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/>
  <xr:revisionPtr revIDLastSave="4" documentId="8_{8EF4F380-6B7A-4610-A884-1C5F191F3E5E}" xr6:coauthVersionLast="46" xr6:coauthVersionMax="46" xr10:uidLastSave="{3FC521E3-4CE4-4B63-9ACD-5AC6ADF0AD01}"/>
  <bookViews>
    <workbookView xWindow="-98" yWindow="-98" windowWidth="20715" windowHeight="13276" tabRatio="788" firstSheet="1" activeTab="1" xr2:uid="{00000000-000D-0000-FFFF-FFFF00000000}"/>
  </bookViews>
  <sheets>
    <sheet name="Notice" sheetId="26" r:id="rId1"/>
    <sheet name="Results" sheetId="27" r:id="rId2"/>
    <sheet name="DATA &gt;&gt;" sheetId="5" r:id="rId3"/>
    <sheet name="PTC GRTgaz" sheetId="12" r:id="rId4"/>
    <sheet name="PT Storengy" sheetId="13" r:id="rId5"/>
    <sheet name="Serene A " sheetId="11" r:id="rId6"/>
    <sheet name="Atlantique" sheetId="14" r:id="rId7"/>
    <sheet name="Serene N" sheetId="28" r:id="rId8"/>
    <sheet name="Nord-Est" sheetId="20" r:id="rId9"/>
    <sheet name="Saline" sheetId="17" r:id="rId10"/>
    <sheet name="Sud-Est" sheetId="23" r:id="rId11"/>
    <sheet name="Sediane Nord" sheetId="16" r:id="rId12"/>
    <sheet name="Nord-Ouest" sheetId="24" r:id="rId13"/>
  </sheets>
  <definedNames>
    <definedName name="_xlnm._FilterDatabase" localSheetId="6" hidden="1">Atlantique!$A$16:$T$231</definedName>
    <definedName name="_xlnm._FilterDatabase" localSheetId="8" hidden="1">'Nord-Est'!$A$16:$S$16</definedName>
    <definedName name="_xlnm._FilterDatabase" localSheetId="12" hidden="1">'Nord-Ouest'!$A$15:$S$15</definedName>
    <definedName name="_xlnm._FilterDatabase" localSheetId="4" hidden="1">'PT Storengy'!$A$7:$BC$7</definedName>
    <definedName name="_xlnm._FilterDatabase" localSheetId="3" hidden="1">'PTC GRTgaz'!$A$10:$AK$15340</definedName>
    <definedName name="_xlnm._FilterDatabase" localSheetId="10" hidden="1">'Sud-Est'!$A$15:$S$230</definedName>
    <definedName name="liste_produits">"'Liste produits'!$A$3:$A$8"</definedName>
    <definedName name="Mercure_Addin_Mark_0c2de7ab_6013_4fe3_a6b9_4e42e028fde5" localSheetId="9">Saline!#REF!</definedName>
    <definedName name="Mercure_Addin_Mark_2f3e0e57_3fd8_4fe6_ac89_49f4b132f0cb" localSheetId="11">'Sediane Nord'!#REF!</definedName>
    <definedName name="Mercure_Addin_Mark_5511f7e8_6642_49c7_a320_49cbe7925b05" localSheetId="5">'Serene A '!#REF!</definedName>
    <definedName name="Mercure_Addin_Mark_5511f7e8_6642_49c7_a320_49cbe7925b05" localSheetId="7">'Serene N'!#REF!</definedName>
    <definedName name="_xlnm.Print_Area" localSheetId="9">Saline!$B$1:$Q$51</definedName>
    <definedName name="_xlnm.Print_Area" localSheetId="11">'Sediane Nord'!$B$1:$P$66</definedName>
    <definedName name="_xlnm.Print_Area" localSheetId="5">'Serene A '!$B$1:$V$64</definedName>
    <definedName name="_xlnm.Print_Area" localSheetId="7">'Serene N'!$B$1:$V$64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0686" i="12" l="1"/>
  <c r="AE9956" i="12"/>
  <c r="AE9226" i="12"/>
  <c r="AE8496" i="12"/>
  <c r="W32" i="11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7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3" i="23"/>
  <c r="N114" i="23"/>
  <c r="N115" i="23"/>
  <c r="N116" i="23"/>
  <c r="N117" i="23"/>
  <c r="N118" i="23"/>
  <c r="N119" i="23"/>
  <c r="N120" i="23"/>
  <c r="N121" i="23"/>
  <c r="N122" i="23"/>
  <c r="N123" i="23"/>
  <c r="N124" i="23"/>
  <c r="N125" i="23"/>
  <c r="N126" i="23"/>
  <c r="N127" i="23"/>
  <c r="N128" i="23"/>
  <c r="N129" i="23"/>
  <c r="N130" i="23"/>
  <c r="N131" i="23"/>
  <c r="N132" i="23"/>
  <c r="N133" i="23"/>
  <c r="N134" i="23"/>
  <c r="N135" i="23"/>
  <c r="N136" i="23"/>
  <c r="N137" i="23"/>
  <c r="N138" i="23"/>
  <c r="N139" i="23"/>
  <c r="N140" i="23"/>
  <c r="N141" i="23"/>
  <c r="N142" i="23"/>
  <c r="N143" i="23"/>
  <c r="N144" i="23"/>
  <c r="N145" i="23"/>
  <c r="N146" i="23"/>
  <c r="N147" i="23"/>
  <c r="N148" i="23"/>
  <c r="N149" i="23"/>
  <c r="N150" i="23"/>
  <c r="N151" i="23"/>
  <c r="N152" i="23"/>
  <c r="N153" i="23"/>
  <c r="N154" i="23"/>
  <c r="N155" i="23"/>
  <c r="N156" i="23"/>
  <c r="N157" i="23"/>
  <c r="N158" i="23"/>
  <c r="N159" i="23"/>
  <c r="N160" i="23"/>
  <c r="N161" i="23"/>
  <c r="N162" i="23"/>
  <c r="N163" i="23"/>
  <c r="N164" i="23"/>
  <c r="N165" i="23"/>
  <c r="N166" i="23"/>
  <c r="N167" i="23"/>
  <c r="N168" i="23"/>
  <c r="N169" i="23"/>
  <c r="N170" i="23"/>
  <c r="N171" i="23"/>
  <c r="N172" i="23"/>
  <c r="N173" i="23"/>
  <c r="N174" i="23"/>
  <c r="N175" i="23"/>
  <c r="N176" i="23"/>
  <c r="N177" i="23"/>
  <c r="N178" i="23"/>
  <c r="N179" i="23"/>
  <c r="N180" i="23"/>
  <c r="N181" i="23"/>
  <c r="N182" i="23"/>
  <c r="N183" i="23"/>
  <c r="N184" i="23"/>
  <c r="N185" i="23"/>
  <c r="N186" i="23"/>
  <c r="N187" i="23"/>
  <c r="N188" i="23"/>
  <c r="N189" i="23"/>
  <c r="N190" i="23"/>
  <c r="N191" i="23"/>
  <c r="N192" i="23"/>
  <c r="N193" i="23"/>
  <c r="N194" i="23"/>
  <c r="N195" i="23"/>
  <c r="N196" i="23"/>
  <c r="N197" i="23"/>
  <c r="N198" i="23"/>
  <c r="N199" i="23"/>
  <c r="N200" i="23"/>
  <c r="N201" i="23"/>
  <c r="N202" i="23"/>
  <c r="N203" i="23"/>
  <c r="N204" i="23"/>
  <c r="N205" i="23"/>
  <c r="N206" i="23"/>
  <c r="N207" i="23"/>
  <c r="N208" i="23"/>
  <c r="N209" i="23"/>
  <c r="N210" i="23"/>
  <c r="N211" i="23"/>
  <c r="N212" i="23"/>
  <c r="N213" i="23"/>
  <c r="N214" i="23"/>
  <c r="N215" i="23"/>
  <c r="N216" i="23"/>
  <c r="N217" i="23"/>
  <c r="N218" i="23"/>
  <c r="N219" i="23"/>
  <c r="N220" i="23"/>
  <c r="N221" i="23"/>
  <c r="N222" i="23"/>
  <c r="N223" i="23"/>
  <c r="N224" i="23"/>
  <c r="N225" i="23"/>
  <c r="N226" i="23"/>
  <c r="N227" i="23"/>
  <c r="N228" i="23"/>
  <c r="N229" i="23"/>
  <c r="N230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22" i="23"/>
  <c r="I123" i="23"/>
  <c r="I124" i="23"/>
  <c r="I125" i="23"/>
  <c r="I126" i="23"/>
  <c r="I127" i="23"/>
  <c r="I128" i="23"/>
  <c r="I129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53" i="23"/>
  <c r="I154" i="23"/>
  <c r="I155" i="23"/>
  <c r="I15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171" i="23"/>
  <c r="I172" i="23"/>
  <c r="I173" i="23"/>
  <c r="I174" i="23"/>
  <c r="I175" i="23"/>
  <c r="I176" i="23"/>
  <c r="I177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192" i="23"/>
  <c r="I193" i="23"/>
  <c r="I194" i="23"/>
  <c r="I195" i="23"/>
  <c r="I196" i="23"/>
  <c r="I197" i="23"/>
  <c r="I198" i="23"/>
  <c r="I199" i="23"/>
  <c r="I200" i="23"/>
  <c r="I201" i="23"/>
  <c r="I202" i="23"/>
  <c r="I203" i="23"/>
  <c r="I204" i="23"/>
  <c r="I205" i="23"/>
  <c r="I206" i="23"/>
  <c r="I207" i="23"/>
  <c r="I208" i="23"/>
  <c r="I209" i="23"/>
  <c r="I210" i="23"/>
  <c r="I211" i="23"/>
  <c r="I212" i="23"/>
  <c r="I213" i="23"/>
  <c r="I214" i="23"/>
  <c r="I215" i="23"/>
  <c r="I216" i="23"/>
  <c r="I217" i="23"/>
  <c r="I218" i="23"/>
  <c r="I219" i="23"/>
  <c r="I220" i="23"/>
  <c r="I221" i="23"/>
  <c r="I222" i="23"/>
  <c r="I223" i="23"/>
  <c r="I224" i="23"/>
  <c r="I225" i="23"/>
  <c r="I226" i="23"/>
  <c r="I227" i="23"/>
  <c r="I228" i="23"/>
  <c r="I229" i="23"/>
  <c r="I230" i="23"/>
  <c r="A18" i="24" l="1"/>
  <c r="A19" i="24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16" i="24"/>
  <c r="A17" i="24" s="1"/>
  <c r="A16" i="23"/>
  <c r="A17" i="23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17" i="20"/>
  <c r="A19" i="14"/>
  <c r="A20" i="14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18" i="14"/>
  <c r="A17" i="14"/>
  <c r="H3" i="20"/>
  <c r="R3" i="28" s="1"/>
  <c r="T23" i="28" s="1"/>
  <c r="Q3" i="28"/>
  <c r="L3" i="28"/>
  <c r="G3" i="28"/>
  <c r="B3" i="28"/>
  <c r="S130" i="28"/>
  <c r="S129" i="28"/>
  <c r="S128" i="28"/>
  <c r="S127" i="28"/>
  <c r="S126" i="28"/>
  <c r="S125" i="28"/>
  <c r="S124" i="28"/>
  <c r="S123" i="28"/>
  <c r="S122" i="28"/>
  <c r="S121" i="28"/>
  <c r="S120" i="28"/>
  <c r="S119" i="28"/>
  <c r="S118" i="28"/>
  <c r="S117" i="28"/>
  <c r="S116" i="28"/>
  <c r="S115" i="28"/>
  <c r="S114" i="28"/>
  <c r="S113" i="28"/>
  <c r="S112" i="28"/>
  <c r="S111" i="28"/>
  <c r="S110" i="28"/>
  <c r="S109" i="28"/>
  <c r="S108" i="28"/>
  <c r="S107" i="28"/>
  <c r="S106" i="28"/>
  <c r="S105" i="28"/>
  <c r="S104" i="28"/>
  <c r="S103" i="28"/>
  <c r="S102" i="28"/>
  <c r="S101" i="28"/>
  <c r="S100" i="28"/>
  <c r="S99" i="28"/>
  <c r="S98" i="28"/>
  <c r="S97" i="28"/>
  <c r="S96" i="28"/>
  <c r="S95" i="28"/>
  <c r="S94" i="28"/>
  <c r="S93" i="28"/>
  <c r="S92" i="28"/>
  <c r="S91" i="28"/>
  <c r="S90" i="28"/>
  <c r="S89" i="28"/>
  <c r="S88" i="28"/>
  <c r="S87" i="28"/>
  <c r="S86" i="28"/>
  <c r="S85" i="28"/>
  <c r="S84" i="28"/>
  <c r="S83" i="28"/>
  <c r="S82" i="28"/>
  <c r="S81" i="28"/>
  <c r="S80" i="28"/>
  <c r="S79" i="28"/>
  <c r="S78" i="28"/>
  <c r="S77" i="28"/>
  <c r="S76" i="28"/>
  <c r="S75" i="28"/>
  <c r="S74" i="28"/>
  <c r="S73" i="28"/>
  <c r="S72" i="28"/>
  <c r="S71" i="28"/>
  <c r="S70" i="28"/>
  <c r="S69" i="28"/>
  <c r="S68" i="28"/>
  <c r="S67" i="28"/>
  <c r="S66" i="28"/>
  <c r="S65" i="28"/>
  <c r="S64" i="28"/>
  <c r="S63" i="28"/>
  <c r="S62" i="28"/>
  <c r="S61" i="28"/>
  <c r="S60" i="28"/>
  <c r="S59" i="28"/>
  <c r="S58" i="28"/>
  <c r="S57" i="28"/>
  <c r="S56" i="28"/>
  <c r="S55" i="28"/>
  <c r="S54" i="28"/>
  <c r="S53" i="28"/>
  <c r="S52" i="28"/>
  <c r="S51" i="28"/>
  <c r="S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S33" i="28"/>
  <c r="S32" i="28"/>
  <c r="S31" i="28"/>
  <c r="S30" i="28"/>
  <c r="B17" i="14"/>
  <c r="T15" i="28" l="1"/>
  <c r="T22" i="28"/>
  <c r="T17" i="28"/>
  <c r="T16" i="28"/>
  <c r="A18" i="20"/>
  <c r="H3" i="14"/>
  <c r="R3" i="11" s="1"/>
  <c r="T23" i="11" s="1"/>
  <c r="Q3" i="11"/>
  <c r="L3" i="11"/>
  <c r="G3" i="11"/>
  <c r="B3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2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L3" i="16"/>
  <c r="G3" i="16"/>
  <c r="B3" i="16"/>
  <c r="G3" i="17"/>
  <c r="B3" i="17"/>
  <c r="G7" i="27"/>
  <c r="G12" i="27"/>
  <c r="G17" i="27"/>
  <c r="G20" i="27"/>
  <c r="A19" i="20" l="1"/>
  <c r="T15" i="11"/>
  <c r="T16" i="11"/>
  <c r="T17" i="11"/>
  <c r="T22" i="11"/>
  <c r="A10" i="13"/>
  <c r="A11" i="13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9" i="13"/>
  <c r="A20" i="20" l="1"/>
  <c r="E5" i="24"/>
  <c r="E5" i="23"/>
  <c r="A21" i="20" l="1"/>
  <c r="B17" i="23"/>
  <c r="B16" i="23"/>
  <c r="B17" i="24"/>
  <c r="B16" i="24"/>
  <c r="B18" i="20"/>
  <c r="B17" i="20"/>
  <c r="A22" i="20" l="1"/>
  <c r="E3" i="14"/>
  <c r="A23" i="20" l="1"/>
  <c r="D5" i="14"/>
  <c r="A24" i="20" l="1"/>
  <c r="N38" i="11"/>
  <c r="A25" i="20" l="1"/>
  <c r="E5" i="20"/>
  <c r="G3" i="20"/>
  <c r="F3" i="20"/>
  <c r="E3" i="20"/>
  <c r="E6" i="14"/>
  <c r="G3" i="14"/>
  <c r="F3" i="14"/>
  <c r="E4" i="14" s="1"/>
  <c r="E5" i="14" l="1"/>
  <c r="O177" i="14"/>
  <c r="O181" i="14"/>
  <c r="O185" i="14"/>
  <c r="O189" i="14"/>
  <c r="O193" i="14"/>
  <c r="P57" i="14"/>
  <c r="P65" i="14"/>
  <c r="P69" i="14"/>
  <c r="P73" i="14"/>
  <c r="P77" i="14"/>
  <c r="P81" i="14"/>
  <c r="P85" i="14"/>
  <c r="P89" i="14"/>
  <c r="P93" i="14"/>
  <c r="P97" i="14"/>
  <c r="P101" i="14"/>
  <c r="P105" i="14"/>
  <c r="P169" i="14"/>
  <c r="P173" i="14"/>
  <c r="P177" i="14"/>
  <c r="P181" i="14"/>
  <c r="P185" i="14"/>
  <c r="P189" i="14"/>
  <c r="P193" i="14"/>
  <c r="P197" i="14"/>
  <c r="P205" i="14"/>
  <c r="P209" i="14"/>
  <c r="P213" i="14"/>
  <c r="J55" i="14"/>
  <c r="J59" i="14"/>
  <c r="J63" i="14"/>
  <c r="J71" i="14"/>
  <c r="O174" i="14"/>
  <c r="O178" i="14"/>
  <c r="O182" i="14"/>
  <c r="O186" i="14"/>
  <c r="O190" i="14"/>
  <c r="O194" i="14"/>
  <c r="P58" i="14"/>
  <c r="P62" i="14"/>
  <c r="P66" i="14"/>
  <c r="P70" i="14"/>
  <c r="P74" i="14"/>
  <c r="P78" i="14"/>
  <c r="P82" i="14"/>
  <c r="P86" i="14"/>
  <c r="P90" i="14"/>
  <c r="P94" i="14"/>
  <c r="P98" i="14"/>
  <c r="P102" i="14"/>
  <c r="P106" i="14"/>
  <c r="P170" i="14"/>
  <c r="P174" i="14"/>
  <c r="P178" i="14"/>
  <c r="P182" i="14"/>
  <c r="P186" i="14"/>
  <c r="P190" i="14"/>
  <c r="P194" i="14"/>
  <c r="P198" i="14"/>
  <c r="P202" i="14"/>
  <c r="P206" i="14"/>
  <c r="P210" i="14"/>
  <c r="J56" i="14"/>
  <c r="J64" i="14"/>
  <c r="J72" i="14"/>
  <c r="J76" i="14"/>
  <c r="O175" i="14"/>
  <c r="O179" i="14"/>
  <c r="O183" i="14"/>
  <c r="O187" i="14"/>
  <c r="O191" i="14"/>
  <c r="P55" i="14"/>
  <c r="P59" i="14"/>
  <c r="P63" i="14"/>
  <c r="P71" i="14"/>
  <c r="P75" i="14"/>
  <c r="P79" i="14"/>
  <c r="P83" i="14"/>
  <c r="P87" i="14"/>
  <c r="P91" i="14"/>
  <c r="P95" i="14"/>
  <c r="P99" i="14"/>
  <c r="P103" i="14"/>
  <c r="P107" i="14"/>
  <c r="P167" i="14"/>
  <c r="P171" i="14"/>
  <c r="P175" i="14"/>
  <c r="P179" i="14"/>
  <c r="P183" i="14"/>
  <c r="P187" i="14"/>
  <c r="P191" i="14"/>
  <c r="P195" i="14"/>
  <c r="P199" i="14"/>
  <c r="P203" i="14"/>
  <c r="P207" i="14"/>
  <c r="P211" i="14"/>
  <c r="J57" i="14"/>
  <c r="J65" i="14"/>
  <c r="O176" i="14"/>
  <c r="O180" i="14"/>
  <c r="O184" i="14"/>
  <c r="O188" i="14"/>
  <c r="O192" i="14"/>
  <c r="P56" i="14"/>
  <c r="P64" i="14"/>
  <c r="P72" i="14"/>
  <c r="P76" i="14"/>
  <c r="P80" i="14"/>
  <c r="P84" i="14"/>
  <c r="P88" i="14"/>
  <c r="P92" i="14"/>
  <c r="P96" i="14"/>
  <c r="P100" i="14"/>
  <c r="P104" i="14"/>
  <c r="P108" i="14"/>
  <c r="P168" i="14"/>
  <c r="P172" i="14"/>
  <c r="P176" i="14"/>
  <c r="P180" i="14"/>
  <c r="P184" i="14"/>
  <c r="P188" i="14"/>
  <c r="P192" i="14"/>
  <c r="P196" i="14"/>
  <c r="P204" i="14"/>
  <c r="P208" i="14"/>
  <c r="P212" i="14"/>
  <c r="J58" i="14"/>
  <c r="J62" i="14"/>
  <c r="J66" i="14"/>
  <c r="J70" i="14"/>
  <c r="J74" i="14"/>
  <c r="J77" i="14"/>
  <c r="J90" i="14"/>
  <c r="J96" i="14"/>
  <c r="J103" i="14"/>
  <c r="J170" i="14"/>
  <c r="J174" i="14"/>
  <c r="J178" i="14"/>
  <c r="J182" i="14"/>
  <c r="J186" i="14"/>
  <c r="J190" i="14"/>
  <c r="J194" i="14"/>
  <c r="J198" i="14"/>
  <c r="J202" i="14"/>
  <c r="J206" i="14"/>
  <c r="J210" i="14"/>
  <c r="J78" i="14"/>
  <c r="J84" i="14"/>
  <c r="J91" i="14"/>
  <c r="J97" i="14"/>
  <c r="I175" i="14"/>
  <c r="I179" i="14"/>
  <c r="I183" i="14"/>
  <c r="I187" i="14"/>
  <c r="I191" i="14"/>
  <c r="J79" i="14"/>
  <c r="J85" i="14"/>
  <c r="J98" i="14"/>
  <c r="J104" i="14"/>
  <c r="J167" i="14"/>
  <c r="J171" i="14"/>
  <c r="J175" i="14"/>
  <c r="J179" i="14"/>
  <c r="J183" i="14"/>
  <c r="J187" i="14"/>
  <c r="J191" i="14"/>
  <c r="J195" i="14"/>
  <c r="J199" i="14"/>
  <c r="J203" i="14"/>
  <c r="J207" i="14"/>
  <c r="J211" i="14"/>
  <c r="J69" i="14"/>
  <c r="J86" i="14"/>
  <c r="J92" i="14"/>
  <c r="J99" i="14"/>
  <c r="J105" i="14"/>
  <c r="I176" i="14"/>
  <c r="I180" i="14"/>
  <c r="I184" i="14"/>
  <c r="I188" i="14"/>
  <c r="I192" i="14"/>
  <c r="J212" i="14"/>
  <c r="J80" i="14"/>
  <c r="J87" i="14"/>
  <c r="J93" i="14"/>
  <c r="J106" i="14"/>
  <c r="J168" i="14"/>
  <c r="J172" i="14"/>
  <c r="J176" i="14"/>
  <c r="J180" i="14"/>
  <c r="J184" i="14"/>
  <c r="J188" i="14"/>
  <c r="J192" i="14"/>
  <c r="J196" i="14"/>
  <c r="J204" i="14"/>
  <c r="J208" i="14"/>
  <c r="J73" i="14"/>
  <c r="J81" i="14"/>
  <c r="J94" i="14"/>
  <c r="J100" i="14"/>
  <c r="J107" i="14"/>
  <c r="I177" i="14"/>
  <c r="I181" i="14"/>
  <c r="I185" i="14"/>
  <c r="I189" i="14"/>
  <c r="I193" i="14"/>
  <c r="J75" i="14"/>
  <c r="J82" i="14"/>
  <c r="J88" i="14"/>
  <c r="J95" i="14"/>
  <c r="J101" i="14"/>
  <c r="J169" i="14"/>
  <c r="J173" i="14"/>
  <c r="J177" i="14"/>
  <c r="J181" i="14"/>
  <c r="J185" i="14"/>
  <c r="J189" i="14"/>
  <c r="J193" i="14"/>
  <c r="J197" i="14"/>
  <c r="J205" i="14"/>
  <c r="J209" i="14"/>
  <c r="J213" i="14"/>
  <c r="J83" i="14"/>
  <c r="J89" i="14"/>
  <c r="J102" i="14"/>
  <c r="J108" i="14"/>
  <c r="I174" i="14"/>
  <c r="I178" i="14"/>
  <c r="I182" i="14"/>
  <c r="I186" i="14"/>
  <c r="I190" i="14"/>
  <c r="I194" i="14"/>
  <c r="E4" i="20"/>
  <c r="F17" i="20"/>
  <c r="K17" i="20"/>
  <c r="P17" i="20"/>
  <c r="C18" i="20"/>
  <c r="A26" i="20"/>
  <c r="R17" i="14"/>
  <c r="L17" i="14"/>
  <c r="F17" i="14"/>
  <c r="D36" i="11"/>
  <c r="N169" i="20" l="1"/>
  <c r="N177" i="20"/>
  <c r="N185" i="20"/>
  <c r="N193" i="20"/>
  <c r="I171" i="20"/>
  <c r="I179" i="20"/>
  <c r="I187" i="20"/>
  <c r="I195" i="20"/>
  <c r="I173" i="20"/>
  <c r="N170" i="20"/>
  <c r="N178" i="20"/>
  <c r="N186" i="20"/>
  <c r="N194" i="20"/>
  <c r="I172" i="20"/>
  <c r="I180" i="20"/>
  <c r="I188" i="20"/>
  <c r="I196" i="20"/>
  <c r="N171" i="20"/>
  <c r="N179" i="20"/>
  <c r="N187" i="20"/>
  <c r="N195" i="20"/>
  <c r="I197" i="20"/>
  <c r="N172" i="20"/>
  <c r="N180" i="20"/>
  <c r="N188" i="20"/>
  <c r="N196" i="20"/>
  <c r="I174" i="20"/>
  <c r="I182" i="20"/>
  <c r="I190" i="20"/>
  <c r="I198" i="20"/>
  <c r="N173" i="20"/>
  <c r="N181" i="20"/>
  <c r="N189" i="20"/>
  <c r="N197" i="20"/>
  <c r="I167" i="20"/>
  <c r="I175" i="20"/>
  <c r="I183" i="20"/>
  <c r="I191" i="20"/>
  <c r="I199" i="20"/>
  <c r="I181" i="20"/>
  <c r="N174" i="20"/>
  <c r="N182" i="20"/>
  <c r="N190" i="20"/>
  <c r="N198" i="20"/>
  <c r="I168" i="20"/>
  <c r="I176" i="20"/>
  <c r="I184" i="20"/>
  <c r="I192" i="20"/>
  <c r="I189" i="20"/>
  <c r="N167" i="20"/>
  <c r="N175" i="20"/>
  <c r="N183" i="20"/>
  <c r="N191" i="20"/>
  <c r="N199" i="20"/>
  <c r="I169" i="20"/>
  <c r="I177" i="20"/>
  <c r="I185" i="20"/>
  <c r="I193" i="20"/>
  <c r="N168" i="20"/>
  <c r="N176" i="20"/>
  <c r="N184" i="20"/>
  <c r="N192" i="20"/>
  <c r="I170" i="20"/>
  <c r="I178" i="20"/>
  <c r="I186" i="20"/>
  <c r="I194" i="20"/>
  <c r="A27" i="20"/>
  <c r="N14" i="20"/>
  <c r="I14" i="20"/>
  <c r="I14" i="14"/>
  <c r="G3" i="24"/>
  <c r="F3" i="24"/>
  <c r="E3" i="24"/>
  <c r="F3" i="23"/>
  <c r="E3" i="23"/>
  <c r="E4" i="23" s="1"/>
  <c r="N25" i="20" l="1"/>
  <c r="N33" i="20"/>
  <c r="N41" i="20"/>
  <c r="N49" i="20"/>
  <c r="N57" i="20"/>
  <c r="N65" i="20"/>
  <c r="N73" i="20"/>
  <c r="N81" i="20"/>
  <c r="N89" i="20"/>
  <c r="N97" i="20"/>
  <c r="N105" i="20"/>
  <c r="N113" i="20"/>
  <c r="N121" i="20"/>
  <c r="N129" i="20"/>
  <c r="N137" i="20"/>
  <c r="N145" i="20"/>
  <c r="N153" i="20"/>
  <c r="N161" i="20"/>
  <c r="N201" i="20"/>
  <c r="N209" i="20"/>
  <c r="N217" i="20"/>
  <c r="N225" i="20"/>
  <c r="N18" i="20"/>
  <c r="N26" i="20"/>
  <c r="N34" i="20"/>
  <c r="N42" i="20"/>
  <c r="N50" i="20"/>
  <c r="N58" i="20"/>
  <c r="N66" i="20"/>
  <c r="N74" i="20"/>
  <c r="N82" i="20"/>
  <c r="N90" i="20"/>
  <c r="N98" i="20"/>
  <c r="N106" i="20"/>
  <c r="N114" i="20"/>
  <c r="N122" i="20"/>
  <c r="N130" i="20"/>
  <c r="N138" i="20"/>
  <c r="N146" i="20"/>
  <c r="N154" i="20"/>
  <c r="N162" i="20"/>
  <c r="N202" i="20"/>
  <c r="N210" i="20"/>
  <c r="N218" i="20"/>
  <c r="N226" i="20"/>
  <c r="N19" i="20"/>
  <c r="N27" i="20"/>
  <c r="N35" i="20"/>
  <c r="N43" i="20"/>
  <c r="N51" i="20"/>
  <c r="N59" i="20"/>
  <c r="N67" i="20"/>
  <c r="N75" i="20"/>
  <c r="N83" i="20"/>
  <c r="N91" i="20"/>
  <c r="N99" i="20"/>
  <c r="N107" i="20"/>
  <c r="N115" i="20"/>
  <c r="N123" i="20"/>
  <c r="N131" i="20"/>
  <c r="N139" i="20"/>
  <c r="N147" i="20"/>
  <c r="N155" i="20"/>
  <c r="N163" i="20"/>
  <c r="N203" i="20"/>
  <c r="N211" i="20"/>
  <c r="N219" i="20"/>
  <c r="N227" i="20"/>
  <c r="N20" i="20"/>
  <c r="N28" i="20"/>
  <c r="N36" i="20"/>
  <c r="N44" i="20"/>
  <c r="N52" i="20"/>
  <c r="N60" i="20"/>
  <c r="N68" i="20"/>
  <c r="N76" i="20"/>
  <c r="N84" i="20"/>
  <c r="N92" i="20"/>
  <c r="N100" i="20"/>
  <c r="N108" i="20"/>
  <c r="N116" i="20"/>
  <c r="N124" i="20"/>
  <c r="N132" i="20"/>
  <c r="N140" i="20"/>
  <c r="N148" i="20"/>
  <c r="N156" i="20"/>
  <c r="N164" i="20"/>
  <c r="N204" i="20"/>
  <c r="N212" i="20"/>
  <c r="N220" i="20"/>
  <c r="N228" i="20"/>
  <c r="N21" i="20"/>
  <c r="N29" i="20"/>
  <c r="N37" i="20"/>
  <c r="N45" i="20"/>
  <c r="N53" i="20"/>
  <c r="N61" i="20"/>
  <c r="N69" i="20"/>
  <c r="N77" i="20"/>
  <c r="N85" i="20"/>
  <c r="N93" i="20"/>
  <c r="N101" i="20"/>
  <c r="N109" i="20"/>
  <c r="N117" i="20"/>
  <c r="N125" i="20"/>
  <c r="N133" i="20"/>
  <c r="N141" i="20"/>
  <c r="N149" i="20"/>
  <c r="N157" i="20"/>
  <c r="N165" i="20"/>
  <c r="N205" i="20"/>
  <c r="N213" i="20"/>
  <c r="N221" i="20"/>
  <c r="N229" i="20"/>
  <c r="N22" i="20"/>
  <c r="N30" i="20"/>
  <c r="N38" i="20"/>
  <c r="N46" i="20"/>
  <c r="N54" i="20"/>
  <c r="N62" i="20"/>
  <c r="N70" i="20"/>
  <c r="N78" i="20"/>
  <c r="N86" i="20"/>
  <c r="N94" i="20"/>
  <c r="N102" i="20"/>
  <c r="N110" i="20"/>
  <c r="N118" i="20"/>
  <c r="N126" i="20"/>
  <c r="N134" i="20"/>
  <c r="N142" i="20"/>
  <c r="N150" i="20"/>
  <c r="N158" i="20"/>
  <c r="N166" i="20"/>
  <c r="N206" i="20"/>
  <c r="N214" i="20"/>
  <c r="N222" i="20"/>
  <c r="N230" i="20"/>
  <c r="N23" i="20"/>
  <c r="N31" i="20"/>
  <c r="N39" i="20"/>
  <c r="N47" i="20"/>
  <c r="N55" i="20"/>
  <c r="N63" i="20"/>
  <c r="N71" i="20"/>
  <c r="N79" i="20"/>
  <c r="N87" i="20"/>
  <c r="N95" i="20"/>
  <c r="N103" i="20"/>
  <c r="N111" i="20"/>
  <c r="N119" i="20"/>
  <c r="N127" i="20"/>
  <c r="N135" i="20"/>
  <c r="N143" i="20"/>
  <c r="N151" i="20"/>
  <c r="N159" i="20"/>
  <c r="N207" i="20"/>
  <c r="N215" i="20"/>
  <c r="N223" i="20"/>
  <c r="N231" i="20"/>
  <c r="N24" i="20"/>
  <c r="N32" i="20"/>
  <c r="N40" i="20"/>
  <c r="N48" i="20"/>
  <c r="N56" i="20"/>
  <c r="N64" i="20"/>
  <c r="N72" i="20"/>
  <c r="N80" i="20"/>
  <c r="N88" i="20"/>
  <c r="N96" i="20"/>
  <c r="N104" i="20"/>
  <c r="N112" i="20"/>
  <c r="N120" i="20"/>
  <c r="N128" i="20"/>
  <c r="N136" i="20"/>
  <c r="N144" i="20"/>
  <c r="N152" i="20"/>
  <c r="N160" i="20"/>
  <c r="N200" i="20"/>
  <c r="N208" i="20"/>
  <c r="N216" i="20"/>
  <c r="N224" i="20"/>
  <c r="I19" i="20"/>
  <c r="I27" i="20"/>
  <c r="I35" i="20"/>
  <c r="I43" i="20"/>
  <c r="I51" i="20"/>
  <c r="I59" i="20"/>
  <c r="I67" i="20"/>
  <c r="I75" i="20"/>
  <c r="I83" i="20"/>
  <c r="I91" i="20"/>
  <c r="I99" i="20"/>
  <c r="I107" i="20"/>
  <c r="I115" i="20"/>
  <c r="I123" i="20"/>
  <c r="I131" i="20"/>
  <c r="I139" i="20"/>
  <c r="I147" i="20"/>
  <c r="I155" i="20"/>
  <c r="I163" i="20"/>
  <c r="I227" i="20"/>
  <c r="I20" i="20"/>
  <c r="I28" i="20"/>
  <c r="I36" i="20"/>
  <c r="I44" i="20"/>
  <c r="I52" i="20"/>
  <c r="I60" i="20"/>
  <c r="I68" i="20"/>
  <c r="I76" i="20"/>
  <c r="I84" i="20"/>
  <c r="I92" i="20"/>
  <c r="I100" i="20"/>
  <c r="I108" i="20"/>
  <c r="I116" i="20"/>
  <c r="I124" i="20"/>
  <c r="I132" i="20"/>
  <c r="I140" i="20"/>
  <c r="I148" i="20"/>
  <c r="I156" i="20"/>
  <c r="I164" i="20"/>
  <c r="I204" i="20"/>
  <c r="I212" i="20"/>
  <c r="I165" i="20"/>
  <c r="I221" i="20"/>
  <c r="I21" i="20"/>
  <c r="I29" i="20"/>
  <c r="I37" i="20"/>
  <c r="I45" i="20"/>
  <c r="I53" i="20"/>
  <c r="I61" i="20"/>
  <c r="I69" i="20"/>
  <c r="I77" i="20"/>
  <c r="I85" i="20"/>
  <c r="I93" i="20"/>
  <c r="I101" i="20"/>
  <c r="I109" i="20"/>
  <c r="I117" i="20"/>
  <c r="I125" i="20"/>
  <c r="I133" i="20"/>
  <c r="I141" i="20"/>
  <c r="I149" i="20"/>
  <c r="I22" i="20"/>
  <c r="I30" i="20"/>
  <c r="I38" i="20"/>
  <c r="I46" i="20"/>
  <c r="I54" i="20"/>
  <c r="I62" i="20"/>
  <c r="I70" i="20"/>
  <c r="I78" i="20"/>
  <c r="I86" i="20"/>
  <c r="I94" i="20"/>
  <c r="I102" i="20"/>
  <c r="I110" i="20"/>
  <c r="I118" i="20"/>
  <c r="I126" i="20"/>
  <c r="I134" i="20"/>
  <c r="I142" i="20"/>
  <c r="I150" i="20"/>
  <c r="I158" i="20"/>
  <c r="I166" i="20"/>
  <c r="I206" i="20"/>
  <c r="I214" i="20"/>
  <c r="I222" i="20"/>
  <c r="I230" i="20"/>
  <c r="I23" i="20"/>
  <c r="I31" i="20"/>
  <c r="I39" i="20"/>
  <c r="I47" i="20"/>
  <c r="I55" i="20"/>
  <c r="I63" i="20"/>
  <c r="I71" i="20"/>
  <c r="I79" i="20"/>
  <c r="I87" i="20"/>
  <c r="I95" i="20"/>
  <c r="I103" i="20"/>
  <c r="I111" i="20"/>
  <c r="I119" i="20"/>
  <c r="I127" i="20"/>
  <c r="I135" i="20"/>
  <c r="I143" i="20"/>
  <c r="I151" i="20"/>
  <c r="I159" i="20"/>
  <c r="I207" i="20"/>
  <c r="I215" i="20"/>
  <c r="I223" i="20"/>
  <c r="I231" i="20"/>
  <c r="I24" i="20"/>
  <c r="I32" i="20"/>
  <c r="I40" i="20"/>
  <c r="I48" i="20"/>
  <c r="I56" i="20"/>
  <c r="I64" i="20"/>
  <c r="I72" i="20"/>
  <c r="I80" i="20"/>
  <c r="I88" i="20"/>
  <c r="I96" i="20"/>
  <c r="I104" i="20"/>
  <c r="I112" i="20"/>
  <c r="I120" i="20"/>
  <c r="I128" i="20"/>
  <c r="I136" i="20"/>
  <c r="I144" i="20"/>
  <c r="I152" i="20"/>
  <c r="I160" i="20"/>
  <c r="I200" i="20"/>
  <c r="I208" i="20"/>
  <c r="I216" i="20"/>
  <c r="I224" i="20"/>
  <c r="I203" i="20"/>
  <c r="I220" i="20"/>
  <c r="I25" i="20"/>
  <c r="I33" i="20"/>
  <c r="I41" i="20"/>
  <c r="I49" i="20"/>
  <c r="I57" i="20"/>
  <c r="I65" i="20"/>
  <c r="I73" i="20"/>
  <c r="I81" i="20"/>
  <c r="I89" i="20"/>
  <c r="I97" i="20"/>
  <c r="I105" i="20"/>
  <c r="I113" i="20"/>
  <c r="I121" i="20"/>
  <c r="I129" i="20"/>
  <c r="I137" i="20"/>
  <c r="I145" i="20"/>
  <c r="I153" i="20"/>
  <c r="I161" i="20"/>
  <c r="I201" i="20"/>
  <c r="I209" i="20"/>
  <c r="I217" i="20"/>
  <c r="I225" i="20"/>
  <c r="I211" i="20"/>
  <c r="I228" i="20"/>
  <c r="I205" i="20"/>
  <c r="I229" i="20"/>
  <c r="I18" i="20"/>
  <c r="I26" i="20"/>
  <c r="I34" i="20"/>
  <c r="I42" i="20"/>
  <c r="I50" i="20"/>
  <c r="I58" i="20"/>
  <c r="I66" i="20"/>
  <c r="I74" i="20"/>
  <c r="I82" i="20"/>
  <c r="I90" i="20"/>
  <c r="I98" i="20"/>
  <c r="I106" i="20"/>
  <c r="I114" i="20"/>
  <c r="I122" i="20"/>
  <c r="I130" i="20"/>
  <c r="I138" i="20"/>
  <c r="I146" i="20"/>
  <c r="I154" i="20"/>
  <c r="I162" i="20"/>
  <c r="I202" i="20"/>
  <c r="I210" i="20"/>
  <c r="I218" i="20"/>
  <c r="I226" i="20"/>
  <c r="I219" i="20"/>
  <c r="I157" i="20"/>
  <c r="I213" i="20"/>
  <c r="I19" i="14"/>
  <c r="I23" i="14"/>
  <c r="I27" i="14"/>
  <c r="I31" i="14"/>
  <c r="I35" i="14"/>
  <c r="I39" i="14"/>
  <c r="I43" i="14"/>
  <c r="I47" i="14"/>
  <c r="I51" i="14"/>
  <c r="I55" i="14"/>
  <c r="I59" i="14"/>
  <c r="I63" i="14"/>
  <c r="I67" i="14"/>
  <c r="I71" i="14"/>
  <c r="I75" i="14"/>
  <c r="I79" i="14"/>
  <c r="I83" i="14"/>
  <c r="I87" i="14"/>
  <c r="I91" i="14"/>
  <c r="I95" i="14"/>
  <c r="I99" i="14"/>
  <c r="I103" i="14"/>
  <c r="I107" i="14"/>
  <c r="I111" i="14"/>
  <c r="I115" i="14"/>
  <c r="I119" i="14"/>
  <c r="I123" i="14"/>
  <c r="I127" i="14"/>
  <c r="I131" i="14"/>
  <c r="I135" i="14"/>
  <c r="I139" i="14"/>
  <c r="I143" i="14"/>
  <c r="I20" i="14"/>
  <c r="I24" i="14"/>
  <c r="I28" i="14"/>
  <c r="I32" i="14"/>
  <c r="I21" i="14"/>
  <c r="I25" i="14"/>
  <c r="I29" i="14"/>
  <c r="I33" i="14"/>
  <c r="I37" i="14"/>
  <c r="I41" i="14"/>
  <c r="I45" i="14"/>
  <c r="I49" i="14"/>
  <c r="I53" i="14"/>
  <c r="I57" i="14"/>
  <c r="I61" i="14"/>
  <c r="I65" i="14"/>
  <c r="I69" i="14"/>
  <c r="I73" i="14"/>
  <c r="I77" i="14"/>
  <c r="I81" i="14"/>
  <c r="I85" i="14"/>
  <c r="I89" i="14"/>
  <c r="I93" i="14"/>
  <c r="I97" i="14"/>
  <c r="I101" i="14"/>
  <c r="I105" i="14"/>
  <c r="I109" i="14"/>
  <c r="I113" i="14"/>
  <c r="I117" i="14"/>
  <c r="I121" i="14"/>
  <c r="I125" i="14"/>
  <c r="I129" i="14"/>
  <c r="I133" i="14"/>
  <c r="I137" i="14"/>
  <c r="I18" i="14"/>
  <c r="I22" i="14"/>
  <c r="I26" i="14"/>
  <c r="I30" i="14"/>
  <c r="I34" i="14"/>
  <c r="I38" i="14"/>
  <c r="I42" i="14"/>
  <c r="I46" i="14"/>
  <c r="I50" i="14"/>
  <c r="I54" i="14"/>
  <c r="I58" i="14"/>
  <c r="I62" i="14"/>
  <c r="I66" i="14"/>
  <c r="I70" i="14"/>
  <c r="I74" i="14"/>
  <c r="I78" i="14"/>
  <c r="I82" i="14"/>
  <c r="I86" i="14"/>
  <c r="I90" i="14"/>
  <c r="I94" i="14"/>
  <c r="I98" i="14"/>
  <c r="I102" i="14"/>
  <c r="I106" i="14"/>
  <c r="I110" i="14"/>
  <c r="I114" i="14"/>
  <c r="I60" i="14"/>
  <c r="I84" i="14"/>
  <c r="I116" i="14"/>
  <c r="I132" i="14"/>
  <c r="I142" i="14"/>
  <c r="I64" i="14"/>
  <c r="I104" i="14"/>
  <c r="I122" i="14"/>
  <c r="I138" i="14"/>
  <c r="I147" i="14"/>
  <c r="I151" i="14"/>
  <c r="I155" i="14"/>
  <c r="I159" i="14"/>
  <c r="I163" i="14"/>
  <c r="I167" i="14"/>
  <c r="I171" i="14"/>
  <c r="I195" i="14"/>
  <c r="I199" i="14"/>
  <c r="I203" i="14"/>
  <c r="I207" i="14"/>
  <c r="I211" i="14"/>
  <c r="I215" i="14"/>
  <c r="I219" i="14"/>
  <c r="I223" i="14"/>
  <c r="I227" i="14"/>
  <c r="I231" i="14"/>
  <c r="I36" i="14"/>
  <c r="I68" i="14"/>
  <c r="I92" i="14"/>
  <c r="I128" i="14"/>
  <c r="I40" i="14"/>
  <c r="I80" i="14"/>
  <c r="I112" i="14"/>
  <c r="I118" i="14"/>
  <c r="I134" i="14"/>
  <c r="I144" i="14"/>
  <c r="I148" i="14"/>
  <c r="I152" i="14"/>
  <c r="I156" i="14"/>
  <c r="I160" i="14"/>
  <c r="I164" i="14"/>
  <c r="I168" i="14"/>
  <c r="I172" i="14"/>
  <c r="I196" i="14"/>
  <c r="I200" i="14"/>
  <c r="I204" i="14"/>
  <c r="I208" i="14"/>
  <c r="I212" i="14"/>
  <c r="I216" i="14"/>
  <c r="I220" i="14"/>
  <c r="I224" i="14"/>
  <c r="I228" i="14"/>
  <c r="I222" i="14"/>
  <c r="I44" i="14"/>
  <c r="I72" i="14"/>
  <c r="I100" i="14"/>
  <c r="I124" i="14"/>
  <c r="I140" i="14"/>
  <c r="I230" i="14"/>
  <c r="I48" i="14"/>
  <c r="I88" i="14"/>
  <c r="I130" i="14"/>
  <c r="I145" i="14"/>
  <c r="I149" i="14"/>
  <c r="I153" i="14"/>
  <c r="I157" i="14"/>
  <c r="I161" i="14"/>
  <c r="I165" i="14"/>
  <c r="I169" i="14"/>
  <c r="I173" i="14"/>
  <c r="I197" i="14"/>
  <c r="I201" i="14"/>
  <c r="I205" i="14"/>
  <c r="I209" i="14"/>
  <c r="I213" i="14"/>
  <c r="I217" i="14"/>
  <c r="I221" i="14"/>
  <c r="I225" i="14"/>
  <c r="I229" i="14"/>
  <c r="I214" i="14"/>
  <c r="I52" i="14"/>
  <c r="I108" i="14"/>
  <c r="I120" i="14"/>
  <c r="I136" i="14"/>
  <c r="I141" i="14"/>
  <c r="I218" i="14"/>
  <c r="I56" i="14"/>
  <c r="I76" i="14"/>
  <c r="I96" i="14"/>
  <c r="I126" i="14"/>
  <c r="I146" i="14"/>
  <c r="I150" i="14"/>
  <c r="I154" i="14"/>
  <c r="I158" i="14"/>
  <c r="I162" i="14"/>
  <c r="I166" i="14"/>
  <c r="I170" i="14"/>
  <c r="I198" i="14"/>
  <c r="I202" i="14"/>
  <c r="I206" i="14"/>
  <c r="I210" i="14"/>
  <c r="I226" i="14"/>
  <c r="E4" i="24"/>
  <c r="A28" i="20"/>
  <c r="I17" i="20"/>
  <c r="N17" i="20"/>
  <c r="I17" i="14"/>
  <c r="C17" i="24"/>
  <c r="P16" i="23"/>
  <c r="K16" i="23"/>
  <c r="F16" i="23"/>
  <c r="P16" i="24"/>
  <c r="K16" i="24"/>
  <c r="F16" i="24"/>
  <c r="A29" i="20" l="1"/>
  <c r="D17" i="14"/>
  <c r="M3" i="16"/>
  <c r="H3" i="16"/>
  <c r="C3" i="16"/>
  <c r="H3" i="17"/>
  <c r="J23" i="17" s="1"/>
  <c r="C3" i="17"/>
  <c r="E23" i="17" s="1"/>
  <c r="M3" i="28"/>
  <c r="H3" i="28"/>
  <c r="J23" i="28" s="1"/>
  <c r="C3" i="28"/>
  <c r="M3" i="11"/>
  <c r="H3" i="11"/>
  <c r="J23" i="11" s="1"/>
  <c r="C3" i="11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30" i="17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31" i="16"/>
  <c r="N130" i="28"/>
  <c r="I130" i="28"/>
  <c r="D130" i="28"/>
  <c r="N129" i="28"/>
  <c r="I129" i="28"/>
  <c r="D129" i="28"/>
  <c r="N128" i="28"/>
  <c r="I128" i="28"/>
  <c r="D128" i="28"/>
  <c r="N127" i="28"/>
  <c r="I127" i="28"/>
  <c r="D127" i="28"/>
  <c r="N126" i="28"/>
  <c r="I126" i="28"/>
  <c r="D126" i="28"/>
  <c r="N125" i="28"/>
  <c r="I125" i="28"/>
  <c r="D125" i="28"/>
  <c r="N124" i="28"/>
  <c r="I124" i="28"/>
  <c r="D124" i="28"/>
  <c r="N123" i="28"/>
  <c r="I123" i="28"/>
  <c r="D123" i="28"/>
  <c r="N122" i="28"/>
  <c r="I122" i="28"/>
  <c r="D122" i="28"/>
  <c r="N121" i="28"/>
  <c r="I121" i="28"/>
  <c r="D121" i="28"/>
  <c r="N120" i="28"/>
  <c r="I120" i="28"/>
  <c r="D120" i="28"/>
  <c r="N119" i="28"/>
  <c r="I119" i="28"/>
  <c r="D119" i="28"/>
  <c r="N118" i="28"/>
  <c r="I118" i="28"/>
  <c r="D118" i="28"/>
  <c r="N117" i="28"/>
  <c r="I117" i="28"/>
  <c r="D117" i="28"/>
  <c r="N116" i="28"/>
  <c r="I116" i="28"/>
  <c r="D116" i="28"/>
  <c r="N115" i="28"/>
  <c r="I115" i="28"/>
  <c r="D115" i="28"/>
  <c r="N114" i="28"/>
  <c r="I114" i="28"/>
  <c r="D114" i="28"/>
  <c r="N113" i="28"/>
  <c r="I113" i="28"/>
  <c r="D113" i="28"/>
  <c r="N112" i="28"/>
  <c r="I112" i="28"/>
  <c r="D112" i="28"/>
  <c r="N111" i="28"/>
  <c r="I111" i="28"/>
  <c r="D111" i="28"/>
  <c r="N110" i="28"/>
  <c r="I110" i="28"/>
  <c r="D110" i="28"/>
  <c r="N109" i="28"/>
  <c r="I109" i="28"/>
  <c r="D109" i="28"/>
  <c r="N108" i="28"/>
  <c r="I108" i="28"/>
  <c r="D108" i="28"/>
  <c r="N107" i="28"/>
  <c r="I107" i="28"/>
  <c r="D107" i="28"/>
  <c r="N106" i="28"/>
  <c r="I106" i="28"/>
  <c r="D106" i="28"/>
  <c r="N105" i="28"/>
  <c r="I105" i="28"/>
  <c r="D105" i="28"/>
  <c r="N104" i="28"/>
  <c r="I104" i="28"/>
  <c r="D104" i="28"/>
  <c r="N103" i="28"/>
  <c r="I103" i="28"/>
  <c r="D103" i="28"/>
  <c r="N102" i="28"/>
  <c r="I102" i="28"/>
  <c r="D102" i="28"/>
  <c r="N101" i="28"/>
  <c r="I101" i="28"/>
  <c r="D101" i="28"/>
  <c r="N100" i="28"/>
  <c r="I100" i="28"/>
  <c r="D100" i="28"/>
  <c r="N99" i="28"/>
  <c r="I99" i="28"/>
  <c r="D99" i="28"/>
  <c r="N98" i="28"/>
  <c r="I98" i="28"/>
  <c r="D98" i="28"/>
  <c r="N97" i="28"/>
  <c r="I97" i="28"/>
  <c r="D97" i="28"/>
  <c r="N96" i="28"/>
  <c r="I96" i="28"/>
  <c r="D96" i="28"/>
  <c r="N95" i="28"/>
  <c r="I95" i="28"/>
  <c r="D95" i="28"/>
  <c r="N94" i="28"/>
  <c r="I94" i="28"/>
  <c r="D94" i="28"/>
  <c r="N93" i="28"/>
  <c r="I93" i="28"/>
  <c r="D93" i="28"/>
  <c r="N92" i="28"/>
  <c r="I92" i="28"/>
  <c r="D92" i="28"/>
  <c r="N91" i="28"/>
  <c r="I91" i="28"/>
  <c r="D91" i="28"/>
  <c r="N90" i="28"/>
  <c r="I90" i="28"/>
  <c r="D90" i="28"/>
  <c r="N89" i="28"/>
  <c r="I89" i="28"/>
  <c r="D89" i="28"/>
  <c r="N88" i="28"/>
  <c r="I88" i="28"/>
  <c r="D88" i="28"/>
  <c r="N87" i="28"/>
  <c r="I87" i="28"/>
  <c r="D87" i="28"/>
  <c r="N86" i="28"/>
  <c r="I86" i="28"/>
  <c r="D86" i="28"/>
  <c r="N85" i="28"/>
  <c r="I85" i="28"/>
  <c r="D85" i="28"/>
  <c r="N84" i="28"/>
  <c r="I84" i="28"/>
  <c r="D84" i="28"/>
  <c r="N83" i="28"/>
  <c r="I83" i="28"/>
  <c r="D83" i="28"/>
  <c r="N82" i="28"/>
  <c r="I82" i="28"/>
  <c r="D82" i="28"/>
  <c r="N81" i="28"/>
  <c r="I81" i="28"/>
  <c r="D81" i="28"/>
  <c r="N80" i="28"/>
  <c r="I80" i="28"/>
  <c r="D80" i="28"/>
  <c r="N79" i="28"/>
  <c r="I79" i="28"/>
  <c r="D79" i="28"/>
  <c r="N78" i="28"/>
  <c r="I78" i="28"/>
  <c r="D78" i="28"/>
  <c r="N77" i="28"/>
  <c r="I77" i="28"/>
  <c r="D77" i="28"/>
  <c r="N76" i="28"/>
  <c r="I76" i="28"/>
  <c r="D76" i="28"/>
  <c r="N75" i="28"/>
  <c r="I75" i="28"/>
  <c r="D75" i="28"/>
  <c r="N74" i="28"/>
  <c r="I74" i="28"/>
  <c r="D74" i="28"/>
  <c r="N73" i="28"/>
  <c r="I73" i="28"/>
  <c r="D73" i="28"/>
  <c r="N72" i="28"/>
  <c r="I72" i="28"/>
  <c r="D72" i="28"/>
  <c r="N71" i="28"/>
  <c r="I71" i="28"/>
  <c r="D71" i="28"/>
  <c r="N70" i="28"/>
  <c r="I70" i="28"/>
  <c r="D70" i="28"/>
  <c r="N69" i="28"/>
  <c r="I69" i="28"/>
  <c r="D69" i="28"/>
  <c r="N68" i="28"/>
  <c r="I68" i="28"/>
  <c r="D68" i="28"/>
  <c r="N67" i="28"/>
  <c r="I67" i="28"/>
  <c r="D67" i="28"/>
  <c r="N66" i="28"/>
  <c r="I66" i="28"/>
  <c r="D66" i="28"/>
  <c r="N65" i="28"/>
  <c r="I65" i="28"/>
  <c r="D65" i="28"/>
  <c r="N64" i="28"/>
  <c r="I64" i="28"/>
  <c r="D64" i="28"/>
  <c r="N63" i="28"/>
  <c r="I63" i="28"/>
  <c r="D63" i="28"/>
  <c r="N62" i="28"/>
  <c r="I62" i="28"/>
  <c r="D62" i="28"/>
  <c r="N61" i="28"/>
  <c r="I61" i="28"/>
  <c r="D61" i="28"/>
  <c r="N60" i="28"/>
  <c r="I60" i="28"/>
  <c r="D60" i="28"/>
  <c r="N59" i="28"/>
  <c r="I59" i="28"/>
  <c r="D59" i="28"/>
  <c r="N58" i="28"/>
  <c r="I58" i="28"/>
  <c r="D58" i="28"/>
  <c r="N57" i="28"/>
  <c r="I57" i="28"/>
  <c r="D57" i="28"/>
  <c r="N56" i="28"/>
  <c r="I56" i="28"/>
  <c r="D56" i="28"/>
  <c r="N55" i="28"/>
  <c r="I55" i="28"/>
  <c r="D55" i="28"/>
  <c r="N54" i="28"/>
  <c r="I54" i="28"/>
  <c r="D54" i="28"/>
  <c r="N53" i="28"/>
  <c r="I53" i="28"/>
  <c r="D53" i="28"/>
  <c r="N52" i="28"/>
  <c r="I52" i="28"/>
  <c r="D52" i="28"/>
  <c r="N51" i="28"/>
  <c r="I51" i="28"/>
  <c r="D51" i="28"/>
  <c r="N50" i="28"/>
  <c r="I50" i="28"/>
  <c r="D50" i="28"/>
  <c r="N49" i="28"/>
  <c r="I49" i="28"/>
  <c r="D49" i="28"/>
  <c r="N48" i="28"/>
  <c r="I48" i="28"/>
  <c r="D48" i="28"/>
  <c r="N47" i="28"/>
  <c r="I47" i="28"/>
  <c r="D47" i="28"/>
  <c r="N46" i="28"/>
  <c r="I46" i="28"/>
  <c r="D46" i="28"/>
  <c r="N45" i="28"/>
  <c r="I45" i="28"/>
  <c r="D45" i="28"/>
  <c r="N44" i="28"/>
  <c r="I44" i="28"/>
  <c r="D44" i="28"/>
  <c r="N43" i="28"/>
  <c r="I43" i="28"/>
  <c r="D43" i="28"/>
  <c r="N42" i="28"/>
  <c r="I42" i="28"/>
  <c r="D42" i="28"/>
  <c r="N41" i="28"/>
  <c r="I41" i="28"/>
  <c r="D41" i="28"/>
  <c r="N40" i="28"/>
  <c r="I40" i="28"/>
  <c r="D40" i="28"/>
  <c r="N39" i="28"/>
  <c r="I39" i="28"/>
  <c r="D39" i="28"/>
  <c r="N38" i="28"/>
  <c r="I38" i="28"/>
  <c r="D38" i="28"/>
  <c r="N37" i="28"/>
  <c r="I37" i="28"/>
  <c r="D37" i="28"/>
  <c r="N36" i="28"/>
  <c r="I36" i="28"/>
  <c r="D36" i="28"/>
  <c r="N35" i="28"/>
  <c r="I35" i="28"/>
  <c r="D35" i="28"/>
  <c r="N34" i="28"/>
  <c r="I34" i="28"/>
  <c r="D34" i="28"/>
  <c r="N33" i="28"/>
  <c r="I33" i="28"/>
  <c r="D33" i="28"/>
  <c r="N32" i="28"/>
  <c r="I32" i="28"/>
  <c r="D32" i="28"/>
  <c r="N31" i="28"/>
  <c r="I31" i="28"/>
  <c r="D31" i="28"/>
  <c r="N30" i="28"/>
  <c r="I30" i="28"/>
  <c r="D30" i="28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7" i="11"/>
  <c r="N36" i="11"/>
  <c r="N35" i="11"/>
  <c r="N34" i="11"/>
  <c r="N33" i="11"/>
  <c r="N32" i="11"/>
  <c r="N31" i="11"/>
  <c r="N30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D31" i="11"/>
  <c r="D32" i="11"/>
  <c r="D33" i="11"/>
  <c r="D34" i="11"/>
  <c r="D35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30" i="11"/>
  <c r="O23" i="17" l="1"/>
  <c r="E23" i="28"/>
  <c r="W123" i="28"/>
  <c r="W115" i="28"/>
  <c r="W107" i="28"/>
  <c r="W99" i="28"/>
  <c r="W91" i="28"/>
  <c r="W83" i="28"/>
  <c r="W75" i="28"/>
  <c r="W67" i="28"/>
  <c r="W59" i="28"/>
  <c r="W51" i="28"/>
  <c r="W43" i="28"/>
  <c r="W35" i="28"/>
  <c r="W130" i="28"/>
  <c r="W122" i="28"/>
  <c r="W114" i="28"/>
  <c r="W106" i="28"/>
  <c r="W98" i="28"/>
  <c r="W90" i="28"/>
  <c r="W82" i="28"/>
  <c r="W74" i="28"/>
  <c r="W66" i="28"/>
  <c r="W58" i="28"/>
  <c r="W50" i="28"/>
  <c r="W42" i="28"/>
  <c r="W34" i="28"/>
  <c r="W46" i="28"/>
  <c r="W60" i="28"/>
  <c r="W129" i="28"/>
  <c r="W121" i="28"/>
  <c r="W113" i="28"/>
  <c r="W105" i="28"/>
  <c r="W97" i="28"/>
  <c r="W89" i="28"/>
  <c r="W81" i="28"/>
  <c r="W73" i="28"/>
  <c r="W65" i="28"/>
  <c r="W57" i="28"/>
  <c r="W49" i="28"/>
  <c r="W41" i="28"/>
  <c r="W33" i="28"/>
  <c r="W126" i="28"/>
  <c r="W102" i="28"/>
  <c r="W70" i="28"/>
  <c r="W38" i="28"/>
  <c r="W36" i="28"/>
  <c r="W128" i="28"/>
  <c r="W120" i="28"/>
  <c r="W112" i="28"/>
  <c r="W104" i="28"/>
  <c r="W96" i="28"/>
  <c r="W88" i="28"/>
  <c r="W80" i="28"/>
  <c r="W72" i="28"/>
  <c r="W64" i="28"/>
  <c r="W56" i="28"/>
  <c r="W48" i="28"/>
  <c r="W40" i="28"/>
  <c r="W32" i="28"/>
  <c r="W118" i="28"/>
  <c r="W94" i="28"/>
  <c r="W78" i="28"/>
  <c r="W54" i="28"/>
  <c r="W44" i="28"/>
  <c r="W127" i="28"/>
  <c r="W119" i="28"/>
  <c r="W111" i="28"/>
  <c r="W103" i="28"/>
  <c r="W95" i="28"/>
  <c r="W87" i="28"/>
  <c r="W79" i="28"/>
  <c r="W71" i="28"/>
  <c r="W63" i="28"/>
  <c r="W55" i="28"/>
  <c r="W47" i="28"/>
  <c r="W39" i="28"/>
  <c r="W31" i="28"/>
  <c r="W110" i="28"/>
  <c r="W86" i="28"/>
  <c r="W62" i="28"/>
  <c r="W30" i="28"/>
  <c r="W125" i="28"/>
  <c r="W117" i="28"/>
  <c r="W109" i="28"/>
  <c r="W101" i="28"/>
  <c r="W93" i="28"/>
  <c r="W85" i="28"/>
  <c r="W77" i="28"/>
  <c r="W69" i="28"/>
  <c r="W61" i="28"/>
  <c r="W53" i="28"/>
  <c r="W45" i="28"/>
  <c r="W37" i="28"/>
  <c r="W124" i="28"/>
  <c r="W116" i="28"/>
  <c r="W108" i="28"/>
  <c r="W100" i="28"/>
  <c r="W92" i="28"/>
  <c r="W84" i="28"/>
  <c r="W76" i="28"/>
  <c r="W68" i="28"/>
  <c r="W52" i="28"/>
  <c r="A30" i="20"/>
  <c r="E23" i="11"/>
  <c r="W81" i="11"/>
  <c r="W38" i="11"/>
  <c r="W46" i="11"/>
  <c r="W54" i="11"/>
  <c r="W62" i="11"/>
  <c r="W70" i="11"/>
  <c r="W78" i="11"/>
  <c r="W87" i="11"/>
  <c r="W95" i="11"/>
  <c r="W103" i="11"/>
  <c r="W111" i="11"/>
  <c r="W119" i="11"/>
  <c r="W127" i="11"/>
  <c r="W75" i="11"/>
  <c r="W31" i="11"/>
  <c r="W39" i="11"/>
  <c r="W47" i="11"/>
  <c r="W55" i="11"/>
  <c r="W63" i="11"/>
  <c r="W71" i="11"/>
  <c r="W79" i="11"/>
  <c r="W88" i="11"/>
  <c r="W96" i="11"/>
  <c r="W104" i="11"/>
  <c r="W112" i="11"/>
  <c r="W120" i="11"/>
  <c r="W128" i="11"/>
  <c r="W42" i="11"/>
  <c r="W107" i="11"/>
  <c r="W67" i="11"/>
  <c r="W116" i="11"/>
  <c r="W40" i="11"/>
  <c r="W48" i="11"/>
  <c r="W56" i="11"/>
  <c r="W64" i="11"/>
  <c r="W72" i="11"/>
  <c r="W80" i="11"/>
  <c r="W89" i="11"/>
  <c r="W97" i="11"/>
  <c r="W105" i="11"/>
  <c r="W113" i="11"/>
  <c r="W121" i="11"/>
  <c r="W129" i="11"/>
  <c r="W50" i="11"/>
  <c r="W99" i="11"/>
  <c r="W35" i="11"/>
  <c r="W100" i="11"/>
  <c r="W33" i="11"/>
  <c r="W41" i="11"/>
  <c r="W49" i="11"/>
  <c r="W57" i="11"/>
  <c r="W65" i="11"/>
  <c r="W73" i="11"/>
  <c r="W82" i="11"/>
  <c r="W90" i="11"/>
  <c r="W98" i="11"/>
  <c r="W106" i="11"/>
  <c r="W114" i="11"/>
  <c r="W122" i="11"/>
  <c r="W130" i="11"/>
  <c r="W34" i="11"/>
  <c r="W74" i="11"/>
  <c r="W115" i="11"/>
  <c r="W43" i="11"/>
  <c r="W92" i="11"/>
  <c r="W36" i="11"/>
  <c r="W44" i="11"/>
  <c r="W52" i="11"/>
  <c r="W60" i="11"/>
  <c r="W68" i="11"/>
  <c r="W76" i="11"/>
  <c r="W85" i="11"/>
  <c r="W93" i="11"/>
  <c r="W101" i="11"/>
  <c r="W109" i="11"/>
  <c r="W117" i="11"/>
  <c r="W125" i="11"/>
  <c r="W66" i="11"/>
  <c r="W91" i="11"/>
  <c r="W30" i="11"/>
  <c r="M17" i="14" s="1"/>
  <c r="W59" i="11"/>
  <c r="W108" i="11"/>
  <c r="W37" i="11"/>
  <c r="W45" i="11"/>
  <c r="W53" i="11"/>
  <c r="W61" i="11"/>
  <c r="W69" i="11"/>
  <c r="W77" i="11"/>
  <c r="W86" i="11"/>
  <c r="W94" i="11"/>
  <c r="W102" i="11"/>
  <c r="W110" i="11"/>
  <c r="W118" i="11"/>
  <c r="W126" i="11"/>
  <c r="W58" i="11"/>
  <c r="W83" i="11"/>
  <c r="W123" i="11"/>
  <c r="W51" i="11"/>
  <c r="W84" i="11"/>
  <c r="W124" i="11"/>
  <c r="M23" i="17"/>
  <c r="E24" i="16"/>
  <c r="E25" i="16"/>
  <c r="E23" i="16"/>
  <c r="J23" i="16"/>
  <c r="J24" i="16"/>
  <c r="J25" i="16"/>
  <c r="O25" i="16"/>
  <c r="O24" i="16"/>
  <c r="O23" i="16"/>
  <c r="O22" i="28"/>
  <c r="Z22" i="28" s="1"/>
  <c r="X22" i="28" s="1"/>
  <c r="O23" i="28"/>
  <c r="O23" i="11"/>
  <c r="O22" i="11"/>
  <c r="Z22" i="11" s="1"/>
  <c r="X22" i="11" s="1"/>
  <c r="O16" i="28"/>
  <c r="O17" i="28"/>
  <c r="O15" i="28"/>
  <c r="J18" i="16"/>
  <c r="J15" i="16"/>
  <c r="J16" i="16"/>
  <c r="J17" i="16"/>
  <c r="E16" i="17"/>
  <c r="E17" i="17"/>
  <c r="E15" i="17"/>
  <c r="O18" i="16"/>
  <c r="O15" i="16"/>
  <c r="O16" i="16"/>
  <c r="O17" i="16"/>
  <c r="E17" i="28"/>
  <c r="E16" i="28"/>
  <c r="E15" i="28"/>
  <c r="J16" i="17"/>
  <c r="J17" i="17"/>
  <c r="J15" i="17"/>
  <c r="E15" i="11"/>
  <c r="E16" i="11"/>
  <c r="E17" i="11"/>
  <c r="J17" i="28"/>
  <c r="J15" i="28"/>
  <c r="J16" i="28"/>
  <c r="E18" i="16"/>
  <c r="E15" i="16"/>
  <c r="E16" i="16"/>
  <c r="E17" i="16"/>
  <c r="O17" i="11"/>
  <c r="O16" i="11"/>
  <c r="O15" i="11"/>
  <c r="J15" i="11"/>
  <c r="J16" i="11"/>
  <c r="J17" i="11"/>
  <c r="L41" i="17"/>
  <c r="L105" i="17"/>
  <c r="R89" i="16"/>
  <c r="L73" i="17"/>
  <c r="L49" i="17"/>
  <c r="R117" i="16"/>
  <c r="L129" i="17"/>
  <c r="L97" i="17"/>
  <c r="L65" i="17"/>
  <c r="L33" i="17"/>
  <c r="R73" i="16"/>
  <c r="L121" i="17"/>
  <c r="L89" i="17"/>
  <c r="L57" i="17"/>
  <c r="L36" i="17"/>
  <c r="L113" i="17"/>
  <c r="L81" i="17"/>
  <c r="R41" i="16"/>
  <c r="R105" i="16"/>
  <c r="R57" i="16"/>
  <c r="R121" i="16"/>
  <c r="R31" i="16"/>
  <c r="Q16" i="24" s="1"/>
  <c r="R45" i="16"/>
  <c r="R61" i="16"/>
  <c r="R77" i="16"/>
  <c r="R93" i="16"/>
  <c r="R109" i="16"/>
  <c r="R125" i="16"/>
  <c r="R33" i="16"/>
  <c r="R49" i="16"/>
  <c r="R65" i="16"/>
  <c r="R81" i="16"/>
  <c r="R97" i="16"/>
  <c r="R113" i="16"/>
  <c r="R129" i="16"/>
  <c r="R37" i="16"/>
  <c r="R53" i="16"/>
  <c r="R69" i="16"/>
  <c r="R85" i="16"/>
  <c r="R101" i="16"/>
  <c r="N13" i="24"/>
  <c r="R34" i="16"/>
  <c r="R38" i="16"/>
  <c r="R42" i="16"/>
  <c r="R46" i="16"/>
  <c r="R50" i="16"/>
  <c r="R54" i="16"/>
  <c r="R58" i="16"/>
  <c r="R62" i="16"/>
  <c r="R66" i="16"/>
  <c r="R70" i="16"/>
  <c r="R74" i="16"/>
  <c r="R78" i="16"/>
  <c r="R82" i="16"/>
  <c r="R86" i="16"/>
  <c r="R90" i="16"/>
  <c r="R94" i="16"/>
  <c r="R98" i="16"/>
  <c r="R102" i="16"/>
  <c r="R106" i="16"/>
  <c r="R110" i="16"/>
  <c r="R114" i="16"/>
  <c r="R118" i="16"/>
  <c r="R122" i="16"/>
  <c r="R126" i="16"/>
  <c r="R130" i="16"/>
  <c r="R35" i="16"/>
  <c r="R39" i="16"/>
  <c r="R43" i="16"/>
  <c r="R47" i="16"/>
  <c r="R51" i="16"/>
  <c r="R55" i="16"/>
  <c r="R59" i="16"/>
  <c r="R63" i="16"/>
  <c r="R67" i="16"/>
  <c r="R71" i="16"/>
  <c r="R75" i="16"/>
  <c r="R79" i="16"/>
  <c r="R83" i="16"/>
  <c r="R87" i="16"/>
  <c r="R91" i="16"/>
  <c r="R95" i="16"/>
  <c r="R99" i="16"/>
  <c r="R103" i="16"/>
  <c r="R107" i="16"/>
  <c r="R111" i="16"/>
  <c r="R115" i="16"/>
  <c r="R119" i="16"/>
  <c r="R123" i="16"/>
  <c r="R127" i="16"/>
  <c r="R131" i="16"/>
  <c r="R32" i="16"/>
  <c r="R36" i="16"/>
  <c r="R40" i="16"/>
  <c r="R44" i="16"/>
  <c r="R48" i="16"/>
  <c r="R52" i="16"/>
  <c r="R56" i="16"/>
  <c r="R60" i="16"/>
  <c r="R64" i="16"/>
  <c r="R68" i="16"/>
  <c r="R72" i="16"/>
  <c r="R76" i="16"/>
  <c r="R80" i="16"/>
  <c r="R84" i="16"/>
  <c r="R88" i="16"/>
  <c r="R92" i="16"/>
  <c r="R96" i="16"/>
  <c r="R100" i="16"/>
  <c r="R104" i="16"/>
  <c r="R108" i="16"/>
  <c r="R112" i="16"/>
  <c r="R116" i="16"/>
  <c r="R120" i="16"/>
  <c r="R124" i="16"/>
  <c r="R128" i="16"/>
  <c r="L34" i="17"/>
  <c r="L128" i="17"/>
  <c r="L120" i="17"/>
  <c r="L112" i="17"/>
  <c r="L104" i="17"/>
  <c r="L96" i="17"/>
  <c r="L88" i="17"/>
  <c r="L80" i="17"/>
  <c r="L72" i="17"/>
  <c r="L64" i="17"/>
  <c r="L56" i="17"/>
  <c r="L48" i="17"/>
  <c r="L40" i="17"/>
  <c r="L32" i="17"/>
  <c r="L125" i="17"/>
  <c r="L117" i="17"/>
  <c r="L109" i="17"/>
  <c r="L101" i="17"/>
  <c r="L93" i="17"/>
  <c r="L85" i="17"/>
  <c r="L77" i="17"/>
  <c r="L69" i="17"/>
  <c r="L61" i="17"/>
  <c r="L53" i="17"/>
  <c r="L45" i="17"/>
  <c r="L37" i="17"/>
  <c r="L124" i="17"/>
  <c r="L116" i="17"/>
  <c r="L108" i="17"/>
  <c r="L100" i="17"/>
  <c r="L92" i="17"/>
  <c r="L84" i="17"/>
  <c r="L76" i="17"/>
  <c r="L68" i="17"/>
  <c r="L60" i="17"/>
  <c r="L52" i="17"/>
  <c r="L44" i="17"/>
  <c r="L30" i="17"/>
  <c r="L127" i="17"/>
  <c r="L123" i="17"/>
  <c r="L119" i="17"/>
  <c r="L115" i="17"/>
  <c r="L111" i="17"/>
  <c r="L107" i="17"/>
  <c r="L103" i="17"/>
  <c r="L99" i="17"/>
  <c r="L95" i="17"/>
  <c r="L91" i="17"/>
  <c r="L87" i="17"/>
  <c r="L83" i="17"/>
  <c r="L79" i="17"/>
  <c r="L75" i="17"/>
  <c r="L71" i="17"/>
  <c r="L67" i="17"/>
  <c r="L63" i="17"/>
  <c r="L59" i="17"/>
  <c r="L55" i="17"/>
  <c r="L51" i="17"/>
  <c r="L47" i="17"/>
  <c r="L43" i="17"/>
  <c r="L39" i="17"/>
  <c r="L35" i="17"/>
  <c r="L31" i="17"/>
  <c r="L130" i="17"/>
  <c r="L126" i="17"/>
  <c r="L122" i="17"/>
  <c r="L118" i="17"/>
  <c r="L114" i="17"/>
  <c r="L110" i="17"/>
  <c r="L106" i="17"/>
  <c r="L102" i="17"/>
  <c r="L98" i="17"/>
  <c r="L94" i="17"/>
  <c r="L90" i="17"/>
  <c r="L86" i="17"/>
  <c r="L82" i="17"/>
  <c r="L78" i="17"/>
  <c r="L74" i="17"/>
  <c r="L70" i="17"/>
  <c r="L66" i="17"/>
  <c r="L62" i="17"/>
  <c r="L58" i="17"/>
  <c r="L54" i="17"/>
  <c r="L50" i="17"/>
  <c r="L46" i="17"/>
  <c r="L42" i="17"/>
  <c r="L38" i="17"/>
  <c r="Z23" i="28" l="1"/>
  <c r="X23" i="28" s="1"/>
  <c r="N20" i="24"/>
  <c r="N28" i="24"/>
  <c r="N36" i="24"/>
  <c r="N44" i="24"/>
  <c r="N52" i="24"/>
  <c r="N60" i="24"/>
  <c r="N68" i="24"/>
  <c r="N76" i="24"/>
  <c r="N84" i="24"/>
  <c r="N92" i="24"/>
  <c r="N100" i="24"/>
  <c r="N108" i="24"/>
  <c r="N116" i="24"/>
  <c r="N124" i="24"/>
  <c r="N132" i="24"/>
  <c r="N140" i="24"/>
  <c r="N148" i="24"/>
  <c r="N156" i="24"/>
  <c r="N164" i="24"/>
  <c r="N172" i="24"/>
  <c r="N180" i="24"/>
  <c r="N188" i="24"/>
  <c r="N196" i="24"/>
  <c r="N204" i="24"/>
  <c r="N212" i="24"/>
  <c r="N220" i="24"/>
  <c r="N228" i="24"/>
  <c r="N21" i="24"/>
  <c r="N29" i="24"/>
  <c r="N37" i="24"/>
  <c r="N45" i="24"/>
  <c r="N53" i="24"/>
  <c r="N61" i="24"/>
  <c r="N69" i="24"/>
  <c r="N77" i="24"/>
  <c r="N85" i="24"/>
  <c r="N93" i="24"/>
  <c r="N101" i="24"/>
  <c r="N109" i="24"/>
  <c r="N117" i="24"/>
  <c r="N125" i="24"/>
  <c r="N133" i="24"/>
  <c r="N141" i="24"/>
  <c r="N149" i="24"/>
  <c r="N157" i="24"/>
  <c r="N165" i="24"/>
  <c r="N173" i="24"/>
  <c r="N181" i="24"/>
  <c r="N189" i="24"/>
  <c r="N197" i="24"/>
  <c r="N205" i="24"/>
  <c r="N213" i="24"/>
  <c r="N221" i="24"/>
  <c r="N229" i="24"/>
  <c r="N22" i="24"/>
  <c r="N30" i="24"/>
  <c r="N38" i="24"/>
  <c r="N46" i="24"/>
  <c r="N54" i="24"/>
  <c r="N62" i="24"/>
  <c r="N70" i="24"/>
  <c r="N78" i="24"/>
  <c r="N86" i="24"/>
  <c r="N94" i="24"/>
  <c r="N102" i="24"/>
  <c r="N110" i="24"/>
  <c r="N118" i="24"/>
  <c r="N126" i="24"/>
  <c r="N134" i="24"/>
  <c r="N142" i="24"/>
  <c r="N150" i="24"/>
  <c r="N158" i="24"/>
  <c r="N166" i="24"/>
  <c r="N174" i="24"/>
  <c r="N182" i="24"/>
  <c r="N190" i="24"/>
  <c r="N198" i="24"/>
  <c r="N206" i="24"/>
  <c r="N214" i="24"/>
  <c r="N222" i="24"/>
  <c r="N230" i="24"/>
  <c r="N23" i="24"/>
  <c r="N31" i="24"/>
  <c r="N39" i="24"/>
  <c r="N47" i="24"/>
  <c r="N55" i="24"/>
  <c r="N63" i="24"/>
  <c r="N71" i="24"/>
  <c r="N79" i="24"/>
  <c r="N87" i="24"/>
  <c r="N95" i="24"/>
  <c r="N103" i="24"/>
  <c r="N111" i="24"/>
  <c r="N119" i="24"/>
  <c r="N127" i="24"/>
  <c r="N135" i="24"/>
  <c r="N143" i="24"/>
  <c r="N151" i="24"/>
  <c r="N159" i="24"/>
  <c r="N167" i="24"/>
  <c r="N175" i="24"/>
  <c r="N183" i="24"/>
  <c r="N191" i="24"/>
  <c r="N199" i="24"/>
  <c r="N207" i="24"/>
  <c r="N215" i="24"/>
  <c r="N223" i="24"/>
  <c r="N24" i="24"/>
  <c r="N32" i="24"/>
  <c r="N40" i="24"/>
  <c r="N48" i="24"/>
  <c r="N56" i="24"/>
  <c r="N64" i="24"/>
  <c r="N72" i="24"/>
  <c r="N80" i="24"/>
  <c r="N88" i="24"/>
  <c r="N96" i="24"/>
  <c r="N104" i="24"/>
  <c r="N112" i="24"/>
  <c r="N120" i="24"/>
  <c r="N128" i="24"/>
  <c r="N136" i="24"/>
  <c r="N144" i="24"/>
  <c r="N152" i="24"/>
  <c r="N160" i="24"/>
  <c r="N168" i="24"/>
  <c r="N176" i="24"/>
  <c r="N184" i="24"/>
  <c r="N192" i="24"/>
  <c r="N200" i="24"/>
  <c r="N208" i="24"/>
  <c r="N216" i="24"/>
  <c r="N224" i="24"/>
  <c r="N17" i="24"/>
  <c r="N25" i="24"/>
  <c r="N33" i="24"/>
  <c r="N41" i="24"/>
  <c r="N49" i="24"/>
  <c r="N57" i="24"/>
  <c r="N65" i="24"/>
  <c r="N73" i="24"/>
  <c r="N81" i="24"/>
  <c r="N89" i="24"/>
  <c r="N97" i="24"/>
  <c r="N105" i="24"/>
  <c r="N113" i="24"/>
  <c r="N121" i="24"/>
  <c r="N129" i="24"/>
  <c r="N137" i="24"/>
  <c r="N145" i="24"/>
  <c r="N153" i="24"/>
  <c r="N161" i="24"/>
  <c r="N169" i="24"/>
  <c r="N177" i="24"/>
  <c r="N185" i="24"/>
  <c r="N193" i="24"/>
  <c r="N201" i="24"/>
  <c r="N209" i="24"/>
  <c r="N217" i="24"/>
  <c r="N225" i="24"/>
  <c r="N18" i="24"/>
  <c r="N26" i="24"/>
  <c r="N34" i="24"/>
  <c r="N42" i="24"/>
  <c r="N50" i="24"/>
  <c r="N58" i="24"/>
  <c r="N66" i="24"/>
  <c r="N74" i="24"/>
  <c r="N82" i="24"/>
  <c r="N90" i="24"/>
  <c r="N98" i="24"/>
  <c r="N106" i="24"/>
  <c r="N114" i="24"/>
  <c r="N122" i="24"/>
  <c r="N130" i="24"/>
  <c r="N138" i="24"/>
  <c r="N146" i="24"/>
  <c r="N154" i="24"/>
  <c r="N162" i="24"/>
  <c r="N170" i="24"/>
  <c r="N178" i="24"/>
  <c r="N186" i="24"/>
  <c r="N194" i="24"/>
  <c r="N202" i="24"/>
  <c r="N210" i="24"/>
  <c r="N218" i="24"/>
  <c r="N226" i="24"/>
  <c r="N19" i="24"/>
  <c r="N27" i="24"/>
  <c r="N35" i="24"/>
  <c r="N43" i="24"/>
  <c r="N51" i="24"/>
  <c r="N59" i="24"/>
  <c r="N67" i="24"/>
  <c r="N75" i="24"/>
  <c r="N83" i="24"/>
  <c r="N91" i="24"/>
  <c r="N99" i="24"/>
  <c r="N107" i="24"/>
  <c r="N115" i="24"/>
  <c r="N123" i="24"/>
  <c r="N131" i="24"/>
  <c r="N139" i="24"/>
  <c r="N147" i="24"/>
  <c r="N155" i="24"/>
  <c r="N163" i="24"/>
  <c r="N171" i="24"/>
  <c r="N179" i="24"/>
  <c r="N187" i="24"/>
  <c r="N195" i="24"/>
  <c r="N203" i="24"/>
  <c r="N211" i="24"/>
  <c r="N219" i="24"/>
  <c r="N227" i="24"/>
  <c r="N16" i="24"/>
  <c r="Z15" i="28"/>
  <c r="X15" i="28" s="1"/>
  <c r="A31" i="20"/>
  <c r="C17" i="20"/>
  <c r="Z16" i="28"/>
  <c r="X16" i="28" s="1"/>
  <c r="Z17" i="28"/>
  <c r="X17" i="28" s="1"/>
  <c r="Z15" i="11"/>
  <c r="X15" i="11" s="1"/>
  <c r="Z23" i="11"/>
  <c r="X23" i="11" s="1"/>
  <c r="Z17" i="11"/>
  <c r="X17" i="11" s="1"/>
  <c r="Z16" i="11"/>
  <c r="X16" i="11" s="1"/>
  <c r="C17" i="14"/>
  <c r="G16" i="24"/>
  <c r="U23" i="16"/>
  <c r="U25" i="16"/>
  <c r="U24" i="16"/>
  <c r="G17" i="14"/>
  <c r="O17" i="17"/>
  <c r="M17" i="17" s="1"/>
  <c r="U18" i="16"/>
  <c r="U17" i="16"/>
  <c r="L16" i="24"/>
  <c r="U16" i="16"/>
  <c r="O16" i="17"/>
  <c r="M16" i="17" s="1"/>
  <c r="U15" i="16"/>
  <c r="C16" i="24" s="1"/>
  <c r="O15" i="17"/>
  <c r="G16" i="23"/>
  <c r="Q16" i="23"/>
  <c r="L16" i="23"/>
  <c r="Q17" i="20"/>
  <c r="G17" i="20"/>
  <c r="L17" i="20"/>
  <c r="S17" i="14"/>
  <c r="A32" i="20" l="1"/>
  <c r="S18" i="16"/>
  <c r="S24" i="16"/>
  <c r="S25" i="16"/>
  <c r="S23" i="16"/>
  <c r="S16" i="16"/>
  <c r="S17" i="16"/>
  <c r="S15" i="16"/>
  <c r="M15" i="17"/>
  <c r="C16" i="23"/>
  <c r="A33" i="20" l="1"/>
  <c r="H17" i="14"/>
  <c r="A34" i="20" l="1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16" i="24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16" i="23"/>
  <c r="H16" i="23" s="1"/>
  <c r="A35" i="20" l="1"/>
  <c r="B18" i="24"/>
  <c r="C18" i="24"/>
  <c r="H16" i="24"/>
  <c r="E16" i="24" s="1"/>
  <c r="F17" i="24" s="1"/>
  <c r="R16" i="24"/>
  <c r="I13" i="24"/>
  <c r="I22" i="24" l="1"/>
  <c r="I30" i="24"/>
  <c r="I38" i="24"/>
  <c r="I46" i="24"/>
  <c r="I54" i="24"/>
  <c r="I62" i="24"/>
  <c r="I70" i="24"/>
  <c r="I78" i="24"/>
  <c r="I86" i="24"/>
  <c r="I94" i="24"/>
  <c r="I102" i="24"/>
  <c r="I110" i="24"/>
  <c r="I118" i="24"/>
  <c r="I126" i="24"/>
  <c r="I134" i="24"/>
  <c r="I142" i="24"/>
  <c r="I150" i="24"/>
  <c r="I158" i="24"/>
  <c r="I166" i="24"/>
  <c r="I174" i="24"/>
  <c r="I182" i="24"/>
  <c r="I190" i="24"/>
  <c r="I198" i="24"/>
  <c r="I206" i="24"/>
  <c r="I214" i="24"/>
  <c r="I222" i="24"/>
  <c r="I202" i="24"/>
  <c r="I211" i="24"/>
  <c r="I23" i="24"/>
  <c r="I31" i="24"/>
  <c r="I39" i="24"/>
  <c r="I47" i="24"/>
  <c r="I55" i="24"/>
  <c r="I63" i="24"/>
  <c r="I71" i="24"/>
  <c r="I79" i="24"/>
  <c r="I87" i="24"/>
  <c r="I95" i="24"/>
  <c r="I103" i="24"/>
  <c r="I111" i="24"/>
  <c r="I119" i="24"/>
  <c r="I127" i="24"/>
  <c r="I135" i="24"/>
  <c r="I143" i="24"/>
  <c r="I151" i="24"/>
  <c r="I159" i="24"/>
  <c r="I167" i="24"/>
  <c r="I175" i="24"/>
  <c r="I183" i="24"/>
  <c r="I191" i="24"/>
  <c r="I199" i="24"/>
  <c r="I207" i="24"/>
  <c r="I215" i="24"/>
  <c r="I223" i="24"/>
  <c r="I218" i="24"/>
  <c r="I179" i="24"/>
  <c r="I24" i="24"/>
  <c r="I32" i="24"/>
  <c r="I40" i="24"/>
  <c r="I48" i="24"/>
  <c r="I56" i="24"/>
  <c r="I64" i="24"/>
  <c r="I72" i="24"/>
  <c r="I80" i="24"/>
  <c r="I88" i="24"/>
  <c r="I96" i="24"/>
  <c r="I104" i="24"/>
  <c r="I112" i="24"/>
  <c r="I120" i="24"/>
  <c r="I128" i="24"/>
  <c r="I136" i="24"/>
  <c r="I144" i="24"/>
  <c r="I152" i="24"/>
  <c r="I160" i="24"/>
  <c r="I168" i="24"/>
  <c r="I176" i="24"/>
  <c r="I184" i="24"/>
  <c r="I192" i="24"/>
  <c r="I200" i="24"/>
  <c r="I208" i="24"/>
  <c r="I216" i="24"/>
  <c r="I224" i="24"/>
  <c r="I225" i="24"/>
  <c r="I155" i="24"/>
  <c r="I195" i="24"/>
  <c r="I17" i="24"/>
  <c r="I25" i="24"/>
  <c r="I33" i="24"/>
  <c r="I41" i="24"/>
  <c r="I49" i="24"/>
  <c r="I57" i="24"/>
  <c r="I65" i="24"/>
  <c r="I73" i="24"/>
  <c r="I81" i="24"/>
  <c r="I89" i="24"/>
  <c r="I97" i="24"/>
  <c r="I105" i="24"/>
  <c r="I113" i="24"/>
  <c r="I121" i="24"/>
  <c r="I129" i="24"/>
  <c r="I137" i="24"/>
  <c r="I145" i="24"/>
  <c r="I153" i="24"/>
  <c r="I161" i="24"/>
  <c r="I169" i="24"/>
  <c r="I177" i="24"/>
  <c r="I185" i="24"/>
  <c r="I193" i="24"/>
  <c r="I201" i="24"/>
  <c r="I209" i="24"/>
  <c r="I217" i="24"/>
  <c r="I194" i="24"/>
  <c r="I163" i="24"/>
  <c r="I203" i="24"/>
  <c r="I18" i="24"/>
  <c r="I26" i="24"/>
  <c r="I34" i="24"/>
  <c r="I42" i="24"/>
  <c r="I50" i="24"/>
  <c r="I58" i="24"/>
  <c r="I66" i="24"/>
  <c r="I74" i="24"/>
  <c r="I82" i="24"/>
  <c r="I90" i="24"/>
  <c r="I98" i="24"/>
  <c r="I106" i="24"/>
  <c r="I114" i="24"/>
  <c r="I122" i="24"/>
  <c r="I130" i="24"/>
  <c r="I138" i="24"/>
  <c r="I146" i="24"/>
  <c r="I154" i="24"/>
  <c r="I162" i="24"/>
  <c r="I170" i="24"/>
  <c r="I178" i="24"/>
  <c r="I186" i="24"/>
  <c r="I210" i="24"/>
  <c r="I219" i="24"/>
  <c r="I19" i="24"/>
  <c r="I27" i="24"/>
  <c r="I35" i="24"/>
  <c r="I43" i="24"/>
  <c r="I51" i="24"/>
  <c r="I59" i="24"/>
  <c r="I67" i="24"/>
  <c r="I75" i="24"/>
  <c r="I83" i="24"/>
  <c r="I91" i="24"/>
  <c r="I99" i="24"/>
  <c r="I107" i="24"/>
  <c r="I115" i="24"/>
  <c r="I123" i="24"/>
  <c r="I131" i="24"/>
  <c r="I139" i="24"/>
  <c r="I147" i="24"/>
  <c r="I171" i="24"/>
  <c r="I227" i="24"/>
  <c r="I20" i="24"/>
  <c r="I28" i="24"/>
  <c r="I36" i="24"/>
  <c r="I44" i="24"/>
  <c r="I52" i="24"/>
  <c r="I60" i="24"/>
  <c r="I68" i="24"/>
  <c r="I76" i="24"/>
  <c r="I84" i="24"/>
  <c r="I92" i="24"/>
  <c r="I100" i="24"/>
  <c r="I108" i="24"/>
  <c r="I116" i="24"/>
  <c r="I124" i="24"/>
  <c r="I132" i="24"/>
  <c r="I140" i="24"/>
  <c r="I148" i="24"/>
  <c r="I156" i="24"/>
  <c r="I164" i="24"/>
  <c r="I172" i="24"/>
  <c r="I180" i="24"/>
  <c r="I188" i="24"/>
  <c r="I196" i="24"/>
  <c r="I204" i="24"/>
  <c r="I212" i="24"/>
  <c r="I220" i="24"/>
  <c r="I228" i="24"/>
  <c r="I21" i="24"/>
  <c r="I29" i="24"/>
  <c r="I37" i="24"/>
  <c r="I45" i="24"/>
  <c r="I53" i="24"/>
  <c r="I61" i="24"/>
  <c r="I69" i="24"/>
  <c r="I77" i="24"/>
  <c r="I85" i="24"/>
  <c r="I93" i="24"/>
  <c r="I101" i="24"/>
  <c r="I109" i="24"/>
  <c r="I117" i="24"/>
  <c r="I125" i="24"/>
  <c r="I133" i="24"/>
  <c r="I141" i="24"/>
  <c r="I149" i="24"/>
  <c r="I157" i="24"/>
  <c r="I165" i="24"/>
  <c r="I173" i="24"/>
  <c r="I181" i="24"/>
  <c r="I189" i="24"/>
  <c r="I197" i="24"/>
  <c r="I205" i="24"/>
  <c r="I213" i="24"/>
  <c r="I221" i="24"/>
  <c r="I229" i="24"/>
  <c r="I230" i="24"/>
  <c r="I226" i="24"/>
  <c r="I187" i="24"/>
  <c r="I16" i="24"/>
  <c r="M16" i="24" s="1"/>
  <c r="J16" i="24" s="1"/>
  <c r="K17" i="24" s="1"/>
  <c r="A36" i="20"/>
  <c r="B19" i="24"/>
  <c r="C19" i="24"/>
  <c r="A37" i="20" l="1"/>
  <c r="B20" i="24"/>
  <c r="C20" i="24"/>
  <c r="L17" i="24"/>
  <c r="O16" i="24"/>
  <c r="P17" i="24" s="1"/>
  <c r="G17" i="24"/>
  <c r="H17" i="24" s="1"/>
  <c r="A38" i="20" l="1"/>
  <c r="B21" i="24"/>
  <c r="C21" i="24"/>
  <c r="M17" i="24"/>
  <c r="J17" i="24" s="1"/>
  <c r="K18" i="24" s="1"/>
  <c r="Q17" i="24"/>
  <c r="R17" i="24" s="1"/>
  <c r="E17" i="24"/>
  <c r="F18" i="24" s="1"/>
  <c r="A39" i="20" l="1"/>
  <c r="L18" i="24"/>
  <c r="M18" i="24" s="1"/>
  <c r="J18" i="24" s="1"/>
  <c r="K19" i="24" s="1"/>
  <c r="B22" i="24"/>
  <c r="C22" i="24"/>
  <c r="G18" i="24"/>
  <c r="O17" i="24"/>
  <c r="A40" i="20" l="1"/>
  <c r="B23" i="24"/>
  <c r="C23" i="24"/>
  <c r="H18" i="24"/>
  <c r="E18" i="24" s="1"/>
  <c r="F19" i="24" s="1"/>
  <c r="L19" i="24"/>
  <c r="M19" i="24" s="1"/>
  <c r="P18" i="24"/>
  <c r="A41" i="20" l="1"/>
  <c r="B24" i="24"/>
  <c r="C24" i="24"/>
  <c r="J19" i="24"/>
  <c r="K20" i="24" s="1"/>
  <c r="Q18" i="24"/>
  <c r="R18" i="24" s="1"/>
  <c r="G19" i="24"/>
  <c r="A42" i="20" l="1"/>
  <c r="B25" i="24"/>
  <c r="C25" i="24"/>
  <c r="L20" i="24"/>
  <c r="M20" i="24" s="1"/>
  <c r="H19" i="24"/>
  <c r="E19" i="24" s="1"/>
  <c r="F20" i="24" s="1"/>
  <c r="O18" i="24"/>
  <c r="P19" i="24" s="1"/>
  <c r="A43" i="20" l="1"/>
  <c r="B26" i="24"/>
  <c r="C26" i="24"/>
  <c r="Q19" i="24"/>
  <c r="R19" i="24" s="1"/>
  <c r="O19" i="24" s="1"/>
  <c r="P20" i="24" s="1"/>
  <c r="J20" i="24"/>
  <c r="K21" i="24" s="1"/>
  <c r="G20" i="24"/>
  <c r="H20" i="24" s="1"/>
  <c r="A44" i="20" l="1"/>
  <c r="B27" i="24"/>
  <c r="C27" i="24"/>
  <c r="L21" i="24"/>
  <c r="M21" i="24" s="1"/>
  <c r="Q20" i="24"/>
  <c r="R20" i="24" s="1"/>
  <c r="E20" i="24"/>
  <c r="F21" i="24" s="1"/>
  <c r="A45" i="20" l="1"/>
  <c r="B28" i="24"/>
  <c r="C28" i="24"/>
  <c r="J21" i="24"/>
  <c r="K22" i="24" s="1"/>
  <c r="G21" i="24"/>
  <c r="H21" i="24" s="1"/>
  <c r="O20" i="24"/>
  <c r="P21" i="24" s="1"/>
  <c r="A46" i="20" l="1"/>
  <c r="B29" i="24"/>
  <c r="C29" i="24"/>
  <c r="L22" i="24"/>
  <c r="M22" i="24" s="1"/>
  <c r="Q21" i="24"/>
  <c r="R21" i="24" s="1"/>
  <c r="E21" i="24"/>
  <c r="A47" i="20" l="1"/>
  <c r="B30" i="24"/>
  <c r="C30" i="24"/>
  <c r="J22" i="24"/>
  <c r="K23" i="24" s="1"/>
  <c r="F22" i="24"/>
  <c r="O21" i="24"/>
  <c r="P22" i="24" s="1"/>
  <c r="C17" i="23"/>
  <c r="I13" i="23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17" i="20"/>
  <c r="H17" i="20" s="1"/>
  <c r="E17" i="20" s="1"/>
  <c r="I16" i="23" l="1"/>
  <c r="M16" i="23" s="1"/>
  <c r="A48" i="20"/>
  <c r="B31" i="24"/>
  <c r="C31" i="24"/>
  <c r="L23" i="24"/>
  <c r="M23" i="24" s="1"/>
  <c r="N13" i="23"/>
  <c r="R17" i="20"/>
  <c r="Q22" i="24"/>
  <c r="R22" i="24" s="1"/>
  <c r="G22" i="24"/>
  <c r="E16" i="23"/>
  <c r="B18" i="23"/>
  <c r="N16" i="23" l="1"/>
  <c r="R16" i="23" s="1"/>
  <c r="O16" i="23" s="1"/>
  <c r="P17" i="23" s="1"/>
  <c r="A49" i="20"/>
  <c r="B32" i="24"/>
  <c r="C32" i="24"/>
  <c r="J23" i="24"/>
  <c r="K24" i="24" s="1"/>
  <c r="H22" i="24"/>
  <c r="E22" i="24" s="1"/>
  <c r="F23" i="24" s="1"/>
  <c r="C18" i="23"/>
  <c r="O22" i="24"/>
  <c r="P23" i="24" s="1"/>
  <c r="F17" i="23"/>
  <c r="F18" i="20"/>
  <c r="A50" i="20" l="1"/>
  <c r="B33" i="24"/>
  <c r="C33" i="24"/>
  <c r="B19" i="23"/>
  <c r="C19" i="20"/>
  <c r="B19" i="20"/>
  <c r="L24" i="24"/>
  <c r="M24" i="24" s="1"/>
  <c r="G23" i="24"/>
  <c r="H23" i="24" s="1"/>
  <c r="E23" i="24" s="1"/>
  <c r="C19" i="23"/>
  <c r="Q17" i="23"/>
  <c r="R17" i="23" s="1"/>
  <c r="G17" i="23"/>
  <c r="H17" i="23" s="1"/>
  <c r="E17" i="23" s="1"/>
  <c r="F18" i="23" s="1"/>
  <c r="Q23" i="24"/>
  <c r="R23" i="24" s="1"/>
  <c r="M17" i="20"/>
  <c r="J16" i="23"/>
  <c r="K17" i="23" s="1"/>
  <c r="A51" i="20" l="1"/>
  <c r="B34" i="24"/>
  <c r="C34" i="24"/>
  <c r="B20" i="23"/>
  <c r="C20" i="20"/>
  <c r="B20" i="20"/>
  <c r="J24" i="24"/>
  <c r="K25" i="24" s="1"/>
  <c r="C20" i="23"/>
  <c r="L17" i="23"/>
  <c r="M17" i="23" s="1"/>
  <c r="G18" i="23"/>
  <c r="H18" i="23" s="1"/>
  <c r="E18" i="23" s="1"/>
  <c r="F19" i="23" s="1"/>
  <c r="F24" i="24"/>
  <c r="G18" i="20"/>
  <c r="H18" i="20" s="1"/>
  <c r="O23" i="24"/>
  <c r="P24" i="24" s="1"/>
  <c r="J17" i="20"/>
  <c r="K18" i="20" s="1"/>
  <c r="O17" i="20"/>
  <c r="P18" i="20" s="1"/>
  <c r="A52" i="20" l="1"/>
  <c r="B35" i="24"/>
  <c r="C35" i="24"/>
  <c r="B21" i="23"/>
  <c r="C21" i="20"/>
  <c r="B21" i="20"/>
  <c r="L25" i="24"/>
  <c r="M25" i="24" s="1"/>
  <c r="C21" i="23"/>
  <c r="Q24" i="24"/>
  <c r="R24" i="24" s="1"/>
  <c r="G24" i="24"/>
  <c r="G19" i="23"/>
  <c r="H19" i="23" s="1"/>
  <c r="E19" i="23" s="1"/>
  <c r="F20" i="23" s="1"/>
  <c r="Q18" i="20"/>
  <c r="R18" i="20" s="1"/>
  <c r="E18" i="20"/>
  <c r="F19" i="20" s="1"/>
  <c r="L18" i="20"/>
  <c r="M18" i="20" s="1"/>
  <c r="O17" i="23"/>
  <c r="P18" i="23" s="1"/>
  <c r="A53" i="20" l="1"/>
  <c r="B36" i="24"/>
  <c r="C36" i="24"/>
  <c r="B22" i="23"/>
  <c r="C22" i="20"/>
  <c r="B22" i="20"/>
  <c r="J25" i="24"/>
  <c r="K26" i="24" s="1"/>
  <c r="H24" i="24"/>
  <c r="E24" i="24" s="1"/>
  <c r="F25" i="24" s="1"/>
  <c r="C22" i="23"/>
  <c r="Q18" i="23"/>
  <c r="R18" i="23" s="1"/>
  <c r="O24" i="24"/>
  <c r="P25" i="24" s="1"/>
  <c r="G20" i="23"/>
  <c r="H20" i="23" s="1"/>
  <c r="E20" i="23" s="1"/>
  <c r="F21" i="23" s="1"/>
  <c r="G19" i="20"/>
  <c r="H19" i="20" s="1"/>
  <c r="J18" i="20"/>
  <c r="K19" i="20" s="1"/>
  <c r="J17" i="23"/>
  <c r="K18" i="23" s="1"/>
  <c r="A54" i="20" l="1"/>
  <c r="B37" i="24"/>
  <c r="C37" i="24"/>
  <c r="B23" i="23"/>
  <c r="C23" i="20"/>
  <c r="B23" i="20"/>
  <c r="L26" i="24"/>
  <c r="M26" i="24" s="1"/>
  <c r="E19" i="20"/>
  <c r="F20" i="20" s="1"/>
  <c r="C23" i="23"/>
  <c r="L18" i="23"/>
  <c r="M18" i="23" s="1"/>
  <c r="J18" i="23" s="1"/>
  <c r="Q25" i="24"/>
  <c r="R25" i="24" s="1"/>
  <c r="G25" i="24"/>
  <c r="G21" i="23"/>
  <c r="H21" i="23" s="1"/>
  <c r="E21" i="23" s="1"/>
  <c r="F22" i="23" s="1"/>
  <c r="L19" i="20"/>
  <c r="M19" i="20" s="1"/>
  <c r="O18" i="23"/>
  <c r="P19" i="23" s="1"/>
  <c r="O18" i="20"/>
  <c r="P19" i="20" s="1"/>
  <c r="A55" i="20" l="1"/>
  <c r="B38" i="24"/>
  <c r="C38" i="24"/>
  <c r="B24" i="23"/>
  <c r="C24" i="20"/>
  <c r="B24" i="20"/>
  <c r="J26" i="24"/>
  <c r="K27" i="24" s="1"/>
  <c r="H25" i="24"/>
  <c r="E25" i="24" s="1"/>
  <c r="F26" i="24" s="1"/>
  <c r="G20" i="20"/>
  <c r="H20" i="20" s="1"/>
  <c r="C24" i="23"/>
  <c r="J19" i="20"/>
  <c r="K20" i="20" s="1"/>
  <c r="O25" i="24"/>
  <c r="P26" i="24" s="1"/>
  <c r="Q19" i="23"/>
  <c r="R19" i="23" s="1"/>
  <c r="G22" i="23"/>
  <c r="H22" i="23" s="1"/>
  <c r="E22" i="23" s="1"/>
  <c r="F23" i="23" s="1"/>
  <c r="Q19" i="20"/>
  <c r="R19" i="20" s="1"/>
  <c r="K19" i="23"/>
  <c r="A56" i="20" l="1"/>
  <c r="B39" i="24"/>
  <c r="C39" i="24"/>
  <c r="B25" i="23"/>
  <c r="C25" i="20"/>
  <c r="B25" i="20"/>
  <c r="L27" i="24"/>
  <c r="M27" i="24" s="1"/>
  <c r="L20" i="20"/>
  <c r="M20" i="20" s="1"/>
  <c r="J20" i="20" s="1"/>
  <c r="K21" i="20" s="1"/>
  <c r="E20" i="20"/>
  <c r="F21" i="20" s="1"/>
  <c r="C25" i="23"/>
  <c r="Q26" i="24"/>
  <c r="R26" i="24" s="1"/>
  <c r="G26" i="24"/>
  <c r="G23" i="23"/>
  <c r="H23" i="23" s="1"/>
  <c r="E23" i="23" s="1"/>
  <c r="F24" i="23" s="1"/>
  <c r="L19" i="23"/>
  <c r="M19" i="23" s="1"/>
  <c r="O19" i="23"/>
  <c r="P20" i="23" s="1"/>
  <c r="O19" i="20"/>
  <c r="P20" i="20" s="1"/>
  <c r="A57" i="20" l="1"/>
  <c r="B40" i="24"/>
  <c r="C40" i="24"/>
  <c r="B26" i="23"/>
  <c r="C26" i="20"/>
  <c r="B26" i="20"/>
  <c r="J27" i="24"/>
  <c r="K28" i="24" s="1"/>
  <c r="H26" i="24"/>
  <c r="E26" i="24" s="1"/>
  <c r="F27" i="24" s="1"/>
  <c r="C26" i="23"/>
  <c r="O26" i="24"/>
  <c r="P27" i="24" s="1"/>
  <c r="Q20" i="23"/>
  <c r="R20" i="23" s="1"/>
  <c r="G24" i="23"/>
  <c r="H24" i="23" s="1"/>
  <c r="E24" i="23" s="1"/>
  <c r="F25" i="23" s="1"/>
  <c r="Q20" i="20"/>
  <c r="R20" i="20" s="1"/>
  <c r="J19" i="23"/>
  <c r="K20" i="23" s="1"/>
  <c r="L21" i="20"/>
  <c r="M21" i="20" s="1"/>
  <c r="A58" i="20" l="1"/>
  <c r="B41" i="24"/>
  <c r="C41" i="24"/>
  <c r="B27" i="23"/>
  <c r="C27" i="20"/>
  <c r="B27" i="20"/>
  <c r="L28" i="24"/>
  <c r="M28" i="24" s="1"/>
  <c r="G21" i="20"/>
  <c r="H21" i="20" s="1"/>
  <c r="C27" i="23"/>
  <c r="Q27" i="24"/>
  <c r="R27" i="24" s="1"/>
  <c r="G27" i="24"/>
  <c r="L20" i="23"/>
  <c r="M20" i="23" s="1"/>
  <c r="J20" i="23" s="1"/>
  <c r="K21" i="23" s="1"/>
  <c r="G25" i="23"/>
  <c r="H25" i="23" s="1"/>
  <c r="E25" i="23" s="1"/>
  <c r="F26" i="23" s="1"/>
  <c r="O20" i="23"/>
  <c r="P21" i="23" s="1"/>
  <c r="J21" i="20"/>
  <c r="K22" i="20" s="1"/>
  <c r="O20" i="20"/>
  <c r="P21" i="20" s="1"/>
  <c r="A59" i="20" l="1"/>
  <c r="B42" i="24"/>
  <c r="C42" i="24"/>
  <c r="B28" i="23"/>
  <c r="C28" i="20"/>
  <c r="B28" i="20"/>
  <c r="J28" i="24"/>
  <c r="K29" i="24" s="1"/>
  <c r="H27" i="24"/>
  <c r="E27" i="24" s="1"/>
  <c r="F28" i="24" s="1"/>
  <c r="E21" i="20"/>
  <c r="F22" i="20" s="1"/>
  <c r="C28" i="23"/>
  <c r="O27" i="24"/>
  <c r="P28" i="24" s="1"/>
  <c r="Q21" i="23"/>
  <c r="R21" i="23" s="1"/>
  <c r="L21" i="23"/>
  <c r="M21" i="23" s="1"/>
  <c r="J21" i="23" s="1"/>
  <c r="K22" i="23" s="1"/>
  <c r="G26" i="23"/>
  <c r="H26" i="23" s="1"/>
  <c r="E26" i="23" s="1"/>
  <c r="F27" i="23" s="1"/>
  <c r="Q21" i="20"/>
  <c r="R21" i="20" s="1"/>
  <c r="L22" i="20"/>
  <c r="M22" i="20" s="1"/>
  <c r="A60" i="20" l="1"/>
  <c r="B43" i="24"/>
  <c r="C43" i="24"/>
  <c r="B29" i="23"/>
  <c r="C29" i="20"/>
  <c r="B29" i="20"/>
  <c r="L29" i="24"/>
  <c r="M29" i="24" s="1"/>
  <c r="G22" i="20"/>
  <c r="H22" i="20" s="1"/>
  <c r="C29" i="23"/>
  <c r="Q28" i="24"/>
  <c r="R28" i="24" s="1"/>
  <c r="G28" i="24"/>
  <c r="O21" i="23"/>
  <c r="P22" i="23" s="1"/>
  <c r="L22" i="23"/>
  <c r="M22" i="23" s="1"/>
  <c r="J22" i="23" s="1"/>
  <c r="K23" i="23" s="1"/>
  <c r="G27" i="23"/>
  <c r="H27" i="23" s="1"/>
  <c r="E27" i="23" s="1"/>
  <c r="J22" i="20"/>
  <c r="K23" i="20" s="1"/>
  <c r="O21" i="20"/>
  <c r="P22" i="20" s="1"/>
  <c r="A61" i="20" l="1"/>
  <c r="B44" i="24"/>
  <c r="C44" i="24"/>
  <c r="B30" i="23"/>
  <c r="C30" i="20"/>
  <c r="B30" i="20"/>
  <c r="J29" i="24"/>
  <c r="K30" i="24" s="1"/>
  <c r="H28" i="24"/>
  <c r="E28" i="24" s="1"/>
  <c r="F29" i="24" s="1"/>
  <c r="E22" i="20"/>
  <c r="F23" i="20" s="1"/>
  <c r="C30" i="23"/>
  <c r="O28" i="24"/>
  <c r="P29" i="24" s="1"/>
  <c r="L23" i="23"/>
  <c r="M23" i="23" s="1"/>
  <c r="J23" i="23" s="1"/>
  <c r="K24" i="23" s="1"/>
  <c r="L23" i="20"/>
  <c r="M23" i="20" s="1"/>
  <c r="Q22" i="20"/>
  <c r="R22" i="20" s="1"/>
  <c r="Q22" i="23"/>
  <c r="R22" i="23" s="1"/>
  <c r="F28" i="23"/>
  <c r="A62" i="20" l="1"/>
  <c r="B45" i="24"/>
  <c r="C45" i="24"/>
  <c r="B31" i="23"/>
  <c r="C31" i="20"/>
  <c r="B31" i="20"/>
  <c r="L30" i="24"/>
  <c r="M30" i="24" s="1"/>
  <c r="G23" i="20"/>
  <c r="H23" i="20" s="1"/>
  <c r="C31" i="23"/>
  <c r="Q29" i="24"/>
  <c r="R29" i="24" s="1"/>
  <c r="G29" i="24"/>
  <c r="L24" i="23"/>
  <c r="M24" i="23" s="1"/>
  <c r="J24" i="23" s="1"/>
  <c r="K25" i="23" s="1"/>
  <c r="J23" i="20"/>
  <c r="K24" i="20" s="1"/>
  <c r="O22" i="23"/>
  <c r="P23" i="23" s="1"/>
  <c r="G28" i="23"/>
  <c r="H28" i="23" s="1"/>
  <c r="O22" i="20"/>
  <c r="P23" i="20" s="1"/>
  <c r="A63" i="20" l="1"/>
  <c r="B46" i="24"/>
  <c r="C46" i="24"/>
  <c r="B32" i="23"/>
  <c r="C32" i="20"/>
  <c r="B32" i="20"/>
  <c r="J30" i="24"/>
  <c r="K31" i="24" s="1"/>
  <c r="H29" i="24"/>
  <c r="E29" i="24" s="1"/>
  <c r="F30" i="24" s="1"/>
  <c r="E23" i="20"/>
  <c r="F24" i="20" s="1"/>
  <c r="C32" i="23"/>
  <c r="O29" i="24"/>
  <c r="P30" i="24" s="1"/>
  <c r="Q23" i="23"/>
  <c r="R23" i="23" s="1"/>
  <c r="L25" i="23"/>
  <c r="M25" i="23" s="1"/>
  <c r="J25" i="23" s="1"/>
  <c r="K26" i="23" s="1"/>
  <c r="L24" i="20"/>
  <c r="M24" i="20" s="1"/>
  <c r="Q23" i="20"/>
  <c r="R23" i="20" s="1"/>
  <c r="E28" i="23"/>
  <c r="F29" i="23" s="1"/>
  <c r="A64" i="20" l="1"/>
  <c r="B47" i="24"/>
  <c r="C47" i="24"/>
  <c r="B33" i="23"/>
  <c r="C33" i="20"/>
  <c r="B33" i="20"/>
  <c r="L31" i="24"/>
  <c r="M31" i="24" s="1"/>
  <c r="G24" i="20"/>
  <c r="H24" i="20" s="1"/>
  <c r="C33" i="23"/>
  <c r="Q30" i="24"/>
  <c r="R30" i="24" s="1"/>
  <c r="G30" i="24"/>
  <c r="O23" i="23"/>
  <c r="P24" i="23" s="1"/>
  <c r="L26" i="23"/>
  <c r="M26" i="23" s="1"/>
  <c r="J26" i="23" s="1"/>
  <c r="K27" i="23" s="1"/>
  <c r="G29" i="23"/>
  <c r="H29" i="23" s="1"/>
  <c r="E29" i="23" s="1"/>
  <c r="O23" i="20"/>
  <c r="P24" i="20" s="1"/>
  <c r="J24" i="20"/>
  <c r="K25" i="20" s="1"/>
  <c r="A65" i="20" l="1"/>
  <c r="B48" i="24"/>
  <c r="C48" i="24"/>
  <c r="B34" i="23"/>
  <c r="C34" i="20"/>
  <c r="B34" i="20"/>
  <c r="J31" i="24"/>
  <c r="K32" i="24" s="1"/>
  <c r="H30" i="24"/>
  <c r="E30" i="24" s="1"/>
  <c r="F31" i="24" s="1"/>
  <c r="E24" i="20"/>
  <c r="F25" i="20" s="1"/>
  <c r="C34" i="23"/>
  <c r="O30" i="24"/>
  <c r="P31" i="24" s="1"/>
  <c r="Q24" i="23"/>
  <c r="R24" i="23" s="1"/>
  <c r="L27" i="23"/>
  <c r="M27" i="23" s="1"/>
  <c r="J27" i="23" s="1"/>
  <c r="K28" i="23" s="1"/>
  <c r="L25" i="20"/>
  <c r="M25" i="20" s="1"/>
  <c r="F30" i="23"/>
  <c r="Q24" i="20"/>
  <c r="R24" i="20" s="1"/>
  <c r="A66" i="20" l="1"/>
  <c r="B49" i="24"/>
  <c r="C49" i="24"/>
  <c r="B35" i="23"/>
  <c r="C35" i="20"/>
  <c r="B35" i="20"/>
  <c r="L32" i="24"/>
  <c r="M32" i="24" s="1"/>
  <c r="G25" i="20"/>
  <c r="H25" i="20" s="1"/>
  <c r="C35" i="23"/>
  <c r="Q31" i="24"/>
  <c r="R31" i="24" s="1"/>
  <c r="G31" i="24"/>
  <c r="O24" i="23"/>
  <c r="P25" i="23" s="1"/>
  <c r="L28" i="23"/>
  <c r="M28" i="23" s="1"/>
  <c r="J28" i="23" s="1"/>
  <c r="K29" i="23" s="1"/>
  <c r="G30" i="23"/>
  <c r="H30" i="23" s="1"/>
  <c r="E30" i="23" s="1"/>
  <c r="F31" i="23" s="1"/>
  <c r="J25" i="20"/>
  <c r="K26" i="20" s="1"/>
  <c r="O24" i="20"/>
  <c r="P25" i="20" s="1"/>
  <c r="A67" i="20" l="1"/>
  <c r="B50" i="24"/>
  <c r="C50" i="24"/>
  <c r="B36" i="23"/>
  <c r="C36" i="20"/>
  <c r="B36" i="20"/>
  <c r="J32" i="24"/>
  <c r="K33" i="24" s="1"/>
  <c r="H31" i="24"/>
  <c r="E31" i="24" s="1"/>
  <c r="F32" i="24" s="1"/>
  <c r="E25" i="20"/>
  <c r="F26" i="20" s="1"/>
  <c r="C36" i="23"/>
  <c r="O31" i="24"/>
  <c r="P32" i="24" s="1"/>
  <c r="Q25" i="23"/>
  <c r="R25" i="23" s="1"/>
  <c r="L29" i="23"/>
  <c r="M29" i="23" s="1"/>
  <c r="J29" i="23" s="1"/>
  <c r="K30" i="23" s="1"/>
  <c r="G31" i="23"/>
  <c r="H31" i="23" s="1"/>
  <c r="E31" i="23" s="1"/>
  <c r="F32" i="23" s="1"/>
  <c r="L26" i="20"/>
  <c r="M26" i="20" s="1"/>
  <c r="Q25" i="20"/>
  <c r="R25" i="20" s="1"/>
  <c r="A68" i="20" l="1"/>
  <c r="B51" i="24"/>
  <c r="C51" i="24"/>
  <c r="B37" i="23"/>
  <c r="C37" i="20"/>
  <c r="B37" i="20"/>
  <c r="L33" i="24"/>
  <c r="M33" i="24" s="1"/>
  <c r="G26" i="20"/>
  <c r="H26" i="20" s="1"/>
  <c r="C37" i="23"/>
  <c r="Q32" i="24"/>
  <c r="R32" i="24" s="1"/>
  <c r="G32" i="24"/>
  <c r="O25" i="23"/>
  <c r="P26" i="23" s="1"/>
  <c r="L30" i="23"/>
  <c r="M30" i="23" s="1"/>
  <c r="J30" i="23" s="1"/>
  <c r="K31" i="23" s="1"/>
  <c r="G32" i="23"/>
  <c r="H32" i="23" s="1"/>
  <c r="E32" i="23" s="1"/>
  <c r="F33" i="23" s="1"/>
  <c r="O25" i="20"/>
  <c r="P26" i="20" s="1"/>
  <c r="J26" i="20"/>
  <c r="K27" i="20" s="1"/>
  <c r="A69" i="20" l="1"/>
  <c r="B52" i="24"/>
  <c r="C52" i="24"/>
  <c r="B38" i="23"/>
  <c r="C38" i="20"/>
  <c r="B38" i="20"/>
  <c r="J33" i="24"/>
  <c r="K34" i="24" s="1"/>
  <c r="H32" i="24"/>
  <c r="E32" i="24" s="1"/>
  <c r="F33" i="24" s="1"/>
  <c r="E26" i="20"/>
  <c r="F27" i="20" s="1"/>
  <c r="C38" i="23"/>
  <c r="O32" i="24"/>
  <c r="P33" i="24" s="1"/>
  <c r="Q26" i="23"/>
  <c r="R26" i="23" s="1"/>
  <c r="L31" i="23"/>
  <c r="M31" i="23" s="1"/>
  <c r="J31" i="23" s="1"/>
  <c r="K32" i="23" s="1"/>
  <c r="G33" i="23"/>
  <c r="H33" i="23" s="1"/>
  <c r="E33" i="23" s="1"/>
  <c r="F34" i="23" s="1"/>
  <c r="Q26" i="20"/>
  <c r="R26" i="20" s="1"/>
  <c r="A70" i="20" l="1"/>
  <c r="B53" i="24"/>
  <c r="C53" i="24"/>
  <c r="B39" i="23"/>
  <c r="C39" i="20"/>
  <c r="B39" i="20"/>
  <c r="L34" i="24"/>
  <c r="M34" i="24" s="1"/>
  <c r="G27" i="20"/>
  <c r="H27" i="20" s="1"/>
  <c r="C39" i="23"/>
  <c r="Q33" i="24"/>
  <c r="R33" i="24" s="1"/>
  <c r="G33" i="24"/>
  <c r="O26" i="23"/>
  <c r="P27" i="23" s="1"/>
  <c r="L32" i="23"/>
  <c r="M32" i="23" s="1"/>
  <c r="J32" i="23" s="1"/>
  <c r="K33" i="23" s="1"/>
  <c r="G34" i="23"/>
  <c r="H34" i="23" s="1"/>
  <c r="E34" i="23" s="1"/>
  <c r="F35" i="23" s="1"/>
  <c r="O26" i="20"/>
  <c r="P27" i="20" s="1"/>
  <c r="L27" i="20"/>
  <c r="M27" i="20" s="1"/>
  <c r="A71" i="20" l="1"/>
  <c r="B54" i="24"/>
  <c r="C54" i="24"/>
  <c r="B40" i="23"/>
  <c r="C40" i="20"/>
  <c r="B40" i="20"/>
  <c r="J34" i="24"/>
  <c r="K35" i="24" s="1"/>
  <c r="H33" i="24"/>
  <c r="E33" i="24" s="1"/>
  <c r="F34" i="24" s="1"/>
  <c r="E27" i="20"/>
  <c r="F28" i="20" s="1"/>
  <c r="J27" i="20"/>
  <c r="K28" i="20" s="1"/>
  <c r="C40" i="23"/>
  <c r="O33" i="24"/>
  <c r="P34" i="24" s="1"/>
  <c r="Q27" i="23"/>
  <c r="R27" i="23" s="1"/>
  <c r="L33" i="23"/>
  <c r="M33" i="23" s="1"/>
  <c r="J33" i="23" s="1"/>
  <c r="K34" i="23" s="1"/>
  <c r="G35" i="23"/>
  <c r="H35" i="23" s="1"/>
  <c r="E35" i="23" s="1"/>
  <c r="F36" i="23" s="1"/>
  <c r="Q27" i="20"/>
  <c r="R27" i="20" s="1"/>
  <c r="A72" i="20" l="1"/>
  <c r="B55" i="24"/>
  <c r="C55" i="24"/>
  <c r="B41" i="23"/>
  <c r="C41" i="20"/>
  <c r="B41" i="20"/>
  <c r="L35" i="24"/>
  <c r="M35" i="24" s="1"/>
  <c r="G28" i="20"/>
  <c r="H28" i="20" s="1"/>
  <c r="C41" i="23"/>
  <c r="Q34" i="24"/>
  <c r="R34" i="24" s="1"/>
  <c r="G34" i="24"/>
  <c r="O27" i="23"/>
  <c r="P28" i="23" s="1"/>
  <c r="L34" i="23"/>
  <c r="M34" i="23" s="1"/>
  <c r="J34" i="23" s="1"/>
  <c r="K35" i="23" s="1"/>
  <c r="G36" i="23"/>
  <c r="H36" i="23" s="1"/>
  <c r="E36" i="23" s="1"/>
  <c r="F37" i="23" s="1"/>
  <c r="O27" i="20"/>
  <c r="P28" i="20" s="1"/>
  <c r="L28" i="20"/>
  <c r="M28" i="20" s="1"/>
  <c r="A73" i="20" l="1"/>
  <c r="B56" i="24"/>
  <c r="C56" i="24"/>
  <c r="B42" i="23"/>
  <c r="C42" i="20"/>
  <c r="B42" i="20"/>
  <c r="J35" i="24"/>
  <c r="K36" i="24" s="1"/>
  <c r="H34" i="24"/>
  <c r="E34" i="24" s="1"/>
  <c r="F35" i="24" s="1"/>
  <c r="E28" i="20"/>
  <c r="F29" i="20" s="1"/>
  <c r="J28" i="20"/>
  <c r="K29" i="20" s="1"/>
  <c r="C42" i="23"/>
  <c r="O34" i="24"/>
  <c r="P35" i="24" s="1"/>
  <c r="Q28" i="23"/>
  <c r="R28" i="23" s="1"/>
  <c r="L35" i="23"/>
  <c r="M35" i="23" s="1"/>
  <c r="J35" i="23" s="1"/>
  <c r="K36" i="23" s="1"/>
  <c r="G37" i="23"/>
  <c r="H37" i="23" s="1"/>
  <c r="E37" i="23" s="1"/>
  <c r="F38" i="23" s="1"/>
  <c r="Q28" i="20"/>
  <c r="R28" i="20" s="1"/>
  <c r="A74" i="20" l="1"/>
  <c r="B57" i="24"/>
  <c r="C57" i="24"/>
  <c r="B43" i="23"/>
  <c r="C43" i="20"/>
  <c r="B43" i="20"/>
  <c r="L36" i="24"/>
  <c r="M36" i="24" s="1"/>
  <c r="G29" i="20"/>
  <c r="H29" i="20" s="1"/>
  <c r="C43" i="23"/>
  <c r="Q35" i="24"/>
  <c r="R35" i="24" s="1"/>
  <c r="G35" i="24"/>
  <c r="O28" i="23"/>
  <c r="P29" i="23" s="1"/>
  <c r="L36" i="23"/>
  <c r="M36" i="23" s="1"/>
  <c r="J36" i="23" s="1"/>
  <c r="K37" i="23" s="1"/>
  <c r="G38" i="23"/>
  <c r="H38" i="23" s="1"/>
  <c r="E38" i="23" s="1"/>
  <c r="F39" i="23" s="1"/>
  <c r="O28" i="20"/>
  <c r="P29" i="20" s="1"/>
  <c r="L29" i="20"/>
  <c r="A75" i="20" l="1"/>
  <c r="B58" i="24"/>
  <c r="C58" i="24"/>
  <c r="B44" i="23"/>
  <c r="C44" i="20"/>
  <c r="B44" i="20"/>
  <c r="J36" i="24"/>
  <c r="K37" i="24" s="1"/>
  <c r="H35" i="24"/>
  <c r="E35" i="24" s="1"/>
  <c r="F36" i="24" s="1"/>
  <c r="E29" i="20"/>
  <c r="F30" i="20" s="1"/>
  <c r="M29" i="20"/>
  <c r="J29" i="20" s="1"/>
  <c r="K30" i="20" s="1"/>
  <c r="C44" i="23"/>
  <c r="O35" i="24"/>
  <c r="P36" i="24" s="1"/>
  <c r="Q29" i="23"/>
  <c r="R29" i="23" s="1"/>
  <c r="L37" i="23"/>
  <c r="M37" i="23" s="1"/>
  <c r="J37" i="23" s="1"/>
  <c r="K38" i="23" s="1"/>
  <c r="G39" i="23"/>
  <c r="H39" i="23" s="1"/>
  <c r="E39" i="23" s="1"/>
  <c r="F40" i="23" s="1"/>
  <c r="Q29" i="20"/>
  <c r="R29" i="20" s="1"/>
  <c r="A76" i="20" l="1"/>
  <c r="B59" i="24"/>
  <c r="C59" i="24"/>
  <c r="B45" i="23"/>
  <c r="C45" i="20"/>
  <c r="B45" i="20"/>
  <c r="L37" i="24"/>
  <c r="M37" i="24" s="1"/>
  <c r="C45" i="23"/>
  <c r="Q36" i="24"/>
  <c r="R36" i="24" s="1"/>
  <c r="G36" i="24"/>
  <c r="O29" i="23"/>
  <c r="P30" i="23" s="1"/>
  <c r="L38" i="23"/>
  <c r="M38" i="23" s="1"/>
  <c r="J38" i="23" s="1"/>
  <c r="K39" i="23" s="1"/>
  <c r="G40" i="23"/>
  <c r="H40" i="23" s="1"/>
  <c r="E40" i="23" s="1"/>
  <c r="F41" i="23" s="1"/>
  <c r="O29" i="20"/>
  <c r="P30" i="20" s="1"/>
  <c r="L30" i="20"/>
  <c r="A77" i="20" l="1"/>
  <c r="B60" i="24"/>
  <c r="C60" i="24"/>
  <c r="B46" i="23"/>
  <c r="C46" i="20"/>
  <c r="B46" i="20"/>
  <c r="J37" i="24"/>
  <c r="K38" i="24" s="1"/>
  <c r="H36" i="24"/>
  <c r="E36" i="24" s="1"/>
  <c r="F37" i="24" s="1"/>
  <c r="G30" i="20"/>
  <c r="M30" i="20"/>
  <c r="J30" i="20" s="1"/>
  <c r="K31" i="20" s="1"/>
  <c r="C46" i="23"/>
  <c r="O36" i="24"/>
  <c r="P37" i="24" s="1"/>
  <c r="Q30" i="23"/>
  <c r="R30" i="23" s="1"/>
  <c r="L39" i="23"/>
  <c r="M39" i="23" s="1"/>
  <c r="J39" i="23" s="1"/>
  <c r="K40" i="23" s="1"/>
  <c r="G41" i="23"/>
  <c r="H41" i="23" s="1"/>
  <c r="E41" i="23" s="1"/>
  <c r="F42" i="23" s="1"/>
  <c r="Q30" i="20"/>
  <c r="R30" i="20" s="1"/>
  <c r="H30" i="20" l="1"/>
  <c r="E30" i="20" s="1"/>
  <c r="F31" i="20" s="1"/>
  <c r="A78" i="20"/>
  <c r="B61" i="24"/>
  <c r="C61" i="24"/>
  <c r="B47" i="23"/>
  <c r="C47" i="20"/>
  <c r="B47" i="20"/>
  <c r="L38" i="24"/>
  <c r="M38" i="24" s="1"/>
  <c r="C47" i="23"/>
  <c r="Q37" i="24"/>
  <c r="R37" i="24" s="1"/>
  <c r="G37" i="24"/>
  <c r="O30" i="23"/>
  <c r="P31" i="23" s="1"/>
  <c r="L40" i="23"/>
  <c r="M40" i="23" s="1"/>
  <c r="J40" i="23" s="1"/>
  <c r="K41" i="23" s="1"/>
  <c r="G42" i="23"/>
  <c r="H42" i="23" s="1"/>
  <c r="E42" i="23" s="1"/>
  <c r="F43" i="23" s="1"/>
  <c r="O30" i="20"/>
  <c r="P31" i="20" s="1"/>
  <c r="L31" i="20"/>
  <c r="A79" i="20" l="1"/>
  <c r="B62" i="24"/>
  <c r="C62" i="24"/>
  <c r="B48" i="23"/>
  <c r="C48" i="20"/>
  <c r="B48" i="20"/>
  <c r="J38" i="24"/>
  <c r="K39" i="24" s="1"/>
  <c r="H37" i="24"/>
  <c r="E37" i="24" s="1"/>
  <c r="F38" i="24" s="1"/>
  <c r="G31" i="20"/>
  <c r="M31" i="20"/>
  <c r="J31" i="20" s="1"/>
  <c r="K32" i="20" s="1"/>
  <c r="C48" i="23"/>
  <c r="O37" i="24"/>
  <c r="P38" i="24" s="1"/>
  <c r="Q31" i="23"/>
  <c r="R31" i="23" s="1"/>
  <c r="L41" i="23"/>
  <c r="M41" i="23" s="1"/>
  <c r="J41" i="23" s="1"/>
  <c r="K42" i="23" s="1"/>
  <c r="G43" i="23"/>
  <c r="H43" i="23" s="1"/>
  <c r="E43" i="23" s="1"/>
  <c r="F44" i="23" s="1"/>
  <c r="Q31" i="20"/>
  <c r="R31" i="20" s="1"/>
  <c r="H31" i="20" l="1"/>
  <c r="E31" i="20" s="1"/>
  <c r="F32" i="20" s="1"/>
  <c r="A80" i="20"/>
  <c r="B63" i="24"/>
  <c r="C63" i="24"/>
  <c r="B49" i="23"/>
  <c r="C49" i="20"/>
  <c r="B49" i="20"/>
  <c r="L39" i="24"/>
  <c r="M39" i="24" s="1"/>
  <c r="C49" i="23"/>
  <c r="Q38" i="24"/>
  <c r="R38" i="24" s="1"/>
  <c r="G38" i="24"/>
  <c r="O31" i="23"/>
  <c r="P32" i="23" s="1"/>
  <c r="L42" i="23"/>
  <c r="M42" i="23" s="1"/>
  <c r="J42" i="23" s="1"/>
  <c r="K43" i="23" s="1"/>
  <c r="G44" i="23"/>
  <c r="H44" i="23" s="1"/>
  <c r="E44" i="23" s="1"/>
  <c r="F45" i="23" s="1"/>
  <c r="O31" i="20"/>
  <c r="P32" i="20" s="1"/>
  <c r="L32" i="20"/>
  <c r="A81" i="20" l="1"/>
  <c r="B64" i="24"/>
  <c r="C64" i="24"/>
  <c r="B50" i="23"/>
  <c r="C50" i="20"/>
  <c r="B50" i="20"/>
  <c r="J39" i="24"/>
  <c r="K40" i="24" s="1"/>
  <c r="H38" i="24"/>
  <c r="E38" i="24" s="1"/>
  <c r="F39" i="24" s="1"/>
  <c r="G32" i="20"/>
  <c r="M32" i="20"/>
  <c r="J32" i="20" s="1"/>
  <c r="K33" i="20" s="1"/>
  <c r="C50" i="23"/>
  <c r="O38" i="24"/>
  <c r="P39" i="24" s="1"/>
  <c r="Q32" i="23"/>
  <c r="R32" i="23" s="1"/>
  <c r="L43" i="23"/>
  <c r="M43" i="23" s="1"/>
  <c r="J43" i="23" s="1"/>
  <c r="K44" i="23" s="1"/>
  <c r="G45" i="23"/>
  <c r="H45" i="23" s="1"/>
  <c r="E45" i="23" s="1"/>
  <c r="F46" i="23" s="1"/>
  <c r="Q32" i="20"/>
  <c r="R32" i="20" s="1"/>
  <c r="H32" i="20" l="1"/>
  <c r="E32" i="20" s="1"/>
  <c r="F33" i="20" s="1"/>
  <c r="A82" i="20"/>
  <c r="B65" i="24"/>
  <c r="C65" i="24"/>
  <c r="B51" i="23"/>
  <c r="C51" i="20"/>
  <c r="B51" i="20"/>
  <c r="L40" i="24"/>
  <c r="M40" i="24" s="1"/>
  <c r="C51" i="23"/>
  <c r="Q39" i="24"/>
  <c r="R39" i="24" s="1"/>
  <c r="G39" i="24"/>
  <c r="O32" i="23"/>
  <c r="P33" i="23" s="1"/>
  <c r="L44" i="23"/>
  <c r="M44" i="23" s="1"/>
  <c r="J44" i="23" s="1"/>
  <c r="K45" i="23" s="1"/>
  <c r="G46" i="23"/>
  <c r="H46" i="23" s="1"/>
  <c r="E46" i="23" s="1"/>
  <c r="F47" i="23" s="1"/>
  <c r="O32" i="20"/>
  <c r="P33" i="20" s="1"/>
  <c r="L33" i="20"/>
  <c r="A83" i="20" l="1"/>
  <c r="B66" i="24"/>
  <c r="C66" i="24"/>
  <c r="B52" i="23"/>
  <c r="C52" i="20"/>
  <c r="B52" i="20"/>
  <c r="J40" i="24"/>
  <c r="K41" i="24" s="1"/>
  <c r="H39" i="24"/>
  <c r="E39" i="24" s="1"/>
  <c r="F40" i="24" s="1"/>
  <c r="G33" i="20"/>
  <c r="M33" i="20"/>
  <c r="J33" i="20" s="1"/>
  <c r="K34" i="20" s="1"/>
  <c r="C52" i="23"/>
  <c r="O39" i="24"/>
  <c r="P40" i="24" s="1"/>
  <c r="Q33" i="23"/>
  <c r="R33" i="23" s="1"/>
  <c r="L45" i="23"/>
  <c r="M45" i="23" s="1"/>
  <c r="J45" i="23" s="1"/>
  <c r="K46" i="23" s="1"/>
  <c r="G47" i="23"/>
  <c r="H47" i="23" s="1"/>
  <c r="E47" i="23" s="1"/>
  <c r="F48" i="23" s="1"/>
  <c r="Q33" i="20"/>
  <c r="R33" i="20" s="1"/>
  <c r="H33" i="20" l="1"/>
  <c r="E33" i="20" s="1"/>
  <c r="F34" i="20" s="1"/>
  <c r="A84" i="20"/>
  <c r="B67" i="24"/>
  <c r="C67" i="24"/>
  <c r="B53" i="23"/>
  <c r="C53" i="20"/>
  <c r="B53" i="20"/>
  <c r="L41" i="24"/>
  <c r="M41" i="24" s="1"/>
  <c r="C53" i="23"/>
  <c r="Q40" i="24"/>
  <c r="R40" i="24" s="1"/>
  <c r="G40" i="24"/>
  <c r="O33" i="23"/>
  <c r="P34" i="23" s="1"/>
  <c r="L46" i="23"/>
  <c r="M46" i="23" s="1"/>
  <c r="J46" i="23" s="1"/>
  <c r="K47" i="23" s="1"/>
  <c r="G48" i="23"/>
  <c r="H48" i="23" s="1"/>
  <c r="E48" i="23" s="1"/>
  <c r="F49" i="23" s="1"/>
  <c r="O33" i="20"/>
  <c r="P34" i="20" s="1"/>
  <c r="L34" i="20"/>
  <c r="A85" i="20" l="1"/>
  <c r="B68" i="24"/>
  <c r="C68" i="24"/>
  <c r="B54" i="23"/>
  <c r="C54" i="20"/>
  <c r="B54" i="20"/>
  <c r="J41" i="24"/>
  <c r="K42" i="24" s="1"/>
  <c r="H40" i="24"/>
  <c r="E40" i="24" s="1"/>
  <c r="F41" i="24" s="1"/>
  <c r="G34" i="20"/>
  <c r="M34" i="20"/>
  <c r="J34" i="20" s="1"/>
  <c r="K35" i="20" s="1"/>
  <c r="C54" i="23"/>
  <c r="O40" i="24"/>
  <c r="P41" i="24" s="1"/>
  <c r="Q34" i="23"/>
  <c r="R34" i="23" s="1"/>
  <c r="L47" i="23"/>
  <c r="M47" i="23" s="1"/>
  <c r="J47" i="23" s="1"/>
  <c r="K48" i="23" s="1"/>
  <c r="G49" i="23"/>
  <c r="H49" i="23" s="1"/>
  <c r="E49" i="23" s="1"/>
  <c r="F50" i="23" s="1"/>
  <c r="Q34" i="20"/>
  <c r="R34" i="20" s="1"/>
  <c r="H34" i="20" l="1"/>
  <c r="E34" i="20" s="1"/>
  <c r="F35" i="20" s="1"/>
  <c r="A86" i="20"/>
  <c r="B69" i="24"/>
  <c r="C69" i="24"/>
  <c r="B55" i="23"/>
  <c r="C55" i="20"/>
  <c r="B55" i="20"/>
  <c r="L42" i="24"/>
  <c r="M42" i="24" s="1"/>
  <c r="C55" i="23"/>
  <c r="Q41" i="24"/>
  <c r="R41" i="24" s="1"/>
  <c r="G41" i="24"/>
  <c r="H41" i="24" s="1"/>
  <c r="O34" i="23"/>
  <c r="P35" i="23" s="1"/>
  <c r="L48" i="23"/>
  <c r="M48" i="23" s="1"/>
  <c r="J48" i="23" s="1"/>
  <c r="K49" i="23" s="1"/>
  <c r="G50" i="23"/>
  <c r="H50" i="23" s="1"/>
  <c r="E50" i="23" s="1"/>
  <c r="F51" i="23" s="1"/>
  <c r="O34" i="20"/>
  <c r="P35" i="20" s="1"/>
  <c r="L35" i="20"/>
  <c r="A87" i="20" l="1"/>
  <c r="B70" i="24"/>
  <c r="C70" i="24"/>
  <c r="B56" i="23"/>
  <c r="C56" i="20"/>
  <c r="B56" i="20"/>
  <c r="J42" i="24"/>
  <c r="K43" i="24" s="1"/>
  <c r="E41" i="24"/>
  <c r="F42" i="24" s="1"/>
  <c r="G35" i="20"/>
  <c r="M35" i="20"/>
  <c r="J35" i="20" s="1"/>
  <c r="K36" i="20" s="1"/>
  <c r="C56" i="23"/>
  <c r="O41" i="24"/>
  <c r="P42" i="24" s="1"/>
  <c r="Q35" i="23"/>
  <c r="R35" i="23" s="1"/>
  <c r="L49" i="23"/>
  <c r="M49" i="23" s="1"/>
  <c r="J49" i="23" s="1"/>
  <c r="K50" i="23" s="1"/>
  <c r="G51" i="23"/>
  <c r="H51" i="23" s="1"/>
  <c r="E51" i="23" s="1"/>
  <c r="F52" i="23" s="1"/>
  <c r="Q35" i="20"/>
  <c r="R35" i="20" s="1"/>
  <c r="H35" i="20" l="1"/>
  <c r="E35" i="20" s="1"/>
  <c r="F36" i="20" s="1"/>
  <c r="A88" i="20"/>
  <c r="B71" i="24"/>
  <c r="C71" i="24"/>
  <c r="B57" i="23"/>
  <c r="C57" i="20"/>
  <c r="B57" i="20"/>
  <c r="L43" i="24"/>
  <c r="M43" i="24" s="1"/>
  <c r="C57" i="23"/>
  <c r="Q42" i="24"/>
  <c r="R42" i="24" s="1"/>
  <c r="G42" i="24"/>
  <c r="O35" i="23"/>
  <c r="P36" i="23" s="1"/>
  <c r="L50" i="23"/>
  <c r="M50" i="23" s="1"/>
  <c r="J50" i="23" s="1"/>
  <c r="K51" i="23" s="1"/>
  <c r="G52" i="23"/>
  <c r="H52" i="23" s="1"/>
  <c r="E52" i="23" s="1"/>
  <c r="F53" i="23" s="1"/>
  <c r="O35" i="20"/>
  <c r="P36" i="20" s="1"/>
  <c r="L36" i="20"/>
  <c r="M36" i="20" s="1"/>
  <c r="A89" i="20" l="1"/>
  <c r="B72" i="24"/>
  <c r="C72" i="24"/>
  <c r="B58" i="23"/>
  <c r="C58" i="20"/>
  <c r="B58" i="20"/>
  <c r="J43" i="24"/>
  <c r="K44" i="24" s="1"/>
  <c r="H42" i="24"/>
  <c r="E42" i="24" s="1"/>
  <c r="F43" i="24" s="1"/>
  <c r="G36" i="20"/>
  <c r="J36" i="20"/>
  <c r="K37" i="20" s="1"/>
  <c r="C58" i="23"/>
  <c r="O42" i="24"/>
  <c r="P43" i="24" s="1"/>
  <c r="Q36" i="23"/>
  <c r="R36" i="23" s="1"/>
  <c r="L51" i="23"/>
  <c r="M51" i="23" s="1"/>
  <c r="J51" i="23" s="1"/>
  <c r="K52" i="23" s="1"/>
  <c r="G53" i="23"/>
  <c r="H53" i="23" s="1"/>
  <c r="E53" i="23" s="1"/>
  <c r="F54" i="23" s="1"/>
  <c r="Q36" i="20"/>
  <c r="R36" i="20" s="1"/>
  <c r="H36" i="20" l="1"/>
  <c r="E36" i="20" s="1"/>
  <c r="F37" i="20" s="1"/>
  <c r="A90" i="20"/>
  <c r="B73" i="24"/>
  <c r="C73" i="24"/>
  <c r="B59" i="23"/>
  <c r="C59" i="20"/>
  <c r="B59" i="20"/>
  <c r="L44" i="24"/>
  <c r="M44" i="24" s="1"/>
  <c r="C59" i="23"/>
  <c r="Q43" i="24"/>
  <c r="R43" i="24" s="1"/>
  <c r="G43" i="24"/>
  <c r="O36" i="23"/>
  <c r="P37" i="23" s="1"/>
  <c r="L52" i="23"/>
  <c r="M52" i="23" s="1"/>
  <c r="J52" i="23" s="1"/>
  <c r="K53" i="23" s="1"/>
  <c r="G54" i="23"/>
  <c r="H54" i="23" s="1"/>
  <c r="E54" i="23" s="1"/>
  <c r="F55" i="23" s="1"/>
  <c r="O36" i="20"/>
  <c r="P37" i="20" s="1"/>
  <c r="L37" i="20"/>
  <c r="A91" i="20" l="1"/>
  <c r="B74" i="24"/>
  <c r="C74" i="24"/>
  <c r="B60" i="23"/>
  <c r="C60" i="20"/>
  <c r="B60" i="20"/>
  <c r="J44" i="24"/>
  <c r="K45" i="24" s="1"/>
  <c r="H43" i="24"/>
  <c r="E43" i="24" s="1"/>
  <c r="F44" i="24" s="1"/>
  <c r="G37" i="20"/>
  <c r="M37" i="20"/>
  <c r="J37" i="20" s="1"/>
  <c r="K38" i="20" s="1"/>
  <c r="C60" i="23"/>
  <c r="O43" i="24"/>
  <c r="P44" i="24" s="1"/>
  <c r="Q37" i="23"/>
  <c r="R37" i="23" s="1"/>
  <c r="L53" i="23"/>
  <c r="M53" i="23" s="1"/>
  <c r="J53" i="23" s="1"/>
  <c r="K54" i="23" s="1"/>
  <c r="G55" i="23"/>
  <c r="H55" i="23" s="1"/>
  <c r="E55" i="23" s="1"/>
  <c r="F56" i="23" s="1"/>
  <c r="Q37" i="20"/>
  <c r="R37" i="20" s="1"/>
  <c r="H37" i="20" l="1"/>
  <c r="E37" i="20" s="1"/>
  <c r="F38" i="20" s="1"/>
  <c r="A92" i="20"/>
  <c r="B75" i="24"/>
  <c r="C75" i="24"/>
  <c r="B61" i="23"/>
  <c r="C61" i="20"/>
  <c r="B61" i="20"/>
  <c r="L45" i="24"/>
  <c r="M45" i="24" s="1"/>
  <c r="C61" i="23"/>
  <c r="Q44" i="24"/>
  <c r="R44" i="24" s="1"/>
  <c r="G44" i="24"/>
  <c r="O37" i="23"/>
  <c r="P38" i="23" s="1"/>
  <c r="L54" i="23"/>
  <c r="M54" i="23" s="1"/>
  <c r="J54" i="23" s="1"/>
  <c r="K55" i="23" s="1"/>
  <c r="G56" i="23"/>
  <c r="H56" i="23" s="1"/>
  <c r="E56" i="23" s="1"/>
  <c r="F57" i="23" s="1"/>
  <c r="O37" i="20"/>
  <c r="P38" i="20" s="1"/>
  <c r="L38" i="20"/>
  <c r="A93" i="20" l="1"/>
  <c r="B76" i="24"/>
  <c r="C76" i="24"/>
  <c r="B62" i="23"/>
  <c r="C62" i="20"/>
  <c r="B62" i="20"/>
  <c r="J45" i="24"/>
  <c r="H44" i="24"/>
  <c r="E44" i="24" s="1"/>
  <c r="F45" i="24" s="1"/>
  <c r="G38" i="20"/>
  <c r="M38" i="20"/>
  <c r="J38" i="20" s="1"/>
  <c r="K39" i="20" s="1"/>
  <c r="C62" i="23"/>
  <c r="O44" i="24"/>
  <c r="P45" i="24" s="1"/>
  <c r="Q38" i="23"/>
  <c r="R38" i="23" s="1"/>
  <c r="L55" i="23"/>
  <c r="M55" i="23" s="1"/>
  <c r="J55" i="23" s="1"/>
  <c r="K56" i="23" s="1"/>
  <c r="G57" i="23"/>
  <c r="H57" i="23" s="1"/>
  <c r="E57" i="23" s="1"/>
  <c r="F58" i="23" s="1"/>
  <c r="Q38" i="20"/>
  <c r="R38" i="20" s="1"/>
  <c r="H38" i="20" l="1"/>
  <c r="E38" i="20" s="1"/>
  <c r="F39" i="20" s="1"/>
  <c r="A94" i="20"/>
  <c r="C77" i="24"/>
  <c r="B77" i="24"/>
  <c r="B63" i="23"/>
  <c r="C63" i="20"/>
  <c r="B63" i="20"/>
  <c r="K46" i="24"/>
  <c r="C63" i="23"/>
  <c r="Q45" i="24"/>
  <c r="R45" i="24" s="1"/>
  <c r="G45" i="24"/>
  <c r="O38" i="23"/>
  <c r="P39" i="23" s="1"/>
  <c r="L56" i="23"/>
  <c r="M56" i="23" s="1"/>
  <c r="J56" i="23" s="1"/>
  <c r="K57" i="23" s="1"/>
  <c r="G58" i="23"/>
  <c r="H58" i="23" s="1"/>
  <c r="E58" i="23" s="1"/>
  <c r="F59" i="23" s="1"/>
  <c r="O38" i="20"/>
  <c r="P39" i="20" s="1"/>
  <c r="L39" i="20"/>
  <c r="M39" i="20" s="1"/>
  <c r="A95" i="20" l="1"/>
  <c r="B78" i="24"/>
  <c r="C78" i="24"/>
  <c r="B64" i="23"/>
  <c r="C64" i="20"/>
  <c r="B64" i="20"/>
  <c r="L46" i="24"/>
  <c r="M46" i="24" s="1"/>
  <c r="H45" i="24"/>
  <c r="E45" i="24" s="1"/>
  <c r="F46" i="24" s="1"/>
  <c r="G39" i="20"/>
  <c r="J39" i="20"/>
  <c r="K40" i="20" s="1"/>
  <c r="C64" i="23"/>
  <c r="O45" i="24"/>
  <c r="P46" i="24" s="1"/>
  <c r="Q39" i="23"/>
  <c r="R39" i="23" s="1"/>
  <c r="L57" i="23"/>
  <c r="M57" i="23" s="1"/>
  <c r="J57" i="23" s="1"/>
  <c r="K58" i="23" s="1"/>
  <c r="G59" i="23"/>
  <c r="H59" i="23" s="1"/>
  <c r="E59" i="23" s="1"/>
  <c r="F60" i="23" s="1"/>
  <c r="Q39" i="20"/>
  <c r="R39" i="20" s="1"/>
  <c r="H39" i="20" l="1"/>
  <c r="E39" i="20" s="1"/>
  <c r="F40" i="20" s="1"/>
  <c r="A96" i="20"/>
  <c r="B79" i="24"/>
  <c r="C79" i="24"/>
  <c r="B65" i="23"/>
  <c r="C65" i="20"/>
  <c r="B65" i="20"/>
  <c r="J46" i="24"/>
  <c r="K47" i="24" s="1"/>
  <c r="C65" i="23"/>
  <c r="Q46" i="24"/>
  <c r="R46" i="24" s="1"/>
  <c r="G46" i="24"/>
  <c r="O39" i="23"/>
  <c r="P40" i="23" s="1"/>
  <c r="L58" i="23"/>
  <c r="M58" i="23" s="1"/>
  <c r="J58" i="23" s="1"/>
  <c r="K59" i="23" s="1"/>
  <c r="G60" i="23"/>
  <c r="H60" i="23" s="1"/>
  <c r="E60" i="23" s="1"/>
  <c r="F61" i="23" s="1"/>
  <c r="O39" i="20"/>
  <c r="P40" i="20" s="1"/>
  <c r="L40" i="20"/>
  <c r="A97" i="20" l="1"/>
  <c r="B80" i="24"/>
  <c r="C80" i="24"/>
  <c r="B66" i="23"/>
  <c r="C66" i="20"/>
  <c r="B66" i="20"/>
  <c r="L47" i="24"/>
  <c r="H46" i="24"/>
  <c r="E46" i="24" s="1"/>
  <c r="F47" i="24" s="1"/>
  <c r="G40" i="20"/>
  <c r="M40" i="20"/>
  <c r="J40" i="20" s="1"/>
  <c r="K41" i="20" s="1"/>
  <c r="C66" i="23"/>
  <c r="O46" i="24"/>
  <c r="P47" i="24" s="1"/>
  <c r="Q40" i="23"/>
  <c r="R40" i="23" s="1"/>
  <c r="L59" i="23"/>
  <c r="M59" i="23" s="1"/>
  <c r="J59" i="23" s="1"/>
  <c r="K60" i="23" s="1"/>
  <c r="G61" i="23"/>
  <c r="H61" i="23" s="1"/>
  <c r="E61" i="23" s="1"/>
  <c r="F62" i="23" s="1"/>
  <c r="Q40" i="20"/>
  <c r="R40" i="20" s="1"/>
  <c r="H40" i="20" l="1"/>
  <c r="E40" i="20" s="1"/>
  <c r="F41" i="20" s="1"/>
  <c r="A98" i="20"/>
  <c r="B81" i="24"/>
  <c r="C81" i="24"/>
  <c r="B67" i="23"/>
  <c r="C67" i="20"/>
  <c r="B67" i="20"/>
  <c r="M47" i="24"/>
  <c r="J47" i="24" s="1"/>
  <c r="K48" i="24" s="1"/>
  <c r="C67" i="23"/>
  <c r="Q47" i="24"/>
  <c r="R47" i="24" s="1"/>
  <c r="G47" i="24"/>
  <c r="O40" i="23"/>
  <c r="P41" i="23" s="1"/>
  <c r="L60" i="23"/>
  <c r="M60" i="23" s="1"/>
  <c r="J60" i="23" s="1"/>
  <c r="K61" i="23" s="1"/>
  <c r="G62" i="23"/>
  <c r="H62" i="23" s="1"/>
  <c r="E62" i="23" s="1"/>
  <c r="F63" i="23" s="1"/>
  <c r="O40" i="20"/>
  <c r="P41" i="20" s="1"/>
  <c r="L41" i="20"/>
  <c r="A99" i="20" l="1"/>
  <c r="B82" i="24"/>
  <c r="C82" i="24"/>
  <c r="B68" i="23"/>
  <c r="C68" i="20"/>
  <c r="B68" i="20"/>
  <c r="L48" i="24"/>
  <c r="M48" i="24" s="1"/>
  <c r="J48" i="24" s="1"/>
  <c r="K49" i="24" s="1"/>
  <c r="H47" i="24"/>
  <c r="E47" i="24" s="1"/>
  <c r="F48" i="24" s="1"/>
  <c r="G41" i="20"/>
  <c r="M41" i="20"/>
  <c r="J41" i="20" s="1"/>
  <c r="K42" i="20" s="1"/>
  <c r="C68" i="23"/>
  <c r="O47" i="24"/>
  <c r="P48" i="24" s="1"/>
  <c r="Q41" i="23"/>
  <c r="R41" i="23" s="1"/>
  <c r="L61" i="23"/>
  <c r="M61" i="23" s="1"/>
  <c r="J61" i="23" s="1"/>
  <c r="K62" i="23" s="1"/>
  <c r="G63" i="23"/>
  <c r="H63" i="23" s="1"/>
  <c r="E63" i="23" s="1"/>
  <c r="F64" i="23" s="1"/>
  <c r="Q41" i="20"/>
  <c r="R41" i="20" s="1"/>
  <c r="H41" i="20" l="1"/>
  <c r="E41" i="20" s="1"/>
  <c r="F42" i="20" s="1"/>
  <c r="A100" i="20"/>
  <c r="B83" i="24"/>
  <c r="C83" i="24"/>
  <c r="B69" i="23"/>
  <c r="C69" i="20"/>
  <c r="B69" i="20"/>
  <c r="L49" i="24"/>
  <c r="M49" i="24" s="1"/>
  <c r="C69" i="23"/>
  <c r="Q48" i="24"/>
  <c r="R48" i="24" s="1"/>
  <c r="G48" i="24"/>
  <c r="O41" i="23"/>
  <c r="P42" i="23" s="1"/>
  <c r="L62" i="23"/>
  <c r="M62" i="23" s="1"/>
  <c r="J62" i="23" s="1"/>
  <c r="K63" i="23" s="1"/>
  <c r="G64" i="23"/>
  <c r="H64" i="23" s="1"/>
  <c r="E64" i="23" s="1"/>
  <c r="F65" i="23" s="1"/>
  <c r="O41" i="20"/>
  <c r="P42" i="20" s="1"/>
  <c r="L42" i="20"/>
  <c r="A101" i="20" l="1"/>
  <c r="B84" i="24"/>
  <c r="C84" i="24"/>
  <c r="B70" i="23"/>
  <c r="C70" i="20"/>
  <c r="B70" i="20"/>
  <c r="J49" i="24"/>
  <c r="K50" i="24" s="1"/>
  <c r="H48" i="24"/>
  <c r="E48" i="24" s="1"/>
  <c r="F49" i="24" s="1"/>
  <c r="G42" i="20"/>
  <c r="M42" i="20"/>
  <c r="J42" i="20" s="1"/>
  <c r="K43" i="20" s="1"/>
  <c r="C70" i="23"/>
  <c r="O48" i="24"/>
  <c r="P49" i="24" s="1"/>
  <c r="Q42" i="23"/>
  <c r="R42" i="23" s="1"/>
  <c r="L63" i="23"/>
  <c r="M63" i="23" s="1"/>
  <c r="J63" i="23" s="1"/>
  <c r="K64" i="23" s="1"/>
  <c r="G65" i="23"/>
  <c r="H65" i="23" s="1"/>
  <c r="E65" i="23" s="1"/>
  <c r="F66" i="23" s="1"/>
  <c r="Q42" i="20"/>
  <c r="R42" i="20" s="1"/>
  <c r="H42" i="20" l="1"/>
  <c r="E42" i="20" s="1"/>
  <c r="F43" i="20" s="1"/>
  <c r="A102" i="20"/>
  <c r="B85" i="24"/>
  <c r="C85" i="24"/>
  <c r="B71" i="23"/>
  <c r="C71" i="20"/>
  <c r="B71" i="20"/>
  <c r="L50" i="24"/>
  <c r="M50" i="24" s="1"/>
  <c r="C71" i="23"/>
  <c r="Q49" i="24"/>
  <c r="R49" i="24" s="1"/>
  <c r="G49" i="24"/>
  <c r="O42" i="23"/>
  <c r="P43" i="23" s="1"/>
  <c r="L64" i="23"/>
  <c r="M64" i="23" s="1"/>
  <c r="J64" i="23" s="1"/>
  <c r="K65" i="23" s="1"/>
  <c r="G66" i="23"/>
  <c r="H66" i="23" s="1"/>
  <c r="E66" i="23" s="1"/>
  <c r="F67" i="23" s="1"/>
  <c r="O42" i="20"/>
  <c r="P43" i="20" s="1"/>
  <c r="L43" i="20"/>
  <c r="A103" i="20" l="1"/>
  <c r="B86" i="24"/>
  <c r="C86" i="24"/>
  <c r="B72" i="23"/>
  <c r="C72" i="20"/>
  <c r="B72" i="20"/>
  <c r="J50" i="24"/>
  <c r="K51" i="24" s="1"/>
  <c r="H49" i="24"/>
  <c r="E49" i="24" s="1"/>
  <c r="F50" i="24" s="1"/>
  <c r="G43" i="20"/>
  <c r="M43" i="20"/>
  <c r="J43" i="20" s="1"/>
  <c r="K44" i="20" s="1"/>
  <c r="C72" i="23"/>
  <c r="O49" i="24"/>
  <c r="P50" i="24" s="1"/>
  <c r="Q43" i="23"/>
  <c r="R43" i="23" s="1"/>
  <c r="L65" i="23"/>
  <c r="M65" i="23" s="1"/>
  <c r="J65" i="23" s="1"/>
  <c r="K66" i="23" s="1"/>
  <c r="G67" i="23"/>
  <c r="H67" i="23" s="1"/>
  <c r="E67" i="23" s="1"/>
  <c r="F68" i="23" s="1"/>
  <c r="Q43" i="20"/>
  <c r="R43" i="20" s="1"/>
  <c r="H43" i="20" l="1"/>
  <c r="E43" i="20" s="1"/>
  <c r="F44" i="20" s="1"/>
  <c r="A104" i="20"/>
  <c r="B87" i="24"/>
  <c r="C87" i="24"/>
  <c r="B73" i="23"/>
  <c r="C73" i="20"/>
  <c r="B73" i="20"/>
  <c r="L51" i="24"/>
  <c r="M51" i="24" s="1"/>
  <c r="C73" i="23"/>
  <c r="Q50" i="24"/>
  <c r="R50" i="24" s="1"/>
  <c r="G50" i="24"/>
  <c r="O43" i="23"/>
  <c r="P44" i="23" s="1"/>
  <c r="L66" i="23"/>
  <c r="M66" i="23" s="1"/>
  <c r="J66" i="23" s="1"/>
  <c r="K67" i="23" s="1"/>
  <c r="G68" i="23"/>
  <c r="H68" i="23" s="1"/>
  <c r="E68" i="23" s="1"/>
  <c r="F69" i="23" s="1"/>
  <c r="O43" i="20"/>
  <c r="P44" i="20" s="1"/>
  <c r="L44" i="20"/>
  <c r="M44" i="20" s="1"/>
  <c r="A105" i="20" l="1"/>
  <c r="B88" i="24"/>
  <c r="C88" i="24"/>
  <c r="B74" i="23"/>
  <c r="C74" i="20"/>
  <c r="B74" i="20"/>
  <c r="J51" i="24"/>
  <c r="K52" i="24" s="1"/>
  <c r="H50" i="24"/>
  <c r="E50" i="24" s="1"/>
  <c r="F51" i="24" s="1"/>
  <c r="G44" i="20"/>
  <c r="J44" i="20"/>
  <c r="K45" i="20" s="1"/>
  <c r="C74" i="23"/>
  <c r="O50" i="24"/>
  <c r="P51" i="24" s="1"/>
  <c r="Q44" i="23"/>
  <c r="R44" i="23" s="1"/>
  <c r="L67" i="23"/>
  <c r="M67" i="23" s="1"/>
  <c r="J67" i="23" s="1"/>
  <c r="K68" i="23" s="1"/>
  <c r="G69" i="23"/>
  <c r="H69" i="23" s="1"/>
  <c r="E69" i="23" s="1"/>
  <c r="F70" i="23" s="1"/>
  <c r="Q44" i="20"/>
  <c r="R44" i="20" s="1"/>
  <c r="H44" i="20" l="1"/>
  <c r="E44" i="20" s="1"/>
  <c r="F45" i="20" s="1"/>
  <c r="A106" i="20"/>
  <c r="B89" i="24"/>
  <c r="C89" i="24"/>
  <c r="B75" i="23"/>
  <c r="C75" i="20"/>
  <c r="B75" i="20"/>
  <c r="L52" i="24"/>
  <c r="M52" i="24" s="1"/>
  <c r="C75" i="23"/>
  <c r="Q51" i="24"/>
  <c r="R51" i="24" s="1"/>
  <c r="G51" i="24"/>
  <c r="O44" i="23"/>
  <c r="P45" i="23" s="1"/>
  <c r="L68" i="23"/>
  <c r="M68" i="23" s="1"/>
  <c r="J68" i="23" s="1"/>
  <c r="K69" i="23" s="1"/>
  <c r="G70" i="23"/>
  <c r="H70" i="23" s="1"/>
  <c r="E70" i="23" s="1"/>
  <c r="F71" i="23" s="1"/>
  <c r="O44" i="20"/>
  <c r="P45" i="20" s="1"/>
  <c r="L45" i="20"/>
  <c r="A107" i="20" l="1"/>
  <c r="B90" i="24"/>
  <c r="C90" i="24"/>
  <c r="B76" i="23"/>
  <c r="C76" i="20"/>
  <c r="B76" i="20"/>
  <c r="J52" i="24"/>
  <c r="K53" i="24" s="1"/>
  <c r="H51" i="24"/>
  <c r="E51" i="24" s="1"/>
  <c r="F52" i="24" s="1"/>
  <c r="G45" i="20"/>
  <c r="M45" i="20"/>
  <c r="J45" i="20" s="1"/>
  <c r="K46" i="20" s="1"/>
  <c r="C76" i="23"/>
  <c r="O51" i="24"/>
  <c r="P52" i="24" s="1"/>
  <c r="Q45" i="23"/>
  <c r="R45" i="23" s="1"/>
  <c r="L69" i="23"/>
  <c r="M69" i="23" s="1"/>
  <c r="J69" i="23" s="1"/>
  <c r="K70" i="23" s="1"/>
  <c r="G71" i="23"/>
  <c r="H71" i="23" s="1"/>
  <c r="E71" i="23" s="1"/>
  <c r="F72" i="23" s="1"/>
  <c r="Q45" i="20"/>
  <c r="R45" i="20" s="1"/>
  <c r="H45" i="20" l="1"/>
  <c r="E45" i="20" s="1"/>
  <c r="F46" i="20" s="1"/>
  <c r="A108" i="20"/>
  <c r="B91" i="24"/>
  <c r="C91" i="24"/>
  <c r="B77" i="23"/>
  <c r="C77" i="20"/>
  <c r="B77" i="20"/>
  <c r="L53" i="24"/>
  <c r="M53" i="24" s="1"/>
  <c r="C77" i="23"/>
  <c r="Q52" i="24"/>
  <c r="R52" i="24" s="1"/>
  <c r="G52" i="24"/>
  <c r="O45" i="23"/>
  <c r="P46" i="23" s="1"/>
  <c r="L70" i="23"/>
  <c r="M70" i="23" s="1"/>
  <c r="J70" i="23" s="1"/>
  <c r="K71" i="23" s="1"/>
  <c r="G72" i="23"/>
  <c r="H72" i="23" s="1"/>
  <c r="E72" i="23" s="1"/>
  <c r="F73" i="23" s="1"/>
  <c r="O45" i="20"/>
  <c r="P46" i="20" s="1"/>
  <c r="L46" i="20"/>
  <c r="A109" i="20" l="1"/>
  <c r="B92" i="24"/>
  <c r="C92" i="24"/>
  <c r="B78" i="23"/>
  <c r="C78" i="20"/>
  <c r="B78" i="20"/>
  <c r="J53" i="24"/>
  <c r="K54" i="24" s="1"/>
  <c r="H52" i="24"/>
  <c r="E52" i="24" s="1"/>
  <c r="F53" i="24" s="1"/>
  <c r="G46" i="20"/>
  <c r="M46" i="20"/>
  <c r="J46" i="20" s="1"/>
  <c r="K47" i="20" s="1"/>
  <c r="C78" i="23"/>
  <c r="O52" i="24"/>
  <c r="P53" i="24" s="1"/>
  <c r="Q46" i="23"/>
  <c r="R46" i="23" s="1"/>
  <c r="L71" i="23"/>
  <c r="M71" i="23" s="1"/>
  <c r="J71" i="23" s="1"/>
  <c r="K72" i="23" s="1"/>
  <c r="G73" i="23"/>
  <c r="H73" i="23" s="1"/>
  <c r="E73" i="23" s="1"/>
  <c r="F74" i="23" s="1"/>
  <c r="Q46" i="20"/>
  <c r="R46" i="20" s="1"/>
  <c r="H46" i="20" l="1"/>
  <c r="E46" i="20" s="1"/>
  <c r="F47" i="20" s="1"/>
  <c r="A110" i="20"/>
  <c r="B93" i="24"/>
  <c r="C93" i="24"/>
  <c r="B79" i="23"/>
  <c r="C79" i="20"/>
  <c r="B79" i="20"/>
  <c r="L54" i="24"/>
  <c r="M54" i="24" s="1"/>
  <c r="C79" i="23"/>
  <c r="Q53" i="24"/>
  <c r="R53" i="24" s="1"/>
  <c r="G53" i="24"/>
  <c r="O46" i="23"/>
  <c r="P47" i="23" s="1"/>
  <c r="L72" i="23"/>
  <c r="M72" i="23" s="1"/>
  <c r="J72" i="23" s="1"/>
  <c r="K73" i="23" s="1"/>
  <c r="G74" i="23"/>
  <c r="H74" i="23" s="1"/>
  <c r="E74" i="23" s="1"/>
  <c r="F75" i="23" s="1"/>
  <c r="O46" i="20"/>
  <c r="P47" i="20" s="1"/>
  <c r="L47" i="20"/>
  <c r="A111" i="20" l="1"/>
  <c r="B94" i="24"/>
  <c r="C94" i="24"/>
  <c r="B80" i="23"/>
  <c r="C80" i="20"/>
  <c r="B80" i="20"/>
  <c r="J54" i="24"/>
  <c r="K55" i="24" s="1"/>
  <c r="H53" i="24"/>
  <c r="E53" i="24" s="1"/>
  <c r="F54" i="24" s="1"/>
  <c r="G47" i="20"/>
  <c r="M47" i="20"/>
  <c r="J47" i="20" s="1"/>
  <c r="K48" i="20" s="1"/>
  <c r="C80" i="23"/>
  <c r="O53" i="24"/>
  <c r="P54" i="24" s="1"/>
  <c r="Q47" i="23"/>
  <c r="R47" i="23" s="1"/>
  <c r="L73" i="23"/>
  <c r="M73" i="23" s="1"/>
  <c r="J73" i="23" s="1"/>
  <c r="K74" i="23" s="1"/>
  <c r="G75" i="23"/>
  <c r="H75" i="23" s="1"/>
  <c r="E75" i="23" s="1"/>
  <c r="F76" i="23" s="1"/>
  <c r="Q47" i="20"/>
  <c r="R47" i="20" s="1"/>
  <c r="H47" i="20" l="1"/>
  <c r="E47" i="20" s="1"/>
  <c r="F48" i="20" s="1"/>
  <c r="A112" i="20"/>
  <c r="B95" i="24"/>
  <c r="C95" i="24"/>
  <c r="B81" i="23"/>
  <c r="C81" i="20"/>
  <c r="B81" i="20"/>
  <c r="L55" i="24"/>
  <c r="M55" i="24" s="1"/>
  <c r="C81" i="23"/>
  <c r="Q54" i="24"/>
  <c r="R54" i="24" s="1"/>
  <c r="G54" i="24"/>
  <c r="O47" i="23"/>
  <c r="P48" i="23" s="1"/>
  <c r="L74" i="23"/>
  <c r="M74" i="23" s="1"/>
  <c r="J74" i="23" s="1"/>
  <c r="K75" i="23" s="1"/>
  <c r="G76" i="23"/>
  <c r="H76" i="23" s="1"/>
  <c r="E76" i="23" s="1"/>
  <c r="F77" i="23" s="1"/>
  <c r="O47" i="20"/>
  <c r="P48" i="20" s="1"/>
  <c r="L48" i="20"/>
  <c r="A113" i="20" l="1"/>
  <c r="B96" i="24"/>
  <c r="C96" i="24"/>
  <c r="B82" i="23"/>
  <c r="C82" i="20"/>
  <c r="B82" i="20"/>
  <c r="J55" i="24"/>
  <c r="K56" i="24" s="1"/>
  <c r="H54" i="24"/>
  <c r="E54" i="24" s="1"/>
  <c r="F55" i="24" s="1"/>
  <c r="G48" i="20"/>
  <c r="M48" i="20"/>
  <c r="J48" i="20" s="1"/>
  <c r="K49" i="20" s="1"/>
  <c r="C82" i="23"/>
  <c r="O54" i="24"/>
  <c r="P55" i="24" s="1"/>
  <c r="Q48" i="23"/>
  <c r="R48" i="23" s="1"/>
  <c r="L75" i="23"/>
  <c r="M75" i="23" s="1"/>
  <c r="J75" i="23" s="1"/>
  <c r="K76" i="23" s="1"/>
  <c r="G77" i="23"/>
  <c r="H77" i="23" s="1"/>
  <c r="E77" i="23" s="1"/>
  <c r="Q48" i="20"/>
  <c r="R48" i="20" s="1"/>
  <c r="H48" i="20" l="1"/>
  <c r="E48" i="20" s="1"/>
  <c r="F49" i="20" s="1"/>
  <c r="A114" i="20"/>
  <c r="B97" i="24"/>
  <c r="C97" i="24"/>
  <c r="B83" i="23"/>
  <c r="C83" i="20"/>
  <c r="B83" i="20"/>
  <c r="L56" i="24"/>
  <c r="M56" i="24" s="1"/>
  <c r="C83" i="23"/>
  <c r="Q55" i="24"/>
  <c r="R55" i="24" s="1"/>
  <c r="G55" i="24"/>
  <c r="O48" i="23"/>
  <c r="P49" i="23" s="1"/>
  <c r="L76" i="23"/>
  <c r="M76" i="23" s="1"/>
  <c r="J76" i="23" s="1"/>
  <c r="K77" i="23" s="1"/>
  <c r="O48" i="20"/>
  <c r="P49" i="20" s="1"/>
  <c r="L49" i="20"/>
  <c r="F78" i="23"/>
  <c r="A115" i="20" l="1"/>
  <c r="B98" i="24"/>
  <c r="C98" i="24"/>
  <c r="B84" i="23"/>
  <c r="C84" i="20"/>
  <c r="B84" i="20"/>
  <c r="J56" i="24"/>
  <c r="K57" i="24" s="1"/>
  <c r="H55" i="24"/>
  <c r="E55" i="24" s="1"/>
  <c r="F56" i="24" s="1"/>
  <c r="G49" i="20"/>
  <c r="M49" i="20"/>
  <c r="J49" i="20" s="1"/>
  <c r="K50" i="20" s="1"/>
  <c r="C84" i="23"/>
  <c r="O55" i="24"/>
  <c r="P56" i="24" s="1"/>
  <c r="Q49" i="23"/>
  <c r="R49" i="23" s="1"/>
  <c r="L77" i="23"/>
  <c r="M77" i="23" s="1"/>
  <c r="J77" i="23" s="1"/>
  <c r="K78" i="23" s="1"/>
  <c r="G78" i="23"/>
  <c r="H78" i="23" s="1"/>
  <c r="Q49" i="20"/>
  <c r="R49" i="20" s="1"/>
  <c r="H49" i="20" l="1"/>
  <c r="E49" i="20" s="1"/>
  <c r="F50" i="20" s="1"/>
  <c r="A116" i="20"/>
  <c r="B99" i="24"/>
  <c r="C99" i="24"/>
  <c r="B85" i="23"/>
  <c r="C85" i="20"/>
  <c r="B85" i="20"/>
  <c r="L57" i="24"/>
  <c r="M57" i="24" s="1"/>
  <c r="C85" i="23"/>
  <c r="Q56" i="24"/>
  <c r="R56" i="24" s="1"/>
  <c r="G56" i="24"/>
  <c r="O49" i="23"/>
  <c r="P50" i="23" s="1"/>
  <c r="L78" i="23"/>
  <c r="M78" i="23" s="1"/>
  <c r="J78" i="23" s="1"/>
  <c r="K79" i="23" s="1"/>
  <c r="E78" i="23"/>
  <c r="F79" i="23" s="1"/>
  <c r="O49" i="20"/>
  <c r="P50" i="20" s="1"/>
  <c r="L50" i="20"/>
  <c r="G50" i="20" l="1"/>
  <c r="H50" i="20" s="1"/>
  <c r="E50" i="20" s="1"/>
  <c r="F51" i="20" s="1"/>
  <c r="A117" i="20"/>
  <c r="B100" i="24"/>
  <c r="C100" i="24"/>
  <c r="B86" i="23"/>
  <c r="C86" i="20"/>
  <c r="B86" i="20"/>
  <c r="J57" i="24"/>
  <c r="K58" i="24" s="1"/>
  <c r="H56" i="24"/>
  <c r="E56" i="24" s="1"/>
  <c r="F57" i="24" s="1"/>
  <c r="M50" i="20"/>
  <c r="J50" i="20" s="1"/>
  <c r="K51" i="20" s="1"/>
  <c r="C86" i="23"/>
  <c r="O56" i="24"/>
  <c r="P57" i="24" s="1"/>
  <c r="Q50" i="23"/>
  <c r="R50" i="23" s="1"/>
  <c r="L79" i="23"/>
  <c r="M79" i="23" s="1"/>
  <c r="J79" i="23" s="1"/>
  <c r="K80" i="23" s="1"/>
  <c r="G79" i="23"/>
  <c r="H79" i="23" s="1"/>
  <c r="Q50" i="20"/>
  <c r="R50" i="20" s="1"/>
  <c r="A118" i="20" l="1"/>
  <c r="B101" i="24"/>
  <c r="C101" i="24"/>
  <c r="B87" i="23"/>
  <c r="C87" i="20"/>
  <c r="B87" i="20"/>
  <c r="L58" i="24"/>
  <c r="M58" i="24" s="1"/>
  <c r="C87" i="23"/>
  <c r="Q57" i="24"/>
  <c r="R57" i="24" s="1"/>
  <c r="G57" i="24"/>
  <c r="O50" i="23"/>
  <c r="P51" i="23" s="1"/>
  <c r="L80" i="23"/>
  <c r="M80" i="23" s="1"/>
  <c r="J80" i="23" s="1"/>
  <c r="K81" i="23" s="1"/>
  <c r="E79" i="23"/>
  <c r="F80" i="23" s="1"/>
  <c r="O50" i="20"/>
  <c r="P51" i="20" s="1"/>
  <c r="L51" i="20"/>
  <c r="A119" i="20" l="1"/>
  <c r="B102" i="24"/>
  <c r="C102" i="24"/>
  <c r="B88" i="23"/>
  <c r="C88" i="20"/>
  <c r="B88" i="20"/>
  <c r="J58" i="24"/>
  <c r="K59" i="24" s="1"/>
  <c r="H57" i="24"/>
  <c r="E57" i="24" s="1"/>
  <c r="F58" i="24" s="1"/>
  <c r="G51" i="20"/>
  <c r="M51" i="20"/>
  <c r="J51" i="20" s="1"/>
  <c r="K52" i="20" s="1"/>
  <c r="C88" i="23"/>
  <c r="O57" i="24"/>
  <c r="P58" i="24" s="1"/>
  <c r="Q51" i="23"/>
  <c r="R51" i="23" s="1"/>
  <c r="L81" i="23"/>
  <c r="M81" i="23" s="1"/>
  <c r="J81" i="23" s="1"/>
  <c r="K82" i="23" s="1"/>
  <c r="G80" i="23"/>
  <c r="H80" i="23" s="1"/>
  <c r="Q51" i="20"/>
  <c r="R51" i="20" s="1"/>
  <c r="H51" i="20" l="1"/>
  <c r="E51" i="20" s="1"/>
  <c r="F52" i="20" s="1"/>
  <c r="A120" i="20"/>
  <c r="B103" i="24"/>
  <c r="C103" i="24"/>
  <c r="B89" i="23"/>
  <c r="C89" i="20"/>
  <c r="B89" i="20"/>
  <c r="L59" i="24"/>
  <c r="M59" i="24" s="1"/>
  <c r="C89" i="23"/>
  <c r="Q58" i="24"/>
  <c r="R58" i="24" s="1"/>
  <c r="G58" i="24"/>
  <c r="O51" i="23"/>
  <c r="P52" i="23" s="1"/>
  <c r="L82" i="23"/>
  <c r="M82" i="23" s="1"/>
  <c r="J82" i="23" s="1"/>
  <c r="K83" i="23" s="1"/>
  <c r="E80" i="23"/>
  <c r="F81" i="23" s="1"/>
  <c r="O51" i="20"/>
  <c r="P52" i="20" s="1"/>
  <c r="L52" i="20"/>
  <c r="M52" i="20" s="1"/>
  <c r="A121" i="20" l="1"/>
  <c r="B104" i="24"/>
  <c r="C104" i="24"/>
  <c r="B90" i="23"/>
  <c r="C90" i="20"/>
  <c r="B90" i="20"/>
  <c r="J59" i="24"/>
  <c r="K60" i="24" s="1"/>
  <c r="H58" i="24"/>
  <c r="E58" i="24" s="1"/>
  <c r="F59" i="24" s="1"/>
  <c r="G52" i="20"/>
  <c r="J52" i="20"/>
  <c r="K53" i="20" s="1"/>
  <c r="C90" i="23"/>
  <c r="O58" i="24"/>
  <c r="P59" i="24" s="1"/>
  <c r="Q52" i="23"/>
  <c r="R52" i="23" s="1"/>
  <c r="L83" i="23"/>
  <c r="M83" i="23" s="1"/>
  <c r="J83" i="23" s="1"/>
  <c r="K84" i="23" s="1"/>
  <c r="G81" i="23"/>
  <c r="H81" i="23" s="1"/>
  <c r="Q52" i="20"/>
  <c r="R52" i="20" s="1"/>
  <c r="H52" i="20" l="1"/>
  <c r="E52" i="20" s="1"/>
  <c r="F53" i="20" s="1"/>
  <c r="A122" i="20"/>
  <c r="B105" i="24"/>
  <c r="C105" i="24"/>
  <c r="B91" i="23"/>
  <c r="C91" i="20"/>
  <c r="B91" i="20"/>
  <c r="L60" i="24"/>
  <c r="M60" i="24" s="1"/>
  <c r="C91" i="23"/>
  <c r="Q59" i="24"/>
  <c r="R59" i="24" s="1"/>
  <c r="G59" i="24"/>
  <c r="O52" i="23"/>
  <c r="P53" i="23" s="1"/>
  <c r="L84" i="23"/>
  <c r="M84" i="23" s="1"/>
  <c r="J84" i="23" s="1"/>
  <c r="K85" i="23" s="1"/>
  <c r="E81" i="23"/>
  <c r="F82" i="23" s="1"/>
  <c r="O52" i="20"/>
  <c r="P53" i="20" s="1"/>
  <c r="L53" i="20"/>
  <c r="A123" i="20" l="1"/>
  <c r="B106" i="24"/>
  <c r="C106" i="24"/>
  <c r="B92" i="23"/>
  <c r="C92" i="20"/>
  <c r="B92" i="20"/>
  <c r="J60" i="24"/>
  <c r="K61" i="24" s="1"/>
  <c r="H59" i="24"/>
  <c r="E59" i="24" s="1"/>
  <c r="F60" i="24" s="1"/>
  <c r="G53" i="20"/>
  <c r="M53" i="20"/>
  <c r="J53" i="20" s="1"/>
  <c r="K54" i="20" s="1"/>
  <c r="C92" i="23"/>
  <c r="O59" i="24"/>
  <c r="P60" i="24" s="1"/>
  <c r="Q53" i="23"/>
  <c r="R53" i="23" s="1"/>
  <c r="L85" i="23"/>
  <c r="M85" i="23" s="1"/>
  <c r="J85" i="23" s="1"/>
  <c r="K86" i="23" s="1"/>
  <c r="G82" i="23"/>
  <c r="Q53" i="20"/>
  <c r="R53" i="20" s="1"/>
  <c r="H53" i="20" l="1"/>
  <c r="E53" i="20" s="1"/>
  <c r="F54" i="20" s="1"/>
  <c r="A124" i="20"/>
  <c r="B107" i="24"/>
  <c r="C107" i="24"/>
  <c r="B93" i="23"/>
  <c r="C93" i="20"/>
  <c r="B93" i="20"/>
  <c r="L61" i="24"/>
  <c r="M61" i="24" s="1"/>
  <c r="C93" i="23"/>
  <c r="Q60" i="24"/>
  <c r="R60" i="24" s="1"/>
  <c r="G60" i="24"/>
  <c r="O53" i="23"/>
  <c r="P54" i="23" s="1"/>
  <c r="L86" i="23"/>
  <c r="M86" i="23" s="1"/>
  <c r="J86" i="23" s="1"/>
  <c r="K87" i="23" s="1"/>
  <c r="H82" i="23"/>
  <c r="E82" i="23" s="1"/>
  <c r="F83" i="23" s="1"/>
  <c r="O53" i="20"/>
  <c r="P54" i="20" s="1"/>
  <c r="L54" i="20"/>
  <c r="A125" i="20" l="1"/>
  <c r="B108" i="24"/>
  <c r="C108" i="24"/>
  <c r="B94" i="23"/>
  <c r="C94" i="20"/>
  <c r="B94" i="20"/>
  <c r="J61" i="24"/>
  <c r="K62" i="24" s="1"/>
  <c r="H60" i="24"/>
  <c r="E60" i="24" s="1"/>
  <c r="F61" i="24" s="1"/>
  <c r="G54" i="20"/>
  <c r="M54" i="20"/>
  <c r="J54" i="20" s="1"/>
  <c r="K55" i="20" s="1"/>
  <c r="C94" i="23"/>
  <c r="O60" i="24"/>
  <c r="P61" i="24" s="1"/>
  <c r="Q54" i="23"/>
  <c r="R54" i="23" s="1"/>
  <c r="L87" i="23"/>
  <c r="M87" i="23" s="1"/>
  <c r="J87" i="23" s="1"/>
  <c r="K88" i="23" s="1"/>
  <c r="G83" i="23"/>
  <c r="H83" i="23" s="1"/>
  <c r="Q54" i="20"/>
  <c r="R54" i="20" s="1"/>
  <c r="H54" i="20" l="1"/>
  <c r="E54" i="20" s="1"/>
  <c r="F55" i="20" s="1"/>
  <c r="A126" i="20"/>
  <c r="B109" i="24"/>
  <c r="C109" i="24"/>
  <c r="B95" i="23"/>
  <c r="C95" i="20"/>
  <c r="B95" i="20"/>
  <c r="L62" i="24"/>
  <c r="M62" i="24" s="1"/>
  <c r="C95" i="23"/>
  <c r="Q61" i="24"/>
  <c r="R61" i="24" s="1"/>
  <c r="G61" i="24"/>
  <c r="O54" i="23"/>
  <c r="P55" i="23" s="1"/>
  <c r="L88" i="23"/>
  <c r="M88" i="23" s="1"/>
  <c r="J88" i="23" s="1"/>
  <c r="K89" i="23" s="1"/>
  <c r="E83" i="23"/>
  <c r="F84" i="23" s="1"/>
  <c r="O54" i="20"/>
  <c r="P55" i="20" s="1"/>
  <c r="L55" i="20"/>
  <c r="A127" i="20" l="1"/>
  <c r="B110" i="24"/>
  <c r="C110" i="24"/>
  <c r="B96" i="23"/>
  <c r="C96" i="20"/>
  <c r="B96" i="20"/>
  <c r="J62" i="24"/>
  <c r="K63" i="24" s="1"/>
  <c r="H61" i="24"/>
  <c r="E61" i="24" s="1"/>
  <c r="F62" i="24" s="1"/>
  <c r="G55" i="20"/>
  <c r="M55" i="20"/>
  <c r="J55" i="20" s="1"/>
  <c r="K56" i="20" s="1"/>
  <c r="C96" i="23"/>
  <c r="O61" i="24"/>
  <c r="P62" i="24" s="1"/>
  <c r="Q55" i="23"/>
  <c r="R55" i="23" s="1"/>
  <c r="L89" i="23"/>
  <c r="M89" i="23" s="1"/>
  <c r="J89" i="23" s="1"/>
  <c r="K90" i="23" s="1"/>
  <c r="G84" i="23"/>
  <c r="H84" i="23" s="1"/>
  <c r="Q55" i="20"/>
  <c r="R55" i="20" s="1"/>
  <c r="H55" i="20" l="1"/>
  <c r="E55" i="20" s="1"/>
  <c r="F56" i="20" s="1"/>
  <c r="A128" i="20"/>
  <c r="B111" i="24"/>
  <c r="C111" i="24"/>
  <c r="B97" i="23"/>
  <c r="C97" i="20"/>
  <c r="B97" i="20"/>
  <c r="L63" i="24"/>
  <c r="M63" i="24" s="1"/>
  <c r="C97" i="23"/>
  <c r="Q62" i="24"/>
  <c r="R62" i="24" s="1"/>
  <c r="G62" i="24"/>
  <c r="O55" i="23"/>
  <c r="P56" i="23" s="1"/>
  <c r="L90" i="23"/>
  <c r="M90" i="23" s="1"/>
  <c r="J90" i="23" s="1"/>
  <c r="K91" i="23" s="1"/>
  <c r="E84" i="23"/>
  <c r="F85" i="23" s="1"/>
  <c r="O55" i="20"/>
  <c r="P56" i="20" s="1"/>
  <c r="L56" i="20"/>
  <c r="A129" i="20" l="1"/>
  <c r="B112" i="24"/>
  <c r="C112" i="24"/>
  <c r="B98" i="23"/>
  <c r="C98" i="20"/>
  <c r="B98" i="20"/>
  <c r="J63" i="24"/>
  <c r="K64" i="24" s="1"/>
  <c r="H62" i="24"/>
  <c r="E62" i="24" s="1"/>
  <c r="F63" i="24" s="1"/>
  <c r="G56" i="20"/>
  <c r="M56" i="20"/>
  <c r="J56" i="20" s="1"/>
  <c r="K57" i="20" s="1"/>
  <c r="C98" i="23"/>
  <c r="O62" i="24"/>
  <c r="P63" i="24" s="1"/>
  <c r="Q56" i="23"/>
  <c r="R56" i="23" s="1"/>
  <c r="L91" i="23"/>
  <c r="M91" i="23" s="1"/>
  <c r="J91" i="23" s="1"/>
  <c r="K92" i="23" s="1"/>
  <c r="G85" i="23"/>
  <c r="H85" i="23" s="1"/>
  <c r="H56" i="20" l="1"/>
  <c r="E56" i="20" s="1"/>
  <c r="F57" i="20" s="1"/>
  <c r="A130" i="20"/>
  <c r="B113" i="24"/>
  <c r="C113" i="24"/>
  <c r="B99" i="23"/>
  <c r="C99" i="20"/>
  <c r="B99" i="20"/>
  <c r="L64" i="24"/>
  <c r="M64" i="24" s="1"/>
  <c r="C99" i="23"/>
  <c r="Q63" i="24"/>
  <c r="R63" i="24" s="1"/>
  <c r="G63" i="24"/>
  <c r="O56" i="23"/>
  <c r="P57" i="23" s="1"/>
  <c r="L92" i="23"/>
  <c r="M92" i="23" s="1"/>
  <c r="J92" i="23" s="1"/>
  <c r="K93" i="23" s="1"/>
  <c r="E85" i="23"/>
  <c r="F86" i="23" s="1"/>
  <c r="Q56" i="20"/>
  <c r="R56" i="20" s="1"/>
  <c r="L57" i="20"/>
  <c r="A131" i="20" l="1"/>
  <c r="B114" i="24"/>
  <c r="C114" i="24"/>
  <c r="B100" i="23"/>
  <c r="C100" i="20"/>
  <c r="B100" i="20"/>
  <c r="J64" i="24"/>
  <c r="K65" i="24" s="1"/>
  <c r="H63" i="24"/>
  <c r="E63" i="24" s="1"/>
  <c r="F64" i="24" s="1"/>
  <c r="G57" i="20"/>
  <c r="M57" i="20"/>
  <c r="J57" i="20" s="1"/>
  <c r="K58" i="20" s="1"/>
  <c r="C100" i="23"/>
  <c r="O63" i="24"/>
  <c r="P64" i="24" s="1"/>
  <c r="Q57" i="23"/>
  <c r="R57" i="23" s="1"/>
  <c r="L93" i="23"/>
  <c r="M93" i="23" s="1"/>
  <c r="J93" i="23" s="1"/>
  <c r="K94" i="23" s="1"/>
  <c r="G86" i="23"/>
  <c r="H86" i="23" s="1"/>
  <c r="O56" i="20"/>
  <c r="P57" i="20" s="1"/>
  <c r="H57" i="20" l="1"/>
  <c r="E57" i="20" s="1"/>
  <c r="F58" i="20" s="1"/>
  <c r="A132" i="20"/>
  <c r="B115" i="24"/>
  <c r="C115" i="24"/>
  <c r="B101" i="23"/>
  <c r="C101" i="20"/>
  <c r="B101" i="20"/>
  <c r="L65" i="24"/>
  <c r="M65" i="24" s="1"/>
  <c r="C101" i="23"/>
  <c r="Q64" i="24"/>
  <c r="R64" i="24" s="1"/>
  <c r="G64" i="24"/>
  <c r="O57" i="23"/>
  <c r="P58" i="23" s="1"/>
  <c r="L94" i="23"/>
  <c r="M94" i="23" s="1"/>
  <c r="J94" i="23" s="1"/>
  <c r="K95" i="23" s="1"/>
  <c r="E86" i="23"/>
  <c r="F87" i="23" s="1"/>
  <c r="Q57" i="20"/>
  <c r="R57" i="20" s="1"/>
  <c r="L58" i="20"/>
  <c r="A133" i="20" l="1"/>
  <c r="B116" i="24"/>
  <c r="C116" i="24"/>
  <c r="B102" i="23"/>
  <c r="C102" i="20"/>
  <c r="B102" i="20"/>
  <c r="J65" i="24"/>
  <c r="K66" i="24" s="1"/>
  <c r="H64" i="24"/>
  <c r="E64" i="24" s="1"/>
  <c r="F65" i="24" s="1"/>
  <c r="G58" i="20"/>
  <c r="M58" i="20"/>
  <c r="J58" i="20" s="1"/>
  <c r="K59" i="20" s="1"/>
  <c r="C102" i="23"/>
  <c r="O64" i="24"/>
  <c r="P65" i="24" s="1"/>
  <c r="Q58" i="23"/>
  <c r="R58" i="23" s="1"/>
  <c r="L95" i="23"/>
  <c r="M95" i="23" s="1"/>
  <c r="J95" i="23" s="1"/>
  <c r="K96" i="23" s="1"/>
  <c r="G87" i="23"/>
  <c r="H87" i="23" s="1"/>
  <c r="O57" i="20"/>
  <c r="P58" i="20" s="1"/>
  <c r="H58" i="20" l="1"/>
  <c r="E58" i="20" s="1"/>
  <c r="F59" i="20" s="1"/>
  <c r="A134" i="20"/>
  <c r="B117" i="24"/>
  <c r="C117" i="24"/>
  <c r="B103" i="23"/>
  <c r="C103" i="20"/>
  <c r="B103" i="20"/>
  <c r="L66" i="24"/>
  <c r="M66" i="24" s="1"/>
  <c r="C103" i="23"/>
  <c r="Q65" i="24"/>
  <c r="R65" i="24" s="1"/>
  <c r="G65" i="24"/>
  <c r="O58" i="23"/>
  <c r="P59" i="23" s="1"/>
  <c r="L96" i="23"/>
  <c r="M96" i="23" s="1"/>
  <c r="J96" i="23" s="1"/>
  <c r="K97" i="23" s="1"/>
  <c r="E87" i="23"/>
  <c r="F88" i="23" s="1"/>
  <c r="Q58" i="20"/>
  <c r="R58" i="20" s="1"/>
  <c r="L59" i="20"/>
  <c r="A135" i="20" l="1"/>
  <c r="B118" i="24"/>
  <c r="C118" i="24"/>
  <c r="B104" i="23"/>
  <c r="C104" i="20"/>
  <c r="B104" i="20"/>
  <c r="J66" i="24"/>
  <c r="K67" i="24" s="1"/>
  <c r="H65" i="24"/>
  <c r="E65" i="24" s="1"/>
  <c r="F66" i="24" s="1"/>
  <c r="G59" i="20"/>
  <c r="M59" i="20"/>
  <c r="J59" i="20" s="1"/>
  <c r="K60" i="20" s="1"/>
  <c r="C104" i="23"/>
  <c r="O58" i="20"/>
  <c r="P59" i="20" s="1"/>
  <c r="O65" i="24"/>
  <c r="P66" i="24" s="1"/>
  <c r="Q59" i="23"/>
  <c r="R59" i="23" s="1"/>
  <c r="L97" i="23"/>
  <c r="M97" i="23" s="1"/>
  <c r="J97" i="23" s="1"/>
  <c r="K98" i="23" s="1"/>
  <c r="G88" i="23"/>
  <c r="H88" i="23" s="1"/>
  <c r="H59" i="20" l="1"/>
  <c r="E59" i="20" s="1"/>
  <c r="F60" i="20" s="1"/>
  <c r="A136" i="20"/>
  <c r="B119" i="24"/>
  <c r="C119" i="24"/>
  <c r="B105" i="23"/>
  <c r="C105" i="20"/>
  <c r="B105" i="20"/>
  <c r="L67" i="24"/>
  <c r="M67" i="24" s="1"/>
  <c r="C105" i="23"/>
  <c r="Q59" i="20"/>
  <c r="Q66" i="24"/>
  <c r="R66" i="24" s="1"/>
  <c r="G66" i="24"/>
  <c r="H66" i="24" s="1"/>
  <c r="O59" i="23"/>
  <c r="P60" i="23" s="1"/>
  <c r="L98" i="23"/>
  <c r="M98" i="23" s="1"/>
  <c r="J98" i="23" s="1"/>
  <c r="K99" i="23" s="1"/>
  <c r="E88" i="23"/>
  <c r="F89" i="23" s="1"/>
  <c r="L60" i="20"/>
  <c r="A137" i="20" l="1"/>
  <c r="B120" i="24"/>
  <c r="C120" i="24"/>
  <c r="B106" i="23"/>
  <c r="C106" i="20"/>
  <c r="B106" i="20"/>
  <c r="J67" i="24"/>
  <c r="K68" i="24" s="1"/>
  <c r="E66" i="24"/>
  <c r="F67" i="24" s="1"/>
  <c r="G60" i="20"/>
  <c r="R59" i="20"/>
  <c r="O59" i="20" s="1"/>
  <c r="P60" i="20" s="1"/>
  <c r="M60" i="20"/>
  <c r="J60" i="20" s="1"/>
  <c r="K61" i="20" s="1"/>
  <c r="C106" i="23"/>
  <c r="O66" i="24"/>
  <c r="P67" i="24" s="1"/>
  <c r="Q60" i="23"/>
  <c r="R60" i="23" s="1"/>
  <c r="L99" i="23"/>
  <c r="M99" i="23" s="1"/>
  <c r="J99" i="23" s="1"/>
  <c r="K100" i="23" s="1"/>
  <c r="G89" i="23"/>
  <c r="H89" i="23" s="1"/>
  <c r="H60" i="20" l="1"/>
  <c r="E60" i="20" s="1"/>
  <c r="F61" i="20" s="1"/>
  <c r="A138" i="20"/>
  <c r="B121" i="24"/>
  <c r="C121" i="24"/>
  <c r="B107" i="23"/>
  <c r="C107" i="20"/>
  <c r="B107" i="20"/>
  <c r="L68" i="24"/>
  <c r="M68" i="24" s="1"/>
  <c r="Q60" i="20"/>
  <c r="R60" i="20" s="1"/>
  <c r="O60" i="20" s="1"/>
  <c r="P61" i="20" s="1"/>
  <c r="C107" i="23"/>
  <c r="Q67" i="24"/>
  <c r="R67" i="24" s="1"/>
  <c r="G67" i="24"/>
  <c r="O60" i="23"/>
  <c r="P61" i="23" s="1"/>
  <c r="L100" i="23"/>
  <c r="M100" i="23" s="1"/>
  <c r="J100" i="23" s="1"/>
  <c r="K101" i="23" s="1"/>
  <c r="E89" i="23"/>
  <c r="F90" i="23" s="1"/>
  <c r="L61" i="20"/>
  <c r="G61" i="20" l="1"/>
  <c r="H61" i="20" s="1"/>
  <c r="E61" i="20" s="1"/>
  <c r="F62" i="20" s="1"/>
  <c r="A139" i="20"/>
  <c r="B122" i="24"/>
  <c r="C122" i="24"/>
  <c r="B108" i="23"/>
  <c r="C108" i="20"/>
  <c r="B108" i="20"/>
  <c r="J68" i="24"/>
  <c r="K69" i="24" s="1"/>
  <c r="H67" i="24"/>
  <c r="E67" i="24" s="1"/>
  <c r="F68" i="24" s="1"/>
  <c r="M61" i="20"/>
  <c r="J61" i="20" s="1"/>
  <c r="K62" i="20" s="1"/>
  <c r="C108" i="23"/>
  <c r="O67" i="24"/>
  <c r="P68" i="24" s="1"/>
  <c r="Q61" i="23"/>
  <c r="R61" i="23" s="1"/>
  <c r="L101" i="23"/>
  <c r="M101" i="23" s="1"/>
  <c r="J101" i="23" s="1"/>
  <c r="K102" i="23" s="1"/>
  <c r="G90" i="23"/>
  <c r="H90" i="23" s="1"/>
  <c r="Q61" i="20"/>
  <c r="R61" i="20" s="1"/>
  <c r="A140" i="20" l="1"/>
  <c r="B123" i="24"/>
  <c r="C123" i="24"/>
  <c r="B109" i="23"/>
  <c r="C109" i="20"/>
  <c r="B109" i="20"/>
  <c r="L69" i="24"/>
  <c r="M69" i="24" s="1"/>
  <c r="C109" i="23"/>
  <c r="Q68" i="24"/>
  <c r="R68" i="24" s="1"/>
  <c r="G68" i="24"/>
  <c r="O61" i="23"/>
  <c r="P62" i="23" s="1"/>
  <c r="L102" i="23"/>
  <c r="M102" i="23" s="1"/>
  <c r="J102" i="23" s="1"/>
  <c r="K103" i="23" s="1"/>
  <c r="E90" i="23"/>
  <c r="F91" i="23" s="1"/>
  <c r="O61" i="20"/>
  <c r="P62" i="20" s="1"/>
  <c r="L62" i="20"/>
  <c r="A141" i="20" l="1"/>
  <c r="B124" i="24"/>
  <c r="C124" i="24"/>
  <c r="B110" i="23"/>
  <c r="C110" i="20"/>
  <c r="B110" i="20"/>
  <c r="J69" i="24"/>
  <c r="K70" i="24" s="1"/>
  <c r="H68" i="24"/>
  <c r="E68" i="24" s="1"/>
  <c r="F69" i="24" s="1"/>
  <c r="G62" i="20"/>
  <c r="M62" i="20"/>
  <c r="J62" i="20" s="1"/>
  <c r="K63" i="20" s="1"/>
  <c r="C110" i="23"/>
  <c r="O68" i="24"/>
  <c r="P69" i="24" s="1"/>
  <c r="Q62" i="23"/>
  <c r="R62" i="23" s="1"/>
  <c r="L103" i="23"/>
  <c r="M103" i="23" s="1"/>
  <c r="J103" i="23" s="1"/>
  <c r="K104" i="23" s="1"/>
  <c r="G91" i="23"/>
  <c r="H91" i="23" s="1"/>
  <c r="Q62" i="20"/>
  <c r="R62" i="20" s="1"/>
  <c r="H62" i="20" l="1"/>
  <c r="E62" i="20" s="1"/>
  <c r="F63" i="20" s="1"/>
  <c r="A142" i="20"/>
  <c r="B125" i="24"/>
  <c r="C125" i="24"/>
  <c r="B111" i="23"/>
  <c r="C111" i="20"/>
  <c r="B111" i="20"/>
  <c r="L70" i="24"/>
  <c r="M70" i="24" s="1"/>
  <c r="C111" i="23"/>
  <c r="Q69" i="24"/>
  <c r="R69" i="24" s="1"/>
  <c r="G69" i="24"/>
  <c r="O62" i="23"/>
  <c r="P63" i="23" s="1"/>
  <c r="L104" i="23"/>
  <c r="M104" i="23" s="1"/>
  <c r="J104" i="23" s="1"/>
  <c r="K105" i="23" s="1"/>
  <c r="E91" i="23"/>
  <c r="F92" i="23" s="1"/>
  <c r="O62" i="20"/>
  <c r="P63" i="20" s="1"/>
  <c r="L63" i="20"/>
  <c r="A143" i="20" l="1"/>
  <c r="B126" i="24"/>
  <c r="C126" i="24"/>
  <c r="B112" i="23"/>
  <c r="C112" i="20"/>
  <c r="B112" i="20"/>
  <c r="J70" i="24"/>
  <c r="K71" i="24" s="1"/>
  <c r="H69" i="24"/>
  <c r="E69" i="24" s="1"/>
  <c r="F70" i="24" s="1"/>
  <c r="G63" i="20"/>
  <c r="M63" i="20"/>
  <c r="J63" i="20" s="1"/>
  <c r="K64" i="20" s="1"/>
  <c r="C112" i="23"/>
  <c r="O69" i="24"/>
  <c r="P70" i="24" s="1"/>
  <c r="Q63" i="23"/>
  <c r="R63" i="23" s="1"/>
  <c r="L105" i="23"/>
  <c r="M105" i="23" s="1"/>
  <c r="J105" i="23" s="1"/>
  <c r="K106" i="23" s="1"/>
  <c r="G92" i="23"/>
  <c r="H92" i="23" s="1"/>
  <c r="Q63" i="20"/>
  <c r="R63" i="20" s="1"/>
  <c r="H63" i="20" l="1"/>
  <c r="E63" i="20" s="1"/>
  <c r="F64" i="20" s="1"/>
  <c r="A144" i="20"/>
  <c r="B127" i="24"/>
  <c r="C127" i="24"/>
  <c r="B113" i="23"/>
  <c r="C113" i="20"/>
  <c r="B113" i="20"/>
  <c r="L71" i="24"/>
  <c r="M71" i="24" s="1"/>
  <c r="C113" i="23"/>
  <c r="Q70" i="24"/>
  <c r="R70" i="24" s="1"/>
  <c r="G70" i="24"/>
  <c r="O63" i="23"/>
  <c r="P64" i="23" s="1"/>
  <c r="L106" i="23"/>
  <c r="M106" i="23" s="1"/>
  <c r="J106" i="23" s="1"/>
  <c r="K107" i="23" s="1"/>
  <c r="E92" i="23"/>
  <c r="F93" i="23" s="1"/>
  <c r="O63" i="20"/>
  <c r="P64" i="20" s="1"/>
  <c r="L64" i="20"/>
  <c r="A145" i="20" l="1"/>
  <c r="B128" i="24"/>
  <c r="C128" i="24"/>
  <c r="B114" i="23"/>
  <c r="C114" i="20"/>
  <c r="B114" i="20"/>
  <c r="J71" i="24"/>
  <c r="K72" i="24" s="1"/>
  <c r="H70" i="24"/>
  <c r="E70" i="24" s="1"/>
  <c r="F71" i="24" s="1"/>
  <c r="G64" i="20"/>
  <c r="M64" i="20"/>
  <c r="J64" i="20" s="1"/>
  <c r="K65" i="20" s="1"/>
  <c r="C114" i="23"/>
  <c r="O70" i="24"/>
  <c r="P71" i="24" s="1"/>
  <c r="Q64" i="23"/>
  <c r="R64" i="23" s="1"/>
  <c r="L107" i="23"/>
  <c r="M107" i="23" s="1"/>
  <c r="J107" i="23" s="1"/>
  <c r="K108" i="23" s="1"/>
  <c r="G93" i="23"/>
  <c r="Q64" i="20"/>
  <c r="R64" i="20" s="1"/>
  <c r="H64" i="20" l="1"/>
  <c r="E64" i="20" s="1"/>
  <c r="F65" i="20" s="1"/>
  <c r="A146" i="20"/>
  <c r="B129" i="24"/>
  <c r="C129" i="24"/>
  <c r="B115" i="23"/>
  <c r="C115" i="20"/>
  <c r="B115" i="20"/>
  <c r="L72" i="24"/>
  <c r="M72" i="24" s="1"/>
  <c r="C115" i="23"/>
  <c r="Q71" i="24"/>
  <c r="R71" i="24" s="1"/>
  <c r="G71" i="24"/>
  <c r="O64" i="23"/>
  <c r="P65" i="23" s="1"/>
  <c r="L108" i="23"/>
  <c r="M108" i="23" s="1"/>
  <c r="J108" i="23" s="1"/>
  <c r="K109" i="23" s="1"/>
  <c r="H93" i="23"/>
  <c r="E93" i="23" s="1"/>
  <c r="F94" i="23" s="1"/>
  <c r="O64" i="20"/>
  <c r="P65" i="20" s="1"/>
  <c r="L65" i="20"/>
  <c r="A147" i="20" l="1"/>
  <c r="B130" i="24"/>
  <c r="C130" i="24"/>
  <c r="B116" i="23"/>
  <c r="C116" i="20"/>
  <c r="B116" i="20"/>
  <c r="J72" i="24"/>
  <c r="K73" i="24" s="1"/>
  <c r="H71" i="24"/>
  <c r="E71" i="24" s="1"/>
  <c r="F72" i="24" s="1"/>
  <c r="G65" i="20"/>
  <c r="M65" i="20"/>
  <c r="J65" i="20" s="1"/>
  <c r="K66" i="20" s="1"/>
  <c r="C116" i="23"/>
  <c r="O71" i="24"/>
  <c r="P72" i="24" s="1"/>
  <c r="Q65" i="23"/>
  <c r="R65" i="23" s="1"/>
  <c r="L109" i="23"/>
  <c r="M109" i="23" s="1"/>
  <c r="J109" i="23" s="1"/>
  <c r="K110" i="23" s="1"/>
  <c r="G94" i="23"/>
  <c r="H94" i="23" s="1"/>
  <c r="Q65" i="20"/>
  <c r="R65" i="20" s="1"/>
  <c r="H65" i="20" l="1"/>
  <c r="E65" i="20" s="1"/>
  <c r="F66" i="20" s="1"/>
  <c r="A148" i="20"/>
  <c r="B131" i="24"/>
  <c r="C131" i="24"/>
  <c r="B117" i="23"/>
  <c r="C117" i="20"/>
  <c r="B117" i="20"/>
  <c r="L73" i="24"/>
  <c r="M73" i="24" s="1"/>
  <c r="C117" i="23"/>
  <c r="Q72" i="24"/>
  <c r="R72" i="24" s="1"/>
  <c r="G72" i="24"/>
  <c r="O65" i="23"/>
  <c r="P66" i="23" s="1"/>
  <c r="L110" i="23"/>
  <c r="M110" i="23" s="1"/>
  <c r="J110" i="23" s="1"/>
  <c r="K111" i="23" s="1"/>
  <c r="E94" i="23"/>
  <c r="F95" i="23" s="1"/>
  <c r="O65" i="20"/>
  <c r="P66" i="20" s="1"/>
  <c r="L66" i="20"/>
  <c r="A149" i="20" l="1"/>
  <c r="B132" i="24"/>
  <c r="C132" i="24"/>
  <c r="B118" i="23"/>
  <c r="C118" i="20"/>
  <c r="B118" i="20"/>
  <c r="J73" i="24"/>
  <c r="K74" i="24" s="1"/>
  <c r="H72" i="24"/>
  <c r="E72" i="24" s="1"/>
  <c r="F73" i="24" s="1"/>
  <c r="G66" i="20"/>
  <c r="M66" i="20"/>
  <c r="J66" i="20" s="1"/>
  <c r="K67" i="20" s="1"/>
  <c r="C118" i="23"/>
  <c r="O72" i="24"/>
  <c r="P73" i="24" s="1"/>
  <c r="Q66" i="23"/>
  <c r="R66" i="23" s="1"/>
  <c r="L111" i="23"/>
  <c r="M111" i="23" s="1"/>
  <c r="J111" i="23" s="1"/>
  <c r="K112" i="23" s="1"/>
  <c r="G95" i="23"/>
  <c r="H95" i="23" s="1"/>
  <c r="Q66" i="20"/>
  <c r="R66" i="20" s="1"/>
  <c r="H66" i="20" l="1"/>
  <c r="E66" i="20" s="1"/>
  <c r="F67" i="20" s="1"/>
  <c r="A150" i="20"/>
  <c r="B133" i="24"/>
  <c r="C133" i="24"/>
  <c r="B119" i="23"/>
  <c r="C119" i="20"/>
  <c r="B119" i="20"/>
  <c r="L74" i="24"/>
  <c r="M74" i="24" s="1"/>
  <c r="C119" i="23"/>
  <c r="Q73" i="24"/>
  <c r="R73" i="24" s="1"/>
  <c r="G73" i="24"/>
  <c r="O66" i="23"/>
  <c r="P67" i="23" s="1"/>
  <c r="L112" i="23"/>
  <c r="M112" i="23" s="1"/>
  <c r="J112" i="23" s="1"/>
  <c r="K113" i="23" s="1"/>
  <c r="E95" i="23"/>
  <c r="F96" i="23" s="1"/>
  <c r="O66" i="20"/>
  <c r="P67" i="20" s="1"/>
  <c r="L67" i="20"/>
  <c r="A151" i="20" l="1"/>
  <c r="B134" i="24"/>
  <c r="C134" i="24"/>
  <c r="B120" i="23"/>
  <c r="C120" i="20"/>
  <c r="B120" i="20"/>
  <c r="J74" i="24"/>
  <c r="K75" i="24" s="1"/>
  <c r="H73" i="24"/>
  <c r="E73" i="24" s="1"/>
  <c r="F74" i="24" s="1"/>
  <c r="G67" i="20"/>
  <c r="M67" i="20"/>
  <c r="J67" i="20" s="1"/>
  <c r="K68" i="20" s="1"/>
  <c r="C120" i="23"/>
  <c r="O73" i="24"/>
  <c r="Q67" i="23"/>
  <c r="R67" i="23" s="1"/>
  <c r="L113" i="23"/>
  <c r="M113" i="23" s="1"/>
  <c r="J113" i="23" s="1"/>
  <c r="K114" i="23" s="1"/>
  <c r="G96" i="23"/>
  <c r="H96" i="23" s="1"/>
  <c r="Q67" i="20"/>
  <c r="R67" i="20" s="1"/>
  <c r="H67" i="20" l="1"/>
  <c r="E67" i="20" s="1"/>
  <c r="F68" i="20" s="1"/>
  <c r="A152" i="20"/>
  <c r="B135" i="24"/>
  <c r="C135" i="24"/>
  <c r="B121" i="23"/>
  <c r="C121" i="20"/>
  <c r="B121" i="20"/>
  <c r="L75" i="24"/>
  <c r="M75" i="24" s="1"/>
  <c r="C121" i="23"/>
  <c r="P74" i="24"/>
  <c r="G74" i="24"/>
  <c r="O67" i="23"/>
  <c r="P68" i="23" s="1"/>
  <c r="L114" i="23"/>
  <c r="M114" i="23" s="1"/>
  <c r="J114" i="23" s="1"/>
  <c r="K115" i="23" s="1"/>
  <c r="E96" i="23"/>
  <c r="F97" i="23" s="1"/>
  <c r="O67" i="20"/>
  <c r="P68" i="20" s="1"/>
  <c r="L68" i="20"/>
  <c r="A153" i="20" l="1"/>
  <c r="B136" i="24"/>
  <c r="C136" i="24"/>
  <c r="B122" i="23"/>
  <c r="C122" i="20"/>
  <c r="B122" i="20"/>
  <c r="J75" i="24"/>
  <c r="K76" i="24" s="1"/>
  <c r="H74" i="24"/>
  <c r="E74" i="24" s="1"/>
  <c r="F75" i="24" s="1"/>
  <c r="G68" i="20"/>
  <c r="M68" i="20"/>
  <c r="J68" i="20" s="1"/>
  <c r="K69" i="20" s="1"/>
  <c r="C122" i="23"/>
  <c r="Q74" i="24"/>
  <c r="Q68" i="23"/>
  <c r="R68" i="23" s="1"/>
  <c r="L115" i="23"/>
  <c r="M115" i="23" s="1"/>
  <c r="J115" i="23" s="1"/>
  <c r="K116" i="23" s="1"/>
  <c r="G97" i="23"/>
  <c r="H97" i="23" s="1"/>
  <c r="Q68" i="20"/>
  <c r="R68" i="20" s="1"/>
  <c r="H68" i="20" l="1"/>
  <c r="E68" i="20" s="1"/>
  <c r="F69" i="20" s="1"/>
  <c r="A154" i="20"/>
  <c r="B137" i="24"/>
  <c r="C137" i="24"/>
  <c r="B123" i="23"/>
  <c r="C123" i="20"/>
  <c r="B123" i="20"/>
  <c r="R74" i="24"/>
  <c r="O74" i="24" s="1"/>
  <c r="P75" i="24" s="1"/>
  <c r="L76" i="24"/>
  <c r="M76" i="24" s="1"/>
  <c r="L69" i="20"/>
  <c r="M69" i="20" s="1"/>
  <c r="J69" i="20" s="1"/>
  <c r="K70" i="20" s="1"/>
  <c r="C123" i="23"/>
  <c r="G75" i="24"/>
  <c r="O68" i="23"/>
  <c r="P69" i="23" s="1"/>
  <c r="L116" i="23"/>
  <c r="M116" i="23" s="1"/>
  <c r="J116" i="23" s="1"/>
  <c r="K117" i="23" s="1"/>
  <c r="E97" i="23"/>
  <c r="F98" i="23" s="1"/>
  <c r="O68" i="20"/>
  <c r="P69" i="20" s="1"/>
  <c r="A155" i="20" l="1"/>
  <c r="C138" i="24"/>
  <c r="B138" i="24"/>
  <c r="B124" i="23"/>
  <c r="C124" i="20"/>
  <c r="B124" i="20"/>
  <c r="J76" i="24"/>
  <c r="K77" i="24" s="1"/>
  <c r="H75" i="24"/>
  <c r="E75" i="24" s="1"/>
  <c r="F76" i="24" s="1"/>
  <c r="G69" i="20"/>
  <c r="C124" i="23"/>
  <c r="Q75" i="24"/>
  <c r="Q69" i="23"/>
  <c r="R69" i="23" s="1"/>
  <c r="L117" i="23"/>
  <c r="M117" i="23" s="1"/>
  <c r="J117" i="23" s="1"/>
  <c r="K118" i="23" s="1"/>
  <c r="G98" i="23"/>
  <c r="H98" i="23" s="1"/>
  <c r="Q69" i="20"/>
  <c r="R69" i="20" s="1"/>
  <c r="L70" i="20"/>
  <c r="M70" i="20" s="1"/>
  <c r="H69" i="20" l="1"/>
  <c r="E69" i="20" s="1"/>
  <c r="F70" i="20" s="1"/>
  <c r="A156" i="20"/>
  <c r="B139" i="24"/>
  <c r="C139" i="24"/>
  <c r="B125" i="23"/>
  <c r="C125" i="20"/>
  <c r="B125" i="20"/>
  <c r="R75" i="24"/>
  <c r="O75" i="24" s="1"/>
  <c r="P76" i="24" s="1"/>
  <c r="L77" i="24"/>
  <c r="M77" i="24" s="1"/>
  <c r="C125" i="23"/>
  <c r="G76" i="24"/>
  <c r="O69" i="23"/>
  <c r="P70" i="23" s="1"/>
  <c r="L118" i="23"/>
  <c r="M118" i="23" s="1"/>
  <c r="J118" i="23" s="1"/>
  <c r="K119" i="23" s="1"/>
  <c r="E98" i="23"/>
  <c r="F99" i="23" s="1"/>
  <c r="O69" i="20"/>
  <c r="P70" i="20" s="1"/>
  <c r="J70" i="20"/>
  <c r="K71" i="20" s="1"/>
  <c r="A157" i="20" l="1"/>
  <c r="B140" i="24"/>
  <c r="C140" i="24"/>
  <c r="B126" i="23"/>
  <c r="C126" i="20"/>
  <c r="B126" i="20"/>
  <c r="J77" i="24"/>
  <c r="K78" i="24" s="1"/>
  <c r="H76" i="24"/>
  <c r="E76" i="24" s="1"/>
  <c r="F77" i="24" s="1"/>
  <c r="G70" i="20"/>
  <c r="C126" i="23"/>
  <c r="Q76" i="24"/>
  <c r="Q70" i="23"/>
  <c r="R70" i="23" s="1"/>
  <c r="L119" i="23"/>
  <c r="M119" i="23" s="1"/>
  <c r="J119" i="23" s="1"/>
  <c r="K120" i="23" s="1"/>
  <c r="G99" i="23"/>
  <c r="H99" i="23" s="1"/>
  <c r="Q70" i="20"/>
  <c r="R70" i="20" s="1"/>
  <c r="L71" i="20"/>
  <c r="M71" i="20" s="1"/>
  <c r="H70" i="20" l="1"/>
  <c r="E70" i="20" s="1"/>
  <c r="F71" i="20" s="1"/>
  <c r="A158" i="20"/>
  <c r="B141" i="24"/>
  <c r="C141" i="24"/>
  <c r="B127" i="23"/>
  <c r="C127" i="20"/>
  <c r="B127" i="20"/>
  <c r="R76" i="24"/>
  <c r="O76" i="24" s="1"/>
  <c r="P77" i="24" s="1"/>
  <c r="L78" i="24"/>
  <c r="M78" i="24" s="1"/>
  <c r="C127" i="23"/>
  <c r="G77" i="24"/>
  <c r="O70" i="23"/>
  <c r="P71" i="23" s="1"/>
  <c r="L120" i="23"/>
  <c r="M120" i="23" s="1"/>
  <c r="J120" i="23" s="1"/>
  <c r="K121" i="23" s="1"/>
  <c r="E99" i="23"/>
  <c r="F100" i="23" s="1"/>
  <c r="O70" i="20"/>
  <c r="P71" i="20" s="1"/>
  <c r="J71" i="20"/>
  <c r="K72" i="20" s="1"/>
  <c r="A159" i="20" l="1"/>
  <c r="B142" i="24"/>
  <c r="C142" i="24"/>
  <c r="B128" i="23"/>
  <c r="C128" i="20"/>
  <c r="B128" i="20"/>
  <c r="J78" i="24"/>
  <c r="K79" i="24" s="1"/>
  <c r="H77" i="24"/>
  <c r="E77" i="24" s="1"/>
  <c r="F78" i="24" s="1"/>
  <c r="G71" i="20"/>
  <c r="C128" i="23"/>
  <c r="Q77" i="24"/>
  <c r="Q71" i="23"/>
  <c r="R71" i="23" s="1"/>
  <c r="L121" i="23"/>
  <c r="M121" i="23" s="1"/>
  <c r="J121" i="23" s="1"/>
  <c r="K122" i="23" s="1"/>
  <c r="G100" i="23"/>
  <c r="H100" i="23" s="1"/>
  <c r="Q71" i="20"/>
  <c r="R71" i="20" s="1"/>
  <c r="L72" i="20"/>
  <c r="M72" i="20" s="1"/>
  <c r="H71" i="20" l="1"/>
  <c r="E71" i="20" s="1"/>
  <c r="F72" i="20" s="1"/>
  <c r="A160" i="20"/>
  <c r="B143" i="24"/>
  <c r="C143" i="24"/>
  <c r="B129" i="23"/>
  <c r="C129" i="20"/>
  <c r="B129" i="20"/>
  <c r="R77" i="24"/>
  <c r="O77" i="24" s="1"/>
  <c r="P78" i="24" s="1"/>
  <c r="L79" i="24"/>
  <c r="M79" i="24" s="1"/>
  <c r="C129" i="23"/>
  <c r="G78" i="24"/>
  <c r="O71" i="23"/>
  <c r="P72" i="23" s="1"/>
  <c r="L122" i="23"/>
  <c r="M122" i="23" s="1"/>
  <c r="J122" i="23" s="1"/>
  <c r="K123" i="23" s="1"/>
  <c r="E100" i="23"/>
  <c r="F101" i="23" s="1"/>
  <c r="O71" i="20"/>
  <c r="P72" i="20" s="1"/>
  <c r="J72" i="20"/>
  <c r="K73" i="20" s="1"/>
  <c r="A161" i="20" l="1"/>
  <c r="B144" i="24"/>
  <c r="C144" i="24"/>
  <c r="B130" i="23"/>
  <c r="C130" i="20"/>
  <c r="B130" i="20"/>
  <c r="Q78" i="24"/>
  <c r="R78" i="24" s="1"/>
  <c r="O78" i="24" s="1"/>
  <c r="P79" i="24" s="1"/>
  <c r="J79" i="24"/>
  <c r="K80" i="24" s="1"/>
  <c r="H78" i="24"/>
  <c r="E78" i="24" s="1"/>
  <c r="F79" i="24" s="1"/>
  <c r="G72" i="20"/>
  <c r="C130" i="23"/>
  <c r="Q72" i="23"/>
  <c r="R72" i="23" s="1"/>
  <c r="L123" i="23"/>
  <c r="M123" i="23" s="1"/>
  <c r="J123" i="23" s="1"/>
  <c r="K124" i="23" s="1"/>
  <c r="G101" i="23"/>
  <c r="H101" i="23" s="1"/>
  <c r="Q72" i="20"/>
  <c r="R72" i="20" s="1"/>
  <c r="L73" i="20"/>
  <c r="M73" i="20" s="1"/>
  <c r="H72" i="20" l="1"/>
  <c r="E72" i="20" s="1"/>
  <c r="F73" i="20" s="1"/>
  <c r="A162" i="20"/>
  <c r="B145" i="24"/>
  <c r="C145" i="24"/>
  <c r="B131" i="23"/>
  <c r="C131" i="20"/>
  <c r="B131" i="20"/>
  <c r="L80" i="24"/>
  <c r="M80" i="24" s="1"/>
  <c r="C131" i="23"/>
  <c r="Q79" i="24"/>
  <c r="R79" i="24" s="1"/>
  <c r="G79" i="24"/>
  <c r="O72" i="23"/>
  <c r="P73" i="23" s="1"/>
  <c r="L124" i="23"/>
  <c r="M124" i="23" s="1"/>
  <c r="J124" i="23" s="1"/>
  <c r="K125" i="23" s="1"/>
  <c r="E101" i="23"/>
  <c r="F102" i="23" s="1"/>
  <c r="O72" i="20"/>
  <c r="P73" i="20" s="1"/>
  <c r="J73" i="20"/>
  <c r="K74" i="20" s="1"/>
  <c r="A163" i="20" l="1"/>
  <c r="B146" i="24"/>
  <c r="C146" i="24"/>
  <c r="B132" i="23"/>
  <c r="C132" i="20"/>
  <c r="B132" i="20"/>
  <c r="J80" i="24"/>
  <c r="K81" i="24" s="1"/>
  <c r="H79" i="24"/>
  <c r="E79" i="24" s="1"/>
  <c r="F80" i="24" s="1"/>
  <c r="G73" i="20"/>
  <c r="C132" i="23"/>
  <c r="O79" i="24"/>
  <c r="P80" i="24" s="1"/>
  <c r="Q73" i="23"/>
  <c r="R73" i="23" s="1"/>
  <c r="L125" i="23"/>
  <c r="M125" i="23" s="1"/>
  <c r="J125" i="23" s="1"/>
  <c r="K126" i="23" s="1"/>
  <c r="G102" i="23"/>
  <c r="H102" i="23" s="1"/>
  <c r="Q73" i="20"/>
  <c r="R73" i="20" s="1"/>
  <c r="H73" i="20" l="1"/>
  <c r="E73" i="20" s="1"/>
  <c r="F74" i="20" s="1"/>
  <c r="A164" i="20"/>
  <c r="B147" i="24"/>
  <c r="C147" i="24"/>
  <c r="B133" i="23"/>
  <c r="C133" i="20"/>
  <c r="B133" i="20"/>
  <c r="L81" i="24"/>
  <c r="M81" i="24" s="1"/>
  <c r="C133" i="23"/>
  <c r="Q80" i="24"/>
  <c r="R80" i="24" s="1"/>
  <c r="G80" i="24"/>
  <c r="O73" i="23"/>
  <c r="P74" i="23" s="1"/>
  <c r="L126" i="23"/>
  <c r="M126" i="23" s="1"/>
  <c r="J126" i="23" s="1"/>
  <c r="K127" i="23" s="1"/>
  <c r="E102" i="23"/>
  <c r="F103" i="23" s="1"/>
  <c r="O73" i="20"/>
  <c r="P74" i="20" s="1"/>
  <c r="L74" i="20"/>
  <c r="A165" i="20" l="1"/>
  <c r="B148" i="24"/>
  <c r="C148" i="24"/>
  <c r="B134" i="23"/>
  <c r="C134" i="20"/>
  <c r="B134" i="20"/>
  <c r="J81" i="24"/>
  <c r="K82" i="24" s="1"/>
  <c r="H80" i="24"/>
  <c r="E80" i="24" s="1"/>
  <c r="F81" i="24" s="1"/>
  <c r="G74" i="20"/>
  <c r="M74" i="20"/>
  <c r="J74" i="20" s="1"/>
  <c r="K75" i="20" s="1"/>
  <c r="C134" i="23"/>
  <c r="O80" i="24"/>
  <c r="P81" i="24" s="1"/>
  <c r="Q74" i="23"/>
  <c r="R74" i="23" s="1"/>
  <c r="L127" i="23"/>
  <c r="M127" i="23" s="1"/>
  <c r="J127" i="23" s="1"/>
  <c r="K128" i="23" s="1"/>
  <c r="G103" i="23"/>
  <c r="H103" i="23" s="1"/>
  <c r="Q74" i="20"/>
  <c r="R74" i="20" s="1"/>
  <c r="H74" i="20" l="1"/>
  <c r="E74" i="20" s="1"/>
  <c r="F75" i="20" s="1"/>
  <c r="A166" i="20"/>
  <c r="B149" i="24"/>
  <c r="C149" i="24"/>
  <c r="B135" i="23"/>
  <c r="C135" i="20"/>
  <c r="B135" i="20"/>
  <c r="L82" i="24"/>
  <c r="M82" i="24" s="1"/>
  <c r="L75" i="20"/>
  <c r="M75" i="20" s="1"/>
  <c r="J75" i="20" s="1"/>
  <c r="K76" i="20" s="1"/>
  <c r="C135" i="23"/>
  <c r="Q81" i="24"/>
  <c r="R81" i="24" s="1"/>
  <c r="G81" i="24"/>
  <c r="O74" i="23"/>
  <c r="P75" i="23" s="1"/>
  <c r="L128" i="23"/>
  <c r="M128" i="23" s="1"/>
  <c r="J128" i="23" s="1"/>
  <c r="K129" i="23" s="1"/>
  <c r="E103" i="23"/>
  <c r="F104" i="23" s="1"/>
  <c r="O74" i="20"/>
  <c r="P75" i="20" s="1"/>
  <c r="A167" i="20" l="1"/>
  <c r="B150" i="24"/>
  <c r="C150" i="24"/>
  <c r="B136" i="23"/>
  <c r="C136" i="20"/>
  <c r="B136" i="20"/>
  <c r="J82" i="24"/>
  <c r="K83" i="24" s="1"/>
  <c r="H81" i="24"/>
  <c r="E81" i="24" s="1"/>
  <c r="F82" i="24" s="1"/>
  <c r="G75" i="20"/>
  <c r="C136" i="23"/>
  <c r="O81" i="24"/>
  <c r="P82" i="24" s="1"/>
  <c r="Q75" i="23"/>
  <c r="R75" i="23" s="1"/>
  <c r="L129" i="23"/>
  <c r="M129" i="23" s="1"/>
  <c r="J129" i="23" s="1"/>
  <c r="K130" i="23" s="1"/>
  <c r="G104" i="23"/>
  <c r="H104" i="23" s="1"/>
  <c r="Q75" i="20"/>
  <c r="R75" i="20" s="1"/>
  <c r="H75" i="20" l="1"/>
  <c r="E75" i="20" s="1"/>
  <c r="F76" i="20" s="1"/>
  <c r="A168" i="20"/>
  <c r="B151" i="24"/>
  <c r="C151" i="24"/>
  <c r="B137" i="23"/>
  <c r="C137" i="20"/>
  <c r="B137" i="20"/>
  <c r="L83" i="24"/>
  <c r="M83" i="24" s="1"/>
  <c r="C137" i="23"/>
  <c r="Q82" i="24"/>
  <c r="R82" i="24" s="1"/>
  <c r="G82" i="24"/>
  <c r="O75" i="23"/>
  <c r="P76" i="23" s="1"/>
  <c r="L130" i="23"/>
  <c r="M130" i="23" s="1"/>
  <c r="J130" i="23" s="1"/>
  <c r="K131" i="23" s="1"/>
  <c r="E104" i="23"/>
  <c r="F105" i="23" s="1"/>
  <c r="O75" i="20"/>
  <c r="P76" i="20" s="1"/>
  <c r="L76" i="20"/>
  <c r="A169" i="20" l="1"/>
  <c r="B152" i="24"/>
  <c r="C152" i="24"/>
  <c r="B138" i="23"/>
  <c r="C138" i="20"/>
  <c r="B138" i="20"/>
  <c r="J83" i="24"/>
  <c r="K84" i="24" s="1"/>
  <c r="H82" i="24"/>
  <c r="E82" i="24" s="1"/>
  <c r="F83" i="24" s="1"/>
  <c r="G76" i="20"/>
  <c r="M76" i="20"/>
  <c r="J76" i="20" s="1"/>
  <c r="K77" i="20" s="1"/>
  <c r="C138" i="23"/>
  <c r="O82" i="24"/>
  <c r="P83" i="24" s="1"/>
  <c r="Q76" i="23"/>
  <c r="R76" i="23" s="1"/>
  <c r="L131" i="23"/>
  <c r="M131" i="23" s="1"/>
  <c r="J131" i="23" s="1"/>
  <c r="K132" i="23" s="1"/>
  <c r="G105" i="23"/>
  <c r="H105" i="23" s="1"/>
  <c r="Q76" i="20"/>
  <c r="R76" i="20" s="1"/>
  <c r="H76" i="20" l="1"/>
  <c r="E76" i="20" s="1"/>
  <c r="F77" i="20" s="1"/>
  <c r="A170" i="20"/>
  <c r="B153" i="24"/>
  <c r="C153" i="24"/>
  <c r="B139" i="23"/>
  <c r="C139" i="20"/>
  <c r="B139" i="20"/>
  <c r="L84" i="24"/>
  <c r="M84" i="24" s="1"/>
  <c r="C139" i="23"/>
  <c r="Q83" i="24"/>
  <c r="R83" i="24" s="1"/>
  <c r="G83" i="24"/>
  <c r="O76" i="23"/>
  <c r="P77" i="23" s="1"/>
  <c r="L132" i="23"/>
  <c r="M132" i="23" s="1"/>
  <c r="J132" i="23" s="1"/>
  <c r="K133" i="23" s="1"/>
  <c r="E105" i="23"/>
  <c r="F106" i="23" s="1"/>
  <c r="O76" i="20"/>
  <c r="P77" i="20" s="1"/>
  <c r="L77" i="20"/>
  <c r="A171" i="20" l="1"/>
  <c r="B154" i="24"/>
  <c r="C154" i="24"/>
  <c r="B140" i="23"/>
  <c r="C140" i="20"/>
  <c r="B140" i="20"/>
  <c r="J84" i="24"/>
  <c r="K85" i="24" s="1"/>
  <c r="H83" i="24"/>
  <c r="E83" i="24" s="1"/>
  <c r="F84" i="24" s="1"/>
  <c r="G77" i="20"/>
  <c r="M77" i="20"/>
  <c r="J77" i="20" s="1"/>
  <c r="K78" i="20" s="1"/>
  <c r="C140" i="23"/>
  <c r="O83" i="24"/>
  <c r="P84" i="24" s="1"/>
  <c r="Q77" i="23"/>
  <c r="R77" i="23" s="1"/>
  <c r="L133" i="23"/>
  <c r="M133" i="23" s="1"/>
  <c r="J133" i="23" s="1"/>
  <c r="K134" i="23" s="1"/>
  <c r="G106" i="23"/>
  <c r="H106" i="23" s="1"/>
  <c r="Q77" i="20"/>
  <c r="R77" i="20" s="1"/>
  <c r="H77" i="20" l="1"/>
  <c r="E77" i="20" s="1"/>
  <c r="F78" i="20" s="1"/>
  <c r="A172" i="20"/>
  <c r="B155" i="24"/>
  <c r="C155" i="24"/>
  <c r="B141" i="23"/>
  <c r="C141" i="20"/>
  <c r="B141" i="20"/>
  <c r="L85" i="24"/>
  <c r="M85" i="24" s="1"/>
  <c r="C141" i="23"/>
  <c r="Q84" i="24"/>
  <c r="R84" i="24" s="1"/>
  <c r="G84" i="24"/>
  <c r="O77" i="23"/>
  <c r="P78" i="23" s="1"/>
  <c r="L134" i="23"/>
  <c r="M134" i="23" s="1"/>
  <c r="J134" i="23" s="1"/>
  <c r="K135" i="23" s="1"/>
  <c r="E106" i="23"/>
  <c r="F107" i="23" s="1"/>
  <c r="O77" i="20"/>
  <c r="P78" i="20" s="1"/>
  <c r="L78" i="20"/>
  <c r="A173" i="20" l="1"/>
  <c r="B156" i="24"/>
  <c r="C156" i="24"/>
  <c r="B142" i="23"/>
  <c r="C142" i="20"/>
  <c r="B142" i="20"/>
  <c r="J85" i="24"/>
  <c r="K86" i="24" s="1"/>
  <c r="H84" i="24"/>
  <c r="E84" i="24" s="1"/>
  <c r="F85" i="24" s="1"/>
  <c r="G78" i="20"/>
  <c r="M78" i="20"/>
  <c r="J78" i="20" s="1"/>
  <c r="K79" i="20" s="1"/>
  <c r="C142" i="23"/>
  <c r="O84" i="24"/>
  <c r="P85" i="24" s="1"/>
  <c r="Q78" i="23"/>
  <c r="R78" i="23" s="1"/>
  <c r="L135" i="23"/>
  <c r="M135" i="23" s="1"/>
  <c r="J135" i="23" s="1"/>
  <c r="K136" i="23" s="1"/>
  <c r="G107" i="23"/>
  <c r="H107" i="23" s="1"/>
  <c r="Q78" i="20"/>
  <c r="R78" i="20" s="1"/>
  <c r="H78" i="20" l="1"/>
  <c r="E78" i="20" s="1"/>
  <c r="F79" i="20" s="1"/>
  <c r="A174" i="20"/>
  <c r="B157" i="24"/>
  <c r="C157" i="24"/>
  <c r="B143" i="23"/>
  <c r="C143" i="20"/>
  <c r="B143" i="20"/>
  <c r="L86" i="24"/>
  <c r="M86" i="24" s="1"/>
  <c r="C143" i="23"/>
  <c r="Q85" i="24"/>
  <c r="R85" i="24" s="1"/>
  <c r="G85" i="24"/>
  <c r="O78" i="23"/>
  <c r="P79" i="23" s="1"/>
  <c r="L136" i="23"/>
  <c r="M136" i="23" s="1"/>
  <c r="J136" i="23" s="1"/>
  <c r="K137" i="23" s="1"/>
  <c r="E107" i="23"/>
  <c r="F108" i="23" s="1"/>
  <c r="O78" i="20"/>
  <c r="P79" i="20" s="1"/>
  <c r="L79" i="20"/>
  <c r="A175" i="20" l="1"/>
  <c r="B158" i="24"/>
  <c r="C158" i="24"/>
  <c r="B144" i="23"/>
  <c r="C144" i="20"/>
  <c r="B144" i="20"/>
  <c r="J86" i="24"/>
  <c r="K87" i="24" s="1"/>
  <c r="H85" i="24"/>
  <c r="E85" i="24" s="1"/>
  <c r="F86" i="24" s="1"/>
  <c r="G79" i="20"/>
  <c r="M79" i="20"/>
  <c r="J79" i="20" s="1"/>
  <c r="K80" i="20" s="1"/>
  <c r="C144" i="23"/>
  <c r="O85" i="24"/>
  <c r="P86" i="24" s="1"/>
  <c r="Q79" i="23"/>
  <c r="R79" i="23" s="1"/>
  <c r="L137" i="23"/>
  <c r="M137" i="23" s="1"/>
  <c r="J137" i="23" s="1"/>
  <c r="K138" i="23" s="1"/>
  <c r="G108" i="23"/>
  <c r="H108" i="23" s="1"/>
  <c r="Q79" i="20"/>
  <c r="R79" i="20" s="1"/>
  <c r="H79" i="20" l="1"/>
  <c r="E79" i="20" s="1"/>
  <c r="F80" i="20" s="1"/>
  <c r="A176" i="20"/>
  <c r="B159" i="24"/>
  <c r="C159" i="24"/>
  <c r="B145" i="23"/>
  <c r="C145" i="20"/>
  <c r="B145" i="20"/>
  <c r="L87" i="24"/>
  <c r="M87" i="24" s="1"/>
  <c r="C145" i="23"/>
  <c r="Q86" i="24"/>
  <c r="R86" i="24" s="1"/>
  <c r="G86" i="24"/>
  <c r="O79" i="23"/>
  <c r="P80" i="23" s="1"/>
  <c r="L138" i="23"/>
  <c r="M138" i="23" s="1"/>
  <c r="J138" i="23" s="1"/>
  <c r="K139" i="23" s="1"/>
  <c r="E108" i="23"/>
  <c r="F109" i="23" s="1"/>
  <c r="O79" i="20"/>
  <c r="P80" i="20" s="1"/>
  <c r="L80" i="20"/>
  <c r="A177" i="20" l="1"/>
  <c r="B160" i="24"/>
  <c r="C160" i="24"/>
  <c r="B146" i="23"/>
  <c r="C146" i="20"/>
  <c r="B146" i="20"/>
  <c r="J87" i="24"/>
  <c r="K88" i="24" s="1"/>
  <c r="H86" i="24"/>
  <c r="E86" i="24" s="1"/>
  <c r="F87" i="24" s="1"/>
  <c r="G80" i="20"/>
  <c r="M80" i="20"/>
  <c r="J80" i="20" s="1"/>
  <c r="K81" i="20" s="1"/>
  <c r="C146" i="23"/>
  <c r="O86" i="24"/>
  <c r="P87" i="24" s="1"/>
  <c r="Q80" i="23"/>
  <c r="R80" i="23" s="1"/>
  <c r="L139" i="23"/>
  <c r="M139" i="23" s="1"/>
  <c r="J139" i="23" s="1"/>
  <c r="K140" i="23" s="1"/>
  <c r="G109" i="23"/>
  <c r="H109" i="23" s="1"/>
  <c r="Q80" i="20"/>
  <c r="R80" i="20" s="1"/>
  <c r="H80" i="20" l="1"/>
  <c r="E80" i="20" s="1"/>
  <c r="F81" i="20" s="1"/>
  <c r="A178" i="20"/>
  <c r="B161" i="24"/>
  <c r="C161" i="24"/>
  <c r="B147" i="23"/>
  <c r="C147" i="20"/>
  <c r="B147" i="20"/>
  <c r="L88" i="24"/>
  <c r="M88" i="24" s="1"/>
  <c r="L81" i="20"/>
  <c r="M81" i="20" s="1"/>
  <c r="J81" i="20" s="1"/>
  <c r="K82" i="20" s="1"/>
  <c r="C147" i="23"/>
  <c r="Q87" i="24"/>
  <c r="R87" i="24" s="1"/>
  <c r="G87" i="24"/>
  <c r="H87" i="24" s="1"/>
  <c r="O80" i="23"/>
  <c r="P81" i="23" s="1"/>
  <c r="L140" i="23"/>
  <c r="M140" i="23" s="1"/>
  <c r="J140" i="23" s="1"/>
  <c r="K141" i="23" s="1"/>
  <c r="E109" i="23"/>
  <c r="F110" i="23" s="1"/>
  <c r="O80" i="20"/>
  <c r="P81" i="20" s="1"/>
  <c r="A179" i="20" l="1"/>
  <c r="B162" i="24"/>
  <c r="C162" i="24"/>
  <c r="B148" i="23"/>
  <c r="C148" i="20"/>
  <c r="B148" i="20"/>
  <c r="J88" i="24"/>
  <c r="K89" i="24" s="1"/>
  <c r="E87" i="24"/>
  <c r="F88" i="24" s="1"/>
  <c r="G81" i="20"/>
  <c r="C148" i="23"/>
  <c r="O87" i="24"/>
  <c r="P88" i="24" s="1"/>
  <c r="Q81" i="23"/>
  <c r="R81" i="23" s="1"/>
  <c r="L141" i="23"/>
  <c r="M141" i="23" s="1"/>
  <c r="J141" i="23" s="1"/>
  <c r="K142" i="23" s="1"/>
  <c r="G110" i="23"/>
  <c r="H110" i="23" s="1"/>
  <c r="Q81" i="20"/>
  <c r="R81" i="20" s="1"/>
  <c r="H81" i="20" l="1"/>
  <c r="E81" i="20" s="1"/>
  <c r="F82" i="20" s="1"/>
  <c r="A180" i="20"/>
  <c r="B163" i="24"/>
  <c r="C163" i="24"/>
  <c r="B149" i="23"/>
  <c r="C149" i="20"/>
  <c r="B149" i="20"/>
  <c r="L89" i="24"/>
  <c r="M89" i="24" s="1"/>
  <c r="C149" i="23"/>
  <c r="Q88" i="24"/>
  <c r="R88" i="24" s="1"/>
  <c r="G88" i="24"/>
  <c r="O81" i="23"/>
  <c r="P82" i="23" s="1"/>
  <c r="L142" i="23"/>
  <c r="M142" i="23" s="1"/>
  <c r="J142" i="23" s="1"/>
  <c r="K143" i="23" s="1"/>
  <c r="E110" i="23"/>
  <c r="F111" i="23" s="1"/>
  <c r="O81" i="20"/>
  <c r="P82" i="20" s="1"/>
  <c r="L82" i="20"/>
  <c r="A181" i="20" l="1"/>
  <c r="B164" i="24"/>
  <c r="C164" i="24"/>
  <c r="B150" i="23"/>
  <c r="C150" i="20"/>
  <c r="B150" i="20"/>
  <c r="J89" i="24"/>
  <c r="K90" i="24" s="1"/>
  <c r="H88" i="24"/>
  <c r="E88" i="24" s="1"/>
  <c r="F89" i="24" s="1"/>
  <c r="G82" i="20"/>
  <c r="M82" i="20"/>
  <c r="J82" i="20" s="1"/>
  <c r="K83" i="20" s="1"/>
  <c r="C150" i="23"/>
  <c r="O88" i="24"/>
  <c r="P89" i="24" s="1"/>
  <c r="Q82" i="23"/>
  <c r="R82" i="23" s="1"/>
  <c r="L143" i="23"/>
  <c r="M143" i="23" s="1"/>
  <c r="J143" i="23" s="1"/>
  <c r="K144" i="23" s="1"/>
  <c r="G111" i="23"/>
  <c r="H111" i="23" s="1"/>
  <c r="Q82" i="20"/>
  <c r="R82" i="20" s="1"/>
  <c r="H82" i="20" l="1"/>
  <c r="E82" i="20" s="1"/>
  <c r="F83" i="20" s="1"/>
  <c r="A182" i="20"/>
  <c r="B165" i="24"/>
  <c r="C165" i="24"/>
  <c r="B151" i="23"/>
  <c r="C151" i="20"/>
  <c r="B151" i="20"/>
  <c r="L90" i="24"/>
  <c r="M90" i="24" s="1"/>
  <c r="C151" i="23"/>
  <c r="Q89" i="24"/>
  <c r="R89" i="24" s="1"/>
  <c r="G89" i="24"/>
  <c r="O82" i="23"/>
  <c r="P83" i="23" s="1"/>
  <c r="L144" i="23"/>
  <c r="M144" i="23" s="1"/>
  <c r="J144" i="23" s="1"/>
  <c r="K145" i="23" s="1"/>
  <c r="E111" i="23"/>
  <c r="F112" i="23" s="1"/>
  <c r="O82" i="20"/>
  <c r="P83" i="20" s="1"/>
  <c r="L83" i="20"/>
  <c r="A183" i="20" l="1"/>
  <c r="B166" i="24"/>
  <c r="C166" i="24"/>
  <c r="B152" i="23"/>
  <c r="C152" i="20"/>
  <c r="B152" i="20"/>
  <c r="J90" i="24"/>
  <c r="K91" i="24" s="1"/>
  <c r="H89" i="24"/>
  <c r="E89" i="24" s="1"/>
  <c r="F90" i="24" s="1"/>
  <c r="G83" i="20"/>
  <c r="M83" i="20"/>
  <c r="J83" i="20" s="1"/>
  <c r="K84" i="20" s="1"/>
  <c r="C152" i="23"/>
  <c r="O89" i="24"/>
  <c r="P90" i="24" s="1"/>
  <c r="Q83" i="23"/>
  <c r="R83" i="23" s="1"/>
  <c r="L145" i="23"/>
  <c r="M145" i="23" s="1"/>
  <c r="J145" i="23" s="1"/>
  <c r="K146" i="23" s="1"/>
  <c r="G112" i="23"/>
  <c r="H112" i="23" s="1"/>
  <c r="Q83" i="20"/>
  <c r="R83" i="20" s="1"/>
  <c r="H83" i="20" l="1"/>
  <c r="E83" i="20" s="1"/>
  <c r="F84" i="20" s="1"/>
  <c r="A184" i="20"/>
  <c r="B167" i="24"/>
  <c r="C167" i="24"/>
  <c r="B153" i="23"/>
  <c r="C153" i="20"/>
  <c r="B153" i="20"/>
  <c r="L91" i="24"/>
  <c r="M91" i="24" s="1"/>
  <c r="L84" i="20"/>
  <c r="M84" i="20" s="1"/>
  <c r="J84" i="20" s="1"/>
  <c r="K85" i="20" s="1"/>
  <c r="C153" i="23"/>
  <c r="Q90" i="24"/>
  <c r="R90" i="24" s="1"/>
  <c r="G90" i="24"/>
  <c r="O83" i="23"/>
  <c r="P84" i="23" s="1"/>
  <c r="L146" i="23"/>
  <c r="M146" i="23" s="1"/>
  <c r="J146" i="23" s="1"/>
  <c r="K147" i="23" s="1"/>
  <c r="E112" i="23"/>
  <c r="F113" i="23" s="1"/>
  <c r="O83" i="20"/>
  <c r="P84" i="20" s="1"/>
  <c r="A185" i="20" l="1"/>
  <c r="B168" i="24"/>
  <c r="C168" i="24"/>
  <c r="B154" i="23"/>
  <c r="C154" i="20"/>
  <c r="B154" i="20"/>
  <c r="J91" i="24"/>
  <c r="K92" i="24" s="1"/>
  <c r="H90" i="24"/>
  <c r="E90" i="24" s="1"/>
  <c r="F91" i="24" s="1"/>
  <c r="G84" i="20"/>
  <c r="C154" i="23"/>
  <c r="O90" i="24"/>
  <c r="P91" i="24" s="1"/>
  <c r="Q84" i="23"/>
  <c r="R84" i="23" s="1"/>
  <c r="L147" i="23"/>
  <c r="M147" i="23" s="1"/>
  <c r="J147" i="23" s="1"/>
  <c r="K148" i="23" s="1"/>
  <c r="G113" i="23"/>
  <c r="H113" i="23" s="1"/>
  <c r="Q84" i="20"/>
  <c r="R84" i="20" s="1"/>
  <c r="H84" i="20" l="1"/>
  <c r="E84" i="20" s="1"/>
  <c r="F85" i="20" s="1"/>
  <c r="A186" i="20"/>
  <c r="B169" i="24"/>
  <c r="C169" i="24"/>
  <c r="B155" i="23"/>
  <c r="C155" i="20"/>
  <c r="B155" i="20"/>
  <c r="L92" i="24"/>
  <c r="M92" i="24" s="1"/>
  <c r="C155" i="23"/>
  <c r="Q91" i="24"/>
  <c r="R91" i="24" s="1"/>
  <c r="G91" i="24"/>
  <c r="O84" i="23"/>
  <c r="P85" i="23" s="1"/>
  <c r="L148" i="23"/>
  <c r="M148" i="23" s="1"/>
  <c r="J148" i="23" s="1"/>
  <c r="K149" i="23" s="1"/>
  <c r="E113" i="23"/>
  <c r="F114" i="23" s="1"/>
  <c r="O84" i="20"/>
  <c r="P85" i="20" s="1"/>
  <c r="L85" i="20"/>
  <c r="A187" i="20" l="1"/>
  <c r="B170" i="24"/>
  <c r="C170" i="24"/>
  <c r="B156" i="23"/>
  <c r="C156" i="20"/>
  <c r="B156" i="20"/>
  <c r="J92" i="24"/>
  <c r="K93" i="24" s="1"/>
  <c r="H91" i="24"/>
  <c r="E91" i="24" s="1"/>
  <c r="F92" i="24" s="1"/>
  <c r="G85" i="20"/>
  <c r="M85" i="20"/>
  <c r="J85" i="20" s="1"/>
  <c r="K86" i="20" s="1"/>
  <c r="C156" i="23"/>
  <c r="O91" i="24"/>
  <c r="P92" i="24" s="1"/>
  <c r="Q85" i="23"/>
  <c r="R85" i="23" s="1"/>
  <c r="L149" i="23"/>
  <c r="M149" i="23" s="1"/>
  <c r="J149" i="23" s="1"/>
  <c r="K150" i="23" s="1"/>
  <c r="G114" i="23"/>
  <c r="H114" i="23" s="1"/>
  <c r="Q85" i="20"/>
  <c r="R85" i="20" s="1"/>
  <c r="H85" i="20" l="1"/>
  <c r="E85" i="20" s="1"/>
  <c r="F86" i="20" s="1"/>
  <c r="A188" i="20"/>
  <c r="B171" i="24"/>
  <c r="C171" i="24"/>
  <c r="B157" i="23"/>
  <c r="C157" i="20"/>
  <c r="B157" i="20"/>
  <c r="L93" i="24"/>
  <c r="M93" i="24" s="1"/>
  <c r="L86" i="20"/>
  <c r="M86" i="20" s="1"/>
  <c r="J86" i="20" s="1"/>
  <c r="K87" i="20" s="1"/>
  <c r="C157" i="23"/>
  <c r="Q92" i="24"/>
  <c r="R92" i="24" s="1"/>
  <c r="G92" i="24"/>
  <c r="O85" i="23"/>
  <c r="P86" i="23" s="1"/>
  <c r="L150" i="23"/>
  <c r="M150" i="23" s="1"/>
  <c r="J150" i="23" s="1"/>
  <c r="K151" i="23" s="1"/>
  <c r="E114" i="23"/>
  <c r="O85" i="20"/>
  <c r="P86" i="20" s="1"/>
  <c r="A189" i="20" l="1"/>
  <c r="B172" i="24"/>
  <c r="C172" i="24"/>
  <c r="B158" i="23"/>
  <c r="C158" i="20"/>
  <c r="B158" i="20"/>
  <c r="J93" i="24"/>
  <c r="K94" i="24" s="1"/>
  <c r="H92" i="24"/>
  <c r="E92" i="24" s="1"/>
  <c r="F93" i="24" s="1"/>
  <c r="G86" i="20"/>
  <c r="C158" i="23"/>
  <c r="O92" i="24"/>
  <c r="P93" i="24" s="1"/>
  <c r="Q86" i="23"/>
  <c r="R86" i="23" s="1"/>
  <c r="L151" i="23"/>
  <c r="M151" i="23" s="1"/>
  <c r="J151" i="23" s="1"/>
  <c r="K152" i="23" s="1"/>
  <c r="F115" i="23"/>
  <c r="Q86" i="20"/>
  <c r="R86" i="20" s="1"/>
  <c r="H86" i="20" l="1"/>
  <c r="E86" i="20" s="1"/>
  <c r="F87" i="20" s="1"/>
  <c r="A190" i="20"/>
  <c r="B173" i="24"/>
  <c r="C173" i="24"/>
  <c r="B159" i="23"/>
  <c r="C159" i="20"/>
  <c r="B159" i="20"/>
  <c r="L94" i="24"/>
  <c r="M94" i="24" s="1"/>
  <c r="C159" i="23"/>
  <c r="Q93" i="24"/>
  <c r="R93" i="24" s="1"/>
  <c r="G93" i="24"/>
  <c r="O86" i="23"/>
  <c r="P87" i="23" s="1"/>
  <c r="L152" i="23"/>
  <c r="M152" i="23" s="1"/>
  <c r="J152" i="23" s="1"/>
  <c r="K153" i="23" s="1"/>
  <c r="G115" i="23"/>
  <c r="H115" i="23" s="1"/>
  <c r="E115" i="23" s="1"/>
  <c r="O86" i="20"/>
  <c r="P87" i="20" s="1"/>
  <c r="L87" i="20"/>
  <c r="A191" i="20" l="1"/>
  <c r="B174" i="24"/>
  <c r="C174" i="24"/>
  <c r="B160" i="23"/>
  <c r="C160" i="20"/>
  <c r="B160" i="20"/>
  <c r="J94" i="24"/>
  <c r="K95" i="24" s="1"/>
  <c r="H93" i="24"/>
  <c r="E93" i="24" s="1"/>
  <c r="F94" i="24" s="1"/>
  <c r="G87" i="20"/>
  <c r="M87" i="20"/>
  <c r="J87" i="20" s="1"/>
  <c r="K88" i="20" s="1"/>
  <c r="C160" i="23"/>
  <c r="O93" i="24"/>
  <c r="P94" i="24" s="1"/>
  <c r="Q87" i="23"/>
  <c r="R87" i="23" s="1"/>
  <c r="L153" i="23"/>
  <c r="M153" i="23" s="1"/>
  <c r="J153" i="23" s="1"/>
  <c r="K154" i="23" s="1"/>
  <c r="F116" i="23"/>
  <c r="Q87" i="20"/>
  <c r="R87" i="20" s="1"/>
  <c r="H87" i="20" l="1"/>
  <c r="E87" i="20" s="1"/>
  <c r="F88" i="20" s="1"/>
  <c r="A192" i="20"/>
  <c r="B175" i="24"/>
  <c r="C175" i="24"/>
  <c r="B161" i="23"/>
  <c r="C161" i="20"/>
  <c r="B161" i="20"/>
  <c r="L95" i="24"/>
  <c r="M95" i="24" s="1"/>
  <c r="L88" i="20"/>
  <c r="M88" i="20" s="1"/>
  <c r="J88" i="20" s="1"/>
  <c r="K89" i="20" s="1"/>
  <c r="C161" i="23"/>
  <c r="Q94" i="24"/>
  <c r="R94" i="24" s="1"/>
  <c r="G94" i="24"/>
  <c r="O87" i="23"/>
  <c r="P88" i="23" s="1"/>
  <c r="L154" i="23"/>
  <c r="M154" i="23" s="1"/>
  <c r="J154" i="23" s="1"/>
  <c r="K155" i="23" s="1"/>
  <c r="G116" i="23"/>
  <c r="H116" i="23" s="1"/>
  <c r="E116" i="23" s="1"/>
  <c r="O87" i="20"/>
  <c r="P88" i="20" s="1"/>
  <c r="A193" i="20" l="1"/>
  <c r="B176" i="24"/>
  <c r="C176" i="24"/>
  <c r="B162" i="23"/>
  <c r="C162" i="20"/>
  <c r="B162" i="20"/>
  <c r="J95" i="24"/>
  <c r="K96" i="24" s="1"/>
  <c r="H94" i="24"/>
  <c r="E94" i="24" s="1"/>
  <c r="F95" i="24" s="1"/>
  <c r="G88" i="20"/>
  <c r="C162" i="23"/>
  <c r="O94" i="24"/>
  <c r="P95" i="24" s="1"/>
  <c r="Q88" i="23"/>
  <c r="R88" i="23" s="1"/>
  <c r="L155" i="23"/>
  <c r="M155" i="23" s="1"/>
  <c r="J155" i="23" s="1"/>
  <c r="K156" i="23" s="1"/>
  <c r="F117" i="23"/>
  <c r="Q88" i="20"/>
  <c r="R88" i="20" s="1"/>
  <c r="H88" i="20" l="1"/>
  <c r="E88" i="20" s="1"/>
  <c r="F89" i="20" s="1"/>
  <c r="A194" i="20"/>
  <c r="B177" i="24"/>
  <c r="C177" i="24"/>
  <c r="B163" i="23"/>
  <c r="C163" i="20"/>
  <c r="B163" i="20"/>
  <c r="L96" i="24"/>
  <c r="M96" i="24" s="1"/>
  <c r="C163" i="23"/>
  <c r="Q95" i="24"/>
  <c r="R95" i="24" s="1"/>
  <c r="G95" i="24"/>
  <c r="O88" i="23"/>
  <c r="P89" i="23" s="1"/>
  <c r="L156" i="23"/>
  <c r="M156" i="23" s="1"/>
  <c r="J156" i="23" s="1"/>
  <c r="K157" i="23" s="1"/>
  <c r="G117" i="23"/>
  <c r="H117" i="23" s="1"/>
  <c r="E117" i="23" s="1"/>
  <c r="O88" i="20"/>
  <c r="P89" i="20" s="1"/>
  <c r="L89" i="20"/>
  <c r="A195" i="20" l="1"/>
  <c r="B178" i="24"/>
  <c r="C178" i="24"/>
  <c r="B164" i="23"/>
  <c r="C164" i="20"/>
  <c r="B164" i="20"/>
  <c r="J96" i="24"/>
  <c r="K97" i="24" s="1"/>
  <c r="H95" i="24"/>
  <c r="E95" i="24" s="1"/>
  <c r="F96" i="24" s="1"/>
  <c r="G89" i="20"/>
  <c r="M89" i="20"/>
  <c r="J89" i="20" s="1"/>
  <c r="K90" i="20" s="1"/>
  <c r="C164" i="23"/>
  <c r="O95" i="24"/>
  <c r="P96" i="24" s="1"/>
  <c r="Q89" i="23"/>
  <c r="R89" i="23" s="1"/>
  <c r="L157" i="23"/>
  <c r="M157" i="23" s="1"/>
  <c r="J157" i="23" s="1"/>
  <c r="K158" i="23" s="1"/>
  <c r="F118" i="23"/>
  <c r="Q89" i="20"/>
  <c r="R89" i="20" s="1"/>
  <c r="H89" i="20" l="1"/>
  <c r="E89" i="20" s="1"/>
  <c r="F90" i="20" s="1"/>
  <c r="A196" i="20"/>
  <c r="B179" i="24"/>
  <c r="C179" i="24"/>
  <c r="B165" i="23"/>
  <c r="C165" i="20"/>
  <c r="B165" i="20"/>
  <c r="L97" i="24"/>
  <c r="M97" i="24" s="1"/>
  <c r="L90" i="20"/>
  <c r="M90" i="20" s="1"/>
  <c r="J90" i="20" s="1"/>
  <c r="K91" i="20" s="1"/>
  <c r="C165" i="23"/>
  <c r="Q96" i="24"/>
  <c r="R96" i="24" s="1"/>
  <c r="G96" i="24"/>
  <c r="H96" i="24" s="1"/>
  <c r="O89" i="23"/>
  <c r="P90" i="23" s="1"/>
  <c r="L158" i="23"/>
  <c r="M158" i="23" s="1"/>
  <c r="J158" i="23" s="1"/>
  <c r="K159" i="23" s="1"/>
  <c r="G118" i="23"/>
  <c r="H118" i="23" s="1"/>
  <c r="E118" i="23" s="1"/>
  <c r="O89" i="20"/>
  <c r="P90" i="20" s="1"/>
  <c r="A197" i="20" l="1"/>
  <c r="B180" i="24"/>
  <c r="C180" i="24"/>
  <c r="B166" i="23"/>
  <c r="C166" i="20"/>
  <c r="B166" i="20"/>
  <c r="J97" i="24"/>
  <c r="K98" i="24" s="1"/>
  <c r="E96" i="24"/>
  <c r="F97" i="24" s="1"/>
  <c r="G90" i="20"/>
  <c r="C166" i="23"/>
  <c r="O96" i="24"/>
  <c r="P97" i="24" s="1"/>
  <c r="Q90" i="23"/>
  <c r="R90" i="23" s="1"/>
  <c r="L159" i="23"/>
  <c r="M159" i="23" s="1"/>
  <c r="J159" i="23" s="1"/>
  <c r="K160" i="23" s="1"/>
  <c r="F119" i="23"/>
  <c r="Q90" i="20"/>
  <c r="R90" i="20" s="1"/>
  <c r="H90" i="20" l="1"/>
  <c r="E90" i="20" s="1"/>
  <c r="F91" i="20" s="1"/>
  <c r="A198" i="20"/>
  <c r="B181" i="24"/>
  <c r="C181" i="24"/>
  <c r="B167" i="23"/>
  <c r="C167" i="20"/>
  <c r="B167" i="20"/>
  <c r="L98" i="24"/>
  <c r="M98" i="24" s="1"/>
  <c r="C167" i="23"/>
  <c r="Q97" i="24"/>
  <c r="R97" i="24" s="1"/>
  <c r="G97" i="24"/>
  <c r="O90" i="23"/>
  <c r="P91" i="23" s="1"/>
  <c r="L160" i="23"/>
  <c r="M160" i="23" s="1"/>
  <c r="J160" i="23" s="1"/>
  <c r="K161" i="23" s="1"/>
  <c r="G119" i="23"/>
  <c r="H119" i="23" s="1"/>
  <c r="E119" i="23" s="1"/>
  <c r="O90" i="20"/>
  <c r="P91" i="20" s="1"/>
  <c r="L91" i="20"/>
  <c r="A199" i="20" l="1"/>
  <c r="B182" i="24"/>
  <c r="C182" i="24"/>
  <c r="B168" i="23"/>
  <c r="C168" i="20"/>
  <c r="B168" i="20"/>
  <c r="J98" i="24"/>
  <c r="K99" i="24" s="1"/>
  <c r="H97" i="24"/>
  <c r="E97" i="24" s="1"/>
  <c r="F98" i="24" s="1"/>
  <c r="G91" i="20"/>
  <c r="M91" i="20"/>
  <c r="J91" i="20" s="1"/>
  <c r="K92" i="20" s="1"/>
  <c r="C168" i="23"/>
  <c r="O97" i="24"/>
  <c r="P98" i="24" s="1"/>
  <c r="Q91" i="23"/>
  <c r="R91" i="23" s="1"/>
  <c r="L161" i="23"/>
  <c r="M161" i="23" s="1"/>
  <c r="J161" i="23" s="1"/>
  <c r="K162" i="23" s="1"/>
  <c r="F120" i="23"/>
  <c r="Q91" i="20"/>
  <c r="R91" i="20" s="1"/>
  <c r="H91" i="20" l="1"/>
  <c r="E91" i="20" s="1"/>
  <c r="F92" i="20" s="1"/>
  <c r="A200" i="20"/>
  <c r="B183" i="24"/>
  <c r="C183" i="24"/>
  <c r="B169" i="23"/>
  <c r="C169" i="20"/>
  <c r="B169" i="20"/>
  <c r="L99" i="24"/>
  <c r="M99" i="24" s="1"/>
  <c r="L92" i="20"/>
  <c r="M92" i="20" s="1"/>
  <c r="J92" i="20" s="1"/>
  <c r="K93" i="20" s="1"/>
  <c r="C169" i="23"/>
  <c r="Q98" i="24"/>
  <c r="R98" i="24" s="1"/>
  <c r="G98" i="24"/>
  <c r="O91" i="23"/>
  <c r="P92" i="23" s="1"/>
  <c r="L162" i="23"/>
  <c r="M162" i="23" s="1"/>
  <c r="J162" i="23" s="1"/>
  <c r="K163" i="23" s="1"/>
  <c r="G120" i="23"/>
  <c r="H120" i="23" s="1"/>
  <c r="E120" i="23" s="1"/>
  <c r="O91" i="20"/>
  <c r="P92" i="20" s="1"/>
  <c r="A201" i="20" l="1"/>
  <c r="B184" i="24"/>
  <c r="C184" i="24"/>
  <c r="B170" i="23"/>
  <c r="C170" i="20"/>
  <c r="B170" i="20"/>
  <c r="J99" i="24"/>
  <c r="K100" i="24" s="1"/>
  <c r="H98" i="24"/>
  <c r="E98" i="24" s="1"/>
  <c r="F99" i="24" s="1"/>
  <c r="G92" i="20"/>
  <c r="C170" i="23"/>
  <c r="O98" i="24"/>
  <c r="P99" i="24" s="1"/>
  <c r="Q92" i="23"/>
  <c r="R92" i="23" s="1"/>
  <c r="L163" i="23"/>
  <c r="M163" i="23" s="1"/>
  <c r="J163" i="23" s="1"/>
  <c r="K164" i="23" s="1"/>
  <c r="F121" i="23"/>
  <c r="Q92" i="20"/>
  <c r="R92" i="20" s="1"/>
  <c r="H92" i="20" l="1"/>
  <c r="E92" i="20" s="1"/>
  <c r="F93" i="20" s="1"/>
  <c r="A202" i="20"/>
  <c r="B185" i="24"/>
  <c r="C185" i="24"/>
  <c r="B171" i="23"/>
  <c r="C171" i="20"/>
  <c r="B171" i="20"/>
  <c r="L100" i="24"/>
  <c r="M100" i="24" s="1"/>
  <c r="C171" i="23"/>
  <c r="Q99" i="24"/>
  <c r="R99" i="24" s="1"/>
  <c r="G99" i="24"/>
  <c r="O92" i="23"/>
  <c r="P93" i="23" s="1"/>
  <c r="L164" i="23"/>
  <c r="M164" i="23" s="1"/>
  <c r="J164" i="23" s="1"/>
  <c r="K165" i="23" s="1"/>
  <c r="G121" i="23"/>
  <c r="H121" i="23" s="1"/>
  <c r="E121" i="23" s="1"/>
  <c r="O92" i="20"/>
  <c r="P93" i="20" s="1"/>
  <c r="L93" i="20"/>
  <c r="A203" i="20" l="1"/>
  <c r="B186" i="24"/>
  <c r="C186" i="24"/>
  <c r="B172" i="23"/>
  <c r="C172" i="20"/>
  <c r="B172" i="20"/>
  <c r="J100" i="24"/>
  <c r="K101" i="24" s="1"/>
  <c r="H99" i="24"/>
  <c r="E99" i="24" s="1"/>
  <c r="F100" i="24" s="1"/>
  <c r="G93" i="20"/>
  <c r="M93" i="20"/>
  <c r="J93" i="20" s="1"/>
  <c r="K94" i="20" s="1"/>
  <c r="C172" i="23"/>
  <c r="O99" i="24"/>
  <c r="P100" i="24" s="1"/>
  <c r="Q93" i="23"/>
  <c r="R93" i="23" s="1"/>
  <c r="L165" i="23"/>
  <c r="M165" i="23" s="1"/>
  <c r="J165" i="23" s="1"/>
  <c r="K166" i="23" s="1"/>
  <c r="F122" i="23"/>
  <c r="Q93" i="20"/>
  <c r="R93" i="20" s="1"/>
  <c r="H93" i="20" l="1"/>
  <c r="E93" i="20" s="1"/>
  <c r="F94" i="20" s="1"/>
  <c r="A204" i="20"/>
  <c r="B187" i="24"/>
  <c r="C187" i="24"/>
  <c r="B173" i="23"/>
  <c r="C173" i="20"/>
  <c r="B173" i="20"/>
  <c r="L101" i="24"/>
  <c r="M101" i="24" s="1"/>
  <c r="L94" i="20"/>
  <c r="M94" i="20" s="1"/>
  <c r="J94" i="20" s="1"/>
  <c r="K95" i="20" s="1"/>
  <c r="C173" i="23"/>
  <c r="Q100" i="24"/>
  <c r="R100" i="24" s="1"/>
  <c r="G100" i="24"/>
  <c r="O93" i="23"/>
  <c r="P94" i="23" s="1"/>
  <c r="L166" i="23"/>
  <c r="M166" i="23" s="1"/>
  <c r="J166" i="23" s="1"/>
  <c r="K167" i="23" s="1"/>
  <c r="G122" i="23"/>
  <c r="H122" i="23" s="1"/>
  <c r="E122" i="23" s="1"/>
  <c r="O93" i="20"/>
  <c r="P94" i="20" s="1"/>
  <c r="A205" i="20" l="1"/>
  <c r="B188" i="24"/>
  <c r="C188" i="24"/>
  <c r="B174" i="23"/>
  <c r="C174" i="20"/>
  <c r="B174" i="20"/>
  <c r="J101" i="24"/>
  <c r="K102" i="24" s="1"/>
  <c r="H100" i="24"/>
  <c r="E100" i="24" s="1"/>
  <c r="F101" i="24" s="1"/>
  <c r="G94" i="20"/>
  <c r="C174" i="23"/>
  <c r="O100" i="24"/>
  <c r="P101" i="24" s="1"/>
  <c r="Q94" i="23"/>
  <c r="R94" i="23" s="1"/>
  <c r="L167" i="23"/>
  <c r="M167" i="23" s="1"/>
  <c r="J167" i="23" s="1"/>
  <c r="K168" i="23" s="1"/>
  <c r="F123" i="23"/>
  <c r="Q94" i="20"/>
  <c r="R94" i="20" s="1"/>
  <c r="L95" i="20"/>
  <c r="M95" i="20" s="1"/>
  <c r="H94" i="20" l="1"/>
  <c r="E94" i="20" s="1"/>
  <c r="F95" i="20" s="1"/>
  <c r="A206" i="20"/>
  <c r="B189" i="24"/>
  <c r="C189" i="24"/>
  <c r="B175" i="23"/>
  <c r="C175" i="20"/>
  <c r="B175" i="20"/>
  <c r="L102" i="24"/>
  <c r="M102" i="24" s="1"/>
  <c r="C175" i="23"/>
  <c r="Q101" i="24"/>
  <c r="R101" i="24" s="1"/>
  <c r="G101" i="24"/>
  <c r="O94" i="23"/>
  <c r="P95" i="23" s="1"/>
  <c r="L168" i="23"/>
  <c r="M168" i="23" s="1"/>
  <c r="J168" i="23" s="1"/>
  <c r="K169" i="23" s="1"/>
  <c r="G123" i="23"/>
  <c r="H123" i="23" s="1"/>
  <c r="E123" i="23" s="1"/>
  <c r="O94" i="20"/>
  <c r="P95" i="20" s="1"/>
  <c r="J95" i="20"/>
  <c r="K96" i="20" s="1"/>
  <c r="A207" i="20" l="1"/>
  <c r="B190" i="24"/>
  <c r="C190" i="24"/>
  <c r="B176" i="23"/>
  <c r="C176" i="20"/>
  <c r="B176" i="20"/>
  <c r="J102" i="24"/>
  <c r="K103" i="24" s="1"/>
  <c r="H101" i="24"/>
  <c r="E101" i="24" s="1"/>
  <c r="F102" i="24" s="1"/>
  <c r="G95" i="20"/>
  <c r="C176" i="23"/>
  <c r="O101" i="24"/>
  <c r="P102" i="24" s="1"/>
  <c r="Q95" i="23"/>
  <c r="R95" i="23" s="1"/>
  <c r="L169" i="23"/>
  <c r="M169" i="23" s="1"/>
  <c r="J169" i="23" s="1"/>
  <c r="K170" i="23" s="1"/>
  <c r="F124" i="23"/>
  <c r="Q95" i="20"/>
  <c r="R95" i="20" s="1"/>
  <c r="H95" i="20" l="1"/>
  <c r="E95" i="20" s="1"/>
  <c r="F96" i="20" s="1"/>
  <c r="A208" i="20"/>
  <c r="B191" i="24"/>
  <c r="C191" i="24"/>
  <c r="B177" i="23"/>
  <c r="C177" i="20"/>
  <c r="B177" i="20"/>
  <c r="L103" i="24"/>
  <c r="M103" i="24" s="1"/>
  <c r="C177" i="23"/>
  <c r="Q102" i="24"/>
  <c r="R102" i="24" s="1"/>
  <c r="G102" i="24"/>
  <c r="O95" i="23"/>
  <c r="P96" i="23" s="1"/>
  <c r="L170" i="23"/>
  <c r="M170" i="23" s="1"/>
  <c r="J170" i="23" s="1"/>
  <c r="K171" i="23" s="1"/>
  <c r="G124" i="23"/>
  <c r="H124" i="23" s="1"/>
  <c r="E124" i="23" s="1"/>
  <c r="O95" i="20"/>
  <c r="P96" i="20" s="1"/>
  <c r="L96" i="20"/>
  <c r="G96" i="20" l="1"/>
  <c r="H96" i="20" s="1"/>
  <c r="E96" i="20" s="1"/>
  <c r="F97" i="20" s="1"/>
  <c r="A209" i="20"/>
  <c r="B192" i="24"/>
  <c r="C192" i="24"/>
  <c r="B178" i="23"/>
  <c r="C178" i="20"/>
  <c r="B178" i="20"/>
  <c r="J103" i="24"/>
  <c r="K104" i="24" s="1"/>
  <c r="H102" i="24"/>
  <c r="E102" i="24" s="1"/>
  <c r="F103" i="24" s="1"/>
  <c r="M96" i="20"/>
  <c r="J96" i="20" s="1"/>
  <c r="K97" i="20" s="1"/>
  <c r="C178" i="23"/>
  <c r="O102" i="24"/>
  <c r="P103" i="24" s="1"/>
  <c r="Q96" i="23"/>
  <c r="R96" i="23" s="1"/>
  <c r="L171" i="23"/>
  <c r="M171" i="23" s="1"/>
  <c r="J171" i="23" s="1"/>
  <c r="K172" i="23" s="1"/>
  <c r="F125" i="23"/>
  <c r="Q96" i="20"/>
  <c r="R96" i="20" s="1"/>
  <c r="A210" i="20" l="1"/>
  <c r="B193" i="24"/>
  <c r="C193" i="24"/>
  <c r="B179" i="23"/>
  <c r="C179" i="20"/>
  <c r="B179" i="20"/>
  <c r="L104" i="24"/>
  <c r="M104" i="24" s="1"/>
  <c r="G97" i="20"/>
  <c r="H97" i="20" s="1"/>
  <c r="L97" i="20"/>
  <c r="M97" i="20" s="1"/>
  <c r="J97" i="20" s="1"/>
  <c r="K98" i="20" s="1"/>
  <c r="C179" i="23"/>
  <c r="Q103" i="24"/>
  <c r="R103" i="24" s="1"/>
  <c r="G103" i="24"/>
  <c r="H103" i="24" s="1"/>
  <c r="O96" i="23"/>
  <c r="P97" i="23" s="1"/>
  <c r="L172" i="23"/>
  <c r="M172" i="23" s="1"/>
  <c r="J172" i="23" s="1"/>
  <c r="K173" i="23" s="1"/>
  <c r="G125" i="23"/>
  <c r="H125" i="23" s="1"/>
  <c r="E125" i="23" s="1"/>
  <c r="O96" i="20"/>
  <c r="P97" i="20" s="1"/>
  <c r="A211" i="20" l="1"/>
  <c r="B194" i="24"/>
  <c r="C194" i="24"/>
  <c r="B180" i="23"/>
  <c r="C180" i="20"/>
  <c r="B180" i="20"/>
  <c r="J104" i="24"/>
  <c r="K105" i="24" s="1"/>
  <c r="E103" i="24"/>
  <c r="F104" i="24" s="1"/>
  <c r="E97" i="20"/>
  <c r="F98" i="20" s="1"/>
  <c r="C180" i="23"/>
  <c r="O103" i="24"/>
  <c r="P104" i="24" s="1"/>
  <c r="Q97" i="23"/>
  <c r="R97" i="23" s="1"/>
  <c r="L173" i="23"/>
  <c r="M173" i="23" s="1"/>
  <c r="J173" i="23" s="1"/>
  <c r="K174" i="23" s="1"/>
  <c r="F126" i="23"/>
  <c r="Q97" i="20"/>
  <c r="R97" i="20" s="1"/>
  <c r="A212" i="20" l="1"/>
  <c r="B195" i="24"/>
  <c r="C195" i="24"/>
  <c r="B181" i="23"/>
  <c r="C181" i="20"/>
  <c r="B181" i="20"/>
  <c r="L105" i="24"/>
  <c r="M105" i="24" s="1"/>
  <c r="G98" i="20"/>
  <c r="H98" i="20" s="1"/>
  <c r="C181" i="23"/>
  <c r="Q104" i="24"/>
  <c r="R104" i="24" s="1"/>
  <c r="G104" i="24"/>
  <c r="O97" i="23"/>
  <c r="P98" i="23" s="1"/>
  <c r="L174" i="23"/>
  <c r="M174" i="23" s="1"/>
  <c r="J174" i="23" s="1"/>
  <c r="K175" i="23" s="1"/>
  <c r="G126" i="23"/>
  <c r="H126" i="23" s="1"/>
  <c r="E126" i="23" s="1"/>
  <c r="O97" i="20"/>
  <c r="P98" i="20" s="1"/>
  <c r="L98" i="20"/>
  <c r="A213" i="20" l="1"/>
  <c r="B196" i="24"/>
  <c r="C196" i="24"/>
  <c r="B182" i="23"/>
  <c r="C182" i="20"/>
  <c r="B182" i="20"/>
  <c r="J105" i="24"/>
  <c r="K106" i="24" s="1"/>
  <c r="H104" i="24"/>
  <c r="E104" i="24" s="1"/>
  <c r="F105" i="24" s="1"/>
  <c r="E98" i="20"/>
  <c r="F99" i="20" s="1"/>
  <c r="M98" i="20"/>
  <c r="J98" i="20" s="1"/>
  <c r="K99" i="20" s="1"/>
  <c r="C182" i="23"/>
  <c r="O104" i="24"/>
  <c r="P105" i="24" s="1"/>
  <c r="Q98" i="23"/>
  <c r="R98" i="23" s="1"/>
  <c r="L175" i="23"/>
  <c r="M175" i="23" s="1"/>
  <c r="J175" i="23" s="1"/>
  <c r="K176" i="23" s="1"/>
  <c r="F127" i="23"/>
  <c r="Q98" i="20"/>
  <c r="R98" i="20" s="1"/>
  <c r="A214" i="20" l="1"/>
  <c r="B197" i="24"/>
  <c r="C197" i="24"/>
  <c r="B183" i="23"/>
  <c r="C183" i="20"/>
  <c r="B183" i="20"/>
  <c r="L106" i="24"/>
  <c r="M106" i="24" s="1"/>
  <c r="G99" i="20"/>
  <c r="H99" i="20" s="1"/>
  <c r="C183" i="23"/>
  <c r="Q105" i="24"/>
  <c r="R105" i="24" s="1"/>
  <c r="G105" i="24"/>
  <c r="O98" i="23"/>
  <c r="P99" i="23" s="1"/>
  <c r="L176" i="23"/>
  <c r="M176" i="23" s="1"/>
  <c r="J176" i="23" s="1"/>
  <c r="K177" i="23" s="1"/>
  <c r="G127" i="23"/>
  <c r="H127" i="23" s="1"/>
  <c r="E127" i="23" s="1"/>
  <c r="O98" i="20"/>
  <c r="P99" i="20" s="1"/>
  <c r="L99" i="20"/>
  <c r="A215" i="20" l="1"/>
  <c r="B198" i="24"/>
  <c r="C198" i="24"/>
  <c r="B184" i="23"/>
  <c r="C184" i="20"/>
  <c r="B184" i="20"/>
  <c r="J106" i="24"/>
  <c r="K107" i="24" s="1"/>
  <c r="H105" i="24"/>
  <c r="E105" i="24" s="1"/>
  <c r="F106" i="24" s="1"/>
  <c r="E99" i="20"/>
  <c r="F100" i="20" s="1"/>
  <c r="M99" i="20"/>
  <c r="J99" i="20" s="1"/>
  <c r="K100" i="20" s="1"/>
  <c r="C184" i="23"/>
  <c r="O105" i="24"/>
  <c r="P106" i="24" s="1"/>
  <c r="Q99" i="23"/>
  <c r="R99" i="23" s="1"/>
  <c r="L177" i="23"/>
  <c r="M177" i="23" s="1"/>
  <c r="J177" i="23" s="1"/>
  <c r="K178" i="23" s="1"/>
  <c r="F128" i="23"/>
  <c r="Q99" i="20"/>
  <c r="R99" i="20" s="1"/>
  <c r="A216" i="20" l="1"/>
  <c r="B199" i="24"/>
  <c r="C199" i="24"/>
  <c r="B185" i="23"/>
  <c r="C185" i="20"/>
  <c r="B185" i="20"/>
  <c r="L107" i="24"/>
  <c r="M107" i="24" s="1"/>
  <c r="G100" i="20"/>
  <c r="H100" i="20" s="1"/>
  <c r="C185" i="23"/>
  <c r="Q106" i="24"/>
  <c r="R106" i="24" s="1"/>
  <c r="G106" i="24"/>
  <c r="O99" i="23"/>
  <c r="P100" i="23" s="1"/>
  <c r="L178" i="23"/>
  <c r="M178" i="23" s="1"/>
  <c r="J178" i="23" s="1"/>
  <c r="K179" i="23" s="1"/>
  <c r="G128" i="23"/>
  <c r="H128" i="23" s="1"/>
  <c r="E128" i="23" s="1"/>
  <c r="O99" i="20"/>
  <c r="P100" i="20" s="1"/>
  <c r="L100" i="20"/>
  <c r="A217" i="20" l="1"/>
  <c r="B200" i="24"/>
  <c r="C200" i="24"/>
  <c r="B186" i="23"/>
  <c r="C186" i="20"/>
  <c r="B186" i="20"/>
  <c r="J107" i="24"/>
  <c r="K108" i="24" s="1"/>
  <c r="H106" i="24"/>
  <c r="E106" i="24" s="1"/>
  <c r="F107" i="24" s="1"/>
  <c r="E100" i="20"/>
  <c r="F101" i="20" s="1"/>
  <c r="M100" i="20"/>
  <c r="J100" i="20" s="1"/>
  <c r="K101" i="20" s="1"/>
  <c r="C186" i="23"/>
  <c r="O106" i="24"/>
  <c r="P107" i="24" s="1"/>
  <c r="Q100" i="23"/>
  <c r="R100" i="23" s="1"/>
  <c r="L179" i="23"/>
  <c r="M179" i="23" s="1"/>
  <c r="J179" i="23" s="1"/>
  <c r="K180" i="23" s="1"/>
  <c r="F129" i="23"/>
  <c r="Q100" i="20"/>
  <c r="R100" i="20" s="1"/>
  <c r="A218" i="20" l="1"/>
  <c r="B201" i="24"/>
  <c r="C201" i="24"/>
  <c r="B187" i="23"/>
  <c r="C187" i="20"/>
  <c r="B187" i="20"/>
  <c r="L108" i="24"/>
  <c r="M108" i="24" s="1"/>
  <c r="G101" i="20"/>
  <c r="H101" i="20" s="1"/>
  <c r="C187" i="23"/>
  <c r="Q107" i="24"/>
  <c r="R107" i="24" s="1"/>
  <c r="G107" i="24"/>
  <c r="O100" i="23"/>
  <c r="P101" i="23" s="1"/>
  <c r="L180" i="23"/>
  <c r="M180" i="23" s="1"/>
  <c r="J180" i="23" s="1"/>
  <c r="K181" i="23" s="1"/>
  <c r="G129" i="23"/>
  <c r="H129" i="23" s="1"/>
  <c r="E129" i="23" s="1"/>
  <c r="O100" i="20"/>
  <c r="P101" i="20" s="1"/>
  <c r="L101" i="20"/>
  <c r="A219" i="20" l="1"/>
  <c r="B202" i="24"/>
  <c r="C202" i="24"/>
  <c r="B188" i="23"/>
  <c r="C188" i="20"/>
  <c r="B188" i="20"/>
  <c r="J108" i="24"/>
  <c r="K109" i="24" s="1"/>
  <c r="H107" i="24"/>
  <c r="E107" i="24" s="1"/>
  <c r="F108" i="24" s="1"/>
  <c r="E101" i="20"/>
  <c r="F102" i="20" s="1"/>
  <c r="M101" i="20"/>
  <c r="J101" i="20" s="1"/>
  <c r="K102" i="20" s="1"/>
  <c r="C188" i="23"/>
  <c r="O107" i="24"/>
  <c r="Q101" i="23"/>
  <c r="R101" i="23" s="1"/>
  <c r="L181" i="23"/>
  <c r="M181" i="23" s="1"/>
  <c r="J181" i="23" s="1"/>
  <c r="K182" i="23" s="1"/>
  <c r="F130" i="23"/>
  <c r="Q101" i="20"/>
  <c r="R101" i="20" s="1"/>
  <c r="A220" i="20" l="1"/>
  <c r="B203" i="24"/>
  <c r="C203" i="24"/>
  <c r="B189" i="23"/>
  <c r="C189" i="20"/>
  <c r="B189" i="20"/>
  <c r="L109" i="24"/>
  <c r="M109" i="24" s="1"/>
  <c r="G102" i="20"/>
  <c r="H102" i="20" s="1"/>
  <c r="C189" i="23"/>
  <c r="P108" i="24"/>
  <c r="G108" i="24"/>
  <c r="O101" i="23"/>
  <c r="P102" i="23" s="1"/>
  <c r="L182" i="23"/>
  <c r="M182" i="23" s="1"/>
  <c r="J182" i="23" s="1"/>
  <c r="K183" i="23" s="1"/>
  <c r="G130" i="23"/>
  <c r="H130" i="23" s="1"/>
  <c r="E130" i="23" s="1"/>
  <c r="O101" i="20"/>
  <c r="P102" i="20" s="1"/>
  <c r="L102" i="20"/>
  <c r="A221" i="20" l="1"/>
  <c r="B204" i="24"/>
  <c r="C204" i="24"/>
  <c r="B190" i="23"/>
  <c r="C190" i="20"/>
  <c r="B190" i="20"/>
  <c r="J109" i="24"/>
  <c r="K110" i="24" s="1"/>
  <c r="H108" i="24"/>
  <c r="E108" i="24" s="1"/>
  <c r="F109" i="24" s="1"/>
  <c r="E102" i="20"/>
  <c r="F103" i="20" s="1"/>
  <c r="M102" i="20"/>
  <c r="J102" i="20" s="1"/>
  <c r="K103" i="20" s="1"/>
  <c r="C190" i="23"/>
  <c r="Q108" i="24"/>
  <c r="Q102" i="23"/>
  <c r="R102" i="23" s="1"/>
  <c r="L183" i="23"/>
  <c r="M183" i="23" s="1"/>
  <c r="J183" i="23" s="1"/>
  <c r="K184" i="23" s="1"/>
  <c r="F131" i="23"/>
  <c r="Q102" i="20"/>
  <c r="R102" i="20" s="1"/>
  <c r="A222" i="20" l="1"/>
  <c r="B205" i="24"/>
  <c r="C205" i="24"/>
  <c r="B191" i="23"/>
  <c r="C191" i="20"/>
  <c r="B191" i="20"/>
  <c r="R108" i="24"/>
  <c r="O108" i="24" s="1"/>
  <c r="P109" i="24" s="1"/>
  <c r="L110" i="24"/>
  <c r="M110" i="24" s="1"/>
  <c r="G103" i="20"/>
  <c r="H103" i="20" s="1"/>
  <c r="C191" i="23"/>
  <c r="G109" i="24"/>
  <c r="O102" i="23"/>
  <c r="P103" i="23" s="1"/>
  <c r="L184" i="23"/>
  <c r="M184" i="23" s="1"/>
  <c r="J184" i="23" s="1"/>
  <c r="K185" i="23" s="1"/>
  <c r="G131" i="23"/>
  <c r="H131" i="23" s="1"/>
  <c r="E131" i="23" s="1"/>
  <c r="O102" i="20"/>
  <c r="P103" i="20" s="1"/>
  <c r="L103" i="20"/>
  <c r="A223" i="20" l="1"/>
  <c r="B206" i="24"/>
  <c r="C206" i="24"/>
  <c r="B192" i="23"/>
  <c r="C192" i="20"/>
  <c r="B192" i="20"/>
  <c r="J110" i="24"/>
  <c r="K111" i="24" s="1"/>
  <c r="H109" i="24"/>
  <c r="E109" i="24" s="1"/>
  <c r="F110" i="24" s="1"/>
  <c r="E103" i="20"/>
  <c r="F104" i="20" s="1"/>
  <c r="M103" i="20"/>
  <c r="J103" i="20" s="1"/>
  <c r="K104" i="20" s="1"/>
  <c r="C192" i="23"/>
  <c r="Q109" i="24"/>
  <c r="Q103" i="23"/>
  <c r="R103" i="23" s="1"/>
  <c r="L185" i="23"/>
  <c r="M185" i="23" s="1"/>
  <c r="J185" i="23" s="1"/>
  <c r="K186" i="23" s="1"/>
  <c r="F132" i="23"/>
  <c r="Q103" i="20"/>
  <c r="R103" i="20" s="1"/>
  <c r="A224" i="20" l="1"/>
  <c r="B207" i="24"/>
  <c r="C207" i="24"/>
  <c r="B193" i="23"/>
  <c r="C193" i="20"/>
  <c r="B193" i="20"/>
  <c r="R109" i="24"/>
  <c r="O109" i="24" s="1"/>
  <c r="P110" i="24" s="1"/>
  <c r="L111" i="24"/>
  <c r="M111" i="24" s="1"/>
  <c r="G104" i="20"/>
  <c r="H104" i="20" s="1"/>
  <c r="C193" i="23"/>
  <c r="G110" i="24"/>
  <c r="O103" i="23"/>
  <c r="P104" i="23" s="1"/>
  <c r="L186" i="23"/>
  <c r="M186" i="23" s="1"/>
  <c r="J186" i="23" s="1"/>
  <c r="K187" i="23" s="1"/>
  <c r="G132" i="23"/>
  <c r="H132" i="23" s="1"/>
  <c r="E132" i="23" s="1"/>
  <c r="O103" i="20"/>
  <c r="P104" i="20" s="1"/>
  <c r="L104" i="20"/>
  <c r="A225" i="20" l="1"/>
  <c r="B208" i="24"/>
  <c r="C208" i="24"/>
  <c r="B194" i="23"/>
  <c r="C194" i="20"/>
  <c r="B194" i="20"/>
  <c r="J111" i="24"/>
  <c r="K112" i="24" s="1"/>
  <c r="H110" i="24"/>
  <c r="E110" i="24" s="1"/>
  <c r="F111" i="24" s="1"/>
  <c r="E104" i="20"/>
  <c r="F105" i="20" s="1"/>
  <c r="M104" i="20"/>
  <c r="J104" i="20" s="1"/>
  <c r="K105" i="20" s="1"/>
  <c r="C194" i="23"/>
  <c r="Q110" i="24"/>
  <c r="Q104" i="23"/>
  <c r="R104" i="23" s="1"/>
  <c r="L187" i="23"/>
  <c r="M187" i="23" s="1"/>
  <c r="J187" i="23" s="1"/>
  <c r="K188" i="23" s="1"/>
  <c r="F133" i="23"/>
  <c r="Q104" i="20"/>
  <c r="R104" i="20" s="1"/>
  <c r="A226" i="20" l="1"/>
  <c r="B209" i="24"/>
  <c r="C209" i="24"/>
  <c r="B195" i="23"/>
  <c r="C195" i="20"/>
  <c r="B195" i="20"/>
  <c r="R110" i="24"/>
  <c r="O110" i="24" s="1"/>
  <c r="P111" i="24" s="1"/>
  <c r="L112" i="24"/>
  <c r="M112" i="24" s="1"/>
  <c r="G105" i="20"/>
  <c r="H105" i="20" s="1"/>
  <c r="C195" i="23"/>
  <c r="G111" i="24"/>
  <c r="O104" i="23"/>
  <c r="P105" i="23" s="1"/>
  <c r="L188" i="23"/>
  <c r="M188" i="23" s="1"/>
  <c r="J188" i="23" s="1"/>
  <c r="K189" i="23" s="1"/>
  <c r="G133" i="23"/>
  <c r="H133" i="23" s="1"/>
  <c r="E133" i="23" s="1"/>
  <c r="O104" i="20"/>
  <c r="P105" i="20" s="1"/>
  <c r="L105" i="20"/>
  <c r="A227" i="20" l="1"/>
  <c r="B210" i="24"/>
  <c r="C210" i="24"/>
  <c r="B196" i="23"/>
  <c r="C196" i="20"/>
  <c r="B196" i="20"/>
  <c r="J112" i="24"/>
  <c r="K113" i="24" s="1"/>
  <c r="H111" i="24"/>
  <c r="E111" i="24" s="1"/>
  <c r="F112" i="24" s="1"/>
  <c r="E105" i="20"/>
  <c r="F106" i="20" s="1"/>
  <c r="M105" i="20"/>
  <c r="J105" i="20" s="1"/>
  <c r="K106" i="20" s="1"/>
  <c r="C196" i="23"/>
  <c r="Q111" i="24"/>
  <c r="Q105" i="23"/>
  <c r="R105" i="23" s="1"/>
  <c r="L189" i="23"/>
  <c r="M189" i="23" s="1"/>
  <c r="J189" i="23" s="1"/>
  <c r="K190" i="23" s="1"/>
  <c r="F134" i="23"/>
  <c r="Q105" i="20"/>
  <c r="R105" i="20" s="1"/>
  <c r="A228" i="20" l="1"/>
  <c r="B211" i="24"/>
  <c r="C211" i="24"/>
  <c r="B197" i="23"/>
  <c r="C197" i="20"/>
  <c r="B197" i="20"/>
  <c r="R111" i="24"/>
  <c r="O111" i="24" s="1"/>
  <c r="P112" i="24" s="1"/>
  <c r="L113" i="24"/>
  <c r="M113" i="24" s="1"/>
  <c r="G106" i="20"/>
  <c r="H106" i="20" s="1"/>
  <c r="L106" i="20"/>
  <c r="M106" i="20" s="1"/>
  <c r="J106" i="20" s="1"/>
  <c r="K107" i="20" s="1"/>
  <c r="C197" i="23"/>
  <c r="G112" i="24"/>
  <c r="O105" i="23"/>
  <c r="P106" i="23" s="1"/>
  <c r="L190" i="23"/>
  <c r="M190" i="23" s="1"/>
  <c r="J190" i="23" s="1"/>
  <c r="K191" i="23" s="1"/>
  <c r="G134" i="23"/>
  <c r="H134" i="23" s="1"/>
  <c r="E134" i="23" s="1"/>
  <c r="O105" i="20"/>
  <c r="P106" i="20" s="1"/>
  <c r="A229" i="20" l="1"/>
  <c r="B212" i="24"/>
  <c r="C212" i="24"/>
  <c r="B198" i="23"/>
  <c r="C198" i="20"/>
  <c r="B198" i="20"/>
  <c r="J113" i="24"/>
  <c r="K114" i="24" s="1"/>
  <c r="H112" i="24"/>
  <c r="E112" i="24" s="1"/>
  <c r="F113" i="24" s="1"/>
  <c r="E106" i="20"/>
  <c r="F107" i="20" s="1"/>
  <c r="C198" i="23"/>
  <c r="Q112" i="24"/>
  <c r="Q106" i="23"/>
  <c r="R106" i="23" s="1"/>
  <c r="L191" i="23"/>
  <c r="M191" i="23" s="1"/>
  <c r="J191" i="23" s="1"/>
  <c r="K192" i="23" s="1"/>
  <c r="F135" i="23"/>
  <c r="Q106" i="20"/>
  <c r="R106" i="20" s="1"/>
  <c r="A230" i="20" l="1"/>
  <c r="B213" i="24"/>
  <c r="C213" i="24"/>
  <c r="B199" i="23"/>
  <c r="C199" i="20"/>
  <c r="B199" i="20"/>
  <c r="R112" i="24"/>
  <c r="O112" i="24" s="1"/>
  <c r="P113" i="24" s="1"/>
  <c r="L114" i="24"/>
  <c r="M114" i="24" s="1"/>
  <c r="G107" i="20"/>
  <c r="H107" i="20" s="1"/>
  <c r="C199" i="23"/>
  <c r="G113" i="24"/>
  <c r="O106" i="23"/>
  <c r="P107" i="23" s="1"/>
  <c r="L192" i="23"/>
  <c r="M192" i="23" s="1"/>
  <c r="J192" i="23" s="1"/>
  <c r="K193" i="23" s="1"/>
  <c r="G135" i="23"/>
  <c r="H135" i="23" s="1"/>
  <c r="E135" i="23" s="1"/>
  <c r="O106" i="20"/>
  <c r="P107" i="20" s="1"/>
  <c r="L107" i="20"/>
  <c r="A231" i="20" l="1"/>
  <c r="B214" i="24"/>
  <c r="C214" i="24"/>
  <c r="B200" i="23"/>
  <c r="C200" i="20"/>
  <c r="B200" i="20"/>
  <c r="J114" i="24"/>
  <c r="K115" i="24" s="1"/>
  <c r="H113" i="24"/>
  <c r="E113" i="24" s="1"/>
  <c r="F114" i="24" s="1"/>
  <c r="E107" i="20"/>
  <c r="F108" i="20" s="1"/>
  <c r="M107" i="20"/>
  <c r="J107" i="20" s="1"/>
  <c r="K108" i="20" s="1"/>
  <c r="C200" i="23"/>
  <c r="Q113" i="24"/>
  <c r="Q107" i="23"/>
  <c r="R107" i="23" s="1"/>
  <c r="L193" i="23"/>
  <c r="M193" i="23" s="1"/>
  <c r="J193" i="23" s="1"/>
  <c r="K194" i="23" s="1"/>
  <c r="F136" i="23"/>
  <c r="Q107" i="20"/>
  <c r="R107" i="20" s="1"/>
  <c r="B215" i="24" l="1"/>
  <c r="C215" i="24"/>
  <c r="B201" i="23"/>
  <c r="C201" i="20"/>
  <c r="B201" i="20"/>
  <c r="R113" i="24"/>
  <c r="O113" i="24" s="1"/>
  <c r="P114" i="24" s="1"/>
  <c r="L115" i="24"/>
  <c r="M115" i="24" s="1"/>
  <c r="G108" i="20"/>
  <c r="H108" i="20" s="1"/>
  <c r="C201" i="23"/>
  <c r="G114" i="24"/>
  <c r="O107" i="23"/>
  <c r="P108" i="23" s="1"/>
  <c r="L194" i="23"/>
  <c r="M194" i="23" s="1"/>
  <c r="J194" i="23" s="1"/>
  <c r="K195" i="23" s="1"/>
  <c r="G136" i="23"/>
  <c r="H136" i="23" s="1"/>
  <c r="E136" i="23" s="1"/>
  <c r="O107" i="20"/>
  <c r="P108" i="20" s="1"/>
  <c r="L108" i="20"/>
  <c r="B216" i="24" l="1"/>
  <c r="C216" i="24"/>
  <c r="B202" i="23"/>
  <c r="C202" i="20"/>
  <c r="B202" i="20"/>
  <c r="J115" i="24"/>
  <c r="K116" i="24" s="1"/>
  <c r="H114" i="24"/>
  <c r="E114" i="24" s="1"/>
  <c r="F115" i="24" s="1"/>
  <c r="E108" i="20"/>
  <c r="F109" i="20" s="1"/>
  <c r="M108" i="20"/>
  <c r="J108" i="20" s="1"/>
  <c r="K109" i="20" s="1"/>
  <c r="C202" i="23"/>
  <c r="Q114" i="24"/>
  <c r="Q108" i="23"/>
  <c r="R108" i="23" s="1"/>
  <c r="L195" i="23"/>
  <c r="M195" i="23" s="1"/>
  <c r="J195" i="23" s="1"/>
  <c r="K196" i="23" s="1"/>
  <c r="F137" i="23"/>
  <c r="Q108" i="20"/>
  <c r="R108" i="20" s="1"/>
  <c r="B217" i="24" l="1"/>
  <c r="C217" i="24"/>
  <c r="B203" i="23"/>
  <c r="C203" i="20"/>
  <c r="B203" i="20"/>
  <c r="R114" i="24"/>
  <c r="O114" i="24" s="1"/>
  <c r="P115" i="24" s="1"/>
  <c r="L116" i="24"/>
  <c r="M116" i="24" s="1"/>
  <c r="G109" i="20"/>
  <c r="H109" i="20" s="1"/>
  <c r="C203" i="23"/>
  <c r="G115" i="24"/>
  <c r="O108" i="23"/>
  <c r="P109" i="23" s="1"/>
  <c r="L196" i="23"/>
  <c r="M196" i="23" s="1"/>
  <c r="J196" i="23" s="1"/>
  <c r="K197" i="23" s="1"/>
  <c r="G137" i="23"/>
  <c r="H137" i="23" s="1"/>
  <c r="E137" i="23" s="1"/>
  <c r="O108" i="20"/>
  <c r="P109" i="20" s="1"/>
  <c r="L109" i="20"/>
  <c r="B218" i="24" l="1"/>
  <c r="C218" i="24"/>
  <c r="B204" i="23"/>
  <c r="C204" i="20"/>
  <c r="B204" i="20"/>
  <c r="J116" i="24"/>
  <c r="K117" i="24" s="1"/>
  <c r="H115" i="24"/>
  <c r="E115" i="24" s="1"/>
  <c r="F116" i="24" s="1"/>
  <c r="E109" i="20"/>
  <c r="F110" i="20" s="1"/>
  <c r="M109" i="20"/>
  <c r="J109" i="20" s="1"/>
  <c r="K110" i="20" s="1"/>
  <c r="C204" i="23"/>
  <c r="Q115" i="24"/>
  <c r="Q109" i="23"/>
  <c r="R109" i="23" s="1"/>
  <c r="L197" i="23"/>
  <c r="M197" i="23" s="1"/>
  <c r="J197" i="23" s="1"/>
  <c r="K198" i="23" s="1"/>
  <c r="F138" i="23"/>
  <c r="Q109" i="20"/>
  <c r="R109" i="20" s="1"/>
  <c r="B219" i="24" l="1"/>
  <c r="C219" i="24"/>
  <c r="B205" i="23"/>
  <c r="C205" i="20"/>
  <c r="B205" i="20"/>
  <c r="R115" i="24"/>
  <c r="O115" i="24" s="1"/>
  <c r="P116" i="24" s="1"/>
  <c r="L117" i="24"/>
  <c r="M117" i="24" s="1"/>
  <c r="G110" i="20"/>
  <c r="H110" i="20" s="1"/>
  <c r="C205" i="23"/>
  <c r="G116" i="24"/>
  <c r="O109" i="23"/>
  <c r="P110" i="23" s="1"/>
  <c r="L198" i="23"/>
  <c r="M198" i="23" s="1"/>
  <c r="J198" i="23" s="1"/>
  <c r="K199" i="23" s="1"/>
  <c r="G138" i="23"/>
  <c r="H138" i="23" s="1"/>
  <c r="E138" i="23" s="1"/>
  <c r="O109" i="20"/>
  <c r="P110" i="20" s="1"/>
  <c r="L110" i="20"/>
  <c r="M110" i="20" s="1"/>
  <c r="B220" i="24" l="1"/>
  <c r="C220" i="24"/>
  <c r="B206" i="23"/>
  <c r="C206" i="20"/>
  <c r="B206" i="20"/>
  <c r="J117" i="24"/>
  <c r="K118" i="24" s="1"/>
  <c r="H116" i="24"/>
  <c r="E116" i="24" s="1"/>
  <c r="F117" i="24" s="1"/>
  <c r="E110" i="20"/>
  <c r="F111" i="20" s="1"/>
  <c r="J110" i="20"/>
  <c r="K111" i="20" s="1"/>
  <c r="C206" i="23"/>
  <c r="Q116" i="24"/>
  <c r="Q110" i="23"/>
  <c r="R110" i="23" s="1"/>
  <c r="L199" i="23"/>
  <c r="M199" i="23" s="1"/>
  <c r="J199" i="23" s="1"/>
  <c r="K200" i="23" s="1"/>
  <c r="F139" i="23"/>
  <c r="Q110" i="20"/>
  <c r="R110" i="20" s="1"/>
  <c r="B221" i="24" l="1"/>
  <c r="C221" i="24"/>
  <c r="B207" i="23"/>
  <c r="C207" i="20"/>
  <c r="B207" i="20"/>
  <c r="R116" i="24"/>
  <c r="O116" i="24" s="1"/>
  <c r="P117" i="24" s="1"/>
  <c r="L118" i="24"/>
  <c r="M118" i="24" s="1"/>
  <c r="G111" i="20"/>
  <c r="H111" i="20" s="1"/>
  <c r="C207" i="23"/>
  <c r="G117" i="24"/>
  <c r="O110" i="23"/>
  <c r="P111" i="23" s="1"/>
  <c r="L200" i="23"/>
  <c r="M200" i="23" s="1"/>
  <c r="J200" i="23" s="1"/>
  <c r="K201" i="23" s="1"/>
  <c r="G139" i="23"/>
  <c r="H139" i="23" s="1"/>
  <c r="E139" i="23" s="1"/>
  <c r="O110" i="20"/>
  <c r="P111" i="20" s="1"/>
  <c r="L111" i="20"/>
  <c r="B222" i="24" l="1"/>
  <c r="C222" i="24"/>
  <c r="B208" i="23"/>
  <c r="C208" i="20"/>
  <c r="B208" i="20"/>
  <c r="J118" i="24"/>
  <c r="K119" i="24" s="1"/>
  <c r="H117" i="24"/>
  <c r="E117" i="24" s="1"/>
  <c r="F118" i="24" s="1"/>
  <c r="E111" i="20"/>
  <c r="F112" i="20" s="1"/>
  <c r="M111" i="20"/>
  <c r="J111" i="20" s="1"/>
  <c r="K112" i="20" s="1"/>
  <c r="C208" i="23"/>
  <c r="Q117" i="24"/>
  <c r="Q111" i="23"/>
  <c r="R111" i="23" s="1"/>
  <c r="L201" i="23"/>
  <c r="M201" i="23" s="1"/>
  <c r="J201" i="23" s="1"/>
  <c r="K202" i="23" s="1"/>
  <c r="F140" i="23"/>
  <c r="Q111" i="20"/>
  <c r="R111" i="20" s="1"/>
  <c r="B223" i="24" l="1"/>
  <c r="C223" i="24"/>
  <c r="B209" i="23"/>
  <c r="C209" i="20"/>
  <c r="B209" i="20"/>
  <c r="R117" i="24"/>
  <c r="O117" i="24" s="1"/>
  <c r="P118" i="24" s="1"/>
  <c r="L119" i="24"/>
  <c r="M119" i="24" s="1"/>
  <c r="G112" i="20"/>
  <c r="H112" i="20" s="1"/>
  <c r="C209" i="23"/>
  <c r="G118" i="24"/>
  <c r="O111" i="23"/>
  <c r="P112" i="23" s="1"/>
  <c r="L202" i="23"/>
  <c r="M202" i="23" s="1"/>
  <c r="J202" i="23" s="1"/>
  <c r="K203" i="23" s="1"/>
  <c r="G140" i="23"/>
  <c r="H140" i="23" s="1"/>
  <c r="E140" i="23" s="1"/>
  <c r="O111" i="20"/>
  <c r="P112" i="20" s="1"/>
  <c r="L112" i="20"/>
  <c r="B224" i="24" l="1"/>
  <c r="C224" i="24"/>
  <c r="B210" i="23"/>
  <c r="C210" i="20"/>
  <c r="B210" i="20"/>
  <c r="J119" i="24"/>
  <c r="K120" i="24" s="1"/>
  <c r="H118" i="24"/>
  <c r="E118" i="24" s="1"/>
  <c r="F119" i="24" s="1"/>
  <c r="E112" i="20"/>
  <c r="F113" i="20" s="1"/>
  <c r="M112" i="20"/>
  <c r="J112" i="20" s="1"/>
  <c r="K113" i="20" s="1"/>
  <c r="C210" i="23"/>
  <c r="Q118" i="24"/>
  <c r="Q112" i="23"/>
  <c r="R112" i="23" s="1"/>
  <c r="L203" i="23"/>
  <c r="M203" i="23" s="1"/>
  <c r="J203" i="23" s="1"/>
  <c r="K204" i="23" s="1"/>
  <c r="F141" i="23"/>
  <c r="Q112" i="20"/>
  <c r="R112" i="20" s="1"/>
  <c r="B225" i="24" l="1"/>
  <c r="C225" i="24"/>
  <c r="B211" i="23"/>
  <c r="C211" i="20"/>
  <c r="B211" i="20"/>
  <c r="R118" i="24"/>
  <c r="O118" i="24" s="1"/>
  <c r="P119" i="24" s="1"/>
  <c r="L120" i="24"/>
  <c r="M120" i="24" s="1"/>
  <c r="G113" i="20"/>
  <c r="H113" i="20" s="1"/>
  <c r="C211" i="23"/>
  <c r="G119" i="24"/>
  <c r="O112" i="23"/>
  <c r="P113" i="23" s="1"/>
  <c r="L204" i="23"/>
  <c r="M204" i="23" s="1"/>
  <c r="J204" i="23" s="1"/>
  <c r="K205" i="23" s="1"/>
  <c r="G141" i="23"/>
  <c r="H141" i="23" s="1"/>
  <c r="E141" i="23" s="1"/>
  <c r="O112" i="20"/>
  <c r="P113" i="20" s="1"/>
  <c r="L113" i="20"/>
  <c r="M113" i="20" s="1"/>
  <c r="B226" i="24" l="1"/>
  <c r="C226" i="24"/>
  <c r="B212" i="23"/>
  <c r="C212" i="20"/>
  <c r="B212" i="20"/>
  <c r="J120" i="24"/>
  <c r="H119" i="24"/>
  <c r="E119" i="24" s="1"/>
  <c r="F120" i="24" s="1"/>
  <c r="E113" i="20"/>
  <c r="F114" i="20" s="1"/>
  <c r="J113" i="20"/>
  <c r="K114" i="20" s="1"/>
  <c r="C212" i="23"/>
  <c r="Q119" i="24"/>
  <c r="Q113" i="23"/>
  <c r="R113" i="23" s="1"/>
  <c r="L205" i="23"/>
  <c r="M205" i="23" s="1"/>
  <c r="J205" i="23" s="1"/>
  <c r="K206" i="23" s="1"/>
  <c r="F142" i="23"/>
  <c r="Q113" i="20"/>
  <c r="R113" i="20" s="1"/>
  <c r="B227" i="24" l="1"/>
  <c r="C227" i="24"/>
  <c r="B213" i="23"/>
  <c r="C213" i="20"/>
  <c r="B213" i="20"/>
  <c r="R119" i="24"/>
  <c r="O119" i="24" s="1"/>
  <c r="P120" i="24" s="1"/>
  <c r="K121" i="24"/>
  <c r="G114" i="20"/>
  <c r="H114" i="20" s="1"/>
  <c r="C213" i="23"/>
  <c r="G120" i="24"/>
  <c r="O113" i="23"/>
  <c r="P114" i="23" s="1"/>
  <c r="L206" i="23"/>
  <c r="M206" i="23" s="1"/>
  <c r="J206" i="23" s="1"/>
  <c r="K207" i="23" s="1"/>
  <c r="G142" i="23"/>
  <c r="H142" i="23" s="1"/>
  <c r="E142" i="23" s="1"/>
  <c r="O113" i="20"/>
  <c r="P114" i="20" s="1"/>
  <c r="L114" i="20"/>
  <c r="B228" i="24" l="1"/>
  <c r="C228" i="24"/>
  <c r="B214" i="23"/>
  <c r="C214" i="20"/>
  <c r="B214" i="20"/>
  <c r="L121" i="24"/>
  <c r="M121" i="24" s="1"/>
  <c r="J121" i="24" s="1"/>
  <c r="H120" i="24"/>
  <c r="E120" i="24" s="1"/>
  <c r="F121" i="24" s="1"/>
  <c r="E114" i="20"/>
  <c r="F115" i="20" s="1"/>
  <c r="M114" i="20"/>
  <c r="J114" i="20" s="1"/>
  <c r="K115" i="20" s="1"/>
  <c r="C214" i="23"/>
  <c r="Q120" i="24"/>
  <c r="Q114" i="23"/>
  <c r="R114" i="23" s="1"/>
  <c r="L207" i="23"/>
  <c r="M207" i="23" s="1"/>
  <c r="J207" i="23" s="1"/>
  <c r="K208" i="23" s="1"/>
  <c r="F143" i="23"/>
  <c r="Q114" i="20"/>
  <c r="R114" i="20" s="1"/>
  <c r="B229" i="24" l="1"/>
  <c r="C229" i="24"/>
  <c r="B215" i="23"/>
  <c r="C215" i="20"/>
  <c r="B215" i="20"/>
  <c r="R120" i="24"/>
  <c r="O120" i="24" s="1"/>
  <c r="P121" i="24" s="1"/>
  <c r="K122" i="24"/>
  <c r="G115" i="20"/>
  <c r="H115" i="20" s="1"/>
  <c r="C215" i="23"/>
  <c r="G121" i="24"/>
  <c r="H121" i="24" s="1"/>
  <c r="E121" i="24" s="1"/>
  <c r="O114" i="23"/>
  <c r="P115" i="23" s="1"/>
  <c r="L208" i="23"/>
  <c r="M208" i="23" s="1"/>
  <c r="J208" i="23" s="1"/>
  <c r="K209" i="23" s="1"/>
  <c r="G143" i="23"/>
  <c r="H143" i="23" s="1"/>
  <c r="E143" i="23" s="1"/>
  <c r="O114" i="20"/>
  <c r="P115" i="20" s="1"/>
  <c r="L115" i="20"/>
  <c r="C230" i="24" l="1"/>
  <c r="B230" i="24"/>
  <c r="B216" i="23"/>
  <c r="C216" i="20"/>
  <c r="B216" i="20"/>
  <c r="L122" i="24"/>
  <c r="M122" i="24" s="1"/>
  <c r="J122" i="24" s="1"/>
  <c r="E115" i="20"/>
  <c r="F116" i="20" s="1"/>
  <c r="M115" i="20"/>
  <c r="J115" i="20" s="1"/>
  <c r="K116" i="20" s="1"/>
  <c r="C216" i="23"/>
  <c r="Q121" i="24"/>
  <c r="R121" i="24" s="1"/>
  <c r="O121" i="24" s="1"/>
  <c r="F122" i="24"/>
  <c r="Q115" i="23"/>
  <c r="R115" i="23" s="1"/>
  <c r="L209" i="23"/>
  <c r="M209" i="23" s="1"/>
  <c r="J209" i="23" s="1"/>
  <c r="K210" i="23" s="1"/>
  <c r="F144" i="23"/>
  <c r="Q115" i="20"/>
  <c r="R115" i="20" s="1"/>
  <c r="B217" i="23" l="1"/>
  <c r="C217" i="20"/>
  <c r="B217" i="20"/>
  <c r="K123" i="24"/>
  <c r="G116" i="20"/>
  <c r="H116" i="20" s="1"/>
  <c r="C217" i="23"/>
  <c r="P122" i="24"/>
  <c r="G122" i="24"/>
  <c r="H122" i="24" s="1"/>
  <c r="E122" i="24" s="1"/>
  <c r="O115" i="23"/>
  <c r="P116" i="23" s="1"/>
  <c r="L210" i="23"/>
  <c r="M210" i="23" s="1"/>
  <c r="J210" i="23" s="1"/>
  <c r="K211" i="23" s="1"/>
  <c r="G144" i="23"/>
  <c r="H144" i="23" s="1"/>
  <c r="E144" i="23" s="1"/>
  <c r="O115" i="20"/>
  <c r="P116" i="20" s="1"/>
  <c r="L116" i="20"/>
  <c r="B218" i="23" l="1"/>
  <c r="C218" i="20"/>
  <c r="B218" i="20"/>
  <c r="L123" i="24"/>
  <c r="M123" i="24" s="1"/>
  <c r="J123" i="24" s="1"/>
  <c r="E116" i="20"/>
  <c r="F117" i="20" s="1"/>
  <c r="M116" i="20"/>
  <c r="J116" i="20" s="1"/>
  <c r="K117" i="20" s="1"/>
  <c r="C218" i="23"/>
  <c r="Q122" i="24"/>
  <c r="R122" i="24" s="1"/>
  <c r="O122" i="24" s="1"/>
  <c r="F123" i="24"/>
  <c r="Q116" i="23"/>
  <c r="R116" i="23" s="1"/>
  <c r="L211" i="23"/>
  <c r="M211" i="23" s="1"/>
  <c r="J211" i="23" s="1"/>
  <c r="K212" i="23" s="1"/>
  <c r="F145" i="23"/>
  <c r="Q116" i="20"/>
  <c r="R116" i="20" s="1"/>
  <c r="B219" i="23" l="1"/>
  <c r="C219" i="20"/>
  <c r="B219" i="20"/>
  <c r="K124" i="24"/>
  <c r="G117" i="20"/>
  <c r="H117" i="20" s="1"/>
  <c r="C219" i="23"/>
  <c r="P123" i="24"/>
  <c r="G123" i="24"/>
  <c r="H123" i="24" s="1"/>
  <c r="E123" i="24" s="1"/>
  <c r="O116" i="23"/>
  <c r="P117" i="23" s="1"/>
  <c r="L212" i="23"/>
  <c r="M212" i="23" s="1"/>
  <c r="J212" i="23" s="1"/>
  <c r="K213" i="23" s="1"/>
  <c r="G145" i="23"/>
  <c r="H145" i="23" s="1"/>
  <c r="E145" i="23" s="1"/>
  <c r="O116" i="20"/>
  <c r="P117" i="20" s="1"/>
  <c r="L117" i="20"/>
  <c r="B220" i="23" l="1"/>
  <c r="C220" i="20"/>
  <c r="B220" i="20"/>
  <c r="L124" i="24"/>
  <c r="M124" i="24" s="1"/>
  <c r="J124" i="24" s="1"/>
  <c r="E117" i="20"/>
  <c r="F118" i="20" s="1"/>
  <c r="M117" i="20"/>
  <c r="J117" i="20" s="1"/>
  <c r="K118" i="20" s="1"/>
  <c r="C220" i="23"/>
  <c r="Q123" i="24"/>
  <c r="R123" i="24" s="1"/>
  <c r="O123" i="24" s="1"/>
  <c r="F124" i="24"/>
  <c r="Q117" i="23"/>
  <c r="R117" i="23" s="1"/>
  <c r="L213" i="23"/>
  <c r="M213" i="23" s="1"/>
  <c r="J213" i="23" s="1"/>
  <c r="K214" i="23" s="1"/>
  <c r="F146" i="23"/>
  <c r="Q117" i="20"/>
  <c r="R117" i="20" s="1"/>
  <c r="B221" i="23" l="1"/>
  <c r="C221" i="20"/>
  <c r="B221" i="20"/>
  <c r="K125" i="24"/>
  <c r="G118" i="20"/>
  <c r="H118" i="20" s="1"/>
  <c r="C221" i="23"/>
  <c r="P124" i="24"/>
  <c r="G124" i="24"/>
  <c r="H124" i="24" s="1"/>
  <c r="E124" i="24" s="1"/>
  <c r="O117" i="23"/>
  <c r="P118" i="23" s="1"/>
  <c r="L214" i="23"/>
  <c r="M214" i="23" s="1"/>
  <c r="J214" i="23" s="1"/>
  <c r="K215" i="23" s="1"/>
  <c r="G146" i="23"/>
  <c r="H146" i="23" s="1"/>
  <c r="E146" i="23" s="1"/>
  <c r="O117" i="20"/>
  <c r="P118" i="20" s="1"/>
  <c r="L118" i="20"/>
  <c r="B222" i="23" l="1"/>
  <c r="C222" i="20"/>
  <c r="B222" i="20"/>
  <c r="L125" i="24"/>
  <c r="M125" i="24" s="1"/>
  <c r="J125" i="24" s="1"/>
  <c r="E118" i="20"/>
  <c r="F119" i="20" s="1"/>
  <c r="M118" i="20"/>
  <c r="J118" i="20" s="1"/>
  <c r="K119" i="20" s="1"/>
  <c r="C222" i="23"/>
  <c r="Q124" i="24"/>
  <c r="R124" i="24" s="1"/>
  <c r="O124" i="24" s="1"/>
  <c r="F125" i="24"/>
  <c r="Q118" i="23"/>
  <c r="R118" i="23" s="1"/>
  <c r="L215" i="23"/>
  <c r="M215" i="23" s="1"/>
  <c r="J215" i="23" s="1"/>
  <c r="K216" i="23" s="1"/>
  <c r="F147" i="23"/>
  <c r="Q118" i="20"/>
  <c r="R118" i="20" s="1"/>
  <c r="B223" i="23" l="1"/>
  <c r="C223" i="20"/>
  <c r="B223" i="20"/>
  <c r="K126" i="24"/>
  <c r="G119" i="20"/>
  <c r="H119" i="20" s="1"/>
  <c r="C223" i="23"/>
  <c r="P125" i="24"/>
  <c r="G125" i="24"/>
  <c r="H125" i="24" s="1"/>
  <c r="E125" i="24" s="1"/>
  <c r="O118" i="23"/>
  <c r="P119" i="23" s="1"/>
  <c r="L216" i="23"/>
  <c r="M216" i="23" s="1"/>
  <c r="J216" i="23" s="1"/>
  <c r="K217" i="23" s="1"/>
  <c r="G147" i="23"/>
  <c r="H147" i="23" s="1"/>
  <c r="E147" i="23" s="1"/>
  <c r="O118" i="20"/>
  <c r="P119" i="20" s="1"/>
  <c r="L119" i="20"/>
  <c r="B224" i="23" l="1"/>
  <c r="C224" i="20"/>
  <c r="B224" i="20"/>
  <c r="L126" i="24"/>
  <c r="M126" i="24" s="1"/>
  <c r="J126" i="24" s="1"/>
  <c r="E119" i="20"/>
  <c r="F120" i="20" s="1"/>
  <c r="M119" i="20"/>
  <c r="J119" i="20" s="1"/>
  <c r="K120" i="20" s="1"/>
  <c r="C224" i="23"/>
  <c r="Q125" i="24"/>
  <c r="R125" i="24" s="1"/>
  <c r="O125" i="24" s="1"/>
  <c r="F126" i="24"/>
  <c r="Q119" i="23"/>
  <c r="R119" i="23" s="1"/>
  <c r="L217" i="23"/>
  <c r="M217" i="23" s="1"/>
  <c r="J217" i="23" s="1"/>
  <c r="K218" i="23" s="1"/>
  <c r="F148" i="23"/>
  <c r="Q119" i="20"/>
  <c r="R119" i="20" s="1"/>
  <c r="B225" i="23" l="1"/>
  <c r="C225" i="20"/>
  <c r="B225" i="20"/>
  <c r="K127" i="24"/>
  <c r="G120" i="20"/>
  <c r="H120" i="20" s="1"/>
  <c r="C225" i="23"/>
  <c r="P126" i="24"/>
  <c r="G126" i="24"/>
  <c r="H126" i="24" s="1"/>
  <c r="E126" i="24" s="1"/>
  <c r="O119" i="23"/>
  <c r="P120" i="23" s="1"/>
  <c r="L218" i="23"/>
  <c r="M218" i="23" s="1"/>
  <c r="J218" i="23" s="1"/>
  <c r="K219" i="23" s="1"/>
  <c r="G148" i="23"/>
  <c r="H148" i="23" s="1"/>
  <c r="E148" i="23" s="1"/>
  <c r="O119" i="20"/>
  <c r="P120" i="20" s="1"/>
  <c r="L120" i="20"/>
  <c r="B226" i="23" l="1"/>
  <c r="C226" i="20"/>
  <c r="B226" i="20"/>
  <c r="L127" i="24"/>
  <c r="M127" i="24" s="1"/>
  <c r="J127" i="24" s="1"/>
  <c r="E120" i="20"/>
  <c r="F121" i="20" s="1"/>
  <c r="M120" i="20"/>
  <c r="J120" i="20" s="1"/>
  <c r="K121" i="20" s="1"/>
  <c r="C226" i="23"/>
  <c r="Q126" i="24"/>
  <c r="R126" i="24" s="1"/>
  <c r="O126" i="24" s="1"/>
  <c r="F127" i="24"/>
  <c r="Q120" i="23"/>
  <c r="R120" i="23" s="1"/>
  <c r="L219" i="23"/>
  <c r="M219" i="23" s="1"/>
  <c r="J219" i="23" s="1"/>
  <c r="K220" i="23" s="1"/>
  <c r="F149" i="23"/>
  <c r="Q120" i="20"/>
  <c r="R120" i="20" s="1"/>
  <c r="B227" i="23" l="1"/>
  <c r="C227" i="20"/>
  <c r="B227" i="20"/>
  <c r="K128" i="24"/>
  <c r="G121" i="20"/>
  <c r="H121" i="20" s="1"/>
  <c r="C227" i="23"/>
  <c r="P127" i="24"/>
  <c r="G127" i="24"/>
  <c r="H127" i="24" s="1"/>
  <c r="E127" i="24" s="1"/>
  <c r="O120" i="23"/>
  <c r="P121" i="23" s="1"/>
  <c r="L220" i="23"/>
  <c r="M220" i="23" s="1"/>
  <c r="J220" i="23" s="1"/>
  <c r="K221" i="23" s="1"/>
  <c r="G149" i="23"/>
  <c r="H149" i="23" s="1"/>
  <c r="E149" i="23" s="1"/>
  <c r="O120" i="20"/>
  <c r="P121" i="20" s="1"/>
  <c r="L121" i="20"/>
  <c r="B228" i="23" l="1"/>
  <c r="C228" i="20"/>
  <c r="B228" i="20"/>
  <c r="L128" i="24"/>
  <c r="M128" i="24" s="1"/>
  <c r="J128" i="24" s="1"/>
  <c r="E121" i="20"/>
  <c r="F122" i="20" s="1"/>
  <c r="M121" i="20"/>
  <c r="J121" i="20" s="1"/>
  <c r="K122" i="20" s="1"/>
  <c r="C228" i="23"/>
  <c r="Q127" i="24"/>
  <c r="R127" i="24" s="1"/>
  <c r="O127" i="24" s="1"/>
  <c r="F128" i="24"/>
  <c r="Q121" i="23"/>
  <c r="R121" i="23" s="1"/>
  <c r="L221" i="23"/>
  <c r="M221" i="23" s="1"/>
  <c r="J221" i="23" s="1"/>
  <c r="K222" i="23" s="1"/>
  <c r="F150" i="23"/>
  <c r="Q121" i="20"/>
  <c r="R121" i="20" s="1"/>
  <c r="B229" i="23" l="1"/>
  <c r="C229" i="20"/>
  <c r="B229" i="20"/>
  <c r="K129" i="24"/>
  <c r="G122" i="20"/>
  <c r="H122" i="20" s="1"/>
  <c r="C229" i="23"/>
  <c r="P128" i="24"/>
  <c r="G128" i="24"/>
  <c r="H128" i="24" s="1"/>
  <c r="E128" i="24" s="1"/>
  <c r="O121" i="23"/>
  <c r="P122" i="23" s="1"/>
  <c r="L222" i="23"/>
  <c r="M222" i="23" s="1"/>
  <c r="J222" i="23" s="1"/>
  <c r="K223" i="23" s="1"/>
  <c r="G150" i="23"/>
  <c r="H150" i="23" s="1"/>
  <c r="E150" i="23" s="1"/>
  <c r="O121" i="20"/>
  <c r="P122" i="20" s="1"/>
  <c r="L122" i="20"/>
  <c r="B230" i="23" l="1"/>
  <c r="C230" i="20"/>
  <c r="B230" i="20"/>
  <c r="L129" i="24"/>
  <c r="M129" i="24" s="1"/>
  <c r="J129" i="24" s="1"/>
  <c r="E122" i="20"/>
  <c r="M122" i="20"/>
  <c r="J122" i="20" s="1"/>
  <c r="K123" i="20" s="1"/>
  <c r="C230" i="23"/>
  <c r="Q128" i="24"/>
  <c r="R128" i="24" s="1"/>
  <c r="O128" i="24" s="1"/>
  <c r="F129" i="24"/>
  <c r="Q122" i="23"/>
  <c r="R122" i="23" s="1"/>
  <c r="L223" i="23"/>
  <c r="M223" i="23" s="1"/>
  <c r="J223" i="23" s="1"/>
  <c r="K224" i="23" s="1"/>
  <c r="F151" i="23"/>
  <c r="Q122" i="20"/>
  <c r="R122" i="20" s="1"/>
  <c r="C231" i="20" l="1"/>
  <c r="B231" i="20"/>
  <c r="F123" i="20"/>
  <c r="K130" i="24"/>
  <c r="P129" i="24"/>
  <c r="G129" i="24"/>
  <c r="H129" i="24" s="1"/>
  <c r="E129" i="24" s="1"/>
  <c r="O122" i="23"/>
  <c r="P123" i="23" s="1"/>
  <c r="L224" i="23"/>
  <c r="M224" i="23" s="1"/>
  <c r="J224" i="23" s="1"/>
  <c r="K225" i="23" s="1"/>
  <c r="G151" i="23"/>
  <c r="H151" i="23" s="1"/>
  <c r="E151" i="23" s="1"/>
  <c r="O122" i="20"/>
  <c r="P123" i="20" s="1"/>
  <c r="L123" i="20"/>
  <c r="G123" i="20" l="1"/>
  <c r="H123" i="20" s="1"/>
  <c r="E123" i="20" s="1"/>
  <c r="F124" i="20" s="1"/>
  <c r="L130" i="24"/>
  <c r="M130" i="24" s="1"/>
  <c r="J130" i="24" s="1"/>
  <c r="M123" i="20"/>
  <c r="J123" i="20" s="1"/>
  <c r="K124" i="20" s="1"/>
  <c r="Q129" i="24"/>
  <c r="R129" i="24" s="1"/>
  <c r="O129" i="24" s="1"/>
  <c r="F130" i="24"/>
  <c r="Q123" i="23"/>
  <c r="R123" i="23" s="1"/>
  <c r="L225" i="23"/>
  <c r="M225" i="23" s="1"/>
  <c r="J225" i="23" s="1"/>
  <c r="K226" i="23" s="1"/>
  <c r="F152" i="23"/>
  <c r="Q123" i="20"/>
  <c r="R123" i="20" s="1"/>
  <c r="G124" i="20" l="1"/>
  <c r="H124" i="20" s="1"/>
  <c r="E124" i="20" s="1"/>
  <c r="F125" i="20" s="1"/>
  <c r="K131" i="24"/>
  <c r="P130" i="24"/>
  <c r="G130" i="24"/>
  <c r="H130" i="24" s="1"/>
  <c r="E130" i="24" s="1"/>
  <c r="O123" i="23"/>
  <c r="P124" i="23" s="1"/>
  <c r="L226" i="23"/>
  <c r="M226" i="23" s="1"/>
  <c r="J226" i="23" s="1"/>
  <c r="K227" i="23" s="1"/>
  <c r="G152" i="23"/>
  <c r="H152" i="23" s="1"/>
  <c r="E152" i="23" s="1"/>
  <c r="O123" i="20"/>
  <c r="P124" i="20" s="1"/>
  <c r="L124" i="20"/>
  <c r="L131" i="24" l="1"/>
  <c r="M131" i="24" s="1"/>
  <c r="J131" i="24" s="1"/>
  <c r="M124" i="20"/>
  <c r="J124" i="20" s="1"/>
  <c r="K125" i="20" s="1"/>
  <c r="G125" i="20"/>
  <c r="H125" i="20" s="1"/>
  <c r="Q130" i="24"/>
  <c r="R130" i="24" s="1"/>
  <c r="O130" i="24" s="1"/>
  <c r="F131" i="24"/>
  <c r="Q124" i="23"/>
  <c r="R124" i="23" s="1"/>
  <c r="L227" i="23"/>
  <c r="M227" i="23" s="1"/>
  <c r="J227" i="23" s="1"/>
  <c r="K228" i="23" s="1"/>
  <c r="F153" i="23"/>
  <c r="Q124" i="20"/>
  <c r="R124" i="20" s="1"/>
  <c r="K132" i="24" l="1"/>
  <c r="E125" i="20"/>
  <c r="F126" i="20" s="1"/>
  <c r="P131" i="24"/>
  <c r="G131" i="24"/>
  <c r="H131" i="24" s="1"/>
  <c r="E131" i="24" s="1"/>
  <c r="O124" i="23"/>
  <c r="P125" i="23" s="1"/>
  <c r="L228" i="23"/>
  <c r="M228" i="23" s="1"/>
  <c r="J228" i="23" s="1"/>
  <c r="K229" i="23" s="1"/>
  <c r="G153" i="23"/>
  <c r="H153" i="23" s="1"/>
  <c r="E153" i="23" s="1"/>
  <c r="O124" i="20"/>
  <c r="P125" i="20" s="1"/>
  <c r="L125" i="20"/>
  <c r="L132" i="24" l="1"/>
  <c r="M132" i="24" s="1"/>
  <c r="J132" i="24" s="1"/>
  <c r="M125" i="20"/>
  <c r="J125" i="20" s="1"/>
  <c r="K126" i="20" s="1"/>
  <c r="G126" i="20"/>
  <c r="H126" i="20" s="1"/>
  <c r="Q131" i="24"/>
  <c r="R131" i="24" s="1"/>
  <c r="O131" i="24" s="1"/>
  <c r="F132" i="24"/>
  <c r="Q125" i="23"/>
  <c r="R125" i="23" s="1"/>
  <c r="L229" i="23"/>
  <c r="M229" i="23" s="1"/>
  <c r="J229" i="23" s="1"/>
  <c r="K230" i="23" s="1"/>
  <c r="K13" i="23" s="1" a="1"/>
  <c r="K13" i="23" s="1"/>
  <c r="F154" i="23"/>
  <c r="Q125" i="20"/>
  <c r="R125" i="20" s="1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K133" i="24" l="1"/>
  <c r="E126" i="20"/>
  <c r="F127" i="20" s="1"/>
  <c r="P132" i="24"/>
  <c r="G132" i="24"/>
  <c r="H132" i="24" s="1"/>
  <c r="E132" i="24" s="1"/>
  <c r="O125" i="23"/>
  <c r="P126" i="23" s="1"/>
  <c r="G154" i="23"/>
  <c r="H154" i="23" s="1"/>
  <c r="E154" i="23" s="1"/>
  <c r="O125" i="20"/>
  <c r="P126" i="20" s="1"/>
  <c r="L126" i="20"/>
  <c r="G37" i="27"/>
  <c r="H37" i="27" s="1"/>
  <c r="L230" i="23"/>
  <c r="M230" i="23" s="1"/>
  <c r="E17" i="14"/>
  <c r="F18" i="14" s="1"/>
  <c r="J14" i="14"/>
  <c r="O14" i="14"/>
  <c r="O21" i="14" l="1"/>
  <c r="O25" i="14"/>
  <c r="O29" i="14"/>
  <c r="O33" i="14"/>
  <c r="O37" i="14"/>
  <c r="O41" i="14"/>
  <c r="O45" i="14"/>
  <c r="O49" i="14"/>
  <c r="O53" i="14"/>
  <c r="O57" i="14"/>
  <c r="O61" i="14"/>
  <c r="O65" i="14"/>
  <c r="O69" i="14"/>
  <c r="O73" i="14"/>
  <c r="O77" i="14"/>
  <c r="O81" i="14"/>
  <c r="O85" i="14"/>
  <c r="O89" i="14"/>
  <c r="O93" i="14"/>
  <c r="O97" i="14"/>
  <c r="O101" i="14"/>
  <c r="O105" i="14"/>
  <c r="O109" i="14"/>
  <c r="O113" i="14"/>
  <c r="O117" i="14"/>
  <c r="O121" i="14"/>
  <c r="O125" i="14"/>
  <c r="O129" i="14"/>
  <c r="O133" i="14"/>
  <c r="O137" i="14"/>
  <c r="O141" i="14"/>
  <c r="O145" i="14"/>
  <c r="O149" i="14"/>
  <c r="O153" i="14"/>
  <c r="O157" i="14"/>
  <c r="O161" i="14"/>
  <c r="O165" i="14"/>
  <c r="O169" i="14"/>
  <c r="O173" i="14"/>
  <c r="O197" i="14"/>
  <c r="O201" i="14"/>
  <c r="O205" i="14"/>
  <c r="O209" i="14"/>
  <c r="O213" i="14"/>
  <c r="O217" i="14"/>
  <c r="O221" i="14"/>
  <c r="O225" i="14"/>
  <c r="O229" i="14"/>
  <c r="O18" i="14"/>
  <c r="O22" i="14"/>
  <c r="O26" i="14"/>
  <c r="O30" i="14"/>
  <c r="O34" i="14"/>
  <c r="O38" i="14"/>
  <c r="O42" i="14"/>
  <c r="O46" i="14"/>
  <c r="O50" i="14"/>
  <c r="O54" i="14"/>
  <c r="O58" i="14"/>
  <c r="O62" i="14"/>
  <c r="O66" i="14"/>
  <c r="O70" i="14"/>
  <c r="O74" i="14"/>
  <c r="O78" i="14"/>
  <c r="O82" i="14"/>
  <c r="O86" i="14"/>
  <c r="O90" i="14"/>
  <c r="O94" i="14"/>
  <c r="O98" i="14"/>
  <c r="O102" i="14"/>
  <c r="O106" i="14"/>
  <c r="O110" i="14"/>
  <c r="O114" i="14"/>
  <c r="O118" i="14"/>
  <c r="O122" i="14"/>
  <c r="O126" i="14"/>
  <c r="O130" i="14"/>
  <c r="O134" i="14"/>
  <c r="O138" i="14"/>
  <c r="O142" i="14"/>
  <c r="O146" i="14"/>
  <c r="O150" i="14"/>
  <c r="O154" i="14"/>
  <c r="O158" i="14"/>
  <c r="O162" i="14"/>
  <c r="O166" i="14"/>
  <c r="O170" i="14"/>
  <c r="O198" i="14"/>
  <c r="O202" i="14"/>
  <c r="O206" i="14"/>
  <c r="O210" i="14"/>
  <c r="O214" i="14"/>
  <c r="O218" i="14"/>
  <c r="O222" i="14"/>
  <c r="O226" i="14"/>
  <c r="O230" i="14"/>
  <c r="O19" i="14"/>
  <c r="O23" i="14"/>
  <c r="O27" i="14"/>
  <c r="O31" i="14"/>
  <c r="O35" i="14"/>
  <c r="O39" i="14"/>
  <c r="O43" i="14"/>
  <c r="O47" i="14"/>
  <c r="O51" i="14"/>
  <c r="O55" i="14"/>
  <c r="O59" i="14"/>
  <c r="O63" i="14"/>
  <c r="O67" i="14"/>
  <c r="O71" i="14"/>
  <c r="O75" i="14"/>
  <c r="O79" i="14"/>
  <c r="O83" i="14"/>
  <c r="O87" i="14"/>
  <c r="O91" i="14"/>
  <c r="O95" i="14"/>
  <c r="O99" i="14"/>
  <c r="O103" i="14"/>
  <c r="O107" i="14"/>
  <c r="O111" i="14"/>
  <c r="O115" i="14"/>
  <c r="O119" i="14"/>
  <c r="O123" i="14"/>
  <c r="O127" i="14"/>
  <c r="O131" i="14"/>
  <c r="O135" i="14"/>
  <c r="O139" i="14"/>
  <c r="O143" i="14"/>
  <c r="O147" i="14"/>
  <c r="O151" i="14"/>
  <c r="O155" i="14"/>
  <c r="O159" i="14"/>
  <c r="O163" i="14"/>
  <c r="O167" i="14"/>
  <c r="O171" i="14"/>
  <c r="O195" i="14"/>
  <c r="O199" i="14"/>
  <c r="O203" i="14"/>
  <c r="O207" i="14"/>
  <c r="O211" i="14"/>
  <c r="O215" i="14"/>
  <c r="O219" i="14"/>
  <c r="O223" i="14"/>
  <c r="O227" i="14"/>
  <c r="O231" i="14"/>
  <c r="O20" i="14"/>
  <c r="O24" i="14"/>
  <c r="O28" i="14"/>
  <c r="O32" i="14"/>
  <c r="O36" i="14"/>
  <c r="O40" i="14"/>
  <c r="O44" i="14"/>
  <c r="O48" i="14"/>
  <c r="O52" i="14"/>
  <c r="O56" i="14"/>
  <c r="O60" i="14"/>
  <c r="O64" i="14"/>
  <c r="O68" i="14"/>
  <c r="O72" i="14"/>
  <c r="O76" i="14"/>
  <c r="O80" i="14"/>
  <c r="O84" i="14"/>
  <c r="O88" i="14"/>
  <c r="O92" i="14"/>
  <c r="O96" i="14"/>
  <c r="O100" i="14"/>
  <c r="O104" i="14"/>
  <c r="O108" i="14"/>
  <c r="O112" i="14"/>
  <c r="O116" i="14"/>
  <c r="O120" i="14"/>
  <c r="O124" i="14"/>
  <c r="O128" i="14"/>
  <c r="O132" i="14"/>
  <c r="O136" i="14"/>
  <c r="O140" i="14"/>
  <c r="O144" i="14"/>
  <c r="O148" i="14"/>
  <c r="O152" i="14"/>
  <c r="O156" i="14"/>
  <c r="O160" i="14"/>
  <c r="O164" i="14"/>
  <c r="O168" i="14"/>
  <c r="O172" i="14"/>
  <c r="O196" i="14"/>
  <c r="O200" i="14"/>
  <c r="O204" i="14"/>
  <c r="O208" i="14"/>
  <c r="O212" i="14"/>
  <c r="O216" i="14"/>
  <c r="O220" i="14"/>
  <c r="O224" i="14"/>
  <c r="O228" i="14"/>
  <c r="J19" i="14"/>
  <c r="J23" i="14"/>
  <c r="J27" i="14"/>
  <c r="J31" i="14"/>
  <c r="J35" i="14"/>
  <c r="J39" i="14"/>
  <c r="J43" i="14"/>
  <c r="J47" i="14"/>
  <c r="J51" i="14"/>
  <c r="J67" i="14"/>
  <c r="J20" i="14"/>
  <c r="J24" i="14"/>
  <c r="J28" i="14"/>
  <c r="J32" i="14"/>
  <c r="J36" i="14"/>
  <c r="J40" i="14"/>
  <c r="J44" i="14"/>
  <c r="J48" i="14"/>
  <c r="J52" i="14"/>
  <c r="J60" i="14"/>
  <c r="J68" i="14"/>
  <c r="J21" i="14"/>
  <c r="J25" i="14"/>
  <c r="J29" i="14"/>
  <c r="J33" i="14"/>
  <c r="J37" i="14"/>
  <c r="J41" i="14"/>
  <c r="J45" i="14"/>
  <c r="J49" i="14"/>
  <c r="J53" i="14"/>
  <c r="J61" i="14"/>
  <c r="J18" i="14"/>
  <c r="J22" i="14"/>
  <c r="J26" i="14"/>
  <c r="J30" i="14"/>
  <c r="J34" i="14"/>
  <c r="J38" i="14"/>
  <c r="J42" i="14"/>
  <c r="J46" i="14"/>
  <c r="J50" i="14"/>
  <c r="J54" i="14"/>
  <c r="J109" i="14"/>
  <c r="J121" i="14"/>
  <c r="J126" i="14"/>
  <c r="J137" i="14"/>
  <c r="J146" i="14"/>
  <c r="J150" i="14"/>
  <c r="J154" i="14"/>
  <c r="J158" i="14"/>
  <c r="J162" i="14"/>
  <c r="J166" i="14"/>
  <c r="J214" i="14"/>
  <c r="J218" i="14"/>
  <c r="J222" i="14"/>
  <c r="J223" i="14"/>
  <c r="J110" i="14"/>
  <c r="J116" i="14"/>
  <c r="J127" i="14"/>
  <c r="J132" i="14"/>
  <c r="J142" i="14"/>
  <c r="J215" i="14"/>
  <c r="J231" i="14"/>
  <c r="J111" i="14"/>
  <c r="J117" i="14"/>
  <c r="J122" i="14"/>
  <c r="J133" i="14"/>
  <c r="J138" i="14"/>
  <c r="J143" i="14"/>
  <c r="J147" i="14"/>
  <c r="J151" i="14"/>
  <c r="J155" i="14"/>
  <c r="J159" i="14"/>
  <c r="J163" i="14"/>
  <c r="J219" i="14"/>
  <c r="J123" i="14"/>
  <c r="J128" i="14"/>
  <c r="J139" i="14"/>
  <c r="J220" i="14"/>
  <c r="J228" i="14"/>
  <c r="J227" i="14"/>
  <c r="J112" i="14"/>
  <c r="J118" i="14"/>
  <c r="J129" i="14"/>
  <c r="J134" i="14"/>
  <c r="J144" i="14"/>
  <c r="J148" i="14"/>
  <c r="J152" i="14"/>
  <c r="J156" i="14"/>
  <c r="J160" i="14"/>
  <c r="J164" i="14"/>
  <c r="J200" i="14"/>
  <c r="J216" i="14"/>
  <c r="J224" i="14"/>
  <c r="J229" i="14"/>
  <c r="J113" i="14"/>
  <c r="J119" i="14"/>
  <c r="J124" i="14"/>
  <c r="J135" i="14"/>
  <c r="J140" i="14"/>
  <c r="J221" i="14"/>
  <c r="J226" i="14"/>
  <c r="J114" i="14"/>
  <c r="J125" i="14"/>
  <c r="J130" i="14"/>
  <c r="J145" i="14"/>
  <c r="J149" i="14"/>
  <c r="J153" i="14"/>
  <c r="J157" i="14"/>
  <c r="J161" i="14"/>
  <c r="J165" i="14"/>
  <c r="J201" i="14"/>
  <c r="J217" i="14"/>
  <c r="J225" i="14"/>
  <c r="J230" i="14"/>
  <c r="J115" i="14"/>
  <c r="J120" i="14"/>
  <c r="J131" i="14"/>
  <c r="J136" i="14"/>
  <c r="J141" i="14"/>
  <c r="O17" i="14"/>
  <c r="J17" i="14"/>
  <c r="L133" i="24"/>
  <c r="M133" i="24" s="1"/>
  <c r="J133" i="24" s="1"/>
  <c r="P14" i="14"/>
  <c r="M126" i="20"/>
  <c r="J126" i="20" s="1"/>
  <c r="K127" i="20" s="1"/>
  <c r="G127" i="20"/>
  <c r="H127" i="20" s="1"/>
  <c r="G18" i="14"/>
  <c r="Q132" i="24"/>
  <c r="R132" i="24" s="1"/>
  <c r="O132" i="24" s="1"/>
  <c r="F133" i="24"/>
  <c r="Q126" i="23"/>
  <c r="R126" i="23" s="1"/>
  <c r="F155" i="23"/>
  <c r="Q126" i="20"/>
  <c r="R126" i="20" s="1"/>
  <c r="J230" i="23"/>
  <c r="P21" i="14" l="1"/>
  <c r="P25" i="14"/>
  <c r="P29" i="14"/>
  <c r="P33" i="14"/>
  <c r="P37" i="14"/>
  <c r="P41" i="14"/>
  <c r="P45" i="14"/>
  <c r="P49" i="14"/>
  <c r="P53" i="14"/>
  <c r="P61" i="14"/>
  <c r="P109" i="14"/>
  <c r="P113" i="14"/>
  <c r="P117" i="14"/>
  <c r="P121" i="14"/>
  <c r="P125" i="14"/>
  <c r="P129" i="14"/>
  <c r="P133" i="14"/>
  <c r="P137" i="14"/>
  <c r="P141" i="14"/>
  <c r="P145" i="14"/>
  <c r="P149" i="14"/>
  <c r="P153" i="14"/>
  <c r="P157" i="14"/>
  <c r="P161" i="14"/>
  <c r="P165" i="14"/>
  <c r="P201" i="14"/>
  <c r="P217" i="14"/>
  <c r="P221" i="14"/>
  <c r="P225" i="14"/>
  <c r="P229" i="14"/>
  <c r="P18" i="14"/>
  <c r="P22" i="14"/>
  <c r="P26" i="14"/>
  <c r="P30" i="14"/>
  <c r="P34" i="14"/>
  <c r="P38" i="14"/>
  <c r="P42" i="14"/>
  <c r="P46" i="14"/>
  <c r="P50" i="14"/>
  <c r="P54" i="14"/>
  <c r="P110" i="14"/>
  <c r="P114" i="14"/>
  <c r="P118" i="14"/>
  <c r="P122" i="14"/>
  <c r="P126" i="14"/>
  <c r="P130" i="14"/>
  <c r="P134" i="14"/>
  <c r="P138" i="14"/>
  <c r="P142" i="14"/>
  <c r="P146" i="14"/>
  <c r="P150" i="14"/>
  <c r="P154" i="14"/>
  <c r="P158" i="14"/>
  <c r="P162" i="14"/>
  <c r="P166" i="14"/>
  <c r="P214" i="14"/>
  <c r="P218" i="14"/>
  <c r="P222" i="14"/>
  <c r="P226" i="14"/>
  <c r="P230" i="14"/>
  <c r="P19" i="14"/>
  <c r="P23" i="14"/>
  <c r="P27" i="14"/>
  <c r="P31" i="14"/>
  <c r="P35" i="14"/>
  <c r="P39" i="14"/>
  <c r="P43" i="14"/>
  <c r="P47" i="14"/>
  <c r="P51" i="14"/>
  <c r="P67" i="14"/>
  <c r="P111" i="14"/>
  <c r="P115" i="14"/>
  <c r="P119" i="14"/>
  <c r="P123" i="14"/>
  <c r="P127" i="14"/>
  <c r="P131" i="14"/>
  <c r="P135" i="14"/>
  <c r="P139" i="14"/>
  <c r="P143" i="14"/>
  <c r="P147" i="14"/>
  <c r="P151" i="14"/>
  <c r="P155" i="14"/>
  <c r="P159" i="14"/>
  <c r="P163" i="14"/>
  <c r="P215" i="14"/>
  <c r="P219" i="14"/>
  <c r="P223" i="14"/>
  <c r="P227" i="14"/>
  <c r="P231" i="14"/>
  <c r="P20" i="14"/>
  <c r="P24" i="14"/>
  <c r="P28" i="14"/>
  <c r="P32" i="14"/>
  <c r="P36" i="14"/>
  <c r="P40" i="14"/>
  <c r="P44" i="14"/>
  <c r="P48" i="14"/>
  <c r="P52" i="14"/>
  <c r="P60" i="14"/>
  <c r="P68" i="14"/>
  <c r="P112" i="14"/>
  <c r="P116" i="14"/>
  <c r="P120" i="14"/>
  <c r="P124" i="14"/>
  <c r="P128" i="14"/>
  <c r="P132" i="14"/>
  <c r="P136" i="14"/>
  <c r="P140" i="14"/>
  <c r="P144" i="14"/>
  <c r="P148" i="14"/>
  <c r="P152" i="14"/>
  <c r="P156" i="14"/>
  <c r="P160" i="14"/>
  <c r="P164" i="14"/>
  <c r="P200" i="14"/>
  <c r="P216" i="14"/>
  <c r="P220" i="14"/>
  <c r="P224" i="14"/>
  <c r="P228" i="14"/>
  <c r="P17" i="14"/>
  <c r="T17" i="14" s="1"/>
  <c r="K134" i="24"/>
  <c r="E127" i="20"/>
  <c r="F128" i="20" s="1"/>
  <c r="N17" i="14"/>
  <c r="P133" i="24"/>
  <c r="G133" i="24"/>
  <c r="H133" i="24" s="1"/>
  <c r="E133" i="24" s="1"/>
  <c r="O126" i="23"/>
  <c r="P127" i="23" s="1"/>
  <c r="G155" i="23"/>
  <c r="H155" i="23" s="1"/>
  <c r="E155" i="23" s="1"/>
  <c r="O126" i="20"/>
  <c r="P127" i="20" s="1"/>
  <c r="L127" i="20"/>
  <c r="Q17" i="14" l="1"/>
  <c r="L134" i="24"/>
  <c r="M134" i="24" s="1"/>
  <c r="J134" i="24" s="1"/>
  <c r="M127" i="20"/>
  <c r="J127" i="20" s="1"/>
  <c r="K128" i="20" s="1"/>
  <c r="G128" i="20"/>
  <c r="H128" i="20" s="1"/>
  <c r="Q133" i="24"/>
  <c r="R133" i="24" s="1"/>
  <c r="O133" i="24" s="1"/>
  <c r="F134" i="24"/>
  <c r="Q127" i="23"/>
  <c r="R127" i="23" s="1"/>
  <c r="F156" i="23"/>
  <c r="Q127" i="20"/>
  <c r="R127" i="20" s="1"/>
  <c r="K17" i="14"/>
  <c r="L18" i="14" s="1"/>
  <c r="R18" i="14" l="1"/>
  <c r="K135" i="24"/>
  <c r="E128" i="20"/>
  <c r="F129" i="20" s="1"/>
  <c r="P134" i="24"/>
  <c r="G134" i="24"/>
  <c r="H134" i="24" s="1"/>
  <c r="E134" i="24" s="1"/>
  <c r="O127" i="23"/>
  <c r="P128" i="23" s="1"/>
  <c r="G156" i="23"/>
  <c r="H156" i="23" s="1"/>
  <c r="E156" i="23" s="1"/>
  <c r="O127" i="20"/>
  <c r="P128" i="20" s="1"/>
  <c r="L128" i="20"/>
  <c r="M18" i="14"/>
  <c r="S18" i="14" l="1"/>
  <c r="L135" i="24"/>
  <c r="M135" i="24" s="1"/>
  <c r="J135" i="24" s="1"/>
  <c r="M128" i="20"/>
  <c r="J128" i="20" s="1"/>
  <c r="K129" i="20" s="1"/>
  <c r="G129" i="20"/>
  <c r="H129" i="20" s="1"/>
  <c r="Q134" i="24"/>
  <c r="R134" i="24" s="1"/>
  <c r="O134" i="24" s="1"/>
  <c r="F135" i="24"/>
  <c r="Q128" i="23"/>
  <c r="R128" i="23" s="1"/>
  <c r="F157" i="23"/>
  <c r="Q128" i="20"/>
  <c r="R128" i="20" s="1"/>
  <c r="B18" i="14" l="1"/>
  <c r="C18" i="14"/>
  <c r="K136" i="24"/>
  <c r="H18" i="14"/>
  <c r="E18" i="14" s="1"/>
  <c r="F19" i="14" s="1"/>
  <c r="E129" i="20"/>
  <c r="F130" i="20" s="1"/>
  <c r="P135" i="24"/>
  <c r="G135" i="24"/>
  <c r="H135" i="24" s="1"/>
  <c r="E135" i="24" s="1"/>
  <c r="O128" i="23"/>
  <c r="P129" i="23" s="1"/>
  <c r="G157" i="23"/>
  <c r="H157" i="23" s="1"/>
  <c r="E157" i="23" s="1"/>
  <c r="O128" i="20"/>
  <c r="P129" i="20" s="1"/>
  <c r="L129" i="20"/>
  <c r="B19" i="14" l="1"/>
  <c r="C19" i="14"/>
  <c r="L136" i="24"/>
  <c r="M136" i="24" s="1"/>
  <c r="J136" i="24" s="1"/>
  <c r="T18" i="14"/>
  <c r="N18" i="14"/>
  <c r="M129" i="20"/>
  <c r="J129" i="20" s="1"/>
  <c r="K130" i="20" s="1"/>
  <c r="G130" i="20"/>
  <c r="H130" i="20" s="1"/>
  <c r="Q135" i="24"/>
  <c r="R135" i="24" s="1"/>
  <c r="O135" i="24" s="1"/>
  <c r="F136" i="24"/>
  <c r="Q129" i="23"/>
  <c r="R129" i="23" s="1"/>
  <c r="F158" i="23"/>
  <c r="Q129" i="20"/>
  <c r="R129" i="20" s="1"/>
  <c r="B20" i="14" l="1"/>
  <c r="C20" i="14"/>
  <c r="Q18" i="14"/>
  <c r="K137" i="24"/>
  <c r="E130" i="20"/>
  <c r="F131" i="20" s="1"/>
  <c r="P136" i="24"/>
  <c r="G136" i="24"/>
  <c r="H136" i="24" s="1"/>
  <c r="E136" i="24" s="1"/>
  <c r="O129" i="23"/>
  <c r="P130" i="23" s="1"/>
  <c r="G158" i="23"/>
  <c r="H158" i="23" s="1"/>
  <c r="E158" i="23" s="1"/>
  <c r="O129" i="20"/>
  <c r="P130" i="20" s="1"/>
  <c r="L130" i="20"/>
  <c r="K18" i="14"/>
  <c r="L19" i="14" s="1"/>
  <c r="B21" i="14" l="1"/>
  <c r="C21" i="14"/>
  <c r="R19" i="14"/>
  <c r="L137" i="24"/>
  <c r="M137" i="24" s="1"/>
  <c r="J137" i="24" s="1"/>
  <c r="M130" i="20"/>
  <c r="J130" i="20" s="1"/>
  <c r="K131" i="20" s="1"/>
  <c r="G131" i="20"/>
  <c r="H131" i="20" s="1"/>
  <c r="Q136" i="24"/>
  <c r="R136" i="24" s="1"/>
  <c r="O136" i="24" s="1"/>
  <c r="F137" i="24"/>
  <c r="Q130" i="23"/>
  <c r="R130" i="23" s="1"/>
  <c r="F159" i="23"/>
  <c r="Q130" i="20"/>
  <c r="R130" i="20" s="1"/>
  <c r="S19" i="14" l="1"/>
  <c r="T19" i="14" s="1"/>
  <c r="Q19" i="14" s="1"/>
  <c r="R20" i="14" s="1"/>
  <c r="B22" i="14"/>
  <c r="C22" i="14"/>
  <c r="K138" i="24"/>
  <c r="E131" i="20"/>
  <c r="F132" i="20" s="1"/>
  <c r="P137" i="24"/>
  <c r="G137" i="24"/>
  <c r="H137" i="24" s="1"/>
  <c r="E137" i="24" s="1"/>
  <c r="O130" i="23"/>
  <c r="P131" i="23" s="1"/>
  <c r="G159" i="23"/>
  <c r="H159" i="23" s="1"/>
  <c r="E159" i="23" s="1"/>
  <c r="O130" i="20"/>
  <c r="P131" i="20" s="1"/>
  <c r="L131" i="20"/>
  <c r="M19" i="14"/>
  <c r="N19" i="14" s="1"/>
  <c r="B23" i="14" l="1"/>
  <c r="C23" i="14"/>
  <c r="S20" i="14"/>
  <c r="T20" i="14" s="1"/>
  <c r="L138" i="24"/>
  <c r="M138" i="24" s="1"/>
  <c r="J138" i="24" s="1"/>
  <c r="K139" i="24" s="1"/>
  <c r="M131" i="20"/>
  <c r="J131" i="20" s="1"/>
  <c r="K132" i="20" s="1"/>
  <c r="G132" i="20"/>
  <c r="H132" i="20" s="1"/>
  <c r="Q137" i="24"/>
  <c r="R137" i="24" s="1"/>
  <c r="O137" i="24" s="1"/>
  <c r="F138" i="24"/>
  <c r="Q131" i="23"/>
  <c r="R131" i="23" s="1"/>
  <c r="F160" i="23"/>
  <c r="Q131" i="20"/>
  <c r="R131" i="20" s="1"/>
  <c r="K19" i="14"/>
  <c r="L20" i="14" s="1"/>
  <c r="C24" i="14" l="1"/>
  <c r="B24" i="14"/>
  <c r="Q20" i="14"/>
  <c r="L139" i="24"/>
  <c r="M139" i="24" s="1"/>
  <c r="E132" i="20"/>
  <c r="F133" i="20" s="1"/>
  <c r="M20" i="14"/>
  <c r="P138" i="24"/>
  <c r="G138" i="24"/>
  <c r="H138" i="24" s="1"/>
  <c r="E138" i="24" s="1"/>
  <c r="O131" i="23"/>
  <c r="P132" i="23" s="1"/>
  <c r="G160" i="23"/>
  <c r="H160" i="23" s="1"/>
  <c r="E160" i="23" s="1"/>
  <c r="O131" i="20"/>
  <c r="P132" i="20" s="1"/>
  <c r="L132" i="20"/>
  <c r="C25" i="14" l="1"/>
  <c r="B25" i="14"/>
  <c r="R21" i="14"/>
  <c r="J139" i="24"/>
  <c r="K140" i="24" s="1"/>
  <c r="N20" i="14"/>
  <c r="K20" i="14" s="1"/>
  <c r="L21" i="14" s="1"/>
  <c r="M132" i="20"/>
  <c r="J132" i="20" s="1"/>
  <c r="K133" i="20" s="1"/>
  <c r="G133" i="20"/>
  <c r="H133" i="20" s="1"/>
  <c r="Q138" i="24"/>
  <c r="R138" i="24" s="1"/>
  <c r="O138" i="24" s="1"/>
  <c r="P139" i="24" s="1"/>
  <c r="F139" i="24"/>
  <c r="Q132" i="23"/>
  <c r="R132" i="23" s="1"/>
  <c r="F161" i="23"/>
  <c r="Q132" i="20"/>
  <c r="R132" i="20" s="1"/>
  <c r="B26" i="14" l="1"/>
  <c r="C26" i="14"/>
  <c r="S21" i="14"/>
  <c r="T21" i="14" s="1"/>
  <c r="Q21" i="14" s="1"/>
  <c r="R22" i="14" s="1"/>
  <c r="L140" i="24"/>
  <c r="M140" i="24" s="1"/>
  <c r="E133" i="20"/>
  <c r="F134" i="20" s="1"/>
  <c r="M21" i="14"/>
  <c r="N21" i="14" s="1"/>
  <c r="K21" i="14" s="1"/>
  <c r="L22" i="14" s="1"/>
  <c r="Q139" i="24"/>
  <c r="R139" i="24" s="1"/>
  <c r="G139" i="24"/>
  <c r="H139" i="24" s="1"/>
  <c r="O132" i="23"/>
  <c r="P133" i="23" s="1"/>
  <c r="G161" i="23"/>
  <c r="H161" i="23" s="1"/>
  <c r="E161" i="23" s="1"/>
  <c r="O132" i="20"/>
  <c r="P133" i="20" s="1"/>
  <c r="L133" i="20"/>
  <c r="S22" i="14" l="1"/>
  <c r="T22" i="14" s="1"/>
  <c r="Q22" i="14" s="1"/>
  <c r="R23" i="14" s="1"/>
  <c r="S23" i="14" s="1"/>
  <c r="T23" i="14" s="1"/>
  <c r="B27" i="14"/>
  <c r="C27" i="14"/>
  <c r="J140" i="24"/>
  <c r="K141" i="24" s="1"/>
  <c r="E139" i="24"/>
  <c r="F140" i="24" s="1"/>
  <c r="M133" i="20"/>
  <c r="J133" i="20" s="1"/>
  <c r="K134" i="20" s="1"/>
  <c r="G134" i="20"/>
  <c r="H134" i="20" s="1"/>
  <c r="O139" i="24"/>
  <c r="P140" i="24" s="1"/>
  <c r="Q133" i="23"/>
  <c r="R133" i="23" s="1"/>
  <c r="F162" i="23"/>
  <c r="Q133" i="20"/>
  <c r="R133" i="20" s="1"/>
  <c r="M22" i="14"/>
  <c r="N22" i="14" s="1"/>
  <c r="B28" i="14" l="1"/>
  <c r="C28" i="14"/>
  <c r="L141" i="24"/>
  <c r="M141" i="24" s="1"/>
  <c r="E134" i="20"/>
  <c r="F135" i="20" s="1"/>
  <c r="Q140" i="24"/>
  <c r="R140" i="24" s="1"/>
  <c r="G140" i="24"/>
  <c r="O133" i="23"/>
  <c r="P134" i="23" s="1"/>
  <c r="G162" i="23"/>
  <c r="H162" i="23" s="1"/>
  <c r="E162" i="23" s="1"/>
  <c r="O133" i="20"/>
  <c r="P134" i="20" s="1"/>
  <c r="L134" i="20"/>
  <c r="Q23" i="14"/>
  <c r="R24" i="14" s="1"/>
  <c r="K22" i="14"/>
  <c r="L23" i="14" s="1"/>
  <c r="B29" i="14" l="1"/>
  <c r="C29" i="14"/>
  <c r="J141" i="24"/>
  <c r="K142" i="24" s="1"/>
  <c r="H140" i="24"/>
  <c r="E140" i="24" s="1"/>
  <c r="F141" i="24" s="1"/>
  <c r="M134" i="20"/>
  <c r="J134" i="20" s="1"/>
  <c r="K135" i="20" s="1"/>
  <c r="G135" i="20"/>
  <c r="H135" i="20" s="1"/>
  <c r="O140" i="24"/>
  <c r="P141" i="24" s="1"/>
  <c r="Q134" i="23"/>
  <c r="R134" i="23" s="1"/>
  <c r="F163" i="23"/>
  <c r="Q134" i="20"/>
  <c r="R134" i="20" s="1"/>
  <c r="S24" i="14"/>
  <c r="T24" i="14" s="1"/>
  <c r="M23" i="14"/>
  <c r="N23" i="14" s="1"/>
  <c r="B30" i="14" l="1"/>
  <c r="C30" i="14"/>
  <c r="L142" i="24"/>
  <c r="M142" i="24" s="1"/>
  <c r="E135" i="20"/>
  <c r="F136" i="20" s="1"/>
  <c r="Q141" i="24"/>
  <c r="R141" i="24" s="1"/>
  <c r="G141" i="24"/>
  <c r="O134" i="23"/>
  <c r="P135" i="23" s="1"/>
  <c r="G163" i="23"/>
  <c r="H163" i="23" s="1"/>
  <c r="E163" i="23" s="1"/>
  <c r="O134" i="20"/>
  <c r="P135" i="20" s="1"/>
  <c r="L135" i="20"/>
  <c r="Q24" i="14"/>
  <c r="R25" i="14" s="1"/>
  <c r="K23" i="14"/>
  <c r="L24" i="14" s="1"/>
  <c r="B31" i="14" l="1"/>
  <c r="C31" i="14"/>
  <c r="J142" i="24"/>
  <c r="K143" i="24" s="1"/>
  <c r="H141" i="24"/>
  <c r="E141" i="24" s="1"/>
  <c r="F142" i="24" s="1"/>
  <c r="M135" i="20"/>
  <c r="J135" i="20" s="1"/>
  <c r="K136" i="20" s="1"/>
  <c r="G136" i="20"/>
  <c r="H136" i="20" s="1"/>
  <c r="O141" i="24"/>
  <c r="P142" i="24" s="1"/>
  <c r="Q135" i="23"/>
  <c r="R135" i="23" s="1"/>
  <c r="F164" i="23"/>
  <c r="Q135" i="20"/>
  <c r="R135" i="20" s="1"/>
  <c r="S25" i="14"/>
  <c r="T25" i="14" s="1"/>
  <c r="M24" i="14"/>
  <c r="N24" i="14" s="1"/>
  <c r="B32" i="14" l="1"/>
  <c r="C32" i="14"/>
  <c r="L143" i="24"/>
  <c r="M143" i="24" s="1"/>
  <c r="E136" i="20"/>
  <c r="F137" i="20" s="1"/>
  <c r="Q142" i="24"/>
  <c r="R142" i="24" s="1"/>
  <c r="G142" i="24"/>
  <c r="O135" i="23"/>
  <c r="P136" i="23" s="1"/>
  <c r="G164" i="23"/>
  <c r="H164" i="23" s="1"/>
  <c r="E164" i="23" s="1"/>
  <c r="O135" i="20"/>
  <c r="P136" i="20" s="1"/>
  <c r="L136" i="20"/>
  <c r="Q25" i="14"/>
  <c r="R26" i="14" s="1"/>
  <c r="K24" i="14"/>
  <c r="L25" i="14" s="1"/>
  <c r="C33" i="14" l="1"/>
  <c r="B33" i="14"/>
  <c r="J143" i="24"/>
  <c r="K144" i="24" s="1"/>
  <c r="H142" i="24"/>
  <c r="E142" i="24" s="1"/>
  <c r="F143" i="24" s="1"/>
  <c r="M136" i="20"/>
  <c r="J136" i="20" s="1"/>
  <c r="K137" i="20" s="1"/>
  <c r="G137" i="20"/>
  <c r="H137" i="20" s="1"/>
  <c r="O142" i="24"/>
  <c r="P143" i="24" s="1"/>
  <c r="Q136" i="23"/>
  <c r="R136" i="23" s="1"/>
  <c r="F165" i="23"/>
  <c r="Q136" i="20"/>
  <c r="R136" i="20" s="1"/>
  <c r="S26" i="14"/>
  <c r="T26" i="14" s="1"/>
  <c r="M25" i="14"/>
  <c r="N25" i="14" s="1"/>
  <c r="B34" i="14" l="1"/>
  <c r="C34" i="14"/>
  <c r="L144" i="24"/>
  <c r="M144" i="24" s="1"/>
  <c r="E137" i="20"/>
  <c r="F138" i="20" s="1"/>
  <c r="Q143" i="24"/>
  <c r="R143" i="24" s="1"/>
  <c r="G143" i="24"/>
  <c r="O136" i="23"/>
  <c r="P137" i="23" s="1"/>
  <c r="G165" i="23"/>
  <c r="H165" i="23" s="1"/>
  <c r="E165" i="23" s="1"/>
  <c r="O136" i="20"/>
  <c r="P137" i="20" s="1"/>
  <c r="L137" i="20"/>
  <c r="Q26" i="14"/>
  <c r="R27" i="14" s="1"/>
  <c r="K25" i="14"/>
  <c r="L26" i="14" s="1"/>
  <c r="B35" i="14" l="1"/>
  <c r="C35" i="14"/>
  <c r="J144" i="24"/>
  <c r="K145" i="24" s="1"/>
  <c r="H143" i="24"/>
  <c r="E143" i="24" s="1"/>
  <c r="F144" i="24" s="1"/>
  <c r="M137" i="20"/>
  <c r="J137" i="20" s="1"/>
  <c r="K138" i="20" s="1"/>
  <c r="G138" i="20"/>
  <c r="H138" i="20" s="1"/>
  <c r="O143" i="24"/>
  <c r="P144" i="24" s="1"/>
  <c r="Q137" i="23"/>
  <c r="R137" i="23" s="1"/>
  <c r="F166" i="23"/>
  <c r="Q137" i="20"/>
  <c r="R137" i="20" s="1"/>
  <c r="S27" i="14"/>
  <c r="T27" i="14" s="1"/>
  <c r="M26" i="14"/>
  <c r="N26" i="14" s="1"/>
  <c r="B36" i="14" l="1"/>
  <c r="C36" i="14"/>
  <c r="L145" i="24"/>
  <c r="M145" i="24" s="1"/>
  <c r="E138" i="20"/>
  <c r="F139" i="20" s="1"/>
  <c r="Q144" i="24"/>
  <c r="R144" i="24" s="1"/>
  <c r="G144" i="24"/>
  <c r="O137" i="23"/>
  <c r="P138" i="23" s="1"/>
  <c r="G166" i="23"/>
  <c r="H166" i="23" s="1"/>
  <c r="E166" i="23" s="1"/>
  <c r="O137" i="20"/>
  <c r="P138" i="20" s="1"/>
  <c r="L138" i="20"/>
  <c r="Q27" i="14"/>
  <c r="R28" i="14" s="1"/>
  <c r="K26" i="14"/>
  <c r="L27" i="14" s="1"/>
  <c r="B37" i="14" l="1"/>
  <c r="C37" i="14"/>
  <c r="J145" i="24"/>
  <c r="H144" i="24"/>
  <c r="E144" i="24" s="1"/>
  <c r="F145" i="24" s="1"/>
  <c r="G139" i="20"/>
  <c r="M138" i="20"/>
  <c r="J138" i="20" s="1"/>
  <c r="K139" i="20" s="1"/>
  <c r="O144" i="24"/>
  <c r="P145" i="24" s="1"/>
  <c r="Q138" i="23"/>
  <c r="R138" i="23" s="1"/>
  <c r="F167" i="23"/>
  <c r="S28" i="14"/>
  <c r="T28" i="14" s="1"/>
  <c r="M27" i="14"/>
  <c r="N27" i="14" s="1"/>
  <c r="H139" i="20" l="1"/>
  <c r="E139" i="20" s="1"/>
  <c r="F140" i="20" s="1"/>
  <c r="B38" i="14"/>
  <c r="C38" i="14"/>
  <c r="K146" i="24"/>
  <c r="Q145" i="24"/>
  <c r="R145" i="24" s="1"/>
  <c r="G145" i="24"/>
  <c r="O138" i="23"/>
  <c r="P139" i="23" s="1"/>
  <c r="G167" i="23"/>
  <c r="H167" i="23" s="1"/>
  <c r="E167" i="23" s="1"/>
  <c r="Q138" i="20"/>
  <c r="L139" i="20"/>
  <c r="Q28" i="14"/>
  <c r="R29" i="14" s="1"/>
  <c r="K27" i="14"/>
  <c r="L28" i="14" s="1"/>
  <c r="G140" i="20" l="1"/>
  <c r="H140" i="20" s="1"/>
  <c r="E140" i="20" s="1"/>
  <c r="F141" i="20" s="1"/>
  <c r="B39" i="14"/>
  <c r="C39" i="14"/>
  <c r="L146" i="24"/>
  <c r="M146" i="24" s="1"/>
  <c r="H145" i="24"/>
  <c r="E145" i="24" s="1"/>
  <c r="F146" i="24" s="1"/>
  <c r="R138" i="20"/>
  <c r="O138" i="20" s="1"/>
  <c r="P139" i="20" s="1"/>
  <c r="M139" i="20"/>
  <c r="J139" i="20" s="1"/>
  <c r="K140" i="20" s="1"/>
  <c r="O145" i="24"/>
  <c r="P146" i="24" s="1"/>
  <c r="Q139" i="23"/>
  <c r="R139" i="23" s="1"/>
  <c r="F168" i="23"/>
  <c r="S29" i="14"/>
  <c r="T29" i="14" s="1"/>
  <c r="M28" i="14"/>
  <c r="N28" i="14" s="1"/>
  <c r="C40" i="14" l="1"/>
  <c r="B40" i="14"/>
  <c r="J146" i="24"/>
  <c r="K147" i="24" s="1"/>
  <c r="Q146" i="24"/>
  <c r="R146" i="24" s="1"/>
  <c r="G146" i="24"/>
  <c r="O139" i="23"/>
  <c r="P140" i="23" s="1"/>
  <c r="G168" i="23"/>
  <c r="H168" i="23" s="1"/>
  <c r="E168" i="23" s="1"/>
  <c r="Q139" i="20"/>
  <c r="L140" i="20"/>
  <c r="Q29" i="14"/>
  <c r="R30" i="14" s="1"/>
  <c r="K28" i="14"/>
  <c r="L29" i="14" s="1"/>
  <c r="C41" i="14" l="1"/>
  <c r="B41" i="14"/>
  <c r="L147" i="24"/>
  <c r="M147" i="24" s="1"/>
  <c r="J147" i="24" s="1"/>
  <c r="K148" i="24" s="1"/>
  <c r="H146" i="24"/>
  <c r="E146" i="24" s="1"/>
  <c r="F147" i="24" s="1"/>
  <c r="R139" i="20"/>
  <c r="O139" i="20" s="1"/>
  <c r="P140" i="20" s="1"/>
  <c r="M140" i="20"/>
  <c r="J140" i="20" s="1"/>
  <c r="K141" i="20" s="1"/>
  <c r="G141" i="20"/>
  <c r="H141" i="20" s="1"/>
  <c r="O146" i="24"/>
  <c r="P147" i="24" s="1"/>
  <c r="Q140" i="23"/>
  <c r="R140" i="23" s="1"/>
  <c r="F169" i="23"/>
  <c r="S30" i="14"/>
  <c r="T30" i="14" s="1"/>
  <c r="M29" i="14"/>
  <c r="N29" i="14" s="1"/>
  <c r="B42" i="14" l="1"/>
  <c r="C42" i="14"/>
  <c r="L148" i="24"/>
  <c r="M148" i="24" s="1"/>
  <c r="E141" i="20"/>
  <c r="F142" i="20" s="1"/>
  <c r="Q140" i="20"/>
  <c r="R140" i="20" s="1"/>
  <c r="O140" i="20" s="1"/>
  <c r="P141" i="20" s="1"/>
  <c r="L141" i="20"/>
  <c r="M141" i="20" s="1"/>
  <c r="J141" i="20" s="1"/>
  <c r="K142" i="20" s="1"/>
  <c r="Q147" i="24"/>
  <c r="R147" i="24" s="1"/>
  <c r="G147" i="24"/>
  <c r="O140" i="23"/>
  <c r="P141" i="23" s="1"/>
  <c r="G169" i="23"/>
  <c r="H169" i="23" s="1"/>
  <c r="E169" i="23" s="1"/>
  <c r="Q30" i="14"/>
  <c r="R31" i="14" s="1"/>
  <c r="K29" i="14"/>
  <c r="L30" i="14" s="1"/>
  <c r="B43" i="14" l="1"/>
  <c r="C43" i="14"/>
  <c r="H147" i="24"/>
  <c r="E147" i="24" s="1"/>
  <c r="F148" i="24" s="1"/>
  <c r="J148" i="24"/>
  <c r="K149" i="24" s="1"/>
  <c r="G142" i="20"/>
  <c r="H142" i="20" s="1"/>
  <c r="O147" i="24"/>
  <c r="P148" i="24" s="1"/>
  <c r="Q141" i="23"/>
  <c r="R141" i="23" s="1"/>
  <c r="F170" i="23"/>
  <c r="Q141" i="20"/>
  <c r="R141" i="20" s="1"/>
  <c r="L142" i="20"/>
  <c r="M142" i="20" s="1"/>
  <c r="S31" i="14"/>
  <c r="T31" i="14" s="1"/>
  <c r="M30" i="14"/>
  <c r="N30" i="14" s="1"/>
  <c r="B44" i="14" l="1"/>
  <c r="C44" i="14"/>
  <c r="L149" i="24"/>
  <c r="M149" i="24" s="1"/>
  <c r="E142" i="20"/>
  <c r="F143" i="20" s="1"/>
  <c r="Q148" i="24"/>
  <c r="R148" i="24" s="1"/>
  <c r="G148" i="24"/>
  <c r="O141" i="23"/>
  <c r="P142" i="23" s="1"/>
  <c r="G170" i="23"/>
  <c r="H170" i="23" s="1"/>
  <c r="E170" i="23" s="1"/>
  <c r="O141" i="20"/>
  <c r="P142" i="20" s="1"/>
  <c r="J142" i="20"/>
  <c r="K143" i="20" s="1"/>
  <c r="Q31" i="14"/>
  <c r="R32" i="14" s="1"/>
  <c r="K30" i="14"/>
  <c r="L31" i="14" s="1"/>
  <c r="B45" i="14" l="1"/>
  <c r="C45" i="14"/>
  <c r="H148" i="24"/>
  <c r="E148" i="24" s="1"/>
  <c r="F149" i="24" s="1"/>
  <c r="J149" i="24"/>
  <c r="K150" i="24" s="1"/>
  <c r="G143" i="20"/>
  <c r="H143" i="20" s="1"/>
  <c r="O148" i="24"/>
  <c r="P149" i="24" s="1"/>
  <c r="Q142" i="23"/>
  <c r="R142" i="23" s="1"/>
  <c r="F171" i="23"/>
  <c r="Q142" i="20"/>
  <c r="R142" i="20" s="1"/>
  <c r="S32" i="14"/>
  <c r="T32" i="14" s="1"/>
  <c r="M31" i="14"/>
  <c r="N31" i="14" s="1"/>
  <c r="B46" i="14" l="1"/>
  <c r="C46" i="14"/>
  <c r="L150" i="24"/>
  <c r="M150" i="24" s="1"/>
  <c r="E143" i="20"/>
  <c r="F144" i="20" s="1"/>
  <c r="Q149" i="24"/>
  <c r="R149" i="24" s="1"/>
  <c r="G149" i="24"/>
  <c r="O142" i="23"/>
  <c r="P143" i="23" s="1"/>
  <c r="G171" i="23"/>
  <c r="H171" i="23" s="1"/>
  <c r="E171" i="23" s="1"/>
  <c r="O142" i="20"/>
  <c r="P143" i="20" s="1"/>
  <c r="L143" i="20"/>
  <c r="Q32" i="14"/>
  <c r="R33" i="14" s="1"/>
  <c r="K31" i="14"/>
  <c r="L32" i="14" s="1"/>
  <c r="H149" i="24" l="1"/>
  <c r="E149" i="24" s="1"/>
  <c r="F150" i="24" s="1"/>
  <c r="B47" i="14"/>
  <c r="C47" i="14"/>
  <c r="J150" i="24"/>
  <c r="M143" i="20"/>
  <c r="J143" i="20" s="1"/>
  <c r="K144" i="20" s="1"/>
  <c r="G144" i="20"/>
  <c r="H144" i="20" s="1"/>
  <c r="M32" i="14"/>
  <c r="N32" i="14" s="1"/>
  <c r="O149" i="24"/>
  <c r="P150" i="24" s="1"/>
  <c r="Q143" i="23"/>
  <c r="R143" i="23" s="1"/>
  <c r="F172" i="23"/>
  <c r="Q143" i="20"/>
  <c r="R143" i="20" s="1"/>
  <c r="S33" i="14"/>
  <c r="T33" i="14" s="1"/>
  <c r="C48" i="14" l="1"/>
  <c r="B48" i="14"/>
  <c r="K151" i="24"/>
  <c r="E144" i="20"/>
  <c r="F145" i="20" s="1"/>
  <c r="K32" i="14"/>
  <c r="L33" i="14" s="1"/>
  <c r="Q150" i="24"/>
  <c r="R150" i="24" s="1"/>
  <c r="G150" i="24"/>
  <c r="O143" i="23"/>
  <c r="P144" i="23" s="1"/>
  <c r="G172" i="23"/>
  <c r="H172" i="23" s="1"/>
  <c r="E172" i="23" s="1"/>
  <c r="O143" i="20"/>
  <c r="P144" i="20" s="1"/>
  <c r="L144" i="20"/>
  <c r="Q33" i="14"/>
  <c r="R34" i="14" s="1"/>
  <c r="H150" i="24" l="1"/>
  <c r="E150" i="24" s="1"/>
  <c r="F151" i="24" s="1"/>
  <c r="C49" i="14"/>
  <c r="B49" i="14"/>
  <c r="L151" i="24"/>
  <c r="M151" i="24" s="1"/>
  <c r="M144" i="20"/>
  <c r="J144" i="20" s="1"/>
  <c r="K145" i="20" s="1"/>
  <c r="G145" i="20"/>
  <c r="H145" i="20" s="1"/>
  <c r="M33" i="14"/>
  <c r="O150" i="24"/>
  <c r="Q144" i="23"/>
  <c r="R144" i="23" s="1"/>
  <c r="F173" i="23"/>
  <c r="Q144" i="20"/>
  <c r="R144" i="20" s="1"/>
  <c r="S34" i="14"/>
  <c r="T34" i="14" s="1"/>
  <c r="J151" i="24" l="1"/>
  <c r="K152" i="24" s="1"/>
  <c r="L152" i="24" s="1"/>
  <c r="B50" i="14"/>
  <c r="C50" i="14"/>
  <c r="E145" i="20"/>
  <c r="F146" i="20" s="1"/>
  <c r="N33" i="14"/>
  <c r="K33" i="14" s="1"/>
  <c r="L34" i="14" s="1"/>
  <c r="P151" i="24"/>
  <c r="G151" i="24"/>
  <c r="O144" i="23"/>
  <c r="P145" i="23" s="1"/>
  <c r="G173" i="23"/>
  <c r="H173" i="23" s="1"/>
  <c r="E173" i="23" s="1"/>
  <c r="O144" i="20"/>
  <c r="P145" i="20" s="1"/>
  <c r="L145" i="20"/>
  <c r="Q34" i="14"/>
  <c r="R35" i="14" s="1"/>
  <c r="M152" i="24" l="1"/>
  <c r="J152" i="24" s="1"/>
  <c r="K153" i="24" s="1"/>
  <c r="H151" i="24"/>
  <c r="E151" i="24" s="1"/>
  <c r="F152" i="24" s="1"/>
  <c r="B51" i="14"/>
  <c r="C51" i="14"/>
  <c r="M34" i="14"/>
  <c r="N34" i="14" s="1"/>
  <c r="K34" i="14" s="1"/>
  <c r="L35" i="14" s="1"/>
  <c r="M145" i="20"/>
  <c r="J145" i="20" s="1"/>
  <c r="K146" i="20" s="1"/>
  <c r="G146" i="20"/>
  <c r="H146" i="20" s="1"/>
  <c r="Q151" i="24"/>
  <c r="Q145" i="23"/>
  <c r="R145" i="23" s="1"/>
  <c r="F174" i="23"/>
  <c r="Q145" i="20"/>
  <c r="R145" i="20" s="1"/>
  <c r="S35" i="14"/>
  <c r="T35" i="14" s="1"/>
  <c r="B52" i="14" l="1"/>
  <c r="C52" i="14"/>
  <c r="R151" i="24"/>
  <c r="O151" i="24" s="1"/>
  <c r="P152" i="24" s="1"/>
  <c r="L153" i="24"/>
  <c r="M153" i="24" s="1"/>
  <c r="E146" i="20"/>
  <c r="F147" i="20" s="1"/>
  <c r="G152" i="24"/>
  <c r="O145" i="23"/>
  <c r="P146" i="23" s="1"/>
  <c r="G174" i="23"/>
  <c r="H174" i="23" s="1"/>
  <c r="E174" i="23" s="1"/>
  <c r="O145" i="20"/>
  <c r="P146" i="20" s="1"/>
  <c r="L146" i="20"/>
  <c r="Q35" i="14"/>
  <c r="R36" i="14" s="1"/>
  <c r="M35" i="14"/>
  <c r="N35" i="14" s="1"/>
  <c r="H152" i="24" l="1"/>
  <c r="E152" i="24" s="1"/>
  <c r="F153" i="24" s="1"/>
  <c r="B53" i="14"/>
  <c r="C53" i="14"/>
  <c r="J153" i="24"/>
  <c r="K154" i="24" s="1"/>
  <c r="M146" i="20"/>
  <c r="J146" i="20" s="1"/>
  <c r="K147" i="20" s="1"/>
  <c r="G147" i="20"/>
  <c r="H147" i="20" s="1"/>
  <c r="Q152" i="24"/>
  <c r="Q146" i="23"/>
  <c r="R146" i="23" s="1"/>
  <c r="F175" i="23"/>
  <c r="Q146" i="20"/>
  <c r="R146" i="20" s="1"/>
  <c r="S36" i="14"/>
  <c r="T36" i="14" s="1"/>
  <c r="K35" i="14"/>
  <c r="L36" i="14" s="1"/>
  <c r="B54" i="14" l="1"/>
  <c r="C54" i="14"/>
  <c r="R152" i="24"/>
  <c r="O152" i="24" s="1"/>
  <c r="P153" i="24" s="1"/>
  <c r="L154" i="24"/>
  <c r="M154" i="24" s="1"/>
  <c r="E147" i="20"/>
  <c r="F148" i="20" s="1"/>
  <c r="G153" i="24"/>
  <c r="O146" i="23"/>
  <c r="P147" i="23" s="1"/>
  <c r="G175" i="23"/>
  <c r="H175" i="23" s="1"/>
  <c r="E175" i="23" s="1"/>
  <c r="O146" i="20"/>
  <c r="P147" i="20" s="1"/>
  <c r="L147" i="20"/>
  <c r="Q36" i="14"/>
  <c r="R37" i="14" s="1"/>
  <c r="M36" i="14"/>
  <c r="N36" i="14" s="1"/>
  <c r="H153" i="24" l="1"/>
  <c r="E153" i="24" s="1"/>
  <c r="F154" i="24" s="1"/>
  <c r="B55" i="14"/>
  <c r="C55" i="14"/>
  <c r="J154" i="24"/>
  <c r="K155" i="24" s="1"/>
  <c r="M147" i="20"/>
  <c r="J147" i="20" s="1"/>
  <c r="K148" i="20" s="1"/>
  <c r="G148" i="20"/>
  <c r="H148" i="20" s="1"/>
  <c r="Q153" i="24"/>
  <c r="Q147" i="23"/>
  <c r="R147" i="23" s="1"/>
  <c r="F176" i="23"/>
  <c r="Q147" i="20"/>
  <c r="R147" i="20" s="1"/>
  <c r="S37" i="14"/>
  <c r="T37" i="14" s="1"/>
  <c r="K36" i="14"/>
  <c r="L37" i="14" s="1"/>
  <c r="B56" i="14" l="1"/>
  <c r="C56" i="14"/>
  <c r="R153" i="24"/>
  <c r="O153" i="24" s="1"/>
  <c r="P154" i="24" s="1"/>
  <c r="L155" i="24"/>
  <c r="M155" i="24" s="1"/>
  <c r="E148" i="20"/>
  <c r="F149" i="20" s="1"/>
  <c r="G154" i="24"/>
  <c r="O147" i="23"/>
  <c r="P148" i="23" s="1"/>
  <c r="G176" i="23"/>
  <c r="H176" i="23" s="1"/>
  <c r="E176" i="23" s="1"/>
  <c r="O147" i="20"/>
  <c r="P148" i="20" s="1"/>
  <c r="L148" i="20"/>
  <c r="Q37" i="14"/>
  <c r="R38" i="14" s="1"/>
  <c r="M37" i="14"/>
  <c r="N37" i="14" s="1"/>
  <c r="H154" i="24" l="1"/>
  <c r="E154" i="24" s="1"/>
  <c r="F155" i="24" s="1"/>
  <c r="C57" i="14"/>
  <c r="B57" i="14"/>
  <c r="J155" i="24"/>
  <c r="K156" i="24" s="1"/>
  <c r="M148" i="20"/>
  <c r="J148" i="20" s="1"/>
  <c r="K149" i="20" s="1"/>
  <c r="G149" i="20"/>
  <c r="H149" i="20" s="1"/>
  <c r="Q154" i="24"/>
  <c r="Q148" i="23"/>
  <c r="R148" i="23" s="1"/>
  <c r="F177" i="23"/>
  <c r="Q148" i="20"/>
  <c r="R148" i="20" s="1"/>
  <c r="S38" i="14"/>
  <c r="T38" i="14" s="1"/>
  <c r="K37" i="14"/>
  <c r="L38" i="14" s="1"/>
  <c r="B58" i="14" l="1"/>
  <c r="C58" i="14"/>
  <c r="R154" i="24"/>
  <c r="O154" i="24" s="1"/>
  <c r="P155" i="24" s="1"/>
  <c r="L156" i="24"/>
  <c r="M156" i="24" s="1"/>
  <c r="E149" i="20"/>
  <c r="F150" i="20" s="1"/>
  <c r="G155" i="24"/>
  <c r="O148" i="23"/>
  <c r="P149" i="23" s="1"/>
  <c r="G177" i="23"/>
  <c r="H177" i="23" s="1"/>
  <c r="E177" i="23" s="1"/>
  <c r="O148" i="20"/>
  <c r="P149" i="20" s="1"/>
  <c r="L149" i="20"/>
  <c r="Q38" i="14"/>
  <c r="R39" i="14" s="1"/>
  <c r="M38" i="14"/>
  <c r="N38" i="14" s="1"/>
  <c r="H155" i="24" l="1"/>
  <c r="E155" i="24" s="1"/>
  <c r="F156" i="24" s="1"/>
  <c r="B59" i="14"/>
  <c r="C59" i="14"/>
  <c r="J156" i="24"/>
  <c r="K157" i="24" s="1"/>
  <c r="M149" i="20"/>
  <c r="J149" i="20" s="1"/>
  <c r="K150" i="20" s="1"/>
  <c r="G150" i="20"/>
  <c r="H150" i="20" s="1"/>
  <c r="Q155" i="24"/>
  <c r="Q149" i="23"/>
  <c r="R149" i="23" s="1"/>
  <c r="F178" i="23"/>
  <c r="Q149" i="20"/>
  <c r="R149" i="20" s="1"/>
  <c r="S39" i="14"/>
  <c r="T39" i="14" s="1"/>
  <c r="K38" i="14"/>
  <c r="L39" i="14" s="1"/>
  <c r="B60" i="14" l="1"/>
  <c r="C60" i="14"/>
  <c r="R155" i="24"/>
  <c r="O155" i="24" s="1"/>
  <c r="P156" i="24" s="1"/>
  <c r="L157" i="24"/>
  <c r="M157" i="24" s="1"/>
  <c r="E150" i="20"/>
  <c r="F151" i="20" s="1"/>
  <c r="G156" i="24"/>
  <c r="O149" i="23"/>
  <c r="P150" i="23" s="1"/>
  <c r="G178" i="23"/>
  <c r="H178" i="23" s="1"/>
  <c r="E178" i="23" s="1"/>
  <c r="O149" i="20"/>
  <c r="P150" i="20" s="1"/>
  <c r="L150" i="20"/>
  <c r="Q39" i="14"/>
  <c r="R40" i="14" s="1"/>
  <c r="M39" i="14"/>
  <c r="N39" i="14" s="1"/>
  <c r="H156" i="24" l="1"/>
  <c r="E156" i="24" s="1"/>
  <c r="F157" i="24" s="1"/>
  <c r="B61" i="14"/>
  <c r="C61" i="14"/>
  <c r="J157" i="24"/>
  <c r="K158" i="24" s="1"/>
  <c r="M150" i="20"/>
  <c r="J150" i="20" s="1"/>
  <c r="K151" i="20" s="1"/>
  <c r="G151" i="20"/>
  <c r="H151" i="20" s="1"/>
  <c r="Q156" i="24"/>
  <c r="Q150" i="23"/>
  <c r="R150" i="23" s="1"/>
  <c r="F179" i="23"/>
  <c r="Q150" i="20"/>
  <c r="R150" i="20" s="1"/>
  <c r="S40" i="14"/>
  <c r="T40" i="14" s="1"/>
  <c r="K39" i="14"/>
  <c r="L40" i="14" s="1"/>
  <c r="B62" i="14" l="1"/>
  <c r="C62" i="14"/>
  <c r="R156" i="24"/>
  <c r="O156" i="24" s="1"/>
  <c r="P157" i="24" s="1"/>
  <c r="L158" i="24"/>
  <c r="M158" i="24" s="1"/>
  <c r="E151" i="20"/>
  <c r="F152" i="20" s="1"/>
  <c r="G157" i="24"/>
  <c r="O150" i="23"/>
  <c r="P151" i="23" s="1"/>
  <c r="G179" i="23"/>
  <c r="H179" i="23" s="1"/>
  <c r="E179" i="23" s="1"/>
  <c r="O150" i="20"/>
  <c r="P151" i="20" s="1"/>
  <c r="L151" i="20"/>
  <c r="Q40" i="14"/>
  <c r="R41" i="14" s="1"/>
  <c r="M40" i="14"/>
  <c r="N40" i="14" s="1"/>
  <c r="H157" i="24" l="1"/>
  <c r="E157" i="24" s="1"/>
  <c r="F158" i="24" s="1"/>
  <c r="B63" i="14"/>
  <c r="C63" i="14"/>
  <c r="J158" i="24"/>
  <c r="K159" i="24" s="1"/>
  <c r="M151" i="20"/>
  <c r="J151" i="20" s="1"/>
  <c r="K152" i="20" s="1"/>
  <c r="G152" i="20"/>
  <c r="H152" i="20" s="1"/>
  <c r="Q157" i="24"/>
  <c r="Q151" i="23"/>
  <c r="R151" i="23" s="1"/>
  <c r="F180" i="23"/>
  <c r="Q151" i="20"/>
  <c r="R151" i="20" s="1"/>
  <c r="S41" i="14"/>
  <c r="T41" i="14" s="1"/>
  <c r="K40" i="14"/>
  <c r="L41" i="14" s="1"/>
  <c r="C64" i="14" l="1"/>
  <c r="B64" i="14"/>
  <c r="R157" i="24"/>
  <c r="O157" i="24" s="1"/>
  <c r="P158" i="24" s="1"/>
  <c r="L159" i="24"/>
  <c r="M159" i="24" s="1"/>
  <c r="E152" i="20"/>
  <c r="F153" i="20" s="1"/>
  <c r="G158" i="24"/>
  <c r="O151" i="23"/>
  <c r="P152" i="23" s="1"/>
  <c r="G180" i="23"/>
  <c r="H180" i="23" s="1"/>
  <c r="E180" i="23" s="1"/>
  <c r="O151" i="20"/>
  <c r="P152" i="20" s="1"/>
  <c r="L152" i="20"/>
  <c r="Q41" i="14"/>
  <c r="R42" i="14" s="1"/>
  <c r="M41" i="14"/>
  <c r="N41" i="14" s="1"/>
  <c r="H158" i="24" l="1"/>
  <c r="E158" i="24" s="1"/>
  <c r="F159" i="24" s="1"/>
  <c r="C65" i="14"/>
  <c r="B65" i="14"/>
  <c r="J159" i="24"/>
  <c r="K160" i="24" s="1"/>
  <c r="G153" i="20"/>
  <c r="M152" i="20"/>
  <c r="J152" i="20" s="1"/>
  <c r="K153" i="20" s="1"/>
  <c r="Q158" i="24"/>
  <c r="Q152" i="23"/>
  <c r="R152" i="23" s="1"/>
  <c r="F181" i="23"/>
  <c r="Q152" i="20"/>
  <c r="R152" i="20" s="1"/>
  <c r="K41" i="14"/>
  <c r="L42" i="14" s="1"/>
  <c r="H153" i="20" l="1"/>
  <c r="E153" i="20" s="1"/>
  <c r="F154" i="20" s="1"/>
  <c r="B66" i="14"/>
  <c r="C66" i="14"/>
  <c r="R158" i="24"/>
  <c r="O158" i="24" s="1"/>
  <c r="P159" i="24" s="1"/>
  <c r="L160" i="24"/>
  <c r="M160" i="24" s="1"/>
  <c r="G159" i="24"/>
  <c r="O152" i="23"/>
  <c r="P153" i="23" s="1"/>
  <c r="G181" i="23"/>
  <c r="H181" i="23" s="1"/>
  <c r="E181" i="23" s="1"/>
  <c r="O152" i="20"/>
  <c r="P153" i="20" s="1"/>
  <c r="L153" i="20"/>
  <c r="S42" i="14"/>
  <c r="T42" i="14" s="1"/>
  <c r="M42" i="14"/>
  <c r="N42" i="14" s="1"/>
  <c r="H159" i="24" l="1"/>
  <c r="E159" i="24" s="1"/>
  <c r="F160" i="24" s="1"/>
  <c r="B67" i="14"/>
  <c r="C67" i="14"/>
  <c r="J160" i="24"/>
  <c r="K161" i="24" s="1"/>
  <c r="M153" i="20"/>
  <c r="J153" i="20" s="1"/>
  <c r="K154" i="20" s="1"/>
  <c r="G154" i="20"/>
  <c r="H154" i="20" s="1"/>
  <c r="Q42" i="14"/>
  <c r="R43" i="14" s="1"/>
  <c r="Q159" i="24"/>
  <c r="Q153" i="23"/>
  <c r="R153" i="23" s="1"/>
  <c r="F182" i="23"/>
  <c r="K42" i="14"/>
  <c r="L43" i="14" s="1"/>
  <c r="B68" i="14" l="1"/>
  <c r="C68" i="14"/>
  <c r="R159" i="24"/>
  <c r="O159" i="24" s="1"/>
  <c r="P160" i="24" s="1"/>
  <c r="L161" i="24"/>
  <c r="M161" i="24" s="1"/>
  <c r="E154" i="20"/>
  <c r="F155" i="20" s="1"/>
  <c r="S43" i="14"/>
  <c r="G160" i="24"/>
  <c r="H160" i="24" s="1"/>
  <c r="E160" i="24" s="1"/>
  <c r="O153" i="23"/>
  <c r="P154" i="23" s="1"/>
  <c r="G182" i="23"/>
  <c r="H182" i="23" s="1"/>
  <c r="E182" i="23" s="1"/>
  <c r="Q153" i="20"/>
  <c r="L154" i="20"/>
  <c r="M43" i="14"/>
  <c r="N43" i="14" s="1"/>
  <c r="B69" i="14" l="1"/>
  <c r="C69" i="14"/>
  <c r="J161" i="24"/>
  <c r="K162" i="24" s="1"/>
  <c r="G155" i="20"/>
  <c r="T43" i="14"/>
  <c r="R153" i="20"/>
  <c r="O153" i="20" s="1"/>
  <c r="P154" i="20" s="1"/>
  <c r="M154" i="20"/>
  <c r="J154" i="20" s="1"/>
  <c r="K155" i="20" s="1"/>
  <c r="Q160" i="24"/>
  <c r="F161" i="24"/>
  <c r="Q154" i="23"/>
  <c r="R154" i="23" s="1"/>
  <c r="F183" i="23"/>
  <c r="K43" i="14"/>
  <c r="L44" i="14" s="1"/>
  <c r="H155" i="20" l="1"/>
  <c r="E155" i="20" s="1"/>
  <c r="F156" i="20" s="1"/>
  <c r="B70" i="14"/>
  <c r="C70" i="14"/>
  <c r="R160" i="24"/>
  <c r="O160" i="24" s="1"/>
  <c r="P161" i="24" s="1"/>
  <c r="Q43" i="14"/>
  <c r="L162" i="24"/>
  <c r="M162" i="24" s="1"/>
  <c r="G161" i="24"/>
  <c r="O154" i="23"/>
  <c r="P155" i="23" s="1"/>
  <c r="G183" i="23"/>
  <c r="H183" i="23" s="1"/>
  <c r="E183" i="23" s="1"/>
  <c r="Q154" i="20"/>
  <c r="L155" i="20"/>
  <c r="M44" i="14"/>
  <c r="N44" i="14" s="1"/>
  <c r="G156" i="20" l="1"/>
  <c r="H156" i="20" s="1"/>
  <c r="E156" i="20" s="1"/>
  <c r="F157" i="20" s="1"/>
  <c r="H161" i="24"/>
  <c r="E161" i="24" s="1"/>
  <c r="F162" i="24" s="1"/>
  <c r="B71" i="14"/>
  <c r="C71" i="14"/>
  <c r="R44" i="14"/>
  <c r="J162" i="24"/>
  <c r="K163" i="24" s="1"/>
  <c r="R154" i="20"/>
  <c r="O154" i="20" s="1"/>
  <c r="P155" i="20" s="1"/>
  <c r="M155" i="20"/>
  <c r="J155" i="20" s="1"/>
  <c r="K156" i="20" s="1"/>
  <c r="Q161" i="24"/>
  <c r="Q155" i="23"/>
  <c r="R155" i="23" s="1"/>
  <c r="F184" i="23"/>
  <c r="K44" i="14"/>
  <c r="L45" i="14" s="1"/>
  <c r="S44" i="14" l="1"/>
  <c r="T44" i="14" s="1"/>
  <c r="Q44" i="14" s="1"/>
  <c r="R45" i="14" s="1"/>
  <c r="S45" i="14" s="1"/>
  <c r="T45" i="14" s="1"/>
  <c r="B72" i="14"/>
  <c r="C72" i="14"/>
  <c r="R161" i="24"/>
  <c r="O161" i="24" s="1"/>
  <c r="P162" i="24" s="1"/>
  <c r="L163" i="24"/>
  <c r="M163" i="24" s="1"/>
  <c r="G157" i="20"/>
  <c r="H157" i="20" s="1"/>
  <c r="G162" i="24"/>
  <c r="O155" i="23"/>
  <c r="P156" i="23" s="1"/>
  <c r="G184" i="23"/>
  <c r="H184" i="23" s="1"/>
  <c r="E184" i="23" s="1"/>
  <c r="Q155" i="20"/>
  <c r="L156" i="20"/>
  <c r="M45" i="14"/>
  <c r="N45" i="14" s="1"/>
  <c r="H162" i="24" l="1"/>
  <c r="E162" i="24" s="1"/>
  <c r="F163" i="24" s="1"/>
  <c r="C73" i="14"/>
  <c r="B73" i="14"/>
  <c r="J163" i="24"/>
  <c r="K164" i="24" s="1"/>
  <c r="E157" i="20"/>
  <c r="F158" i="20" s="1"/>
  <c r="R155" i="20"/>
  <c r="O155" i="20" s="1"/>
  <c r="P156" i="20" s="1"/>
  <c r="M156" i="20"/>
  <c r="J156" i="20" s="1"/>
  <c r="K157" i="20" s="1"/>
  <c r="Q45" i="14"/>
  <c r="R46" i="14" s="1"/>
  <c r="Q162" i="24"/>
  <c r="Q156" i="23"/>
  <c r="R156" i="23" s="1"/>
  <c r="F185" i="23"/>
  <c r="K45" i="14"/>
  <c r="L46" i="14" s="1"/>
  <c r="B74" i="14" l="1"/>
  <c r="C74" i="14"/>
  <c r="R162" i="24"/>
  <c r="O162" i="24" s="1"/>
  <c r="P163" i="24" s="1"/>
  <c r="L164" i="24"/>
  <c r="M164" i="24" s="1"/>
  <c r="G158" i="20"/>
  <c r="G163" i="24"/>
  <c r="O156" i="23"/>
  <c r="P157" i="23" s="1"/>
  <c r="G185" i="23"/>
  <c r="H185" i="23" s="1"/>
  <c r="E185" i="23" s="1"/>
  <c r="Q156" i="20"/>
  <c r="L157" i="20"/>
  <c r="S46" i="14"/>
  <c r="T46" i="14" s="1"/>
  <c r="M46" i="14"/>
  <c r="N46" i="14" s="1"/>
  <c r="H158" i="20" l="1"/>
  <c r="E158" i="20" s="1"/>
  <c r="F159" i="20" s="1"/>
  <c r="H163" i="24"/>
  <c r="E163" i="24" s="1"/>
  <c r="F164" i="24" s="1"/>
  <c r="B75" i="14"/>
  <c r="C75" i="14"/>
  <c r="J164" i="24"/>
  <c r="K165" i="24" s="1"/>
  <c r="M157" i="20"/>
  <c r="J157" i="20" s="1"/>
  <c r="K158" i="20" s="1"/>
  <c r="R156" i="20"/>
  <c r="O156" i="20" s="1"/>
  <c r="P157" i="20" s="1"/>
  <c r="Q46" i="14"/>
  <c r="R47" i="14" s="1"/>
  <c r="Q163" i="24"/>
  <c r="Q157" i="23"/>
  <c r="R157" i="23" s="1"/>
  <c r="F186" i="23"/>
  <c r="K46" i="14"/>
  <c r="L47" i="14" s="1"/>
  <c r="B76" i="14" l="1"/>
  <c r="C76" i="14"/>
  <c r="R163" i="24"/>
  <c r="O163" i="24" s="1"/>
  <c r="P164" i="24" s="1"/>
  <c r="L165" i="24"/>
  <c r="M165" i="24" s="1"/>
  <c r="G159" i="20"/>
  <c r="G164" i="24"/>
  <c r="O157" i="23"/>
  <c r="P158" i="23" s="1"/>
  <c r="G186" i="23"/>
  <c r="H186" i="23" s="1"/>
  <c r="E186" i="23" s="1"/>
  <c r="Q157" i="20"/>
  <c r="L158" i="20"/>
  <c r="S47" i="14"/>
  <c r="T47" i="14" s="1"/>
  <c r="M47" i="14"/>
  <c r="N47" i="14" s="1"/>
  <c r="H159" i="20" l="1"/>
  <c r="E159" i="20" s="1"/>
  <c r="F160" i="20" s="1"/>
  <c r="H160" i="20" s="1"/>
  <c r="H164" i="24"/>
  <c r="E164" i="24" s="1"/>
  <c r="F165" i="24" s="1"/>
  <c r="B77" i="14"/>
  <c r="C77" i="14"/>
  <c r="J165" i="24"/>
  <c r="K166" i="24" s="1"/>
  <c r="R157" i="20"/>
  <c r="O157" i="20" s="1"/>
  <c r="P158" i="20" s="1"/>
  <c r="M158" i="20"/>
  <c r="J158" i="20" s="1"/>
  <c r="K159" i="20" s="1"/>
  <c r="Q47" i="14"/>
  <c r="R48" i="14" s="1"/>
  <c r="Q164" i="24"/>
  <c r="Q158" i="23"/>
  <c r="R158" i="23" s="1"/>
  <c r="F187" i="23"/>
  <c r="K47" i="14"/>
  <c r="L48" i="14" s="1"/>
  <c r="B78" i="14" l="1"/>
  <c r="C78" i="14"/>
  <c r="R164" i="24"/>
  <c r="O164" i="24" s="1"/>
  <c r="P165" i="24" s="1"/>
  <c r="L166" i="24"/>
  <c r="M166" i="24" s="1"/>
  <c r="G160" i="20"/>
  <c r="E160" i="20" s="1"/>
  <c r="F161" i="20" s="1"/>
  <c r="H161" i="20" s="1"/>
  <c r="G165" i="24"/>
  <c r="O158" i="23"/>
  <c r="P159" i="23" s="1"/>
  <c r="G187" i="23"/>
  <c r="H187" i="23" s="1"/>
  <c r="E187" i="23" s="1"/>
  <c r="Q158" i="20"/>
  <c r="L159" i="20"/>
  <c r="S48" i="14"/>
  <c r="T48" i="14" s="1"/>
  <c r="M48" i="14"/>
  <c r="N48" i="14" s="1"/>
  <c r="H165" i="24" l="1"/>
  <c r="E165" i="24" s="1"/>
  <c r="F166" i="24" s="1"/>
  <c r="B79" i="14"/>
  <c r="C79" i="14"/>
  <c r="J166" i="24"/>
  <c r="K167" i="24" s="1"/>
  <c r="R158" i="20"/>
  <c r="O158" i="20" s="1"/>
  <c r="P159" i="20" s="1"/>
  <c r="M159" i="20"/>
  <c r="J159" i="20" s="1"/>
  <c r="K160" i="20" s="1"/>
  <c r="G161" i="20"/>
  <c r="Q48" i="14"/>
  <c r="R49" i="14" s="1"/>
  <c r="Q165" i="24"/>
  <c r="Q159" i="23"/>
  <c r="R159" i="23" s="1"/>
  <c r="F188" i="23"/>
  <c r="K48" i="14"/>
  <c r="L49" i="14" s="1"/>
  <c r="B80" i="14" l="1"/>
  <c r="C80" i="14"/>
  <c r="R165" i="24"/>
  <c r="O165" i="24" s="1"/>
  <c r="P166" i="24" s="1"/>
  <c r="L167" i="24"/>
  <c r="M167" i="24" s="1"/>
  <c r="E161" i="20"/>
  <c r="F162" i="20" s="1"/>
  <c r="H162" i="20" s="1"/>
  <c r="G166" i="24"/>
  <c r="O159" i="23"/>
  <c r="P160" i="23" s="1"/>
  <c r="G188" i="23"/>
  <c r="H188" i="23" s="1"/>
  <c r="E188" i="23" s="1"/>
  <c r="Q159" i="20"/>
  <c r="L160" i="20"/>
  <c r="S49" i="14"/>
  <c r="T49" i="14" s="1"/>
  <c r="M49" i="14"/>
  <c r="N49" i="14" s="1"/>
  <c r="H166" i="24" l="1"/>
  <c r="E166" i="24" s="1"/>
  <c r="F167" i="24" s="1"/>
  <c r="C81" i="14"/>
  <c r="B81" i="14"/>
  <c r="J167" i="24"/>
  <c r="K168" i="24" s="1"/>
  <c r="G162" i="20"/>
  <c r="R159" i="20"/>
  <c r="O159" i="20" s="1"/>
  <c r="P160" i="20" s="1"/>
  <c r="M160" i="20"/>
  <c r="J160" i="20" s="1"/>
  <c r="K161" i="20" s="1"/>
  <c r="Q49" i="14"/>
  <c r="R50" i="14" s="1"/>
  <c r="Q166" i="24"/>
  <c r="Q160" i="23"/>
  <c r="R160" i="23" s="1"/>
  <c r="F189" i="23"/>
  <c r="K49" i="14"/>
  <c r="L50" i="14" s="1"/>
  <c r="B82" i="14" l="1"/>
  <c r="C82" i="14"/>
  <c r="R166" i="24"/>
  <c r="O166" i="24" s="1"/>
  <c r="P167" i="24" s="1"/>
  <c r="L168" i="24"/>
  <c r="M168" i="24" s="1"/>
  <c r="E162" i="20"/>
  <c r="F163" i="20" s="1"/>
  <c r="H163" i="20" s="1"/>
  <c r="G167" i="24"/>
  <c r="O160" i="23"/>
  <c r="P161" i="23" s="1"/>
  <c r="G189" i="23"/>
  <c r="H189" i="23" s="1"/>
  <c r="E189" i="23" s="1"/>
  <c r="Q160" i="20"/>
  <c r="L161" i="20"/>
  <c r="S50" i="14"/>
  <c r="T50" i="14" s="1"/>
  <c r="M50" i="14"/>
  <c r="N50" i="14" s="1"/>
  <c r="H167" i="24" l="1"/>
  <c r="E167" i="24" s="1"/>
  <c r="F168" i="24" s="1"/>
  <c r="B83" i="14"/>
  <c r="C83" i="14"/>
  <c r="J168" i="24"/>
  <c r="K169" i="24" s="1"/>
  <c r="G163" i="20"/>
  <c r="M161" i="20"/>
  <c r="J161" i="20" s="1"/>
  <c r="K162" i="20" s="1"/>
  <c r="R160" i="20"/>
  <c r="O160" i="20" s="1"/>
  <c r="P161" i="20" s="1"/>
  <c r="Q50" i="14"/>
  <c r="R51" i="14" s="1"/>
  <c r="Q167" i="24"/>
  <c r="Q161" i="23"/>
  <c r="R161" i="23" s="1"/>
  <c r="F190" i="23"/>
  <c r="K50" i="14"/>
  <c r="L51" i="14" s="1"/>
  <c r="B84" i="14" l="1"/>
  <c r="C84" i="14"/>
  <c r="R167" i="24"/>
  <c r="O167" i="24" s="1"/>
  <c r="P168" i="24" s="1"/>
  <c r="L169" i="24"/>
  <c r="M169" i="24" s="1"/>
  <c r="E163" i="20"/>
  <c r="F164" i="20" s="1"/>
  <c r="H164" i="20" s="1"/>
  <c r="G168" i="24"/>
  <c r="O161" i="23"/>
  <c r="P162" i="23" s="1"/>
  <c r="G190" i="23"/>
  <c r="H190" i="23" s="1"/>
  <c r="E190" i="23" s="1"/>
  <c r="Q161" i="20"/>
  <c r="R161" i="20" s="1"/>
  <c r="L162" i="20"/>
  <c r="S51" i="14"/>
  <c r="T51" i="14" s="1"/>
  <c r="M51" i="14"/>
  <c r="N51" i="14" s="1"/>
  <c r="H168" i="24" l="1"/>
  <c r="E168" i="24" s="1"/>
  <c r="F169" i="24" s="1"/>
  <c r="B85" i="14"/>
  <c r="C85" i="14"/>
  <c r="J169" i="24"/>
  <c r="G164" i="20"/>
  <c r="O161" i="20"/>
  <c r="P162" i="20" s="1"/>
  <c r="M162" i="20"/>
  <c r="J162" i="20" s="1"/>
  <c r="K163" i="20" s="1"/>
  <c r="Q51" i="14"/>
  <c r="R52" i="14" s="1"/>
  <c r="Q168" i="24"/>
  <c r="Q162" i="23"/>
  <c r="R162" i="23" s="1"/>
  <c r="F191" i="23"/>
  <c r="K51" i="14"/>
  <c r="L52" i="14" s="1"/>
  <c r="H169" i="24" l="1"/>
  <c r="B86" i="14"/>
  <c r="C86" i="14"/>
  <c r="R168" i="24"/>
  <c r="O168" i="24" s="1"/>
  <c r="P169" i="24" s="1"/>
  <c r="K170" i="24"/>
  <c r="E164" i="20"/>
  <c r="F165" i="20" s="1"/>
  <c r="H165" i="20" s="1"/>
  <c r="G169" i="24"/>
  <c r="O162" i="23"/>
  <c r="P163" i="23" s="1"/>
  <c r="G191" i="23"/>
  <c r="H191" i="23" s="1"/>
  <c r="E191" i="23" s="1"/>
  <c r="Q162" i="20"/>
  <c r="R162" i="20" s="1"/>
  <c r="L163" i="20"/>
  <c r="S52" i="14"/>
  <c r="T52" i="14" s="1"/>
  <c r="M52" i="14"/>
  <c r="N52" i="14" s="1"/>
  <c r="E169" i="24" l="1"/>
  <c r="B87" i="14"/>
  <c r="C87" i="14"/>
  <c r="L170" i="24"/>
  <c r="M170" i="24" s="1"/>
  <c r="J170" i="24" s="1"/>
  <c r="G165" i="20"/>
  <c r="O162" i="20"/>
  <c r="P163" i="20" s="1"/>
  <c r="M163" i="20"/>
  <c r="J163" i="20" s="1"/>
  <c r="K164" i="20" s="1"/>
  <c r="Q52" i="14"/>
  <c r="R53" i="14" s="1"/>
  <c r="Q169" i="24"/>
  <c r="F170" i="24"/>
  <c r="Q163" i="23"/>
  <c r="R163" i="23" s="1"/>
  <c r="F192" i="23"/>
  <c r="K52" i="14"/>
  <c r="L53" i="14" s="1"/>
  <c r="C88" i="14" l="1"/>
  <c r="B88" i="14"/>
  <c r="R169" i="24"/>
  <c r="O169" i="24" s="1"/>
  <c r="P170" i="24" s="1"/>
  <c r="K171" i="24"/>
  <c r="E165" i="20"/>
  <c r="F166" i="20" s="1"/>
  <c r="H166" i="20" s="1"/>
  <c r="G170" i="24"/>
  <c r="O163" i="23"/>
  <c r="P164" i="23" s="1"/>
  <c r="G192" i="23"/>
  <c r="H192" i="23" s="1"/>
  <c r="E192" i="23" s="1"/>
  <c r="Q163" i="20"/>
  <c r="L164" i="20"/>
  <c r="S53" i="14"/>
  <c r="T53" i="14" s="1"/>
  <c r="M53" i="14"/>
  <c r="N53" i="14" s="1"/>
  <c r="C89" i="14" l="1"/>
  <c r="B89" i="14"/>
  <c r="L171" i="24"/>
  <c r="M171" i="24" s="1"/>
  <c r="J171" i="24" s="1"/>
  <c r="H170" i="24"/>
  <c r="E170" i="24" s="1"/>
  <c r="F171" i="24" s="1"/>
  <c r="G166" i="20"/>
  <c r="R163" i="20"/>
  <c r="O163" i="20" s="1"/>
  <c r="P164" i="20" s="1"/>
  <c r="M164" i="20"/>
  <c r="J164" i="20" s="1"/>
  <c r="K165" i="20" s="1"/>
  <c r="Q53" i="14"/>
  <c r="R54" i="14" s="1"/>
  <c r="Q170" i="24"/>
  <c r="Q164" i="23"/>
  <c r="R164" i="23" s="1"/>
  <c r="F193" i="23"/>
  <c r="K53" i="14"/>
  <c r="L54" i="14" s="1"/>
  <c r="B90" i="14" l="1"/>
  <c r="C90" i="14"/>
  <c r="R170" i="24"/>
  <c r="O170" i="24" s="1"/>
  <c r="P171" i="24" s="1"/>
  <c r="K172" i="24"/>
  <c r="E166" i="20"/>
  <c r="F167" i="20" s="1"/>
  <c r="H167" i="20" s="1"/>
  <c r="G171" i="24"/>
  <c r="O164" i="23"/>
  <c r="P165" i="23" s="1"/>
  <c r="G193" i="23"/>
  <c r="H193" i="23" s="1"/>
  <c r="E193" i="23" s="1"/>
  <c r="Q164" i="20"/>
  <c r="L165" i="20"/>
  <c r="S54" i="14"/>
  <c r="T54" i="14" s="1"/>
  <c r="M54" i="14"/>
  <c r="N54" i="14" s="1"/>
  <c r="B91" i="14" l="1"/>
  <c r="C91" i="14"/>
  <c r="L172" i="24"/>
  <c r="M172" i="24" s="1"/>
  <c r="J172" i="24" s="1"/>
  <c r="H171" i="24"/>
  <c r="E171" i="24" s="1"/>
  <c r="F172" i="24" s="1"/>
  <c r="G167" i="20"/>
  <c r="R164" i="20"/>
  <c r="O164" i="20" s="1"/>
  <c r="P165" i="20" s="1"/>
  <c r="M165" i="20"/>
  <c r="J165" i="20" s="1"/>
  <c r="K166" i="20" s="1"/>
  <c r="Q54" i="14"/>
  <c r="R55" i="14" s="1"/>
  <c r="Q171" i="24"/>
  <c r="Q165" i="23"/>
  <c r="R165" i="23" s="1"/>
  <c r="F194" i="23"/>
  <c r="K54" i="14"/>
  <c r="L55" i="14" s="1"/>
  <c r="B92" i="14" l="1"/>
  <c r="C92" i="14"/>
  <c r="R171" i="24"/>
  <c r="O171" i="24" s="1"/>
  <c r="P172" i="24" s="1"/>
  <c r="K173" i="24"/>
  <c r="E167" i="20"/>
  <c r="F168" i="20" s="1"/>
  <c r="H168" i="20" s="1"/>
  <c r="G172" i="24"/>
  <c r="O165" i="23"/>
  <c r="P166" i="23" s="1"/>
  <c r="G194" i="23"/>
  <c r="H194" i="23" s="1"/>
  <c r="E194" i="23" s="1"/>
  <c r="Q165" i="20"/>
  <c r="L166" i="20"/>
  <c r="S55" i="14"/>
  <c r="T55" i="14" s="1"/>
  <c r="M55" i="14"/>
  <c r="N55" i="14" s="1"/>
  <c r="B93" i="14" l="1"/>
  <c r="C93" i="14"/>
  <c r="L173" i="24"/>
  <c r="M173" i="24" s="1"/>
  <c r="J173" i="24" s="1"/>
  <c r="H172" i="24"/>
  <c r="E172" i="24" s="1"/>
  <c r="F173" i="24" s="1"/>
  <c r="G168" i="20"/>
  <c r="M166" i="20"/>
  <c r="J166" i="20" s="1"/>
  <c r="K167" i="20" s="1"/>
  <c r="R165" i="20"/>
  <c r="O165" i="20" s="1"/>
  <c r="P166" i="20" s="1"/>
  <c r="Q55" i="14"/>
  <c r="R56" i="14" s="1"/>
  <c r="Q172" i="24"/>
  <c r="Q166" i="23"/>
  <c r="R166" i="23" s="1"/>
  <c r="F195" i="23"/>
  <c r="K55" i="14"/>
  <c r="L56" i="14" s="1"/>
  <c r="B94" i="14" l="1"/>
  <c r="C94" i="14"/>
  <c r="R172" i="24"/>
  <c r="O172" i="24" s="1"/>
  <c r="P173" i="24" s="1"/>
  <c r="K174" i="24"/>
  <c r="E168" i="20"/>
  <c r="F169" i="20" s="1"/>
  <c r="H169" i="20" s="1"/>
  <c r="G173" i="24"/>
  <c r="O166" i="23"/>
  <c r="P167" i="23" s="1"/>
  <c r="G195" i="23"/>
  <c r="H195" i="23" s="1"/>
  <c r="E195" i="23" s="1"/>
  <c r="Q166" i="20"/>
  <c r="R166" i="20" s="1"/>
  <c r="L167" i="20"/>
  <c r="S56" i="14"/>
  <c r="T56" i="14" s="1"/>
  <c r="M56" i="14"/>
  <c r="N56" i="14" s="1"/>
  <c r="B95" i="14" l="1"/>
  <c r="C95" i="14"/>
  <c r="L174" i="24"/>
  <c r="M174" i="24" s="1"/>
  <c r="J174" i="24" s="1"/>
  <c r="H173" i="24"/>
  <c r="E173" i="24" s="1"/>
  <c r="F174" i="24" s="1"/>
  <c r="O166" i="20"/>
  <c r="P167" i="20" s="1"/>
  <c r="M167" i="20"/>
  <c r="J167" i="20" s="1"/>
  <c r="K168" i="20" s="1"/>
  <c r="Q56" i="14"/>
  <c r="R57" i="14" s="1"/>
  <c r="Q173" i="24"/>
  <c r="Q167" i="23"/>
  <c r="R167" i="23" s="1"/>
  <c r="F196" i="23"/>
  <c r="K56" i="14"/>
  <c r="L57" i="14" s="1"/>
  <c r="C96" i="14" l="1"/>
  <c r="B96" i="14"/>
  <c r="R173" i="24"/>
  <c r="O173" i="24" s="1"/>
  <c r="P174" i="24" s="1"/>
  <c r="K175" i="24"/>
  <c r="G169" i="20"/>
  <c r="E169" i="20" s="1"/>
  <c r="F170" i="20" s="1"/>
  <c r="H170" i="20" s="1"/>
  <c r="G174" i="24"/>
  <c r="O167" i="23"/>
  <c r="P168" i="23" s="1"/>
  <c r="G196" i="23"/>
  <c r="H196" i="23" s="1"/>
  <c r="E196" i="23" s="1"/>
  <c r="Q167" i="20"/>
  <c r="R167" i="20" s="1"/>
  <c r="L168" i="20"/>
  <c r="S57" i="14"/>
  <c r="T57" i="14" s="1"/>
  <c r="M57" i="14"/>
  <c r="N57" i="14" s="1"/>
  <c r="C97" i="14" l="1"/>
  <c r="B97" i="14"/>
  <c r="L175" i="24"/>
  <c r="M175" i="24" s="1"/>
  <c r="J175" i="24" s="1"/>
  <c r="H174" i="24"/>
  <c r="E174" i="24" s="1"/>
  <c r="F175" i="24" s="1"/>
  <c r="O167" i="20"/>
  <c r="P168" i="20" s="1"/>
  <c r="M168" i="20"/>
  <c r="J168" i="20" s="1"/>
  <c r="K169" i="20" s="1"/>
  <c r="Q57" i="14"/>
  <c r="R58" i="14" s="1"/>
  <c r="Q174" i="24"/>
  <c r="Q168" i="23"/>
  <c r="R168" i="23" s="1"/>
  <c r="F197" i="23"/>
  <c r="K57" i="14"/>
  <c r="L58" i="14" s="1"/>
  <c r="B98" i="14" l="1"/>
  <c r="C98" i="14"/>
  <c r="R174" i="24"/>
  <c r="O174" i="24" s="1"/>
  <c r="P175" i="24" s="1"/>
  <c r="K176" i="24"/>
  <c r="G170" i="20"/>
  <c r="E170" i="20" s="1"/>
  <c r="F171" i="20" s="1"/>
  <c r="G175" i="24"/>
  <c r="O168" i="23"/>
  <c r="P169" i="23" s="1"/>
  <c r="G197" i="23"/>
  <c r="H197" i="23" s="1"/>
  <c r="E197" i="23" s="1"/>
  <c r="Q168" i="20"/>
  <c r="R168" i="20" s="1"/>
  <c r="L169" i="20"/>
  <c r="M169" i="20" s="1"/>
  <c r="J169" i="20" s="1"/>
  <c r="K170" i="20" s="1"/>
  <c r="S58" i="14"/>
  <c r="T58" i="14" s="1"/>
  <c r="M58" i="14"/>
  <c r="N58" i="14" s="1"/>
  <c r="B99" i="14" l="1"/>
  <c r="C99" i="14"/>
  <c r="L176" i="24"/>
  <c r="M176" i="24" s="1"/>
  <c r="J176" i="24" s="1"/>
  <c r="H175" i="24"/>
  <c r="E175" i="24" s="1"/>
  <c r="F176" i="24" s="1"/>
  <c r="G171" i="20"/>
  <c r="O168" i="20"/>
  <c r="P169" i="20" s="1"/>
  <c r="Q58" i="14"/>
  <c r="R59" i="14" s="1"/>
  <c r="Q175" i="24"/>
  <c r="Q169" i="23"/>
  <c r="R169" i="23" s="1"/>
  <c r="F198" i="23"/>
  <c r="K58" i="14"/>
  <c r="L59" i="14" s="1"/>
  <c r="H171" i="20" l="1"/>
  <c r="E171" i="20" s="1"/>
  <c r="F172" i="20" s="1"/>
  <c r="B100" i="14"/>
  <c r="C100" i="14"/>
  <c r="R175" i="24"/>
  <c r="O175" i="24" s="1"/>
  <c r="P176" i="24" s="1"/>
  <c r="K177" i="24"/>
  <c r="G176" i="24"/>
  <c r="O169" i="23"/>
  <c r="P170" i="23" s="1"/>
  <c r="G198" i="23"/>
  <c r="H198" i="23" s="1"/>
  <c r="E198" i="23" s="1"/>
  <c r="Q169" i="20"/>
  <c r="R169" i="20" s="1"/>
  <c r="O169" i="20" s="1"/>
  <c r="P170" i="20" s="1"/>
  <c r="L170" i="20"/>
  <c r="M170" i="20" s="1"/>
  <c r="J170" i="20" s="1"/>
  <c r="K171" i="20" s="1"/>
  <c r="S59" i="14"/>
  <c r="T59" i="14" s="1"/>
  <c r="M59" i="14"/>
  <c r="N59" i="14" s="1"/>
  <c r="G172" i="20" l="1"/>
  <c r="B101" i="14"/>
  <c r="C101" i="14"/>
  <c r="L177" i="24"/>
  <c r="M177" i="24" s="1"/>
  <c r="J177" i="24" s="1"/>
  <c r="H176" i="24"/>
  <c r="E176" i="24" s="1"/>
  <c r="F177" i="24" s="1"/>
  <c r="Q59" i="14"/>
  <c r="R60" i="14" s="1"/>
  <c r="Q176" i="24"/>
  <c r="Q170" i="23"/>
  <c r="R170" i="23" s="1"/>
  <c r="F199" i="23"/>
  <c r="K59" i="14"/>
  <c r="L60" i="14" s="1"/>
  <c r="H172" i="20" l="1"/>
  <c r="E172" i="20" s="1"/>
  <c r="F173" i="20" s="1"/>
  <c r="B102" i="14"/>
  <c r="C102" i="14"/>
  <c r="R176" i="24"/>
  <c r="O176" i="24" s="1"/>
  <c r="P177" i="24" s="1"/>
  <c r="K178" i="24"/>
  <c r="G177" i="24"/>
  <c r="O170" i="23"/>
  <c r="P171" i="23" s="1"/>
  <c r="G199" i="23"/>
  <c r="H199" i="23" s="1"/>
  <c r="E199" i="23" s="1"/>
  <c r="Q170" i="20"/>
  <c r="R170" i="20" s="1"/>
  <c r="O170" i="20" s="1"/>
  <c r="P171" i="20" s="1"/>
  <c r="L171" i="20"/>
  <c r="S60" i="14"/>
  <c r="T60" i="14" s="1"/>
  <c r="M60" i="14"/>
  <c r="N60" i="14" s="1"/>
  <c r="G173" i="20" l="1"/>
  <c r="B103" i="14"/>
  <c r="C103" i="14"/>
  <c r="L178" i="24"/>
  <c r="M178" i="24" s="1"/>
  <c r="J178" i="24" s="1"/>
  <c r="H177" i="24"/>
  <c r="E177" i="24" s="1"/>
  <c r="F178" i="24" s="1"/>
  <c r="M171" i="20"/>
  <c r="J171" i="20" s="1"/>
  <c r="K172" i="20" s="1"/>
  <c r="Q60" i="14"/>
  <c r="R61" i="14" s="1"/>
  <c r="Q177" i="24"/>
  <c r="Q171" i="23"/>
  <c r="R171" i="23" s="1"/>
  <c r="F200" i="23"/>
  <c r="Q171" i="20"/>
  <c r="R171" i="20" s="1"/>
  <c r="K60" i="14"/>
  <c r="L61" i="14" s="1"/>
  <c r="H173" i="20" l="1"/>
  <c r="E173" i="20" s="1"/>
  <c r="F174" i="20" s="1"/>
  <c r="B104" i="14"/>
  <c r="C104" i="14"/>
  <c r="R177" i="24"/>
  <c r="O177" i="24" s="1"/>
  <c r="P178" i="24" s="1"/>
  <c r="K179" i="24"/>
  <c r="G178" i="24"/>
  <c r="O171" i="23"/>
  <c r="P172" i="23" s="1"/>
  <c r="G200" i="23"/>
  <c r="H200" i="23" s="1"/>
  <c r="E200" i="23" s="1"/>
  <c r="O171" i="20"/>
  <c r="P172" i="20" s="1"/>
  <c r="L172" i="20"/>
  <c r="S61" i="14"/>
  <c r="T61" i="14" s="1"/>
  <c r="M61" i="14"/>
  <c r="N61" i="14" s="1"/>
  <c r="G174" i="20" l="1"/>
  <c r="C105" i="14"/>
  <c r="B105" i="14"/>
  <c r="L179" i="24"/>
  <c r="H178" i="24"/>
  <c r="E178" i="24" s="1"/>
  <c r="F179" i="24" s="1"/>
  <c r="M172" i="20"/>
  <c r="J172" i="20" s="1"/>
  <c r="K173" i="20" s="1"/>
  <c r="Q61" i="14"/>
  <c r="R62" i="14" s="1"/>
  <c r="Q178" i="24"/>
  <c r="Q172" i="23"/>
  <c r="R172" i="23" s="1"/>
  <c r="F201" i="23"/>
  <c r="Q172" i="20"/>
  <c r="R172" i="20" s="1"/>
  <c r="K61" i="14"/>
  <c r="L62" i="14" s="1"/>
  <c r="H174" i="20" l="1"/>
  <c r="E174" i="20" s="1"/>
  <c r="F175" i="20" s="1"/>
  <c r="B106" i="14"/>
  <c r="C106" i="14"/>
  <c r="R178" i="24"/>
  <c r="O178" i="24" s="1"/>
  <c r="P179" i="24" s="1"/>
  <c r="M179" i="24"/>
  <c r="J179" i="24" s="1"/>
  <c r="K180" i="24" s="1"/>
  <c r="G179" i="24"/>
  <c r="O172" i="23"/>
  <c r="P173" i="23" s="1"/>
  <c r="G201" i="23"/>
  <c r="H201" i="23" s="1"/>
  <c r="E201" i="23" s="1"/>
  <c r="O172" i="20"/>
  <c r="P173" i="20" s="1"/>
  <c r="L173" i="20"/>
  <c r="S62" i="14"/>
  <c r="T62" i="14" s="1"/>
  <c r="M62" i="14"/>
  <c r="N62" i="14" s="1"/>
  <c r="G175" i="20" l="1"/>
  <c r="B107" i="14"/>
  <c r="C107" i="14"/>
  <c r="L180" i="24"/>
  <c r="M180" i="24" s="1"/>
  <c r="J180" i="24" s="1"/>
  <c r="H179" i="24"/>
  <c r="E179" i="24" s="1"/>
  <c r="F180" i="24" s="1"/>
  <c r="M173" i="20"/>
  <c r="J173" i="20" s="1"/>
  <c r="K174" i="20" s="1"/>
  <c r="Q62" i="14"/>
  <c r="R63" i="14" s="1"/>
  <c r="Q179" i="24"/>
  <c r="Q173" i="23"/>
  <c r="R173" i="23" s="1"/>
  <c r="F202" i="23"/>
  <c r="Q173" i="20"/>
  <c r="R173" i="20" s="1"/>
  <c r="K62" i="14"/>
  <c r="L63" i="14" s="1"/>
  <c r="H175" i="20" l="1"/>
  <c r="E175" i="20" s="1"/>
  <c r="F176" i="20" s="1"/>
  <c r="B108" i="14"/>
  <c r="C108" i="14"/>
  <c r="R179" i="24"/>
  <c r="O179" i="24" s="1"/>
  <c r="P180" i="24" s="1"/>
  <c r="K181" i="24"/>
  <c r="G180" i="24"/>
  <c r="H180" i="24" s="1"/>
  <c r="O173" i="23"/>
  <c r="P174" i="23" s="1"/>
  <c r="G202" i="23"/>
  <c r="H202" i="23" s="1"/>
  <c r="E202" i="23" s="1"/>
  <c r="O173" i="20"/>
  <c r="P174" i="20" s="1"/>
  <c r="L174" i="20"/>
  <c r="S63" i="14"/>
  <c r="T63" i="14" s="1"/>
  <c r="M63" i="14"/>
  <c r="N63" i="14" s="1"/>
  <c r="G176" i="20" l="1"/>
  <c r="H176" i="20" s="1"/>
  <c r="B109" i="14"/>
  <c r="C109" i="14"/>
  <c r="L181" i="24"/>
  <c r="M181" i="24" s="1"/>
  <c r="J181" i="24" s="1"/>
  <c r="E180" i="24"/>
  <c r="F181" i="24" s="1"/>
  <c r="M174" i="20"/>
  <c r="J174" i="20" s="1"/>
  <c r="K175" i="20" s="1"/>
  <c r="Q63" i="14"/>
  <c r="R64" i="14" s="1"/>
  <c r="Q180" i="24"/>
  <c r="R180" i="24" s="1"/>
  <c r="Q174" i="23"/>
  <c r="R174" i="23" s="1"/>
  <c r="F203" i="23"/>
  <c r="Q174" i="20"/>
  <c r="R174" i="20" s="1"/>
  <c r="K63" i="14"/>
  <c r="L64" i="14" s="1"/>
  <c r="E176" i="20" l="1"/>
  <c r="F177" i="20" s="1"/>
  <c r="B110" i="14"/>
  <c r="C110" i="14"/>
  <c r="O180" i="24"/>
  <c r="P181" i="24" s="1"/>
  <c r="K182" i="24"/>
  <c r="G181" i="24"/>
  <c r="H181" i="24" s="1"/>
  <c r="O174" i="23"/>
  <c r="P175" i="23" s="1"/>
  <c r="G203" i="23"/>
  <c r="H203" i="23" s="1"/>
  <c r="E203" i="23" s="1"/>
  <c r="O174" i="20"/>
  <c r="P175" i="20" s="1"/>
  <c r="L175" i="20"/>
  <c r="S64" i="14"/>
  <c r="T64" i="14" s="1"/>
  <c r="M64" i="14"/>
  <c r="N64" i="14" s="1"/>
  <c r="G177" i="20" l="1"/>
  <c r="H177" i="20" s="1"/>
  <c r="B111" i="14"/>
  <c r="C111" i="14"/>
  <c r="L182" i="24"/>
  <c r="E181" i="24"/>
  <c r="F182" i="24" s="1"/>
  <c r="M175" i="20"/>
  <c r="J175" i="20" s="1"/>
  <c r="K176" i="20" s="1"/>
  <c r="Q64" i="14"/>
  <c r="R65" i="14" s="1"/>
  <c r="Q181" i="24"/>
  <c r="R181" i="24" s="1"/>
  <c r="Q175" i="23"/>
  <c r="R175" i="23" s="1"/>
  <c r="F204" i="23"/>
  <c r="Q175" i="20"/>
  <c r="R175" i="20" s="1"/>
  <c r="K64" i="14"/>
  <c r="L65" i="14" s="1"/>
  <c r="E177" i="20" l="1"/>
  <c r="C112" i="14"/>
  <c r="B112" i="14"/>
  <c r="O181" i="24"/>
  <c r="P182" i="24" s="1"/>
  <c r="M182" i="24"/>
  <c r="J182" i="24" s="1"/>
  <c r="K183" i="24" s="1"/>
  <c r="G182" i="24"/>
  <c r="H182" i="24" s="1"/>
  <c r="E182" i="24" s="1"/>
  <c r="O175" i="23"/>
  <c r="P176" i="23" s="1"/>
  <c r="G204" i="23"/>
  <c r="H204" i="23" s="1"/>
  <c r="E204" i="23" s="1"/>
  <c r="O175" i="20"/>
  <c r="P176" i="20" s="1"/>
  <c r="L176" i="20"/>
  <c r="S65" i="14"/>
  <c r="T65" i="14" s="1"/>
  <c r="M65" i="14"/>
  <c r="N65" i="14" s="1"/>
  <c r="F178" i="20" l="1"/>
  <c r="C113" i="14"/>
  <c r="B113" i="14"/>
  <c r="L183" i="24"/>
  <c r="M183" i="24" s="1"/>
  <c r="M176" i="20"/>
  <c r="J176" i="20" s="1"/>
  <c r="K177" i="20" s="1"/>
  <c r="Q65" i="14"/>
  <c r="R66" i="14" s="1"/>
  <c r="Q182" i="24"/>
  <c r="R182" i="24" s="1"/>
  <c r="F183" i="24"/>
  <c r="Q176" i="23"/>
  <c r="R176" i="23" s="1"/>
  <c r="F205" i="23"/>
  <c r="Q176" i="20"/>
  <c r="R176" i="20" s="1"/>
  <c r="K65" i="14"/>
  <c r="L66" i="14" s="1"/>
  <c r="G178" i="20" l="1"/>
  <c r="H178" i="20" s="1"/>
  <c r="E178" i="20" s="1"/>
  <c r="B114" i="14"/>
  <c r="C114" i="14"/>
  <c r="O182" i="24"/>
  <c r="P183" i="24" s="1"/>
  <c r="J183" i="24"/>
  <c r="K184" i="24" s="1"/>
  <c r="G183" i="24"/>
  <c r="H183" i="24" s="1"/>
  <c r="E183" i="24" s="1"/>
  <c r="O176" i="23"/>
  <c r="P177" i="23" s="1"/>
  <c r="G205" i="23"/>
  <c r="H205" i="23" s="1"/>
  <c r="E205" i="23" s="1"/>
  <c r="O176" i="20"/>
  <c r="P177" i="20" s="1"/>
  <c r="L177" i="20"/>
  <c r="S66" i="14"/>
  <c r="T66" i="14" s="1"/>
  <c r="M66" i="14"/>
  <c r="N66" i="14" s="1"/>
  <c r="F179" i="20" l="1"/>
  <c r="B115" i="14"/>
  <c r="C115" i="14"/>
  <c r="L184" i="24"/>
  <c r="M177" i="20"/>
  <c r="J177" i="20" s="1"/>
  <c r="K178" i="20" s="1"/>
  <c r="Q66" i="14"/>
  <c r="R67" i="14" s="1"/>
  <c r="Q183" i="24"/>
  <c r="R183" i="24" s="1"/>
  <c r="F184" i="24"/>
  <c r="Q177" i="23"/>
  <c r="R177" i="23" s="1"/>
  <c r="F206" i="23"/>
  <c r="K66" i="14"/>
  <c r="L67" i="14" s="1"/>
  <c r="G179" i="20" l="1"/>
  <c r="H179" i="20" s="1"/>
  <c r="E179" i="20" s="1"/>
  <c r="B116" i="14"/>
  <c r="C116" i="14"/>
  <c r="O183" i="24"/>
  <c r="P184" i="24" s="1"/>
  <c r="M184" i="24"/>
  <c r="J184" i="24" s="1"/>
  <c r="K185" i="24" s="1"/>
  <c r="G184" i="24"/>
  <c r="H184" i="24" s="1"/>
  <c r="O177" i="23"/>
  <c r="P178" i="23" s="1"/>
  <c r="G206" i="23"/>
  <c r="H206" i="23" s="1"/>
  <c r="E206" i="23" s="1"/>
  <c r="Q177" i="20"/>
  <c r="R177" i="20" s="1"/>
  <c r="L178" i="20"/>
  <c r="S67" i="14"/>
  <c r="T67" i="14" s="1"/>
  <c r="M67" i="14"/>
  <c r="N67" i="14" s="1"/>
  <c r="F180" i="20" l="1"/>
  <c r="B117" i="14"/>
  <c r="C117" i="14"/>
  <c r="L185" i="24"/>
  <c r="E184" i="24"/>
  <c r="F185" i="24" s="1"/>
  <c r="M178" i="20"/>
  <c r="J178" i="20" s="1"/>
  <c r="K179" i="20" s="1"/>
  <c r="Q67" i="14"/>
  <c r="R68" i="14" s="1"/>
  <c r="Q184" i="24"/>
  <c r="R184" i="24" s="1"/>
  <c r="Q178" i="23"/>
  <c r="R178" i="23" s="1"/>
  <c r="F207" i="23"/>
  <c r="O177" i="20"/>
  <c r="P178" i="20" s="1"/>
  <c r="K67" i="14"/>
  <c r="L68" i="14" s="1"/>
  <c r="G180" i="20" l="1"/>
  <c r="H180" i="20" s="1"/>
  <c r="E180" i="20" s="1"/>
  <c r="B118" i="14"/>
  <c r="C118" i="14"/>
  <c r="O184" i="24"/>
  <c r="P185" i="24" s="1"/>
  <c r="M185" i="24"/>
  <c r="J185" i="24" s="1"/>
  <c r="K186" i="24" s="1"/>
  <c r="G185" i="24"/>
  <c r="H185" i="24" s="1"/>
  <c r="O178" i="23"/>
  <c r="P179" i="23" s="1"/>
  <c r="G207" i="23"/>
  <c r="H207" i="23" s="1"/>
  <c r="E207" i="23" s="1"/>
  <c r="Q178" i="20"/>
  <c r="R178" i="20" s="1"/>
  <c r="L179" i="20"/>
  <c r="S68" i="14"/>
  <c r="T68" i="14" s="1"/>
  <c r="M68" i="14"/>
  <c r="N68" i="14" s="1"/>
  <c r="F181" i="20" l="1"/>
  <c r="B119" i="14"/>
  <c r="C119" i="14"/>
  <c r="L186" i="24"/>
  <c r="E185" i="24"/>
  <c r="F186" i="24" s="1"/>
  <c r="M179" i="20"/>
  <c r="J179" i="20" s="1"/>
  <c r="K180" i="20" s="1"/>
  <c r="Q68" i="14"/>
  <c r="R69" i="14" s="1"/>
  <c r="Q185" i="24"/>
  <c r="R185" i="24" s="1"/>
  <c r="Q179" i="23"/>
  <c r="R179" i="23" s="1"/>
  <c r="F208" i="23"/>
  <c r="O178" i="20"/>
  <c r="P179" i="20" s="1"/>
  <c r="K68" i="14"/>
  <c r="L69" i="14" s="1"/>
  <c r="G181" i="20" l="1"/>
  <c r="H181" i="20" s="1"/>
  <c r="E181" i="20" s="1"/>
  <c r="C120" i="14"/>
  <c r="B120" i="14"/>
  <c r="O185" i="24"/>
  <c r="P186" i="24" s="1"/>
  <c r="M186" i="24"/>
  <c r="J186" i="24" s="1"/>
  <c r="K187" i="24" s="1"/>
  <c r="G186" i="24"/>
  <c r="H186" i="24" s="1"/>
  <c r="O179" i="23"/>
  <c r="P180" i="23" s="1"/>
  <c r="G208" i="23"/>
  <c r="H208" i="23" s="1"/>
  <c r="E208" i="23" s="1"/>
  <c r="Q179" i="20"/>
  <c r="R179" i="20" s="1"/>
  <c r="L180" i="20"/>
  <c r="S69" i="14"/>
  <c r="T69" i="14" s="1"/>
  <c r="M69" i="14"/>
  <c r="N69" i="14" s="1"/>
  <c r="F182" i="20" l="1"/>
  <c r="C121" i="14"/>
  <c r="B121" i="14"/>
  <c r="L187" i="24"/>
  <c r="M187" i="24" s="1"/>
  <c r="E186" i="24"/>
  <c r="F187" i="24" s="1"/>
  <c r="M180" i="20"/>
  <c r="J180" i="20" s="1"/>
  <c r="K181" i="20" s="1"/>
  <c r="Q69" i="14"/>
  <c r="R70" i="14" s="1"/>
  <c r="Q186" i="24"/>
  <c r="R186" i="24" s="1"/>
  <c r="Q180" i="23"/>
  <c r="R180" i="23" s="1"/>
  <c r="F209" i="23"/>
  <c r="O179" i="20"/>
  <c r="P180" i="20" s="1"/>
  <c r="K69" i="14"/>
  <c r="L70" i="14" s="1"/>
  <c r="G182" i="20" l="1"/>
  <c r="H182" i="20" s="1"/>
  <c r="E182" i="20" s="1"/>
  <c r="B122" i="14"/>
  <c r="C122" i="14"/>
  <c r="O186" i="24"/>
  <c r="P187" i="24" s="1"/>
  <c r="J187" i="24"/>
  <c r="K188" i="24" s="1"/>
  <c r="G187" i="24"/>
  <c r="O180" i="23"/>
  <c r="P181" i="23" s="1"/>
  <c r="G209" i="23"/>
  <c r="H209" i="23" s="1"/>
  <c r="E209" i="23" s="1"/>
  <c r="Q180" i="20"/>
  <c r="L181" i="20"/>
  <c r="S70" i="14"/>
  <c r="T70" i="14" s="1"/>
  <c r="M70" i="14"/>
  <c r="N70" i="14" s="1"/>
  <c r="F183" i="20" l="1"/>
  <c r="B123" i="14"/>
  <c r="C123" i="14"/>
  <c r="L188" i="24"/>
  <c r="M188" i="24" s="1"/>
  <c r="J188" i="24" s="1"/>
  <c r="H187" i="24"/>
  <c r="E187" i="24" s="1"/>
  <c r="F188" i="24" s="1"/>
  <c r="R180" i="20"/>
  <c r="O180" i="20" s="1"/>
  <c r="P181" i="20" s="1"/>
  <c r="M181" i="20"/>
  <c r="J181" i="20" s="1"/>
  <c r="K182" i="20" s="1"/>
  <c r="Q70" i="14"/>
  <c r="R71" i="14" s="1"/>
  <c r="Q187" i="24"/>
  <c r="R187" i="24" s="1"/>
  <c r="Q181" i="23"/>
  <c r="R181" i="23" s="1"/>
  <c r="F210" i="23"/>
  <c r="K70" i="14"/>
  <c r="L71" i="14" s="1"/>
  <c r="G183" i="20" l="1"/>
  <c r="H183" i="20" s="1"/>
  <c r="E183" i="20" s="1"/>
  <c r="B124" i="14"/>
  <c r="C124" i="14"/>
  <c r="O187" i="24"/>
  <c r="P188" i="24" s="1"/>
  <c r="K189" i="24"/>
  <c r="S71" i="14"/>
  <c r="G188" i="24"/>
  <c r="H188" i="24" s="1"/>
  <c r="E188" i="24" s="1"/>
  <c r="O181" i="23"/>
  <c r="P182" i="23" s="1"/>
  <c r="G210" i="23"/>
  <c r="H210" i="23" s="1"/>
  <c r="E210" i="23" s="1"/>
  <c r="Q181" i="20"/>
  <c r="R181" i="20" s="1"/>
  <c r="L182" i="20"/>
  <c r="M182" i="20" s="1"/>
  <c r="M71" i="14"/>
  <c r="N71" i="14" s="1"/>
  <c r="F184" i="20" l="1"/>
  <c r="B125" i="14"/>
  <c r="C125" i="14"/>
  <c r="L189" i="24"/>
  <c r="M189" i="24" s="1"/>
  <c r="T71" i="14"/>
  <c r="J182" i="20"/>
  <c r="K183" i="20" s="1"/>
  <c r="Q188" i="24"/>
  <c r="R188" i="24" s="1"/>
  <c r="F189" i="24"/>
  <c r="Q182" i="23"/>
  <c r="R182" i="23" s="1"/>
  <c r="F211" i="23"/>
  <c r="O181" i="20"/>
  <c r="P182" i="20" s="1"/>
  <c r="K71" i="14"/>
  <c r="L72" i="14" s="1"/>
  <c r="G184" i="20" l="1"/>
  <c r="H184" i="20" s="1"/>
  <c r="E184" i="20" s="1"/>
  <c r="F185" i="20" s="1"/>
  <c r="B126" i="14"/>
  <c r="C126" i="14"/>
  <c r="Q71" i="14"/>
  <c r="O188" i="24"/>
  <c r="P189" i="24" s="1"/>
  <c r="J189" i="24"/>
  <c r="K190" i="24" s="1"/>
  <c r="G189" i="24"/>
  <c r="H189" i="24" s="1"/>
  <c r="E189" i="24" s="1"/>
  <c r="O182" i="23"/>
  <c r="P183" i="23" s="1"/>
  <c r="G211" i="23"/>
  <c r="H211" i="23" s="1"/>
  <c r="E211" i="23" s="1"/>
  <c r="Q182" i="20"/>
  <c r="R182" i="20" s="1"/>
  <c r="L183" i="20"/>
  <c r="M72" i="14"/>
  <c r="N72" i="14" s="1"/>
  <c r="G185" i="20" l="1"/>
  <c r="B127" i="14"/>
  <c r="C127" i="14"/>
  <c r="R72" i="14"/>
  <c r="L190" i="24"/>
  <c r="M190" i="24" s="1"/>
  <c r="J190" i="24" s="1"/>
  <c r="M183" i="20"/>
  <c r="J183" i="20" s="1"/>
  <c r="K184" i="20" s="1"/>
  <c r="Q189" i="24"/>
  <c r="R189" i="24" s="1"/>
  <c r="F190" i="24"/>
  <c r="Q183" i="23"/>
  <c r="R183" i="23" s="1"/>
  <c r="F212" i="23"/>
  <c r="O182" i="20"/>
  <c r="P183" i="20" s="1"/>
  <c r="K72" i="14"/>
  <c r="L73" i="14" s="1"/>
  <c r="H185" i="20" l="1"/>
  <c r="E185" i="20" s="1"/>
  <c r="C128" i="14"/>
  <c r="B128" i="14"/>
  <c r="S72" i="14"/>
  <c r="T72" i="14" s="1"/>
  <c r="Q72" i="14" s="1"/>
  <c r="R73" i="14" s="1"/>
  <c r="O189" i="24"/>
  <c r="P190" i="24" s="1"/>
  <c r="K191" i="24"/>
  <c r="G190" i="24"/>
  <c r="H190" i="24" s="1"/>
  <c r="O183" i="23"/>
  <c r="P184" i="23" s="1"/>
  <c r="G212" i="23"/>
  <c r="H212" i="23" s="1"/>
  <c r="E212" i="23" s="1"/>
  <c r="Q183" i="20"/>
  <c r="R183" i="20" s="1"/>
  <c r="L184" i="20"/>
  <c r="M73" i="14"/>
  <c r="N73" i="14" s="1"/>
  <c r="F186" i="20" l="1"/>
  <c r="C129" i="14"/>
  <c r="B129" i="14"/>
  <c r="L191" i="24"/>
  <c r="M191" i="24" s="1"/>
  <c r="J191" i="24" s="1"/>
  <c r="E190" i="24"/>
  <c r="F191" i="24" s="1"/>
  <c r="S73" i="14"/>
  <c r="T73" i="14" s="1"/>
  <c r="M184" i="20"/>
  <c r="J184" i="20" s="1"/>
  <c r="K185" i="20" s="1"/>
  <c r="Q190" i="24"/>
  <c r="R190" i="24" s="1"/>
  <c r="Q184" i="23"/>
  <c r="R184" i="23" s="1"/>
  <c r="F213" i="23"/>
  <c r="O183" i="20"/>
  <c r="P184" i="20" s="1"/>
  <c r="K73" i="14"/>
  <c r="L74" i="14" s="1"/>
  <c r="G186" i="20" l="1"/>
  <c r="H186" i="20" s="1"/>
  <c r="E186" i="20" s="1"/>
  <c r="B130" i="14"/>
  <c r="C130" i="14"/>
  <c r="Q73" i="14"/>
  <c r="R74" i="14" s="1"/>
  <c r="O190" i="24"/>
  <c r="P191" i="24" s="1"/>
  <c r="K192" i="24"/>
  <c r="G191" i="24"/>
  <c r="H191" i="24" s="1"/>
  <c r="O184" i="23"/>
  <c r="P185" i="23" s="1"/>
  <c r="G213" i="23"/>
  <c r="H213" i="23" s="1"/>
  <c r="E213" i="23" s="1"/>
  <c r="Q184" i="20"/>
  <c r="R184" i="20" s="1"/>
  <c r="L185" i="20"/>
  <c r="M185" i="20" s="1"/>
  <c r="M74" i="14"/>
  <c r="N74" i="14" s="1"/>
  <c r="F187" i="20" l="1"/>
  <c r="B131" i="14"/>
  <c r="C131" i="14"/>
  <c r="L192" i="24"/>
  <c r="M192" i="24" s="1"/>
  <c r="J192" i="24" s="1"/>
  <c r="E191" i="24"/>
  <c r="F192" i="24" s="1"/>
  <c r="S74" i="14"/>
  <c r="T74" i="14" s="1"/>
  <c r="O184" i="20"/>
  <c r="P185" i="20" s="1"/>
  <c r="J185" i="20"/>
  <c r="K186" i="20" s="1"/>
  <c r="Q191" i="24"/>
  <c r="R191" i="24" s="1"/>
  <c r="Q185" i="23"/>
  <c r="R185" i="23" s="1"/>
  <c r="F214" i="23"/>
  <c r="K74" i="14"/>
  <c r="L75" i="14" s="1"/>
  <c r="G187" i="20" l="1"/>
  <c r="H187" i="20" s="1"/>
  <c r="E187" i="20" s="1"/>
  <c r="B132" i="14"/>
  <c r="C132" i="14"/>
  <c r="Q74" i="14"/>
  <c r="R75" i="14" s="1"/>
  <c r="O191" i="24"/>
  <c r="P192" i="24" s="1"/>
  <c r="K193" i="24"/>
  <c r="G192" i="24"/>
  <c r="H192" i="24" s="1"/>
  <c r="O185" i="23"/>
  <c r="P186" i="23" s="1"/>
  <c r="G214" i="23"/>
  <c r="H214" i="23" s="1"/>
  <c r="E214" i="23" s="1"/>
  <c r="Q185" i="20"/>
  <c r="L186" i="20"/>
  <c r="M186" i="20" s="1"/>
  <c r="M75" i="14"/>
  <c r="N75" i="14" s="1"/>
  <c r="F188" i="20" l="1"/>
  <c r="B133" i="14"/>
  <c r="C133" i="14"/>
  <c r="L193" i="24"/>
  <c r="M193" i="24" s="1"/>
  <c r="E192" i="24"/>
  <c r="F193" i="24" s="1"/>
  <c r="S75" i="14"/>
  <c r="T75" i="14" s="1"/>
  <c r="R185" i="20"/>
  <c r="O185" i="20" s="1"/>
  <c r="P186" i="20" s="1"/>
  <c r="J186" i="20"/>
  <c r="K187" i="20" s="1"/>
  <c r="Q192" i="24"/>
  <c r="R192" i="24" s="1"/>
  <c r="Q186" i="23"/>
  <c r="R186" i="23" s="1"/>
  <c r="F215" i="23"/>
  <c r="K75" i="14"/>
  <c r="L76" i="14" s="1"/>
  <c r="G188" i="20" l="1"/>
  <c r="H188" i="20" s="1"/>
  <c r="E188" i="20" s="1"/>
  <c r="F189" i="20" s="1"/>
  <c r="B134" i="14"/>
  <c r="C134" i="14"/>
  <c r="Q75" i="14"/>
  <c r="R76" i="14" s="1"/>
  <c r="O192" i="24"/>
  <c r="P193" i="24" s="1"/>
  <c r="J193" i="24"/>
  <c r="K194" i="24" s="1"/>
  <c r="G193" i="24"/>
  <c r="H193" i="24" s="1"/>
  <c r="O186" i="23"/>
  <c r="P187" i="23" s="1"/>
  <c r="G215" i="23"/>
  <c r="H215" i="23" s="1"/>
  <c r="E215" i="23" s="1"/>
  <c r="Q186" i="20"/>
  <c r="R186" i="20" s="1"/>
  <c r="L187" i="20"/>
  <c r="M76" i="14"/>
  <c r="N76" i="14" s="1"/>
  <c r="G189" i="20" l="1"/>
  <c r="B135" i="14"/>
  <c r="C135" i="14"/>
  <c r="L194" i="24"/>
  <c r="M194" i="24" s="1"/>
  <c r="J194" i="24" s="1"/>
  <c r="E193" i="24"/>
  <c r="F194" i="24" s="1"/>
  <c r="S76" i="14"/>
  <c r="T76" i="14" s="1"/>
  <c r="O186" i="20"/>
  <c r="P187" i="20" s="1"/>
  <c r="M187" i="20"/>
  <c r="J187" i="20" s="1"/>
  <c r="K188" i="20" s="1"/>
  <c r="Q193" i="24"/>
  <c r="R193" i="24" s="1"/>
  <c r="Q187" i="23"/>
  <c r="R187" i="23" s="1"/>
  <c r="F216" i="23"/>
  <c r="K76" i="14"/>
  <c r="L77" i="14" s="1"/>
  <c r="H189" i="20" l="1"/>
  <c r="E189" i="20" s="1"/>
  <c r="F190" i="20" s="1"/>
  <c r="B136" i="14"/>
  <c r="C136" i="14"/>
  <c r="Q76" i="14"/>
  <c r="R77" i="14" s="1"/>
  <c r="O193" i="24"/>
  <c r="P194" i="24" s="1"/>
  <c r="K195" i="24"/>
  <c r="G194" i="24"/>
  <c r="H194" i="24" s="1"/>
  <c r="E194" i="24" s="1"/>
  <c r="O187" i="23"/>
  <c r="P188" i="23" s="1"/>
  <c r="G216" i="23"/>
  <c r="H216" i="23" s="1"/>
  <c r="E216" i="23" s="1"/>
  <c r="Q187" i="20"/>
  <c r="R187" i="20" s="1"/>
  <c r="L188" i="20"/>
  <c r="M77" i="14"/>
  <c r="N77" i="14" s="1"/>
  <c r="G190" i="20" l="1"/>
  <c r="C137" i="14"/>
  <c r="B137" i="14"/>
  <c r="L195" i="24"/>
  <c r="M195" i="24" s="1"/>
  <c r="J195" i="24" s="1"/>
  <c r="S77" i="14"/>
  <c r="T77" i="14" s="1"/>
  <c r="O187" i="20"/>
  <c r="P188" i="20" s="1"/>
  <c r="M188" i="20"/>
  <c r="J188" i="20" s="1"/>
  <c r="K189" i="20" s="1"/>
  <c r="Q194" i="24"/>
  <c r="R194" i="24" s="1"/>
  <c r="F195" i="24"/>
  <c r="Q188" i="23"/>
  <c r="R188" i="23" s="1"/>
  <c r="F217" i="23"/>
  <c r="K77" i="14"/>
  <c r="L78" i="14" s="1"/>
  <c r="H190" i="20" l="1"/>
  <c r="E190" i="20" s="1"/>
  <c r="F191" i="20" s="1"/>
  <c r="B138" i="14"/>
  <c r="C138" i="14"/>
  <c r="Q77" i="14"/>
  <c r="R78" i="14" s="1"/>
  <c r="O194" i="24"/>
  <c r="P195" i="24" s="1"/>
  <c r="K196" i="24"/>
  <c r="G195" i="24"/>
  <c r="H195" i="24" s="1"/>
  <c r="O188" i="23"/>
  <c r="P189" i="23" s="1"/>
  <c r="G217" i="23"/>
  <c r="H217" i="23" s="1"/>
  <c r="E217" i="23" s="1"/>
  <c r="Q188" i="20"/>
  <c r="R188" i="20" s="1"/>
  <c r="L189" i="20"/>
  <c r="M78" i="14"/>
  <c r="N78" i="14" s="1"/>
  <c r="G191" i="20" l="1"/>
  <c r="B139" i="14"/>
  <c r="C139" i="14"/>
  <c r="L196" i="24"/>
  <c r="M196" i="24" s="1"/>
  <c r="J196" i="24" s="1"/>
  <c r="E195" i="24"/>
  <c r="F196" i="24" s="1"/>
  <c r="S78" i="14"/>
  <c r="T78" i="14" s="1"/>
  <c r="M189" i="20"/>
  <c r="J189" i="20" s="1"/>
  <c r="K190" i="20" s="1"/>
  <c r="Q195" i="24"/>
  <c r="R195" i="24" s="1"/>
  <c r="Q189" i="23"/>
  <c r="R189" i="23" s="1"/>
  <c r="F218" i="23"/>
  <c r="O188" i="20"/>
  <c r="P189" i="20" s="1"/>
  <c r="K78" i="14"/>
  <c r="L79" i="14" s="1"/>
  <c r="H191" i="20" l="1"/>
  <c r="E191" i="20" s="1"/>
  <c r="B140" i="14"/>
  <c r="C140" i="14"/>
  <c r="Q78" i="14"/>
  <c r="R79" i="14" s="1"/>
  <c r="O195" i="24"/>
  <c r="P196" i="24" s="1"/>
  <c r="K197" i="24"/>
  <c r="G196" i="24"/>
  <c r="H196" i="24" s="1"/>
  <c r="O189" i="23"/>
  <c r="P190" i="23" s="1"/>
  <c r="G218" i="23"/>
  <c r="H218" i="23" s="1"/>
  <c r="E218" i="23" s="1"/>
  <c r="Q189" i="20"/>
  <c r="R189" i="20" s="1"/>
  <c r="L190" i="20"/>
  <c r="M79" i="14"/>
  <c r="N79" i="14" s="1"/>
  <c r="F192" i="20" l="1"/>
  <c r="B141" i="14"/>
  <c r="C141" i="14"/>
  <c r="L197" i="24"/>
  <c r="M197" i="24" s="1"/>
  <c r="E196" i="24"/>
  <c r="F197" i="24" s="1"/>
  <c r="S79" i="14"/>
  <c r="T79" i="14" s="1"/>
  <c r="M190" i="20"/>
  <c r="J190" i="20" s="1"/>
  <c r="K191" i="20" s="1"/>
  <c r="Q196" i="24"/>
  <c r="R196" i="24" s="1"/>
  <c r="Q190" i="23"/>
  <c r="R190" i="23" s="1"/>
  <c r="F219" i="23"/>
  <c r="O189" i="20"/>
  <c r="P190" i="20" s="1"/>
  <c r="K79" i="14"/>
  <c r="L80" i="14" s="1"/>
  <c r="G192" i="20" l="1"/>
  <c r="H192" i="20" s="1"/>
  <c r="E192" i="20" s="1"/>
  <c r="B142" i="14"/>
  <c r="C142" i="14"/>
  <c r="Q79" i="14"/>
  <c r="R80" i="14" s="1"/>
  <c r="O196" i="24"/>
  <c r="P197" i="24" s="1"/>
  <c r="J197" i="24"/>
  <c r="K198" i="24" s="1"/>
  <c r="G197" i="24"/>
  <c r="H197" i="24" s="1"/>
  <c r="O190" i="23"/>
  <c r="P191" i="23" s="1"/>
  <c r="G219" i="23"/>
  <c r="H219" i="23" s="1"/>
  <c r="E219" i="23" s="1"/>
  <c r="Q190" i="20"/>
  <c r="R190" i="20" s="1"/>
  <c r="L191" i="20"/>
  <c r="M80" i="14"/>
  <c r="N80" i="14" s="1"/>
  <c r="F193" i="20" l="1"/>
  <c r="B143" i="14"/>
  <c r="C143" i="14"/>
  <c r="L198" i="24"/>
  <c r="M198" i="24" s="1"/>
  <c r="E197" i="24"/>
  <c r="F198" i="24" s="1"/>
  <c r="S80" i="14"/>
  <c r="T80" i="14" s="1"/>
  <c r="O190" i="20"/>
  <c r="P191" i="20" s="1"/>
  <c r="M191" i="20"/>
  <c r="J191" i="20" s="1"/>
  <c r="K192" i="20" s="1"/>
  <c r="Q197" i="24"/>
  <c r="R197" i="24" s="1"/>
  <c r="Q191" i="23"/>
  <c r="R191" i="23" s="1"/>
  <c r="F220" i="23"/>
  <c r="K80" i="14"/>
  <c r="L81" i="14" s="1"/>
  <c r="G193" i="20" l="1"/>
  <c r="H193" i="20" s="1"/>
  <c r="E193" i="20" s="1"/>
  <c r="C144" i="14"/>
  <c r="B144" i="14"/>
  <c r="Q80" i="14"/>
  <c r="R81" i="14" s="1"/>
  <c r="O197" i="24"/>
  <c r="P198" i="24" s="1"/>
  <c r="J198" i="24"/>
  <c r="K199" i="24" s="1"/>
  <c r="G198" i="24"/>
  <c r="H198" i="24" s="1"/>
  <c r="O191" i="23"/>
  <c r="P192" i="23" s="1"/>
  <c r="G220" i="23"/>
  <c r="H220" i="23" s="1"/>
  <c r="E220" i="23" s="1"/>
  <c r="Q191" i="20"/>
  <c r="R191" i="20" s="1"/>
  <c r="L192" i="20"/>
  <c r="M81" i="14"/>
  <c r="N81" i="14" s="1"/>
  <c r="F194" i="20" l="1"/>
  <c r="C145" i="14"/>
  <c r="B145" i="14"/>
  <c r="L199" i="24"/>
  <c r="M199" i="24" s="1"/>
  <c r="J199" i="24" s="1"/>
  <c r="E198" i="24"/>
  <c r="F199" i="24" s="1"/>
  <c r="S81" i="14"/>
  <c r="T81" i="14" s="1"/>
  <c r="M192" i="20"/>
  <c r="J192" i="20" s="1"/>
  <c r="K193" i="20" s="1"/>
  <c r="O191" i="20"/>
  <c r="P192" i="20" s="1"/>
  <c r="Q198" i="24"/>
  <c r="R198" i="24" s="1"/>
  <c r="Q192" i="23"/>
  <c r="R192" i="23" s="1"/>
  <c r="F221" i="23"/>
  <c r="K81" i="14"/>
  <c r="L82" i="14" s="1"/>
  <c r="G194" i="20" l="1"/>
  <c r="H194" i="20" s="1"/>
  <c r="E194" i="20" s="1"/>
  <c r="B146" i="14"/>
  <c r="C146" i="14"/>
  <c r="Q81" i="14"/>
  <c r="R82" i="14" s="1"/>
  <c r="O198" i="24"/>
  <c r="P199" i="24" s="1"/>
  <c r="K200" i="24"/>
  <c r="G199" i="24"/>
  <c r="H199" i="24" s="1"/>
  <c r="O192" i="23"/>
  <c r="P193" i="23" s="1"/>
  <c r="G221" i="23"/>
  <c r="H221" i="23" s="1"/>
  <c r="E221" i="23" s="1"/>
  <c r="Q192" i="20"/>
  <c r="R192" i="20" s="1"/>
  <c r="L193" i="20"/>
  <c r="M82" i="14"/>
  <c r="N82" i="14" s="1"/>
  <c r="F195" i="20" l="1"/>
  <c r="B147" i="14"/>
  <c r="C147" i="14"/>
  <c r="L200" i="24"/>
  <c r="M200" i="24" s="1"/>
  <c r="E199" i="24"/>
  <c r="F200" i="24" s="1"/>
  <c r="S82" i="14"/>
  <c r="T82" i="14" s="1"/>
  <c r="O192" i="20"/>
  <c r="P193" i="20" s="1"/>
  <c r="M193" i="20"/>
  <c r="J193" i="20" s="1"/>
  <c r="K194" i="20" s="1"/>
  <c r="Q199" i="24"/>
  <c r="R199" i="24" s="1"/>
  <c r="Q193" i="23"/>
  <c r="R193" i="23" s="1"/>
  <c r="F222" i="23"/>
  <c r="K82" i="14"/>
  <c r="L83" i="14" s="1"/>
  <c r="G195" i="20" l="1"/>
  <c r="H195" i="20" s="1"/>
  <c r="E195" i="20" s="1"/>
  <c r="B148" i="14"/>
  <c r="C148" i="14"/>
  <c r="Q82" i="14"/>
  <c r="R83" i="14" s="1"/>
  <c r="O199" i="24"/>
  <c r="P200" i="24" s="1"/>
  <c r="J200" i="24"/>
  <c r="K201" i="24" s="1"/>
  <c r="G200" i="24"/>
  <c r="H200" i="24" s="1"/>
  <c r="O193" i="23"/>
  <c r="P194" i="23" s="1"/>
  <c r="G222" i="23"/>
  <c r="H222" i="23" s="1"/>
  <c r="E222" i="23" s="1"/>
  <c r="Q193" i="20"/>
  <c r="R193" i="20" s="1"/>
  <c r="L194" i="20"/>
  <c r="M83" i="14"/>
  <c r="N83" i="14" s="1"/>
  <c r="F196" i="20" l="1"/>
  <c r="B149" i="14"/>
  <c r="C149" i="14"/>
  <c r="L201" i="24"/>
  <c r="M201" i="24" s="1"/>
  <c r="J201" i="24" s="1"/>
  <c r="E200" i="24"/>
  <c r="F201" i="24" s="1"/>
  <c r="S83" i="14"/>
  <c r="T83" i="14" s="1"/>
  <c r="O193" i="20"/>
  <c r="P194" i="20" s="1"/>
  <c r="M194" i="20"/>
  <c r="J194" i="20" s="1"/>
  <c r="K195" i="20" s="1"/>
  <c r="Q200" i="24"/>
  <c r="R200" i="24" s="1"/>
  <c r="Q194" i="23"/>
  <c r="R194" i="23" s="1"/>
  <c r="F223" i="23"/>
  <c r="K83" i="14"/>
  <c r="L84" i="14" s="1"/>
  <c r="G196" i="20" l="1"/>
  <c r="H196" i="20" s="1"/>
  <c r="E196" i="20" s="1"/>
  <c r="B150" i="14"/>
  <c r="C150" i="14"/>
  <c r="Q83" i="14"/>
  <c r="R84" i="14" s="1"/>
  <c r="O200" i="24"/>
  <c r="P201" i="24" s="1"/>
  <c r="K202" i="24"/>
  <c r="G201" i="24"/>
  <c r="H201" i="24" s="1"/>
  <c r="O194" i="23"/>
  <c r="P195" i="23" s="1"/>
  <c r="G223" i="23"/>
  <c r="H223" i="23" s="1"/>
  <c r="E223" i="23" s="1"/>
  <c r="Q194" i="20"/>
  <c r="R194" i="20" s="1"/>
  <c r="L195" i="20"/>
  <c r="M84" i="14"/>
  <c r="N84" i="14" s="1"/>
  <c r="F197" i="20" l="1"/>
  <c r="B151" i="14"/>
  <c r="C151" i="14"/>
  <c r="L202" i="24"/>
  <c r="M202" i="24" s="1"/>
  <c r="J202" i="24" s="1"/>
  <c r="E201" i="24"/>
  <c r="F202" i="24" s="1"/>
  <c r="S84" i="14"/>
  <c r="T84" i="14" s="1"/>
  <c r="O194" i="20"/>
  <c r="P195" i="20" s="1"/>
  <c r="M195" i="20"/>
  <c r="J195" i="20" s="1"/>
  <c r="K196" i="20" s="1"/>
  <c r="Q201" i="24"/>
  <c r="R201" i="24" s="1"/>
  <c r="Q195" i="23"/>
  <c r="R195" i="23" s="1"/>
  <c r="F224" i="23"/>
  <c r="K84" i="14"/>
  <c r="L85" i="14" s="1"/>
  <c r="G197" i="20" l="1"/>
  <c r="H197" i="20" s="1"/>
  <c r="E197" i="20" s="1"/>
  <c r="B152" i="14"/>
  <c r="C152" i="14"/>
  <c r="Q84" i="14"/>
  <c r="R85" i="14" s="1"/>
  <c r="O201" i="24"/>
  <c r="P202" i="24" s="1"/>
  <c r="K203" i="24"/>
  <c r="G202" i="24"/>
  <c r="H202" i="24" s="1"/>
  <c r="O195" i="23"/>
  <c r="P196" i="23" s="1"/>
  <c r="G224" i="23"/>
  <c r="H224" i="23" s="1"/>
  <c r="E224" i="23" s="1"/>
  <c r="Q195" i="20"/>
  <c r="R195" i="20" s="1"/>
  <c r="L196" i="20"/>
  <c r="M85" i="14"/>
  <c r="N85" i="14" s="1"/>
  <c r="F198" i="20" l="1"/>
  <c r="C153" i="14"/>
  <c r="B153" i="14"/>
  <c r="L203" i="24"/>
  <c r="M203" i="24" s="1"/>
  <c r="J203" i="24" s="1"/>
  <c r="E202" i="24"/>
  <c r="F203" i="24" s="1"/>
  <c r="S85" i="14"/>
  <c r="T85" i="14" s="1"/>
  <c r="O195" i="20"/>
  <c r="M196" i="20"/>
  <c r="J196" i="20" s="1"/>
  <c r="K197" i="20" s="1"/>
  <c r="Q202" i="24"/>
  <c r="R202" i="24" s="1"/>
  <c r="Q196" i="23"/>
  <c r="R196" i="23" s="1"/>
  <c r="F225" i="23"/>
  <c r="K85" i="14"/>
  <c r="L86" i="14" s="1"/>
  <c r="G198" i="20" l="1"/>
  <c r="H198" i="20" s="1"/>
  <c r="E198" i="20" s="1"/>
  <c r="B154" i="14"/>
  <c r="C154" i="14"/>
  <c r="P196" i="20"/>
  <c r="Q85" i="14"/>
  <c r="R86" i="14" s="1"/>
  <c r="O202" i="24"/>
  <c r="P203" i="24" s="1"/>
  <c r="K204" i="24"/>
  <c r="G203" i="24"/>
  <c r="H203" i="24" s="1"/>
  <c r="O196" i="23"/>
  <c r="P197" i="23" s="1"/>
  <c r="G225" i="23"/>
  <c r="H225" i="23" s="1"/>
  <c r="E225" i="23" s="1"/>
  <c r="L197" i="20"/>
  <c r="M197" i="20" s="1"/>
  <c r="M86" i="14"/>
  <c r="N86" i="14" s="1"/>
  <c r="F199" i="20" l="1"/>
  <c r="Q196" i="20"/>
  <c r="R196" i="20" s="1"/>
  <c r="O196" i="20" s="1"/>
  <c r="P197" i="20" s="1"/>
  <c r="Q197" i="20" s="1"/>
  <c r="R197" i="20" s="1"/>
  <c r="B155" i="14"/>
  <c r="C155" i="14"/>
  <c r="L204" i="24"/>
  <c r="M204" i="24" s="1"/>
  <c r="J204" i="24" s="1"/>
  <c r="E203" i="24"/>
  <c r="F204" i="24" s="1"/>
  <c r="S86" i="14"/>
  <c r="T86" i="14" s="1"/>
  <c r="J197" i="20"/>
  <c r="K198" i="20" s="1"/>
  <c r="Q203" i="24"/>
  <c r="Q197" i="23"/>
  <c r="R197" i="23" s="1"/>
  <c r="F226" i="23"/>
  <c r="K86" i="14"/>
  <c r="L87" i="14" s="1"/>
  <c r="G199" i="20" l="1"/>
  <c r="H199" i="20" s="1"/>
  <c r="E199" i="20" s="1"/>
  <c r="B156" i="14"/>
  <c r="C156" i="14"/>
  <c r="Q86" i="14"/>
  <c r="R87" i="14" s="1"/>
  <c r="R203" i="24"/>
  <c r="O203" i="24" s="1"/>
  <c r="P204" i="24" s="1"/>
  <c r="K205" i="24"/>
  <c r="G204" i="24"/>
  <c r="O197" i="23"/>
  <c r="P198" i="23" s="1"/>
  <c r="G226" i="23"/>
  <c r="H226" i="23" s="1"/>
  <c r="E226" i="23" s="1"/>
  <c r="O197" i="20"/>
  <c r="P198" i="20" s="1"/>
  <c r="L198" i="20"/>
  <c r="M198" i="20" s="1"/>
  <c r="M87" i="14"/>
  <c r="N87" i="14" s="1"/>
  <c r="F200" i="20" l="1"/>
  <c r="B157" i="14"/>
  <c r="C157" i="14"/>
  <c r="L205" i="24"/>
  <c r="M205" i="24" s="1"/>
  <c r="J205" i="24" s="1"/>
  <c r="H204" i="24"/>
  <c r="E204" i="24" s="1"/>
  <c r="F205" i="24" s="1"/>
  <c r="S87" i="14"/>
  <c r="T87" i="14" s="1"/>
  <c r="J198" i="20"/>
  <c r="K199" i="20" s="1"/>
  <c r="Q204" i="24"/>
  <c r="R204" i="24" s="1"/>
  <c r="Q198" i="23"/>
  <c r="R198" i="23" s="1"/>
  <c r="F227" i="23"/>
  <c r="K87" i="14"/>
  <c r="L88" i="14" s="1"/>
  <c r="G200" i="20" l="1"/>
  <c r="H200" i="20" s="1"/>
  <c r="E200" i="20" s="1"/>
  <c r="B158" i="14"/>
  <c r="C158" i="14"/>
  <c r="Q87" i="14"/>
  <c r="R88" i="14" s="1"/>
  <c r="O204" i="24"/>
  <c r="P205" i="24" s="1"/>
  <c r="K206" i="24"/>
  <c r="G205" i="24"/>
  <c r="H205" i="24" s="1"/>
  <c r="O198" i="23"/>
  <c r="P199" i="23" s="1"/>
  <c r="G227" i="23"/>
  <c r="H227" i="23" s="1"/>
  <c r="E227" i="23" s="1"/>
  <c r="Q198" i="20"/>
  <c r="R198" i="20" s="1"/>
  <c r="L199" i="20"/>
  <c r="M88" i="14"/>
  <c r="N88" i="14" s="1"/>
  <c r="F201" i="20" l="1"/>
  <c r="B159" i="14"/>
  <c r="C159" i="14"/>
  <c r="L206" i="24"/>
  <c r="M206" i="24" s="1"/>
  <c r="J206" i="24" s="1"/>
  <c r="E205" i="24"/>
  <c r="F206" i="24" s="1"/>
  <c r="S88" i="14"/>
  <c r="T88" i="14" s="1"/>
  <c r="O198" i="20"/>
  <c r="P199" i="20" s="1"/>
  <c r="M199" i="20"/>
  <c r="J199" i="20" s="1"/>
  <c r="K200" i="20" s="1"/>
  <c r="Q205" i="24"/>
  <c r="R205" i="24" s="1"/>
  <c r="Q199" i="23"/>
  <c r="R199" i="23" s="1"/>
  <c r="F228" i="23"/>
  <c r="K88" i="14"/>
  <c r="L89" i="14" s="1"/>
  <c r="G201" i="20" l="1"/>
  <c r="H201" i="20" s="1"/>
  <c r="E201" i="20" s="1"/>
  <c r="C160" i="14"/>
  <c r="B160" i="14"/>
  <c r="Q88" i="14"/>
  <c r="R89" i="14" s="1"/>
  <c r="O205" i="24"/>
  <c r="P206" i="24" s="1"/>
  <c r="K207" i="24"/>
  <c r="G206" i="24"/>
  <c r="H206" i="24" s="1"/>
  <c r="O199" i="23"/>
  <c r="P200" i="23" s="1"/>
  <c r="G228" i="23"/>
  <c r="H228" i="23" s="1"/>
  <c r="E228" i="23" s="1"/>
  <c r="Q199" i="20"/>
  <c r="R199" i="20" s="1"/>
  <c r="L200" i="20"/>
  <c r="M89" i="14"/>
  <c r="N89" i="14" s="1"/>
  <c r="F202" i="20" l="1"/>
  <c r="C161" i="14"/>
  <c r="B161" i="14"/>
  <c r="L207" i="24"/>
  <c r="M207" i="24" s="1"/>
  <c r="J207" i="24" s="1"/>
  <c r="E206" i="24"/>
  <c r="F207" i="24" s="1"/>
  <c r="S89" i="14"/>
  <c r="T89" i="14" s="1"/>
  <c r="O199" i="20"/>
  <c r="P200" i="20" s="1"/>
  <c r="M200" i="20"/>
  <c r="J200" i="20" s="1"/>
  <c r="K201" i="20" s="1"/>
  <c r="Q206" i="24"/>
  <c r="R206" i="24" s="1"/>
  <c r="Q200" i="23"/>
  <c r="R200" i="23" s="1"/>
  <c r="F229" i="23"/>
  <c r="K89" i="14"/>
  <c r="L90" i="14" s="1"/>
  <c r="G202" i="20" l="1"/>
  <c r="H202" i="20" s="1"/>
  <c r="E202" i="20" s="1"/>
  <c r="B162" i="14"/>
  <c r="C162" i="14"/>
  <c r="Q89" i="14"/>
  <c r="R90" i="14" s="1"/>
  <c r="O206" i="24"/>
  <c r="P207" i="24" s="1"/>
  <c r="K208" i="24"/>
  <c r="H207" i="24"/>
  <c r="Q200" i="20"/>
  <c r="R200" i="20" s="1"/>
  <c r="O200" i="20" s="1"/>
  <c r="P201" i="20" s="1"/>
  <c r="G207" i="24"/>
  <c r="O200" i="23"/>
  <c r="P201" i="23" s="1"/>
  <c r="G229" i="23"/>
  <c r="H229" i="23"/>
  <c r="E229" i="23" s="1"/>
  <c r="L201" i="20"/>
  <c r="M201" i="20" s="1"/>
  <c r="M90" i="14"/>
  <c r="N90" i="14" s="1"/>
  <c r="F203" i="20" l="1"/>
  <c r="B163" i="14"/>
  <c r="C163" i="14"/>
  <c r="L208" i="24"/>
  <c r="M208" i="24" s="1"/>
  <c r="J208" i="24" s="1"/>
  <c r="E207" i="24"/>
  <c r="F208" i="24" s="1"/>
  <c r="S90" i="14"/>
  <c r="T90" i="14" s="1"/>
  <c r="J201" i="20"/>
  <c r="K202" i="20" s="1"/>
  <c r="Q207" i="24"/>
  <c r="R207" i="24" s="1"/>
  <c r="Q201" i="23"/>
  <c r="R201" i="23" s="1"/>
  <c r="F230" i="23"/>
  <c r="K90" i="14"/>
  <c r="L91" i="14" s="1"/>
  <c r="G203" i="20" l="1"/>
  <c r="H203" i="20" s="1"/>
  <c r="E203" i="20" s="1"/>
  <c r="B164" i="14"/>
  <c r="C164" i="14"/>
  <c r="Q90" i="14"/>
  <c r="R91" i="14" s="1"/>
  <c r="O207" i="24"/>
  <c r="P208" i="24" s="1"/>
  <c r="K209" i="24"/>
  <c r="G208" i="24"/>
  <c r="H208" i="24" s="1"/>
  <c r="O201" i="23"/>
  <c r="P202" i="23" s="1"/>
  <c r="G230" i="23"/>
  <c r="H230" i="23" s="1"/>
  <c r="F13" i="23" a="1"/>
  <c r="F13" i="23" s="1"/>
  <c r="D37" i="27" s="1"/>
  <c r="E37" i="27" s="1"/>
  <c r="Q201" i="20"/>
  <c r="L202" i="20"/>
  <c r="M91" i="14"/>
  <c r="N91" i="14" s="1"/>
  <c r="F204" i="20" l="1"/>
  <c r="B165" i="14"/>
  <c r="C165" i="14"/>
  <c r="L209" i="24"/>
  <c r="M209" i="24" s="1"/>
  <c r="E208" i="24"/>
  <c r="F209" i="24" s="1"/>
  <c r="S91" i="14"/>
  <c r="T91" i="14" s="1"/>
  <c r="R201" i="20"/>
  <c r="O201" i="20" s="1"/>
  <c r="P202" i="20" s="1"/>
  <c r="M202" i="20"/>
  <c r="J202" i="20" s="1"/>
  <c r="K203" i="20" s="1"/>
  <c r="E230" i="23"/>
  <c r="Q208" i="24"/>
  <c r="R208" i="24" s="1"/>
  <c r="Q202" i="23"/>
  <c r="R202" i="23" s="1"/>
  <c r="K91" i="14"/>
  <c r="L92" i="14" s="1"/>
  <c r="G204" i="20" l="1"/>
  <c r="H204" i="20" s="1"/>
  <c r="E204" i="20" s="1"/>
  <c r="B166" i="14"/>
  <c r="C166" i="14"/>
  <c r="Q91" i="14"/>
  <c r="R92" i="14" s="1"/>
  <c r="O208" i="24"/>
  <c r="P209" i="24" s="1"/>
  <c r="J209" i="24"/>
  <c r="K210" i="24" s="1"/>
  <c r="G209" i="24"/>
  <c r="H209" i="24" s="1"/>
  <c r="O202" i="23"/>
  <c r="P203" i="23" s="1"/>
  <c r="Q202" i="20"/>
  <c r="L203" i="20"/>
  <c r="M203" i="20" s="1"/>
  <c r="M92" i="14"/>
  <c r="N92" i="14" s="1"/>
  <c r="F205" i="20" l="1"/>
  <c r="B167" i="14"/>
  <c r="C167" i="14"/>
  <c r="L210" i="24"/>
  <c r="M210" i="24" s="1"/>
  <c r="J210" i="24" s="1"/>
  <c r="E209" i="24"/>
  <c r="F210" i="24" s="1"/>
  <c r="S92" i="14"/>
  <c r="T92" i="14" s="1"/>
  <c r="R202" i="20"/>
  <c r="O202" i="20" s="1"/>
  <c r="P203" i="20" s="1"/>
  <c r="J203" i="20"/>
  <c r="K204" i="20" s="1"/>
  <c r="Q209" i="24"/>
  <c r="R209" i="24" s="1"/>
  <c r="Q203" i="23"/>
  <c r="R203" i="23" s="1"/>
  <c r="K92" i="14"/>
  <c r="L93" i="14" s="1"/>
  <c r="G205" i="20" l="1"/>
  <c r="H205" i="20" s="1"/>
  <c r="E205" i="20" s="1"/>
  <c r="C168" i="14"/>
  <c r="B168" i="14"/>
  <c r="Q92" i="14"/>
  <c r="R93" i="14" s="1"/>
  <c r="O209" i="24"/>
  <c r="P210" i="24" s="1"/>
  <c r="K211" i="24"/>
  <c r="G210" i="24"/>
  <c r="H210" i="24" s="1"/>
  <c r="O203" i="23"/>
  <c r="P204" i="23" s="1"/>
  <c r="Q203" i="20"/>
  <c r="L204" i="20"/>
  <c r="M93" i="14"/>
  <c r="N93" i="14" s="1"/>
  <c r="F206" i="20" l="1"/>
  <c r="C169" i="14"/>
  <c r="B169" i="14"/>
  <c r="L211" i="24"/>
  <c r="M211" i="24" s="1"/>
  <c r="J211" i="24" s="1"/>
  <c r="E210" i="24"/>
  <c r="F211" i="24" s="1"/>
  <c r="S93" i="14"/>
  <c r="T93" i="14" s="1"/>
  <c r="R203" i="20"/>
  <c r="O203" i="20" s="1"/>
  <c r="P204" i="20" s="1"/>
  <c r="M204" i="20"/>
  <c r="J204" i="20" s="1"/>
  <c r="K205" i="20" s="1"/>
  <c r="Q210" i="24"/>
  <c r="R210" i="24" s="1"/>
  <c r="Q204" i="23"/>
  <c r="R204" i="23" s="1"/>
  <c r="K93" i="14"/>
  <c r="L94" i="14" s="1"/>
  <c r="G206" i="20" l="1"/>
  <c r="H206" i="20" s="1"/>
  <c r="E206" i="20" s="1"/>
  <c r="B170" i="14"/>
  <c r="C170" i="14"/>
  <c r="Q93" i="14"/>
  <c r="R94" i="14" s="1"/>
  <c r="O210" i="24"/>
  <c r="P211" i="24" s="1"/>
  <c r="K212" i="24"/>
  <c r="G211" i="24"/>
  <c r="H211" i="24" s="1"/>
  <c r="E211" i="24" s="1"/>
  <c r="O204" i="23"/>
  <c r="P205" i="23" s="1"/>
  <c r="Q204" i="20"/>
  <c r="L205" i="20"/>
  <c r="M94" i="14"/>
  <c r="N94" i="14" s="1"/>
  <c r="F207" i="20" l="1"/>
  <c r="B171" i="14"/>
  <c r="C171" i="14"/>
  <c r="L212" i="24"/>
  <c r="M212" i="24" s="1"/>
  <c r="S94" i="14"/>
  <c r="T94" i="14" s="1"/>
  <c r="R204" i="20"/>
  <c r="O204" i="20" s="1"/>
  <c r="P205" i="20" s="1"/>
  <c r="M205" i="20"/>
  <c r="J205" i="20" s="1"/>
  <c r="K206" i="20" s="1"/>
  <c r="Q211" i="24"/>
  <c r="R211" i="24" s="1"/>
  <c r="F212" i="24"/>
  <c r="Q205" i="23"/>
  <c r="R205" i="23" s="1"/>
  <c r="K94" i="14"/>
  <c r="L95" i="14" s="1"/>
  <c r="G207" i="20" l="1"/>
  <c r="H207" i="20" s="1"/>
  <c r="E207" i="20" s="1"/>
  <c r="B172" i="14"/>
  <c r="C172" i="14"/>
  <c r="Q94" i="14"/>
  <c r="R95" i="14" s="1"/>
  <c r="O211" i="24"/>
  <c r="P212" i="24" s="1"/>
  <c r="J212" i="24"/>
  <c r="K213" i="24" s="1"/>
  <c r="G212" i="24"/>
  <c r="H212" i="24" s="1"/>
  <c r="E212" i="24" s="1"/>
  <c r="O205" i="23"/>
  <c r="P206" i="23" s="1"/>
  <c r="Q205" i="20"/>
  <c r="L206" i="20"/>
  <c r="M206" i="20" s="1"/>
  <c r="M95" i="14"/>
  <c r="N95" i="14" s="1"/>
  <c r="F208" i="20" l="1"/>
  <c r="B173" i="14"/>
  <c r="C173" i="14"/>
  <c r="L213" i="24"/>
  <c r="M213" i="24" s="1"/>
  <c r="J213" i="24" s="1"/>
  <c r="S95" i="14"/>
  <c r="T95" i="14" s="1"/>
  <c r="R205" i="20"/>
  <c r="O205" i="20" s="1"/>
  <c r="P206" i="20" s="1"/>
  <c r="J206" i="20"/>
  <c r="K207" i="20" s="1"/>
  <c r="Q212" i="24"/>
  <c r="R212" i="24" s="1"/>
  <c r="F213" i="24"/>
  <c r="Q206" i="23"/>
  <c r="R206" i="23" s="1"/>
  <c r="K95" i="14"/>
  <c r="L96" i="14" s="1"/>
  <c r="G208" i="20" l="1"/>
  <c r="H208" i="20" s="1"/>
  <c r="E208" i="20" s="1"/>
  <c r="B174" i="14"/>
  <c r="C174" i="14"/>
  <c r="Q95" i="14"/>
  <c r="R96" i="14" s="1"/>
  <c r="O212" i="24"/>
  <c r="P213" i="24" s="1"/>
  <c r="K214" i="24"/>
  <c r="G213" i="24"/>
  <c r="H213" i="24" s="1"/>
  <c r="E213" i="24" s="1"/>
  <c r="O206" i="23"/>
  <c r="P207" i="23" s="1"/>
  <c r="Q206" i="20"/>
  <c r="R206" i="20" s="1"/>
  <c r="L207" i="20"/>
  <c r="M207" i="20" s="1"/>
  <c r="M96" i="14"/>
  <c r="N96" i="14" s="1"/>
  <c r="F209" i="20" l="1"/>
  <c r="B175" i="14"/>
  <c r="C175" i="14"/>
  <c r="L214" i="24"/>
  <c r="M214" i="24" s="1"/>
  <c r="J214" i="24" s="1"/>
  <c r="S96" i="14"/>
  <c r="T96" i="14" s="1"/>
  <c r="J207" i="20"/>
  <c r="K208" i="20" s="1"/>
  <c r="Q213" i="24"/>
  <c r="R213" i="24" s="1"/>
  <c r="F214" i="24"/>
  <c r="Q207" i="23"/>
  <c r="R207" i="23" s="1"/>
  <c r="O206" i="20"/>
  <c r="P207" i="20" s="1"/>
  <c r="K96" i="14"/>
  <c r="L97" i="14" s="1"/>
  <c r="G209" i="20" l="1"/>
  <c r="H209" i="20" s="1"/>
  <c r="E209" i="20" s="1"/>
  <c r="B176" i="14"/>
  <c r="C176" i="14"/>
  <c r="Q96" i="14"/>
  <c r="R97" i="14" s="1"/>
  <c r="O213" i="24"/>
  <c r="P214" i="24" s="1"/>
  <c r="K215" i="24"/>
  <c r="G214" i="24"/>
  <c r="H214" i="24" s="1"/>
  <c r="E214" i="24" s="1"/>
  <c r="O207" i="23"/>
  <c r="P208" i="23" s="1"/>
  <c r="Q207" i="20"/>
  <c r="R207" i="20" s="1"/>
  <c r="L208" i="20"/>
  <c r="M97" i="14"/>
  <c r="N97" i="14" s="1"/>
  <c r="F210" i="20" l="1"/>
  <c r="C177" i="14"/>
  <c r="B177" i="14"/>
  <c r="L215" i="24"/>
  <c r="M215" i="24" s="1"/>
  <c r="S97" i="14"/>
  <c r="T97" i="14" s="1"/>
  <c r="O207" i="20"/>
  <c r="P208" i="20" s="1"/>
  <c r="M208" i="20"/>
  <c r="J208" i="20" s="1"/>
  <c r="K209" i="20" s="1"/>
  <c r="Q214" i="24"/>
  <c r="R214" i="24" s="1"/>
  <c r="F215" i="24"/>
  <c r="Q208" i="23"/>
  <c r="R208" i="23" s="1"/>
  <c r="K97" i="14"/>
  <c r="L98" i="14" s="1"/>
  <c r="G210" i="20" l="1"/>
  <c r="H210" i="20" s="1"/>
  <c r="E210" i="20" s="1"/>
  <c r="B178" i="14"/>
  <c r="C178" i="14"/>
  <c r="Q97" i="14"/>
  <c r="R98" i="14" s="1"/>
  <c r="O214" i="24"/>
  <c r="P215" i="24" s="1"/>
  <c r="J215" i="24"/>
  <c r="K216" i="24" s="1"/>
  <c r="G215" i="24"/>
  <c r="H215" i="24" s="1"/>
  <c r="E215" i="24" s="1"/>
  <c r="O208" i="23"/>
  <c r="P209" i="23" s="1"/>
  <c r="Q208" i="20"/>
  <c r="L209" i="20"/>
  <c r="M98" i="14"/>
  <c r="N98" i="14" s="1"/>
  <c r="F211" i="20" l="1"/>
  <c r="B179" i="14"/>
  <c r="C179" i="14"/>
  <c r="L216" i="24"/>
  <c r="M216" i="24" s="1"/>
  <c r="S98" i="14"/>
  <c r="T98" i="14" s="1"/>
  <c r="R208" i="20"/>
  <c r="O208" i="20" s="1"/>
  <c r="P209" i="20" s="1"/>
  <c r="M209" i="20"/>
  <c r="J209" i="20" s="1"/>
  <c r="K210" i="20" s="1"/>
  <c r="Q215" i="24"/>
  <c r="R215" i="24" s="1"/>
  <c r="F216" i="24"/>
  <c r="Q209" i="23"/>
  <c r="R209" i="23" s="1"/>
  <c r="K98" i="14"/>
  <c r="L99" i="14" s="1"/>
  <c r="G211" i="20" l="1"/>
  <c r="H211" i="20" s="1"/>
  <c r="E211" i="20" s="1"/>
  <c r="B180" i="14"/>
  <c r="C180" i="14"/>
  <c r="Q98" i="14"/>
  <c r="R99" i="14" s="1"/>
  <c r="O215" i="24"/>
  <c r="P216" i="24" s="1"/>
  <c r="J216" i="24"/>
  <c r="K217" i="24" s="1"/>
  <c r="M99" i="14"/>
  <c r="N99" i="14" s="1"/>
  <c r="G216" i="24"/>
  <c r="H216" i="24" s="1"/>
  <c r="E216" i="24" s="1"/>
  <c r="O209" i="23"/>
  <c r="P210" i="23" s="1"/>
  <c r="Q209" i="20"/>
  <c r="R209" i="20" s="1"/>
  <c r="L210" i="20"/>
  <c r="F212" i="20" l="1"/>
  <c r="B181" i="14"/>
  <c r="C181" i="14"/>
  <c r="L217" i="24"/>
  <c r="M217" i="24" s="1"/>
  <c r="J217" i="24" s="1"/>
  <c r="S99" i="14"/>
  <c r="T99" i="14" s="1"/>
  <c r="M210" i="20"/>
  <c r="J210" i="20" s="1"/>
  <c r="K211" i="20" s="1"/>
  <c r="K99" i="14"/>
  <c r="L100" i="14" s="1"/>
  <c r="Q216" i="24"/>
  <c r="R216" i="24" s="1"/>
  <c r="F217" i="24"/>
  <c r="Q210" i="23"/>
  <c r="R210" i="23" s="1"/>
  <c r="O209" i="20"/>
  <c r="P210" i="20" s="1"/>
  <c r="G212" i="20" l="1"/>
  <c r="H212" i="20" s="1"/>
  <c r="E212" i="20" s="1"/>
  <c r="B182" i="14"/>
  <c r="C182" i="14"/>
  <c r="Q99" i="14"/>
  <c r="O216" i="24"/>
  <c r="P217" i="24" s="1"/>
  <c r="K218" i="24"/>
  <c r="M100" i="14"/>
  <c r="G217" i="24"/>
  <c r="H217" i="24" s="1"/>
  <c r="O210" i="23"/>
  <c r="P211" i="23" s="1"/>
  <c r="Q210" i="20"/>
  <c r="R210" i="20" s="1"/>
  <c r="L211" i="20"/>
  <c r="F213" i="20" l="1"/>
  <c r="B183" i="14"/>
  <c r="C183" i="14"/>
  <c r="R100" i="14"/>
  <c r="L218" i="24"/>
  <c r="M218" i="24" s="1"/>
  <c r="J218" i="24" s="1"/>
  <c r="E217" i="24"/>
  <c r="F218" i="24" s="1"/>
  <c r="N100" i="14"/>
  <c r="K100" i="14" s="1"/>
  <c r="L101" i="14" s="1"/>
  <c r="M211" i="20"/>
  <c r="J211" i="20" s="1"/>
  <c r="K212" i="20" s="1"/>
  <c r="Q217" i="24"/>
  <c r="R217" i="24" s="1"/>
  <c r="Q211" i="23"/>
  <c r="R211" i="23" s="1"/>
  <c r="O210" i="20"/>
  <c r="P211" i="20" s="1"/>
  <c r="G213" i="20" l="1"/>
  <c r="H213" i="20" s="1"/>
  <c r="E213" i="20" s="1"/>
  <c r="S100" i="14"/>
  <c r="T100" i="14" s="1"/>
  <c r="Q100" i="14" s="1"/>
  <c r="R101" i="14" s="1"/>
  <c r="C184" i="14"/>
  <c r="B184" i="14"/>
  <c r="O217" i="24"/>
  <c r="P218" i="24" s="1"/>
  <c r="K219" i="24"/>
  <c r="H218" i="24"/>
  <c r="M101" i="14"/>
  <c r="N101" i="14" s="1"/>
  <c r="K101" i="14" s="1"/>
  <c r="L102" i="14" s="1"/>
  <c r="G218" i="24"/>
  <c r="O211" i="23"/>
  <c r="P212" i="23" s="1"/>
  <c r="Q211" i="20"/>
  <c r="L212" i="20"/>
  <c r="F214" i="20" l="1"/>
  <c r="C185" i="14"/>
  <c r="B185" i="14"/>
  <c r="S101" i="14"/>
  <c r="T101" i="14" s="1"/>
  <c r="L219" i="24"/>
  <c r="M219" i="24" s="1"/>
  <c r="J219" i="24" s="1"/>
  <c r="E218" i="24"/>
  <c r="F219" i="24" s="1"/>
  <c r="R211" i="20"/>
  <c r="O211" i="20" s="1"/>
  <c r="P212" i="20" s="1"/>
  <c r="M212" i="20"/>
  <c r="J212" i="20" s="1"/>
  <c r="K213" i="20" s="1"/>
  <c r="Q218" i="24"/>
  <c r="R218" i="24" s="1"/>
  <c r="Q212" i="23"/>
  <c r="R212" i="23" s="1"/>
  <c r="M102" i="14"/>
  <c r="N102" i="14" s="1"/>
  <c r="G214" i="20" l="1"/>
  <c r="H214" i="20" s="1"/>
  <c r="E214" i="20" s="1"/>
  <c r="B186" i="14"/>
  <c r="C186" i="14"/>
  <c r="Q101" i="14"/>
  <c r="R102" i="14" s="1"/>
  <c r="O218" i="24"/>
  <c r="P219" i="24" s="1"/>
  <c r="K220" i="24"/>
  <c r="H219" i="24"/>
  <c r="L213" i="20"/>
  <c r="M213" i="20" s="1"/>
  <c r="J213" i="20" s="1"/>
  <c r="K214" i="20" s="1"/>
  <c r="G219" i="24"/>
  <c r="O212" i="23"/>
  <c r="P213" i="23" s="1"/>
  <c r="Q212" i="20"/>
  <c r="K102" i="14"/>
  <c r="L103" i="14" s="1"/>
  <c r="F215" i="20" l="1"/>
  <c r="S102" i="14"/>
  <c r="T102" i="14" s="1"/>
  <c r="B187" i="14"/>
  <c r="C187" i="14"/>
  <c r="L220" i="24"/>
  <c r="M220" i="24" s="1"/>
  <c r="J220" i="24" s="1"/>
  <c r="E219" i="24"/>
  <c r="F220" i="24" s="1"/>
  <c r="R212" i="20"/>
  <c r="O212" i="20" s="1"/>
  <c r="P213" i="20" s="1"/>
  <c r="Q219" i="24"/>
  <c r="Q213" i="23"/>
  <c r="R213" i="23" s="1"/>
  <c r="M103" i="14"/>
  <c r="N103" i="14" s="1"/>
  <c r="G215" i="20" l="1"/>
  <c r="H215" i="20" s="1"/>
  <c r="E215" i="20" s="1"/>
  <c r="B188" i="14"/>
  <c r="C188" i="14"/>
  <c r="Q102" i="14"/>
  <c r="R103" i="14" s="1"/>
  <c r="R219" i="24"/>
  <c r="O219" i="24" s="1"/>
  <c r="P220" i="24" s="1"/>
  <c r="K221" i="24"/>
  <c r="G220" i="24"/>
  <c r="H220" i="24" s="1"/>
  <c r="E220" i="24" s="1"/>
  <c r="O213" i="23"/>
  <c r="Q213" i="20"/>
  <c r="L214" i="20"/>
  <c r="M214" i="20" s="1"/>
  <c r="K103" i="14"/>
  <c r="L104" i="14" s="1"/>
  <c r="F216" i="20" l="1"/>
  <c r="S103" i="14"/>
  <c r="T103" i="14" s="1"/>
  <c r="Q103" i="14" s="1"/>
  <c r="B189" i="14"/>
  <c r="C189" i="14"/>
  <c r="L221" i="24"/>
  <c r="M221" i="24" s="1"/>
  <c r="R213" i="20"/>
  <c r="O213" i="20" s="1"/>
  <c r="P214" i="20" s="1"/>
  <c r="J214" i="20"/>
  <c r="K215" i="20" s="1"/>
  <c r="Q220" i="24"/>
  <c r="R220" i="24" s="1"/>
  <c r="F221" i="24"/>
  <c r="P214" i="23"/>
  <c r="M104" i="14"/>
  <c r="N104" i="14" s="1"/>
  <c r="G216" i="20" l="1"/>
  <c r="H216" i="20" s="1"/>
  <c r="E216" i="20" s="1"/>
  <c r="B190" i="14"/>
  <c r="C190" i="14"/>
  <c r="R104" i="14"/>
  <c r="O220" i="24"/>
  <c r="P221" i="24" s="1"/>
  <c r="J221" i="24"/>
  <c r="K222" i="24" s="1"/>
  <c r="G221" i="24"/>
  <c r="H221" i="24" s="1"/>
  <c r="Q214" i="23"/>
  <c r="R214" i="23" s="1"/>
  <c r="Q214" i="20"/>
  <c r="L215" i="20"/>
  <c r="K104" i="14"/>
  <c r="L105" i="14" s="1"/>
  <c r="F217" i="20" l="1"/>
  <c r="B191" i="14"/>
  <c r="C191" i="14"/>
  <c r="S104" i="14"/>
  <c r="T104" i="14" s="1"/>
  <c r="Q104" i="14" s="1"/>
  <c r="L222" i="24"/>
  <c r="M222" i="24" s="1"/>
  <c r="E221" i="24"/>
  <c r="F222" i="24" s="1"/>
  <c r="O214" i="23"/>
  <c r="P215" i="23" s="1"/>
  <c r="R214" i="20"/>
  <c r="O214" i="20" s="1"/>
  <c r="P215" i="20" s="1"/>
  <c r="M215" i="20"/>
  <c r="J215" i="20" s="1"/>
  <c r="K216" i="20" s="1"/>
  <c r="Q221" i="24"/>
  <c r="R221" i="24" s="1"/>
  <c r="M105" i="14"/>
  <c r="N105" i="14" s="1"/>
  <c r="G217" i="20" l="1"/>
  <c r="H217" i="20" s="1"/>
  <c r="E217" i="20" s="1"/>
  <c r="B192" i="14"/>
  <c r="C192" i="14"/>
  <c r="R105" i="14"/>
  <c r="O221" i="24"/>
  <c r="P222" i="24" s="1"/>
  <c r="J222" i="24"/>
  <c r="K223" i="24" s="1"/>
  <c r="G222" i="24"/>
  <c r="H222" i="24" s="1"/>
  <c r="E222" i="24" s="1"/>
  <c r="Q215" i="23"/>
  <c r="R215" i="23" s="1"/>
  <c r="Q215" i="20"/>
  <c r="R215" i="20" s="1"/>
  <c r="L216" i="20"/>
  <c r="M216" i="20" s="1"/>
  <c r="K105" i="14"/>
  <c r="L106" i="14" s="1"/>
  <c r="F218" i="20" l="1"/>
  <c r="C193" i="14"/>
  <c r="B193" i="14"/>
  <c r="S105" i="14"/>
  <c r="T105" i="14" s="1"/>
  <c r="Q105" i="14" s="1"/>
  <c r="L223" i="24"/>
  <c r="M223" i="24" s="1"/>
  <c r="J223" i="24" s="1"/>
  <c r="O215" i="23"/>
  <c r="P216" i="23" s="1"/>
  <c r="J216" i="20"/>
  <c r="K217" i="20" s="1"/>
  <c r="Q222" i="24"/>
  <c r="R222" i="24" s="1"/>
  <c r="O222" i="24" s="1"/>
  <c r="F223" i="24"/>
  <c r="O215" i="20"/>
  <c r="P216" i="20" s="1"/>
  <c r="M106" i="14"/>
  <c r="N106" i="14" s="1"/>
  <c r="G218" i="20" l="1"/>
  <c r="H218" i="20" s="1"/>
  <c r="E218" i="20" s="1"/>
  <c r="B194" i="14"/>
  <c r="C194" i="14"/>
  <c r="R106" i="14"/>
  <c r="K224" i="24"/>
  <c r="P223" i="24"/>
  <c r="G223" i="24"/>
  <c r="H223" i="24" s="1"/>
  <c r="E223" i="24" s="1"/>
  <c r="Q216" i="23"/>
  <c r="Q216" i="20"/>
  <c r="L217" i="20"/>
  <c r="K106" i="14"/>
  <c r="L107" i="14" s="1"/>
  <c r="F219" i="20" l="1"/>
  <c r="B195" i="14"/>
  <c r="C195" i="14"/>
  <c r="S106" i="14"/>
  <c r="T106" i="14" s="1"/>
  <c r="Q106" i="14" s="1"/>
  <c r="L224" i="24"/>
  <c r="M224" i="24" s="1"/>
  <c r="J224" i="24" s="1"/>
  <c r="R216" i="23"/>
  <c r="O216" i="23" s="1"/>
  <c r="P217" i="23" s="1"/>
  <c r="R216" i="20"/>
  <c r="O216" i="20" s="1"/>
  <c r="P217" i="20" s="1"/>
  <c r="M217" i="20"/>
  <c r="J217" i="20" s="1"/>
  <c r="K218" i="20" s="1"/>
  <c r="Q223" i="24"/>
  <c r="R223" i="24" s="1"/>
  <c r="F224" i="24"/>
  <c r="M107" i="14"/>
  <c r="N107" i="14" s="1"/>
  <c r="G219" i="20" l="1"/>
  <c r="H219" i="20" s="1"/>
  <c r="E219" i="20" s="1"/>
  <c r="B196" i="14"/>
  <c r="C196" i="14"/>
  <c r="R107" i="14"/>
  <c r="O223" i="24"/>
  <c r="P224" i="24" s="1"/>
  <c r="K225" i="24"/>
  <c r="G224" i="24"/>
  <c r="H224" i="24" s="1"/>
  <c r="Q217" i="23"/>
  <c r="Q217" i="20"/>
  <c r="L218" i="20"/>
  <c r="K107" i="14"/>
  <c r="L108" i="14" s="1"/>
  <c r="F220" i="20" l="1"/>
  <c r="B197" i="14"/>
  <c r="C197" i="14"/>
  <c r="S107" i="14"/>
  <c r="T107" i="14" s="1"/>
  <c r="Q107" i="14" s="1"/>
  <c r="R108" i="14" s="1"/>
  <c r="L225" i="24"/>
  <c r="M225" i="24" s="1"/>
  <c r="E224" i="24"/>
  <c r="F225" i="24" s="1"/>
  <c r="R217" i="23"/>
  <c r="O217" i="23" s="1"/>
  <c r="P218" i="23" s="1"/>
  <c r="R217" i="20"/>
  <c r="O217" i="20" s="1"/>
  <c r="P218" i="20" s="1"/>
  <c r="M218" i="20"/>
  <c r="J218" i="20" s="1"/>
  <c r="K219" i="20" s="1"/>
  <c r="Q224" i="24"/>
  <c r="R224" i="24" s="1"/>
  <c r="M108" i="14"/>
  <c r="N108" i="14" s="1"/>
  <c r="G220" i="20" l="1"/>
  <c r="H220" i="20" s="1"/>
  <c r="E220" i="20" s="1"/>
  <c r="S108" i="14"/>
  <c r="T108" i="14" s="1"/>
  <c r="B198" i="14"/>
  <c r="C198" i="14"/>
  <c r="O224" i="24"/>
  <c r="P225" i="24" s="1"/>
  <c r="J225" i="24"/>
  <c r="K226" i="24" s="1"/>
  <c r="G225" i="24"/>
  <c r="H225" i="24" s="1"/>
  <c r="Q218" i="23"/>
  <c r="R218" i="23" s="1"/>
  <c r="Q218" i="20"/>
  <c r="R218" i="20" s="1"/>
  <c r="L219" i="20"/>
  <c r="K108" i="14"/>
  <c r="L109" i="14" s="1"/>
  <c r="F221" i="20" l="1"/>
  <c r="B199" i="14"/>
  <c r="C199" i="14"/>
  <c r="Q108" i="14"/>
  <c r="R109" i="14" s="1"/>
  <c r="L226" i="24"/>
  <c r="M226" i="24" s="1"/>
  <c r="E225" i="24"/>
  <c r="F226" i="24" s="1"/>
  <c r="O218" i="23"/>
  <c r="P219" i="23" s="1"/>
  <c r="M219" i="20"/>
  <c r="J219" i="20" s="1"/>
  <c r="K220" i="20" s="1"/>
  <c r="Q225" i="24"/>
  <c r="R225" i="24" s="1"/>
  <c r="O218" i="20"/>
  <c r="P219" i="20" s="1"/>
  <c r="M109" i="14"/>
  <c r="N109" i="14" s="1"/>
  <c r="G221" i="20" l="1"/>
  <c r="H221" i="20" s="1"/>
  <c r="E221" i="20" s="1"/>
  <c r="S109" i="14"/>
  <c r="T109" i="14" s="1"/>
  <c r="C200" i="14"/>
  <c r="B200" i="14"/>
  <c r="O225" i="24"/>
  <c r="P226" i="24" s="1"/>
  <c r="J226" i="24"/>
  <c r="K227" i="24" s="1"/>
  <c r="H226" i="24"/>
  <c r="L220" i="20"/>
  <c r="M220" i="20" s="1"/>
  <c r="J220" i="20" s="1"/>
  <c r="K221" i="20" s="1"/>
  <c r="G226" i="24"/>
  <c r="Q219" i="23"/>
  <c r="R219" i="23" s="1"/>
  <c r="Q219" i="20"/>
  <c r="R219" i="20" s="1"/>
  <c r="K109" i="14"/>
  <c r="L110" i="14" s="1"/>
  <c r="F222" i="20" l="1"/>
  <c r="C201" i="14"/>
  <c r="B201" i="14"/>
  <c r="Q109" i="14"/>
  <c r="R110" i="14" s="1"/>
  <c r="L227" i="24"/>
  <c r="M227" i="24" s="1"/>
  <c r="J227" i="24" s="1"/>
  <c r="E226" i="24"/>
  <c r="F227" i="24" s="1"/>
  <c r="O219" i="23"/>
  <c r="P220" i="23" s="1"/>
  <c r="Q226" i="24"/>
  <c r="R226" i="24" s="1"/>
  <c r="O219" i="20"/>
  <c r="P220" i="20" s="1"/>
  <c r="M110" i="14"/>
  <c r="N110" i="14" s="1"/>
  <c r="G222" i="20" l="1"/>
  <c r="H222" i="20" s="1"/>
  <c r="E222" i="20" s="1"/>
  <c r="B202" i="14"/>
  <c r="C202" i="14"/>
  <c r="S110" i="14"/>
  <c r="T110" i="14" s="1"/>
  <c r="O226" i="24"/>
  <c r="P227" i="24" s="1"/>
  <c r="K228" i="24"/>
  <c r="G227" i="24"/>
  <c r="H227" i="24" s="1"/>
  <c r="Q220" i="23"/>
  <c r="R220" i="23" s="1"/>
  <c r="Q220" i="20"/>
  <c r="R220" i="20" s="1"/>
  <c r="L221" i="20"/>
  <c r="K110" i="14"/>
  <c r="L111" i="14" s="1"/>
  <c r="F223" i="20" l="1"/>
  <c r="B203" i="14"/>
  <c r="C203" i="14"/>
  <c r="Q110" i="14"/>
  <c r="L228" i="24"/>
  <c r="M228" i="24" s="1"/>
  <c r="J228" i="24" s="1"/>
  <c r="E227" i="24"/>
  <c r="F228" i="24" s="1"/>
  <c r="O220" i="23"/>
  <c r="P221" i="23" s="1"/>
  <c r="M221" i="20"/>
  <c r="J221" i="20" s="1"/>
  <c r="K222" i="20" s="1"/>
  <c r="Q227" i="24"/>
  <c r="R227" i="24" s="1"/>
  <c r="O220" i="20"/>
  <c r="P221" i="20" s="1"/>
  <c r="M111" i="14"/>
  <c r="N111" i="14" s="1"/>
  <c r="G223" i="20" l="1"/>
  <c r="H223" i="20" s="1"/>
  <c r="E223" i="20" s="1"/>
  <c r="B204" i="14"/>
  <c r="C204" i="14"/>
  <c r="R111" i="14"/>
  <c r="O227" i="24"/>
  <c r="P228" i="24" s="1"/>
  <c r="K229" i="24"/>
  <c r="G228" i="24"/>
  <c r="H228" i="24" s="1"/>
  <c r="Q221" i="23"/>
  <c r="R221" i="23" s="1"/>
  <c r="Q221" i="20"/>
  <c r="R221" i="20" s="1"/>
  <c r="L222" i="20"/>
  <c r="K111" i="14"/>
  <c r="L112" i="14" s="1"/>
  <c r="F224" i="20" l="1"/>
  <c r="B205" i="14"/>
  <c r="C205" i="14"/>
  <c r="S111" i="14"/>
  <c r="T111" i="14" s="1"/>
  <c r="Q111" i="14" s="1"/>
  <c r="R112" i="14" s="1"/>
  <c r="L229" i="24"/>
  <c r="E228" i="24"/>
  <c r="F229" i="24" s="1"/>
  <c r="O221" i="23"/>
  <c r="P222" i="23" s="1"/>
  <c r="M222" i="20"/>
  <c r="J222" i="20" s="1"/>
  <c r="K223" i="20" s="1"/>
  <c r="Q228" i="24"/>
  <c r="R228" i="24" s="1"/>
  <c r="O221" i="20"/>
  <c r="P222" i="20" s="1"/>
  <c r="M112" i="14"/>
  <c r="N112" i="14" s="1"/>
  <c r="G224" i="20" l="1"/>
  <c r="H224" i="20" s="1"/>
  <c r="E224" i="20" s="1"/>
  <c r="S112" i="14"/>
  <c r="T112" i="14" s="1"/>
  <c r="B206" i="14"/>
  <c r="C206" i="14"/>
  <c r="O228" i="24"/>
  <c r="P229" i="24" s="1"/>
  <c r="M229" i="24"/>
  <c r="J229" i="24" s="1"/>
  <c r="K230" i="24" s="1"/>
  <c r="K13" i="24" s="1" a="1"/>
  <c r="K13" i="24" s="1"/>
  <c r="G229" i="24"/>
  <c r="H229" i="24" s="1"/>
  <c r="Q222" i="23"/>
  <c r="R222" i="23" s="1"/>
  <c r="Q222" i="20"/>
  <c r="R222" i="20" s="1"/>
  <c r="L223" i="20"/>
  <c r="K112" i="14"/>
  <c r="L113" i="14" s="1"/>
  <c r="F225" i="20" l="1"/>
  <c r="B207" i="14"/>
  <c r="C207" i="14"/>
  <c r="Q112" i="14"/>
  <c r="L230" i="24"/>
  <c r="M230" i="24" s="1"/>
  <c r="G36" i="27"/>
  <c r="H36" i="27" s="1"/>
  <c r="E229" i="24"/>
  <c r="F230" i="24" s="1"/>
  <c r="F13" i="24" s="1" a="1"/>
  <c r="F13" i="24" s="1"/>
  <c r="O222" i="23"/>
  <c r="P223" i="23" s="1"/>
  <c r="O222" i="20"/>
  <c r="P223" i="20" s="1"/>
  <c r="M223" i="20"/>
  <c r="J223" i="20" s="1"/>
  <c r="K224" i="20" s="1"/>
  <c r="Q229" i="24"/>
  <c r="R229" i="24" s="1"/>
  <c r="M113" i="14"/>
  <c r="N113" i="14" s="1"/>
  <c r="G225" i="20" l="1"/>
  <c r="H225" i="20" s="1"/>
  <c r="E225" i="20" s="1"/>
  <c r="C208" i="14"/>
  <c r="B208" i="14"/>
  <c r="R113" i="14"/>
  <c r="O229" i="24"/>
  <c r="P230" i="24" s="1"/>
  <c r="P13" i="24" s="1" a="1"/>
  <c r="P13" i="24" s="1"/>
  <c r="J230" i="24"/>
  <c r="G230" i="24"/>
  <c r="D36" i="27"/>
  <c r="E36" i="27" s="1"/>
  <c r="Q223" i="23"/>
  <c r="R223" i="23" s="1"/>
  <c r="Q223" i="20"/>
  <c r="L224" i="20"/>
  <c r="K113" i="14"/>
  <c r="L114" i="14" s="1"/>
  <c r="F226" i="20" l="1"/>
  <c r="S113" i="14"/>
  <c r="T113" i="14" s="1"/>
  <c r="Q113" i="14" s="1"/>
  <c r="R114" i="14" s="1"/>
  <c r="S114" i="14" s="1"/>
  <c r="C209" i="14"/>
  <c r="B209" i="14"/>
  <c r="H230" i="24"/>
  <c r="E230" i="24" s="1"/>
  <c r="O223" i="23"/>
  <c r="P224" i="23" s="1"/>
  <c r="R223" i="20"/>
  <c r="O223" i="20" s="1"/>
  <c r="P224" i="20" s="1"/>
  <c r="M224" i="20"/>
  <c r="J224" i="20" s="1"/>
  <c r="K225" i="20" s="1"/>
  <c r="Q230" i="24"/>
  <c r="R230" i="24" s="1"/>
  <c r="I36" i="27"/>
  <c r="J36" i="27" s="1"/>
  <c r="M114" i="14"/>
  <c r="N114" i="14" s="1"/>
  <c r="G226" i="20" l="1"/>
  <c r="H226" i="20" s="1"/>
  <c r="E226" i="20" s="1"/>
  <c r="B210" i="14"/>
  <c r="C210" i="14"/>
  <c r="O230" i="24"/>
  <c r="T114" i="14"/>
  <c r="Q224" i="23"/>
  <c r="Q224" i="20"/>
  <c r="R224" i="20" s="1"/>
  <c r="L225" i="20"/>
  <c r="M225" i="20" s="1"/>
  <c r="K114" i="14"/>
  <c r="L115" i="14" s="1"/>
  <c r="F227" i="20" l="1"/>
  <c r="B211" i="14"/>
  <c r="C211" i="14"/>
  <c r="Q114" i="14"/>
  <c r="R115" i="14" s="1"/>
  <c r="R224" i="23"/>
  <c r="O224" i="23" s="1"/>
  <c r="P225" i="23" s="1"/>
  <c r="J225" i="20"/>
  <c r="K226" i="20" s="1"/>
  <c r="O224" i="20"/>
  <c r="P225" i="20" s="1"/>
  <c r="M115" i="14"/>
  <c r="N115" i="14" s="1"/>
  <c r="G227" i="20" l="1"/>
  <c r="H227" i="20" s="1"/>
  <c r="E227" i="20" s="1"/>
  <c r="B212" i="14"/>
  <c r="C212" i="14"/>
  <c r="S115" i="14"/>
  <c r="T115" i="14" s="1"/>
  <c r="Q225" i="23"/>
  <c r="Q225" i="20"/>
  <c r="L226" i="20"/>
  <c r="M226" i="20" s="1"/>
  <c r="K115" i="14"/>
  <c r="L116" i="14" s="1"/>
  <c r="F228" i="20" l="1"/>
  <c r="B213" i="14"/>
  <c r="C213" i="14"/>
  <c r="Q115" i="14"/>
  <c r="R116" i="14" s="1"/>
  <c r="R225" i="23"/>
  <c r="O225" i="23" s="1"/>
  <c r="P226" i="23" s="1"/>
  <c r="R225" i="20"/>
  <c r="O225" i="20" s="1"/>
  <c r="P226" i="20" s="1"/>
  <c r="J226" i="20"/>
  <c r="K227" i="20" s="1"/>
  <c r="M116" i="14"/>
  <c r="N116" i="14" s="1"/>
  <c r="G228" i="20" l="1"/>
  <c r="H228" i="20" s="1"/>
  <c r="E228" i="20" s="1"/>
  <c r="B214" i="14"/>
  <c r="C214" i="14"/>
  <c r="S116" i="14"/>
  <c r="T116" i="14" s="1"/>
  <c r="Q226" i="23"/>
  <c r="R226" i="23" s="1"/>
  <c r="Q226" i="20"/>
  <c r="R226" i="20" s="1"/>
  <c r="L227" i="20"/>
  <c r="M227" i="20" s="1"/>
  <c r="K116" i="14"/>
  <c r="L117" i="14" s="1"/>
  <c r="F229" i="20" l="1"/>
  <c r="B215" i="14"/>
  <c r="C215" i="14"/>
  <c r="Q116" i="14"/>
  <c r="R117" i="14" s="1"/>
  <c r="O226" i="23"/>
  <c r="P227" i="23" s="1"/>
  <c r="J227" i="20"/>
  <c r="K228" i="20" s="1"/>
  <c r="O226" i="20"/>
  <c r="P227" i="20" s="1"/>
  <c r="M117" i="14"/>
  <c r="N117" i="14" s="1"/>
  <c r="G229" i="20" l="1"/>
  <c r="H229" i="20" s="1"/>
  <c r="E229" i="20" s="1"/>
  <c r="C216" i="14"/>
  <c r="B216" i="14"/>
  <c r="S117" i="14"/>
  <c r="T117" i="14" s="1"/>
  <c r="Q227" i="23"/>
  <c r="R227" i="23" s="1"/>
  <c r="Q227" i="20"/>
  <c r="R227" i="20" s="1"/>
  <c r="L228" i="20"/>
  <c r="K117" i="14"/>
  <c r="L118" i="14" s="1"/>
  <c r="F230" i="20" l="1"/>
  <c r="C217" i="14"/>
  <c r="B217" i="14"/>
  <c r="Q117" i="14"/>
  <c r="O227" i="23"/>
  <c r="P228" i="23" s="1"/>
  <c r="O227" i="20"/>
  <c r="P228" i="20" s="1"/>
  <c r="M228" i="20"/>
  <c r="J228" i="20" s="1"/>
  <c r="K229" i="20" s="1"/>
  <c r="M118" i="14"/>
  <c r="N118" i="14" s="1"/>
  <c r="G230" i="20" l="1"/>
  <c r="H230" i="20" s="1"/>
  <c r="E230" i="20" s="1"/>
  <c r="B218" i="14"/>
  <c r="C218" i="14"/>
  <c r="R118" i="14"/>
  <c r="Q228" i="23"/>
  <c r="R228" i="23" s="1"/>
  <c r="Q228" i="20"/>
  <c r="R228" i="20" s="1"/>
  <c r="L229" i="20"/>
  <c r="K118" i="14"/>
  <c r="L119" i="14" s="1"/>
  <c r="F231" i="20" l="1"/>
  <c r="S118" i="14"/>
  <c r="T118" i="14" s="1"/>
  <c r="Q118" i="14" s="1"/>
  <c r="B219" i="14"/>
  <c r="C219" i="14"/>
  <c r="O228" i="23"/>
  <c r="P229" i="23" s="1"/>
  <c r="M229" i="20"/>
  <c r="J229" i="20" s="1"/>
  <c r="K230" i="20" s="1"/>
  <c r="O228" i="20"/>
  <c r="P229" i="20" s="1"/>
  <c r="M119" i="14"/>
  <c r="N119" i="14" s="1"/>
  <c r="G231" i="20" l="1"/>
  <c r="H231" i="20" s="1"/>
  <c r="E231" i="20" s="1"/>
  <c r="F14" i="20" a="1"/>
  <c r="F14" i="20" s="1"/>
  <c r="D35" i="27" s="1"/>
  <c r="E35" i="27" s="1"/>
  <c r="B220" i="14"/>
  <c r="C220" i="14"/>
  <c r="R119" i="14"/>
  <c r="Q229" i="23"/>
  <c r="R229" i="23" s="1"/>
  <c r="Q229" i="20"/>
  <c r="L230" i="20"/>
  <c r="K119" i="14"/>
  <c r="L120" i="14" s="1"/>
  <c r="S119" i="14" l="1"/>
  <c r="T119" i="14" s="1"/>
  <c r="Q119" i="14" s="1"/>
  <c r="B221" i="14"/>
  <c r="C221" i="14"/>
  <c r="O229" i="23"/>
  <c r="P230" i="23" s="1"/>
  <c r="P13" i="23" s="1" a="1"/>
  <c r="P13" i="23" s="1"/>
  <c r="R229" i="20"/>
  <c r="O229" i="20" s="1"/>
  <c r="P230" i="20" s="1"/>
  <c r="M230" i="20"/>
  <c r="J230" i="20" s="1"/>
  <c r="K231" i="20" s="1"/>
  <c r="K14" i="20" s="1" a="1"/>
  <c r="K14" i="20" s="1"/>
  <c r="M120" i="14"/>
  <c r="N120" i="14" s="1"/>
  <c r="B222" i="14" l="1"/>
  <c r="C222" i="14"/>
  <c r="R120" i="14"/>
  <c r="Q230" i="23"/>
  <c r="R230" i="23" s="1"/>
  <c r="I37" i="27"/>
  <c r="J37" i="27" s="1"/>
  <c r="Q230" i="20"/>
  <c r="R230" i="20" s="1"/>
  <c r="L231" i="20"/>
  <c r="M231" i="20" s="1"/>
  <c r="G35" i="27"/>
  <c r="H35" i="27" s="1"/>
  <c r="K120" i="14"/>
  <c r="L121" i="14" s="1"/>
  <c r="S120" i="14" l="1"/>
  <c r="T120" i="14" s="1"/>
  <c r="Q120" i="14" s="1"/>
  <c r="B223" i="14"/>
  <c r="C223" i="14"/>
  <c r="O230" i="23"/>
  <c r="O230" i="20"/>
  <c r="P231" i="20" s="1"/>
  <c r="P14" i="20" s="1" a="1"/>
  <c r="P14" i="20" s="1"/>
  <c r="J231" i="20"/>
  <c r="M121" i="14"/>
  <c r="N121" i="14" s="1"/>
  <c r="B224" i="14" l="1"/>
  <c r="C224" i="14"/>
  <c r="R121" i="14"/>
  <c r="Q231" i="20"/>
  <c r="K121" i="14"/>
  <c r="L122" i="14" s="1"/>
  <c r="S121" i="14" l="1"/>
  <c r="T121" i="14" s="1"/>
  <c r="Q121" i="14" s="1"/>
  <c r="C225" i="14"/>
  <c r="B225" i="14"/>
  <c r="I35" i="27"/>
  <c r="J35" i="27" s="1"/>
  <c r="R231" i="20"/>
  <c r="O231" i="20" s="1"/>
  <c r="M122" i="14"/>
  <c r="N122" i="14" s="1"/>
  <c r="B226" i="14" l="1"/>
  <c r="C226" i="14"/>
  <c r="R122" i="14"/>
  <c r="K122" i="14"/>
  <c r="L123" i="14" s="1"/>
  <c r="S122" i="14" l="1"/>
  <c r="T122" i="14" s="1"/>
  <c r="Q122" i="14" s="1"/>
  <c r="B227" i="14"/>
  <c r="C227" i="14"/>
  <c r="M123" i="14"/>
  <c r="N123" i="14" s="1"/>
  <c r="B228" i="14" l="1"/>
  <c r="C228" i="14"/>
  <c r="R123" i="14"/>
  <c r="K123" i="14"/>
  <c r="L124" i="14" s="1"/>
  <c r="S123" i="14" l="1"/>
  <c r="T123" i="14" s="1"/>
  <c r="Q123" i="14" s="1"/>
  <c r="B229" i="14"/>
  <c r="C229" i="14"/>
  <c r="M124" i="14"/>
  <c r="N124" i="14" s="1"/>
  <c r="B230" i="14" l="1"/>
  <c r="C230" i="14"/>
  <c r="R124" i="14"/>
  <c r="K124" i="14"/>
  <c r="L125" i="14" s="1"/>
  <c r="S124" i="14" l="1"/>
  <c r="T124" i="14" s="1"/>
  <c r="Q124" i="14" s="1"/>
  <c r="B231" i="14"/>
  <c r="C231" i="14"/>
  <c r="M125" i="14"/>
  <c r="N125" i="14" s="1"/>
  <c r="R125" i="14" l="1"/>
  <c r="K125" i="14"/>
  <c r="L126" i="14" s="1"/>
  <c r="S125" i="14" l="1"/>
  <c r="T125" i="14" s="1"/>
  <c r="Q125" i="14" s="1"/>
  <c r="M126" i="14"/>
  <c r="N126" i="14" s="1"/>
  <c r="R126" i="14" l="1"/>
  <c r="K126" i="14"/>
  <c r="L127" i="14" s="1"/>
  <c r="S126" i="14" l="1"/>
  <c r="T126" i="14" s="1"/>
  <c r="Q126" i="14" s="1"/>
  <c r="M127" i="14"/>
  <c r="N127" i="14" s="1"/>
  <c r="R127" i="14" l="1"/>
  <c r="K127" i="14"/>
  <c r="L128" i="14" s="1"/>
  <c r="S127" i="14" l="1"/>
  <c r="T127" i="14" s="1"/>
  <c r="Q127" i="14" s="1"/>
  <c r="M128" i="14"/>
  <c r="N128" i="14" s="1"/>
  <c r="R128" i="14" l="1"/>
  <c r="K128" i="14"/>
  <c r="L129" i="14" s="1"/>
  <c r="S128" i="14" l="1"/>
  <c r="T128" i="14" s="1"/>
  <c r="Q128" i="14" s="1"/>
  <c r="R129" i="14" s="1"/>
  <c r="M129" i="14"/>
  <c r="N129" i="14" s="1"/>
  <c r="S129" i="14" l="1"/>
  <c r="T129" i="14" s="1"/>
  <c r="K129" i="14"/>
  <c r="L130" i="14" s="1"/>
  <c r="Q129" i="14" l="1"/>
  <c r="R130" i="14" s="1"/>
  <c r="M130" i="14"/>
  <c r="N130" i="14" s="1"/>
  <c r="S130" i="14" l="1"/>
  <c r="T130" i="14" s="1"/>
  <c r="K130" i="14"/>
  <c r="L131" i="14" s="1"/>
  <c r="Q130" i="14" l="1"/>
  <c r="R131" i="14" s="1"/>
  <c r="M131" i="14"/>
  <c r="N131" i="14" s="1"/>
  <c r="S131" i="14" l="1"/>
  <c r="T131" i="14" s="1"/>
  <c r="K131" i="14"/>
  <c r="L132" i="14" s="1"/>
  <c r="Q131" i="14" l="1"/>
  <c r="R132" i="14" s="1"/>
  <c r="M132" i="14"/>
  <c r="N132" i="14" s="1"/>
  <c r="S132" i="14" l="1"/>
  <c r="T132" i="14" s="1"/>
  <c r="K132" i="14"/>
  <c r="L133" i="14" s="1"/>
  <c r="Q132" i="14" l="1"/>
  <c r="R133" i="14" s="1"/>
  <c r="M133" i="14"/>
  <c r="N133" i="14" s="1"/>
  <c r="S133" i="14" l="1"/>
  <c r="T133" i="14" s="1"/>
  <c r="K133" i="14"/>
  <c r="L134" i="14" s="1"/>
  <c r="Q133" i="14" l="1"/>
  <c r="R134" i="14" s="1"/>
  <c r="M134" i="14"/>
  <c r="N134" i="14" s="1"/>
  <c r="S134" i="14" l="1"/>
  <c r="T134" i="14" s="1"/>
  <c r="K134" i="14"/>
  <c r="L135" i="14" s="1"/>
  <c r="Q134" i="14" l="1"/>
  <c r="R135" i="14" s="1"/>
  <c r="M135" i="14"/>
  <c r="N135" i="14" s="1"/>
  <c r="S135" i="14" l="1"/>
  <c r="T135" i="14" s="1"/>
  <c r="K135" i="14"/>
  <c r="L136" i="14" s="1"/>
  <c r="Q135" i="14" l="1"/>
  <c r="M136" i="14"/>
  <c r="N136" i="14" s="1"/>
  <c r="R136" i="14" l="1"/>
  <c r="K136" i="14"/>
  <c r="L137" i="14" s="1"/>
  <c r="S136" i="14" l="1"/>
  <c r="T136" i="14" s="1"/>
  <c r="Q136" i="14" s="1"/>
  <c r="R137" i="14" s="1"/>
  <c r="M137" i="14"/>
  <c r="N137" i="14" s="1"/>
  <c r="S137" i="14" l="1"/>
  <c r="T137" i="14" s="1"/>
  <c r="Q137" i="14" s="1"/>
  <c r="R138" i="14" s="1"/>
  <c r="K137" i="14"/>
  <c r="L138" i="14" s="1"/>
  <c r="S138" i="14" l="1"/>
  <c r="T138" i="14" s="1"/>
  <c r="M138" i="14"/>
  <c r="N138" i="14" s="1"/>
  <c r="Q138" i="14" l="1"/>
  <c r="K138" i="14"/>
  <c r="L139" i="14" s="1"/>
  <c r="R139" i="14" l="1"/>
  <c r="M139" i="14"/>
  <c r="N139" i="14" s="1"/>
  <c r="S139" i="14" l="1"/>
  <c r="T139" i="14" s="1"/>
  <c r="Q139" i="14" s="1"/>
  <c r="R140" i="14" s="1"/>
  <c r="K139" i="14"/>
  <c r="L140" i="14" s="1"/>
  <c r="S140" i="14" l="1"/>
  <c r="T140" i="14" s="1"/>
  <c r="Q140" i="14" s="1"/>
  <c r="M140" i="14"/>
  <c r="N140" i="14" s="1"/>
  <c r="R141" i="14" l="1"/>
  <c r="K140" i="14"/>
  <c r="L141" i="14" s="1"/>
  <c r="S141" i="14" l="1"/>
  <c r="T141" i="14" s="1"/>
  <c r="Q141" i="14" s="1"/>
  <c r="R142" i="14" s="1"/>
  <c r="M141" i="14"/>
  <c r="N141" i="14" s="1"/>
  <c r="S142" i="14" l="1"/>
  <c r="T142" i="14" s="1"/>
  <c r="Q142" i="14" s="1"/>
  <c r="R143" i="14" s="1"/>
  <c r="S143" i="14" s="1"/>
  <c r="T143" i="14" s="1"/>
  <c r="K141" i="14"/>
  <c r="L142" i="14" s="1"/>
  <c r="Q143" i="14" l="1"/>
  <c r="R144" i="14" s="1"/>
  <c r="M142" i="14"/>
  <c r="N142" i="14" s="1"/>
  <c r="S144" i="14" l="1"/>
  <c r="T144" i="14" s="1"/>
  <c r="K142" i="14"/>
  <c r="L143" i="14" s="1"/>
  <c r="Q144" i="14" l="1"/>
  <c r="R145" i="14" s="1"/>
  <c r="M143" i="14"/>
  <c r="N143" i="14" s="1"/>
  <c r="S145" i="14" l="1"/>
  <c r="T145" i="14" s="1"/>
  <c r="K143" i="14"/>
  <c r="L144" i="14" s="1"/>
  <c r="Q145" i="14" l="1"/>
  <c r="R146" i="14" s="1"/>
  <c r="M144" i="14"/>
  <c r="N144" i="14" s="1"/>
  <c r="S146" i="14" l="1"/>
  <c r="T146" i="14" s="1"/>
  <c r="K144" i="14"/>
  <c r="L145" i="14" s="1"/>
  <c r="Q146" i="14" l="1"/>
  <c r="R147" i="14" s="1"/>
  <c r="M145" i="14"/>
  <c r="N145" i="14" s="1"/>
  <c r="S147" i="14" l="1"/>
  <c r="T147" i="14" s="1"/>
  <c r="K145" i="14"/>
  <c r="L146" i="14" s="1"/>
  <c r="Q147" i="14" l="1"/>
  <c r="R148" i="14" s="1"/>
  <c r="M146" i="14"/>
  <c r="N146" i="14" s="1"/>
  <c r="S148" i="14" l="1"/>
  <c r="T148" i="14" s="1"/>
  <c r="K146" i="14"/>
  <c r="L147" i="14" s="1"/>
  <c r="Q148" i="14" l="1"/>
  <c r="R149" i="14" s="1"/>
  <c r="M147" i="14"/>
  <c r="N147" i="14" s="1"/>
  <c r="S149" i="14" l="1"/>
  <c r="T149" i="14" s="1"/>
  <c r="K147" i="14"/>
  <c r="L148" i="14" s="1"/>
  <c r="Q149" i="14" l="1"/>
  <c r="R150" i="14" s="1"/>
  <c r="M148" i="14"/>
  <c r="N148" i="14" s="1"/>
  <c r="S150" i="14" l="1"/>
  <c r="T150" i="14" s="1"/>
  <c r="K148" i="14"/>
  <c r="L149" i="14" s="1"/>
  <c r="Q150" i="14" l="1"/>
  <c r="R151" i="14" s="1"/>
  <c r="M149" i="14"/>
  <c r="N149" i="14" s="1"/>
  <c r="S151" i="14" l="1"/>
  <c r="T151" i="14" s="1"/>
  <c r="K149" i="14"/>
  <c r="L150" i="14" s="1"/>
  <c r="Q151" i="14" l="1"/>
  <c r="R152" i="14" s="1"/>
  <c r="M150" i="14"/>
  <c r="N150" i="14" s="1"/>
  <c r="S152" i="14" l="1"/>
  <c r="T152" i="14" s="1"/>
  <c r="K150" i="14"/>
  <c r="L151" i="14" s="1"/>
  <c r="Q152" i="14" l="1"/>
  <c r="R153" i="14" s="1"/>
  <c r="M151" i="14"/>
  <c r="N151" i="14" s="1"/>
  <c r="S153" i="14" l="1"/>
  <c r="T153" i="14" s="1"/>
  <c r="K151" i="14"/>
  <c r="L152" i="14" s="1"/>
  <c r="Q153" i="14" l="1"/>
  <c r="R154" i="14" s="1"/>
  <c r="M152" i="14"/>
  <c r="N152" i="14" s="1"/>
  <c r="S154" i="14" l="1"/>
  <c r="T154" i="14" s="1"/>
  <c r="K152" i="14"/>
  <c r="L153" i="14" s="1"/>
  <c r="Q154" i="14" l="1"/>
  <c r="R155" i="14" s="1"/>
  <c r="M153" i="14"/>
  <c r="N153" i="14" s="1"/>
  <c r="S155" i="14" l="1"/>
  <c r="T155" i="14" s="1"/>
  <c r="K153" i="14"/>
  <c r="L154" i="14" s="1"/>
  <c r="Q155" i="14" l="1"/>
  <c r="R156" i="14" s="1"/>
  <c r="M154" i="14"/>
  <c r="N154" i="14" s="1"/>
  <c r="S156" i="14" l="1"/>
  <c r="T156" i="14" s="1"/>
  <c r="K154" i="14"/>
  <c r="L155" i="14" s="1"/>
  <c r="Q156" i="14" l="1"/>
  <c r="R157" i="14" s="1"/>
  <c r="M155" i="14"/>
  <c r="N155" i="14" s="1"/>
  <c r="S157" i="14" l="1"/>
  <c r="T157" i="14" s="1"/>
  <c r="K155" i="14"/>
  <c r="L156" i="14" s="1"/>
  <c r="Q157" i="14" l="1"/>
  <c r="R158" i="14" s="1"/>
  <c r="M156" i="14"/>
  <c r="N156" i="14" s="1"/>
  <c r="S158" i="14" l="1"/>
  <c r="T158" i="14" s="1"/>
  <c r="K156" i="14"/>
  <c r="L157" i="14" s="1"/>
  <c r="Q158" i="14" l="1"/>
  <c r="R159" i="14" s="1"/>
  <c r="M157" i="14"/>
  <c r="N157" i="14" s="1"/>
  <c r="S159" i="14" l="1"/>
  <c r="T159" i="14" s="1"/>
  <c r="K157" i="14"/>
  <c r="L158" i="14" s="1"/>
  <c r="Q159" i="14" l="1"/>
  <c r="R160" i="14" s="1"/>
  <c r="M158" i="14"/>
  <c r="N158" i="14" s="1"/>
  <c r="S160" i="14" l="1"/>
  <c r="T160" i="14" s="1"/>
  <c r="K158" i="14"/>
  <c r="L159" i="14" s="1"/>
  <c r="Q160" i="14" l="1"/>
  <c r="R161" i="14" s="1"/>
  <c r="M159" i="14"/>
  <c r="N159" i="14" s="1"/>
  <c r="S161" i="14" l="1"/>
  <c r="T161" i="14" s="1"/>
  <c r="K159" i="14"/>
  <c r="L160" i="14" s="1"/>
  <c r="Q161" i="14" l="1"/>
  <c r="R162" i="14" s="1"/>
  <c r="M160" i="14"/>
  <c r="N160" i="14" s="1"/>
  <c r="S162" i="14" l="1"/>
  <c r="T162" i="14" s="1"/>
  <c r="K160" i="14"/>
  <c r="L161" i="14" s="1"/>
  <c r="Q162" i="14" l="1"/>
  <c r="R163" i="14" s="1"/>
  <c r="M161" i="14"/>
  <c r="N161" i="14" s="1"/>
  <c r="S163" i="14" l="1"/>
  <c r="T163" i="14" s="1"/>
  <c r="K161" i="14"/>
  <c r="L162" i="14" s="1"/>
  <c r="Q163" i="14" l="1"/>
  <c r="R164" i="14" s="1"/>
  <c r="M162" i="14"/>
  <c r="N162" i="14" s="1"/>
  <c r="S164" i="14" l="1"/>
  <c r="T164" i="14" s="1"/>
  <c r="K162" i="14"/>
  <c r="L163" i="14" s="1"/>
  <c r="Q164" i="14" l="1"/>
  <c r="R165" i="14" s="1"/>
  <c r="M163" i="14"/>
  <c r="N163" i="14" s="1"/>
  <c r="S165" i="14" l="1"/>
  <c r="T165" i="14" s="1"/>
  <c r="K163" i="14"/>
  <c r="L164" i="14" s="1"/>
  <c r="Q165" i="14" l="1"/>
  <c r="R166" i="14" s="1"/>
  <c r="M164" i="14"/>
  <c r="N164" i="14" s="1"/>
  <c r="S166" i="14" l="1"/>
  <c r="T166" i="14" s="1"/>
  <c r="K164" i="14"/>
  <c r="L165" i="14" s="1"/>
  <c r="Q166" i="14" l="1"/>
  <c r="R167" i="14" s="1"/>
  <c r="M165" i="14"/>
  <c r="N165" i="14" s="1"/>
  <c r="S167" i="14" l="1"/>
  <c r="T167" i="14" s="1"/>
  <c r="K165" i="14"/>
  <c r="L166" i="14" s="1"/>
  <c r="Q167" i="14" l="1"/>
  <c r="R168" i="14" s="1"/>
  <c r="M166" i="14"/>
  <c r="N166" i="14" s="1"/>
  <c r="S168" i="14" l="1"/>
  <c r="T168" i="14" s="1"/>
  <c r="K166" i="14"/>
  <c r="L167" i="14" s="1"/>
  <c r="Q168" i="14" l="1"/>
  <c r="M167" i="14"/>
  <c r="N167" i="14" s="1"/>
  <c r="R169" i="14" l="1"/>
  <c r="K167" i="14"/>
  <c r="L168" i="14" s="1"/>
  <c r="S169" i="14" l="1"/>
  <c r="T169" i="14" s="1"/>
  <c r="Q169" i="14" s="1"/>
  <c r="R170" i="14" s="1"/>
  <c r="M168" i="14"/>
  <c r="N168" i="14" s="1"/>
  <c r="S170" i="14" l="1"/>
  <c r="T170" i="14" s="1"/>
  <c r="Q170" i="14" s="1"/>
  <c r="R171" i="14" s="1"/>
  <c r="K168" i="14"/>
  <c r="L169" i="14" s="1"/>
  <c r="S171" i="14" l="1"/>
  <c r="T171" i="14" s="1"/>
  <c r="Q171" i="14" s="1"/>
  <c r="M169" i="14"/>
  <c r="N169" i="14" s="1"/>
  <c r="R172" i="14" l="1"/>
  <c r="K169" i="14"/>
  <c r="L170" i="14" s="1"/>
  <c r="S172" i="14" l="1"/>
  <c r="T172" i="14" s="1"/>
  <c r="Q172" i="14" s="1"/>
  <c r="R173" i="14" s="1"/>
  <c r="S173" i="14" s="1"/>
  <c r="T173" i="14" s="1"/>
  <c r="M170" i="14"/>
  <c r="N170" i="14" s="1"/>
  <c r="Q173" i="14" l="1"/>
  <c r="R174" i="14" s="1"/>
  <c r="K170" i="14"/>
  <c r="L171" i="14" s="1"/>
  <c r="S174" i="14" l="1"/>
  <c r="T174" i="14" s="1"/>
  <c r="Q174" i="14" l="1"/>
  <c r="R175" i="14" s="1"/>
  <c r="M171" i="14"/>
  <c r="N171" i="14" s="1"/>
  <c r="S175" i="14" l="1"/>
  <c r="T175" i="14" s="1"/>
  <c r="K171" i="14"/>
  <c r="L172" i="14" s="1"/>
  <c r="Q175" i="14" l="1"/>
  <c r="R176" i="14" s="1"/>
  <c r="M172" i="14"/>
  <c r="N172" i="14" s="1"/>
  <c r="S176" i="14" l="1"/>
  <c r="T176" i="14" s="1"/>
  <c r="K172" i="14"/>
  <c r="L173" i="14" s="1"/>
  <c r="Q176" i="14" l="1"/>
  <c r="R177" i="14" s="1"/>
  <c r="M173" i="14"/>
  <c r="N173" i="14" s="1"/>
  <c r="S177" i="14" l="1"/>
  <c r="T177" i="14" s="1"/>
  <c r="K173" i="14"/>
  <c r="L174" i="14" s="1"/>
  <c r="Q177" i="14" l="1"/>
  <c r="R178" i="14" s="1"/>
  <c r="S178" i="14" l="1"/>
  <c r="M174" i="14"/>
  <c r="N174" i="14" s="1"/>
  <c r="T178" i="14" l="1"/>
  <c r="Q178" i="14" l="1"/>
  <c r="K174" i="14"/>
  <c r="L175" i="14" s="1"/>
  <c r="R179" i="14" l="1"/>
  <c r="M175" i="14"/>
  <c r="N175" i="14" s="1"/>
  <c r="S179" i="14" l="1"/>
  <c r="T179" i="14" s="1"/>
  <c r="Q179" i="14" s="1"/>
  <c r="K175" i="14"/>
  <c r="L176" i="14" s="1"/>
  <c r="R180" i="14" l="1"/>
  <c r="M176" i="14"/>
  <c r="N176" i="14" s="1"/>
  <c r="S180" i="14" l="1"/>
  <c r="T180" i="14" s="1"/>
  <c r="Q180" i="14" s="1"/>
  <c r="K176" i="14"/>
  <c r="L177" i="14" s="1"/>
  <c r="R181" i="14" l="1"/>
  <c r="M177" i="14"/>
  <c r="S181" i="14" l="1"/>
  <c r="T181" i="14" s="1"/>
  <c r="Q181" i="14" s="1"/>
  <c r="R182" i="14" s="1"/>
  <c r="N177" i="14"/>
  <c r="K177" i="14" s="1"/>
  <c r="L178" i="14" s="1"/>
  <c r="S182" i="14" l="1"/>
  <c r="T182" i="14" s="1"/>
  <c r="M178" i="14"/>
  <c r="N178" i="14" s="1"/>
  <c r="Q182" i="14" l="1"/>
  <c r="K178" i="14"/>
  <c r="L179" i="14" s="1"/>
  <c r="R183" i="14" l="1"/>
  <c r="M179" i="14"/>
  <c r="N179" i="14" s="1"/>
  <c r="S183" i="14" l="1"/>
  <c r="T183" i="14" s="1"/>
  <c r="Q183" i="14" s="1"/>
  <c r="K179" i="14"/>
  <c r="L180" i="14" s="1"/>
  <c r="R184" i="14" l="1"/>
  <c r="M180" i="14"/>
  <c r="N180" i="14" s="1"/>
  <c r="S184" i="14" l="1"/>
  <c r="T184" i="14" s="1"/>
  <c r="Q184" i="14" s="1"/>
  <c r="K180" i="14"/>
  <c r="L181" i="14" s="1"/>
  <c r="R185" i="14" l="1"/>
  <c r="M181" i="14"/>
  <c r="N181" i="14" s="1"/>
  <c r="S185" i="14" l="1"/>
  <c r="T185" i="14" s="1"/>
  <c r="Q185" i="14" s="1"/>
  <c r="R186" i="14" s="1"/>
  <c r="K181" i="14"/>
  <c r="L182" i="14" s="1"/>
  <c r="S186" i="14" l="1"/>
  <c r="T186" i="14" s="1"/>
  <c r="Q186" i="14" s="1"/>
  <c r="R187" i="14" s="1"/>
  <c r="M182" i="14"/>
  <c r="S187" i="14" l="1"/>
  <c r="T187" i="14" s="1"/>
  <c r="N182" i="14"/>
  <c r="K182" i="14" s="1"/>
  <c r="L183" i="14" s="1"/>
  <c r="Q187" i="14" l="1"/>
  <c r="R188" i="14" s="1"/>
  <c r="M183" i="14"/>
  <c r="N183" i="14" s="1"/>
  <c r="S188" i="14" l="1"/>
  <c r="T188" i="14" s="1"/>
  <c r="K183" i="14"/>
  <c r="L184" i="14" s="1"/>
  <c r="Q188" i="14" l="1"/>
  <c r="R189" i="14" s="1"/>
  <c r="M184" i="14"/>
  <c r="N184" i="14" s="1"/>
  <c r="S189" i="14" l="1"/>
  <c r="T189" i="14" s="1"/>
  <c r="K184" i="14"/>
  <c r="L185" i="14" s="1"/>
  <c r="Q189" i="14" l="1"/>
  <c r="R190" i="14" s="1"/>
  <c r="M185" i="14"/>
  <c r="N185" i="14" s="1"/>
  <c r="S190" i="14" l="1"/>
  <c r="T190" i="14" s="1"/>
  <c r="K185" i="14"/>
  <c r="L186" i="14" s="1"/>
  <c r="Q190" i="14" l="1"/>
  <c r="R191" i="14" s="1"/>
  <c r="M186" i="14"/>
  <c r="N186" i="14" s="1"/>
  <c r="S191" i="14" l="1"/>
  <c r="T191" i="14" s="1"/>
  <c r="K186" i="14"/>
  <c r="L187" i="14" s="1"/>
  <c r="Q191" i="14" l="1"/>
  <c r="R192" i="14" s="1"/>
  <c r="M187" i="14"/>
  <c r="N187" i="14" s="1"/>
  <c r="S192" i="14" l="1"/>
  <c r="T192" i="14" s="1"/>
  <c r="K187" i="14"/>
  <c r="L188" i="14" s="1"/>
  <c r="Q192" i="14" l="1"/>
  <c r="R193" i="14" s="1"/>
  <c r="M188" i="14"/>
  <c r="N188" i="14" s="1"/>
  <c r="K188" i="14" s="1"/>
  <c r="L189" i="14" s="1"/>
  <c r="S193" i="14" l="1"/>
  <c r="T193" i="14" s="1"/>
  <c r="M189" i="14"/>
  <c r="N189" i="14" s="1"/>
  <c r="Q193" i="14" l="1"/>
  <c r="R194" i="14" s="1"/>
  <c r="S194" i="14" l="1"/>
  <c r="T194" i="14" s="1"/>
  <c r="K189" i="14"/>
  <c r="L190" i="14" s="1"/>
  <c r="Q194" i="14" l="1"/>
  <c r="R195" i="14" s="1"/>
  <c r="M190" i="14"/>
  <c r="N190" i="14" s="1"/>
  <c r="K190" i="14" s="1"/>
  <c r="L191" i="14" s="1"/>
  <c r="S195" i="14" l="1"/>
  <c r="T195" i="14" s="1"/>
  <c r="M191" i="14"/>
  <c r="N191" i="14" s="1"/>
  <c r="Q195" i="14" l="1"/>
  <c r="R196" i="14" s="1"/>
  <c r="S196" i="14" l="1"/>
  <c r="T196" i="14" s="1"/>
  <c r="K191" i="14"/>
  <c r="L192" i="14" s="1"/>
  <c r="Q196" i="14" l="1"/>
  <c r="R197" i="14" s="1"/>
  <c r="M192" i="14"/>
  <c r="N192" i="14" s="1"/>
  <c r="S197" i="14" l="1"/>
  <c r="T197" i="14" s="1"/>
  <c r="K192" i="14"/>
  <c r="L193" i="14" s="1"/>
  <c r="Q197" i="14" l="1"/>
  <c r="R198" i="14" s="1"/>
  <c r="M193" i="14"/>
  <c r="N193" i="14" s="1"/>
  <c r="K193" i="14" s="1"/>
  <c r="L194" i="14" s="1"/>
  <c r="S198" i="14" l="1"/>
  <c r="T198" i="14" s="1"/>
  <c r="M194" i="14"/>
  <c r="N194" i="14" s="1"/>
  <c r="Q198" i="14" l="1"/>
  <c r="R199" i="14" s="1"/>
  <c r="S199" i="14" l="1"/>
  <c r="T199" i="14" s="1"/>
  <c r="K194" i="14"/>
  <c r="L195" i="14" s="1"/>
  <c r="Q199" i="14" l="1"/>
  <c r="R200" i="14" s="1"/>
  <c r="M195" i="14"/>
  <c r="N195" i="14" s="1"/>
  <c r="K195" i="14" s="1"/>
  <c r="L196" i="14" s="1"/>
  <c r="S200" i="14" l="1"/>
  <c r="T200" i="14" s="1"/>
  <c r="M196" i="14"/>
  <c r="N196" i="14" s="1"/>
  <c r="Q200" i="14" l="1"/>
  <c r="R201" i="14" s="1"/>
  <c r="S201" i="14" l="1"/>
  <c r="T201" i="14" s="1"/>
  <c r="K196" i="14"/>
  <c r="L197" i="14" s="1"/>
  <c r="Q201" i="14" l="1"/>
  <c r="R202" i="14" s="1"/>
  <c r="M197" i="14"/>
  <c r="N197" i="14" s="1"/>
  <c r="K197" i="14" s="1"/>
  <c r="L198" i="14" s="1"/>
  <c r="S202" i="14" l="1"/>
  <c r="T202" i="14" s="1"/>
  <c r="M198" i="14"/>
  <c r="N198" i="14" s="1"/>
  <c r="Q202" i="14" l="1"/>
  <c r="R203" i="14" s="1"/>
  <c r="S203" i="14" l="1"/>
  <c r="T203" i="14" s="1"/>
  <c r="K198" i="14"/>
  <c r="L199" i="14" s="1"/>
  <c r="Q203" i="14" l="1"/>
  <c r="R204" i="14" s="1"/>
  <c r="M199" i="14"/>
  <c r="N199" i="14" s="1"/>
  <c r="S204" i="14" l="1"/>
  <c r="T204" i="14" s="1"/>
  <c r="K199" i="14"/>
  <c r="L200" i="14" s="1"/>
  <c r="Q204" i="14" l="1"/>
  <c r="R205" i="14" s="1"/>
  <c r="M200" i="14"/>
  <c r="N200" i="14" s="1"/>
  <c r="S205" i="14" l="1"/>
  <c r="T205" i="14" s="1"/>
  <c r="K200" i="14"/>
  <c r="L201" i="14" s="1"/>
  <c r="Q205" i="14" l="1"/>
  <c r="R206" i="14" s="1"/>
  <c r="M201" i="14"/>
  <c r="N201" i="14" s="1"/>
  <c r="K201" i="14" s="1"/>
  <c r="L202" i="14" s="1"/>
  <c r="S206" i="14" l="1"/>
  <c r="M202" i="14"/>
  <c r="N202" i="14" s="1"/>
  <c r="T206" i="14" l="1"/>
  <c r="K202" i="14"/>
  <c r="L203" i="14" s="1"/>
  <c r="Q206" i="14" l="1"/>
  <c r="M203" i="14"/>
  <c r="N203" i="14" s="1"/>
  <c r="R207" i="14" l="1"/>
  <c r="K203" i="14"/>
  <c r="L204" i="14" s="1"/>
  <c r="S207" i="14" l="1"/>
  <c r="T207" i="14" s="1"/>
  <c r="Q207" i="14" s="1"/>
  <c r="R208" i="14" s="1"/>
  <c r="S208" i="14" s="1"/>
  <c r="T208" i="14" s="1"/>
  <c r="M204" i="14"/>
  <c r="N204" i="14" s="1"/>
  <c r="K204" i="14" s="1"/>
  <c r="L205" i="14" s="1"/>
  <c r="Q208" i="14" l="1"/>
  <c r="R209" i="14" s="1"/>
  <c r="S209" i="14" l="1"/>
  <c r="T209" i="14" s="1"/>
  <c r="M205" i="14"/>
  <c r="N205" i="14" s="1"/>
  <c r="Q209" i="14" l="1"/>
  <c r="R210" i="14" s="1"/>
  <c r="K205" i="14"/>
  <c r="L206" i="14" s="1"/>
  <c r="S210" i="14" l="1"/>
  <c r="T210" i="14" s="1"/>
  <c r="M206" i="14"/>
  <c r="N206" i="14" s="1"/>
  <c r="Q210" i="14" l="1"/>
  <c r="R211" i="14" s="1"/>
  <c r="K206" i="14"/>
  <c r="L207" i="14" s="1"/>
  <c r="S211" i="14" l="1"/>
  <c r="M207" i="14"/>
  <c r="N207" i="14" s="1"/>
  <c r="K207" i="14" s="1"/>
  <c r="L208" i="14" s="1"/>
  <c r="T211" i="14" l="1"/>
  <c r="Q211" i="14" l="1"/>
  <c r="M208" i="14"/>
  <c r="N208" i="14" s="1"/>
  <c r="R212" i="14" l="1"/>
  <c r="K208" i="14"/>
  <c r="L209" i="14" s="1"/>
  <c r="S212" i="14" l="1"/>
  <c r="T212" i="14" s="1"/>
  <c r="Q212" i="14" s="1"/>
  <c r="R213" i="14" s="1"/>
  <c r="S213" i="14" s="1"/>
  <c r="T213" i="14" s="1"/>
  <c r="M209" i="14"/>
  <c r="N209" i="14" s="1"/>
  <c r="Q213" i="14" l="1"/>
  <c r="R214" i="14" s="1"/>
  <c r="K209" i="14"/>
  <c r="L210" i="14" s="1"/>
  <c r="M210" i="14" l="1"/>
  <c r="N210" i="14" s="1"/>
  <c r="S214" i="14" l="1"/>
  <c r="T214" i="14" s="1"/>
  <c r="K210" i="14"/>
  <c r="L211" i="14" s="1"/>
  <c r="Q214" i="14" l="1"/>
  <c r="R215" i="14" s="1"/>
  <c r="M211" i="14"/>
  <c r="N211" i="14" s="1"/>
  <c r="K211" i="14" s="1"/>
  <c r="L212" i="14" s="1"/>
  <c r="S215" i="14" l="1"/>
  <c r="T215" i="14" s="1"/>
  <c r="Q215" i="14" l="1"/>
  <c r="R216" i="14" s="1"/>
  <c r="M212" i="14"/>
  <c r="N212" i="14" s="1"/>
  <c r="S216" i="14" l="1"/>
  <c r="T216" i="14" s="1"/>
  <c r="K212" i="14"/>
  <c r="L213" i="14" s="1"/>
  <c r="Q216" i="14" l="1"/>
  <c r="R217" i="14" s="1"/>
  <c r="M213" i="14"/>
  <c r="N213" i="14" s="1"/>
  <c r="S217" i="14" l="1"/>
  <c r="T217" i="14" s="1"/>
  <c r="K213" i="14"/>
  <c r="L214" i="14" s="1"/>
  <c r="Q217" i="14" l="1"/>
  <c r="R218" i="14" s="1"/>
  <c r="M214" i="14"/>
  <c r="N214" i="14" s="1"/>
  <c r="S218" i="14" l="1"/>
  <c r="T218" i="14" s="1"/>
  <c r="K214" i="14"/>
  <c r="L215" i="14" s="1"/>
  <c r="Q218" i="14" l="1"/>
  <c r="M215" i="14"/>
  <c r="N215" i="14" s="1"/>
  <c r="R219" i="14" l="1"/>
  <c r="K215" i="14"/>
  <c r="L216" i="14" s="1"/>
  <c r="S219" i="14" l="1"/>
  <c r="T219" i="14" s="1"/>
  <c r="Q219" i="14" s="1"/>
  <c r="R220" i="14" s="1"/>
  <c r="S220" i="14" s="1"/>
  <c r="T220" i="14" s="1"/>
  <c r="M216" i="14"/>
  <c r="N216" i="14" s="1"/>
  <c r="Q220" i="14" l="1"/>
  <c r="R221" i="14" s="1"/>
  <c r="K216" i="14"/>
  <c r="L217" i="14" s="1"/>
  <c r="M217" i="14" l="1"/>
  <c r="N217" i="14" s="1"/>
  <c r="K217" i="14" s="1"/>
  <c r="L218" i="14" s="1"/>
  <c r="S221" i="14" l="1"/>
  <c r="T221" i="14" s="1"/>
  <c r="Q221" i="14" l="1"/>
  <c r="M218" i="14"/>
  <c r="N218" i="14" s="1"/>
  <c r="R222" i="14" l="1"/>
  <c r="K218" i="14"/>
  <c r="L219" i="14" s="1"/>
  <c r="S222" i="14" l="1"/>
  <c r="T222" i="14" s="1"/>
  <c r="Q222" i="14" s="1"/>
  <c r="R223" i="14" s="1"/>
  <c r="S223" i="14" s="1"/>
  <c r="T223" i="14" s="1"/>
  <c r="M219" i="14"/>
  <c r="N219" i="14" s="1"/>
  <c r="K219" i="14" s="1"/>
  <c r="L220" i="14" s="1"/>
  <c r="Q223" i="14" l="1"/>
  <c r="R224" i="14" s="1"/>
  <c r="M220" i="14"/>
  <c r="N220" i="14" s="1"/>
  <c r="K220" i="14" l="1"/>
  <c r="L221" i="14" s="1"/>
  <c r="S224" i="14" l="1"/>
  <c r="T224" i="14" s="1"/>
  <c r="M221" i="14"/>
  <c r="N221" i="14" s="1"/>
  <c r="Q224" i="14" l="1"/>
  <c r="R225" i="14" s="1"/>
  <c r="K221" i="14"/>
  <c r="L222" i="14" s="1"/>
  <c r="S225" i="14" l="1"/>
  <c r="T225" i="14" s="1"/>
  <c r="M222" i="14"/>
  <c r="N222" i="14" s="1"/>
  <c r="Q225" i="14" l="1"/>
  <c r="R226" i="14" s="1"/>
  <c r="K222" i="14"/>
  <c r="L223" i="14" s="1"/>
  <c r="S226" i="14" l="1"/>
  <c r="T226" i="14" s="1"/>
  <c r="M223" i="14"/>
  <c r="N223" i="14" s="1"/>
  <c r="Q226" i="14" l="1"/>
  <c r="G19" i="14"/>
  <c r="H19" i="14" s="1"/>
  <c r="K223" i="14"/>
  <c r="L224" i="14" s="1"/>
  <c r="R227" i="14" l="1"/>
  <c r="M224" i="14"/>
  <c r="N224" i="14" s="1"/>
  <c r="E19" i="14"/>
  <c r="F20" i="14" s="1"/>
  <c r="S227" i="14" l="1"/>
  <c r="T227" i="14" s="1"/>
  <c r="Q227" i="14" s="1"/>
  <c r="R228" i="14" s="1"/>
  <c r="S228" i="14" s="1"/>
  <c r="T228" i="14" s="1"/>
  <c r="G20" i="14"/>
  <c r="H20" i="14" s="1"/>
  <c r="K224" i="14"/>
  <c r="L225" i="14" s="1"/>
  <c r="Q228" i="14" l="1"/>
  <c r="R229" i="14" s="1"/>
  <c r="M225" i="14"/>
  <c r="N225" i="14" s="1"/>
  <c r="E20" i="14"/>
  <c r="F21" i="14" s="1"/>
  <c r="K225" i="14" l="1"/>
  <c r="L226" i="14" s="1"/>
  <c r="S229" i="14" l="1"/>
  <c r="T229" i="14" s="1"/>
  <c r="G21" i="14"/>
  <c r="H21" i="14" s="1"/>
  <c r="M226" i="14"/>
  <c r="N226" i="14" s="1"/>
  <c r="Q229" i="14" l="1"/>
  <c r="K226" i="14"/>
  <c r="L227" i="14" s="1"/>
  <c r="E21" i="14"/>
  <c r="F22" i="14" s="1"/>
  <c r="R230" i="14" l="1"/>
  <c r="M227" i="14"/>
  <c r="N227" i="14" s="1"/>
  <c r="S230" i="14" l="1"/>
  <c r="T230" i="14" s="1"/>
  <c r="Q230" i="14" s="1"/>
  <c r="R231" i="14" s="1"/>
  <c r="S231" i="14" s="1"/>
  <c r="T231" i="14" s="1"/>
  <c r="R14" i="14" a="1"/>
  <c r="R14" i="14" s="1"/>
  <c r="G22" i="14"/>
  <c r="H22" i="14" s="1"/>
  <c r="K227" i="14"/>
  <c r="L228" i="14" s="1"/>
  <c r="I34" i="27" l="1"/>
  <c r="J34" i="27" s="1"/>
  <c r="Q231" i="14"/>
  <c r="M228" i="14"/>
  <c r="N228" i="14" s="1"/>
  <c r="E22" i="14"/>
  <c r="F23" i="14" s="1"/>
  <c r="K228" i="14" l="1"/>
  <c r="L229" i="14" s="1"/>
  <c r="G23" i="14" l="1"/>
  <c r="H23" i="14" s="1"/>
  <c r="M229" i="14"/>
  <c r="N229" i="14" s="1"/>
  <c r="K229" i="14" l="1"/>
  <c r="L230" i="14" s="1"/>
  <c r="E23" i="14"/>
  <c r="F24" i="14" s="1"/>
  <c r="M230" i="14" l="1"/>
  <c r="N230" i="14" s="1"/>
  <c r="G24" i="14" l="1"/>
  <c r="H24" i="14" s="1"/>
  <c r="K230" i="14"/>
  <c r="L231" i="14" s="1"/>
  <c r="L14" i="14" s="1" a="1"/>
  <c r="L14" i="14" s="1"/>
  <c r="M231" i="14" l="1"/>
  <c r="N231" i="14" s="1"/>
  <c r="G34" i="27"/>
  <c r="H34" i="27" s="1"/>
  <c r="E24" i="14"/>
  <c r="F25" i="14" s="1"/>
  <c r="K231" i="14" l="1"/>
  <c r="G25" i="14" l="1"/>
  <c r="H25" i="14" s="1"/>
  <c r="E25" i="14" l="1"/>
  <c r="F26" i="14" s="1"/>
  <c r="G26" i="14" l="1"/>
  <c r="H26" i="14" s="1"/>
  <c r="E26" i="14" l="1"/>
  <c r="F27" i="14" s="1"/>
  <c r="G27" i="14" l="1"/>
  <c r="H27" i="14" s="1"/>
  <c r="E27" i="14" l="1"/>
  <c r="F28" i="14" s="1"/>
  <c r="G28" i="14" l="1"/>
  <c r="H28" i="14" s="1"/>
  <c r="E28" i="14" l="1"/>
  <c r="F29" i="14" s="1"/>
  <c r="G29" i="14" l="1"/>
  <c r="H29" i="14" s="1"/>
  <c r="E29" i="14" l="1"/>
  <c r="F30" i="14" s="1"/>
  <c r="G30" i="14" l="1"/>
  <c r="H30" i="14" s="1"/>
  <c r="E30" i="14" l="1"/>
  <c r="F31" i="14" s="1"/>
  <c r="G31" i="14" l="1"/>
  <c r="H31" i="14" s="1"/>
  <c r="E31" i="14" l="1"/>
  <c r="F32" i="14" s="1"/>
  <c r="G32" i="14" l="1"/>
  <c r="H32" i="14" s="1"/>
  <c r="E32" i="14" l="1"/>
  <c r="F33" i="14" s="1"/>
  <c r="G33" i="14" l="1"/>
  <c r="H33" i="14" s="1"/>
  <c r="E33" i="14" l="1"/>
  <c r="F34" i="14" s="1"/>
  <c r="G34" i="14" l="1"/>
  <c r="H34" i="14" s="1"/>
  <c r="E34" i="14" l="1"/>
  <c r="F35" i="14" s="1"/>
  <c r="G35" i="14" l="1"/>
  <c r="H35" i="14" s="1"/>
  <c r="E35" i="14" l="1"/>
  <c r="F36" i="14" s="1"/>
  <c r="G36" i="14" l="1"/>
  <c r="H36" i="14" s="1"/>
  <c r="E36" i="14" l="1"/>
  <c r="F37" i="14" s="1"/>
  <c r="G37" i="14" l="1"/>
  <c r="H37" i="14" s="1"/>
  <c r="E37" i="14" l="1"/>
  <c r="F38" i="14" s="1"/>
  <c r="G38" i="14" l="1"/>
  <c r="H38" i="14" s="1"/>
  <c r="E38" i="14" l="1"/>
  <c r="F39" i="14" s="1"/>
  <c r="G39" i="14" l="1"/>
  <c r="H39" i="14" s="1"/>
  <c r="E39" i="14" l="1"/>
  <c r="F40" i="14" s="1"/>
  <c r="G40" i="14" l="1"/>
  <c r="H40" i="14" s="1"/>
  <c r="E40" i="14" l="1"/>
  <c r="F41" i="14" s="1"/>
  <c r="G41" i="14" l="1"/>
  <c r="H41" i="14" s="1"/>
  <c r="E41" i="14" l="1"/>
  <c r="F42" i="14" s="1"/>
  <c r="G42" i="14" l="1"/>
  <c r="H42" i="14" s="1"/>
  <c r="E42" i="14" l="1"/>
  <c r="F43" i="14" s="1"/>
  <c r="G43" i="14" l="1"/>
  <c r="H43" i="14" s="1"/>
  <c r="E43" i="14" l="1"/>
  <c r="F44" i="14" s="1"/>
  <c r="G44" i="14" l="1"/>
  <c r="H44" i="14" s="1"/>
  <c r="E44" i="14" l="1"/>
  <c r="F45" i="14" s="1"/>
  <c r="G45" i="14" l="1"/>
  <c r="H45" i="14" s="1"/>
  <c r="E45" i="14" l="1"/>
  <c r="F46" i="14" s="1"/>
  <c r="G46" i="14" l="1"/>
  <c r="H46" i="14" s="1"/>
  <c r="E46" i="14" l="1"/>
  <c r="F47" i="14" s="1"/>
  <c r="G47" i="14" l="1"/>
  <c r="H47" i="14" s="1"/>
  <c r="E47" i="14" l="1"/>
  <c r="F48" i="14" s="1"/>
  <c r="G48" i="14" l="1"/>
  <c r="H48" i="14" s="1"/>
  <c r="E48" i="14" l="1"/>
  <c r="F49" i="14" s="1"/>
  <c r="G49" i="14" l="1"/>
  <c r="H49" i="14" s="1"/>
  <c r="E49" i="14" l="1"/>
  <c r="F50" i="14" s="1"/>
  <c r="G50" i="14" l="1"/>
  <c r="H50" i="14" s="1"/>
  <c r="E50" i="14" l="1"/>
  <c r="F51" i="14" s="1"/>
  <c r="G51" i="14" l="1"/>
  <c r="H51" i="14" s="1"/>
  <c r="E51" i="14" l="1"/>
  <c r="F52" i="14" s="1"/>
  <c r="G52" i="14" l="1"/>
  <c r="H52" i="14" s="1"/>
  <c r="E52" i="14" l="1"/>
  <c r="F53" i="14" s="1"/>
  <c r="G53" i="14" l="1"/>
  <c r="H53" i="14" s="1"/>
  <c r="E53" i="14" l="1"/>
  <c r="F54" i="14" s="1"/>
  <c r="G54" i="14" l="1"/>
  <c r="H54" i="14" s="1"/>
  <c r="E54" i="14" l="1"/>
  <c r="F55" i="14" s="1"/>
  <c r="G55" i="14" l="1"/>
  <c r="H55" i="14" s="1"/>
  <c r="E55" i="14" l="1"/>
  <c r="F56" i="14" s="1"/>
  <c r="G56" i="14" l="1"/>
  <c r="H56" i="14" s="1"/>
  <c r="E56" i="14" l="1"/>
  <c r="F57" i="14" s="1"/>
  <c r="G57" i="14" l="1"/>
  <c r="H57" i="14" s="1"/>
  <c r="E57" i="14" l="1"/>
  <c r="F58" i="14" s="1"/>
  <c r="G58" i="14" l="1"/>
  <c r="H58" i="14" s="1"/>
  <c r="E58" i="14" l="1"/>
  <c r="F59" i="14" s="1"/>
  <c r="G59" i="14" l="1"/>
  <c r="H59" i="14" s="1"/>
  <c r="E59" i="14" l="1"/>
  <c r="F60" i="14" s="1"/>
  <c r="G60" i="14" l="1"/>
  <c r="H60" i="14" s="1"/>
  <c r="E60" i="14" l="1"/>
  <c r="F61" i="14" s="1"/>
  <c r="G61" i="14" l="1"/>
  <c r="H61" i="14" s="1"/>
  <c r="E61" i="14" l="1"/>
  <c r="F62" i="14" s="1"/>
  <c r="G62" i="14" l="1"/>
  <c r="H62" i="14" s="1"/>
  <c r="E62" i="14" l="1"/>
  <c r="F63" i="14" s="1"/>
  <c r="G63" i="14" l="1"/>
  <c r="H63" i="14" s="1"/>
  <c r="E63" i="14" l="1"/>
  <c r="F64" i="14" s="1"/>
  <c r="G64" i="14" l="1"/>
  <c r="H64" i="14" s="1"/>
  <c r="E64" i="14" l="1"/>
  <c r="F65" i="14" s="1"/>
  <c r="G65" i="14" l="1"/>
  <c r="H65" i="14" s="1"/>
  <c r="E65" i="14" l="1"/>
  <c r="F66" i="14" s="1"/>
  <c r="G66" i="14" l="1"/>
  <c r="H66" i="14" s="1"/>
  <c r="E66" i="14" l="1"/>
  <c r="F67" i="14" s="1"/>
  <c r="G67" i="14" l="1"/>
  <c r="H67" i="14" s="1"/>
  <c r="E67" i="14" l="1"/>
  <c r="F68" i="14" s="1"/>
  <c r="G68" i="14" l="1"/>
  <c r="H68" i="14" s="1"/>
  <c r="E68" i="14" l="1"/>
  <c r="F69" i="14" s="1"/>
  <c r="G69" i="14" l="1"/>
  <c r="H69" i="14" s="1"/>
  <c r="E69" i="14" l="1"/>
  <c r="F70" i="14" s="1"/>
  <c r="G70" i="14" l="1"/>
  <c r="H70" i="14" s="1"/>
  <c r="E70" i="14" l="1"/>
  <c r="F71" i="14" s="1"/>
  <c r="G71" i="14" l="1"/>
  <c r="H71" i="14" s="1"/>
  <c r="E71" i="14" l="1"/>
  <c r="F72" i="14" s="1"/>
  <c r="G72" i="14" l="1"/>
  <c r="H72" i="14" s="1"/>
  <c r="E72" i="14" l="1"/>
  <c r="F73" i="14" s="1"/>
  <c r="G73" i="14" l="1"/>
  <c r="H73" i="14" s="1"/>
  <c r="E73" i="14" l="1"/>
  <c r="F74" i="14" s="1"/>
  <c r="G74" i="14" l="1"/>
  <c r="H74" i="14" s="1"/>
  <c r="E74" i="14" l="1"/>
  <c r="F75" i="14" s="1"/>
  <c r="G75" i="14" l="1"/>
  <c r="H75" i="14" s="1"/>
  <c r="E75" i="14" l="1"/>
  <c r="F76" i="14" s="1"/>
  <c r="G76" i="14" l="1"/>
  <c r="H76" i="14" s="1"/>
  <c r="E76" i="14" l="1"/>
  <c r="F77" i="14" s="1"/>
  <c r="G77" i="14" l="1"/>
  <c r="H77" i="14" s="1"/>
  <c r="E77" i="14" l="1"/>
  <c r="F78" i="14" s="1"/>
  <c r="G78" i="14" l="1"/>
  <c r="H78" i="14" s="1"/>
  <c r="E78" i="14" l="1"/>
  <c r="F79" i="14" s="1"/>
  <c r="G79" i="14" l="1"/>
  <c r="H79" i="14" s="1"/>
  <c r="E79" i="14" l="1"/>
  <c r="F80" i="14" s="1"/>
  <c r="G80" i="14" l="1"/>
  <c r="H80" i="14" s="1"/>
  <c r="E80" i="14" l="1"/>
  <c r="F81" i="14" s="1"/>
  <c r="G81" i="14" l="1"/>
  <c r="H81" i="14" s="1"/>
  <c r="E81" i="14" l="1"/>
  <c r="F82" i="14" s="1"/>
  <c r="G82" i="14" l="1"/>
  <c r="H82" i="14" s="1"/>
  <c r="E82" i="14" l="1"/>
  <c r="F83" i="14" s="1"/>
  <c r="G83" i="14" l="1"/>
  <c r="H83" i="14" s="1"/>
  <c r="E83" i="14" l="1"/>
  <c r="F84" i="14" s="1"/>
  <c r="G84" i="14" l="1"/>
  <c r="H84" i="14" s="1"/>
  <c r="E84" i="14" l="1"/>
  <c r="F85" i="14" s="1"/>
  <c r="G85" i="14" l="1"/>
  <c r="H85" i="14" s="1"/>
  <c r="E85" i="14" l="1"/>
  <c r="F86" i="14" s="1"/>
  <c r="G86" i="14" l="1"/>
  <c r="H86" i="14" s="1"/>
  <c r="E86" i="14" l="1"/>
  <c r="F87" i="14" s="1"/>
  <c r="G87" i="14" l="1"/>
  <c r="H87" i="14" s="1"/>
  <c r="E87" i="14" l="1"/>
  <c r="F88" i="14" s="1"/>
  <c r="G88" i="14" l="1"/>
  <c r="H88" i="14" s="1"/>
  <c r="E88" i="14" l="1"/>
  <c r="F89" i="14" s="1"/>
  <c r="G89" i="14" l="1"/>
  <c r="H89" i="14" s="1"/>
  <c r="E89" i="14" l="1"/>
  <c r="F90" i="14" s="1"/>
  <c r="G90" i="14" l="1"/>
  <c r="H90" i="14" s="1"/>
  <c r="E90" i="14" l="1"/>
  <c r="F91" i="14" s="1"/>
  <c r="G91" i="14" l="1"/>
  <c r="H91" i="14" l="1"/>
  <c r="E91" i="14" s="1"/>
  <c r="F92" i="14" s="1"/>
  <c r="G92" i="14" l="1"/>
  <c r="H92" i="14" l="1"/>
  <c r="E92" i="14" s="1"/>
  <c r="F93" i="14" s="1"/>
  <c r="G93" i="14" l="1"/>
  <c r="H93" i="14" l="1"/>
  <c r="E93" i="14" s="1"/>
  <c r="F94" i="14" s="1"/>
  <c r="G94" i="14" l="1"/>
  <c r="H94" i="14" l="1"/>
  <c r="E94" i="14" s="1"/>
  <c r="F95" i="14" s="1"/>
  <c r="G95" i="14" l="1"/>
  <c r="H95" i="14" l="1"/>
  <c r="E95" i="14" s="1"/>
  <c r="F96" i="14" s="1"/>
  <c r="G96" i="14" l="1"/>
  <c r="H96" i="14" l="1"/>
  <c r="E96" i="14" s="1"/>
  <c r="F97" i="14" s="1"/>
  <c r="G97" i="14" l="1"/>
  <c r="H97" i="14" l="1"/>
  <c r="E97" i="14" s="1"/>
  <c r="F98" i="14" s="1"/>
  <c r="G98" i="14" l="1"/>
  <c r="H98" i="14" l="1"/>
  <c r="E98" i="14" s="1"/>
  <c r="F99" i="14" s="1"/>
  <c r="G99" i="14" l="1"/>
  <c r="H99" i="14" l="1"/>
  <c r="E99" i="14" s="1"/>
  <c r="F100" i="14" s="1"/>
  <c r="G100" i="14" l="1"/>
  <c r="H100" i="14" l="1"/>
  <c r="E100" i="14" s="1"/>
  <c r="F101" i="14" s="1"/>
  <c r="G101" i="14" l="1"/>
  <c r="H101" i="14" l="1"/>
  <c r="E101" i="14" s="1"/>
  <c r="F102" i="14" s="1"/>
  <c r="G102" i="14" l="1"/>
  <c r="H102" i="14" l="1"/>
  <c r="E102" i="14" s="1"/>
  <c r="F103" i="14" s="1"/>
  <c r="G103" i="14" l="1"/>
  <c r="H103" i="14" l="1"/>
  <c r="E103" i="14" s="1"/>
  <c r="F104" i="14" s="1"/>
  <c r="G104" i="14" l="1"/>
  <c r="H104" i="14" l="1"/>
  <c r="E104" i="14" s="1"/>
  <c r="F105" i="14" s="1"/>
  <c r="G105" i="14" l="1"/>
  <c r="H105" i="14" l="1"/>
  <c r="E105" i="14" s="1"/>
  <c r="F106" i="14" s="1"/>
  <c r="G106" i="14" l="1"/>
  <c r="H106" i="14" l="1"/>
  <c r="E106" i="14" s="1"/>
  <c r="F107" i="14" s="1"/>
  <c r="G107" i="14" l="1"/>
  <c r="H107" i="14" l="1"/>
  <c r="E107" i="14" s="1"/>
  <c r="F108" i="14" s="1"/>
  <c r="G108" i="14" l="1"/>
  <c r="H108" i="14" l="1"/>
  <c r="E108" i="14" s="1"/>
  <c r="F109" i="14" s="1"/>
  <c r="G109" i="14" l="1"/>
  <c r="H109" i="14" l="1"/>
  <c r="E109" i="14" s="1"/>
  <c r="F110" i="14" s="1"/>
  <c r="G110" i="14" l="1"/>
  <c r="H110" i="14" l="1"/>
  <c r="E110" i="14" s="1"/>
  <c r="F111" i="14" s="1"/>
  <c r="G111" i="14" l="1"/>
  <c r="H111" i="14" s="1"/>
  <c r="E111" i="14" l="1"/>
  <c r="F112" i="14" s="1"/>
  <c r="G112" i="14" l="1"/>
  <c r="H112" i="14" l="1"/>
  <c r="E112" i="14" s="1"/>
  <c r="F113" i="14" s="1"/>
  <c r="G113" i="14" l="1"/>
  <c r="H113" i="14" l="1"/>
  <c r="E113" i="14" s="1"/>
  <c r="F114" i="14" s="1"/>
  <c r="G114" i="14" l="1"/>
  <c r="H114" i="14" l="1"/>
  <c r="E114" i="14" s="1"/>
  <c r="F115" i="14" s="1"/>
  <c r="G115" i="14" l="1"/>
  <c r="H115" i="14" l="1"/>
  <c r="E115" i="14" s="1"/>
  <c r="F116" i="14" s="1"/>
  <c r="G116" i="14" l="1"/>
  <c r="H116" i="14" l="1"/>
  <c r="E116" i="14" s="1"/>
  <c r="F117" i="14" s="1"/>
  <c r="G117" i="14" l="1"/>
  <c r="H117" i="14" l="1"/>
  <c r="E117" i="14" s="1"/>
  <c r="F118" i="14" s="1"/>
  <c r="G118" i="14" l="1"/>
  <c r="H118" i="14" l="1"/>
  <c r="E118" i="14" s="1"/>
  <c r="F119" i="14" s="1"/>
  <c r="G119" i="14" l="1"/>
  <c r="H119" i="14" l="1"/>
  <c r="E119" i="14" s="1"/>
  <c r="F120" i="14" s="1"/>
  <c r="G120" i="14" l="1"/>
  <c r="H120" i="14" l="1"/>
  <c r="E120" i="14" s="1"/>
  <c r="F121" i="14" s="1"/>
  <c r="G121" i="14" l="1"/>
  <c r="H121" i="14" l="1"/>
  <c r="E121" i="14" s="1"/>
  <c r="F122" i="14" s="1"/>
  <c r="G122" i="14" l="1"/>
  <c r="H122" i="14" l="1"/>
  <c r="E122" i="14" s="1"/>
  <c r="F123" i="14" s="1"/>
  <c r="G123" i="14" l="1"/>
  <c r="H123" i="14" s="1"/>
  <c r="E123" i="14" s="1"/>
  <c r="F124" i="14" s="1"/>
  <c r="G124" i="14" l="1"/>
  <c r="H124" i="14" s="1"/>
  <c r="E124" i="14" s="1"/>
  <c r="F125" i="14" s="1"/>
  <c r="G125" i="14" l="1"/>
  <c r="H125" i="14" s="1"/>
  <c r="E125" i="14" s="1"/>
  <c r="F126" i="14" s="1"/>
  <c r="G126" i="14" l="1"/>
  <c r="H126" i="14" s="1"/>
  <c r="E126" i="14" s="1"/>
  <c r="F127" i="14" s="1"/>
  <c r="G127" i="14" l="1"/>
  <c r="H127" i="14" s="1"/>
  <c r="E127" i="14" s="1"/>
  <c r="F128" i="14" s="1"/>
  <c r="G128" i="14" l="1"/>
  <c r="H128" i="14" s="1"/>
  <c r="E128" i="14" s="1"/>
  <c r="F129" i="14" s="1"/>
  <c r="G129" i="14" l="1"/>
  <c r="H129" i="14" s="1"/>
  <c r="E129" i="14" s="1"/>
  <c r="F130" i="14" s="1"/>
  <c r="G130" i="14" l="1"/>
  <c r="H130" i="14" s="1"/>
  <c r="E130" i="14" s="1"/>
  <c r="F131" i="14" s="1"/>
  <c r="G131" i="14" l="1"/>
  <c r="H131" i="14" s="1"/>
  <c r="E131" i="14" s="1"/>
  <c r="F132" i="14" s="1"/>
  <c r="G132" i="14" l="1"/>
  <c r="H132" i="14" s="1"/>
  <c r="E132" i="14" s="1"/>
  <c r="F133" i="14" s="1"/>
  <c r="G133" i="14" l="1"/>
  <c r="H133" i="14" s="1"/>
  <c r="E133" i="14" s="1"/>
  <c r="F134" i="14" s="1"/>
  <c r="G134" i="14" l="1"/>
  <c r="H134" i="14" s="1"/>
  <c r="E134" i="14" s="1"/>
  <c r="F135" i="14" s="1"/>
  <c r="G135" i="14" l="1"/>
  <c r="H135" i="14" s="1"/>
  <c r="E135" i="14" s="1"/>
  <c r="F136" i="14" s="1"/>
  <c r="G136" i="14" l="1"/>
  <c r="H136" i="14" s="1"/>
  <c r="E136" i="14" s="1"/>
  <c r="F137" i="14" s="1"/>
  <c r="G137" i="14" l="1"/>
  <c r="H137" i="14" s="1"/>
  <c r="E137" i="14" s="1"/>
  <c r="F138" i="14" s="1"/>
  <c r="G138" i="14" l="1"/>
  <c r="H138" i="14" s="1"/>
  <c r="E138" i="14" s="1"/>
  <c r="F139" i="14" s="1"/>
  <c r="G139" i="14" l="1"/>
  <c r="H139" i="14" s="1"/>
  <c r="E139" i="14" s="1"/>
  <c r="F140" i="14" s="1"/>
  <c r="G140" i="14" l="1"/>
  <c r="H140" i="14" s="1"/>
  <c r="E140" i="14" l="1"/>
  <c r="F141" i="14" s="1"/>
  <c r="G141" i="14" l="1"/>
  <c r="H141" i="14" s="1"/>
  <c r="E141" i="14" l="1"/>
  <c r="F142" i="14" s="1"/>
  <c r="G142" i="14" l="1"/>
  <c r="H142" i="14" s="1"/>
  <c r="E142" i="14" l="1"/>
  <c r="F143" i="14" s="1"/>
  <c r="G143" i="14" l="1"/>
  <c r="H143" i="14" s="1"/>
  <c r="E143" i="14" l="1"/>
  <c r="F144" i="14" s="1"/>
  <c r="G144" i="14" l="1"/>
  <c r="H144" i="14" s="1"/>
  <c r="E144" i="14" l="1"/>
  <c r="F145" i="14" s="1"/>
  <c r="G145" i="14" l="1"/>
  <c r="H145" i="14" s="1"/>
  <c r="E145" i="14" l="1"/>
  <c r="F146" i="14" s="1"/>
  <c r="G146" i="14" l="1"/>
  <c r="H146" i="14" s="1"/>
  <c r="E146" i="14" l="1"/>
  <c r="F147" i="14" s="1"/>
  <c r="G147" i="14" l="1"/>
  <c r="H147" i="14" s="1"/>
  <c r="E147" i="14" l="1"/>
  <c r="F148" i="14" s="1"/>
  <c r="G148" i="14" l="1"/>
  <c r="H148" i="14" s="1"/>
  <c r="E148" i="14" l="1"/>
  <c r="F149" i="14" s="1"/>
  <c r="G149" i="14" l="1"/>
  <c r="H149" i="14" s="1"/>
  <c r="E149" i="14" l="1"/>
  <c r="F150" i="14" s="1"/>
  <c r="G150" i="14" l="1"/>
  <c r="H150" i="14" s="1"/>
  <c r="E150" i="14" l="1"/>
  <c r="F151" i="14" s="1"/>
  <c r="G151" i="14" l="1"/>
  <c r="H151" i="14" s="1"/>
  <c r="E151" i="14" l="1"/>
  <c r="F152" i="14" s="1"/>
  <c r="G152" i="14" l="1"/>
  <c r="H152" i="14" s="1"/>
  <c r="E152" i="14" l="1"/>
  <c r="F153" i="14" s="1"/>
  <c r="G153" i="14" l="1"/>
  <c r="H153" i="14" s="1"/>
  <c r="E153" i="14" l="1"/>
  <c r="F154" i="14" s="1"/>
  <c r="G154" i="14" l="1"/>
  <c r="H154" i="14" s="1"/>
  <c r="E154" i="14" l="1"/>
  <c r="F155" i="14" s="1"/>
  <c r="G155" i="14" l="1"/>
  <c r="H155" i="14" s="1"/>
  <c r="E155" i="14" l="1"/>
  <c r="F156" i="14" s="1"/>
  <c r="G156" i="14" l="1"/>
  <c r="H156" i="14" s="1"/>
  <c r="E156" i="14" s="1"/>
  <c r="F157" i="14" s="1"/>
  <c r="G157" i="14" l="1"/>
  <c r="H157" i="14" s="1"/>
  <c r="E157" i="14" s="1"/>
  <c r="F158" i="14" s="1"/>
  <c r="G158" i="14" l="1"/>
  <c r="H158" i="14" s="1"/>
  <c r="E158" i="14" s="1"/>
  <c r="F159" i="14" s="1"/>
  <c r="G159" i="14" l="1"/>
  <c r="H159" i="14" s="1"/>
  <c r="E159" i="14" s="1"/>
  <c r="F160" i="14" s="1"/>
  <c r="G160" i="14" l="1"/>
  <c r="H160" i="14" s="1"/>
  <c r="E160" i="14" s="1"/>
  <c r="F161" i="14" s="1"/>
  <c r="G161" i="14" l="1"/>
  <c r="H161" i="14" s="1"/>
  <c r="E161" i="14" s="1"/>
  <c r="F162" i="14" s="1"/>
  <c r="G162" i="14" l="1"/>
  <c r="H162" i="14" s="1"/>
  <c r="E162" i="14" s="1"/>
  <c r="F163" i="14" s="1"/>
  <c r="G163" i="14" l="1"/>
  <c r="H163" i="14" s="1"/>
  <c r="E163" i="14" s="1"/>
  <c r="F164" i="14" s="1"/>
  <c r="G164" i="14" l="1"/>
  <c r="H164" i="14" s="1"/>
  <c r="E164" i="14" s="1"/>
  <c r="F165" i="14" s="1"/>
  <c r="G165" i="14" l="1"/>
  <c r="H165" i="14" s="1"/>
  <c r="E165" i="14" s="1"/>
  <c r="F166" i="14" s="1"/>
  <c r="G166" i="14" l="1"/>
  <c r="H166" i="14" s="1"/>
  <c r="E166" i="14" s="1"/>
  <c r="F167" i="14" s="1"/>
  <c r="G167" i="14" l="1"/>
  <c r="H167" i="14" s="1"/>
  <c r="E167" i="14" s="1"/>
  <c r="F168" i="14" s="1"/>
  <c r="G168" i="14" l="1"/>
  <c r="H168" i="14" s="1"/>
  <c r="E168" i="14" s="1"/>
  <c r="F169" i="14" s="1"/>
  <c r="G169" i="14" l="1"/>
  <c r="H169" i="14" s="1"/>
  <c r="E169" i="14" s="1"/>
  <c r="F170" i="14" s="1"/>
  <c r="G170" i="14" l="1"/>
  <c r="H170" i="14" s="1"/>
  <c r="E170" i="14" s="1"/>
  <c r="F171" i="14" s="1"/>
  <c r="G171" i="14" l="1"/>
  <c r="H171" i="14" s="1"/>
  <c r="E171" i="14" l="1"/>
  <c r="F172" i="14" s="1"/>
  <c r="G172" i="14" l="1"/>
  <c r="H172" i="14" s="1"/>
  <c r="E172" i="14" l="1"/>
  <c r="F173" i="14" s="1"/>
  <c r="G173" i="14" l="1"/>
  <c r="H173" i="14" s="1"/>
  <c r="E173" i="14" l="1"/>
  <c r="F174" i="14" s="1"/>
  <c r="G174" i="14" l="1"/>
  <c r="H174" i="14" s="1"/>
  <c r="E174" i="14" l="1"/>
  <c r="F175" i="14" s="1"/>
  <c r="G175" i="14" l="1"/>
  <c r="H175" i="14" s="1"/>
  <c r="E175" i="14" l="1"/>
  <c r="F176" i="14" s="1"/>
  <c r="G176" i="14" l="1"/>
  <c r="H176" i="14" s="1"/>
  <c r="E176" i="14" l="1"/>
  <c r="F177" i="14" s="1"/>
  <c r="G177" i="14" l="1"/>
  <c r="H177" i="14" s="1"/>
  <c r="E177" i="14" l="1"/>
  <c r="F178" i="14" s="1"/>
  <c r="G178" i="14" l="1"/>
  <c r="H178" i="14" s="1"/>
  <c r="E178" i="14" l="1"/>
  <c r="F179" i="14" s="1"/>
  <c r="G179" i="14" l="1"/>
  <c r="H179" i="14" s="1"/>
  <c r="E179" i="14" l="1"/>
  <c r="F180" i="14" s="1"/>
  <c r="G180" i="14" l="1"/>
  <c r="H180" i="14" s="1"/>
  <c r="E180" i="14" l="1"/>
  <c r="F181" i="14" s="1"/>
  <c r="G181" i="14" l="1"/>
  <c r="H181" i="14" s="1"/>
  <c r="E181" i="14" l="1"/>
  <c r="F182" i="14" s="1"/>
  <c r="G182" i="14" l="1"/>
  <c r="H182" i="14" s="1"/>
  <c r="E182" i="14" l="1"/>
  <c r="F183" i="14" s="1"/>
  <c r="G183" i="14" l="1"/>
  <c r="H183" i="14" s="1"/>
  <c r="E183" i="14" l="1"/>
  <c r="F184" i="14" s="1"/>
  <c r="G184" i="14" l="1"/>
  <c r="H184" i="14" s="1"/>
  <c r="E184" i="14" l="1"/>
  <c r="F185" i="14" s="1"/>
  <c r="G185" i="14" l="1"/>
  <c r="H185" i="14" s="1"/>
  <c r="E185" i="14" l="1"/>
  <c r="F186" i="14" s="1"/>
  <c r="G186" i="14" l="1"/>
  <c r="H186" i="14" s="1"/>
  <c r="E186" i="14" l="1"/>
  <c r="F187" i="14" s="1"/>
  <c r="G187" i="14" l="1"/>
  <c r="H187" i="14" s="1"/>
  <c r="E187" i="14" l="1"/>
  <c r="F188" i="14" s="1"/>
  <c r="G188" i="14" l="1"/>
  <c r="H188" i="14" s="1"/>
  <c r="E188" i="14" l="1"/>
  <c r="F189" i="14" s="1"/>
  <c r="G189" i="14" l="1"/>
  <c r="H189" i="14" s="1"/>
  <c r="E189" i="14" s="1"/>
  <c r="F190" i="14" s="1"/>
  <c r="G190" i="14" l="1"/>
  <c r="H190" i="14" s="1"/>
  <c r="E190" i="14" l="1"/>
  <c r="F191" i="14" s="1"/>
  <c r="G191" i="14" l="1"/>
  <c r="H191" i="14" s="1"/>
  <c r="E191" i="14" s="1"/>
  <c r="F192" i="14" s="1"/>
  <c r="G192" i="14" l="1"/>
  <c r="H192" i="14" s="1"/>
  <c r="E192" i="14" s="1"/>
  <c r="F193" i="14" s="1"/>
  <c r="G193" i="14" l="1"/>
  <c r="H193" i="14" s="1"/>
  <c r="E193" i="14" l="1"/>
  <c r="F194" i="14" s="1"/>
  <c r="G194" i="14" l="1"/>
  <c r="H194" i="14" s="1"/>
  <c r="E194" i="14" s="1"/>
  <c r="F195" i="14" s="1"/>
  <c r="G195" i="14" l="1"/>
  <c r="H195" i="14" s="1"/>
  <c r="E195" i="14" s="1"/>
  <c r="F196" i="14" s="1"/>
  <c r="G196" i="14" l="1"/>
  <c r="H196" i="14" s="1"/>
  <c r="E196" i="14" l="1"/>
  <c r="F197" i="14" s="1"/>
  <c r="G197" i="14" l="1"/>
  <c r="H197" i="14" s="1"/>
  <c r="E197" i="14" l="1"/>
  <c r="F198" i="14" s="1"/>
  <c r="G198" i="14" l="1"/>
  <c r="H198" i="14" s="1"/>
  <c r="E198" i="14" s="1"/>
  <c r="F199" i="14" s="1"/>
  <c r="G199" i="14" l="1"/>
  <c r="H199" i="14" s="1"/>
  <c r="E199" i="14" l="1"/>
  <c r="F200" i="14" s="1"/>
  <c r="G200" i="14" l="1"/>
  <c r="H200" i="14" s="1"/>
  <c r="E200" i="14" s="1"/>
  <c r="F201" i="14" s="1"/>
  <c r="G201" i="14" l="1"/>
  <c r="H201" i="14" s="1"/>
  <c r="E201" i="14" l="1"/>
  <c r="F202" i="14" s="1"/>
  <c r="G202" i="14" l="1"/>
  <c r="H202" i="14" s="1"/>
  <c r="E202" i="14" l="1"/>
  <c r="F203" i="14" s="1"/>
  <c r="G203" i="14" l="1"/>
  <c r="H203" i="14" s="1"/>
  <c r="E203" i="14" s="1"/>
  <c r="F204" i="14" s="1"/>
  <c r="G204" i="14" l="1"/>
  <c r="H204" i="14" s="1"/>
  <c r="E204" i="14" l="1"/>
  <c r="F205" i="14" s="1"/>
  <c r="G205" i="14" l="1"/>
  <c r="H205" i="14" s="1"/>
  <c r="E205" i="14" s="1"/>
  <c r="F206" i="14" s="1"/>
  <c r="G206" i="14" l="1"/>
  <c r="H206" i="14" l="1"/>
  <c r="E206" i="14" s="1"/>
  <c r="F207" i="14" s="1"/>
  <c r="G207" i="14" l="1"/>
  <c r="H207" i="14" s="1"/>
  <c r="E207" i="14" s="1"/>
  <c r="F208" i="14" s="1"/>
  <c r="G208" i="14" l="1"/>
  <c r="H208" i="14" s="1"/>
  <c r="E208" i="14" l="1"/>
  <c r="F209" i="14" s="1"/>
  <c r="G209" i="14" l="1"/>
  <c r="H209" i="14" s="1"/>
  <c r="E209" i="14" s="1"/>
  <c r="F210" i="14" s="1"/>
  <c r="G210" i="14" l="1"/>
  <c r="H210" i="14" s="1"/>
  <c r="E210" i="14" l="1"/>
  <c r="F211" i="14" s="1"/>
  <c r="G211" i="14" l="1"/>
  <c r="H211" i="14" s="1"/>
  <c r="E211" i="14" s="1"/>
  <c r="F212" i="14" s="1"/>
  <c r="G212" i="14" l="1"/>
  <c r="H212" i="14" s="1"/>
  <c r="E212" i="14" l="1"/>
  <c r="F213" i="14" s="1"/>
  <c r="G213" i="14" l="1"/>
  <c r="H213" i="14" s="1"/>
  <c r="E213" i="14" s="1"/>
  <c r="F214" i="14" s="1"/>
  <c r="G214" i="14" l="1"/>
  <c r="H214" i="14" s="1"/>
  <c r="E214" i="14" s="1"/>
  <c r="F215" i="14" s="1"/>
  <c r="G215" i="14" l="1"/>
  <c r="H215" i="14" s="1"/>
  <c r="E215" i="14" s="1"/>
  <c r="F216" i="14" s="1"/>
  <c r="G216" i="14" l="1"/>
  <c r="H216" i="14" s="1"/>
  <c r="E216" i="14" s="1"/>
  <c r="F217" i="14" s="1"/>
  <c r="G217" i="14" l="1"/>
  <c r="H217" i="14" s="1"/>
  <c r="E217" i="14" l="1"/>
  <c r="F218" i="14" s="1"/>
  <c r="G218" i="14" l="1"/>
  <c r="H218" i="14" s="1"/>
  <c r="E218" i="14" l="1"/>
  <c r="F219" i="14" s="1"/>
  <c r="G219" i="14" l="1"/>
  <c r="H219" i="14" s="1"/>
  <c r="E219" i="14" s="1"/>
  <c r="F220" i="14" s="1"/>
  <c r="G220" i="14" l="1"/>
  <c r="H220" i="14" s="1"/>
  <c r="E220" i="14" l="1"/>
  <c r="F221" i="14" s="1"/>
  <c r="G221" i="14" l="1"/>
  <c r="H221" i="14" s="1"/>
  <c r="E221" i="14" s="1"/>
  <c r="F222" i="14" s="1"/>
  <c r="G222" i="14" l="1"/>
  <c r="H222" i="14" s="1"/>
  <c r="E222" i="14" s="1"/>
  <c r="F223" i="14" s="1"/>
  <c r="G223" i="14" l="1"/>
  <c r="H223" i="14" s="1"/>
  <c r="E223" i="14" s="1"/>
  <c r="F224" i="14" s="1"/>
  <c r="G224" i="14" l="1"/>
  <c r="H224" i="14" s="1"/>
  <c r="E224" i="14" s="1"/>
  <c r="F225" i="14" s="1"/>
  <c r="G225" i="14" l="1"/>
  <c r="H225" i="14" s="1"/>
  <c r="E225" i="14" s="1"/>
  <c r="F226" i="14" s="1"/>
  <c r="G226" i="14" l="1"/>
  <c r="H226" i="14" s="1"/>
  <c r="E226" i="14" s="1"/>
  <c r="F227" i="14" s="1"/>
  <c r="G227" i="14" l="1"/>
  <c r="H227" i="14" s="1"/>
  <c r="E227" i="14" l="1"/>
  <c r="F228" i="14" s="1"/>
  <c r="G228" i="14" l="1"/>
  <c r="H228" i="14" s="1"/>
  <c r="E228" i="14" s="1"/>
  <c r="F229" i="14" s="1"/>
  <c r="G229" i="14" l="1"/>
  <c r="H229" i="14" s="1"/>
  <c r="E229" i="14" l="1"/>
  <c r="F230" i="14" s="1"/>
  <c r="G230" i="14" l="1"/>
  <c r="H230" i="14" s="1"/>
  <c r="E230" i="14" s="1"/>
  <c r="F231" i="14" s="1"/>
  <c r="F14" i="14" s="1" a="1"/>
  <c r="F14" i="14" s="1"/>
  <c r="G231" i="14" l="1"/>
  <c r="H231" i="14" s="1"/>
  <c r="E231" i="14" s="1"/>
  <c r="D34" i="27"/>
  <c r="E34" i="2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<sst xmlns="http://schemas.openxmlformats.org/spreadsheetml/2006/main" count="46451" uniqueCount="197">
  <si>
    <t>Sud-Est</t>
  </si>
  <si>
    <t>Injection</t>
  </si>
  <si>
    <t>Niveau de stock
en %</t>
  </si>
  <si>
    <t>Facteur de réduction en %</t>
  </si>
  <si>
    <t>Date</t>
  </si>
  <si>
    <t>Réseau / Network : GRTgaz</t>
  </si>
  <si>
    <t>ID contrat / ID contract : nc</t>
  </si>
  <si>
    <t>ID expéditeur / ID shipper : nc</t>
  </si>
  <si>
    <t>Nom de l'expéditeur / Name of the shipper : nc</t>
  </si>
  <si>
    <t>S</t>
  </si>
  <si>
    <t>S+1</t>
  </si>
  <si>
    <t>M</t>
  </si>
  <si>
    <t>M+1</t>
  </si>
  <si>
    <t>M++</t>
  </si>
  <si>
    <t>PCR / Service Point</t>
  </si>
  <si>
    <t>Libellé / Label</t>
  </si>
  <si>
    <t>Sens / Direction</t>
  </si>
  <si>
    <t>Journée gazière / Gaz Day</t>
  </si>
  <si>
    <t>TRf</t>
  </si>
  <si>
    <t>TRi</t>
  </si>
  <si>
    <t>TRi A</t>
  </si>
  <si>
    <t>TRi T</t>
  </si>
  <si>
    <t>TRi M</t>
  </si>
  <si>
    <t>TRi Q</t>
  </si>
  <si>
    <t>Max TRf</t>
  </si>
  <si>
    <t>Probable TRf</t>
  </si>
  <si>
    <t>Max TRi</t>
  </si>
  <si>
    <t>Probable TRi</t>
  </si>
  <si>
    <t>Max TRi A</t>
  </si>
  <si>
    <t>Probable TRi A</t>
  </si>
  <si>
    <t>Max TRi T</t>
  </si>
  <si>
    <t>Probable TRi T</t>
  </si>
  <si>
    <t>Max TRi M</t>
  </si>
  <si>
    <t>Probable TRi M</t>
  </si>
  <si>
    <t>Max TRi Q</t>
  </si>
  <si>
    <t>Probable TRi Q</t>
  </si>
  <si>
    <t>CTE</t>
  </si>
  <si>
    <t>CTM</t>
  </si>
  <si>
    <t>CMNTi</t>
  </si>
  <si>
    <t>CMXTi</t>
  </si>
  <si>
    <t>CMNTt</t>
  </si>
  <si>
    <t>CPRTt</t>
  </si>
  <si>
    <t>CTNf</t>
  </si>
  <si>
    <t>Fiches de publication / Publication notices</t>
  </si>
  <si>
    <t>Date et Heure de Mise à jour / Update date and time</t>
  </si>
  <si>
    <t>BH0001</t>
  </si>
  <si>
    <t>CONVERSION B VERS H</t>
  </si>
  <si>
    <t>REC</t>
  </si>
  <si>
    <t>DEL</t>
  </si>
  <si>
    <t>IR0006</t>
  </si>
  <si>
    <t>DUNKERQUE</t>
  </si>
  <si>
    <t>IR0010</t>
  </si>
  <si>
    <t>OBERGAILBACH</t>
  </si>
  <si>
    <t>IR0011</t>
  </si>
  <si>
    <t>OLTINGUE</t>
  </si>
  <si>
    <t>IR0015</t>
  </si>
  <si>
    <t>TAISNIERES B</t>
  </si>
  <si>
    <t>IR0016</t>
  </si>
  <si>
    <t>OHAIN</t>
  </si>
  <si>
    <t>IR0017</t>
  </si>
  <si>
    <t>SCHÖNENBUCH</t>
  </si>
  <si>
    <t>IR0018</t>
  </si>
  <si>
    <t>SARRE</t>
  </si>
  <si>
    <t>IR0019</t>
  </si>
  <si>
    <t>MONACO</t>
  </si>
  <si>
    <t>IR0028</t>
  </si>
  <si>
    <t>LUXEMBOURG</t>
  </si>
  <si>
    <t>IR0035</t>
  </si>
  <si>
    <t>SAVOIE</t>
  </si>
  <si>
    <t>IR0044</t>
  </si>
  <si>
    <t>ARLEUX</t>
  </si>
  <si>
    <t>IR0060</t>
  </si>
  <si>
    <t>Virtualys</t>
  </si>
  <si>
    <t>IT0001/03</t>
  </si>
  <si>
    <t>FOS</t>
  </si>
  <si>
    <t>IT0002</t>
  </si>
  <si>
    <t>MONTOIR</t>
  </si>
  <si>
    <t>IT0004</t>
  </si>
  <si>
    <t>Dunkerque GNL</t>
  </si>
  <si>
    <t>PS000B</t>
  </si>
  <si>
    <t>Nord B</t>
  </si>
  <si>
    <t>PS000NA</t>
  </si>
  <si>
    <t>Nord-Ouest</t>
  </si>
  <si>
    <t>PS000NB</t>
  </si>
  <si>
    <t>Nord-Est</t>
  </si>
  <si>
    <t>PS000SA</t>
  </si>
  <si>
    <t>PS000CA</t>
  </si>
  <si>
    <t>Atlantique</t>
  </si>
  <si>
    <t>SPN1U</t>
  </si>
  <si>
    <t>DunkirkLNG+Dunkirk</t>
  </si>
  <si>
    <t>SPN2U</t>
  </si>
  <si>
    <t>DunkirkLNG+Dunkirk+Virtualys</t>
  </si>
  <si>
    <t>SPN3U</t>
  </si>
  <si>
    <t>Virtualys+Ober</t>
  </si>
  <si>
    <t>SPNS1U</t>
  </si>
  <si>
    <t>Virtualys+Ober+Olt</t>
  </si>
  <si>
    <t>SSPNS2D</t>
  </si>
  <si>
    <t>SSPNS3D</t>
  </si>
  <si>
    <t>Les pourcentages indiqués sont les pourcentages de réduction appliqués sur la capacité journalière concernée.</t>
  </si>
  <si>
    <t>Version :</t>
  </si>
  <si>
    <t>Indicated percentages are reduction percentages applying to the daily capacity.</t>
  </si>
  <si>
    <t>Date de publication :</t>
  </si>
  <si>
    <t>SALINE</t>
  </si>
  <si>
    <t>SEDIANE</t>
  </si>
  <si>
    <t>SEDIANE B</t>
  </si>
  <si>
    <t>ATLANTIQUE</t>
  </si>
  <si>
    <t>SERENE NORD</t>
  </si>
  <si>
    <t>% Inject.</t>
  </si>
  <si>
    <t>TWh</t>
  </si>
  <si>
    <t>GWh/j</t>
  </si>
  <si>
    <t>COS max</t>
  </si>
  <si>
    <t>SSPEO2D</t>
  </si>
  <si>
    <t>Serene Nord</t>
  </si>
  <si>
    <t>Sediane Nord</t>
  </si>
  <si>
    <t>Storengy restrictions [% of the rights]</t>
  </si>
  <si>
    <t>End of day stock [TWh]</t>
  </si>
  <si>
    <t>Fillind D-1 [%]</t>
  </si>
  <si>
    <t>Reduction factor [%]</t>
  </si>
  <si>
    <t>Maximum injection [GWh/d]</t>
  </si>
  <si>
    <t>Max injection on GRTgaz PITS [GWh/d]</t>
  </si>
  <si>
    <t>Nominal capacity / COS GRTgaz</t>
  </si>
  <si>
    <t>Stock on 01/04/2019</t>
  </si>
  <si>
    <t>Max injection on GRTgaz Superpoint [GWh/d]</t>
  </si>
  <si>
    <t>Saline</t>
  </si>
  <si>
    <t>Publication date</t>
  </si>
  <si>
    <t>This support is provided by Storengy and GRTgaz.</t>
  </si>
  <si>
    <t>The data it contains is not intended to be updated as GRTgaz's PTC and Storengy's maintenance program are updated.</t>
  </si>
  <si>
    <t>These data are not contractual data.</t>
  </si>
  <si>
    <t>∑COSf</t>
  </si>
  <si>
    <t>∑COSi</t>
  </si>
  <si>
    <t>∑COSi A</t>
  </si>
  <si>
    <t>∑COSi T</t>
  </si>
  <si>
    <t>∑COSi M</t>
  </si>
  <si>
    <t>∑COSi Q</t>
  </si>
  <si>
    <t>Atl</t>
  </si>
  <si>
    <t>Serene Atlantique</t>
  </si>
  <si>
    <t>100% date</t>
  </si>
  <si>
    <t>Days of flexibility</t>
  </si>
  <si>
    <t>Results</t>
  </si>
  <si>
    <t>End of injection period</t>
  </si>
  <si>
    <t>With Storengy maintenance only</t>
  </si>
  <si>
    <t>With Storengy and GRTgaz maintenance (probable case - CPRTt)</t>
  </si>
  <si>
    <t>With Storengy and GRTgaz maintenance (worst case - CMNTt)</t>
  </si>
  <si>
    <t>SPNS4U</t>
  </si>
  <si>
    <t>DunkirkLNG+Dunkirk+Virtualys+Ober+Olt+NorthW+NorthE+SouthE+Atl</t>
  </si>
  <si>
    <t>Stock on 01/04/2020</t>
  </si>
  <si>
    <t>Serene Atl 20</t>
  </si>
  <si>
    <t>Serene Atl 21</t>
  </si>
  <si>
    <t>Serene N 20</t>
  </si>
  <si>
    <t>Serene N 21</t>
  </si>
  <si>
    <t>Saline 21</t>
  </si>
  <si>
    <t>VU</t>
  </si>
  <si>
    <t>Qi % reduction</t>
  </si>
  <si>
    <t xml:space="preserve">Qi% foisonement </t>
  </si>
  <si>
    <t>PITS</t>
  </si>
  <si>
    <t>Products</t>
  </si>
  <si>
    <t>Serene 19</t>
  </si>
  <si>
    <t xml:space="preserve">Atlantique </t>
  </si>
  <si>
    <t xml:space="preserve">Serene 19 </t>
  </si>
  <si>
    <t>Sédiane N 20</t>
  </si>
  <si>
    <t>Sédiane N 21</t>
  </si>
  <si>
    <t>Enter your volumes of the different products subscribed</t>
  </si>
  <si>
    <r>
      <t xml:space="preserve">Volumes </t>
    </r>
    <r>
      <rPr>
        <b/>
        <sz val="11"/>
        <color theme="1"/>
        <rFont val="Calibri"/>
        <family val="2"/>
        <scheme val="minor"/>
      </rPr>
      <t>(TWh)</t>
    </r>
  </si>
  <si>
    <r>
      <t xml:space="preserve">Total </t>
    </r>
    <r>
      <rPr>
        <b/>
        <sz val="11"/>
        <color theme="1"/>
        <rFont val="Calibri"/>
        <family val="2"/>
        <scheme val="minor"/>
      </rPr>
      <t>(TWh)</t>
    </r>
  </si>
  <si>
    <t xml:space="preserve">Date </t>
  </si>
  <si>
    <t>Maximum stock level %</t>
  </si>
  <si>
    <t>Maximum stock level</t>
  </si>
  <si>
    <r>
      <t xml:space="preserve">Stock on 01/04/2021 </t>
    </r>
    <r>
      <rPr>
        <b/>
        <sz val="11"/>
        <color theme="1"/>
        <rFont val="Calibri"/>
        <family val="2"/>
        <scheme val="minor"/>
      </rPr>
      <t>(TWh)</t>
    </r>
  </si>
  <si>
    <t>Total subscribed volume (TWh)</t>
  </si>
  <si>
    <t>Total subscribed volume (Twh)</t>
  </si>
  <si>
    <t xml:space="preserve">Qi % foisonement </t>
  </si>
  <si>
    <t>Nominal capacity</t>
  </si>
  <si>
    <t>IR0032</t>
  </si>
  <si>
    <t>JURA PIRR</t>
  </si>
  <si>
    <t>SPEO2U</t>
  </si>
  <si>
    <t>DunkirkLNG+Dunkirk+Virtualys+Ober+Olt+NorthW+NorthE+SouthE</t>
  </si>
  <si>
    <t>SPNS2U</t>
  </si>
  <si>
    <t>DunkirkLNG+Dunkirk+Virtualys+Ober+Olt+NorthW+NorthE</t>
  </si>
  <si>
    <t>SPNS3U</t>
  </si>
  <si>
    <t>Fos+SouthE+Atl</t>
  </si>
  <si>
    <t>Fos+Atl</t>
  </si>
  <si>
    <t>Daily capacities - basic offer :</t>
  </si>
  <si>
    <t>Nominal Duration</t>
  </si>
  <si>
    <t>Reduction factors</t>
  </si>
  <si>
    <t>Actual duration</t>
  </si>
  <si>
    <t>% Withdr.</t>
  </si>
  <si>
    <t>Minimum stock level %</t>
  </si>
  <si>
    <t>Minimum stock level</t>
  </si>
  <si>
    <t>October 2021</t>
  </si>
  <si>
    <t>Serene Atl 22</t>
  </si>
  <si>
    <t>Serene N 22</t>
  </si>
  <si>
    <t>Sediane N 22</t>
  </si>
  <si>
    <t>Saline 22</t>
  </si>
  <si>
    <t>Programme Travaux Consolidé / Maintenance Schedule : PTC-XXXXXXXXX</t>
  </si>
  <si>
    <t>Période / Period : 01/01/2022 06:00 - 31/12/2022 06:00</t>
  </si>
  <si>
    <t xml:space="preserve">Date de mise à jour / Last update : XX/XX/2021 </t>
  </si>
  <si>
    <t>Firm+Interuptible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</si>
</sst>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\ _€_-;\-* #,##0\ _€_-;_-* &quot;-&quot;??\ _€_-;_-@_-"/>
    <numFmt numFmtId="166" formatCode="0.0%"/>
    <numFmt numFmtId="167" formatCode="_-* #,##0.0\ _€_-;\-* #,##0.0\ _€_-;_-* &quot;-&quot;??\ _€_-;_-@_-"/>
    <numFmt numFmtId="168" formatCode="_-* #,##0.00\ &quot;F&quot;_-;\-* #,##0.00\ &quot;F&quot;_-;_-* &quot;-&quot;??\ &quot;F&quot;_-;_-@_-"/>
    <numFmt numFmtId="169" formatCode="0.0"/>
    <numFmt numFmtId="170" formatCode="_-* #,##0.0\ _€_-;\-* #,##0.0\ _€_-;_-* &quot;-&quot;?\ _€_-;_-@_-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sz val="10"/>
      <color theme="0"/>
      <name val="Tahoma"/>
      <family val="2"/>
    </font>
    <font>
      <b/>
      <sz val="12"/>
      <name val="Tahoma"/>
      <family val="2"/>
    </font>
    <font>
      <b/>
      <sz val="12"/>
      <color theme="0"/>
      <name val="Tahoma"/>
      <family val="2"/>
    </font>
    <font>
      <b/>
      <sz val="10"/>
      <color theme="1"/>
      <name val="Tahoma"/>
      <family val="2"/>
    </font>
    <font>
      <b/>
      <sz val="9"/>
      <color theme="0"/>
      <name val="Tahoma"/>
      <family val="2"/>
    </font>
    <font>
      <b/>
      <sz val="10"/>
      <color theme="8"/>
      <name val="Tahoma"/>
      <family val="2"/>
    </font>
    <font>
      <b/>
      <sz val="10"/>
      <color rgb="FFB5C700"/>
      <name val="Tahoma"/>
      <family val="2"/>
    </font>
    <font>
      <b/>
      <sz val="10"/>
      <color theme="0"/>
      <name val="Tahoma"/>
      <family val="2"/>
    </font>
    <font>
      <b/>
      <sz val="10"/>
      <color theme="9"/>
      <name val="Tahoma"/>
      <family val="2"/>
    </font>
    <font>
      <b/>
      <sz val="9"/>
      <color theme="1"/>
      <name val="Tahoma"/>
      <family val="2"/>
    </font>
    <font>
      <b/>
      <sz val="10"/>
      <color rgb="FF40ABB9"/>
      <name val="Tahoma"/>
      <family val="2"/>
    </font>
    <font>
      <b/>
      <sz val="10"/>
      <color rgb="FFC00000"/>
      <name val="Tahoma"/>
      <family val="2"/>
    </font>
    <font>
      <sz val="10"/>
      <color theme="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10"/>
      <color rgb="FF6C665E"/>
      <name val="Arial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i/>
      <sz val="10"/>
      <color rgb="FFFF0000"/>
      <name val="Arial"/>
      <family val="2"/>
    </font>
    <font>
      <b/>
      <i/>
      <sz val="14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sz val="10"/>
      <name val="Tahoma"/>
      <family val="2"/>
    </font>
    <font>
      <b/>
      <sz val="10"/>
      <color theme="0" tint="-4.9989318521683403E-2"/>
      <name val="Tahoma"/>
      <family val="2"/>
    </font>
  </fonts>
  <fills count="5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0ABB9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/>
      </left>
      <right style="thin">
        <color theme="2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/>
      </left>
      <right style="thin">
        <color theme="2"/>
      </right>
      <top/>
      <bottom/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5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21" fillId="0" borderId="0"/>
    <xf numFmtId="164" fontId="5" fillId="0" borderId="0" applyFont="0" applyFill="0" applyBorder="0" applyAlignment="0" applyProtection="0"/>
    <xf numFmtId="0" fontId="30" fillId="0" borderId="0"/>
    <xf numFmtId="0" fontId="1" fillId="0" borderId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3" applyNumberFormat="0" applyFill="0" applyAlignment="0" applyProtection="0"/>
    <xf numFmtId="0" fontId="34" fillId="0" borderId="34" applyNumberFormat="0" applyFill="0" applyAlignment="0" applyProtection="0"/>
    <xf numFmtId="0" fontId="35" fillId="0" borderId="35" applyNumberFormat="0" applyFill="0" applyAlignment="0" applyProtection="0"/>
    <xf numFmtId="0" fontId="3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7" fillId="11" borderId="0" applyNumberFormat="0" applyBorder="0" applyAlignment="0" applyProtection="0"/>
    <xf numFmtId="0" fontId="38" fillId="13" borderId="36" applyNumberFormat="0" applyAlignment="0" applyProtection="0"/>
    <xf numFmtId="0" fontId="39" fillId="14" borderId="37" applyNumberFormat="0" applyAlignment="0" applyProtection="0"/>
    <xf numFmtId="0" fontId="40" fillId="14" borderId="36" applyNumberFormat="0" applyAlignment="0" applyProtection="0"/>
    <xf numFmtId="0" fontId="41" fillId="0" borderId="38" applyNumberFormat="0" applyFill="0" applyAlignment="0" applyProtection="0"/>
    <xf numFmtId="0" fontId="2" fillId="15" borderId="39" applyNumberFormat="0" applyAlignment="0" applyProtection="0"/>
    <xf numFmtId="0" fontId="42" fillId="0" borderId="0" applyNumberFormat="0" applyFill="0" applyBorder="0" applyAlignment="0" applyProtection="0"/>
    <xf numFmtId="0" fontId="1" fillId="16" borderId="40" applyNumberFormat="0" applyFont="0" applyAlignment="0" applyProtection="0"/>
    <xf numFmtId="0" fontId="43" fillId="0" borderId="0" applyNumberFormat="0" applyFill="0" applyBorder="0" applyAlignment="0" applyProtection="0"/>
    <xf numFmtId="0" fontId="3" fillId="0" borderId="41" applyNumberFormat="0" applyFill="0" applyAlignment="0" applyProtection="0"/>
    <xf numFmtId="0" fontId="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5" fillId="0" borderId="0"/>
    <xf numFmtId="0" fontId="5" fillId="0" borderId="0"/>
    <xf numFmtId="0" fontId="45" fillId="0" borderId="0"/>
    <xf numFmtId="164" fontId="5" fillId="0" borderId="0" applyFont="0" applyFill="0" applyBorder="0" applyAlignment="0" applyProtection="0"/>
  </cellStyleXfs>
  <cellXfs count="234">
    <xf numFmtId="0" fontId="0" fillId="0" borderId="0" xfId="0"/>
    <xf numFmtId="0" fontId="6" fillId="0" borderId="0" xfId="3" applyFont="1"/>
    <xf numFmtId="0" fontId="6" fillId="0" borderId="1" xfId="3" applyFont="1" applyBorder="1" applyAlignment="1">
      <alignment vertical="top"/>
    </xf>
    <xf numFmtId="0" fontId="6" fillId="0" borderId="0" xfId="3" applyFont="1" applyAlignment="1">
      <alignment vertical="top"/>
    </xf>
    <xf numFmtId="0" fontId="7" fillId="0" borderId="0" xfId="3" applyFont="1"/>
    <xf numFmtId="0" fontId="6" fillId="0" borderId="0" xfId="3" applyFont="1" applyAlignment="1">
      <alignment vertical="center"/>
    </xf>
    <xf numFmtId="0" fontId="8" fillId="0" borderId="0" xfId="3" applyFont="1" applyAlignment="1">
      <alignment vertical="top"/>
    </xf>
    <xf numFmtId="0" fontId="6" fillId="0" borderId="0" xfId="3" applyFont="1" applyAlignment="1">
      <alignment horizontal="center"/>
    </xf>
    <xf numFmtId="9" fontId="6" fillId="0" borderId="0" xfId="3" applyNumberFormat="1" applyFont="1"/>
    <xf numFmtId="1" fontId="6" fillId="0" borderId="0" xfId="3" applyNumberFormat="1" applyFont="1"/>
    <xf numFmtId="0" fontId="9" fillId="4" borderId="2" xfId="3" applyFont="1" applyFill="1" applyBorder="1" applyAlignment="1">
      <alignment horizontal="centerContinuous" vertical="top"/>
    </xf>
    <xf numFmtId="0" fontId="9" fillId="4" borderId="3" xfId="3" applyFont="1" applyFill="1" applyBorder="1" applyAlignment="1">
      <alignment horizontal="centerContinuous" vertical="top"/>
    </xf>
    <xf numFmtId="0" fontId="11" fillId="4" borderId="6" xfId="3" applyFont="1" applyFill="1" applyBorder="1" applyAlignment="1">
      <alignment horizontal="center" vertical="top" wrapText="1"/>
    </xf>
    <xf numFmtId="0" fontId="11" fillId="4" borderId="7" xfId="3" applyFont="1" applyFill="1" applyBorder="1" applyAlignment="1">
      <alignment horizontal="center" vertical="top" wrapText="1"/>
    </xf>
    <xf numFmtId="9" fontId="12" fillId="0" borderId="10" xfId="3" applyNumberFormat="1" applyFont="1" applyBorder="1" applyAlignment="1">
      <alignment horizontal="center" vertical="top"/>
    </xf>
    <xf numFmtId="9" fontId="12" fillId="0" borderId="11" xfId="3" applyNumberFormat="1" applyFont="1" applyBorder="1" applyAlignment="1">
      <alignment horizontal="center" vertical="top"/>
    </xf>
    <xf numFmtId="9" fontId="12" fillId="0" borderId="12" xfId="3" applyNumberFormat="1" applyFont="1" applyBorder="1" applyAlignment="1">
      <alignment horizontal="center" vertical="top"/>
    </xf>
    <xf numFmtId="9" fontId="12" fillId="0" borderId="13" xfId="3" applyNumberFormat="1" applyFont="1" applyBorder="1" applyAlignment="1">
      <alignment horizontal="center" vertical="top"/>
    </xf>
    <xf numFmtId="0" fontId="14" fillId="0" borderId="0" xfId="3" applyFont="1" applyAlignment="1">
      <alignment vertical="top"/>
    </xf>
    <xf numFmtId="166" fontId="12" fillId="0" borderId="0" xfId="3" applyNumberFormat="1" applyFont="1" applyAlignment="1">
      <alignment vertical="top"/>
    </xf>
    <xf numFmtId="166" fontId="15" fillId="0" borderId="0" xfId="3" applyNumberFormat="1" applyFont="1" applyAlignment="1">
      <alignment vertical="top"/>
    </xf>
    <xf numFmtId="166" fontId="6" fillId="0" borderId="0" xfId="3" applyNumberFormat="1" applyFont="1" applyAlignment="1">
      <alignment vertical="top"/>
    </xf>
    <xf numFmtId="9" fontId="6" fillId="0" borderId="0" xfId="3" applyNumberFormat="1" applyFont="1" applyAlignment="1">
      <alignment vertical="top"/>
    </xf>
    <xf numFmtId="14" fontId="6" fillId="0" borderId="0" xfId="3" applyNumberFormat="1" applyFont="1"/>
    <xf numFmtId="2" fontId="6" fillId="0" borderId="0" xfId="3" applyNumberFormat="1" applyFont="1"/>
    <xf numFmtId="0" fontId="6" fillId="0" borderId="1" xfId="3" applyFont="1" applyBorder="1"/>
    <xf numFmtId="14" fontId="16" fillId="0" borderId="0" xfId="3" applyNumberFormat="1" applyFont="1" applyAlignment="1">
      <alignment horizontal="center" vertical="center"/>
    </xf>
    <xf numFmtId="166" fontId="10" fillId="0" borderId="0" xfId="3" applyNumberFormat="1" applyFont="1" applyAlignment="1">
      <alignment horizontal="centerContinuous"/>
    </xf>
    <xf numFmtId="166" fontId="18" fillId="0" borderId="0" xfId="3" applyNumberFormat="1" applyFont="1" applyAlignment="1">
      <alignment horizontal="centerContinuous"/>
    </xf>
    <xf numFmtId="14" fontId="19" fillId="0" borderId="0" xfId="3" applyNumberFormat="1" applyFont="1" applyAlignment="1">
      <alignment horizontal="center" vertical="center"/>
    </xf>
    <xf numFmtId="14" fontId="6" fillId="0" borderId="0" xfId="3" applyNumberFormat="1" applyFont="1" applyAlignment="1">
      <alignment horizontal="center" vertical="center"/>
    </xf>
    <xf numFmtId="166" fontId="6" fillId="0" borderId="0" xfId="4" applyNumberFormat="1" applyFont="1" applyAlignment="1">
      <alignment horizontal="center" vertical="center"/>
    </xf>
    <xf numFmtId="20" fontId="6" fillId="0" borderId="0" xfId="3" applyNumberFormat="1" applyFont="1" applyAlignment="1">
      <alignment vertical="top"/>
    </xf>
    <xf numFmtId="166" fontId="13" fillId="0" borderId="0" xfId="3" applyNumberFormat="1" applyFont="1" applyAlignment="1">
      <alignment horizontal="centerContinuous"/>
    </xf>
    <xf numFmtId="166" fontId="17" fillId="0" borderId="0" xfId="3" applyNumberFormat="1" applyFont="1" applyAlignment="1">
      <alignment horizontal="centerContinuous"/>
    </xf>
    <xf numFmtId="14" fontId="0" fillId="0" borderId="0" xfId="0" applyNumberFormat="1"/>
    <xf numFmtId="0" fontId="21" fillId="3" borderId="0" xfId="5" applyFill="1"/>
    <xf numFmtId="0" fontId="5" fillId="3" borderId="0" xfId="5" applyFont="1" applyFill="1"/>
    <xf numFmtId="0" fontId="22" fillId="3" borderId="0" xfId="5" applyFont="1" applyFill="1" applyAlignment="1">
      <alignment horizontal="right"/>
    </xf>
    <xf numFmtId="0" fontId="22" fillId="3" borderId="0" xfId="5" applyFont="1" applyFill="1"/>
    <xf numFmtId="0" fontId="5" fillId="0" borderId="0" xfId="5" applyFont="1"/>
    <xf numFmtId="2" fontId="5" fillId="3" borderId="0" xfId="5" applyNumberFormat="1" applyFont="1" applyFill="1" applyAlignment="1">
      <alignment horizontal="center" vertical="center"/>
    </xf>
    <xf numFmtId="2" fontId="23" fillId="3" borderId="0" xfId="5" applyNumberFormat="1" applyFont="1" applyFill="1" applyAlignment="1">
      <alignment horizontal="center" vertical="center"/>
    </xf>
    <xf numFmtId="2" fontId="23" fillId="3" borderId="0" xfId="5" applyNumberFormat="1" applyFont="1" applyFill="1" applyAlignment="1">
      <alignment horizontal="left" vertical="center"/>
    </xf>
    <xf numFmtId="2" fontId="24" fillId="3" borderId="0" xfId="5" applyNumberFormat="1" applyFont="1" applyFill="1" applyAlignment="1">
      <alignment horizontal="center" vertical="center"/>
    </xf>
    <xf numFmtId="0" fontId="27" fillId="3" borderId="0" xfId="5" applyFont="1" applyFill="1" applyAlignment="1">
      <alignment horizontal="center" vertical="center"/>
    </xf>
    <xf numFmtId="0" fontId="27" fillId="0" borderId="0" xfId="5" applyFont="1"/>
    <xf numFmtId="0" fontId="27" fillId="3" borderId="0" xfId="5" applyFont="1" applyFill="1"/>
    <xf numFmtId="9" fontId="29" fillId="3" borderId="0" xfId="5" applyNumberFormat="1" applyFont="1" applyFill="1" applyAlignment="1">
      <alignment horizontal="center" vertical="center"/>
    </xf>
    <xf numFmtId="167" fontId="5" fillId="3" borderId="0" xfId="6" applyNumberFormat="1" applyFill="1"/>
    <xf numFmtId="2" fontId="5" fillId="3" borderId="0" xfId="5" applyNumberFormat="1" applyFont="1" applyFill="1"/>
    <xf numFmtId="2" fontId="5" fillId="0" borderId="0" xfId="5" applyNumberFormat="1" applyFont="1"/>
    <xf numFmtId="9" fontId="5" fillId="3" borderId="0" xfId="5" applyNumberFormat="1" applyFont="1" applyFill="1"/>
    <xf numFmtId="0" fontId="0" fillId="0" borderId="0" xfId="0" applyAlignment="1">
      <alignment horizontal="center" vertical="center"/>
    </xf>
    <xf numFmtId="0" fontId="0" fillId="0" borderId="26" xfId="0" applyBorder="1"/>
    <xf numFmtId="0" fontId="0" fillId="0" borderId="27" xfId="0" applyBorder="1"/>
    <xf numFmtId="14" fontId="0" fillId="6" borderId="28" xfId="0" applyNumberFormat="1" applyFill="1" applyBorder="1" applyAlignment="1">
      <alignment horizontal="center"/>
    </xf>
    <xf numFmtId="0" fontId="3" fillId="0" borderId="0" xfId="0" applyFont="1" applyAlignment="1">
      <alignment horizontal="center"/>
    </xf>
    <xf numFmtId="9" fontId="0" fillId="0" borderId="0" xfId="0" applyNumberFormat="1"/>
    <xf numFmtId="9" fontId="0" fillId="0" borderId="0" xfId="4" applyFont="1"/>
    <xf numFmtId="164" fontId="0" fillId="0" borderId="0" xfId="1" applyFont="1"/>
    <xf numFmtId="165" fontId="0" fillId="0" borderId="0" xfId="0" applyNumberFormat="1" applyAlignment="1">
      <alignment horizontal="center"/>
    </xf>
    <xf numFmtId="0" fontId="4" fillId="8" borderId="28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4" fillId="9" borderId="28" xfId="0" applyFont="1" applyFill="1" applyBorder="1" applyAlignment="1">
      <alignment horizontal="center" vertical="center" wrapText="1"/>
    </xf>
    <xf numFmtId="0" fontId="9" fillId="4" borderId="2" xfId="3" applyFont="1" applyFill="1" applyBorder="1" applyAlignment="1">
      <alignment horizontal="centerContinuous" vertical="center"/>
    </xf>
    <xf numFmtId="0" fontId="9" fillId="4" borderId="3" xfId="3" applyFont="1" applyFill="1" applyBorder="1" applyAlignment="1">
      <alignment horizontal="centerContinuous" vertical="center"/>
    </xf>
    <xf numFmtId="0" fontId="11" fillId="4" borderId="6" xfId="3" applyFont="1" applyFill="1" applyBorder="1" applyAlignment="1">
      <alignment horizontal="center" vertical="center" wrapText="1"/>
    </xf>
    <xf numFmtId="0" fontId="11" fillId="4" borderId="7" xfId="3" applyFont="1" applyFill="1" applyBorder="1" applyAlignment="1">
      <alignment horizontal="center" vertical="center" wrapText="1"/>
    </xf>
    <xf numFmtId="9" fontId="12" fillId="0" borderId="10" xfId="3" applyNumberFormat="1" applyFont="1" applyBorder="1" applyAlignment="1">
      <alignment horizontal="center" vertical="center"/>
    </xf>
    <xf numFmtId="9" fontId="12" fillId="0" borderId="11" xfId="3" applyNumberFormat="1" applyFont="1" applyBorder="1" applyAlignment="1">
      <alignment horizontal="center" vertical="center"/>
    </xf>
    <xf numFmtId="9" fontId="12" fillId="0" borderId="12" xfId="3" applyNumberFormat="1" applyFont="1" applyBorder="1" applyAlignment="1">
      <alignment horizontal="center" vertical="center"/>
    </xf>
    <xf numFmtId="9" fontId="12" fillId="0" borderId="13" xfId="3" applyNumberFormat="1" applyFont="1" applyBorder="1" applyAlignment="1">
      <alignment horizontal="center" vertical="center"/>
    </xf>
    <xf numFmtId="0" fontId="9" fillId="4" borderId="4" xfId="3" applyFont="1" applyFill="1" applyBorder="1" applyAlignment="1">
      <alignment horizontal="centerContinuous" vertical="center"/>
    </xf>
    <xf numFmtId="0" fontId="9" fillId="4" borderId="5" xfId="3" applyFont="1" applyFill="1" applyBorder="1" applyAlignment="1">
      <alignment horizontal="centerContinuous" vertical="center"/>
    </xf>
    <xf numFmtId="0" fontId="14" fillId="0" borderId="16" xfId="3" applyFont="1" applyBorder="1" applyAlignment="1">
      <alignment vertical="top"/>
    </xf>
    <xf numFmtId="166" fontId="12" fillId="0" borderId="16" xfId="3" applyNumberFormat="1" applyFont="1" applyBorder="1" applyAlignment="1">
      <alignment vertical="top"/>
    </xf>
    <xf numFmtId="0" fontId="0" fillId="0" borderId="0" xfId="0" applyAlignment="1">
      <alignment horizontal="center"/>
    </xf>
    <xf numFmtId="0" fontId="25" fillId="5" borderId="22" xfId="0" applyFont="1" applyFill="1" applyBorder="1" applyAlignment="1">
      <alignment horizontal="center" wrapText="1"/>
    </xf>
    <xf numFmtId="0" fontId="25" fillId="5" borderId="23" xfId="0" applyFont="1" applyFill="1" applyBorder="1" applyAlignment="1">
      <alignment wrapText="1"/>
    </xf>
    <xf numFmtId="14" fontId="28" fillId="5" borderId="17" xfId="0" applyNumberFormat="1" applyFont="1" applyFill="1" applyBorder="1" applyAlignment="1">
      <alignment horizontal="left"/>
    </xf>
    <xf numFmtId="14" fontId="28" fillId="5" borderId="24" xfId="0" applyNumberFormat="1" applyFont="1" applyFill="1" applyBorder="1" applyAlignment="1">
      <alignment horizontal="left"/>
    </xf>
    <xf numFmtId="0" fontId="30" fillId="0" borderId="0" xfId="7"/>
    <xf numFmtId="0" fontId="20" fillId="0" borderId="0" xfId="7" applyFont="1"/>
    <xf numFmtId="0" fontId="4" fillId="2" borderId="28" xfId="0" applyFont="1" applyFill="1" applyBorder="1" applyAlignment="1">
      <alignment horizontal="left" vertical="center" wrapText="1"/>
    </xf>
    <xf numFmtId="14" fontId="0" fillId="0" borderId="0" xfId="0" applyNumberFormat="1" applyAlignment="1">
      <alignment horizontal="center"/>
    </xf>
    <xf numFmtId="0" fontId="31" fillId="0" borderId="2" xfId="0" applyFont="1" applyBorder="1"/>
    <xf numFmtId="0" fontId="0" fillId="0" borderId="0" xfId="0"/>
    <xf numFmtId="0" fontId="0" fillId="0" borderId="0" xfId="0" applyAlignment="1">
      <alignment horizontal="right"/>
    </xf>
    <xf numFmtId="0" fontId="0" fillId="0" borderId="0" xfId="0"/>
    <xf numFmtId="14" fontId="0" fillId="0" borderId="0" xfId="0" applyNumberFormat="1"/>
    <xf numFmtId="0" fontId="46" fillId="0" borderId="0" xfId="7" applyFont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6" xfId="0" applyBorder="1"/>
    <xf numFmtId="0" fontId="0" fillId="0" borderId="45" xfId="0" applyBorder="1"/>
    <xf numFmtId="0" fontId="0" fillId="0" borderId="47" xfId="0" applyBorder="1"/>
    <xf numFmtId="164" fontId="0" fillId="0" borderId="26" xfId="1" applyNumberFormat="1" applyFont="1" applyBorder="1"/>
    <xf numFmtId="10" fontId="0" fillId="0" borderId="0" xfId="2" applyNumberFormat="1" applyFont="1"/>
    <xf numFmtId="166" fontId="0" fillId="0" borderId="0" xfId="0" applyNumberFormat="1"/>
    <xf numFmtId="166" fontId="0" fillId="0" borderId="0" xfId="2" applyNumberFormat="1" applyFont="1"/>
    <xf numFmtId="167" fontId="0" fillId="0" borderId="0" xfId="0" applyNumberFormat="1"/>
    <xf numFmtId="169" fontId="0" fillId="0" borderId="0" xfId="0" applyNumberFormat="1"/>
    <xf numFmtId="0" fontId="0" fillId="0" borderId="17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41" borderId="48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42" borderId="49" xfId="0" applyFill="1" applyBorder="1" applyAlignment="1">
      <alignment horizontal="center" vertical="center"/>
    </xf>
    <xf numFmtId="0" fontId="0" fillId="44" borderId="48" xfId="0" applyFill="1" applyBorder="1" applyAlignment="1">
      <alignment horizontal="center" vertical="center"/>
    </xf>
    <xf numFmtId="0" fontId="0" fillId="45" borderId="49" xfId="0" applyFill="1" applyBorder="1" applyAlignment="1">
      <alignment horizontal="center" vertical="center"/>
    </xf>
    <xf numFmtId="0" fontId="0" fillId="48" borderId="48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" vertical="center"/>
    </xf>
    <xf numFmtId="0" fontId="0" fillId="47" borderId="50" xfId="0" applyFill="1" applyBorder="1" applyAlignment="1">
      <alignment horizontal="center" vertical="center"/>
    </xf>
    <xf numFmtId="0" fontId="0" fillId="47" borderId="23" xfId="0" applyFill="1" applyBorder="1" applyAlignment="1">
      <alignment horizontal="center" vertical="center"/>
    </xf>
    <xf numFmtId="0" fontId="47" fillId="0" borderId="0" xfId="0" applyFont="1"/>
    <xf numFmtId="0" fontId="0" fillId="0" borderId="53" xfId="0" applyFill="1" applyBorder="1" applyAlignment="1">
      <alignment horizontal="center" vertical="center"/>
    </xf>
    <xf numFmtId="0" fontId="48" fillId="0" borderId="0" xfId="0" applyFont="1"/>
    <xf numFmtId="0" fontId="31" fillId="0" borderId="54" xfId="0" applyFont="1" applyBorder="1"/>
    <xf numFmtId="0" fontId="4" fillId="7" borderId="55" xfId="0" applyFont="1" applyFill="1" applyBorder="1" applyAlignment="1">
      <alignment horizontal="center" vertical="center" wrapText="1"/>
    </xf>
    <xf numFmtId="0" fontId="6" fillId="0" borderId="25" xfId="3" applyFont="1" applyBorder="1"/>
    <xf numFmtId="0" fontId="49" fillId="3" borderId="51" xfId="3" applyFont="1" applyFill="1" applyBorder="1" applyAlignment="1">
      <alignment horizontal="center" vertical="center"/>
    </xf>
    <xf numFmtId="0" fontId="6" fillId="0" borderId="22" xfId="3" applyFont="1" applyBorder="1" applyAlignment="1">
      <alignment horizontal="center" vertical="center"/>
    </xf>
    <xf numFmtId="0" fontId="6" fillId="0" borderId="25" xfId="3" applyFont="1" applyBorder="1" applyAlignment="1">
      <alignment horizontal="center" vertical="center"/>
    </xf>
    <xf numFmtId="0" fontId="6" fillId="0" borderId="23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56" xfId="3" applyFont="1" applyBorder="1" applyAlignment="1">
      <alignment horizontal="center" vertical="center"/>
    </xf>
    <xf numFmtId="0" fontId="6" fillId="0" borderId="19" xfId="3" applyFont="1" applyBorder="1" applyAlignment="1">
      <alignment horizontal="center" vertical="center"/>
    </xf>
    <xf numFmtId="14" fontId="6" fillId="52" borderId="57" xfId="3" applyNumberFormat="1" applyFont="1" applyFill="1" applyBorder="1" applyAlignment="1">
      <alignment horizontal="center" vertical="center"/>
    </xf>
    <xf numFmtId="0" fontId="6" fillId="52" borderId="58" xfId="3" applyFont="1" applyFill="1" applyBorder="1" applyAlignment="1">
      <alignment horizontal="center" vertical="center"/>
    </xf>
    <xf numFmtId="0" fontId="14" fillId="0" borderId="0" xfId="3" applyFont="1" applyBorder="1" applyAlignment="1">
      <alignment vertical="top"/>
    </xf>
    <xf numFmtId="166" fontId="12" fillId="0" borderId="0" xfId="3" applyNumberFormat="1" applyFont="1" applyBorder="1" applyAlignment="1">
      <alignment vertical="top"/>
    </xf>
    <xf numFmtId="0" fontId="49" fillId="0" borderId="53" xfId="3" applyFont="1" applyBorder="1" applyAlignment="1">
      <alignment horizontal="center" vertical="center"/>
    </xf>
    <xf numFmtId="0" fontId="49" fillId="0" borderId="52" xfId="3" applyFont="1" applyBorder="1" applyAlignment="1">
      <alignment vertical="center"/>
    </xf>
    <xf numFmtId="9" fontId="6" fillId="52" borderId="54" xfId="3" applyNumberFormat="1" applyFont="1" applyFill="1" applyBorder="1" applyAlignment="1">
      <alignment vertical="center"/>
    </xf>
    <xf numFmtId="0" fontId="6" fillId="52" borderId="54" xfId="3" applyFont="1" applyFill="1" applyBorder="1" applyAlignment="1">
      <alignment vertical="center"/>
    </xf>
    <xf numFmtId="0" fontId="6" fillId="52" borderId="58" xfId="3" applyFont="1" applyFill="1" applyBorder="1" applyAlignment="1">
      <alignment vertical="center"/>
    </xf>
    <xf numFmtId="0" fontId="6" fillId="0" borderId="22" xfId="3" applyFont="1" applyBorder="1" applyAlignment="1">
      <alignment vertical="top"/>
    </xf>
    <xf numFmtId="0" fontId="6" fillId="0" borderId="23" xfId="3" applyFont="1" applyBorder="1" applyAlignment="1">
      <alignment vertical="top"/>
    </xf>
    <xf numFmtId="0" fontId="6" fillId="52" borderId="58" xfId="3" applyNumberFormat="1" applyFont="1" applyFill="1" applyBorder="1" applyAlignment="1">
      <alignment vertical="center"/>
    </xf>
    <xf numFmtId="166" fontId="6" fillId="52" borderId="54" xfId="3" applyNumberFormat="1" applyFont="1" applyFill="1" applyBorder="1" applyAlignment="1">
      <alignment vertical="center"/>
    </xf>
    <xf numFmtId="167" fontId="0" fillId="0" borderId="0" xfId="1" applyNumberFormat="1" applyFont="1"/>
    <xf numFmtId="0" fontId="0" fillId="6" borderId="0" xfId="0" applyNumberFormat="1" applyFill="1" applyBorder="1" applyAlignment="1">
      <alignment horizontal="center"/>
    </xf>
    <xf numFmtId="9" fontId="5" fillId="3" borderId="18" xfId="0" applyNumberFormat="1" applyFont="1" applyFill="1" applyBorder="1" applyAlignment="1">
      <alignment horizontal="center" vertical="center"/>
    </xf>
    <xf numFmtId="9" fontId="5" fillId="3" borderId="56" xfId="0" applyNumberFormat="1" applyFont="1" applyFill="1" applyBorder="1" applyAlignment="1">
      <alignment horizontal="center" vertical="center"/>
    </xf>
    <xf numFmtId="9" fontId="5" fillId="3" borderId="1" xfId="0" applyNumberFormat="1" applyFont="1" applyFill="1" applyBorder="1" applyAlignment="1">
      <alignment horizontal="center" vertical="center"/>
    </xf>
    <xf numFmtId="9" fontId="5" fillId="3" borderId="0" xfId="0" applyNumberFormat="1" applyFont="1" applyFill="1" applyAlignment="1">
      <alignment horizontal="center" vertical="center"/>
    </xf>
    <xf numFmtId="9" fontId="5" fillId="3" borderId="22" xfId="0" applyNumberFormat="1" applyFont="1" applyFill="1" applyBorder="1" applyAlignment="1">
      <alignment horizontal="center" vertical="center"/>
    </xf>
    <xf numFmtId="9" fontId="5" fillId="3" borderId="25" xfId="0" applyNumberFormat="1" applyFont="1" applyFill="1" applyBorder="1" applyAlignment="1">
      <alignment horizontal="center" vertical="center"/>
    </xf>
    <xf numFmtId="9" fontId="5" fillId="3" borderId="19" xfId="0" applyNumberFormat="1" applyFont="1" applyFill="1" applyBorder="1" applyAlignment="1">
      <alignment horizontal="center" vertical="center"/>
    </xf>
    <xf numFmtId="9" fontId="5" fillId="3" borderId="21" xfId="0" applyNumberFormat="1" applyFont="1" applyFill="1" applyBorder="1" applyAlignment="1">
      <alignment horizontal="center" vertical="center"/>
    </xf>
    <xf numFmtId="9" fontId="5" fillId="3" borderId="23" xfId="0" applyNumberFormat="1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9" fontId="0" fillId="0" borderId="20" xfId="0" applyNumberFormat="1" applyBorder="1" applyAlignment="1">
      <alignment horizontal="center" vertical="center"/>
    </xf>
    <xf numFmtId="9" fontId="0" fillId="0" borderId="30" xfId="0" applyNumberFormat="1" applyBorder="1" applyAlignment="1">
      <alignment horizontal="center" vertical="center"/>
    </xf>
    <xf numFmtId="2" fontId="0" fillId="6" borderId="0" xfId="0" applyNumberFormat="1" applyFill="1" applyBorder="1" applyAlignment="1">
      <alignment horizontal="center"/>
    </xf>
    <xf numFmtId="167" fontId="0" fillId="0" borderId="0" xfId="1" applyNumberFormat="1" applyFont="1" applyFill="1"/>
    <xf numFmtId="164" fontId="0" fillId="0" borderId="26" xfId="1" applyNumberFormat="1" applyFont="1" applyFill="1" applyBorder="1"/>
    <xf numFmtId="170" fontId="0" fillId="0" borderId="0" xfId="0" applyNumberFormat="1"/>
    <xf numFmtId="164" fontId="0" fillId="0" borderId="0" xfId="0" applyNumberFormat="1"/>
    <xf numFmtId="14" fontId="22" fillId="3" borderId="0" xfId="0" applyNumberFormat="1" applyFont="1" applyFill="1"/>
    <xf numFmtId="0" fontId="0" fillId="0" borderId="17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43" borderId="0" xfId="0" applyFill="1" applyBorder="1" applyAlignment="1">
      <alignment horizontal="center" vertical="center"/>
    </xf>
    <xf numFmtId="0" fontId="0" fillId="43" borderId="49" xfId="0" applyFill="1" applyBorder="1" applyAlignment="1">
      <alignment horizontal="center" vertical="center"/>
    </xf>
    <xf numFmtId="0" fontId="0" fillId="43" borderId="25" xfId="0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46" borderId="49" xfId="0" applyFill="1" applyBorder="1" applyAlignment="1">
      <alignment horizontal="center" vertical="center"/>
    </xf>
    <xf numFmtId="0" fontId="0" fillId="46" borderId="22" xfId="0" applyFill="1" applyBorder="1" applyAlignment="1">
      <alignment horizontal="center" vertical="center"/>
    </xf>
    <xf numFmtId="0" fontId="0" fillId="41" borderId="56" xfId="0" applyFill="1" applyBorder="1" applyAlignment="1">
      <alignment horizontal="center" vertical="center"/>
    </xf>
    <xf numFmtId="0" fontId="0" fillId="42" borderId="0" xfId="0" applyFill="1" applyBorder="1" applyAlignment="1">
      <alignment horizontal="center" vertical="center"/>
    </xf>
    <xf numFmtId="0" fontId="0" fillId="43" borderId="62" xfId="0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46" borderId="61" xfId="0" applyFill="1" applyBorder="1" applyAlignment="1">
      <alignment horizontal="center" vertical="center"/>
    </xf>
    <xf numFmtId="0" fontId="0" fillId="44" borderId="63" xfId="0" applyFill="1" applyBorder="1" applyAlignment="1">
      <alignment horizontal="center" vertical="center"/>
    </xf>
    <xf numFmtId="0" fontId="0" fillId="45" borderId="64" xfId="0" applyFill="1" applyBorder="1" applyAlignment="1">
      <alignment horizontal="center" vertical="center"/>
    </xf>
    <xf numFmtId="0" fontId="0" fillId="46" borderId="64" xfId="0" applyFill="1" applyBorder="1" applyAlignment="1">
      <alignment horizontal="center" vertical="center"/>
    </xf>
    <xf numFmtId="0" fontId="0" fillId="49" borderId="18" xfId="0" applyFill="1" applyBorder="1" applyAlignment="1">
      <alignment horizontal="center" vertical="center"/>
    </xf>
    <xf numFmtId="0" fontId="0" fillId="50" borderId="1" xfId="0" applyFill="1" applyBorder="1" applyAlignment="1">
      <alignment horizontal="center" vertical="center"/>
    </xf>
    <xf numFmtId="0" fontId="0" fillId="49" borderId="17" xfId="0" applyFill="1" applyBorder="1" applyAlignment="1">
      <alignment horizontal="center" vertical="center"/>
    </xf>
    <xf numFmtId="0" fontId="0" fillId="50" borderId="20" xfId="0" applyFill="1" applyBorder="1" applyAlignment="1">
      <alignment horizontal="center" vertical="center"/>
    </xf>
    <xf numFmtId="0" fontId="0" fillId="51" borderId="22" xfId="0" applyFill="1" applyBorder="1" applyAlignment="1">
      <alignment horizontal="center" vertical="center"/>
    </xf>
    <xf numFmtId="0" fontId="0" fillId="51" borderId="30" xfId="0" applyFill="1" applyBorder="1" applyAlignment="1">
      <alignment horizontal="center" vertical="center"/>
    </xf>
    <xf numFmtId="9" fontId="50" fillId="53" borderId="12" xfId="3" applyNumberFormat="1" applyFont="1" applyFill="1" applyBorder="1" applyAlignment="1">
      <alignment horizontal="center" vertical="top"/>
    </xf>
    <xf numFmtId="9" fontId="50" fillId="53" borderId="13" xfId="3" applyNumberFormat="1" applyFont="1" applyFill="1" applyBorder="1" applyAlignment="1">
      <alignment horizontal="center" vertical="top"/>
    </xf>
    <xf numFmtId="0" fontId="0" fillId="0" borderId="0" xfId="0" applyNumberFormat="1"/>
    <xf numFmtId="14" fontId="31" fillId="0" borderId="3" xfId="0" applyNumberFormat="1" applyFont="1" applyFill="1" applyBorder="1"/>
    <xf numFmtId="164" fontId="0" fillId="0" borderId="42" xfId="1" applyNumberFormat="1" applyFont="1" applyFill="1" applyBorder="1"/>
    <xf numFmtId="165" fontId="0" fillId="0" borderId="0" xfId="0" applyNumberFormat="1" applyFill="1"/>
    <xf numFmtId="1" fontId="0" fillId="0" borderId="42" xfId="0" applyNumberFormat="1" applyBorder="1"/>
    <xf numFmtId="2" fontId="0" fillId="0" borderId="26" xfId="1" applyNumberFormat="1" applyFont="1" applyBorder="1"/>
    <xf numFmtId="0" fontId="0" fillId="0" borderId="0" xfId="0" applyFill="1"/>
    <xf numFmtId="14" fontId="0" fillId="0" borderId="0" xfId="0" applyNumberFormat="1" applyFill="1"/>
    <xf numFmtId="0" fontId="4" fillId="7" borderId="31" xfId="0" applyFont="1" applyFill="1" applyBorder="1" applyAlignment="1">
      <alignment horizontal="center"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6" fillId="5" borderId="18" xfId="0" applyFont="1" applyFill="1" applyBorder="1" applyAlignment="1">
      <alignment horizontal="center" vertical="center" wrapText="1"/>
    </xf>
    <xf numFmtId="0" fontId="26" fillId="5" borderId="19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6" fillId="5" borderId="21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20" xfId="0" applyFont="1" applyFill="1" applyBorder="1" applyAlignment="1">
      <alignment horizontal="center" vertical="center" wrapText="1"/>
    </xf>
    <xf numFmtId="0" fontId="25" fillId="5" borderId="30" xfId="0" applyFont="1" applyFill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top" wrapText="1"/>
    </xf>
    <xf numFmtId="0" fontId="10" fillId="0" borderId="3" xfId="3" applyFont="1" applyBorder="1" applyAlignment="1">
      <alignment horizontal="center" vertical="top" wrapText="1"/>
    </xf>
    <xf numFmtId="0" fontId="10" fillId="0" borderId="4" xfId="3" applyFont="1" applyBorder="1" applyAlignment="1">
      <alignment horizontal="center" vertical="top" wrapText="1"/>
    </xf>
    <xf numFmtId="0" fontId="10" fillId="0" borderId="5" xfId="3" applyFont="1" applyBorder="1" applyAlignment="1">
      <alignment horizontal="center" vertical="top" wrapText="1"/>
    </xf>
    <xf numFmtId="0" fontId="10" fillId="0" borderId="8" xfId="3" applyFont="1" applyBorder="1" applyAlignment="1">
      <alignment horizontal="center" vertical="top" wrapText="1"/>
    </xf>
    <xf numFmtId="0" fontId="10" fillId="0" borderId="9" xfId="3" applyFont="1" applyBorder="1" applyAlignment="1">
      <alignment horizontal="center" vertical="top" wrapText="1"/>
    </xf>
    <xf numFmtId="0" fontId="10" fillId="0" borderId="14" xfId="3" applyFont="1" applyBorder="1" applyAlignment="1">
      <alignment horizontal="center" vertical="top" wrapText="1"/>
    </xf>
    <xf numFmtId="0" fontId="10" fillId="0" borderId="15" xfId="3" applyFont="1" applyBorder="1" applyAlignment="1">
      <alignment horizontal="center" vertical="top" wrapText="1"/>
    </xf>
    <xf numFmtId="0" fontId="2" fillId="8" borderId="29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4" xfId="3" applyFont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0" fontId="10" fillId="0" borderId="8" xfId="3" applyFont="1" applyBorder="1" applyAlignment="1">
      <alignment horizontal="center" vertical="center" wrapText="1"/>
    </xf>
    <xf numFmtId="0" fontId="10" fillId="0" borderId="9" xfId="3" applyFont="1" applyBorder="1" applyAlignment="1">
      <alignment horizontal="center" vertical="center" wrapText="1"/>
    </xf>
    <xf numFmtId="0" fontId="10" fillId="0" borderId="14" xfId="3" applyFont="1" applyBorder="1" applyAlignment="1">
      <alignment horizontal="center" vertical="center" wrapText="1"/>
    </xf>
    <xf numFmtId="0" fontId="10" fillId="0" borderId="15" xfId="3" applyFont="1" applyBorder="1" applyAlignment="1">
      <alignment horizontal="center" vertical="center" wrapText="1"/>
    </xf>
  </cellXfs>
  <cellStyles count="152">
    <cellStyle name="=C:\WINNT35\SYSTEM32\COMMAND.COM" xfId="12" xr:uid="{00000000-0005-0000-0000-000000000000}"/>
    <cellStyle name="=C:\WINNT35\SYSTEM32\COMMAND.COM 2" xfId="27" xr:uid="{00000000-0005-0000-0000-000001000000}"/>
    <cellStyle name="=C:\WINNT35\SYSTEM32\COMMAND.COM 2 2" xfId="28" xr:uid="{00000000-0005-0000-0000-000002000000}"/>
    <cellStyle name="20 % - Accent1" xfId="124" builtinId="30" customBuiltin="1"/>
    <cellStyle name="20 % - Accent2" xfId="127" builtinId="34" customBuiltin="1"/>
    <cellStyle name="20 % - Accent3" xfId="130" builtinId="38" customBuiltin="1"/>
    <cellStyle name="20 % - Accent4" xfId="133" builtinId="42" customBuiltin="1"/>
    <cellStyle name="20 % - Accent5" xfId="136" builtinId="46" customBuiltin="1"/>
    <cellStyle name="20 % - Accent6" xfId="139" builtinId="50" customBuiltin="1"/>
    <cellStyle name="40 % - Accent1" xfId="125" builtinId="31" customBuiltin="1"/>
    <cellStyle name="40 % - Accent2" xfId="128" builtinId="35" customBuiltin="1"/>
    <cellStyle name="40 % - Accent3" xfId="131" builtinId="39" customBuiltin="1"/>
    <cellStyle name="40 % - Accent4" xfId="134" builtinId="43" customBuiltin="1"/>
    <cellStyle name="40 % - Accent5" xfId="137" builtinId="47" customBuiltin="1"/>
    <cellStyle name="40 % - Accent6" xfId="140" builtinId="51" customBuiltin="1"/>
    <cellStyle name="60 % - Accent1 2" xfId="142" xr:uid="{00000000-0005-0000-0000-00000F000000}"/>
    <cellStyle name="60 % - Accent2 2" xfId="143" xr:uid="{00000000-0005-0000-0000-000010000000}"/>
    <cellStyle name="60 % - Accent3 2" xfId="144" xr:uid="{00000000-0005-0000-0000-000011000000}"/>
    <cellStyle name="60 % - Accent4 2" xfId="145" xr:uid="{00000000-0005-0000-0000-000012000000}"/>
    <cellStyle name="60 % - Accent5 2" xfId="146" xr:uid="{00000000-0005-0000-0000-000013000000}"/>
    <cellStyle name="60 % - Accent6 2" xfId="147" xr:uid="{00000000-0005-0000-0000-000014000000}"/>
    <cellStyle name="Accent1" xfId="123" builtinId="29" customBuiltin="1"/>
    <cellStyle name="Accent2" xfId="126" builtinId="33" customBuiltin="1"/>
    <cellStyle name="Accent3" xfId="129" builtinId="37" customBuiltin="1"/>
    <cellStyle name="Accent4" xfId="132" builtinId="41" customBuiltin="1"/>
    <cellStyle name="Accent5" xfId="135" builtinId="45" customBuiltin="1"/>
    <cellStyle name="Accent6" xfId="138" builtinId="49" customBuiltin="1"/>
    <cellStyle name="Avertissement" xfId="119" builtinId="11" customBuiltin="1"/>
    <cellStyle name="Calcul" xfId="116" builtinId="22" customBuiltin="1"/>
    <cellStyle name="Cellule liée" xfId="117" builtinId="24" customBuiltin="1"/>
    <cellStyle name="Entrée" xfId="114" builtinId="20" customBuiltin="1"/>
    <cellStyle name="Insatisfaisant" xfId="113" builtinId="27" customBuiltin="1"/>
    <cellStyle name="Milliers" xfId="1" builtinId="3"/>
    <cellStyle name="Milliers 2" xfId="6" xr:uid="{00000000-0005-0000-0000-000022000000}"/>
    <cellStyle name="Milliers 2 2" xfId="24" xr:uid="{00000000-0005-0000-0000-000023000000}"/>
    <cellStyle name="Milliers 3" xfId="33" xr:uid="{00000000-0005-0000-0000-000024000000}"/>
    <cellStyle name="Milliers 3 2" xfId="52" xr:uid="{00000000-0005-0000-0000-000025000000}"/>
    <cellStyle name="Milliers 3 3" xfId="69" xr:uid="{00000000-0005-0000-0000-000026000000}"/>
    <cellStyle name="Milliers 3 4" xfId="85" xr:uid="{00000000-0005-0000-0000-000027000000}"/>
    <cellStyle name="Milliers 3 5" xfId="102" xr:uid="{00000000-0005-0000-0000-000028000000}"/>
    <cellStyle name="Milliers 4" xfId="36" xr:uid="{00000000-0005-0000-0000-000029000000}"/>
    <cellStyle name="Milliers 4 2" xfId="55" xr:uid="{00000000-0005-0000-0000-00002A000000}"/>
    <cellStyle name="Milliers 4 3" xfId="72" xr:uid="{00000000-0005-0000-0000-00002B000000}"/>
    <cellStyle name="Milliers 4 4" xfId="88" xr:uid="{00000000-0005-0000-0000-00002C000000}"/>
    <cellStyle name="Milliers 4 5" xfId="105" xr:uid="{00000000-0005-0000-0000-00002D000000}"/>
    <cellStyle name="Milliers 5" xfId="151" xr:uid="{1B6FF1AD-7EC2-408D-82A9-E30E8AF9C978}"/>
    <cellStyle name="Monétaire 2" xfId="39" xr:uid="{00000000-0005-0000-0000-00002E000000}"/>
    <cellStyle name="Neutre 2" xfId="141" xr:uid="{00000000-0005-0000-0000-00002F000000}"/>
    <cellStyle name="Normal" xfId="0" builtinId="0"/>
    <cellStyle name="Normal 10" xfId="56" xr:uid="{00000000-0005-0000-0000-000031000000}"/>
    <cellStyle name="Normal 11" xfId="73" xr:uid="{00000000-0005-0000-0000-000032000000}"/>
    <cellStyle name="Normal 12" xfId="90" xr:uid="{00000000-0005-0000-0000-000033000000}"/>
    <cellStyle name="Normal 13" xfId="7" xr:uid="{00000000-0005-0000-0000-000034000000}"/>
    <cellStyle name="Normal 13 2" xfId="149" xr:uid="{8C1EBC3F-70D2-49D7-B2D9-2BB04E36D28B}"/>
    <cellStyle name="Normal 14" xfId="150" xr:uid="{4F85A0E9-2C26-4EF2-BC83-5D52871D9C75}"/>
    <cellStyle name="Normal 2" xfId="3" xr:uid="{00000000-0005-0000-0000-000035000000}"/>
    <cellStyle name="Normal 2 2" xfId="10" xr:uid="{00000000-0005-0000-0000-000036000000}"/>
    <cellStyle name="Normal 2 3" xfId="29" xr:uid="{00000000-0005-0000-0000-000037000000}"/>
    <cellStyle name="Normal 2 3 2" xfId="31" xr:uid="{00000000-0005-0000-0000-000038000000}"/>
    <cellStyle name="Normal 2 4" xfId="23" xr:uid="{00000000-0005-0000-0000-000039000000}"/>
    <cellStyle name="Normal 2 5" xfId="41" xr:uid="{00000000-0005-0000-0000-00003A000000}"/>
    <cellStyle name="Normal 2 5 2" xfId="58" xr:uid="{00000000-0005-0000-0000-00003B000000}"/>
    <cellStyle name="Normal 2 5 3" xfId="74" xr:uid="{00000000-0005-0000-0000-00003C000000}"/>
    <cellStyle name="Normal 2 5 4" xfId="91" xr:uid="{00000000-0005-0000-0000-00003D000000}"/>
    <cellStyle name="Normal 2 6" xfId="8" xr:uid="{00000000-0005-0000-0000-00003E000000}"/>
    <cellStyle name="Normal 3" xfId="5" xr:uid="{00000000-0005-0000-0000-00003F000000}"/>
    <cellStyle name="Normal 3 2" xfId="19" xr:uid="{00000000-0005-0000-0000-000040000000}"/>
    <cellStyle name="Normal 3 2 2" xfId="48" xr:uid="{00000000-0005-0000-0000-000041000000}"/>
    <cellStyle name="Normal 3 2 3" xfId="65" xr:uid="{00000000-0005-0000-0000-000042000000}"/>
    <cellStyle name="Normal 3 2 4" xfId="81" xr:uid="{00000000-0005-0000-0000-000043000000}"/>
    <cellStyle name="Normal 3 2 5" xfId="98" xr:uid="{00000000-0005-0000-0000-000044000000}"/>
    <cellStyle name="Normal 3 3" xfId="44" xr:uid="{00000000-0005-0000-0000-000045000000}"/>
    <cellStyle name="Normal 3 4" xfId="61" xr:uid="{00000000-0005-0000-0000-000046000000}"/>
    <cellStyle name="Normal 3 5" xfId="77" xr:uid="{00000000-0005-0000-0000-000047000000}"/>
    <cellStyle name="Normal 3 6" xfId="94" xr:uid="{00000000-0005-0000-0000-000048000000}"/>
    <cellStyle name="Normal 3 7" xfId="13" xr:uid="{00000000-0005-0000-0000-000049000000}"/>
    <cellStyle name="Normal 3 8" xfId="148" xr:uid="{57998920-BE16-4EF3-8455-F889E503E4DE}"/>
    <cellStyle name="Normal 4" xfId="15" xr:uid="{00000000-0005-0000-0000-00004A000000}"/>
    <cellStyle name="Normal 4 2" xfId="16" xr:uid="{00000000-0005-0000-0000-00004B000000}"/>
    <cellStyle name="Normal 5" xfId="9" xr:uid="{00000000-0005-0000-0000-00004C000000}"/>
    <cellStyle name="Normal 5 2" xfId="42" xr:uid="{00000000-0005-0000-0000-00004D000000}"/>
    <cellStyle name="Normal 5 3" xfId="59" xr:uid="{00000000-0005-0000-0000-00004E000000}"/>
    <cellStyle name="Normal 5 4" xfId="75" xr:uid="{00000000-0005-0000-0000-00004F000000}"/>
    <cellStyle name="Normal 5 5" xfId="92" xr:uid="{00000000-0005-0000-0000-000050000000}"/>
    <cellStyle name="Normal 6" xfId="17" xr:uid="{00000000-0005-0000-0000-000051000000}"/>
    <cellStyle name="Normal 6 2" xfId="46" xr:uid="{00000000-0005-0000-0000-000052000000}"/>
    <cellStyle name="Normal 6 3" xfId="63" xr:uid="{00000000-0005-0000-0000-000053000000}"/>
    <cellStyle name="Normal 6 4" xfId="79" xr:uid="{00000000-0005-0000-0000-000054000000}"/>
    <cellStyle name="Normal 6 5" xfId="96" xr:uid="{00000000-0005-0000-0000-000055000000}"/>
    <cellStyle name="Normal 7" xfId="21" xr:uid="{00000000-0005-0000-0000-000056000000}"/>
    <cellStyle name="Normal 7 2" xfId="50" xr:uid="{00000000-0005-0000-0000-000057000000}"/>
    <cellStyle name="Normal 7 3" xfId="67" xr:uid="{00000000-0005-0000-0000-000058000000}"/>
    <cellStyle name="Normal 7 4" xfId="83" xr:uid="{00000000-0005-0000-0000-000059000000}"/>
    <cellStyle name="Normal 7 5" xfId="100" xr:uid="{00000000-0005-0000-0000-00005A000000}"/>
    <cellStyle name="Normal 8" xfId="34" xr:uid="{00000000-0005-0000-0000-00005B000000}"/>
    <cellStyle name="Normal 8 2" xfId="53" xr:uid="{00000000-0005-0000-0000-00005C000000}"/>
    <cellStyle name="Normal 8 3" xfId="70" xr:uid="{00000000-0005-0000-0000-00005D000000}"/>
    <cellStyle name="Normal 8 4" xfId="86" xr:uid="{00000000-0005-0000-0000-00005E000000}"/>
    <cellStyle name="Normal 8 5" xfId="103" xr:uid="{00000000-0005-0000-0000-00005F000000}"/>
    <cellStyle name="Normal 9" xfId="37" xr:uid="{00000000-0005-0000-0000-000060000000}"/>
    <cellStyle name="Note" xfId="120" builtinId="10" customBuiltin="1"/>
    <cellStyle name="Pourcentage" xfId="2" builtinId="5"/>
    <cellStyle name="Pourcentage 10" xfId="89" xr:uid="{00000000-0005-0000-0000-000062000000}"/>
    <cellStyle name="Pourcentage 11" xfId="106" xr:uid="{00000000-0005-0000-0000-000063000000}"/>
    <cellStyle name="Pourcentage 2" xfId="4" xr:uid="{00000000-0005-0000-0000-000064000000}"/>
    <cellStyle name="Pourcentage 2 2" xfId="20" xr:uid="{00000000-0005-0000-0000-000065000000}"/>
    <cellStyle name="Pourcentage 2 2 2" xfId="32" xr:uid="{00000000-0005-0000-0000-000066000000}"/>
    <cellStyle name="Pourcentage 2 2 3" xfId="30" xr:uid="{00000000-0005-0000-0000-000067000000}"/>
    <cellStyle name="Pourcentage 2 2 4" xfId="49" xr:uid="{00000000-0005-0000-0000-000068000000}"/>
    <cellStyle name="Pourcentage 2 2 5" xfId="66" xr:uid="{00000000-0005-0000-0000-000069000000}"/>
    <cellStyle name="Pourcentage 2 2 6" xfId="82" xr:uid="{00000000-0005-0000-0000-00006A000000}"/>
    <cellStyle name="Pourcentage 2 2 7" xfId="99" xr:uid="{00000000-0005-0000-0000-00006B000000}"/>
    <cellStyle name="Pourcentage 2 3" xfId="22" xr:uid="{00000000-0005-0000-0000-00006C000000}"/>
    <cellStyle name="Pourcentage 2 4" xfId="45" xr:uid="{00000000-0005-0000-0000-00006D000000}"/>
    <cellStyle name="Pourcentage 2 5" xfId="62" xr:uid="{00000000-0005-0000-0000-00006E000000}"/>
    <cellStyle name="Pourcentage 2 6" xfId="78" xr:uid="{00000000-0005-0000-0000-00006F000000}"/>
    <cellStyle name="Pourcentage 2 7" xfId="95" xr:uid="{00000000-0005-0000-0000-000070000000}"/>
    <cellStyle name="Pourcentage 2 8" xfId="14" xr:uid="{00000000-0005-0000-0000-000071000000}"/>
    <cellStyle name="Pourcentage 3" xfId="11" xr:uid="{00000000-0005-0000-0000-000072000000}"/>
    <cellStyle name="Pourcentage 3 2" xfId="26" xr:uid="{00000000-0005-0000-0000-000073000000}"/>
    <cellStyle name="Pourcentage 3 3" xfId="43" xr:uid="{00000000-0005-0000-0000-000074000000}"/>
    <cellStyle name="Pourcentage 3 4" xfId="60" xr:uid="{00000000-0005-0000-0000-000075000000}"/>
    <cellStyle name="Pourcentage 3 5" xfId="76" xr:uid="{00000000-0005-0000-0000-000076000000}"/>
    <cellStyle name="Pourcentage 3 6" xfId="93" xr:uid="{00000000-0005-0000-0000-000077000000}"/>
    <cellStyle name="Pourcentage 4" xfId="18" xr:uid="{00000000-0005-0000-0000-000078000000}"/>
    <cellStyle name="Pourcentage 4 2" xfId="47" xr:uid="{00000000-0005-0000-0000-000079000000}"/>
    <cellStyle name="Pourcentage 4 3" xfId="64" xr:uid="{00000000-0005-0000-0000-00007A000000}"/>
    <cellStyle name="Pourcentage 4 4" xfId="80" xr:uid="{00000000-0005-0000-0000-00007B000000}"/>
    <cellStyle name="Pourcentage 4 5" xfId="97" xr:uid="{00000000-0005-0000-0000-00007C000000}"/>
    <cellStyle name="Pourcentage 5" xfId="25" xr:uid="{00000000-0005-0000-0000-00007D000000}"/>
    <cellStyle name="Pourcentage 5 2" xfId="51" xr:uid="{00000000-0005-0000-0000-00007E000000}"/>
    <cellStyle name="Pourcentage 5 3" xfId="68" xr:uid="{00000000-0005-0000-0000-00007F000000}"/>
    <cellStyle name="Pourcentage 5 4" xfId="84" xr:uid="{00000000-0005-0000-0000-000080000000}"/>
    <cellStyle name="Pourcentage 5 5" xfId="101" xr:uid="{00000000-0005-0000-0000-000081000000}"/>
    <cellStyle name="Pourcentage 6" xfId="35" xr:uid="{00000000-0005-0000-0000-000082000000}"/>
    <cellStyle name="Pourcentage 6 2" xfId="54" xr:uid="{00000000-0005-0000-0000-000083000000}"/>
    <cellStyle name="Pourcentage 6 3" xfId="71" xr:uid="{00000000-0005-0000-0000-000084000000}"/>
    <cellStyle name="Pourcentage 6 4" xfId="87" xr:uid="{00000000-0005-0000-0000-000085000000}"/>
    <cellStyle name="Pourcentage 6 5" xfId="104" xr:uid="{00000000-0005-0000-0000-000086000000}"/>
    <cellStyle name="Pourcentage 7" xfId="40" xr:uid="{00000000-0005-0000-0000-000087000000}"/>
    <cellStyle name="Pourcentage 8" xfId="38" xr:uid="{00000000-0005-0000-0000-000088000000}"/>
    <cellStyle name="Pourcentage 9" xfId="57" xr:uid="{00000000-0005-0000-0000-000089000000}"/>
    <cellStyle name="Satisfaisant" xfId="112" builtinId="26" customBuiltin="1"/>
    <cellStyle name="Sortie" xfId="115" builtinId="21" customBuiltin="1"/>
    <cellStyle name="Texte explicatif" xfId="121" builtinId="53" customBuiltin="1"/>
    <cellStyle name="Titre" xfId="107" builtinId="15" customBuiltin="1"/>
    <cellStyle name="Titre 1" xfId="108" builtinId="16" customBuiltin="1"/>
    <cellStyle name="Titre 2" xfId="109" builtinId="17" customBuiltin="1"/>
    <cellStyle name="Titre 3" xfId="110" builtinId="18" customBuiltin="1"/>
    <cellStyle name="Titre 4" xfId="111" builtinId="19" customBuiltin="1"/>
    <cellStyle name="Total" xfId="122" builtinId="25" customBuiltin="1"/>
    <cellStyle name="Vérification" xfId="118" builtinId="23" customBuiltin="1"/>
  </cellStyles>
  <dxfs count="13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Serene Atlantique filling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Atlantique!$E$11</c:f>
              <c:strCache>
                <c:ptCount val="1"/>
                <c:pt idx="0">
                  <c:v>With Storengy maintenance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Atlantique!$A$17:$A$231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Atlantique!$E$17:$E$231</c:f>
              <c:numCache>
                <c:formatCode>_-* #\ ##0.00\ _€_-;\-* #\ ##0.00\ _€_-;_-* "-"??\ _€_-;_-@_-</c:formatCode>
                <c:ptCount val="215"/>
                <c:pt idx="0">
                  <c:v>0.29626409040000001</c:v>
                </c:pt>
                <c:pt idx="1">
                  <c:v>0.59252818080000003</c:v>
                </c:pt>
                <c:pt idx="2">
                  <c:v>0.88879227120000004</c:v>
                </c:pt>
                <c:pt idx="3">
                  <c:v>1.1850563616000001</c:v>
                </c:pt>
                <c:pt idx="4">
                  <c:v>1.4442874407000001</c:v>
                </c:pt>
                <c:pt idx="5">
                  <c:v>1.7405515311000002</c:v>
                </c:pt>
                <c:pt idx="6">
                  <c:v>2.0368156215000002</c:v>
                </c:pt>
                <c:pt idx="7">
                  <c:v>2.3330797119</c:v>
                </c:pt>
                <c:pt idx="8">
                  <c:v>2.6293438023000002</c:v>
                </c:pt>
                <c:pt idx="9">
                  <c:v>2.9256078927000004</c:v>
                </c:pt>
                <c:pt idx="10">
                  <c:v>3.2218719831000007</c:v>
                </c:pt>
                <c:pt idx="11">
                  <c:v>3.5181360735000009</c:v>
                </c:pt>
                <c:pt idx="12">
                  <c:v>3.8144001639000011</c:v>
                </c:pt>
                <c:pt idx="13">
                  <c:v>4.1106642543000014</c:v>
                </c:pt>
                <c:pt idx="14">
                  <c:v>4.4069283447000016</c:v>
                </c:pt>
                <c:pt idx="15">
                  <c:v>4.7031924351000018</c:v>
                </c:pt>
                <c:pt idx="16">
                  <c:v>4.9994565255000021</c:v>
                </c:pt>
                <c:pt idx="17">
                  <c:v>5.3697866385000017</c:v>
                </c:pt>
                <c:pt idx="18">
                  <c:v>5.7401167515000013</c:v>
                </c:pt>
                <c:pt idx="19">
                  <c:v>6.110446864500001</c:v>
                </c:pt>
                <c:pt idx="20">
                  <c:v>6.4807769775000006</c:v>
                </c:pt>
                <c:pt idx="21">
                  <c:v>6.8511070905000002</c:v>
                </c:pt>
                <c:pt idx="22">
                  <c:v>7.2214372034999998</c:v>
                </c:pt>
                <c:pt idx="23">
                  <c:v>7.5917673164999995</c:v>
                </c:pt>
                <c:pt idx="24">
                  <c:v>7.9620974294999991</c:v>
                </c:pt>
                <c:pt idx="25">
                  <c:v>8.3324275424999996</c:v>
                </c:pt>
                <c:pt idx="26">
                  <c:v>8.7027576554999992</c:v>
                </c:pt>
                <c:pt idx="27">
                  <c:v>9.0730877684999989</c:v>
                </c:pt>
                <c:pt idx="28">
                  <c:v>9.4434178814999985</c:v>
                </c:pt>
                <c:pt idx="29">
                  <c:v>9.8137479944999981</c:v>
                </c:pt>
                <c:pt idx="30">
                  <c:v>10.184078107499998</c:v>
                </c:pt>
                <c:pt idx="31">
                  <c:v>10.554408220499997</c:v>
                </c:pt>
                <c:pt idx="32">
                  <c:v>10.924738333499997</c:v>
                </c:pt>
                <c:pt idx="33">
                  <c:v>11.295068446499997</c:v>
                </c:pt>
                <c:pt idx="34">
                  <c:v>11.665398559499996</c:v>
                </c:pt>
                <c:pt idx="35">
                  <c:v>12.035728672499996</c:v>
                </c:pt>
                <c:pt idx="36">
                  <c:v>12.406058785499996</c:v>
                </c:pt>
                <c:pt idx="37">
                  <c:v>12.776388898499995</c:v>
                </c:pt>
                <c:pt idx="38">
                  <c:v>13.017103471949994</c:v>
                </c:pt>
                <c:pt idx="39">
                  <c:v>13.257818045399993</c:v>
                </c:pt>
                <c:pt idx="40">
                  <c:v>13.498532618849993</c:v>
                </c:pt>
                <c:pt idx="41">
                  <c:v>13.739247192299992</c:v>
                </c:pt>
                <c:pt idx="42">
                  <c:v>13.978930131863777</c:v>
                </c:pt>
                <c:pt idx="43">
                  <c:v>14.217581437541348</c:v>
                </c:pt>
                <c:pt idx="44">
                  <c:v>14.456232743218919</c:v>
                </c:pt>
                <c:pt idx="45">
                  <c:v>14.693852415010277</c:v>
                </c:pt>
                <c:pt idx="46">
                  <c:v>14.931472086801634</c:v>
                </c:pt>
                <c:pt idx="47">
                  <c:v>15.168060124706777</c:v>
                </c:pt>
                <c:pt idx="48">
                  <c:v>15.40464816261192</c:v>
                </c:pt>
                <c:pt idx="49">
                  <c:v>15.64020456663085</c:v>
                </c:pt>
                <c:pt idx="50">
                  <c:v>16.002599034352279</c:v>
                </c:pt>
                <c:pt idx="51">
                  <c:v>16.363406373017995</c:v>
                </c:pt>
                <c:pt idx="52">
                  <c:v>16.722626582627996</c:v>
                </c:pt>
                <c:pt idx="53">
                  <c:v>17.080259663182282</c:v>
                </c:pt>
                <c:pt idx="54">
                  <c:v>17.437892743736569</c:v>
                </c:pt>
                <c:pt idx="55">
                  <c:v>17.793938695235141</c:v>
                </c:pt>
                <c:pt idx="56">
                  <c:v>18.148397517677999</c:v>
                </c:pt>
                <c:pt idx="57">
                  <c:v>18.501269211065143</c:v>
                </c:pt>
                <c:pt idx="58">
                  <c:v>18.852553775396572</c:v>
                </c:pt>
                <c:pt idx="59">
                  <c:v>19.203838339728001</c:v>
                </c:pt>
                <c:pt idx="60">
                  <c:v>19.553535775003716</c:v>
                </c:pt>
                <c:pt idx="61">
                  <c:v>19.901646081223717</c:v>
                </c:pt>
                <c:pt idx="62">
                  <c:v>20.248169258388003</c:v>
                </c:pt>
                <c:pt idx="63">
                  <c:v>20.59469243555229</c:v>
                </c:pt>
                <c:pt idx="64">
                  <c:v>20.939628483660861</c:v>
                </c:pt>
                <c:pt idx="65">
                  <c:v>21.282977402713719</c:v>
                </c:pt>
                <c:pt idx="66">
                  <c:v>21.624739192710862</c:v>
                </c:pt>
                <c:pt idx="67">
                  <c:v>21.964913853652291</c:v>
                </c:pt>
                <c:pt idx="68">
                  <c:v>22.30508851459372</c:v>
                </c:pt>
                <c:pt idx="69">
                  <c:v>22.643676046479435</c:v>
                </c:pt>
                <c:pt idx="70">
                  <c:v>22.980676449309435</c:v>
                </c:pt>
                <c:pt idx="71">
                  <c:v>23.316089723083721</c:v>
                </c:pt>
                <c:pt idx="72">
                  <c:v>23.651502996858007</c:v>
                </c:pt>
                <c:pt idx="73">
                  <c:v>23.985329141576578</c:v>
                </c:pt>
                <c:pt idx="74">
                  <c:v>24.317568157239435</c:v>
                </c:pt>
                <c:pt idx="75">
                  <c:v>24.648220043846578</c:v>
                </c:pt>
                <c:pt idx="76">
                  <c:v>24.978871930453721</c:v>
                </c:pt>
                <c:pt idx="77">
                  <c:v>25.30793668800515</c:v>
                </c:pt>
                <c:pt idx="78">
                  <c:v>25.635414316500864</c:v>
                </c:pt>
                <c:pt idx="79">
                  <c:v>25.962891944996578</c:v>
                </c:pt>
                <c:pt idx="80">
                  <c:v>26.288782444436578</c:v>
                </c:pt>
                <c:pt idx="81">
                  <c:v>26.613085814820863</c:v>
                </c:pt>
                <c:pt idx="82">
                  <c:v>26.935802056149434</c:v>
                </c:pt>
                <c:pt idx="83">
                  <c:v>27.258518297478005</c:v>
                </c:pt>
                <c:pt idx="84">
                  <c:v>27.579647409750862</c:v>
                </c:pt>
                <c:pt idx="85">
                  <c:v>27.899189392968005</c:v>
                </c:pt>
                <c:pt idx="86">
                  <c:v>28.218731376185147</c:v>
                </c:pt>
                <c:pt idx="87">
                  <c:v>28.536686230346575</c:v>
                </c:pt>
                <c:pt idx="88">
                  <c:v>28.853053955452289</c:v>
                </c:pt>
                <c:pt idx="89">
                  <c:v>29.167834551502288</c:v>
                </c:pt>
                <c:pt idx="90">
                  <c:v>29.482615147552288</c:v>
                </c:pt>
                <c:pt idx="91">
                  <c:v>29.795544093037289</c:v>
                </c:pt>
                <c:pt idx="92">
                  <c:v>30.10662138795729</c:v>
                </c:pt>
                <c:pt idx="93">
                  <c:v>30.41769868287729</c:v>
                </c:pt>
                <c:pt idx="94">
                  <c:v>30.72692432723229</c:v>
                </c:pt>
                <c:pt idx="95">
                  <c:v>31.034298321022291</c:v>
                </c:pt>
                <c:pt idx="96">
                  <c:v>31.341672314812293</c:v>
                </c:pt>
                <c:pt idx="97">
                  <c:v>31.647194658037293</c:v>
                </c:pt>
                <c:pt idx="98">
                  <c:v>31.950865350697292</c:v>
                </c:pt>
                <c:pt idx="99">
                  <c:v>32.25268439279229</c:v>
                </c:pt>
                <c:pt idx="100">
                  <c:v>32.554503434887287</c:v>
                </c:pt>
                <c:pt idx="101">
                  <c:v>32.854470826417284</c:v>
                </c:pt>
                <c:pt idx="102">
                  <c:v>33.152586567382286</c:v>
                </c:pt>
                <c:pt idx="103">
                  <c:v>33.450702308347289</c:v>
                </c:pt>
                <c:pt idx="104">
                  <c:v>33.74696639874729</c:v>
                </c:pt>
                <c:pt idx="105">
                  <c:v>34.043230489147291</c:v>
                </c:pt>
                <c:pt idx="106">
                  <c:v>34.33919831545689</c:v>
                </c:pt>
                <c:pt idx="107">
                  <c:v>34.634869877676088</c:v>
                </c:pt>
                <c:pt idx="108">
                  <c:v>34.930541439895286</c:v>
                </c:pt>
                <c:pt idx="109">
                  <c:v>35.22591673802409</c:v>
                </c:pt>
                <c:pt idx="110">
                  <c:v>35.520995772062491</c:v>
                </c:pt>
                <c:pt idx="111">
                  <c:v>35.816074806100893</c:v>
                </c:pt>
                <c:pt idx="112">
                  <c:v>36.110857576048893</c:v>
                </c:pt>
                <c:pt idx="113">
                  <c:v>36.405344081906492</c:v>
                </c:pt>
                <c:pt idx="114">
                  <c:v>36.69983058776409</c:v>
                </c:pt>
                <c:pt idx="115">
                  <c:v>36.994020829531287</c:v>
                </c:pt>
                <c:pt idx="116">
                  <c:v>37.287914807208089</c:v>
                </c:pt>
                <c:pt idx="117">
                  <c:v>37.581808784884892</c:v>
                </c:pt>
                <c:pt idx="118">
                  <c:v>37.875406498471293</c:v>
                </c:pt>
                <c:pt idx="119">
                  <c:v>38.168707947967292</c:v>
                </c:pt>
                <c:pt idx="120">
                  <c:v>38.462009397463291</c:v>
                </c:pt>
                <c:pt idx="121">
                  <c:v>38.755014582868888</c:v>
                </c:pt>
                <c:pt idx="122">
                  <c:v>39.047723504184091</c:v>
                </c:pt>
                <c:pt idx="123">
                  <c:v>39.340432425499294</c:v>
                </c:pt>
                <c:pt idx="124">
                  <c:v>39.632845082724096</c:v>
                </c:pt>
                <c:pt idx="125">
                  <c:v>39.924961475858495</c:v>
                </c:pt>
                <c:pt idx="126">
                  <c:v>40.217077868992895</c:v>
                </c:pt>
                <c:pt idx="127">
                  <c:v>40.508897998036893</c:v>
                </c:pt>
                <c:pt idx="128">
                  <c:v>40.80042186299049</c:v>
                </c:pt>
                <c:pt idx="129">
                  <c:v>41.091945727944086</c:v>
                </c:pt>
                <c:pt idx="130">
                  <c:v>41.383173328807288</c:v>
                </c:pt>
                <c:pt idx="131">
                  <c:v>41.67440092967049</c:v>
                </c:pt>
                <c:pt idx="132">
                  <c:v>41.965332266443291</c:v>
                </c:pt>
                <c:pt idx="133">
                  <c:v>42.255967339125689</c:v>
                </c:pt>
                <c:pt idx="134">
                  <c:v>42.546602411808088</c:v>
                </c:pt>
                <c:pt idx="135">
                  <c:v>42.836941220400085</c:v>
                </c:pt>
                <c:pt idx="136">
                  <c:v>43.126983764901688</c:v>
                </c:pt>
                <c:pt idx="137">
                  <c:v>43.126983764901688</c:v>
                </c:pt>
                <c:pt idx="138">
                  <c:v>43.126983764901688</c:v>
                </c:pt>
                <c:pt idx="139">
                  <c:v>43.126983764901688</c:v>
                </c:pt>
                <c:pt idx="140">
                  <c:v>43.126983764901688</c:v>
                </c:pt>
                <c:pt idx="141">
                  <c:v>43.126983764901688</c:v>
                </c:pt>
                <c:pt idx="142">
                  <c:v>43.126983764901688</c:v>
                </c:pt>
                <c:pt idx="143">
                  <c:v>43.126983764901688</c:v>
                </c:pt>
                <c:pt idx="144">
                  <c:v>43.126983764901688</c:v>
                </c:pt>
                <c:pt idx="145">
                  <c:v>43.126983764901688</c:v>
                </c:pt>
                <c:pt idx="146">
                  <c:v>43.126983764901688</c:v>
                </c:pt>
                <c:pt idx="147">
                  <c:v>43.126983764901688</c:v>
                </c:pt>
                <c:pt idx="148">
                  <c:v>43.126983764901688</c:v>
                </c:pt>
                <c:pt idx="149">
                  <c:v>43.126983764901688</c:v>
                </c:pt>
                <c:pt idx="150">
                  <c:v>43.126983764901688</c:v>
                </c:pt>
                <c:pt idx="151">
                  <c:v>43.126983764901688</c:v>
                </c:pt>
                <c:pt idx="152">
                  <c:v>43.126983764901688</c:v>
                </c:pt>
                <c:pt idx="153">
                  <c:v>43.126983764901688</c:v>
                </c:pt>
                <c:pt idx="154">
                  <c:v>43.373519927728047</c:v>
                </c:pt>
                <c:pt idx="155">
                  <c:v>43.619804266077566</c:v>
                </c:pt>
                <c:pt idx="156">
                  <c:v>43.866088604427084</c:v>
                </c:pt>
                <c:pt idx="157">
                  <c:v>44.112121118299761</c:v>
                </c:pt>
                <c:pt idx="158">
                  <c:v>44.357901807695605</c:v>
                </c:pt>
                <c:pt idx="159">
                  <c:v>44.603682497091448</c:v>
                </c:pt>
                <c:pt idx="160">
                  <c:v>44.84921136201045</c:v>
                </c:pt>
                <c:pt idx="161">
                  <c:v>45.094740226929453</c:v>
                </c:pt>
                <c:pt idx="162">
                  <c:v>45.094740226929453</c:v>
                </c:pt>
                <c:pt idx="163">
                  <c:v>45.094740226929453</c:v>
                </c:pt>
                <c:pt idx="164">
                  <c:v>45.094740226929453</c:v>
                </c:pt>
                <c:pt idx="165">
                  <c:v>45.094740226929453</c:v>
                </c:pt>
                <c:pt idx="166">
                  <c:v>45.094740226929453</c:v>
                </c:pt>
                <c:pt idx="167">
                  <c:v>45.094740226929453</c:v>
                </c:pt>
                <c:pt idx="168">
                  <c:v>45.094740226929453</c:v>
                </c:pt>
                <c:pt idx="169">
                  <c:v>45.094740226929453</c:v>
                </c:pt>
                <c:pt idx="170">
                  <c:v>45.094740226929453</c:v>
                </c:pt>
                <c:pt idx="171">
                  <c:v>45.094740226929453</c:v>
                </c:pt>
                <c:pt idx="172">
                  <c:v>45.094740226929453</c:v>
                </c:pt>
                <c:pt idx="173">
                  <c:v>45.094740226929453</c:v>
                </c:pt>
                <c:pt idx="174">
                  <c:v>45.094740226929453</c:v>
                </c:pt>
                <c:pt idx="175">
                  <c:v>45.094740226929453</c:v>
                </c:pt>
                <c:pt idx="176">
                  <c:v>45.094740226929453</c:v>
                </c:pt>
                <c:pt idx="177">
                  <c:v>45.094740226929453</c:v>
                </c:pt>
                <c:pt idx="178">
                  <c:v>45.094740226929453</c:v>
                </c:pt>
                <c:pt idx="179">
                  <c:v>45.094740226929453</c:v>
                </c:pt>
                <c:pt idx="180">
                  <c:v>45.094740226929453</c:v>
                </c:pt>
                <c:pt idx="181">
                  <c:v>45.094740226929453</c:v>
                </c:pt>
                <c:pt idx="182">
                  <c:v>45.094740226929453</c:v>
                </c:pt>
                <c:pt idx="183">
                  <c:v>45.094740226929453</c:v>
                </c:pt>
                <c:pt idx="184">
                  <c:v>45.094740226929453</c:v>
                </c:pt>
                <c:pt idx="185">
                  <c:v>45.094740226929453</c:v>
                </c:pt>
                <c:pt idx="186">
                  <c:v>45.094740226929453</c:v>
                </c:pt>
                <c:pt idx="187">
                  <c:v>45.094740226929453</c:v>
                </c:pt>
                <c:pt idx="188">
                  <c:v>45.094740226929453</c:v>
                </c:pt>
                <c:pt idx="189">
                  <c:v>45.094740226929453</c:v>
                </c:pt>
                <c:pt idx="190">
                  <c:v>45.094740226929453</c:v>
                </c:pt>
                <c:pt idx="191">
                  <c:v>45.094740226929453</c:v>
                </c:pt>
                <c:pt idx="192">
                  <c:v>45.094740226929453</c:v>
                </c:pt>
                <c:pt idx="193">
                  <c:v>45.094740226929453</c:v>
                </c:pt>
                <c:pt idx="194">
                  <c:v>45.094740226929453</c:v>
                </c:pt>
                <c:pt idx="195">
                  <c:v>45.094740226929453</c:v>
                </c:pt>
                <c:pt idx="196">
                  <c:v>45.094740226929453</c:v>
                </c:pt>
                <c:pt idx="197">
                  <c:v>45.094740226929453</c:v>
                </c:pt>
                <c:pt idx="198">
                  <c:v>45.094740226929453</c:v>
                </c:pt>
                <c:pt idx="199">
                  <c:v>45.094740226929453</c:v>
                </c:pt>
                <c:pt idx="200">
                  <c:v>45.094740226929453</c:v>
                </c:pt>
                <c:pt idx="201">
                  <c:v>45.094740226929453</c:v>
                </c:pt>
                <c:pt idx="202">
                  <c:v>45.094740226929453</c:v>
                </c:pt>
                <c:pt idx="203">
                  <c:v>45.094740226929453</c:v>
                </c:pt>
                <c:pt idx="204">
                  <c:v>45.094740226929453</c:v>
                </c:pt>
                <c:pt idx="205">
                  <c:v>45.094740226929453</c:v>
                </c:pt>
                <c:pt idx="206">
                  <c:v>45.094740226929453</c:v>
                </c:pt>
                <c:pt idx="207">
                  <c:v>45.094740226929453</c:v>
                </c:pt>
                <c:pt idx="208">
                  <c:v>45.094740226929453</c:v>
                </c:pt>
                <c:pt idx="209">
                  <c:v>45.094740226929453</c:v>
                </c:pt>
                <c:pt idx="210">
                  <c:v>45.094740226929453</c:v>
                </c:pt>
                <c:pt idx="211">
                  <c:v>45.094740226929453</c:v>
                </c:pt>
                <c:pt idx="212">
                  <c:v>45.094740226929453</c:v>
                </c:pt>
                <c:pt idx="213">
                  <c:v>45.094740226929453</c:v>
                </c:pt>
                <c:pt idx="214">
                  <c:v>45.094740226929453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E-4A04-85D4-01F9CA22F5F3}"/>
            </c:ext>
          </c:extLst>
        </c:ser>
        <c:ser>
          <c:idx val="0"/>
          <c:order val="1"/>
          <c:tx>
            <c:strRef>
              <c:f>Atlantique!$C$16</c:f>
              <c:strCache>
                <c:ptCount val="1"/>
                <c:pt idx="0">
                  <c:v>Maximum stock level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Atlantique!$A$17:$A$231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Atlantique!$C$17:$C$231</c:f>
              <c:numCache>
                <c:formatCode>General</c:formatCode>
                <c:ptCount val="215"/>
                <c:pt idx="0">
                  <c:v>16.350000000000001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45</c:v>
                </c:pt>
                <c:pt idx="39">
                  <c:v>45</c:v>
                </c:pt>
                <c:pt idx="40">
                  <c:v>45</c:v>
                </c:pt>
                <c:pt idx="41">
                  <c:v>45</c:v>
                </c:pt>
                <c:pt idx="42">
                  <c:v>45</c:v>
                </c:pt>
                <c:pt idx="43">
                  <c:v>45</c:v>
                </c:pt>
                <c:pt idx="44">
                  <c:v>45</c:v>
                </c:pt>
                <c:pt idx="45">
                  <c:v>45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45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45</c:v>
                </c:pt>
                <c:pt idx="64">
                  <c:v>45</c:v>
                </c:pt>
                <c:pt idx="65">
                  <c:v>45</c:v>
                </c:pt>
                <c:pt idx="66">
                  <c:v>45</c:v>
                </c:pt>
                <c:pt idx="67">
                  <c:v>45</c:v>
                </c:pt>
                <c:pt idx="68">
                  <c:v>45</c:v>
                </c:pt>
                <c:pt idx="69">
                  <c:v>45</c:v>
                </c:pt>
                <c:pt idx="70">
                  <c:v>45</c:v>
                </c:pt>
                <c:pt idx="71">
                  <c:v>45</c:v>
                </c:pt>
                <c:pt idx="72">
                  <c:v>45</c:v>
                </c:pt>
                <c:pt idx="73">
                  <c:v>45</c:v>
                </c:pt>
                <c:pt idx="74">
                  <c:v>45</c:v>
                </c:pt>
                <c:pt idx="75">
                  <c:v>45</c:v>
                </c:pt>
                <c:pt idx="76">
                  <c:v>45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45</c:v>
                </c:pt>
                <c:pt idx="84">
                  <c:v>45</c:v>
                </c:pt>
                <c:pt idx="85">
                  <c:v>45</c:v>
                </c:pt>
                <c:pt idx="86">
                  <c:v>45</c:v>
                </c:pt>
                <c:pt idx="87">
                  <c:v>45</c:v>
                </c:pt>
                <c:pt idx="88">
                  <c:v>45</c:v>
                </c:pt>
                <c:pt idx="89">
                  <c:v>45</c:v>
                </c:pt>
                <c:pt idx="90">
                  <c:v>45</c:v>
                </c:pt>
                <c:pt idx="91">
                  <c:v>45</c:v>
                </c:pt>
                <c:pt idx="92">
                  <c:v>45</c:v>
                </c:pt>
                <c:pt idx="93">
                  <c:v>45</c:v>
                </c:pt>
                <c:pt idx="94">
                  <c:v>45</c:v>
                </c:pt>
                <c:pt idx="95">
                  <c:v>45</c:v>
                </c:pt>
                <c:pt idx="96">
                  <c:v>45</c:v>
                </c:pt>
                <c:pt idx="97">
                  <c:v>45</c:v>
                </c:pt>
                <c:pt idx="98">
                  <c:v>45</c:v>
                </c:pt>
                <c:pt idx="99">
                  <c:v>45</c:v>
                </c:pt>
                <c:pt idx="100">
                  <c:v>45</c:v>
                </c:pt>
                <c:pt idx="101">
                  <c:v>45</c:v>
                </c:pt>
                <c:pt idx="102">
                  <c:v>45</c:v>
                </c:pt>
                <c:pt idx="103">
                  <c:v>45</c:v>
                </c:pt>
                <c:pt idx="104">
                  <c:v>45</c:v>
                </c:pt>
                <c:pt idx="105">
                  <c:v>45</c:v>
                </c:pt>
                <c:pt idx="106">
                  <c:v>45</c:v>
                </c:pt>
                <c:pt idx="107">
                  <c:v>45</c:v>
                </c:pt>
                <c:pt idx="108">
                  <c:v>45</c:v>
                </c:pt>
                <c:pt idx="109">
                  <c:v>45</c:v>
                </c:pt>
                <c:pt idx="110">
                  <c:v>45</c:v>
                </c:pt>
                <c:pt idx="111">
                  <c:v>45</c:v>
                </c:pt>
                <c:pt idx="112">
                  <c:v>45</c:v>
                </c:pt>
                <c:pt idx="113">
                  <c:v>45</c:v>
                </c:pt>
                <c:pt idx="114">
                  <c:v>45</c:v>
                </c:pt>
                <c:pt idx="115">
                  <c:v>45</c:v>
                </c:pt>
                <c:pt idx="116">
                  <c:v>45</c:v>
                </c:pt>
                <c:pt idx="117">
                  <c:v>45</c:v>
                </c:pt>
                <c:pt idx="118">
                  <c:v>45</c:v>
                </c:pt>
                <c:pt idx="119">
                  <c:v>45</c:v>
                </c:pt>
                <c:pt idx="120">
                  <c:v>45</c:v>
                </c:pt>
                <c:pt idx="121">
                  <c:v>45</c:v>
                </c:pt>
                <c:pt idx="122">
                  <c:v>38.9</c:v>
                </c:pt>
                <c:pt idx="123">
                  <c:v>45</c:v>
                </c:pt>
                <c:pt idx="124">
                  <c:v>45</c:v>
                </c:pt>
                <c:pt idx="125">
                  <c:v>45</c:v>
                </c:pt>
                <c:pt idx="126">
                  <c:v>45</c:v>
                </c:pt>
                <c:pt idx="127">
                  <c:v>45</c:v>
                </c:pt>
                <c:pt idx="128">
                  <c:v>45</c:v>
                </c:pt>
                <c:pt idx="129">
                  <c:v>45</c:v>
                </c:pt>
                <c:pt idx="130">
                  <c:v>45</c:v>
                </c:pt>
                <c:pt idx="131">
                  <c:v>45</c:v>
                </c:pt>
                <c:pt idx="132">
                  <c:v>45</c:v>
                </c:pt>
                <c:pt idx="133">
                  <c:v>45</c:v>
                </c:pt>
                <c:pt idx="134">
                  <c:v>45</c:v>
                </c:pt>
                <c:pt idx="135">
                  <c:v>45</c:v>
                </c:pt>
                <c:pt idx="136">
                  <c:v>45</c:v>
                </c:pt>
                <c:pt idx="137">
                  <c:v>45</c:v>
                </c:pt>
                <c:pt idx="138">
                  <c:v>45</c:v>
                </c:pt>
                <c:pt idx="139">
                  <c:v>45</c:v>
                </c:pt>
                <c:pt idx="140">
                  <c:v>45</c:v>
                </c:pt>
                <c:pt idx="141">
                  <c:v>45</c:v>
                </c:pt>
                <c:pt idx="142">
                  <c:v>45</c:v>
                </c:pt>
                <c:pt idx="143">
                  <c:v>45</c:v>
                </c:pt>
                <c:pt idx="144">
                  <c:v>45</c:v>
                </c:pt>
                <c:pt idx="145">
                  <c:v>45</c:v>
                </c:pt>
                <c:pt idx="146">
                  <c:v>45</c:v>
                </c:pt>
                <c:pt idx="147">
                  <c:v>45</c:v>
                </c:pt>
                <c:pt idx="148">
                  <c:v>45</c:v>
                </c:pt>
                <c:pt idx="149">
                  <c:v>45</c:v>
                </c:pt>
                <c:pt idx="150">
                  <c:v>45</c:v>
                </c:pt>
                <c:pt idx="151">
                  <c:v>45</c:v>
                </c:pt>
                <c:pt idx="152">
                  <c:v>45</c:v>
                </c:pt>
                <c:pt idx="153">
                  <c:v>42.9</c:v>
                </c:pt>
                <c:pt idx="154">
                  <c:v>45</c:v>
                </c:pt>
                <c:pt idx="155">
                  <c:v>45</c:v>
                </c:pt>
                <c:pt idx="156">
                  <c:v>45</c:v>
                </c:pt>
                <c:pt idx="157">
                  <c:v>45</c:v>
                </c:pt>
                <c:pt idx="158">
                  <c:v>45</c:v>
                </c:pt>
                <c:pt idx="159">
                  <c:v>45</c:v>
                </c:pt>
                <c:pt idx="160">
                  <c:v>45</c:v>
                </c:pt>
                <c:pt idx="161">
                  <c:v>45</c:v>
                </c:pt>
                <c:pt idx="162">
                  <c:v>45</c:v>
                </c:pt>
                <c:pt idx="163">
                  <c:v>45</c:v>
                </c:pt>
                <c:pt idx="164">
                  <c:v>45</c:v>
                </c:pt>
                <c:pt idx="165">
                  <c:v>45</c:v>
                </c:pt>
                <c:pt idx="166">
                  <c:v>45</c:v>
                </c:pt>
                <c:pt idx="167">
                  <c:v>45</c:v>
                </c:pt>
                <c:pt idx="168">
                  <c:v>45</c:v>
                </c:pt>
                <c:pt idx="169">
                  <c:v>45</c:v>
                </c:pt>
                <c:pt idx="170">
                  <c:v>45</c:v>
                </c:pt>
                <c:pt idx="171">
                  <c:v>45</c:v>
                </c:pt>
                <c:pt idx="172">
                  <c:v>45</c:v>
                </c:pt>
                <c:pt idx="173">
                  <c:v>45</c:v>
                </c:pt>
                <c:pt idx="174">
                  <c:v>45</c:v>
                </c:pt>
                <c:pt idx="175">
                  <c:v>45</c:v>
                </c:pt>
                <c:pt idx="176">
                  <c:v>45</c:v>
                </c:pt>
                <c:pt idx="177">
                  <c:v>45</c:v>
                </c:pt>
                <c:pt idx="178">
                  <c:v>45</c:v>
                </c:pt>
                <c:pt idx="179">
                  <c:v>45</c:v>
                </c:pt>
                <c:pt idx="180">
                  <c:v>45</c:v>
                </c:pt>
                <c:pt idx="181">
                  <c:v>45</c:v>
                </c:pt>
                <c:pt idx="182">
                  <c:v>45</c:v>
                </c:pt>
                <c:pt idx="183">
                  <c:v>45</c:v>
                </c:pt>
                <c:pt idx="184">
                  <c:v>45</c:v>
                </c:pt>
                <c:pt idx="185">
                  <c:v>45</c:v>
                </c:pt>
                <c:pt idx="186">
                  <c:v>45</c:v>
                </c:pt>
                <c:pt idx="187">
                  <c:v>45</c:v>
                </c:pt>
                <c:pt idx="188">
                  <c:v>45</c:v>
                </c:pt>
                <c:pt idx="189">
                  <c:v>45</c:v>
                </c:pt>
                <c:pt idx="190">
                  <c:v>45</c:v>
                </c:pt>
                <c:pt idx="191">
                  <c:v>45</c:v>
                </c:pt>
                <c:pt idx="192">
                  <c:v>45</c:v>
                </c:pt>
                <c:pt idx="193">
                  <c:v>45</c:v>
                </c:pt>
                <c:pt idx="194">
                  <c:v>45</c:v>
                </c:pt>
                <c:pt idx="195">
                  <c:v>45</c:v>
                </c:pt>
                <c:pt idx="196">
                  <c:v>45</c:v>
                </c:pt>
                <c:pt idx="197">
                  <c:v>45</c:v>
                </c:pt>
                <c:pt idx="198">
                  <c:v>45</c:v>
                </c:pt>
                <c:pt idx="199">
                  <c:v>45</c:v>
                </c:pt>
                <c:pt idx="200">
                  <c:v>45</c:v>
                </c:pt>
                <c:pt idx="201">
                  <c:v>45</c:v>
                </c:pt>
                <c:pt idx="202">
                  <c:v>45</c:v>
                </c:pt>
                <c:pt idx="203">
                  <c:v>45</c:v>
                </c:pt>
                <c:pt idx="204">
                  <c:v>45</c:v>
                </c:pt>
                <c:pt idx="205">
                  <c:v>45</c:v>
                </c:pt>
                <c:pt idx="206">
                  <c:v>45</c:v>
                </c:pt>
                <c:pt idx="207">
                  <c:v>45</c:v>
                </c:pt>
                <c:pt idx="208">
                  <c:v>45</c:v>
                </c:pt>
                <c:pt idx="209">
                  <c:v>45</c:v>
                </c:pt>
                <c:pt idx="210">
                  <c:v>45</c:v>
                </c:pt>
                <c:pt idx="211">
                  <c:v>45</c:v>
                </c:pt>
                <c:pt idx="212">
                  <c:v>45</c:v>
                </c:pt>
                <c:pt idx="213">
                  <c:v>45</c:v>
                </c:pt>
                <c:pt idx="214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E-4A04-85D4-01F9CA22F5F3}"/>
            </c:ext>
          </c:extLst>
        </c:ser>
        <c:ser>
          <c:idx val="1"/>
          <c:order val="2"/>
          <c:tx>
            <c:strRef>
              <c:f>Atlantique!$K$11:$N$11</c:f>
              <c:strCache>
                <c:ptCount val="1"/>
                <c:pt idx="0">
                  <c:v>With Storengy and GRTgaz maintenance (worst case - CMNTt)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Atlantique!$A$17:$A$231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Atlantique!$K$17:$K$231</c:f>
              <c:numCache>
                <c:formatCode>_-* #\ ##0.0\ _€_-;\-* #\ ##0.0\ _€_-;_-* "-"??\ _€_-;_-@_-</c:formatCode>
                <c:ptCount val="215"/>
                <c:pt idx="0">
                  <c:v>0.29626409040000001</c:v>
                </c:pt>
                <c:pt idx="1">
                  <c:v>0.59252818080000003</c:v>
                </c:pt>
                <c:pt idx="2">
                  <c:v>0.88879227120000004</c:v>
                </c:pt>
                <c:pt idx="3">
                  <c:v>1.1850563616000001</c:v>
                </c:pt>
                <c:pt idx="4">
                  <c:v>1.4442874407000001</c:v>
                </c:pt>
                <c:pt idx="5">
                  <c:v>1.7405515311000002</c:v>
                </c:pt>
                <c:pt idx="6">
                  <c:v>2.0368156215000002</c:v>
                </c:pt>
                <c:pt idx="7">
                  <c:v>2.3330797119</c:v>
                </c:pt>
                <c:pt idx="8">
                  <c:v>2.6293438023000002</c:v>
                </c:pt>
                <c:pt idx="9">
                  <c:v>2.9256078927000004</c:v>
                </c:pt>
                <c:pt idx="10">
                  <c:v>3.2218719831000007</c:v>
                </c:pt>
                <c:pt idx="11">
                  <c:v>3.5181360735000009</c:v>
                </c:pt>
                <c:pt idx="12">
                  <c:v>3.8144001639000011</c:v>
                </c:pt>
                <c:pt idx="13">
                  <c:v>4.1106642543000014</c:v>
                </c:pt>
                <c:pt idx="14">
                  <c:v>4.4069283447000016</c:v>
                </c:pt>
                <c:pt idx="15">
                  <c:v>4.7031924351000018</c:v>
                </c:pt>
                <c:pt idx="16">
                  <c:v>4.9994565255000021</c:v>
                </c:pt>
                <c:pt idx="17">
                  <c:v>5.3697866385000017</c:v>
                </c:pt>
                <c:pt idx="18">
                  <c:v>5.7401167515000013</c:v>
                </c:pt>
                <c:pt idx="19">
                  <c:v>6.110446864500001</c:v>
                </c:pt>
                <c:pt idx="20">
                  <c:v>6.4807769775000006</c:v>
                </c:pt>
                <c:pt idx="21">
                  <c:v>6.8511070905000002</c:v>
                </c:pt>
                <c:pt idx="22">
                  <c:v>7.2214372034999998</c:v>
                </c:pt>
                <c:pt idx="23">
                  <c:v>7.5917673164999995</c:v>
                </c:pt>
                <c:pt idx="24">
                  <c:v>7.9620974294999991</c:v>
                </c:pt>
                <c:pt idx="25">
                  <c:v>8.3324275424999996</c:v>
                </c:pt>
                <c:pt idx="26">
                  <c:v>8.7027576554999992</c:v>
                </c:pt>
                <c:pt idx="27">
                  <c:v>9.0730877684999989</c:v>
                </c:pt>
                <c:pt idx="28">
                  <c:v>9.4434178814999985</c:v>
                </c:pt>
                <c:pt idx="29">
                  <c:v>9.8137479944999981</c:v>
                </c:pt>
                <c:pt idx="30">
                  <c:v>10.184078107499998</c:v>
                </c:pt>
                <c:pt idx="31">
                  <c:v>10.554408220499997</c:v>
                </c:pt>
                <c:pt idx="32">
                  <c:v>10.924738333499997</c:v>
                </c:pt>
                <c:pt idx="33">
                  <c:v>11.295068446499997</c:v>
                </c:pt>
                <c:pt idx="34">
                  <c:v>11.665398559499996</c:v>
                </c:pt>
                <c:pt idx="35">
                  <c:v>12.035728672499996</c:v>
                </c:pt>
                <c:pt idx="36">
                  <c:v>12.406058785499996</c:v>
                </c:pt>
                <c:pt idx="37">
                  <c:v>12.776388898499995</c:v>
                </c:pt>
                <c:pt idx="38">
                  <c:v>12.916752941329721</c:v>
                </c:pt>
                <c:pt idx="39">
                  <c:v>13.057116984159446</c:v>
                </c:pt>
                <c:pt idx="40">
                  <c:v>13.197481026989172</c:v>
                </c:pt>
                <c:pt idx="41">
                  <c:v>13.337845069818897</c:v>
                </c:pt>
                <c:pt idx="42">
                  <c:v>13.478209112648623</c:v>
                </c:pt>
                <c:pt idx="43">
                  <c:v>13.718923686098622</c:v>
                </c:pt>
                <c:pt idx="44">
                  <c:v>13.958606625662407</c:v>
                </c:pt>
                <c:pt idx="45">
                  <c:v>14.098970668492132</c:v>
                </c:pt>
                <c:pt idx="46">
                  <c:v>14.239334711321858</c:v>
                </c:pt>
                <c:pt idx="47">
                  <c:v>14.379698754151583</c:v>
                </c:pt>
                <c:pt idx="48">
                  <c:v>14.520062796981309</c:v>
                </c:pt>
                <c:pt idx="49">
                  <c:v>14.660426839811034</c:v>
                </c:pt>
                <c:pt idx="50">
                  <c:v>15.025995565643891</c:v>
                </c:pt>
                <c:pt idx="51">
                  <c:v>15.389977162421033</c:v>
                </c:pt>
                <c:pt idx="52">
                  <c:v>15.505276197602592</c:v>
                </c:pt>
                <c:pt idx="53">
                  <c:v>15.620575232784152</c:v>
                </c:pt>
                <c:pt idx="54">
                  <c:v>15.745900271024977</c:v>
                </c:pt>
                <c:pt idx="55">
                  <c:v>15.871225309265803</c:v>
                </c:pt>
                <c:pt idx="56">
                  <c:v>15.996550347506629</c:v>
                </c:pt>
                <c:pt idx="57">
                  <c:v>16.121875385747455</c:v>
                </c:pt>
                <c:pt idx="58">
                  <c:v>16.247200423988279</c:v>
                </c:pt>
                <c:pt idx="59">
                  <c:v>16.312369443873507</c:v>
                </c:pt>
                <c:pt idx="60">
                  <c:v>16.377538463758736</c:v>
                </c:pt>
                <c:pt idx="61">
                  <c:v>16.477798494351397</c:v>
                </c:pt>
                <c:pt idx="62">
                  <c:v>16.578058524944058</c:v>
                </c:pt>
                <c:pt idx="63">
                  <c:v>16.67831855553672</c:v>
                </c:pt>
                <c:pt idx="64">
                  <c:v>16.793617590718281</c:v>
                </c:pt>
                <c:pt idx="65">
                  <c:v>16.908916625899842</c:v>
                </c:pt>
                <c:pt idx="66">
                  <c:v>17.024215661081403</c:v>
                </c:pt>
                <c:pt idx="67">
                  <c:v>17.084371679436998</c:v>
                </c:pt>
                <c:pt idx="68">
                  <c:v>17.144527697792594</c:v>
                </c:pt>
                <c:pt idx="69">
                  <c:v>17.214709719207455</c:v>
                </c:pt>
                <c:pt idx="70">
                  <c:v>17.284891740622317</c:v>
                </c:pt>
                <c:pt idx="71">
                  <c:v>17.355073762037179</c:v>
                </c:pt>
                <c:pt idx="72">
                  <c:v>17.425255783452041</c:v>
                </c:pt>
                <c:pt idx="73">
                  <c:v>17.495437804866903</c:v>
                </c:pt>
                <c:pt idx="74">
                  <c:v>17.565619826281765</c:v>
                </c:pt>
                <c:pt idx="75">
                  <c:v>17.635801847696627</c:v>
                </c:pt>
                <c:pt idx="76">
                  <c:v>17.705983869111488</c:v>
                </c:pt>
                <c:pt idx="77">
                  <c:v>17.77616589052635</c:v>
                </c:pt>
                <c:pt idx="78">
                  <c:v>17.851360913470845</c:v>
                </c:pt>
                <c:pt idx="79">
                  <c:v>17.92655593641534</c:v>
                </c:pt>
                <c:pt idx="80">
                  <c:v>18.001750959359835</c:v>
                </c:pt>
                <c:pt idx="81">
                  <c:v>18.076945982304331</c:v>
                </c:pt>
                <c:pt idx="82">
                  <c:v>18.152141005248826</c:v>
                </c:pt>
                <c:pt idx="83">
                  <c:v>18.227336028193321</c:v>
                </c:pt>
                <c:pt idx="84">
                  <c:v>18.302531051137816</c:v>
                </c:pt>
                <c:pt idx="85">
                  <c:v>18.467960101615706</c:v>
                </c:pt>
                <c:pt idx="86">
                  <c:v>18.633389152093596</c:v>
                </c:pt>
                <c:pt idx="87">
                  <c:v>18.798818202571486</c:v>
                </c:pt>
                <c:pt idx="88">
                  <c:v>18.964247253049376</c:v>
                </c:pt>
                <c:pt idx="89">
                  <c:v>19.129676303527265</c:v>
                </c:pt>
                <c:pt idx="90">
                  <c:v>19.295105354005155</c:v>
                </c:pt>
                <c:pt idx="91">
                  <c:v>19.460534404483045</c:v>
                </c:pt>
                <c:pt idx="92">
                  <c:v>19.808644710703046</c:v>
                </c:pt>
                <c:pt idx="93">
                  <c:v>20.155167887867332</c:v>
                </c:pt>
                <c:pt idx="94">
                  <c:v>20.501691065031618</c:v>
                </c:pt>
                <c:pt idx="95">
                  <c:v>20.84662711314019</c:v>
                </c:pt>
                <c:pt idx="96">
                  <c:v>21.189976032193048</c:v>
                </c:pt>
                <c:pt idx="97">
                  <c:v>21.531737822190191</c:v>
                </c:pt>
                <c:pt idx="98">
                  <c:v>21.873499612187334</c:v>
                </c:pt>
                <c:pt idx="99">
                  <c:v>22.213674273128763</c:v>
                </c:pt>
                <c:pt idx="100">
                  <c:v>22.552261805014478</c:v>
                </c:pt>
                <c:pt idx="101">
                  <c:v>22.889262207844478</c:v>
                </c:pt>
                <c:pt idx="102">
                  <c:v>23.226262610674478</c:v>
                </c:pt>
                <c:pt idx="103">
                  <c:v>23.561675884448764</c:v>
                </c:pt>
                <c:pt idx="104">
                  <c:v>23.895502029167336</c:v>
                </c:pt>
                <c:pt idx="105">
                  <c:v>24.227741044830193</c:v>
                </c:pt>
                <c:pt idx="106">
                  <c:v>24.55998006049305</c:v>
                </c:pt>
                <c:pt idx="107">
                  <c:v>24.890631947100193</c:v>
                </c:pt>
                <c:pt idx="108">
                  <c:v>25.219696704651621</c:v>
                </c:pt>
                <c:pt idx="109">
                  <c:v>25.547174333147336</c:v>
                </c:pt>
                <c:pt idx="110">
                  <c:v>25.87465196164305</c:v>
                </c:pt>
                <c:pt idx="111">
                  <c:v>26.20054246108305</c:v>
                </c:pt>
                <c:pt idx="112">
                  <c:v>26.524845831467335</c:v>
                </c:pt>
                <c:pt idx="113">
                  <c:v>26.84914920185162</c:v>
                </c:pt>
                <c:pt idx="114">
                  <c:v>27.171865443180192</c:v>
                </c:pt>
                <c:pt idx="115">
                  <c:v>27.492994555453048</c:v>
                </c:pt>
                <c:pt idx="116">
                  <c:v>27.812536538670191</c:v>
                </c:pt>
                <c:pt idx="117">
                  <c:v>28.132078521887333</c:v>
                </c:pt>
                <c:pt idx="118">
                  <c:v>28.450033376048761</c:v>
                </c:pt>
                <c:pt idx="119">
                  <c:v>28.766401101154475</c:v>
                </c:pt>
                <c:pt idx="120">
                  <c:v>29.082768826260189</c:v>
                </c:pt>
                <c:pt idx="121">
                  <c:v>29.397549422310188</c:v>
                </c:pt>
                <c:pt idx="122">
                  <c:v>29.71047836779519</c:v>
                </c:pt>
                <c:pt idx="123">
                  <c:v>30.02155566271519</c:v>
                </c:pt>
                <c:pt idx="124">
                  <c:v>30.332632957635191</c:v>
                </c:pt>
                <c:pt idx="125">
                  <c:v>30.64185860199019</c:v>
                </c:pt>
                <c:pt idx="126">
                  <c:v>30.949232595780192</c:v>
                </c:pt>
                <c:pt idx="127">
                  <c:v>31.256606589570193</c:v>
                </c:pt>
                <c:pt idx="128">
                  <c:v>31.562128932795193</c:v>
                </c:pt>
                <c:pt idx="129">
                  <c:v>31.865799625455193</c:v>
                </c:pt>
                <c:pt idx="130">
                  <c:v>32.169470318115195</c:v>
                </c:pt>
                <c:pt idx="131">
                  <c:v>32.471289360210193</c:v>
                </c:pt>
                <c:pt idx="132">
                  <c:v>32.771256751740189</c:v>
                </c:pt>
                <c:pt idx="133">
                  <c:v>33.071224143270186</c:v>
                </c:pt>
                <c:pt idx="134">
                  <c:v>33.369339884235188</c:v>
                </c:pt>
                <c:pt idx="135">
                  <c:v>33.665603974635189</c:v>
                </c:pt>
                <c:pt idx="136">
                  <c:v>33.961868065035191</c:v>
                </c:pt>
                <c:pt idx="137">
                  <c:v>34.25783589134479</c:v>
                </c:pt>
                <c:pt idx="138">
                  <c:v>34.553507453563988</c:v>
                </c:pt>
                <c:pt idx="139">
                  <c:v>34.849179015783186</c:v>
                </c:pt>
                <c:pt idx="140">
                  <c:v>35.144554313911989</c:v>
                </c:pt>
                <c:pt idx="141">
                  <c:v>35.439633347950391</c:v>
                </c:pt>
                <c:pt idx="142">
                  <c:v>35.734712381988793</c:v>
                </c:pt>
                <c:pt idx="143">
                  <c:v>35.985277736444594</c:v>
                </c:pt>
                <c:pt idx="144">
                  <c:v>36.235843090900396</c:v>
                </c:pt>
                <c:pt idx="145">
                  <c:v>36.486156620879356</c:v>
                </c:pt>
                <c:pt idx="146">
                  <c:v>36.736218326381476</c:v>
                </c:pt>
                <c:pt idx="147">
                  <c:v>36.986280031883595</c:v>
                </c:pt>
                <c:pt idx="148">
                  <c:v>37.236089912908874</c:v>
                </c:pt>
                <c:pt idx="149">
                  <c:v>37.485899793934152</c:v>
                </c:pt>
                <c:pt idx="150">
                  <c:v>37.691432856649108</c:v>
                </c:pt>
                <c:pt idx="151">
                  <c:v>37.896965919364064</c:v>
                </c:pt>
                <c:pt idx="152">
                  <c:v>38.10249898207902</c:v>
                </c:pt>
                <c:pt idx="153">
                  <c:v>38.247876026438377</c:v>
                </c:pt>
                <c:pt idx="154">
                  <c:v>38.393253070797734</c:v>
                </c:pt>
                <c:pt idx="155">
                  <c:v>38.53863011515709</c:v>
                </c:pt>
                <c:pt idx="156">
                  <c:v>38.684007159516447</c:v>
                </c:pt>
                <c:pt idx="157">
                  <c:v>38.824371202346171</c:v>
                </c:pt>
                <c:pt idx="158">
                  <c:v>38.964735245175895</c:v>
                </c:pt>
                <c:pt idx="159">
                  <c:v>39.105099288005619</c:v>
                </c:pt>
                <c:pt idx="160">
                  <c:v>39.245463330835342</c:v>
                </c:pt>
                <c:pt idx="161">
                  <c:v>39.385827373665066</c:v>
                </c:pt>
                <c:pt idx="162">
                  <c:v>39.536217419554056</c:v>
                </c:pt>
                <c:pt idx="163">
                  <c:v>39.686607465443046</c:v>
                </c:pt>
                <c:pt idx="164">
                  <c:v>39.776841492976438</c:v>
                </c:pt>
                <c:pt idx="165">
                  <c:v>39.867075520509829</c:v>
                </c:pt>
                <c:pt idx="166">
                  <c:v>39.95730954804322</c:v>
                </c:pt>
                <c:pt idx="167">
                  <c:v>40.047543575576611</c:v>
                </c:pt>
                <c:pt idx="168">
                  <c:v>40.137777603110003</c:v>
                </c:pt>
                <c:pt idx="169">
                  <c:v>40.288167648998993</c:v>
                </c:pt>
                <c:pt idx="170">
                  <c:v>40.438557694887983</c:v>
                </c:pt>
                <c:pt idx="171">
                  <c:v>40.523778720891741</c:v>
                </c:pt>
                <c:pt idx="172">
                  <c:v>40.608999746895499</c:v>
                </c:pt>
                <c:pt idx="173">
                  <c:v>40.694220772899257</c:v>
                </c:pt>
                <c:pt idx="174">
                  <c:v>40.779441798903015</c:v>
                </c:pt>
                <c:pt idx="175">
                  <c:v>40.864662824906773</c:v>
                </c:pt>
                <c:pt idx="176">
                  <c:v>40.949883850910531</c:v>
                </c:pt>
                <c:pt idx="177">
                  <c:v>41.035104876914289</c:v>
                </c:pt>
                <c:pt idx="178">
                  <c:v>41.110299899858788</c:v>
                </c:pt>
                <c:pt idx="179">
                  <c:v>41.185494922803286</c:v>
                </c:pt>
                <c:pt idx="180">
                  <c:v>41.260689945747785</c:v>
                </c:pt>
                <c:pt idx="181">
                  <c:v>41.335884968692284</c:v>
                </c:pt>
                <c:pt idx="182">
                  <c:v>41.411079991636782</c:v>
                </c:pt>
                <c:pt idx="183">
                  <c:v>41.498359392668625</c:v>
                </c:pt>
                <c:pt idx="184">
                  <c:v>41.585638793700468</c:v>
                </c:pt>
                <c:pt idx="185">
                  <c:v>41.650807813585701</c:v>
                </c:pt>
                <c:pt idx="186">
                  <c:v>41.715976833470933</c:v>
                </c:pt>
                <c:pt idx="187">
                  <c:v>41.781145853356165</c:v>
                </c:pt>
                <c:pt idx="188">
                  <c:v>41.846314873241397</c:v>
                </c:pt>
                <c:pt idx="189">
                  <c:v>41.906470891596996</c:v>
                </c:pt>
                <c:pt idx="190">
                  <c:v>41.966626909952595</c:v>
                </c:pt>
                <c:pt idx="191">
                  <c:v>42.026782928308194</c:v>
                </c:pt>
                <c:pt idx="192">
                  <c:v>42.086938946663793</c:v>
                </c:pt>
                <c:pt idx="193">
                  <c:v>42.147094965019392</c:v>
                </c:pt>
                <c:pt idx="194">
                  <c:v>42.20725098337499</c:v>
                </c:pt>
                <c:pt idx="195">
                  <c:v>42.267407001730589</c:v>
                </c:pt>
                <c:pt idx="196">
                  <c:v>42.327563020086188</c:v>
                </c:pt>
                <c:pt idx="197">
                  <c:v>42.414664662663789</c:v>
                </c:pt>
                <c:pt idx="198">
                  <c:v>42.501766305241389</c:v>
                </c:pt>
                <c:pt idx="199">
                  <c:v>42.58886794781899</c:v>
                </c:pt>
                <c:pt idx="200">
                  <c:v>42.675969590396591</c:v>
                </c:pt>
                <c:pt idx="201">
                  <c:v>42.763071232974191</c:v>
                </c:pt>
                <c:pt idx="202">
                  <c:v>42.85008399632467</c:v>
                </c:pt>
                <c:pt idx="203">
                  <c:v>42.93709675967515</c:v>
                </c:pt>
                <c:pt idx="204">
                  <c:v>43.024109523025629</c:v>
                </c:pt>
                <c:pt idx="205">
                  <c:v>43.111122286376109</c:v>
                </c:pt>
                <c:pt idx="206">
                  <c:v>43.198135049726588</c:v>
                </c:pt>
                <c:pt idx="207">
                  <c:v>43.285147813077067</c:v>
                </c:pt>
                <c:pt idx="208">
                  <c:v>43.372071697200425</c:v>
                </c:pt>
                <c:pt idx="209">
                  <c:v>43.458995581323784</c:v>
                </c:pt>
                <c:pt idx="210">
                  <c:v>43.545919465447142</c:v>
                </c:pt>
                <c:pt idx="211">
                  <c:v>43.6328433495705</c:v>
                </c:pt>
                <c:pt idx="212">
                  <c:v>43.719767233693858</c:v>
                </c:pt>
                <c:pt idx="213">
                  <c:v>43.748712235325939</c:v>
                </c:pt>
                <c:pt idx="214">
                  <c:v>43.864492241854258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E-4A04-85D4-01F9CA22F5F3}"/>
            </c:ext>
          </c:extLst>
        </c:ser>
        <c:ser>
          <c:idx val="4"/>
          <c:order val="3"/>
          <c:tx>
            <c:strRef>
              <c:f>Atlantique!$Q$11</c:f>
              <c:strCache>
                <c:ptCount val="1"/>
                <c:pt idx="0">
                  <c:v>With Storengy and GRTgaz maintenance (probable case - CPRTt)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Atlantique!$A$17:$A$231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Atlantique!$Q$17:$Q$231</c:f>
              <c:numCache>
                <c:formatCode>0.0</c:formatCode>
                <c:ptCount val="215"/>
                <c:pt idx="0">
                  <c:v>0.29626409040000001</c:v>
                </c:pt>
                <c:pt idx="1">
                  <c:v>0.59252818080000003</c:v>
                </c:pt>
                <c:pt idx="2">
                  <c:v>0.88879227120000004</c:v>
                </c:pt>
                <c:pt idx="3">
                  <c:v>1.1850563616000001</c:v>
                </c:pt>
                <c:pt idx="4">
                  <c:v>1.4442874407000001</c:v>
                </c:pt>
                <c:pt idx="5">
                  <c:v>1.7405515311000002</c:v>
                </c:pt>
                <c:pt idx="6">
                  <c:v>2.0368156215000002</c:v>
                </c:pt>
                <c:pt idx="7">
                  <c:v>2.3330797119</c:v>
                </c:pt>
                <c:pt idx="8">
                  <c:v>2.6293438023000002</c:v>
                </c:pt>
                <c:pt idx="9">
                  <c:v>2.9256078927000004</c:v>
                </c:pt>
                <c:pt idx="10">
                  <c:v>3.2218719831000007</c:v>
                </c:pt>
                <c:pt idx="11">
                  <c:v>3.5181360735000009</c:v>
                </c:pt>
                <c:pt idx="12">
                  <c:v>3.8144001639000011</c:v>
                </c:pt>
                <c:pt idx="13">
                  <c:v>4.1106642543000014</c:v>
                </c:pt>
                <c:pt idx="14">
                  <c:v>4.4069283447000016</c:v>
                </c:pt>
                <c:pt idx="15">
                  <c:v>4.7031924351000018</c:v>
                </c:pt>
                <c:pt idx="16">
                  <c:v>4.9994565255000021</c:v>
                </c:pt>
                <c:pt idx="17">
                  <c:v>5.3697866385000017</c:v>
                </c:pt>
                <c:pt idx="18">
                  <c:v>5.7401167515000013</c:v>
                </c:pt>
                <c:pt idx="19">
                  <c:v>6.110446864500001</c:v>
                </c:pt>
                <c:pt idx="20">
                  <c:v>6.4807769775000006</c:v>
                </c:pt>
                <c:pt idx="21">
                  <c:v>6.8511070905000002</c:v>
                </c:pt>
                <c:pt idx="22">
                  <c:v>7.2214372034999998</c:v>
                </c:pt>
                <c:pt idx="23">
                  <c:v>7.5917673164999995</c:v>
                </c:pt>
                <c:pt idx="24">
                  <c:v>7.9620974294999991</c:v>
                </c:pt>
                <c:pt idx="25">
                  <c:v>8.3324275424999996</c:v>
                </c:pt>
                <c:pt idx="26">
                  <c:v>8.7027576554999992</c:v>
                </c:pt>
                <c:pt idx="27">
                  <c:v>9.0730877684999989</c:v>
                </c:pt>
                <c:pt idx="28">
                  <c:v>9.4434178814999985</c:v>
                </c:pt>
                <c:pt idx="29">
                  <c:v>9.8137479944999981</c:v>
                </c:pt>
                <c:pt idx="30">
                  <c:v>10.184078107499998</c:v>
                </c:pt>
                <c:pt idx="31">
                  <c:v>10.554408220499997</c:v>
                </c:pt>
                <c:pt idx="32">
                  <c:v>10.924738333499997</c:v>
                </c:pt>
                <c:pt idx="33">
                  <c:v>11.295068446499997</c:v>
                </c:pt>
                <c:pt idx="34">
                  <c:v>11.665398559499996</c:v>
                </c:pt>
                <c:pt idx="35">
                  <c:v>12.035728672499996</c:v>
                </c:pt>
                <c:pt idx="36">
                  <c:v>12.406058785499996</c:v>
                </c:pt>
                <c:pt idx="37">
                  <c:v>12.776388898499995</c:v>
                </c:pt>
                <c:pt idx="38">
                  <c:v>12.976908959685316</c:v>
                </c:pt>
                <c:pt idx="39">
                  <c:v>13.177429020870637</c:v>
                </c:pt>
                <c:pt idx="40">
                  <c:v>13.377949082055958</c:v>
                </c:pt>
                <c:pt idx="41">
                  <c:v>13.578469143241279</c:v>
                </c:pt>
                <c:pt idx="42">
                  <c:v>13.778989204426599</c:v>
                </c:pt>
                <c:pt idx="43">
                  <c:v>14.018672143990385</c:v>
                </c:pt>
                <c:pt idx="44">
                  <c:v>14.257323449667956</c:v>
                </c:pt>
                <c:pt idx="45">
                  <c:v>14.457843510853277</c:v>
                </c:pt>
                <c:pt idx="46">
                  <c:v>14.658363572038597</c:v>
                </c:pt>
                <c:pt idx="47">
                  <c:v>14.858883633223918</c:v>
                </c:pt>
                <c:pt idx="48">
                  <c:v>15.059403694409239</c:v>
                </c:pt>
                <c:pt idx="49">
                  <c:v>15.25992375559456</c:v>
                </c:pt>
                <c:pt idx="50">
                  <c:v>15.623905352371702</c:v>
                </c:pt>
                <c:pt idx="51">
                  <c:v>15.98629982009313</c:v>
                </c:pt>
                <c:pt idx="52">
                  <c:v>16.201858885867349</c:v>
                </c:pt>
                <c:pt idx="53">
                  <c:v>16.417417951641568</c:v>
                </c:pt>
                <c:pt idx="54">
                  <c:v>16.63799001894542</c:v>
                </c:pt>
                <c:pt idx="55">
                  <c:v>16.858562086249272</c:v>
                </c:pt>
                <c:pt idx="56">
                  <c:v>17.079134153553124</c:v>
                </c:pt>
                <c:pt idx="57">
                  <c:v>17.299706220856976</c:v>
                </c:pt>
                <c:pt idx="58">
                  <c:v>17.520278288160828</c:v>
                </c:pt>
                <c:pt idx="59">
                  <c:v>17.680694337109085</c:v>
                </c:pt>
                <c:pt idx="60">
                  <c:v>17.841110386057341</c:v>
                </c:pt>
                <c:pt idx="61">
                  <c:v>18.031604444183397</c:v>
                </c:pt>
                <c:pt idx="62">
                  <c:v>18.222098502309453</c:v>
                </c:pt>
                <c:pt idx="63">
                  <c:v>18.41259256043551</c:v>
                </c:pt>
                <c:pt idx="64">
                  <c:v>18.618125623150465</c:v>
                </c:pt>
                <c:pt idx="65">
                  <c:v>18.823658685865421</c:v>
                </c:pt>
                <c:pt idx="66">
                  <c:v>19.029191748580377</c:v>
                </c:pt>
                <c:pt idx="67">
                  <c:v>19.179581794469367</c:v>
                </c:pt>
                <c:pt idx="68">
                  <c:v>19.329971840358358</c:v>
                </c:pt>
                <c:pt idx="69">
                  <c:v>19.495400890836247</c:v>
                </c:pt>
                <c:pt idx="70">
                  <c:v>19.660829941314137</c:v>
                </c:pt>
                <c:pt idx="71">
                  <c:v>19.826258991792027</c:v>
                </c:pt>
                <c:pt idx="72">
                  <c:v>19.991688042269917</c:v>
                </c:pt>
                <c:pt idx="73">
                  <c:v>20.127039083570008</c:v>
                </c:pt>
                <c:pt idx="74">
                  <c:v>20.262390124870098</c:v>
                </c:pt>
                <c:pt idx="75">
                  <c:v>20.397741166170189</c:v>
                </c:pt>
                <c:pt idx="76">
                  <c:v>20.533092207470279</c:v>
                </c:pt>
                <c:pt idx="77">
                  <c:v>20.66844324877037</c:v>
                </c:pt>
                <c:pt idx="78">
                  <c:v>20.808807291600093</c:v>
                </c:pt>
                <c:pt idx="79">
                  <c:v>20.949171334429817</c:v>
                </c:pt>
                <c:pt idx="80">
                  <c:v>21.089535377259541</c:v>
                </c:pt>
                <c:pt idx="81">
                  <c:v>21.229899420089264</c:v>
                </c:pt>
                <c:pt idx="82">
                  <c:v>21.370263462918988</c:v>
                </c:pt>
                <c:pt idx="83">
                  <c:v>21.510627505748712</c:v>
                </c:pt>
                <c:pt idx="84">
                  <c:v>21.650991548578435</c:v>
                </c:pt>
                <c:pt idx="85">
                  <c:v>21.871563615882287</c:v>
                </c:pt>
                <c:pt idx="86">
                  <c:v>22.09213568318614</c:v>
                </c:pt>
                <c:pt idx="87">
                  <c:v>22.312707750489992</c:v>
                </c:pt>
                <c:pt idx="88">
                  <c:v>22.533279817793844</c:v>
                </c:pt>
                <c:pt idx="89">
                  <c:v>22.753851885097696</c:v>
                </c:pt>
                <c:pt idx="90">
                  <c:v>22.974423952401548</c:v>
                </c:pt>
                <c:pt idx="91">
                  <c:v>23.200009021235033</c:v>
                </c:pt>
                <c:pt idx="92">
                  <c:v>23.535422295009319</c:v>
                </c:pt>
                <c:pt idx="93">
                  <c:v>23.86924843972789</c:v>
                </c:pt>
                <c:pt idx="94">
                  <c:v>24.201487455390748</c:v>
                </c:pt>
                <c:pt idx="95">
                  <c:v>24.533726471053605</c:v>
                </c:pt>
                <c:pt idx="96">
                  <c:v>24.864378357660748</c:v>
                </c:pt>
                <c:pt idx="97">
                  <c:v>25.193443115212176</c:v>
                </c:pt>
                <c:pt idx="98">
                  <c:v>25.522507872763605</c:v>
                </c:pt>
                <c:pt idx="99">
                  <c:v>25.849985501259319</c:v>
                </c:pt>
                <c:pt idx="100">
                  <c:v>26.175876000699319</c:v>
                </c:pt>
                <c:pt idx="101">
                  <c:v>26.500179371083604</c:v>
                </c:pt>
                <c:pt idx="102">
                  <c:v>26.824482741467889</c:v>
                </c:pt>
                <c:pt idx="103">
                  <c:v>27.147198982796461</c:v>
                </c:pt>
                <c:pt idx="104">
                  <c:v>27.468328095069317</c:v>
                </c:pt>
                <c:pt idx="105">
                  <c:v>27.78787007828646</c:v>
                </c:pt>
                <c:pt idx="106">
                  <c:v>28.107412061503602</c:v>
                </c:pt>
                <c:pt idx="107">
                  <c:v>28.42536691566503</c:v>
                </c:pt>
                <c:pt idx="108">
                  <c:v>28.741734640770744</c:v>
                </c:pt>
                <c:pt idx="109">
                  <c:v>29.058102365876458</c:v>
                </c:pt>
                <c:pt idx="110">
                  <c:v>29.372882961926457</c:v>
                </c:pt>
                <c:pt idx="111">
                  <c:v>29.685811907411459</c:v>
                </c:pt>
                <c:pt idx="112">
                  <c:v>29.998740852896461</c:v>
                </c:pt>
                <c:pt idx="113">
                  <c:v>30.309818147816461</c:v>
                </c:pt>
                <c:pt idx="114">
                  <c:v>30.61904379217146</c:v>
                </c:pt>
                <c:pt idx="115">
                  <c:v>30.926417785961462</c:v>
                </c:pt>
                <c:pt idx="116">
                  <c:v>31.233791779751463</c:v>
                </c:pt>
                <c:pt idx="117">
                  <c:v>31.539314122976464</c:v>
                </c:pt>
                <c:pt idx="118">
                  <c:v>31.842984815636463</c:v>
                </c:pt>
                <c:pt idx="119">
                  <c:v>32.146655508296462</c:v>
                </c:pt>
                <c:pt idx="120">
                  <c:v>32.44847455039146</c:v>
                </c:pt>
                <c:pt idx="121">
                  <c:v>32.748441941921456</c:v>
                </c:pt>
                <c:pt idx="122">
                  <c:v>33.048409333451453</c:v>
                </c:pt>
                <c:pt idx="123">
                  <c:v>33.346525074416455</c:v>
                </c:pt>
                <c:pt idx="124">
                  <c:v>33.642789164816456</c:v>
                </c:pt>
                <c:pt idx="125">
                  <c:v>33.939053255216457</c:v>
                </c:pt>
                <c:pt idx="126">
                  <c:v>34.235021081526057</c:v>
                </c:pt>
                <c:pt idx="127">
                  <c:v>34.530692643745255</c:v>
                </c:pt>
                <c:pt idx="128">
                  <c:v>34.826364205964452</c:v>
                </c:pt>
                <c:pt idx="129">
                  <c:v>35.121739504093256</c:v>
                </c:pt>
                <c:pt idx="130">
                  <c:v>35.416818538131658</c:v>
                </c:pt>
                <c:pt idx="131">
                  <c:v>35.711897572170059</c:v>
                </c:pt>
                <c:pt idx="132">
                  <c:v>36.006680342118059</c:v>
                </c:pt>
                <c:pt idx="133">
                  <c:v>36.301166847975658</c:v>
                </c:pt>
                <c:pt idx="134">
                  <c:v>36.595653353833256</c:v>
                </c:pt>
                <c:pt idx="135">
                  <c:v>36.889843595600453</c:v>
                </c:pt>
                <c:pt idx="136">
                  <c:v>37.18403383736765</c:v>
                </c:pt>
                <c:pt idx="137">
                  <c:v>37.477927815044453</c:v>
                </c:pt>
                <c:pt idx="138">
                  <c:v>37.771525528630853</c:v>
                </c:pt>
                <c:pt idx="139">
                  <c:v>38.065123242217254</c:v>
                </c:pt>
                <c:pt idx="140">
                  <c:v>38.358424691713253</c:v>
                </c:pt>
                <c:pt idx="141">
                  <c:v>38.651429877118851</c:v>
                </c:pt>
                <c:pt idx="142">
                  <c:v>38.944435062524448</c:v>
                </c:pt>
                <c:pt idx="143">
                  <c:v>39.19323764564237</c:v>
                </c:pt>
                <c:pt idx="144">
                  <c:v>39.44178840428345</c:v>
                </c:pt>
                <c:pt idx="145">
                  <c:v>39.690339162924531</c:v>
                </c:pt>
                <c:pt idx="146">
                  <c:v>39.93863809708877</c:v>
                </c:pt>
                <c:pt idx="147">
                  <c:v>40.186937031253009</c:v>
                </c:pt>
                <c:pt idx="148">
                  <c:v>40.434984140940408</c:v>
                </c:pt>
                <c:pt idx="149">
                  <c:v>40.683031250627806</c:v>
                </c:pt>
                <c:pt idx="150">
                  <c:v>40.930826535838364</c:v>
                </c:pt>
                <c:pt idx="151">
                  <c:v>41.178621821048921</c:v>
                </c:pt>
                <c:pt idx="152">
                  <c:v>41.426165281782644</c:v>
                </c:pt>
                <c:pt idx="153">
                  <c:v>41.651750350616133</c:v>
                </c:pt>
                <c:pt idx="154">
                  <c:v>41.877335419449622</c:v>
                </c:pt>
                <c:pt idx="155">
                  <c:v>42.102920488283111</c:v>
                </c:pt>
                <c:pt idx="156">
                  <c:v>42.3285055571166</c:v>
                </c:pt>
                <c:pt idx="157">
                  <c:v>42.549077624420455</c:v>
                </c:pt>
                <c:pt idx="158">
                  <c:v>42.769649691724311</c:v>
                </c:pt>
                <c:pt idx="159">
                  <c:v>42.990221759028167</c:v>
                </c:pt>
                <c:pt idx="160">
                  <c:v>43.210793826332022</c:v>
                </c:pt>
                <c:pt idx="161">
                  <c:v>43.431365893635878</c:v>
                </c:pt>
                <c:pt idx="162">
                  <c:v>43.661963963999</c:v>
                </c:pt>
                <c:pt idx="163">
                  <c:v>43.892562034362122</c:v>
                </c:pt>
                <c:pt idx="164">
                  <c:v>44.088069094017811</c:v>
                </c:pt>
                <c:pt idx="165">
                  <c:v>44.283576153673501</c:v>
                </c:pt>
                <c:pt idx="166">
                  <c:v>44.47908321332919</c:v>
                </c:pt>
                <c:pt idx="167">
                  <c:v>44.674590272984879</c:v>
                </c:pt>
                <c:pt idx="168">
                  <c:v>44.870097332640569</c:v>
                </c:pt>
                <c:pt idx="169">
                  <c:v>45.095682401474058</c:v>
                </c:pt>
                <c:pt idx="170">
                  <c:v>45.095682401474058</c:v>
                </c:pt>
                <c:pt idx="171">
                  <c:v>45.095682401474058</c:v>
                </c:pt>
                <c:pt idx="172">
                  <c:v>45.095682401474058</c:v>
                </c:pt>
                <c:pt idx="173">
                  <c:v>45.095682401474058</c:v>
                </c:pt>
                <c:pt idx="174">
                  <c:v>45.095682401474058</c:v>
                </c:pt>
                <c:pt idx="175">
                  <c:v>45.095682401474058</c:v>
                </c:pt>
                <c:pt idx="176">
                  <c:v>45.095682401474058</c:v>
                </c:pt>
                <c:pt idx="177">
                  <c:v>45.095682401474058</c:v>
                </c:pt>
                <c:pt idx="178">
                  <c:v>45.095682401474058</c:v>
                </c:pt>
                <c:pt idx="179">
                  <c:v>45.095682401474058</c:v>
                </c:pt>
                <c:pt idx="180">
                  <c:v>45.095682401474058</c:v>
                </c:pt>
                <c:pt idx="181">
                  <c:v>45.095682401474058</c:v>
                </c:pt>
                <c:pt idx="182">
                  <c:v>45.095682401474058</c:v>
                </c:pt>
                <c:pt idx="183">
                  <c:v>45.095682401474058</c:v>
                </c:pt>
                <c:pt idx="184">
                  <c:v>45.095682401474058</c:v>
                </c:pt>
                <c:pt idx="185">
                  <c:v>45.095682401474058</c:v>
                </c:pt>
                <c:pt idx="186">
                  <c:v>45.095682401474058</c:v>
                </c:pt>
                <c:pt idx="187">
                  <c:v>45.095682401474058</c:v>
                </c:pt>
                <c:pt idx="188">
                  <c:v>45.095682401474058</c:v>
                </c:pt>
                <c:pt idx="189">
                  <c:v>45.095682401474058</c:v>
                </c:pt>
                <c:pt idx="190">
                  <c:v>45.095682401474058</c:v>
                </c:pt>
                <c:pt idx="191">
                  <c:v>45.095682401474058</c:v>
                </c:pt>
                <c:pt idx="192">
                  <c:v>45.095682401474058</c:v>
                </c:pt>
                <c:pt idx="193">
                  <c:v>45.095682401474058</c:v>
                </c:pt>
                <c:pt idx="194">
                  <c:v>45.095682401474058</c:v>
                </c:pt>
                <c:pt idx="195">
                  <c:v>45.095682401474058</c:v>
                </c:pt>
                <c:pt idx="196">
                  <c:v>45.095682401474058</c:v>
                </c:pt>
                <c:pt idx="197">
                  <c:v>45.095682401474058</c:v>
                </c:pt>
                <c:pt idx="198">
                  <c:v>45.095682401474058</c:v>
                </c:pt>
                <c:pt idx="199">
                  <c:v>45.095682401474058</c:v>
                </c:pt>
                <c:pt idx="200">
                  <c:v>45.095682401474058</c:v>
                </c:pt>
                <c:pt idx="201">
                  <c:v>45.095682401474058</c:v>
                </c:pt>
                <c:pt idx="202">
                  <c:v>45.095682401474058</c:v>
                </c:pt>
                <c:pt idx="203">
                  <c:v>45.095682401474058</c:v>
                </c:pt>
                <c:pt idx="204">
                  <c:v>45.095682401474058</c:v>
                </c:pt>
                <c:pt idx="205">
                  <c:v>45.095682401474058</c:v>
                </c:pt>
                <c:pt idx="206">
                  <c:v>45.095682401474058</c:v>
                </c:pt>
                <c:pt idx="207">
                  <c:v>45.095682401474058</c:v>
                </c:pt>
                <c:pt idx="208">
                  <c:v>45.095682401474058</c:v>
                </c:pt>
                <c:pt idx="209">
                  <c:v>45.095682401474058</c:v>
                </c:pt>
                <c:pt idx="210">
                  <c:v>45.095682401474058</c:v>
                </c:pt>
                <c:pt idx="211">
                  <c:v>45.095682401474058</c:v>
                </c:pt>
                <c:pt idx="212">
                  <c:v>45.095682401474058</c:v>
                </c:pt>
                <c:pt idx="213">
                  <c:v>45.095682401474058</c:v>
                </c:pt>
                <c:pt idx="214">
                  <c:v>45.095682401474058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DE-4A04-85D4-01F9CA22F5F3}"/>
            </c:ext>
          </c:extLst>
        </c:ser>
        <c:ser>
          <c:idx val="3"/>
          <c:order val="4"/>
          <c:tx>
            <c:strRef>
              <c:f>Atlantique!$B$16</c:f>
              <c:strCache>
                <c:ptCount val="1"/>
                <c:pt idx="0">
                  <c:v>Minimum stock level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Atlantique!$B$17:$B$231</c:f>
              <c:numCache>
                <c:formatCode>0.00</c:formatCode>
                <c:ptCount val="2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34.200000000000003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38.6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DE-4A04-85D4-01F9CA22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4255704"/>
        <c:axId val="774252960"/>
      </c:lineChart>
      <c:dateAx>
        <c:axId val="774255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74252960"/>
        <c:crosses val="autoZero"/>
        <c:auto val="1"/>
        <c:lblOffset val="100"/>
        <c:baseTimeUnit val="days"/>
        <c:minorUnit val="1"/>
      </c:dateAx>
      <c:valAx>
        <c:axId val="77425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-* #\ ##0.00\ _€_-;\-* #\ 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74255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Serene Nord filling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'Nord-Est'!$E$11:$H$11</c:f>
              <c:strCache>
                <c:ptCount val="1"/>
                <c:pt idx="0">
                  <c:v>With Storengy maintenance only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'Nord-Est'!$A$17:$A$231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'Nord-Est'!$E$17:$E$231</c:f>
              <c:numCache>
                <c:formatCode>_-* #\ ##0.00\ _€_-;\-* #\ ##0.00\ _€_-;_-* "-"??\ _€_-;_-@_-</c:formatCode>
                <c:ptCount val="215"/>
                <c:pt idx="0">
                  <c:v>0.12294686000000001</c:v>
                </c:pt>
                <c:pt idx="1">
                  <c:v>0.24589372000000001</c:v>
                </c:pt>
                <c:pt idx="2">
                  <c:v>0.36884058000000003</c:v>
                </c:pt>
                <c:pt idx="3">
                  <c:v>0.49178744000000002</c:v>
                </c:pt>
                <c:pt idx="4">
                  <c:v>0.61473430000000007</c:v>
                </c:pt>
                <c:pt idx="5">
                  <c:v>0.73768116000000006</c:v>
                </c:pt>
                <c:pt idx="6">
                  <c:v>0.86062802000000005</c:v>
                </c:pt>
                <c:pt idx="7">
                  <c:v>0.98357488000000004</c:v>
                </c:pt>
                <c:pt idx="8">
                  <c:v>1.10652174</c:v>
                </c:pt>
                <c:pt idx="9">
                  <c:v>1.2294686000000001</c:v>
                </c:pt>
                <c:pt idx="10">
                  <c:v>1.3401207740000001</c:v>
                </c:pt>
                <c:pt idx="11">
                  <c:v>1.450772948</c:v>
                </c:pt>
                <c:pt idx="12">
                  <c:v>1.5614251219999999</c:v>
                </c:pt>
                <c:pt idx="13">
                  <c:v>1.6720772959999999</c:v>
                </c:pt>
                <c:pt idx="14">
                  <c:v>1.7827294699999998</c:v>
                </c:pt>
                <c:pt idx="15">
                  <c:v>1.8872343009999999</c:v>
                </c:pt>
                <c:pt idx="16">
                  <c:v>1.991739132</c:v>
                </c:pt>
                <c:pt idx="17">
                  <c:v>2.096243963</c:v>
                </c:pt>
                <c:pt idx="18">
                  <c:v>2.2007487939999999</c:v>
                </c:pt>
                <c:pt idx="19">
                  <c:v>2.3052536249999998</c:v>
                </c:pt>
                <c:pt idx="20">
                  <c:v>2.4097584559999996</c:v>
                </c:pt>
                <c:pt idx="21">
                  <c:v>2.5142632869999995</c:v>
                </c:pt>
                <c:pt idx="22">
                  <c:v>2.6187681179999993</c:v>
                </c:pt>
                <c:pt idx="23">
                  <c:v>2.7232729489999992</c:v>
                </c:pt>
                <c:pt idx="24">
                  <c:v>2.827777779999999</c:v>
                </c:pt>
                <c:pt idx="25">
                  <c:v>2.9322826109999989</c:v>
                </c:pt>
                <c:pt idx="26">
                  <c:v>3.0367874419999987</c:v>
                </c:pt>
                <c:pt idx="27">
                  <c:v>3.1412922729999986</c:v>
                </c:pt>
                <c:pt idx="28">
                  <c:v>3.2457971039999984</c:v>
                </c:pt>
                <c:pt idx="29">
                  <c:v>3.3687439639999983</c:v>
                </c:pt>
                <c:pt idx="30">
                  <c:v>3.4916908239999982</c:v>
                </c:pt>
                <c:pt idx="31">
                  <c:v>3.6146376839999981</c:v>
                </c:pt>
                <c:pt idx="32">
                  <c:v>3.737584543999998</c:v>
                </c:pt>
                <c:pt idx="33">
                  <c:v>3.8605314039999978</c:v>
                </c:pt>
                <c:pt idx="34">
                  <c:v>3.9834782639999977</c:v>
                </c:pt>
                <c:pt idx="35">
                  <c:v>4.1064251239999976</c:v>
                </c:pt>
                <c:pt idx="36">
                  <c:v>4.2293719839999975</c:v>
                </c:pt>
                <c:pt idx="37">
                  <c:v>4.3523188439999974</c:v>
                </c:pt>
                <c:pt idx="38">
                  <c:v>4.4752657039999972</c:v>
                </c:pt>
                <c:pt idx="39">
                  <c:v>4.5982125639999971</c:v>
                </c:pt>
                <c:pt idx="40">
                  <c:v>4.7209837856285688</c:v>
                </c:pt>
                <c:pt idx="41">
                  <c:v>4.8435793688857114</c:v>
                </c:pt>
                <c:pt idx="42">
                  <c:v>4.9659993137714258</c:v>
                </c:pt>
                <c:pt idx="43">
                  <c:v>5.0882436202857111</c:v>
                </c:pt>
                <c:pt idx="44">
                  <c:v>5.2104879267999964</c:v>
                </c:pt>
                <c:pt idx="45">
                  <c:v>5.3325565949428535</c:v>
                </c:pt>
                <c:pt idx="46">
                  <c:v>5.4544496247142824</c:v>
                </c:pt>
                <c:pt idx="47">
                  <c:v>5.5761670161142822</c:v>
                </c:pt>
                <c:pt idx="48">
                  <c:v>5.6977087691428538</c:v>
                </c:pt>
                <c:pt idx="49">
                  <c:v>5.8192505221714255</c:v>
                </c:pt>
                <c:pt idx="50">
                  <c:v>5.940616636828568</c:v>
                </c:pt>
                <c:pt idx="51">
                  <c:v>6.0618071131142823</c:v>
                </c:pt>
                <c:pt idx="52">
                  <c:v>6.1828219510285685</c:v>
                </c:pt>
                <c:pt idx="53">
                  <c:v>6.3036611505714255</c:v>
                </c:pt>
                <c:pt idx="54">
                  <c:v>6.4243247117428544</c:v>
                </c:pt>
                <c:pt idx="55">
                  <c:v>6.5449882729142832</c:v>
                </c:pt>
                <c:pt idx="56">
                  <c:v>6.665476195714283</c:v>
                </c:pt>
                <c:pt idx="57">
                  <c:v>6.7857884801428545</c:v>
                </c:pt>
                <c:pt idx="58">
                  <c:v>6.905925126199997</c:v>
                </c:pt>
                <c:pt idx="59">
                  <c:v>7.0258861338857113</c:v>
                </c:pt>
                <c:pt idx="60">
                  <c:v>7.1458471415714255</c:v>
                </c:pt>
                <c:pt idx="61">
                  <c:v>7.2656325108857116</c:v>
                </c:pt>
                <c:pt idx="62">
                  <c:v>7.3852422418285686</c:v>
                </c:pt>
                <c:pt idx="63">
                  <c:v>7.5046763343999974</c:v>
                </c:pt>
                <c:pt idx="64">
                  <c:v>7.6239347885999971</c:v>
                </c:pt>
                <c:pt idx="65">
                  <c:v>7.7431932427999968</c:v>
                </c:pt>
                <c:pt idx="66">
                  <c:v>7.8622760586285683</c:v>
                </c:pt>
                <c:pt idx="67">
                  <c:v>7.9811832360857116</c:v>
                </c:pt>
                <c:pt idx="68">
                  <c:v>8.0999147751714258</c:v>
                </c:pt>
                <c:pt idx="69">
                  <c:v>8.2186463142571409</c:v>
                </c:pt>
                <c:pt idx="70">
                  <c:v>8.3372022149714269</c:v>
                </c:pt>
                <c:pt idx="71">
                  <c:v>8.4555824773142838</c:v>
                </c:pt>
                <c:pt idx="72">
                  <c:v>8.5737871012857116</c:v>
                </c:pt>
                <c:pt idx="73">
                  <c:v>8.644604492645712</c:v>
                </c:pt>
                <c:pt idx="74">
                  <c:v>8.7154218840057123</c:v>
                </c:pt>
                <c:pt idx="75">
                  <c:v>8.7861338923428551</c:v>
                </c:pt>
                <c:pt idx="76">
                  <c:v>8.856845900679998</c:v>
                </c:pt>
                <c:pt idx="77">
                  <c:v>8.9274525259942834</c:v>
                </c:pt>
                <c:pt idx="78">
                  <c:v>8.9980591513085688</c:v>
                </c:pt>
                <c:pt idx="79">
                  <c:v>9.0686657766228542</c:v>
                </c:pt>
                <c:pt idx="80">
                  <c:v>9.1391670189142822</c:v>
                </c:pt>
                <c:pt idx="81">
                  <c:v>9.2096682612057101</c:v>
                </c:pt>
                <c:pt idx="82">
                  <c:v>9.2800641204742824</c:v>
                </c:pt>
                <c:pt idx="83">
                  <c:v>9.3504599797428547</c:v>
                </c:pt>
                <c:pt idx="84">
                  <c:v>9.4207504559885695</c:v>
                </c:pt>
                <c:pt idx="85">
                  <c:v>9.4910409322342844</c:v>
                </c:pt>
                <c:pt idx="86">
                  <c:v>9.5612260254571417</c:v>
                </c:pt>
                <c:pt idx="87">
                  <c:v>9.6314111186799991</c:v>
                </c:pt>
                <c:pt idx="88">
                  <c:v>9.701490828879999</c:v>
                </c:pt>
                <c:pt idx="89">
                  <c:v>9.771570539079999</c:v>
                </c:pt>
                <c:pt idx="90">
                  <c:v>9.8415273024199994</c:v>
                </c:pt>
                <c:pt idx="91">
                  <c:v>9.9114840657599999</c:v>
                </c:pt>
                <c:pt idx="92">
                  <c:v>10.027873759893334</c:v>
                </c:pt>
                <c:pt idx="93">
                  <c:v>10.144263454026667</c:v>
                </c:pt>
                <c:pt idx="94">
                  <c:v>10.260448236726667</c:v>
                </c:pt>
                <c:pt idx="95">
                  <c:v>10.376428107993334</c:v>
                </c:pt>
                <c:pt idx="96">
                  <c:v>10.492203067826667</c:v>
                </c:pt>
                <c:pt idx="97">
                  <c:v>10.60797802766</c:v>
                </c:pt>
                <c:pt idx="98">
                  <c:v>10.72354807606</c:v>
                </c:pt>
                <c:pt idx="99">
                  <c:v>10.838913213026666</c:v>
                </c:pt>
                <c:pt idx="100">
                  <c:v>10.95407343856</c:v>
                </c:pt>
                <c:pt idx="101">
                  <c:v>11.06902875266</c:v>
                </c:pt>
                <c:pt idx="102">
                  <c:v>11.183984066759999</c:v>
                </c:pt>
                <c:pt idx="103">
                  <c:v>11.298734469426666</c:v>
                </c:pt>
                <c:pt idx="104">
                  <c:v>11.411812794797333</c:v>
                </c:pt>
                <c:pt idx="105">
                  <c:v>11.523219042872</c:v>
                </c:pt>
                <c:pt idx="106">
                  <c:v>11.634625290946667</c:v>
                </c:pt>
                <c:pt idx="107">
                  <c:v>11.744359461725335</c:v>
                </c:pt>
                <c:pt idx="108">
                  <c:v>11.852421555208002</c:v>
                </c:pt>
                <c:pt idx="109">
                  <c:v>11.958811571394669</c:v>
                </c:pt>
                <c:pt idx="110">
                  <c:v>12.065201587581337</c:v>
                </c:pt>
                <c:pt idx="111">
                  <c:v>12.169919526472004</c:v>
                </c:pt>
                <c:pt idx="112">
                  <c:v>12.272965388066671</c:v>
                </c:pt>
                <c:pt idx="113">
                  <c:v>12.376011249661339</c:v>
                </c:pt>
                <c:pt idx="114">
                  <c:v>12.477385033960006</c:v>
                </c:pt>
                <c:pt idx="115">
                  <c:v>12.577086740962674</c:v>
                </c:pt>
                <c:pt idx="116">
                  <c:v>12.676788447965341</c:v>
                </c:pt>
                <c:pt idx="117">
                  <c:v>12.774818077672007</c:v>
                </c:pt>
                <c:pt idx="118">
                  <c:v>12.872268491060451</c:v>
                </c:pt>
                <c:pt idx="119">
                  <c:v>12.969718904448895</c:v>
                </c:pt>
                <c:pt idx="120">
                  <c:v>13.066590101519116</c:v>
                </c:pt>
                <c:pt idx="121">
                  <c:v>13.066590101519116</c:v>
                </c:pt>
                <c:pt idx="122">
                  <c:v>13.066590101519116</c:v>
                </c:pt>
                <c:pt idx="123">
                  <c:v>13.148438285158317</c:v>
                </c:pt>
                <c:pt idx="124">
                  <c:v>13.230286468797518</c:v>
                </c:pt>
                <c:pt idx="125">
                  <c:v>13.311642318566228</c:v>
                </c:pt>
                <c:pt idx="126">
                  <c:v>13.392998168334939</c:v>
                </c:pt>
                <c:pt idx="127">
                  <c:v>13.473861684233162</c:v>
                </c:pt>
                <c:pt idx="128">
                  <c:v>13.554725200131385</c:v>
                </c:pt>
                <c:pt idx="129">
                  <c:v>13.635096382159118</c:v>
                </c:pt>
                <c:pt idx="130">
                  <c:v>13.71546756418685</c:v>
                </c:pt>
                <c:pt idx="131">
                  <c:v>13.795346412344095</c:v>
                </c:pt>
                <c:pt idx="132">
                  <c:v>13.87522526050134</c:v>
                </c:pt>
                <c:pt idx="133">
                  <c:v>13.954611774788095</c:v>
                </c:pt>
                <c:pt idx="134">
                  <c:v>14.033505955204362</c:v>
                </c:pt>
                <c:pt idx="135">
                  <c:v>14.112400135620629</c:v>
                </c:pt>
                <c:pt idx="136">
                  <c:v>14.190801982166406</c:v>
                </c:pt>
                <c:pt idx="137">
                  <c:v>14.269203828712183</c:v>
                </c:pt>
                <c:pt idx="138">
                  <c:v>14.347113341387471</c:v>
                </c:pt>
                <c:pt idx="139">
                  <c:v>14.347113341387471</c:v>
                </c:pt>
                <c:pt idx="140">
                  <c:v>14.347113341387471</c:v>
                </c:pt>
                <c:pt idx="141">
                  <c:v>14.347113341387471</c:v>
                </c:pt>
                <c:pt idx="142">
                  <c:v>14.347113341387471</c:v>
                </c:pt>
                <c:pt idx="143">
                  <c:v>14.347113341387471</c:v>
                </c:pt>
                <c:pt idx="144">
                  <c:v>14.347113341387471</c:v>
                </c:pt>
                <c:pt idx="145">
                  <c:v>14.347113341387471</c:v>
                </c:pt>
                <c:pt idx="146">
                  <c:v>14.347113341387471</c:v>
                </c:pt>
                <c:pt idx="147">
                  <c:v>14.347113341387471</c:v>
                </c:pt>
                <c:pt idx="148">
                  <c:v>14.347113341387471</c:v>
                </c:pt>
                <c:pt idx="149">
                  <c:v>14.347113341387471</c:v>
                </c:pt>
                <c:pt idx="150">
                  <c:v>14.347113341387471</c:v>
                </c:pt>
                <c:pt idx="151">
                  <c:v>14.347113341387471</c:v>
                </c:pt>
                <c:pt idx="152">
                  <c:v>14.347113341387471</c:v>
                </c:pt>
                <c:pt idx="153">
                  <c:v>14.347113341387471</c:v>
                </c:pt>
                <c:pt idx="154">
                  <c:v>14.374610816449339</c:v>
                </c:pt>
                <c:pt idx="155">
                  <c:v>14.402108291511206</c:v>
                </c:pt>
                <c:pt idx="156">
                  <c:v>14.429432001677606</c:v>
                </c:pt>
                <c:pt idx="157">
                  <c:v>14.456755711844005</c:v>
                </c:pt>
                <c:pt idx="158">
                  <c:v>14.484079422010405</c:v>
                </c:pt>
                <c:pt idx="159">
                  <c:v>14.511403132176804</c:v>
                </c:pt>
                <c:pt idx="160">
                  <c:v>14.538726842343204</c:v>
                </c:pt>
                <c:pt idx="161">
                  <c:v>14.566050552509603</c:v>
                </c:pt>
                <c:pt idx="162">
                  <c:v>14.593200497780536</c:v>
                </c:pt>
                <c:pt idx="163">
                  <c:v>14.620350443051469</c:v>
                </c:pt>
                <c:pt idx="164">
                  <c:v>14.647500388322403</c:v>
                </c:pt>
                <c:pt idx="165">
                  <c:v>14.674650333593336</c:v>
                </c:pt>
                <c:pt idx="166">
                  <c:v>14.701800278864269</c:v>
                </c:pt>
                <c:pt idx="167">
                  <c:v>14.728776459239736</c:v>
                </c:pt>
                <c:pt idx="168">
                  <c:v>14.755752639615203</c:v>
                </c:pt>
                <c:pt idx="169">
                  <c:v>14.78272881999067</c:v>
                </c:pt>
                <c:pt idx="170">
                  <c:v>14.809705000366137</c:v>
                </c:pt>
                <c:pt idx="171">
                  <c:v>14.836681180741603</c:v>
                </c:pt>
                <c:pt idx="172">
                  <c:v>14.86365736111707</c:v>
                </c:pt>
                <c:pt idx="173">
                  <c:v>14.890459776597071</c:v>
                </c:pt>
                <c:pt idx="174">
                  <c:v>14.917262192077072</c:v>
                </c:pt>
                <c:pt idx="175">
                  <c:v>14.944064607557072</c:v>
                </c:pt>
                <c:pt idx="176">
                  <c:v>14.970867023037073</c:v>
                </c:pt>
                <c:pt idx="177">
                  <c:v>14.997669438517073</c:v>
                </c:pt>
                <c:pt idx="178">
                  <c:v>15.024471853997074</c:v>
                </c:pt>
                <c:pt idx="179">
                  <c:v>15.024471853997074</c:v>
                </c:pt>
                <c:pt idx="180">
                  <c:v>15.024471853997074</c:v>
                </c:pt>
                <c:pt idx="181">
                  <c:v>15.024471853997074</c:v>
                </c:pt>
                <c:pt idx="182">
                  <c:v>15.024471853997074</c:v>
                </c:pt>
                <c:pt idx="183">
                  <c:v>15.024471853997074</c:v>
                </c:pt>
                <c:pt idx="184">
                  <c:v>15.024471853997074</c:v>
                </c:pt>
                <c:pt idx="185">
                  <c:v>15.024471853997074</c:v>
                </c:pt>
                <c:pt idx="186">
                  <c:v>15.024471853997074</c:v>
                </c:pt>
                <c:pt idx="187">
                  <c:v>15.024471853997074</c:v>
                </c:pt>
                <c:pt idx="188">
                  <c:v>15.024471853997074</c:v>
                </c:pt>
                <c:pt idx="189">
                  <c:v>15.024471853997074</c:v>
                </c:pt>
                <c:pt idx="190">
                  <c:v>15.024471853997074</c:v>
                </c:pt>
                <c:pt idx="191">
                  <c:v>15.024471853997074</c:v>
                </c:pt>
                <c:pt idx="192">
                  <c:v>15.024471853997074</c:v>
                </c:pt>
                <c:pt idx="193">
                  <c:v>15.024471853997074</c:v>
                </c:pt>
                <c:pt idx="194">
                  <c:v>15.024471853997074</c:v>
                </c:pt>
                <c:pt idx="195">
                  <c:v>15.024471853997074</c:v>
                </c:pt>
                <c:pt idx="196">
                  <c:v>15.024471853997074</c:v>
                </c:pt>
                <c:pt idx="197">
                  <c:v>15.024471853997074</c:v>
                </c:pt>
                <c:pt idx="198">
                  <c:v>15.024471853997074</c:v>
                </c:pt>
                <c:pt idx="199">
                  <c:v>15.024471853997074</c:v>
                </c:pt>
                <c:pt idx="200">
                  <c:v>15.024471853997074</c:v>
                </c:pt>
                <c:pt idx="201">
                  <c:v>15.024471853997074</c:v>
                </c:pt>
                <c:pt idx="202">
                  <c:v>15.024471853997074</c:v>
                </c:pt>
                <c:pt idx="203">
                  <c:v>15.024471853997074</c:v>
                </c:pt>
                <c:pt idx="204">
                  <c:v>15.024471853997074</c:v>
                </c:pt>
                <c:pt idx="205">
                  <c:v>15.024471853997074</c:v>
                </c:pt>
                <c:pt idx="206">
                  <c:v>15.024471853997074</c:v>
                </c:pt>
                <c:pt idx="207">
                  <c:v>15.024471853997074</c:v>
                </c:pt>
                <c:pt idx="208">
                  <c:v>15.024471853997074</c:v>
                </c:pt>
                <c:pt idx="209">
                  <c:v>15.024471853997074</c:v>
                </c:pt>
                <c:pt idx="210">
                  <c:v>15.024471853997074</c:v>
                </c:pt>
                <c:pt idx="211">
                  <c:v>15.024471853997074</c:v>
                </c:pt>
                <c:pt idx="212">
                  <c:v>15.024471853997074</c:v>
                </c:pt>
                <c:pt idx="213">
                  <c:v>15.024471853997074</c:v>
                </c:pt>
                <c:pt idx="214">
                  <c:v>15.024471853997074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8-4D1D-8C08-344043DAA59C}"/>
            </c:ext>
          </c:extLst>
        </c:ser>
        <c:ser>
          <c:idx val="1"/>
          <c:order val="1"/>
          <c:tx>
            <c:strRef>
              <c:f>'Nord-Est'!$J$11:$M$11</c:f>
              <c:strCache>
                <c:ptCount val="1"/>
                <c:pt idx="0">
                  <c:v>With Storengy and GRTgaz maintenance (worst case - CMNTt)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'Nord-Est'!$J$17:$J$231</c:f>
              <c:numCache>
                <c:formatCode>_-* #\ ##0.0\ _€_-;\-* #\ ##0.0\ _€_-;_-* "-"??\ _€_-;_-@_-</c:formatCode>
                <c:ptCount val="215"/>
                <c:pt idx="0">
                  <c:v>0.12294686000000001</c:v>
                </c:pt>
                <c:pt idx="1">
                  <c:v>0.24589372000000001</c:v>
                </c:pt>
                <c:pt idx="2">
                  <c:v>0.36884058000000003</c:v>
                </c:pt>
                <c:pt idx="3">
                  <c:v>0.49178744000000002</c:v>
                </c:pt>
                <c:pt idx="4">
                  <c:v>0.61473430000000007</c:v>
                </c:pt>
                <c:pt idx="5">
                  <c:v>0.73768116000000006</c:v>
                </c:pt>
                <c:pt idx="6">
                  <c:v>0.86062802000000005</c:v>
                </c:pt>
                <c:pt idx="7">
                  <c:v>0.98357488000000004</c:v>
                </c:pt>
                <c:pt idx="8">
                  <c:v>1.10652174</c:v>
                </c:pt>
                <c:pt idx="9">
                  <c:v>1.2294686000000001</c:v>
                </c:pt>
                <c:pt idx="10">
                  <c:v>1.3401207740000001</c:v>
                </c:pt>
                <c:pt idx="11">
                  <c:v>1.450772948</c:v>
                </c:pt>
                <c:pt idx="12">
                  <c:v>1.5614251219999999</c:v>
                </c:pt>
                <c:pt idx="13">
                  <c:v>1.6720772959999999</c:v>
                </c:pt>
                <c:pt idx="14">
                  <c:v>1.7827294699999998</c:v>
                </c:pt>
                <c:pt idx="15">
                  <c:v>1.8872343009999999</c:v>
                </c:pt>
                <c:pt idx="16">
                  <c:v>1.991739132</c:v>
                </c:pt>
                <c:pt idx="17">
                  <c:v>2.096243963</c:v>
                </c:pt>
                <c:pt idx="18">
                  <c:v>2.2007487939999999</c:v>
                </c:pt>
                <c:pt idx="19">
                  <c:v>2.3052536249999998</c:v>
                </c:pt>
                <c:pt idx="20">
                  <c:v>2.4097584559999996</c:v>
                </c:pt>
                <c:pt idx="21">
                  <c:v>2.5142632869999995</c:v>
                </c:pt>
                <c:pt idx="22">
                  <c:v>2.6187681179999993</c:v>
                </c:pt>
                <c:pt idx="23">
                  <c:v>2.7232729489999992</c:v>
                </c:pt>
                <c:pt idx="24">
                  <c:v>2.827777779999999</c:v>
                </c:pt>
                <c:pt idx="25">
                  <c:v>2.9322826109999989</c:v>
                </c:pt>
                <c:pt idx="26">
                  <c:v>3.0367874419999987</c:v>
                </c:pt>
                <c:pt idx="27">
                  <c:v>3.1412922729999986</c:v>
                </c:pt>
                <c:pt idx="28">
                  <c:v>3.2457971039999984</c:v>
                </c:pt>
                <c:pt idx="29">
                  <c:v>3.3687439639999983</c:v>
                </c:pt>
                <c:pt idx="30">
                  <c:v>3.4916908239999982</c:v>
                </c:pt>
                <c:pt idx="31">
                  <c:v>3.6146376839999981</c:v>
                </c:pt>
                <c:pt idx="32">
                  <c:v>3.737584543999998</c:v>
                </c:pt>
                <c:pt idx="33">
                  <c:v>3.8605314039999978</c:v>
                </c:pt>
                <c:pt idx="34">
                  <c:v>3.9834782639999977</c:v>
                </c:pt>
                <c:pt idx="35">
                  <c:v>4.1064251239999976</c:v>
                </c:pt>
                <c:pt idx="36">
                  <c:v>4.2293719839999975</c:v>
                </c:pt>
                <c:pt idx="37">
                  <c:v>4.3523188439999974</c:v>
                </c:pt>
                <c:pt idx="38">
                  <c:v>4.4752657039999972</c:v>
                </c:pt>
                <c:pt idx="39">
                  <c:v>4.5982125639999971</c:v>
                </c:pt>
                <c:pt idx="40">
                  <c:v>4.7209837856285688</c:v>
                </c:pt>
                <c:pt idx="41">
                  <c:v>4.8435793688857114</c:v>
                </c:pt>
                <c:pt idx="42">
                  <c:v>4.9659993137714258</c:v>
                </c:pt>
                <c:pt idx="43">
                  <c:v>5.0882436202857111</c:v>
                </c:pt>
                <c:pt idx="44">
                  <c:v>5.2104879267999964</c:v>
                </c:pt>
                <c:pt idx="45">
                  <c:v>5.3325565949428535</c:v>
                </c:pt>
                <c:pt idx="46">
                  <c:v>5.4544496247142824</c:v>
                </c:pt>
                <c:pt idx="47">
                  <c:v>5.5761670161142822</c:v>
                </c:pt>
                <c:pt idx="48">
                  <c:v>5.6977087691428538</c:v>
                </c:pt>
                <c:pt idx="49">
                  <c:v>5.8192505221714255</c:v>
                </c:pt>
                <c:pt idx="50">
                  <c:v>5.940616636828568</c:v>
                </c:pt>
                <c:pt idx="51">
                  <c:v>6.0618071131142823</c:v>
                </c:pt>
                <c:pt idx="52">
                  <c:v>6.1828219510285685</c:v>
                </c:pt>
                <c:pt idx="53">
                  <c:v>6.3036611505714255</c:v>
                </c:pt>
                <c:pt idx="54">
                  <c:v>6.4243247117428544</c:v>
                </c:pt>
                <c:pt idx="55">
                  <c:v>6.5449882729142832</c:v>
                </c:pt>
                <c:pt idx="56">
                  <c:v>6.665476195714283</c:v>
                </c:pt>
                <c:pt idx="57">
                  <c:v>6.7857884801428545</c:v>
                </c:pt>
                <c:pt idx="58">
                  <c:v>6.905925126199997</c:v>
                </c:pt>
                <c:pt idx="59">
                  <c:v>7.0258861338857113</c:v>
                </c:pt>
                <c:pt idx="60">
                  <c:v>7.1458471415714255</c:v>
                </c:pt>
                <c:pt idx="61">
                  <c:v>7.2656325108857116</c:v>
                </c:pt>
                <c:pt idx="62">
                  <c:v>7.3852422418285686</c:v>
                </c:pt>
                <c:pt idx="63">
                  <c:v>7.5046763343999974</c:v>
                </c:pt>
                <c:pt idx="64">
                  <c:v>7.6239347885999971</c:v>
                </c:pt>
                <c:pt idx="65">
                  <c:v>7.7431932427999968</c:v>
                </c:pt>
                <c:pt idx="66">
                  <c:v>7.8622760586285683</c:v>
                </c:pt>
                <c:pt idx="67">
                  <c:v>7.9811832360857116</c:v>
                </c:pt>
                <c:pt idx="68">
                  <c:v>8.0999147751714258</c:v>
                </c:pt>
                <c:pt idx="69">
                  <c:v>8.2186463142571409</c:v>
                </c:pt>
                <c:pt idx="70">
                  <c:v>8.3372022149714269</c:v>
                </c:pt>
                <c:pt idx="71">
                  <c:v>8.4555824773142838</c:v>
                </c:pt>
                <c:pt idx="72">
                  <c:v>8.5737871012857116</c:v>
                </c:pt>
                <c:pt idx="73">
                  <c:v>8.644604492645712</c:v>
                </c:pt>
                <c:pt idx="74">
                  <c:v>8.7154218840057123</c:v>
                </c:pt>
                <c:pt idx="75">
                  <c:v>8.7861338923428551</c:v>
                </c:pt>
                <c:pt idx="76">
                  <c:v>8.856845900679998</c:v>
                </c:pt>
                <c:pt idx="77">
                  <c:v>8.9274525259942834</c:v>
                </c:pt>
                <c:pt idx="78">
                  <c:v>8.9980591513085688</c:v>
                </c:pt>
                <c:pt idx="79">
                  <c:v>9.0686657766228542</c:v>
                </c:pt>
                <c:pt idx="80">
                  <c:v>9.1391670189142822</c:v>
                </c:pt>
                <c:pt idx="81">
                  <c:v>9.2096682612057101</c:v>
                </c:pt>
                <c:pt idx="82">
                  <c:v>9.2800641204742824</c:v>
                </c:pt>
                <c:pt idx="83">
                  <c:v>9.3504599797428547</c:v>
                </c:pt>
                <c:pt idx="84">
                  <c:v>9.4207504559885695</c:v>
                </c:pt>
                <c:pt idx="85">
                  <c:v>9.4910409322342844</c:v>
                </c:pt>
                <c:pt idx="86">
                  <c:v>9.5612260254571417</c:v>
                </c:pt>
                <c:pt idx="87">
                  <c:v>9.6314111186799991</c:v>
                </c:pt>
                <c:pt idx="88">
                  <c:v>9.701490828879999</c:v>
                </c:pt>
                <c:pt idx="89">
                  <c:v>9.771570539079999</c:v>
                </c:pt>
                <c:pt idx="90">
                  <c:v>9.8415273024199994</c:v>
                </c:pt>
                <c:pt idx="91">
                  <c:v>9.9114840657599999</c:v>
                </c:pt>
                <c:pt idx="92">
                  <c:v>10.027873759893334</c:v>
                </c:pt>
                <c:pt idx="93">
                  <c:v>10.144263454026667</c:v>
                </c:pt>
                <c:pt idx="94">
                  <c:v>10.260448236726667</c:v>
                </c:pt>
                <c:pt idx="95">
                  <c:v>10.376428107993334</c:v>
                </c:pt>
                <c:pt idx="96">
                  <c:v>10.492203067826667</c:v>
                </c:pt>
                <c:pt idx="97">
                  <c:v>10.60797802766</c:v>
                </c:pt>
                <c:pt idx="98">
                  <c:v>10.72354807606</c:v>
                </c:pt>
                <c:pt idx="99">
                  <c:v>10.838913213026666</c:v>
                </c:pt>
                <c:pt idx="100">
                  <c:v>10.95407343856</c:v>
                </c:pt>
                <c:pt idx="101">
                  <c:v>11.06902875266</c:v>
                </c:pt>
                <c:pt idx="102">
                  <c:v>11.183984066759999</c:v>
                </c:pt>
                <c:pt idx="103">
                  <c:v>11.298734469426666</c:v>
                </c:pt>
                <c:pt idx="104">
                  <c:v>11.411812794797333</c:v>
                </c:pt>
                <c:pt idx="105">
                  <c:v>11.523219042872</c:v>
                </c:pt>
                <c:pt idx="106">
                  <c:v>11.634625290946667</c:v>
                </c:pt>
                <c:pt idx="107">
                  <c:v>11.744359461725335</c:v>
                </c:pt>
                <c:pt idx="108">
                  <c:v>11.852421555208002</c:v>
                </c:pt>
                <c:pt idx="109">
                  <c:v>11.958811571394669</c:v>
                </c:pt>
                <c:pt idx="110">
                  <c:v>12.065201587581337</c:v>
                </c:pt>
                <c:pt idx="111">
                  <c:v>12.169919526472004</c:v>
                </c:pt>
                <c:pt idx="112">
                  <c:v>12.272965388066671</c:v>
                </c:pt>
                <c:pt idx="113">
                  <c:v>12.376011249661339</c:v>
                </c:pt>
                <c:pt idx="114">
                  <c:v>12.477385033960006</c:v>
                </c:pt>
                <c:pt idx="115">
                  <c:v>12.577086740962674</c:v>
                </c:pt>
                <c:pt idx="116">
                  <c:v>12.676788447965341</c:v>
                </c:pt>
                <c:pt idx="117">
                  <c:v>12.774818077672007</c:v>
                </c:pt>
                <c:pt idx="118">
                  <c:v>12.872268491060451</c:v>
                </c:pt>
                <c:pt idx="119">
                  <c:v>12.969718904448895</c:v>
                </c:pt>
                <c:pt idx="120">
                  <c:v>13.066590101519116</c:v>
                </c:pt>
                <c:pt idx="121">
                  <c:v>13.066590101519116</c:v>
                </c:pt>
                <c:pt idx="122">
                  <c:v>13.066590101519116</c:v>
                </c:pt>
                <c:pt idx="123">
                  <c:v>13.148438285158317</c:v>
                </c:pt>
                <c:pt idx="124">
                  <c:v>13.230286468797518</c:v>
                </c:pt>
                <c:pt idx="125">
                  <c:v>13.311642318566228</c:v>
                </c:pt>
                <c:pt idx="126">
                  <c:v>13.392998168334939</c:v>
                </c:pt>
                <c:pt idx="127">
                  <c:v>13.473861684233162</c:v>
                </c:pt>
                <c:pt idx="128">
                  <c:v>13.554725200131385</c:v>
                </c:pt>
                <c:pt idx="129">
                  <c:v>13.635096382159118</c:v>
                </c:pt>
                <c:pt idx="130">
                  <c:v>13.71546756418685</c:v>
                </c:pt>
                <c:pt idx="131">
                  <c:v>13.795346412344095</c:v>
                </c:pt>
                <c:pt idx="132">
                  <c:v>13.87522526050134</c:v>
                </c:pt>
                <c:pt idx="133">
                  <c:v>13.954611774788095</c:v>
                </c:pt>
                <c:pt idx="134">
                  <c:v>14.033505955204362</c:v>
                </c:pt>
                <c:pt idx="135">
                  <c:v>14.112400135620629</c:v>
                </c:pt>
                <c:pt idx="136">
                  <c:v>14.190801982166406</c:v>
                </c:pt>
                <c:pt idx="137">
                  <c:v>14.269203828712183</c:v>
                </c:pt>
                <c:pt idx="138">
                  <c:v>14.347113341387471</c:v>
                </c:pt>
                <c:pt idx="139">
                  <c:v>14.347113341387471</c:v>
                </c:pt>
                <c:pt idx="140">
                  <c:v>14.347113341387471</c:v>
                </c:pt>
                <c:pt idx="141">
                  <c:v>14.347113341387471</c:v>
                </c:pt>
                <c:pt idx="142">
                  <c:v>14.347113341387471</c:v>
                </c:pt>
                <c:pt idx="143">
                  <c:v>14.347113341387471</c:v>
                </c:pt>
                <c:pt idx="144">
                  <c:v>14.347113341387471</c:v>
                </c:pt>
                <c:pt idx="145">
                  <c:v>14.347113341387471</c:v>
                </c:pt>
                <c:pt idx="146">
                  <c:v>14.347113341387471</c:v>
                </c:pt>
                <c:pt idx="147">
                  <c:v>14.347113341387471</c:v>
                </c:pt>
                <c:pt idx="148">
                  <c:v>14.347113341387471</c:v>
                </c:pt>
                <c:pt idx="149">
                  <c:v>14.347113341387471</c:v>
                </c:pt>
                <c:pt idx="150">
                  <c:v>14.347113341387471</c:v>
                </c:pt>
                <c:pt idx="151">
                  <c:v>14.347113341387471</c:v>
                </c:pt>
                <c:pt idx="152">
                  <c:v>14.347113341387471</c:v>
                </c:pt>
                <c:pt idx="153">
                  <c:v>14.347113341387471</c:v>
                </c:pt>
                <c:pt idx="154">
                  <c:v>14.374610816449339</c:v>
                </c:pt>
                <c:pt idx="155">
                  <c:v>14.402108291511206</c:v>
                </c:pt>
                <c:pt idx="156">
                  <c:v>14.429432001677606</c:v>
                </c:pt>
                <c:pt idx="157">
                  <c:v>14.456755711844005</c:v>
                </c:pt>
                <c:pt idx="158">
                  <c:v>14.484079422010405</c:v>
                </c:pt>
                <c:pt idx="159">
                  <c:v>14.511403132176804</c:v>
                </c:pt>
                <c:pt idx="160">
                  <c:v>14.538726842343204</c:v>
                </c:pt>
                <c:pt idx="161">
                  <c:v>14.566050552509603</c:v>
                </c:pt>
                <c:pt idx="162">
                  <c:v>14.593200497780536</c:v>
                </c:pt>
                <c:pt idx="163">
                  <c:v>14.620350443051469</c:v>
                </c:pt>
                <c:pt idx="164">
                  <c:v>14.647500388322403</c:v>
                </c:pt>
                <c:pt idx="165">
                  <c:v>14.674650333593336</c:v>
                </c:pt>
                <c:pt idx="166">
                  <c:v>14.701800278864269</c:v>
                </c:pt>
                <c:pt idx="167">
                  <c:v>14.728776459239736</c:v>
                </c:pt>
                <c:pt idx="168">
                  <c:v>14.755752639615203</c:v>
                </c:pt>
                <c:pt idx="169">
                  <c:v>14.78272881999067</c:v>
                </c:pt>
                <c:pt idx="170">
                  <c:v>14.809705000366137</c:v>
                </c:pt>
                <c:pt idx="171">
                  <c:v>14.836681180741603</c:v>
                </c:pt>
                <c:pt idx="172">
                  <c:v>14.86365736111707</c:v>
                </c:pt>
                <c:pt idx="173">
                  <c:v>14.890459776597071</c:v>
                </c:pt>
                <c:pt idx="174">
                  <c:v>14.917262192077072</c:v>
                </c:pt>
                <c:pt idx="175">
                  <c:v>14.944064607557072</c:v>
                </c:pt>
                <c:pt idx="176">
                  <c:v>14.970867023037073</c:v>
                </c:pt>
                <c:pt idx="177">
                  <c:v>14.997669438517073</c:v>
                </c:pt>
                <c:pt idx="178">
                  <c:v>15.024471853997074</c:v>
                </c:pt>
                <c:pt idx="179">
                  <c:v>15.024471853997074</c:v>
                </c:pt>
                <c:pt idx="180">
                  <c:v>15.024471853997074</c:v>
                </c:pt>
                <c:pt idx="181">
                  <c:v>15.024471853997074</c:v>
                </c:pt>
                <c:pt idx="182">
                  <c:v>15.024471853997074</c:v>
                </c:pt>
                <c:pt idx="183">
                  <c:v>15.024471853997074</c:v>
                </c:pt>
                <c:pt idx="184">
                  <c:v>15.024471853997074</c:v>
                </c:pt>
                <c:pt idx="185">
                  <c:v>15.024471853997074</c:v>
                </c:pt>
                <c:pt idx="186">
                  <c:v>15.024471853997074</c:v>
                </c:pt>
                <c:pt idx="187">
                  <c:v>15.024471853997074</c:v>
                </c:pt>
                <c:pt idx="188">
                  <c:v>15.024471853997074</c:v>
                </c:pt>
                <c:pt idx="189">
                  <c:v>15.024471853997074</c:v>
                </c:pt>
                <c:pt idx="190">
                  <c:v>15.024471853997074</c:v>
                </c:pt>
                <c:pt idx="191">
                  <c:v>15.024471853997074</c:v>
                </c:pt>
                <c:pt idx="192">
                  <c:v>15.024471853997074</c:v>
                </c:pt>
                <c:pt idx="193">
                  <c:v>15.024471853997074</c:v>
                </c:pt>
                <c:pt idx="194">
                  <c:v>15.024471853997074</c:v>
                </c:pt>
                <c:pt idx="195">
                  <c:v>15.024471853997074</c:v>
                </c:pt>
                <c:pt idx="196">
                  <c:v>15.024471853997074</c:v>
                </c:pt>
                <c:pt idx="197">
                  <c:v>15.024471853997074</c:v>
                </c:pt>
                <c:pt idx="198">
                  <c:v>15.024471853997074</c:v>
                </c:pt>
                <c:pt idx="199">
                  <c:v>15.024471853997074</c:v>
                </c:pt>
                <c:pt idx="200">
                  <c:v>15.024471853997074</c:v>
                </c:pt>
                <c:pt idx="201">
                  <c:v>15.024471853997074</c:v>
                </c:pt>
                <c:pt idx="202">
                  <c:v>15.024471853997074</c:v>
                </c:pt>
                <c:pt idx="203">
                  <c:v>15.024471853997074</c:v>
                </c:pt>
                <c:pt idx="204">
                  <c:v>15.024471853997074</c:v>
                </c:pt>
                <c:pt idx="205">
                  <c:v>15.024471853997074</c:v>
                </c:pt>
                <c:pt idx="206">
                  <c:v>15.024471853997074</c:v>
                </c:pt>
                <c:pt idx="207">
                  <c:v>15.024471853997074</c:v>
                </c:pt>
                <c:pt idx="208">
                  <c:v>15.024471853997074</c:v>
                </c:pt>
                <c:pt idx="209">
                  <c:v>15.024471853997074</c:v>
                </c:pt>
                <c:pt idx="210">
                  <c:v>15.024471853997074</c:v>
                </c:pt>
                <c:pt idx="211">
                  <c:v>15.024471853997074</c:v>
                </c:pt>
                <c:pt idx="212">
                  <c:v>15.024471853997074</c:v>
                </c:pt>
                <c:pt idx="213">
                  <c:v>15.024471853997074</c:v>
                </c:pt>
                <c:pt idx="214">
                  <c:v>15.024471853997074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8-4D1D-8C08-344043DAA59C}"/>
            </c:ext>
          </c:extLst>
        </c:ser>
        <c:ser>
          <c:idx val="2"/>
          <c:order val="2"/>
          <c:tx>
            <c:strRef>
              <c:f>'Nord-Est'!$O$11:$R$11</c:f>
              <c:strCache>
                <c:ptCount val="1"/>
                <c:pt idx="0">
                  <c:v>With Storengy and GRTgaz maintenance (probable case - CPRTt)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'Nord-Est'!$O$17:$O$231</c:f>
              <c:numCache>
                <c:formatCode>_-* #\ ##0.0\ _€_-;\-* #\ ##0.0\ _€_-;_-* "-"??\ _€_-;_-@_-</c:formatCode>
                <c:ptCount val="215"/>
                <c:pt idx="0">
                  <c:v>0.12294686000000001</c:v>
                </c:pt>
                <c:pt idx="1">
                  <c:v>0.24589372000000001</c:v>
                </c:pt>
                <c:pt idx="2">
                  <c:v>0.36884058000000003</c:v>
                </c:pt>
                <c:pt idx="3">
                  <c:v>0.49178744000000002</c:v>
                </c:pt>
                <c:pt idx="4">
                  <c:v>0.61473430000000007</c:v>
                </c:pt>
                <c:pt idx="5">
                  <c:v>0.73768116000000006</c:v>
                </c:pt>
                <c:pt idx="6">
                  <c:v>0.86062802000000005</c:v>
                </c:pt>
                <c:pt idx="7">
                  <c:v>0.98357488000000004</c:v>
                </c:pt>
                <c:pt idx="8">
                  <c:v>1.10652174</c:v>
                </c:pt>
                <c:pt idx="9">
                  <c:v>1.2294686000000001</c:v>
                </c:pt>
                <c:pt idx="10">
                  <c:v>1.3401207740000001</c:v>
                </c:pt>
                <c:pt idx="11">
                  <c:v>1.450772948</c:v>
                </c:pt>
                <c:pt idx="12">
                  <c:v>1.5614251219999999</c:v>
                </c:pt>
                <c:pt idx="13">
                  <c:v>1.6720772959999999</c:v>
                </c:pt>
                <c:pt idx="14">
                  <c:v>1.7827294699999998</c:v>
                </c:pt>
                <c:pt idx="15">
                  <c:v>1.8872343009999999</c:v>
                </c:pt>
                <c:pt idx="16">
                  <c:v>1.991739132</c:v>
                </c:pt>
                <c:pt idx="17">
                  <c:v>2.096243963</c:v>
                </c:pt>
                <c:pt idx="18">
                  <c:v>2.2007487939999999</c:v>
                </c:pt>
                <c:pt idx="19">
                  <c:v>2.3052536249999998</c:v>
                </c:pt>
                <c:pt idx="20">
                  <c:v>2.4097584559999996</c:v>
                </c:pt>
                <c:pt idx="21">
                  <c:v>2.5142632869999995</c:v>
                </c:pt>
                <c:pt idx="22">
                  <c:v>2.6187681179999993</c:v>
                </c:pt>
                <c:pt idx="23">
                  <c:v>2.7232729489999992</c:v>
                </c:pt>
                <c:pt idx="24">
                  <c:v>2.827777779999999</c:v>
                </c:pt>
                <c:pt idx="25">
                  <c:v>2.9322826109999989</c:v>
                </c:pt>
                <c:pt idx="26">
                  <c:v>3.0367874419999987</c:v>
                </c:pt>
                <c:pt idx="27">
                  <c:v>3.1412922729999986</c:v>
                </c:pt>
                <c:pt idx="28">
                  <c:v>3.2457971039999984</c:v>
                </c:pt>
                <c:pt idx="29">
                  <c:v>3.3687439639999983</c:v>
                </c:pt>
                <c:pt idx="30">
                  <c:v>3.4916908239999982</c:v>
                </c:pt>
                <c:pt idx="31">
                  <c:v>3.6146376839999981</c:v>
                </c:pt>
                <c:pt idx="32">
                  <c:v>3.737584543999998</c:v>
                </c:pt>
                <c:pt idx="33">
                  <c:v>3.8605314039999978</c:v>
                </c:pt>
                <c:pt idx="34">
                  <c:v>3.9834782639999977</c:v>
                </c:pt>
                <c:pt idx="35">
                  <c:v>4.1064251239999976</c:v>
                </c:pt>
                <c:pt idx="36">
                  <c:v>4.2293719839999975</c:v>
                </c:pt>
                <c:pt idx="37">
                  <c:v>4.3523188439999974</c:v>
                </c:pt>
                <c:pt idx="38">
                  <c:v>4.4752657039999972</c:v>
                </c:pt>
                <c:pt idx="39">
                  <c:v>4.5982125639999971</c:v>
                </c:pt>
                <c:pt idx="40">
                  <c:v>4.7209837856285688</c:v>
                </c:pt>
                <c:pt idx="41">
                  <c:v>4.8435793688857114</c:v>
                </c:pt>
                <c:pt idx="42">
                  <c:v>4.9659993137714258</c:v>
                </c:pt>
                <c:pt idx="43">
                  <c:v>5.0882436202857111</c:v>
                </c:pt>
                <c:pt idx="44">
                  <c:v>5.2104879267999964</c:v>
                </c:pt>
                <c:pt idx="45">
                  <c:v>5.3325565949428535</c:v>
                </c:pt>
                <c:pt idx="46">
                  <c:v>5.4544496247142824</c:v>
                </c:pt>
                <c:pt idx="47">
                  <c:v>5.5761670161142822</c:v>
                </c:pt>
                <c:pt idx="48">
                  <c:v>5.6977087691428538</c:v>
                </c:pt>
                <c:pt idx="49">
                  <c:v>5.8192505221714255</c:v>
                </c:pt>
                <c:pt idx="50">
                  <c:v>5.940616636828568</c:v>
                </c:pt>
                <c:pt idx="51">
                  <c:v>6.0618071131142823</c:v>
                </c:pt>
                <c:pt idx="52">
                  <c:v>6.1828219510285685</c:v>
                </c:pt>
                <c:pt idx="53">
                  <c:v>6.3036611505714255</c:v>
                </c:pt>
                <c:pt idx="54">
                  <c:v>6.4243247117428544</c:v>
                </c:pt>
                <c:pt idx="55">
                  <c:v>6.5449882729142832</c:v>
                </c:pt>
                <c:pt idx="56">
                  <c:v>6.665476195714283</c:v>
                </c:pt>
                <c:pt idx="57">
                  <c:v>6.7857884801428545</c:v>
                </c:pt>
                <c:pt idx="58">
                  <c:v>6.905925126199997</c:v>
                </c:pt>
                <c:pt idx="59">
                  <c:v>7.0258861338857113</c:v>
                </c:pt>
                <c:pt idx="60">
                  <c:v>7.1458471415714255</c:v>
                </c:pt>
                <c:pt idx="61">
                  <c:v>7.2656325108857116</c:v>
                </c:pt>
                <c:pt idx="62">
                  <c:v>7.3852422418285686</c:v>
                </c:pt>
                <c:pt idx="63">
                  <c:v>7.5046763343999974</c:v>
                </c:pt>
                <c:pt idx="64">
                  <c:v>7.6239347885999971</c:v>
                </c:pt>
                <c:pt idx="65">
                  <c:v>7.7431932427999968</c:v>
                </c:pt>
                <c:pt idx="66">
                  <c:v>7.8622760586285683</c:v>
                </c:pt>
                <c:pt idx="67">
                  <c:v>7.9811832360857116</c:v>
                </c:pt>
                <c:pt idx="68">
                  <c:v>8.0999147751714258</c:v>
                </c:pt>
                <c:pt idx="69">
                  <c:v>8.2186463142571409</c:v>
                </c:pt>
                <c:pt idx="70">
                  <c:v>8.3372022149714269</c:v>
                </c:pt>
                <c:pt idx="71">
                  <c:v>8.4555824773142838</c:v>
                </c:pt>
                <c:pt idx="72">
                  <c:v>8.5737871012857116</c:v>
                </c:pt>
                <c:pt idx="73">
                  <c:v>8.644604492645712</c:v>
                </c:pt>
                <c:pt idx="74">
                  <c:v>8.7154218840057123</c:v>
                </c:pt>
                <c:pt idx="75">
                  <c:v>8.7861338923428551</c:v>
                </c:pt>
                <c:pt idx="76">
                  <c:v>8.856845900679998</c:v>
                </c:pt>
                <c:pt idx="77">
                  <c:v>8.9274525259942834</c:v>
                </c:pt>
                <c:pt idx="78">
                  <c:v>8.9980591513085688</c:v>
                </c:pt>
                <c:pt idx="79">
                  <c:v>9.0686657766228542</c:v>
                </c:pt>
                <c:pt idx="80">
                  <c:v>9.1391670189142822</c:v>
                </c:pt>
                <c:pt idx="81">
                  <c:v>9.2096682612057101</c:v>
                </c:pt>
                <c:pt idx="82">
                  <c:v>9.2800641204742824</c:v>
                </c:pt>
                <c:pt idx="83">
                  <c:v>9.3504599797428547</c:v>
                </c:pt>
                <c:pt idx="84">
                  <c:v>9.4207504559885695</c:v>
                </c:pt>
                <c:pt idx="85">
                  <c:v>9.4910409322342844</c:v>
                </c:pt>
                <c:pt idx="86">
                  <c:v>9.5612260254571417</c:v>
                </c:pt>
                <c:pt idx="87">
                  <c:v>9.6314111186799991</c:v>
                </c:pt>
                <c:pt idx="88">
                  <c:v>9.701490828879999</c:v>
                </c:pt>
                <c:pt idx="89">
                  <c:v>9.771570539079999</c:v>
                </c:pt>
                <c:pt idx="90">
                  <c:v>9.8415273024199994</c:v>
                </c:pt>
                <c:pt idx="91">
                  <c:v>9.9114840657599999</c:v>
                </c:pt>
                <c:pt idx="92">
                  <c:v>10.027873759893334</c:v>
                </c:pt>
                <c:pt idx="93">
                  <c:v>10.144263454026667</c:v>
                </c:pt>
                <c:pt idx="94">
                  <c:v>10.260448236726667</c:v>
                </c:pt>
                <c:pt idx="95">
                  <c:v>10.376428107993334</c:v>
                </c:pt>
                <c:pt idx="96">
                  <c:v>10.492203067826667</c:v>
                </c:pt>
                <c:pt idx="97">
                  <c:v>10.60797802766</c:v>
                </c:pt>
                <c:pt idx="98">
                  <c:v>10.72354807606</c:v>
                </c:pt>
                <c:pt idx="99">
                  <c:v>10.838913213026666</c:v>
                </c:pt>
                <c:pt idx="100">
                  <c:v>10.95407343856</c:v>
                </c:pt>
                <c:pt idx="101">
                  <c:v>11.06902875266</c:v>
                </c:pt>
                <c:pt idx="102">
                  <c:v>11.183984066759999</c:v>
                </c:pt>
                <c:pt idx="103">
                  <c:v>11.298734469426666</c:v>
                </c:pt>
                <c:pt idx="104">
                  <c:v>11.411812794797333</c:v>
                </c:pt>
                <c:pt idx="105">
                  <c:v>11.523219042872</c:v>
                </c:pt>
                <c:pt idx="106">
                  <c:v>11.634625290946667</c:v>
                </c:pt>
                <c:pt idx="107">
                  <c:v>11.744359461725335</c:v>
                </c:pt>
                <c:pt idx="108">
                  <c:v>11.852421555208002</c:v>
                </c:pt>
                <c:pt idx="109">
                  <c:v>11.958811571394669</c:v>
                </c:pt>
                <c:pt idx="110">
                  <c:v>12.065201587581337</c:v>
                </c:pt>
                <c:pt idx="111">
                  <c:v>12.169919526472004</c:v>
                </c:pt>
                <c:pt idx="112">
                  <c:v>12.272965388066671</c:v>
                </c:pt>
                <c:pt idx="113">
                  <c:v>12.376011249661339</c:v>
                </c:pt>
                <c:pt idx="114">
                  <c:v>12.477385033960006</c:v>
                </c:pt>
                <c:pt idx="115">
                  <c:v>12.577086740962674</c:v>
                </c:pt>
                <c:pt idx="116">
                  <c:v>12.676788447965341</c:v>
                </c:pt>
                <c:pt idx="117">
                  <c:v>12.774818077672007</c:v>
                </c:pt>
                <c:pt idx="118">
                  <c:v>12.872268491060451</c:v>
                </c:pt>
                <c:pt idx="119">
                  <c:v>12.969718904448895</c:v>
                </c:pt>
                <c:pt idx="120">
                  <c:v>13.066590101519116</c:v>
                </c:pt>
                <c:pt idx="121">
                  <c:v>13.066590101519116</c:v>
                </c:pt>
                <c:pt idx="122">
                  <c:v>13.066590101519116</c:v>
                </c:pt>
                <c:pt idx="123">
                  <c:v>13.148438285158317</c:v>
                </c:pt>
                <c:pt idx="124">
                  <c:v>13.230286468797518</c:v>
                </c:pt>
                <c:pt idx="125">
                  <c:v>13.311642318566228</c:v>
                </c:pt>
                <c:pt idx="126">
                  <c:v>13.392998168334939</c:v>
                </c:pt>
                <c:pt idx="127">
                  <c:v>13.473861684233162</c:v>
                </c:pt>
                <c:pt idx="128">
                  <c:v>13.554725200131385</c:v>
                </c:pt>
                <c:pt idx="129">
                  <c:v>13.635096382159118</c:v>
                </c:pt>
                <c:pt idx="130">
                  <c:v>13.71546756418685</c:v>
                </c:pt>
                <c:pt idx="131">
                  <c:v>13.795346412344095</c:v>
                </c:pt>
                <c:pt idx="132">
                  <c:v>13.87522526050134</c:v>
                </c:pt>
                <c:pt idx="133">
                  <c:v>13.954611774788095</c:v>
                </c:pt>
                <c:pt idx="134">
                  <c:v>14.033505955204362</c:v>
                </c:pt>
                <c:pt idx="135">
                  <c:v>14.112400135620629</c:v>
                </c:pt>
                <c:pt idx="136">
                  <c:v>14.190801982166406</c:v>
                </c:pt>
                <c:pt idx="137">
                  <c:v>14.269203828712183</c:v>
                </c:pt>
                <c:pt idx="138">
                  <c:v>14.347113341387471</c:v>
                </c:pt>
                <c:pt idx="139">
                  <c:v>14.347113341387471</c:v>
                </c:pt>
                <c:pt idx="140">
                  <c:v>14.347113341387471</c:v>
                </c:pt>
                <c:pt idx="141">
                  <c:v>14.347113341387471</c:v>
                </c:pt>
                <c:pt idx="142">
                  <c:v>14.347113341387471</c:v>
                </c:pt>
                <c:pt idx="143">
                  <c:v>14.347113341387471</c:v>
                </c:pt>
                <c:pt idx="144">
                  <c:v>14.347113341387471</c:v>
                </c:pt>
                <c:pt idx="145">
                  <c:v>14.347113341387471</c:v>
                </c:pt>
                <c:pt idx="146">
                  <c:v>14.347113341387471</c:v>
                </c:pt>
                <c:pt idx="147">
                  <c:v>14.347113341387471</c:v>
                </c:pt>
                <c:pt idx="148">
                  <c:v>14.347113341387471</c:v>
                </c:pt>
                <c:pt idx="149">
                  <c:v>14.347113341387471</c:v>
                </c:pt>
                <c:pt idx="150">
                  <c:v>14.347113341387471</c:v>
                </c:pt>
                <c:pt idx="151">
                  <c:v>14.347113341387471</c:v>
                </c:pt>
                <c:pt idx="152">
                  <c:v>14.347113341387471</c:v>
                </c:pt>
                <c:pt idx="153">
                  <c:v>14.347113341387471</c:v>
                </c:pt>
                <c:pt idx="154">
                  <c:v>14.374610816449339</c:v>
                </c:pt>
                <c:pt idx="155">
                  <c:v>14.402108291511206</c:v>
                </c:pt>
                <c:pt idx="156">
                  <c:v>14.429432001677606</c:v>
                </c:pt>
                <c:pt idx="157">
                  <c:v>14.456755711844005</c:v>
                </c:pt>
                <c:pt idx="158">
                  <c:v>14.484079422010405</c:v>
                </c:pt>
                <c:pt idx="159">
                  <c:v>14.511403132176804</c:v>
                </c:pt>
                <c:pt idx="160">
                  <c:v>14.538726842343204</c:v>
                </c:pt>
                <c:pt idx="161">
                  <c:v>14.566050552509603</c:v>
                </c:pt>
                <c:pt idx="162">
                  <c:v>14.593200497780536</c:v>
                </c:pt>
                <c:pt idx="163">
                  <c:v>14.620350443051469</c:v>
                </c:pt>
                <c:pt idx="164">
                  <c:v>14.647500388322403</c:v>
                </c:pt>
                <c:pt idx="165">
                  <c:v>14.674650333593336</c:v>
                </c:pt>
                <c:pt idx="166">
                  <c:v>14.701800278864269</c:v>
                </c:pt>
                <c:pt idx="167">
                  <c:v>14.728776459239736</c:v>
                </c:pt>
                <c:pt idx="168">
                  <c:v>14.755752639615203</c:v>
                </c:pt>
                <c:pt idx="169">
                  <c:v>14.78272881999067</c:v>
                </c:pt>
                <c:pt idx="170">
                  <c:v>14.809705000366137</c:v>
                </c:pt>
                <c:pt idx="171">
                  <c:v>14.836681180741603</c:v>
                </c:pt>
                <c:pt idx="172">
                  <c:v>14.86365736111707</c:v>
                </c:pt>
                <c:pt idx="173">
                  <c:v>14.890459776597071</c:v>
                </c:pt>
                <c:pt idx="174">
                  <c:v>14.917262192077072</c:v>
                </c:pt>
                <c:pt idx="175">
                  <c:v>14.944064607557072</c:v>
                </c:pt>
                <c:pt idx="176">
                  <c:v>14.970867023037073</c:v>
                </c:pt>
                <c:pt idx="177">
                  <c:v>14.997669438517073</c:v>
                </c:pt>
                <c:pt idx="178">
                  <c:v>15.024471853997074</c:v>
                </c:pt>
                <c:pt idx="179">
                  <c:v>15.024471853997074</c:v>
                </c:pt>
                <c:pt idx="180">
                  <c:v>15.024471853997074</c:v>
                </c:pt>
                <c:pt idx="181">
                  <c:v>15.024471853997074</c:v>
                </c:pt>
                <c:pt idx="182">
                  <c:v>15.024471853997074</c:v>
                </c:pt>
                <c:pt idx="183">
                  <c:v>15.024471853997074</c:v>
                </c:pt>
                <c:pt idx="184">
                  <c:v>15.024471853997074</c:v>
                </c:pt>
                <c:pt idx="185">
                  <c:v>15.024471853997074</c:v>
                </c:pt>
                <c:pt idx="186">
                  <c:v>15.024471853997074</c:v>
                </c:pt>
                <c:pt idx="187">
                  <c:v>15.024471853997074</c:v>
                </c:pt>
                <c:pt idx="188">
                  <c:v>15.024471853997074</c:v>
                </c:pt>
                <c:pt idx="189">
                  <c:v>15.024471853997074</c:v>
                </c:pt>
                <c:pt idx="190">
                  <c:v>15.024471853997074</c:v>
                </c:pt>
                <c:pt idx="191">
                  <c:v>15.024471853997074</c:v>
                </c:pt>
                <c:pt idx="192">
                  <c:v>15.024471853997074</c:v>
                </c:pt>
                <c:pt idx="193">
                  <c:v>15.024471853997074</c:v>
                </c:pt>
                <c:pt idx="194">
                  <c:v>15.024471853997074</c:v>
                </c:pt>
                <c:pt idx="195">
                  <c:v>15.024471853997074</c:v>
                </c:pt>
                <c:pt idx="196">
                  <c:v>15.024471853997074</c:v>
                </c:pt>
                <c:pt idx="197">
                  <c:v>15.024471853997074</c:v>
                </c:pt>
                <c:pt idx="198">
                  <c:v>15.024471853997074</c:v>
                </c:pt>
                <c:pt idx="199">
                  <c:v>15.024471853997074</c:v>
                </c:pt>
                <c:pt idx="200">
                  <c:v>15.024471853997074</c:v>
                </c:pt>
                <c:pt idx="201">
                  <c:v>15.024471853997074</c:v>
                </c:pt>
                <c:pt idx="202">
                  <c:v>15.024471853997074</c:v>
                </c:pt>
                <c:pt idx="203">
                  <c:v>15.024471853997074</c:v>
                </c:pt>
                <c:pt idx="204">
                  <c:v>15.024471853997074</c:v>
                </c:pt>
                <c:pt idx="205">
                  <c:v>15.024471853997074</c:v>
                </c:pt>
                <c:pt idx="206">
                  <c:v>15.024471853997074</c:v>
                </c:pt>
                <c:pt idx="207">
                  <c:v>15.024471853997074</c:v>
                </c:pt>
                <c:pt idx="208">
                  <c:v>15.024471853997074</c:v>
                </c:pt>
                <c:pt idx="209">
                  <c:v>15.024471853997074</c:v>
                </c:pt>
                <c:pt idx="210">
                  <c:v>15.024471853997074</c:v>
                </c:pt>
                <c:pt idx="211">
                  <c:v>15.024471853997074</c:v>
                </c:pt>
                <c:pt idx="212">
                  <c:v>15.024471853997074</c:v>
                </c:pt>
                <c:pt idx="213">
                  <c:v>15.024471853997074</c:v>
                </c:pt>
                <c:pt idx="214">
                  <c:v>15.024471853997074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28-4D1D-8C08-344043DAA59C}"/>
            </c:ext>
          </c:extLst>
        </c:ser>
        <c:ser>
          <c:idx val="3"/>
          <c:order val="3"/>
          <c:tx>
            <c:strRef>
              <c:f>'Nord-Est'!$C$16</c:f>
              <c:strCache>
                <c:ptCount val="1"/>
                <c:pt idx="0">
                  <c:v>Maximum stock level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'Nord-Est'!$C$17:$C$231</c:f>
              <c:numCache>
                <c:formatCode>General</c:formatCode>
                <c:ptCount val="215"/>
                <c:pt idx="0">
                  <c:v>5.5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13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14.3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28-4D1D-8C08-344043DAA59C}"/>
            </c:ext>
          </c:extLst>
        </c:ser>
        <c:ser>
          <c:idx val="4"/>
          <c:order val="4"/>
          <c:tx>
            <c:strRef>
              <c:f>'Nord-Est'!$B$16</c:f>
              <c:strCache>
                <c:ptCount val="1"/>
                <c:pt idx="0">
                  <c:v>Minimum stock level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'Nord-Est'!$B$17:$B$231</c:f>
              <c:numCache>
                <c:formatCode>0.00</c:formatCode>
                <c:ptCount val="2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10.8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28-4D1D-8C08-344043DA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302072"/>
        <c:axId val="786299328"/>
      </c:lineChart>
      <c:dateAx>
        <c:axId val="7863020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299328"/>
        <c:crosses val="autoZero"/>
        <c:auto val="1"/>
        <c:lblOffset val="100"/>
        <c:baseTimeUnit val="days"/>
      </c:dateAx>
      <c:valAx>
        <c:axId val="78629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-* #\ ##0.00\ _€_-;\-* #\ 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30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Saline</a:t>
            </a:r>
            <a:r>
              <a:rPr lang="fr-FR" baseline="0"/>
              <a:t> filling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'Sud-Est'!$E$10:$H$10</c:f>
              <c:strCache>
                <c:ptCount val="1"/>
                <c:pt idx="0">
                  <c:v>With Storengy maintenance only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'Sud-Est'!$A$16:$A$230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'Sud-Est'!$E$16:$E$230</c:f>
              <c:numCache>
                <c:formatCode>_-* #\ ##0.00\ _€_-;\-* #\ ##0.00\ _€_-;_-* "-"??\ _€_-;_-@_-</c:formatCode>
                <c:ptCount val="215"/>
                <c:pt idx="0">
                  <c:v>8.5999999999999993E-2</c:v>
                </c:pt>
                <c:pt idx="1">
                  <c:v>0.17161777777777776</c:v>
                </c:pt>
                <c:pt idx="2">
                  <c:v>0.25685333333333332</c:v>
                </c:pt>
                <c:pt idx="3">
                  <c:v>0.34170666666666666</c:v>
                </c:pt>
                <c:pt idx="4">
                  <c:v>0.42617777777777777</c:v>
                </c:pt>
                <c:pt idx="5">
                  <c:v>0.51064888888888893</c:v>
                </c:pt>
                <c:pt idx="6">
                  <c:v>0.59473777777777781</c:v>
                </c:pt>
                <c:pt idx="7">
                  <c:v>0.67844444444444452</c:v>
                </c:pt>
                <c:pt idx="8">
                  <c:v>0.76176888888888894</c:v>
                </c:pt>
                <c:pt idx="9">
                  <c:v>0.84471111111111119</c:v>
                </c:pt>
                <c:pt idx="10">
                  <c:v>0.92765333333333344</c:v>
                </c:pt>
                <c:pt idx="11">
                  <c:v>1.0102133333333334</c:v>
                </c:pt>
                <c:pt idx="12">
                  <c:v>1.0923911111111111</c:v>
                </c:pt>
                <c:pt idx="13">
                  <c:v>1.1741866666666667</c:v>
                </c:pt>
                <c:pt idx="14">
                  <c:v>1.2559822222222223</c:v>
                </c:pt>
                <c:pt idx="15">
                  <c:v>1.3373955555555557</c:v>
                </c:pt>
                <c:pt idx="16">
                  <c:v>1.4184266666666667</c:v>
                </c:pt>
                <c:pt idx="17">
                  <c:v>1.4990755555555557</c:v>
                </c:pt>
                <c:pt idx="18">
                  <c:v>1.5797244444444447</c:v>
                </c:pt>
                <c:pt idx="19">
                  <c:v>1.6599911111111114</c:v>
                </c:pt>
                <c:pt idx="20">
                  <c:v>1.7398755555555558</c:v>
                </c:pt>
                <c:pt idx="21">
                  <c:v>1.819377777777778</c:v>
                </c:pt>
                <c:pt idx="22">
                  <c:v>1.8988800000000001</c:v>
                </c:pt>
                <c:pt idx="23">
                  <c:v>1.9780000000000002</c:v>
                </c:pt>
                <c:pt idx="24">
                  <c:v>2.0567377777777778</c:v>
                </c:pt>
                <c:pt idx="25">
                  <c:v>2.1350933333333333</c:v>
                </c:pt>
                <c:pt idx="26">
                  <c:v>2.2134488888888888</c:v>
                </c:pt>
                <c:pt idx="27">
                  <c:v>2.2914222222222222</c:v>
                </c:pt>
                <c:pt idx="28">
                  <c:v>2.3690133333333332</c:v>
                </c:pt>
                <c:pt idx="29">
                  <c:v>2.4462222222222221</c:v>
                </c:pt>
                <c:pt idx="30">
                  <c:v>2.523431111111111</c:v>
                </c:pt>
                <c:pt idx="31">
                  <c:v>2.6002577777777778</c:v>
                </c:pt>
                <c:pt idx="32">
                  <c:v>2.6767022222222221</c:v>
                </c:pt>
                <c:pt idx="33">
                  <c:v>2.7531466666666664</c:v>
                </c:pt>
                <c:pt idx="34">
                  <c:v>2.8292088888888887</c:v>
                </c:pt>
                <c:pt idx="35">
                  <c:v>2.9048888888888889</c:v>
                </c:pt>
                <c:pt idx="36">
                  <c:v>2.9801866666666665</c:v>
                </c:pt>
                <c:pt idx="37">
                  <c:v>3.0554844444444442</c:v>
                </c:pt>
                <c:pt idx="38">
                  <c:v>3.1303999999999998</c:v>
                </c:pt>
                <c:pt idx="39">
                  <c:v>3.204933333333333</c:v>
                </c:pt>
                <c:pt idx="40">
                  <c:v>3.2794666666666661</c:v>
                </c:pt>
                <c:pt idx="41">
                  <c:v>3.3536177777777771</c:v>
                </c:pt>
                <c:pt idx="42">
                  <c:v>3.4273866666666661</c:v>
                </c:pt>
                <c:pt idx="43">
                  <c:v>3.5011555555555551</c:v>
                </c:pt>
                <c:pt idx="44">
                  <c:v>3.5745422222222216</c:v>
                </c:pt>
                <c:pt idx="45">
                  <c:v>3.647546666666666</c:v>
                </c:pt>
                <c:pt idx="46">
                  <c:v>3.7205511111111105</c:v>
                </c:pt>
                <c:pt idx="47">
                  <c:v>3.7931733333333328</c:v>
                </c:pt>
                <c:pt idx="48">
                  <c:v>3.8654133333333327</c:v>
                </c:pt>
                <c:pt idx="49">
                  <c:v>3.9376533333333326</c:v>
                </c:pt>
                <c:pt idx="50">
                  <c:v>4.0095111111111104</c:v>
                </c:pt>
                <c:pt idx="51">
                  <c:v>4.0809866666666661</c:v>
                </c:pt>
                <c:pt idx="52">
                  <c:v>4.1524622222222218</c:v>
                </c:pt>
                <c:pt idx="53">
                  <c:v>4.2235555555555555</c:v>
                </c:pt>
                <c:pt idx="54">
                  <c:v>4.2942666666666662</c:v>
                </c:pt>
                <c:pt idx="55">
                  <c:v>4.364977777777777</c:v>
                </c:pt>
                <c:pt idx="56">
                  <c:v>4.4353066666666656</c:v>
                </c:pt>
                <c:pt idx="57">
                  <c:v>4.5052533333333322</c:v>
                </c:pt>
                <c:pt idx="58">
                  <c:v>4.5751999999999988</c:v>
                </c:pt>
                <c:pt idx="59">
                  <c:v>4.6447644444444434</c:v>
                </c:pt>
                <c:pt idx="60">
                  <c:v>4.7139466666666658</c:v>
                </c:pt>
                <c:pt idx="61">
                  <c:v>4.7831288888888883</c:v>
                </c:pt>
                <c:pt idx="62">
                  <c:v>4.8519288888888887</c:v>
                </c:pt>
                <c:pt idx="63">
                  <c:v>4.9202511111111109</c:v>
                </c:pt>
                <c:pt idx="64">
                  <c:v>4.9885733333333331</c:v>
                </c:pt>
                <c:pt idx="65">
                  <c:v>5.0564177777777779</c:v>
                </c:pt>
                <c:pt idx="66">
                  <c:v>5.1237844444444445</c:v>
                </c:pt>
                <c:pt idx="67">
                  <c:v>5.191151111111111</c:v>
                </c:pt>
                <c:pt idx="68">
                  <c:v>5.2112177777777777</c:v>
                </c:pt>
                <c:pt idx="69">
                  <c:v>5.2781066666666669</c:v>
                </c:pt>
                <c:pt idx="70">
                  <c:v>5.3445177777777779</c:v>
                </c:pt>
                <c:pt idx="71">
                  <c:v>5.4109288888888889</c:v>
                </c:pt>
                <c:pt idx="72">
                  <c:v>5.4768622222222225</c:v>
                </c:pt>
                <c:pt idx="73">
                  <c:v>5.5427955555555561</c:v>
                </c:pt>
                <c:pt idx="74">
                  <c:v>5.6082511111111115</c:v>
                </c:pt>
                <c:pt idx="75">
                  <c:v>5.6732288888888895</c:v>
                </c:pt>
                <c:pt idx="76">
                  <c:v>5.7382066666666676</c:v>
                </c:pt>
                <c:pt idx="77">
                  <c:v>5.8027066666666673</c:v>
                </c:pt>
                <c:pt idx="78">
                  <c:v>5.8672066666666671</c:v>
                </c:pt>
                <c:pt idx="79">
                  <c:v>5.9312288888888895</c:v>
                </c:pt>
                <c:pt idx="80">
                  <c:v>5.9947733333333337</c:v>
                </c:pt>
                <c:pt idx="81">
                  <c:v>6.0583177777777779</c:v>
                </c:pt>
                <c:pt idx="82">
                  <c:v>6.1213844444444447</c:v>
                </c:pt>
                <c:pt idx="83">
                  <c:v>6.1844511111111116</c:v>
                </c:pt>
                <c:pt idx="84">
                  <c:v>6.2470400000000001</c:v>
                </c:pt>
                <c:pt idx="85">
                  <c:v>6.3091511111111114</c:v>
                </c:pt>
                <c:pt idx="86">
                  <c:v>6.3712622222222226</c:v>
                </c:pt>
                <c:pt idx="87">
                  <c:v>6.4328955555555556</c:v>
                </c:pt>
                <c:pt idx="88">
                  <c:v>6.4945288888888886</c:v>
                </c:pt>
                <c:pt idx="89">
                  <c:v>6.5556844444444442</c:v>
                </c:pt>
                <c:pt idx="90">
                  <c:v>6.6168399999999998</c:v>
                </c:pt>
                <c:pt idx="91">
                  <c:v>6.6775177777777772</c:v>
                </c:pt>
                <c:pt idx="92">
                  <c:v>6.7377177777777773</c:v>
                </c:pt>
                <c:pt idx="93">
                  <c:v>6.7979177777777773</c:v>
                </c:pt>
                <c:pt idx="94">
                  <c:v>6.8576399999999991</c:v>
                </c:pt>
                <c:pt idx="95">
                  <c:v>6.9173622222222209</c:v>
                </c:pt>
                <c:pt idx="96">
                  <c:v>6.9766066666666653</c:v>
                </c:pt>
                <c:pt idx="97">
                  <c:v>7.0358511111111097</c:v>
                </c:pt>
                <c:pt idx="98">
                  <c:v>7.0946177777777768</c:v>
                </c:pt>
                <c:pt idx="99">
                  <c:v>7.1533844444444439</c:v>
                </c:pt>
                <c:pt idx="100">
                  <c:v>7.2116733333333327</c:v>
                </c:pt>
                <c:pt idx="101">
                  <c:v>7.2694844444444442</c:v>
                </c:pt>
                <c:pt idx="102">
                  <c:v>7.3272955555555557</c:v>
                </c:pt>
                <c:pt idx="103">
                  <c:v>7.3846288888888889</c:v>
                </c:pt>
                <c:pt idx="104">
                  <c:v>7.4419622222222221</c:v>
                </c:pt>
                <c:pt idx="105">
                  <c:v>7.498817777777778</c:v>
                </c:pt>
                <c:pt idx="106">
                  <c:v>7.5556733333333339</c:v>
                </c:pt>
                <c:pt idx="107">
                  <c:v>7.6120511111111115</c:v>
                </c:pt>
                <c:pt idx="108">
                  <c:v>7.6684288888888892</c:v>
                </c:pt>
                <c:pt idx="109">
                  <c:v>7.7243288888888895</c:v>
                </c:pt>
                <c:pt idx="110">
                  <c:v>7.7802288888888897</c:v>
                </c:pt>
                <c:pt idx="111">
                  <c:v>7.8356511111111118</c:v>
                </c:pt>
                <c:pt idx="112">
                  <c:v>7.8910733333333338</c:v>
                </c:pt>
                <c:pt idx="113">
                  <c:v>7.9460177777777785</c:v>
                </c:pt>
                <c:pt idx="114">
                  <c:v>8.0009622222222223</c:v>
                </c:pt>
                <c:pt idx="115">
                  <c:v>8.0554288888888887</c:v>
                </c:pt>
                <c:pt idx="116">
                  <c:v>8.1098955555555552</c:v>
                </c:pt>
                <c:pt idx="117">
                  <c:v>8.1638844444444434</c:v>
                </c:pt>
                <c:pt idx="118">
                  <c:v>8.2178733333333316</c:v>
                </c:pt>
                <c:pt idx="119">
                  <c:v>8.2713844444444433</c:v>
                </c:pt>
                <c:pt idx="120">
                  <c:v>8.324895555555555</c:v>
                </c:pt>
                <c:pt idx="121">
                  <c:v>8.3779288888888885</c:v>
                </c:pt>
                <c:pt idx="122">
                  <c:v>8.4124005555555552</c:v>
                </c:pt>
                <c:pt idx="123">
                  <c:v>8.4465616666666659</c:v>
                </c:pt>
                <c:pt idx="124">
                  <c:v>8.4807227777777765</c:v>
                </c:pt>
                <c:pt idx="125">
                  <c:v>8.5148838888888871</c:v>
                </c:pt>
                <c:pt idx="126">
                  <c:v>8.5487344444444435</c:v>
                </c:pt>
                <c:pt idx="127">
                  <c:v>8.6008122222222205</c:v>
                </c:pt>
                <c:pt idx="128">
                  <c:v>8.6524122222222211</c:v>
                </c:pt>
                <c:pt idx="129">
                  <c:v>8.7040122222222216</c:v>
                </c:pt>
                <c:pt idx="130">
                  <c:v>8.7556122222222221</c:v>
                </c:pt>
                <c:pt idx="131">
                  <c:v>8.8067344444444444</c:v>
                </c:pt>
                <c:pt idx="132">
                  <c:v>8.8578566666666667</c:v>
                </c:pt>
                <c:pt idx="133">
                  <c:v>8.9085011111111108</c:v>
                </c:pt>
                <c:pt idx="134">
                  <c:v>8.9591455555555548</c:v>
                </c:pt>
                <c:pt idx="135">
                  <c:v>9.0093122222222206</c:v>
                </c:pt>
                <c:pt idx="136">
                  <c:v>9.0594788888888864</c:v>
                </c:pt>
                <c:pt idx="137">
                  <c:v>9.1091677777777758</c:v>
                </c:pt>
                <c:pt idx="138">
                  <c:v>9.1588566666666651</c:v>
                </c:pt>
                <c:pt idx="139">
                  <c:v>9.2080677777777762</c:v>
                </c:pt>
                <c:pt idx="140">
                  <c:v>9.2572788888888873</c:v>
                </c:pt>
                <c:pt idx="141">
                  <c:v>9.3060122222222201</c:v>
                </c:pt>
                <c:pt idx="142">
                  <c:v>9.354745555555553</c:v>
                </c:pt>
                <c:pt idx="143">
                  <c:v>9.4030011111111094</c:v>
                </c:pt>
                <c:pt idx="144">
                  <c:v>9.4512566666666658</c:v>
                </c:pt>
                <c:pt idx="145">
                  <c:v>9.4995122222222221</c:v>
                </c:pt>
                <c:pt idx="146">
                  <c:v>9.5472900000000003</c:v>
                </c:pt>
                <c:pt idx="147">
                  <c:v>9.5950677777777784</c:v>
                </c:pt>
                <c:pt idx="148">
                  <c:v>9.6423677777777783</c:v>
                </c:pt>
                <c:pt idx="149">
                  <c:v>9.6896677777777782</c:v>
                </c:pt>
                <c:pt idx="150">
                  <c:v>9.7142637777777789</c:v>
                </c:pt>
                <c:pt idx="151">
                  <c:v>9.7388597777777797</c:v>
                </c:pt>
                <c:pt idx="152">
                  <c:v>9.7634557777777804</c:v>
                </c:pt>
                <c:pt idx="153">
                  <c:v>9.7880517777777811</c:v>
                </c:pt>
                <c:pt idx="154">
                  <c:v>9.8112287777777816</c:v>
                </c:pt>
                <c:pt idx="155">
                  <c:v>9.834405777777782</c:v>
                </c:pt>
                <c:pt idx="156">
                  <c:v>9.8575827777777825</c:v>
                </c:pt>
                <c:pt idx="157">
                  <c:v>9.8807597777777829</c:v>
                </c:pt>
                <c:pt idx="158">
                  <c:v>9.9039367777777834</c:v>
                </c:pt>
                <c:pt idx="159">
                  <c:v>9.9256947777777835</c:v>
                </c:pt>
                <c:pt idx="160">
                  <c:v>9.9474527777777837</c:v>
                </c:pt>
                <c:pt idx="161">
                  <c:v>9.9692107777777839</c:v>
                </c:pt>
                <c:pt idx="162">
                  <c:v>9.990968777777784</c:v>
                </c:pt>
                <c:pt idx="163">
                  <c:v>10.012726777777784</c:v>
                </c:pt>
                <c:pt idx="164">
                  <c:v>10.033065777777784</c:v>
                </c:pt>
                <c:pt idx="165">
                  <c:v>10.053404777777784</c:v>
                </c:pt>
                <c:pt idx="166">
                  <c:v>10.073743777777784</c:v>
                </c:pt>
                <c:pt idx="167">
                  <c:v>10.094082777777784</c:v>
                </c:pt>
                <c:pt idx="168">
                  <c:v>10.114421777777784</c:v>
                </c:pt>
                <c:pt idx="169">
                  <c:v>10.133341777777783</c:v>
                </c:pt>
                <c:pt idx="170">
                  <c:v>10.152261777777783</c:v>
                </c:pt>
                <c:pt idx="171">
                  <c:v>10.171181777777782</c:v>
                </c:pt>
                <c:pt idx="172">
                  <c:v>10.190101777777782</c:v>
                </c:pt>
                <c:pt idx="173">
                  <c:v>10.209021777777782</c:v>
                </c:pt>
                <c:pt idx="174">
                  <c:v>10.227941777777781</c:v>
                </c:pt>
                <c:pt idx="175">
                  <c:v>10.245442777777781</c:v>
                </c:pt>
                <c:pt idx="176">
                  <c:v>10.26294377777778</c:v>
                </c:pt>
                <c:pt idx="177">
                  <c:v>10.280444777777779</c:v>
                </c:pt>
                <c:pt idx="178">
                  <c:v>10.297945777777779</c:v>
                </c:pt>
                <c:pt idx="179">
                  <c:v>10.315446777777778</c:v>
                </c:pt>
                <c:pt idx="180">
                  <c:v>10.332947777777777</c:v>
                </c:pt>
                <c:pt idx="181">
                  <c:v>10.349029777777778</c:v>
                </c:pt>
                <c:pt idx="182">
                  <c:v>10.365111777777779</c:v>
                </c:pt>
                <c:pt idx="183">
                  <c:v>10.38119377777778</c:v>
                </c:pt>
                <c:pt idx="184">
                  <c:v>10.39727577777778</c:v>
                </c:pt>
                <c:pt idx="185">
                  <c:v>10.413357777777781</c:v>
                </c:pt>
                <c:pt idx="186">
                  <c:v>10.429439777777782</c:v>
                </c:pt>
                <c:pt idx="187">
                  <c:v>10.444102777777783</c:v>
                </c:pt>
                <c:pt idx="188">
                  <c:v>10.458765777777783</c:v>
                </c:pt>
                <c:pt idx="189">
                  <c:v>10.473428777777784</c:v>
                </c:pt>
                <c:pt idx="190">
                  <c:v>10.488091777777784</c:v>
                </c:pt>
                <c:pt idx="191">
                  <c:v>10.502754777777785</c:v>
                </c:pt>
                <c:pt idx="192">
                  <c:v>10.517417777777785</c:v>
                </c:pt>
                <c:pt idx="193">
                  <c:v>10.532080777777786</c:v>
                </c:pt>
                <c:pt idx="194">
                  <c:v>10.546743777777786</c:v>
                </c:pt>
                <c:pt idx="195">
                  <c:v>10.559987777777787</c:v>
                </c:pt>
                <c:pt idx="196">
                  <c:v>10.573231777777787</c:v>
                </c:pt>
                <c:pt idx="197">
                  <c:v>10.586475777777787</c:v>
                </c:pt>
                <c:pt idx="198">
                  <c:v>10.599719777777787</c:v>
                </c:pt>
                <c:pt idx="199">
                  <c:v>10.612963777777788</c:v>
                </c:pt>
                <c:pt idx="200">
                  <c:v>10.626207777777788</c:v>
                </c:pt>
                <c:pt idx="201">
                  <c:v>10.639451777777788</c:v>
                </c:pt>
                <c:pt idx="202">
                  <c:v>10.652695777777788</c:v>
                </c:pt>
                <c:pt idx="203">
                  <c:v>10.664520777777788</c:v>
                </c:pt>
                <c:pt idx="204">
                  <c:v>10.676345777777788</c:v>
                </c:pt>
                <c:pt idx="205">
                  <c:v>10.688170777777788</c:v>
                </c:pt>
                <c:pt idx="206">
                  <c:v>10.699995777777788</c:v>
                </c:pt>
                <c:pt idx="207">
                  <c:v>10.711820777777788</c:v>
                </c:pt>
                <c:pt idx="208">
                  <c:v>10.723645777777788</c:v>
                </c:pt>
                <c:pt idx="209">
                  <c:v>10.735470777777788</c:v>
                </c:pt>
                <c:pt idx="210">
                  <c:v>10.747295777777788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E-43C6-BD12-76CAB54D770E}"/>
            </c:ext>
          </c:extLst>
        </c:ser>
        <c:ser>
          <c:idx val="1"/>
          <c:order val="1"/>
          <c:tx>
            <c:strRef>
              <c:f>'Sud-Est'!$J$10:$M$10</c:f>
              <c:strCache>
                <c:ptCount val="1"/>
                <c:pt idx="0">
                  <c:v>With Storengy and GRTgaz maintenance (worst case - CMNTt)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'Sud-Est'!$J$16:$J$230</c:f>
              <c:numCache>
                <c:formatCode>_-* #\ ##0.0\ _€_-;\-* #\ ##0.0\ _€_-;_-* "-"??\ _€_-;_-@_-</c:formatCode>
                <c:ptCount val="215"/>
                <c:pt idx="0">
                  <c:v>8.5999999999999993E-2</c:v>
                </c:pt>
                <c:pt idx="1">
                  <c:v>0.17161777777777776</c:v>
                </c:pt>
                <c:pt idx="2">
                  <c:v>0.25685333333333332</c:v>
                </c:pt>
                <c:pt idx="3">
                  <c:v>0.34170666666666666</c:v>
                </c:pt>
                <c:pt idx="4">
                  <c:v>0.42617777777777777</c:v>
                </c:pt>
                <c:pt idx="5">
                  <c:v>0.51064888888888893</c:v>
                </c:pt>
                <c:pt idx="6">
                  <c:v>0.59473777777777781</c:v>
                </c:pt>
                <c:pt idx="7">
                  <c:v>0.67844444444444452</c:v>
                </c:pt>
                <c:pt idx="8">
                  <c:v>0.76176888888888894</c:v>
                </c:pt>
                <c:pt idx="9">
                  <c:v>0.84471111111111119</c:v>
                </c:pt>
                <c:pt idx="10">
                  <c:v>0.92765333333333344</c:v>
                </c:pt>
                <c:pt idx="11">
                  <c:v>1.0102133333333334</c:v>
                </c:pt>
                <c:pt idx="12">
                  <c:v>1.0923911111111111</c:v>
                </c:pt>
                <c:pt idx="13">
                  <c:v>1.1741866666666667</c:v>
                </c:pt>
                <c:pt idx="14">
                  <c:v>1.2559822222222223</c:v>
                </c:pt>
                <c:pt idx="15">
                  <c:v>1.3373955555555557</c:v>
                </c:pt>
                <c:pt idx="16">
                  <c:v>1.4184266666666667</c:v>
                </c:pt>
                <c:pt idx="17">
                  <c:v>1.4990755555555557</c:v>
                </c:pt>
                <c:pt idx="18">
                  <c:v>1.5797244444444447</c:v>
                </c:pt>
                <c:pt idx="19">
                  <c:v>1.6599911111111114</c:v>
                </c:pt>
                <c:pt idx="20">
                  <c:v>1.7398755555555558</c:v>
                </c:pt>
                <c:pt idx="21">
                  <c:v>1.819377777777778</c:v>
                </c:pt>
                <c:pt idx="22">
                  <c:v>1.8988800000000001</c:v>
                </c:pt>
                <c:pt idx="23">
                  <c:v>1.9780000000000002</c:v>
                </c:pt>
                <c:pt idx="24">
                  <c:v>2.0567377777777778</c:v>
                </c:pt>
                <c:pt idx="25">
                  <c:v>2.1350933333333333</c:v>
                </c:pt>
                <c:pt idx="26">
                  <c:v>2.2134488888888888</c:v>
                </c:pt>
                <c:pt idx="27">
                  <c:v>2.2914222222222222</c:v>
                </c:pt>
                <c:pt idx="28">
                  <c:v>2.3690133333333332</c:v>
                </c:pt>
                <c:pt idx="29">
                  <c:v>2.4462222222222221</c:v>
                </c:pt>
                <c:pt idx="30">
                  <c:v>2.523431111111111</c:v>
                </c:pt>
                <c:pt idx="31">
                  <c:v>2.6002577777777778</c:v>
                </c:pt>
                <c:pt idx="32">
                  <c:v>2.6767022222222221</c:v>
                </c:pt>
                <c:pt idx="33">
                  <c:v>2.7531466666666664</c:v>
                </c:pt>
                <c:pt idx="34">
                  <c:v>2.8292088888888887</c:v>
                </c:pt>
                <c:pt idx="35">
                  <c:v>2.9048888888888889</c:v>
                </c:pt>
                <c:pt idx="36">
                  <c:v>2.9801866666666665</c:v>
                </c:pt>
                <c:pt idx="37">
                  <c:v>3.0554844444444442</c:v>
                </c:pt>
                <c:pt idx="38">
                  <c:v>3.0955884444444441</c:v>
                </c:pt>
                <c:pt idx="39">
                  <c:v>3.1356924444444441</c:v>
                </c:pt>
                <c:pt idx="40">
                  <c:v>3.175796444444444</c:v>
                </c:pt>
                <c:pt idx="41">
                  <c:v>3.2159004444444439</c:v>
                </c:pt>
                <c:pt idx="42">
                  <c:v>3.2560044444444438</c:v>
                </c:pt>
                <c:pt idx="43">
                  <c:v>3.3301555555555549</c:v>
                </c:pt>
                <c:pt idx="44">
                  <c:v>3.4043066666666659</c:v>
                </c:pt>
                <c:pt idx="45">
                  <c:v>3.4444106666666658</c:v>
                </c:pt>
                <c:pt idx="46">
                  <c:v>3.4845146666666658</c:v>
                </c:pt>
                <c:pt idx="47">
                  <c:v>3.5246186666666657</c:v>
                </c:pt>
                <c:pt idx="48">
                  <c:v>3.5647226666666656</c:v>
                </c:pt>
                <c:pt idx="49">
                  <c:v>3.6048266666666655</c:v>
                </c:pt>
                <c:pt idx="50">
                  <c:v>3.6778311111111099</c:v>
                </c:pt>
                <c:pt idx="51">
                  <c:v>3.7504533333333323</c:v>
                </c:pt>
                <c:pt idx="52">
                  <c:v>3.8230755555555547</c:v>
                </c:pt>
                <c:pt idx="53">
                  <c:v>3.8953155555555545</c:v>
                </c:pt>
                <c:pt idx="54">
                  <c:v>3.9671733333333323</c:v>
                </c:pt>
                <c:pt idx="55">
                  <c:v>4.0390311111111101</c:v>
                </c:pt>
                <c:pt idx="56">
                  <c:v>4.1105066666666659</c:v>
                </c:pt>
                <c:pt idx="57">
                  <c:v>4.1815999999999995</c:v>
                </c:pt>
                <c:pt idx="58">
                  <c:v>4.2526933333333332</c:v>
                </c:pt>
                <c:pt idx="59">
                  <c:v>4.3234044444444439</c:v>
                </c:pt>
                <c:pt idx="60">
                  <c:v>4.3937333333333326</c:v>
                </c:pt>
                <c:pt idx="61">
                  <c:v>4.4640622222222213</c:v>
                </c:pt>
                <c:pt idx="62">
                  <c:v>4.5340088888888879</c:v>
                </c:pt>
                <c:pt idx="63">
                  <c:v>4.6035733333333324</c:v>
                </c:pt>
                <c:pt idx="64">
                  <c:v>4.6731377777777769</c:v>
                </c:pt>
                <c:pt idx="65">
                  <c:v>4.7423199999999994</c:v>
                </c:pt>
                <c:pt idx="66">
                  <c:v>4.8111199999999998</c:v>
                </c:pt>
                <c:pt idx="67">
                  <c:v>4.8799200000000003</c:v>
                </c:pt>
                <c:pt idx="68">
                  <c:v>4.9004166666666666</c:v>
                </c:pt>
                <c:pt idx="69">
                  <c:v>4.9687388888888888</c:v>
                </c:pt>
                <c:pt idx="70">
                  <c:v>5.0365833333333336</c:v>
                </c:pt>
                <c:pt idx="71">
                  <c:v>5.1044277777777785</c:v>
                </c:pt>
                <c:pt idx="72">
                  <c:v>5.171794444444445</c:v>
                </c:pt>
                <c:pt idx="73">
                  <c:v>5.2386833333333342</c:v>
                </c:pt>
                <c:pt idx="74">
                  <c:v>5.3055722222222235</c:v>
                </c:pt>
                <c:pt idx="75">
                  <c:v>5.3719833333333344</c:v>
                </c:pt>
                <c:pt idx="76">
                  <c:v>5.4383944444444454</c:v>
                </c:pt>
                <c:pt idx="77">
                  <c:v>5.504327777777779</c:v>
                </c:pt>
                <c:pt idx="78">
                  <c:v>5.5697833333333344</c:v>
                </c:pt>
                <c:pt idx="79">
                  <c:v>5.6352388888888898</c:v>
                </c:pt>
                <c:pt idx="80">
                  <c:v>5.7002166666666678</c:v>
                </c:pt>
                <c:pt idx="81">
                  <c:v>5.7647166666666676</c:v>
                </c:pt>
                <c:pt idx="82">
                  <c:v>5.8292166666666674</c:v>
                </c:pt>
                <c:pt idx="83">
                  <c:v>5.8932388888888898</c:v>
                </c:pt>
                <c:pt idx="84">
                  <c:v>5.9572611111111122</c:v>
                </c:pt>
                <c:pt idx="85">
                  <c:v>6.0208055555555564</c:v>
                </c:pt>
                <c:pt idx="86">
                  <c:v>6.0838722222222232</c:v>
                </c:pt>
                <c:pt idx="87">
                  <c:v>6.1469388888888901</c:v>
                </c:pt>
                <c:pt idx="88">
                  <c:v>6.2095277777777786</c:v>
                </c:pt>
                <c:pt idx="89">
                  <c:v>6.2721166666666672</c:v>
                </c:pt>
                <c:pt idx="90">
                  <c:v>6.3342277777777785</c:v>
                </c:pt>
                <c:pt idx="91">
                  <c:v>6.3963388888888897</c:v>
                </c:pt>
                <c:pt idx="92">
                  <c:v>6.4579722222222227</c:v>
                </c:pt>
                <c:pt idx="93">
                  <c:v>6.5191277777777783</c:v>
                </c:pt>
                <c:pt idx="94">
                  <c:v>6.5802833333333339</c:v>
                </c:pt>
                <c:pt idx="95">
                  <c:v>6.6409611111111113</c:v>
                </c:pt>
                <c:pt idx="96">
                  <c:v>6.7016388888888887</c:v>
                </c:pt>
                <c:pt idx="97">
                  <c:v>6.7618388888888887</c:v>
                </c:pt>
                <c:pt idx="98">
                  <c:v>6.8220388888888888</c:v>
                </c:pt>
                <c:pt idx="99">
                  <c:v>6.8817611111111106</c:v>
                </c:pt>
                <c:pt idx="100">
                  <c:v>6.941005555555555</c:v>
                </c:pt>
                <c:pt idx="101">
                  <c:v>7.0002499999999994</c:v>
                </c:pt>
                <c:pt idx="102">
                  <c:v>7.0590166666666665</c:v>
                </c:pt>
                <c:pt idx="103">
                  <c:v>7.1177833333333336</c:v>
                </c:pt>
                <c:pt idx="104">
                  <c:v>7.1760722222222224</c:v>
                </c:pt>
                <c:pt idx="105">
                  <c:v>7.2343611111111112</c:v>
                </c:pt>
                <c:pt idx="106">
                  <c:v>7.2921722222222227</c:v>
                </c:pt>
                <c:pt idx="107">
                  <c:v>7.3499833333333342</c:v>
                </c:pt>
                <c:pt idx="108">
                  <c:v>7.4073166666666674</c:v>
                </c:pt>
                <c:pt idx="109">
                  <c:v>7.4646500000000007</c:v>
                </c:pt>
                <c:pt idx="110">
                  <c:v>7.5215055555555566</c:v>
                </c:pt>
                <c:pt idx="111">
                  <c:v>7.5783611111111124</c:v>
                </c:pt>
                <c:pt idx="112">
                  <c:v>7.6347388888888901</c:v>
                </c:pt>
                <c:pt idx="113">
                  <c:v>7.6906388888888904</c:v>
                </c:pt>
                <c:pt idx="114">
                  <c:v>7.7465388888888906</c:v>
                </c:pt>
                <c:pt idx="115">
                  <c:v>7.8019611111111127</c:v>
                </c:pt>
                <c:pt idx="116">
                  <c:v>7.8573833333333347</c:v>
                </c:pt>
                <c:pt idx="117">
                  <c:v>7.9123277777777794</c:v>
                </c:pt>
                <c:pt idx="118">
                  <c:v>7.9672722222222241</c:v>
                </c:pt>
                <c:pt idx="119">
                  <c:v>8.0217388888888905</c:v>
                </c:pt>
                <c:pt idx="120">
                  <c:v>8.076205555555557</c:v>
                </c:pt>
                <c:pt idx="121">
                  <c:v>8.1301944444444452</c:v>
                </c:pt>
                <c:pt idx="122">
                  <c:v>8.1652872222222221</c:v>
                </c:pt>
                <c:pt idx="123">
                  <c:v>8.2003799999999991</c:v>
                </c:pt>
                <c:pt idx="124">
                  <c:v>8.2351622222222218</c:v>
                </c:pt>
                <c:pt idx="125">
                  <c:v>8.2699444444444445</c:v>
                </c:pt>
                <c:pt idx="126">
                  <c:v>8.3047266666666673</c:v>
                </c:pt>
                <c:pt idx="127">
                  <c:v>8.3577600000000007</c:v>
                </c:pt>
                <c:pt idx="128">
                  <c:v>8.4107933333333342</c:v>
                </c:pt>
                <c:pt idx="129">
                  <c:v>8.4633488888888895</c:v>
                </c:pt>
                <c:pt idx="130">
                  <c:v>8.5159044444444447</c:v>
                </c:pt>
                <c:pt idx="131">
                  <c:v>8.5679822222222217</c:v>
                </c:pt>
                <c:pt idx="132">
                  <c:v>8.6200599999999987</c:v>
                </c:pt>
                <c:pt idx="133">
                  <c:v>8.6716599999999993</c:v>
                </c:pt>
                <c:pt idx="134">
                  <c:v>8.7232599999999998</c:v>
                </c:pt>
                <c:pt idx="135">
                  <c:v>8.7743822222222221</c:v>
                </c:pt>
                <c:pt idx="136">
                  <c:v>8.8255044444444444</c:v>
                </c:pt>
                <c:pt idx="137">
                  <c:v>8.8761488888888884</c:v>
                </c:pt>
                <c:pt idx="138">
                  <c:v>8.9267933333333325</c:v>
                </c:pt>
                <c:pt idx="139">
                  <c:v>8.9769599999999983</c:v>
                </c:pt>
                <c:pt idx="140">
                  <c:v>9.0271266666666641</c:v>
                </c:pt>
                <c:pt idx="141">
                  <c:v>9.0772933333333299</c:v>
                </c:pt>
                <c:pt idx="142">
                  <c:v>9.1269822222222192</c:v>
                </c:pt>
                <c:pt idx="143">
                  <c:v>9.1766711111111086</c:v>
                </c:pt>
                <c:pt idx="144">
                  <c:v>9.2258822222222197</c:v>
                </c:pt>
                <c:pt idx="145">
                  <c:v>9.2750933333333307</c:v>
                </c:pt>
                <c:pt idx="146">
                  <c:v>9.3238266666666636</c:v>
                </c:pt>
                <c:pt idx="147">
                  <c:v>9.3725599999999964</c:v>
                </c:pt>
                <c:pt idx="148">
                  <c:v>9.4208155555555528</c:v>
                </c:pt>
                <c:pt idx="149">
                  <c:v>9.4690711111111092</c:v>
                </c:pt>
                <c:pt idx="150">
                  <c:v>9.4953488888888877</c:v>
                </c:pt>
                <c:pt idx="151">
                  <c:v>9.5216266666666662</c:v>
                </c:pt>
                <c:pt idx="152">
                  <c:v>9.5479044444444447</c:v>
                </c:pt>
                <c:pt idx="153">
                  <c:v>9.5741822222222233</c:v>
                </c:pt>
                <c:pt idx="154">
                  <c:v>9.6001972222222225</c:v>
                </c:pt>
                <c:pt idx="155">
                  <c:v>9.6262122222222217</c:v>
                </c:pt>
                <c:pt idx="156">
                  <c:v>9.652227222222221</c:v>
                </c:pt>
                <c:pt idx="157">
                  <c:v>9.6782422222222202</c:v>
                </c:pt>
                <c:pt idx="158">
                  <c:v>9.7028382222222209</c:v>
                </c:pt>
                <c:pt idx="159">
                  <c:v>9.7274342222222216</c:v>
                </c:pt>
                <c:pt idx="160">
                  <c:v>9.7520302222222224</c:v>
                </c:pt>
                <c:pt idx="161">
                  <c:v>9.7766262222222231</c:v>
                </c:pt>
                <c:pt idx="162">
                  <c:v>9.8012222222222238</c:v>
                </c:pt>
                <c:pt idx="163">
                  <c:v>9.8243992222222243</c:v>
                </c:pt>
                <c:pt idx="164">
                  <c:v>9.8475762222222247</c:v>
                </c:pt>
                <c:pt idx="165">
                  <c:v>9.8707532222222252</c:v>
                </c:pt>
                <c:pt idx="166">
                  <c:v>9.8939302222222256</c:v>
                </c:pt>
                <c:pt idx="167">
                  <c:v>9.9156882222222258</c:v>
                </c:pt>
                <c:pt idx="168">
                  <c:v>9.937446222222226</c:v>
                </c:pt>
                <c:pt idx="169">
                  <c:v>9.9592042222222261</c:v>
                </c:pt>
                <c:pt idx="170">
                  <c:v>9.9809622222222263</c:v>
                </c:pt>
                <c:pt idx="171">
                  <c:v>10.002720222222226</c:v>
                </c:pt>
                <c:pt idx="172">
                  <c:v>10.023059222222226</c:v>
                </c:pt>
                <c:pt idx="173">
                  <c:v>10.043398222222226</c:v>
                </c:pt>
                <c:pt idx="174">
                  <c:v>10.063737222222226</c:v>
                </c:pt>
                <c:pt idx="175">
                  <c:v>10.084076222222226</c:v>
                </c:pt>
                <c:pt idx="176">
                  <c:v>10.104415222222226</c:v>
                </c:pt>
                <c:pt idx="177">
                  <c:v>10.124754222222226</c:v>
                </c:pt>
                <c:pt idx="178">
                  <c:v>10.143674222222225</c:v>
                </c:pt>
                <c:pt idx="179">
                  <c:v>10.162594222222225</c:v>
                </c:pt>
                <c:pt idx="180">
                  <c:v>10.181514222222225</c:v>
                </c:pt>
                <c:pt idx="181">
                  <c:v>10.200434222222224</c:v>
                </c:pt>
                <c:pt idx="182">
                  <c:v>10.219354222222224</c:v>
                </c:pt>
                <c:pt idx="183">
                  <c:v>10.236855222222223</c:v>
                </c:pt>
                <c:pt idx="184">
                  <c:v>10.254356222222222</c:v>
                </c:pt>
                <c:pt idx="185">
                  <c:v>10.271857222222222</c:v>
                </c:pt>
                <c:pt idx="186">
                  <c:v>10.289358222222221</c:v>
                </c:pt>
                <c:pt idx="187">
                  <c:v>10.30685922222222</c:v>
                </c:pt>
                <c:pt idx="188">
                  <c:v>10.32436022222222</c:v>
                </c:pt>
                <c:pt idx="189">
                  <c:v>10.340442222222221</c:v>
                </c:pt>
                <c:pt idx="190">
                  <c:v>10.356524222222221</c:v>
                </c:pt>
                <c:pt idx="191">
                  <c:v>10.372606222222222</c:v>
                </c:pt>
                <c:pt idx="192">
                  <c:v>10.388688222222223</c:v>
                </c:pt>
                <c:pt idx="193">
                  <c:v>10.404770222222224</c:v>
                </c:pt>
                <c:pt idx="194">
                  <c:v>10.420852222222225</c:v>
                </c:pt>
                <c:pt idx="195">
                  <c:v>10.436934222222225</c:v>
                </c:pt>
                <c:pt idx="196">
                  <c:v>10.451597222222226</c:v>
                </c:pt>
                <c:pt idx="197">
                  <c:v>10.466260222222227</c:v>
                </c:pt>
                <c:pt idx="198">
                  <c:v>10.480923222222227</c:v>
                </c:pt>
                <c:pt idx="199">
                  <c:v>10.495586222222228</c:v>
                </c:pt>
                <c:pt idx="200">
                  <c:v>10.510249222222228</c:v>
                </c:pt>
                <c:pt idx="201">
                  <c:v>10.524912222222229</c:v>
                </c:pt>
                <c:pt idx="202">
                  <c:v>10.539575222222229</c:v>
                </c:pt>
                <c:pt idx="203">
                  <c:v>10.552819222222229</c:v>
                </c:pt>
                <c:pt idx="204">
                  <c:v>10.56606322222223</c:v>
                </c:pt>
                <c:pt idx="205">
                  <c:v>10.57930722222223</c:v>
                </c:pt>
                <c:pt idx="206">
                  <c:v>10.59255122222223</c:v>
                </c:pt>
                <c:pt idx="207">
                  <c:v>10.60579522222223</c:v>
                </c:pt>
                <c:pt idx="208">
                  <c:v>10.619039222222231</c:v>
                </c:pt>
                <c:pt idx="209">
                  <c:v>10.632283222222231</c:v>
                </c:pt>
                <c:pt idx="210">
                  <c:v>10.645527222222231</c:v>
                </c:pt>
                <c:pt idx="211">
                  <c:v>10.657352222222231</c:v>
                </c:pt>
                <c:pt idx="212">
                  <c:v>10.669177222222231</c:v>
                </c:pt>
                <c:pt idx="213">
                  <c:v>10.681002222222231</c:v>
                </c:pt>
                <c:pt idx="214">
                  <c:v>10.692827222222231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E-43C6-BD12-76CAB54D770E}"/>
            </c:ext>
          </c:extLst>
        </c:ser>
        <c:ser>
          <c:idx val="2"/>
          <c:order val="2"/>
          <c:tx>
            <c:strRef>
              <c:f>'Sud-Est'!$O$10</c:f>
              <c:strCache>
                <c:ptCount val="1"/>
                <c:pt idx="0">
                  <c:v>With Storengy and GRTgaz maintenance (probable case - CPRTt)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'Sud-Est'!$O$16:$O$230</c:f>
              <c:numCache>
                <c:formatCode>_-* #\ ##0.0\ _€_-;\-* #\ ##0.0\ _€_-;_-* "-"??\ _€_-;_-@_-</c:formatCode>
                <c:ptCount val="215"/>
                <c:pt idx="0">
                  <c:v>8.5999999999999993E-2</c:v>
                </c:pt>
                <c:pt idx="1">
                  <c:v>0.17161777777777776</c:v>
                </c:pt>
                <c:pt idx="2">
                  <c:v>0.25685333333333332</c:v>
                </c:pt>
                <c:pt idx="3">
                  <c:v>0.34170666666666666</c:v>
                </c:pt>
                <c:pt idx="4">
                  <c:v>0.42617777777777777</c:v>
                </c:pt>
                <c:pt idx="5">
                  <c:v>0.51064888888888893</c:v>
                </c:pt>
                <c:pt idx="6">
                  <c:v>0.59473777777777781</c:v>
                </c:pt>
                <c:pt idx="7">
                  <c:v>0.67844444444444452</c:v>
                </c:pt>
                <c:pt idx="8">
                  <c:v>0.76176888888888894</c:v>
                </c:pt>
                <c:pt idx="9">
                  <c:v>0.84471111111111119</c:v>
                </c:pt>
                <c:pt idx="10">
                  <c:v>0.92765333333333344</c:v>
                </c:pt>
                <c:pt idx="11">
                  <c:v>1.0102133333333334</c:v>
                </c:pt>
                <c:pt idx="12">
                  <c:v>1.0923911111111111</c:v>
                </c:pt>
                <c:pt idx="13">
                  <c:v>1.1741866666666667</c:v>
                </c:pt>
                <c:pt idx="14">
                  <c:v>1.2559822222222223</c:v>
                </c:pt>
                <c:pt idx="15">
                  <c:v>1.3373955555555557</c:v>
                </c:pt>
                <c:pt idx="16">
                  <c:v>1.4184266666666667</c:v>
                </c:pt>
                <c:pt idx="17">
                  <c:v>1.4990755555555557</c:v>
                </c:pt>
                <c:pt idx="18">
                  <c:v>1.5797244444444447</c:v>
                </c:pt>
                <c:pt idx="19">
                  <c:v>1.6599911111111114</c:v>
                </c:pt>
                <c:pt idx="20">
                  <c:v>1.7398755555555558</c:v>
                </c:pt>
                <c:pt idx="21">
                  <c:v>1.819377777777778</c:v>
                </c:pt>
                <c:pt idx="22">
                  <c:v>1.8988800000000001</c:v>
                </c:pt>
                <c:pt idx="23">
                  <c:v>1.9780000000000002</c:v>
                </c:pt>
                <c:pt idx="24">
                  <c:v>2.0567377777777778</c:v>
                </c:pt>
                <c:pt idx="25">
                  <c:v>2.1350933333333333</c:v>
                </c:pt>
                <c:pt idx="26">
                  <c:v>2.2134488888888888</c:v>
                </c:pt>
                <c:pt idx="27">
                  <c:v>2.2914222222222222</c:v>
                </c:pt>
                <c:pt idx="28">
                  <c:v>2.3690133333333332</c:v>
                </c:pt>
                <c:pt idx="29">
                  <c:v>2.4462222222222221</c:v>
                </c:pt>
                <c:pt idx="30">
                  <c:v>2.523431111111111</c:v>
                </c:pt>
                <c:pt idx="31">
                  <c:v>2.6002577777777778</c:v>
                </c:pt>
                <c:pt idx="32">
                  <c:v>2.6767022222222221</c:v>
                </c:pt>
                <c:pt idx="33">
                  <c:v>2.7531466666666664</c:v>
                </c:pt>
                <c:pt idx="34">
                  <c:v>2.8292088888888887</c:v>
                </c:pt>
                <c:pt idx="35">
                  <c:v>2.9048888888888889</c:v>
                </c:pt>
                <c:pt idx="36">
                  <c:v>2.9801866666666665</c:v>
                </c:pt>
                <c:pt idx="37">
                  <c:v>3.0554844444444442</c:v>
                </c:pt>
                <c:pt idx="38">
                  <c:v>3.1303999999999998</c:v>
                </c:pt>
                <c:pt idx="39">
                  <c:v>3.204933333333333</c:v>
                </c:pt>
                <c:pt idx="40">
                  <c:v>3.2794666666666661</c:v>
                </c:pt>
                <c:pt idx="41">
                  <c:v>3.3536177777777771</c:v>
                </c:pt>
                <c:pt idx="42">
                  <c:v>3.4273866666666661</c:v>
                </c:pt>
                <c:pt idx="43">
                  <c:v>3.5011555555555551</c:v>
                </c:pt>
                <c:pt idx="44">
                  <c:v>3.5745422222222216</c:v>
                </c:pt>
                <c:pt idx="45">
                  <c:v>3.647546666666666</c:v>
                </c:pt>
                <c:pt idx="46">
                  <c:v>3.7205511111111105</c:v>
                </c:pt>
                <c:pt idx="47">
                  <c:v>3.7931733333333328</c:v>
                </c:pt>
                <c:pt idx="48">
                  <c:v>3.8654133333333327</c:v>
                </c:pt>
                <c:pt idx="49">
                  <c:v>3.9376533333333326</c:v>
                </c:pt>
                <c:pt idx="50">
                  <c:v>4.0095111111111104</c:v>
                </c:pt>
                <c:pt idx="51">
                  <c:v>4.0809866666666661</c:v>
                </c:pt>
                <c:pt idx="52">
                  <c:v>4.1524622222222218</c:v>
                </c:pt>
                <c:pt idx="53">
                  <c:v>4.2235555555555555</c:v>
                </c:pt>
                <c:pt idx="54">
                  <c:v>4.2942666666666662</c:v>
                </c:pt>
                <c:pt idx="55">
                  <c:v>4.364977777777777</c:v>
                </c:pt>
                <c:pt idx="56">
                  <c:v>4.4353066666666656</c:v>
                </c:pt>
                <c:pt idx="57">
                  <c:v>4.5052533333333322</c:v>
                </c:pt>
                <c:pt idx="58">
                  <c:v>4.5751999999999988</c:v>
                </c:pt>
                <c:pt idx="59">
                  <c:v>4.6447644444444434</c:v>
                </c:pt>
                <c:pt idx="60">
                  <c:v>4.7139466666666658</c:v>
                </c:pt>
                <c:pt idx="61">
                  <c:v>4.7831288888888883</c:v>
                </c:pt>
                <c:pt idx="62">
                  <c:v>4.8519288888888887</c:v>
                </c:pt>
                <c:pt idx="63">
                  <c:v>4.9202511111111109</c:v>
                </c:pt>
                <c:pt idx="64">
                  <c:v>4.9885733333333331</c:v>
                </c:pt>
                <c:pt idx="65">
                  <c:v>5.0564177777777779</c:v>
                </c:pt>
                <c:pt idx="66">
                  <c:v>5.1237844444444445</c:v>
                </c:pt>
                <c:pt idx="67">
                  <c:v>5.191151111111111</c:v>
                </c:pt>
                <c:pt idx="68">
                  <c:v>5.2112177777777777</c:v>
                </c:pt>
                <c:pt idx="69">
                  <c:v>5.2781066666666669</c:v>
                </c:pt>
                <c:pt idx="70">
                  <c:v>5.3445177777777779</c:v>
                </c:pt>
                <c:pt idx="71">
                  <c:v>5.4109288888888889</c:v>
                </c:pt>
                <c:pt idx="72">
                  <c:v>5.4768622222222225</c:v>
                </c:pt>
                <c:pt idx="73">
                  <c:v>5.5427955555555561</c:v>
                </c:pt>
                <c:pt idx="74">
                  <c:v>5.6082511111111115</c:v>
                </c:pt>
                <c:pt idx="75">
                  <c:v>5.6732288888888895</c:v>
                </c:pt>
                <c:pt idx="76">
                  <c:v>5.7382066666666676</c:v>
                </c:pt>
                <c:pt idx="77">
                  <c:v>5.8027066666666673</c:v>
                </c:pt>
                <c:pt idx="78">
                  <c:v>5.8672066666666671</c:v>
                </c:pt>
                <c:pt idx="79">
                  <c:v>5.9312288888888895</c:v>
                </c:pt>
                <c:pt idx="80">
                  <c:v>5.9947733333333337</c:v>
                </c:pt>
                <c:pt idx="81">
                  <c:v>6.0583177777777779</c:v>
                </c:pt>
                <c:pt idx="82">
                  <c:v>6.1213844444444447</c:v>
                </c:pt>
                <c:pt idx="83">
                  <c:v>6.1844511111111116</c:v>
                </c:pt>
                <c:pt idx="84">
                  <c:v>6.2470400000000001</c:v>
                </c:pt>
                <c:pt idx="85">
                  <c:v>6.3091511111111114</c:v>
                </c:pt>
                <c:pt idx="86">
                  <c:v>6.3712622222222226</c:v>
                </c:pt>
                <c:pt idx="87">
                  <c:v>6.4328955555555556</c:v>
                </c:pt>
                <c:pt idx="88">
                  <c:v>6.4945288888888886</c:v>
                </c:pt>
                <c:pt idx="89">
                  <c:v>6.5556844444444442</c:v>
                </c:pt>
                <c:pt idx="90">
                  <c:v>6.6168399999999998</c:v>
                </c:pt>
                <c:pt idx="91">
                  <c:v>6.6775177777777772</c:v>
                </c:pt>
                <c:pt idx="92">
                  <c:v>6.7377177777777773</c:v>
                </c:pt>
                <c:pt idx="93">
                  <c:v>6.7979177777777773</c:v>
                </c:pt>
                <c:pt idx="94">
                  <c:v>6.8576399999999991</c:v>
                </c:pt>
                <c:pt idx="95">
                  <c:v>6.9173622222222209</c:v>
                </c:pt>
                <c:pt idx="96">
                  <c:v>6.9766066666666653</c:v>
                </c:pt>
                <c:pt idx="97">
                  <c:v>7.0358511111111097</c:v>
                </c:pt>
                <c:pt idx="98">
                  <c:v>7.0946177777777768</c:v>
                </c:pt>
                <c:pt idx="99">
                  <c:v>7.1533844444444439</c:v>
                </c:pt>
                <c:pt idx="100">
                  <c:v>7.2116733333333327</c:v>
                </c:pt>
                <c:pt idx="101">
                  <c:v>7.2694844444444442</c:v>
                </c:pt>
                <c:pt idx="102">
                  <c:v>7.3272955555555557</c:v>
                </c:pt>
                <c:pt idx="103">
                  <c:v>7.3846288888888889</c:v>
                </c:pt>
                <c:pt idx="104">
                  <c:v>7.4419622222222221</c:v>
                </c:pt>
                <c:pt idx="105">
                  <c:v>7.498817777777778</c:v>
                </c:pt>
                <c:pt idx="106">
                  <c:v>7.5556733333333339</c:v>
                </c:pt>
                <c:pt idx="107">
                  <c:v>7.6120511111111115</c:v>
                </c:pt>
                <c:pt idx="108">
                  <c:v>7.6684288888888892</c:v>
                </c:pt>
                <c:pt idx="109">
                  <c:v>7.7243288888888895</c:v>
                </c:pt>
                <c:pt idx="110">
                  <c:v>7.7802288888888897</c:v>
                </c:pt>
                <c:pt idx="111">
                  <c:v>7.8356511111111118</c:v>
                </c:pt>
                <c:pt idx="112">
                  <c:v>7.8910733333333338</c:v>
                </c:pt>
                <c:pt idx="113">
                  <c:v>7.9460177777777785</c:v>
                </c:pt>
                <c:pt idx="114">
                  <c:v>8.0009622222222223</c:v>
                </c:pt>
                <c:pt idx="115">
                  <c:v>8.0554288888888887</c:v>
                </c:pt>
                <c:pt idx="116">
                  <c:v>8.1098955555555552</c:v>
                </c:pt>
                <c:pt idx="117">
                  <c:v>8.1638844444444434</c:v>
                </c:pt>
                <c:pt idx="118">
                  <c:v>8.2178733333333316</c:v>
                </c:pt>
                <c:pt idx="119">
                  <c:v>8.2713844444444433</c:v>
                </c:pt>
                <c:pt idx="120">
                  <c:v>8.324895555555555</c:v>
                </c:pt>
                <c:pt idx="121">
                  <c:v>8.3779288888888885</c:v>
                </c:pt>
                <c:pt idx="122">
                  <c:v>8.4124005555555552</c:v>
                </c:pt>
                <c:pt idx="123">
                  <c:v>8.4465616666666659</c:v>
                </c:pt>
                <c:pt idx="124">
                  <c:v>8.4807227777777765</c:v>
                </c:pt>
                <c:pt idx="125">
                  <c:v>8.5148838888888871</c:v>
                </c:pt>
                <c:pt idx="126">
                  <c:v>8.5487344444444435</c:v>
                </c:pt>
                <c:pt idx="127">
                  <c:v>8.6008122222222205</c:v>
                </c:pt>
                <c:pt idx="128">
                  <c:v>8.6524122222222211</c:v>
                </c:pt>
                <c:pt idx="129">
                  <c:v>8.7040122222222216</c:v>
                </c:pt>
                <c:pt idx="130">
                  <c:v>8.7556122222222221</c:v>
                </c:pt>
                <c:pt idx="131">
                  <c:v>8.8067344444444444</c:v>
                </c:pt>
                <c:pt idx="132">
                  <c:v>8.8578566666666667</c:v>
                </c:pt>
                <c:pt idx="133">
                  <c:v>8.9085011111111108</c:v>
                </c:pt>
                <c:pt idx="134">
                  <c:v>8.9591455555555548</c:v>
                </c:pt>
                <c:pt idx="135">
                  <c:v>9.0093122222222206</c:v>
                </c:pt>
                <c:pt idx="136">
                  <c:v>9.0594788888888864</c:v>
                </c:pt>
                <c:pt idx="137">
                  <c:v>9.1091677777777758</c:v>
                </c:pt>
                <c:pt idx="138">
                  <c:v>9.1588566666666651</c:v>
                </c:pt>
                <c:pt idx="139">
                  <c:v>9.2080677777777762</c:v>
                </c:pt>
                <c:pt idx="140">
                  <c:v>9.2572788888888873</c:v>
                </c:pt>
                <c:pt idx="141">
                  <c:v>9.3060122222222201</c:v>
                </c:pt>
                <c:pt idx="142">
                  <c:v>9.354745555555553</c:v>
                </c:pt>
                <c:pt idx="143">
                  <c:v>9.4030011111111094</c:v>
                </c:pt>
                <c:pt idx="144">
                  <c:v>9.4512566666666658</c:v>
                </c:pt>
                <c:pt idx="145">
                  <c:v>9.4995122222222221</c:v>
                </c:pt>
                <c:pt idx="146">
                  <c:v>9.5472900000000003</c:v>
                </c:pt>
                <c:pt idx="147">
                  <c:v>9.5950677777777784</c:v>
                </c:pt>
                <c:pt idx="148">
                  <c:v>9.6423677777777783</c:v>
                </c:pt>
                <c:pt idx="149">
                  <c:v>9.6896677777777782</c:v>
                </c:pt>
                <c:pt idx="150">
                  <c:v>9.7142637777777789</c:v>
                </c:pt>
                <c:pt idx="151">
                  <c:v>9.7388597777777797</c:v>
                </c:pt>
                <c:pt idx="152">
                  <c:v>9.7634557777777804</c:v>
                </c:pt>
                <c:pt idx="153">
                  <c:v>9.7880517777777811</c:v>
                </c:pt>
                <c:pt idx="154">
                  <c:v>9.8112287777777816</c:v>
                </c:pt>
                <c:pt idx="155">
                  <c:v>9.834405777777782</c:v>
                </c:pt>
                <c:pt idx="156">
                  <c:v>9.8575827777777825</c:v>
                </c:pt>
                <c:pt idx="157">
                  <c:v>9.8807597777777829</c:v>
                </c:pt>
                <c:pt idx="158">
                  <c:v>9.9039367777777834</c:v>
                </c:pt>
                <c:pt idx="159">
                  <c:v>9.9256947777777835</c:v>
                </c:pt>
                <c:pt idx="160">
                  <c:v>9.9474527777777837</c:v>
                </c:pt>
                <c:pt idx="161">
                  <c:v>9.9692107777777839</c:v>
                </c:pt>
                <c:pt idx="162">
                  <c:v>9.990968777777784</c:v>
                </c:pt>
                <c:pt idx="163">
                  <c:v>10.012726777777784</c:v>
                </c:pt>
                <c:pt idx="164">
                  <c:v>10.033065777777784</c:v>
                </c:pt>
                <c:pt idx="165">
                  <c:v>10.053404777777784</c:v>
                </c:pt>
                <c:pt idx="166">
                  <c:v>10.073743777777784</c:v>
                </c:pt>
                <c:pt idx="167">
                  <c:v>10.094082777777784</c:v>
                </c:pt>
                <c:pt idx="168">
                  <c:v>10.114421777777784</c:v>
                </c:pt>
                <c:pt idx="169">
                  <c:v>10.133341777777783</c:v>
                </c:pt>
                <c:pt idx="170">
                  <c:v>10.152261777777783</c:v>
                </c:pt>
                <c:pt idx="171">
                  <c:v>10.171181777777782</c:v>
                </c:pt>
                <c:pt idx="172">
                  <c:v>10.190101777777782</c:v>
                </c:pt>
                <c:pt idx="173">
                  <c:v>10.209021777777782</c:v>
                </c:pt>
                <c:pt idx="174">
                  <c:v>10.227941777777781</c:v>
                </c:pt>
                <c:pt idx="175">
                  <c:v>10.245442777777781</c:v>
                </c:pt>
                <c:pt idx="176">
                  <c:v>10.26294377777778</c:v>
                </c:pt>
                <c:pt idx="177">
                  <c:v>10.280444777777779</c:v>
                </c:pt>
                <c:pt idx="178">
                  <c:v>10.297945777777779</c:v>
                </c:pt>
                <c:pt idx="179">
                  <c:v>10.315446777777778</c:v>
                </c:pt>
                <c:pt idx="180">
                  <c:v>10.332947777777777</c:v>
                </c:pt>
                <c:pt idx="181">
                  <c:v>10.349029777777778</c:v>
                </c:pt>
                <c:pt idx="182">
                  <c:v>10.365111777777779</c:v>
                </c:pt>
                <c:pt idx="183">
                  <c:v>10.38119377777778</c:v>
                </c:pt>
                <c:pt idx="184">
                  <c:v>10.39727577777778</c:v>
                </c:pt>
                <c:pt idx="185">
                  <c:v>10.413357777777781</c:v>
                </c:pt>
                <c:pt idx="186">
                  <c:v>10.429439777777782</c:v>
                </c:pt>
                <c:pt idx="187">
                  <c:v>10.444102777777783</c:v>
                </c:pt>
                <c:pt idx="188">
                  <c:v>10.458765777777783</c:v>
                </c:pt>
                <c:pt idx="189">
                  <c:v>10.473428777777784</c:v>
                </c:pt>
                <c:pt idx="190">
                  <c:v>10.488091777777784</c:v>
                </c:pt>
                <c:pt idx="191">
                  <c:v>10.502754777777785</c:v>
                </c:pt>
                <c:pt idx="192">
                  <c:v>10.517417777777785</c:v>
                </c:pt>
                <c:pt idx="193">
                  <c:v>10.532080777777786</c:v>
                </c:pt>
                <c:pt idx="194">
                  <c:v>10.546743777777786</c:v>
                </c:pt>
                <c:pt idx="195">
                  <c:v>10.559987777777787</c:v>
                </c:pt>
                <c:pt idx="196">
                  <c:v>10.573231777777787</c:v>
                </c:pt>
                <c:pt idx="197">
                  <c:v>10.586475777777787</c:v>
                </c:pt>
                <c:pt idx="198">
                  <c:v>10.599719777777787</c:v>
                </c:pt>
                <c:pt idx="199">
                  <c:v>10.612963777777788</c:v>
                </c:pt>
                <c:pt idx="200">
                  <c:v>10.626207777777788</c:v>
                </c:pt>
                <c:pt idx="201">
                  <c:v>10.639451777777788</c:v>
                </c:pt>
                <c:pt idx="202">
                  <c:v>10.652695777777788</c:v>
                </c:pt>
                <c:pt idx="203">
                  <c:v>10.664520777777788</c:v>
                </c:pt>
                <c:pt idx="204">
                  <c:v>10.676345777777788</c:v>
                </c:pt>
                <c:pt idx="205">
                  <c:v>10.688170777777788</c:v>
                </c:pt>
                <c:pt idx="206">
                  <c:v>10.699995777777788</c:v>
                </c:pt>
                <c:pt idx="207">
                  <c:v>10.711820777777788</c:v>
                </c:pt>
                <c:pt idx="208">
                  <c:v>10.723645777777788</c:v>
                </c:pt>
                <c:pt idx="209">
                  <c:v>10.735470777777788</c:v>
                </c:pt>
                <c:pt idx="210">
                  <c:v>10.747295777777788</c:v>
                </c:pt>
                <c:pt idx="211">
                  <c:v>10.759120777777788</c:v>
                </c:pt>
                <c:pt idx="212">
                  <c:v>10.759120777777788</c:v>
                </c:pt>
                <c:pt idx="213">
                  <c:v>10.759120777777788</c:v>
                </c:pt>
                <c:pt idx="214">
                  <c:v>10.759120777777788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E-43C6-BD12-76CAB54D770E}"/>
            </c:ext>
          </c:extLst>
        </c:ser>
        <c:ser>
          <c:idx val="3"/>
          <c:order val="3"/>
          <c:tx>
            <c:strRef>
              <c:f>'Sud-Est'!$C$15</c:f>
              <c:strCache>
                <c:ptCount val="1"/>
                <c:pt idx="0">
                  <c:v>Maximum stock level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'Sud-Est'!$C$16:$C$230</c:f>
              <c:numCache>
                <c:formatCode>General</c:formatCode>
                <c:ptCount val="215"/>
                <c:pt idx="0">
                  <c:v>10.75</c:v>
                </c:pt>
                <c:pt idx="1">
                  <c:v>10.75</c:v>
                </c:pt>
                <c:pt idx="2">
                  <c:v>10.75</c:v>
                </c:pt>
                <c:pt idx="3">
                  <c:v>10.75</c:v>
                </c:pt>
                <c:pt idx="4">
                  <c:v>10.75</c:v>
                </c:pt>
                <c:pt idx="5">
                  <c:v>10.75</c:v>
                </c:pt>
                <c:pt idx="6">
                  <c:v>10.75</c:v>
                </c:pt>
                <c:pt idx="7">
                  <c:v>10.75</c:v>
                </c:pt>
                <c:pt idx="8">
                  <c:v>10.75</c:v>
                </c:pt>
                <c:pt idx="9">
                  <c:v>10.75</c:v>
                </c:pt>
                <c:pt idx="10">
                  <c:v>10.75</c:v>
                </c:pt>
                <c:pt idx="11">
                  <c:v>10.75</c:v>
                </c:pt>
                <c:pt idx="12">
                  <c:v>10.75</c:v>
                </c:pt>
                <c:pt idx="13">
                  <c:v>10.75</c:v>
                </c:pt>
                <c:pt idx="14">
                  <c:v>10.75</c:v>
                </c:pt>
                <c:pt idx="15">
                  <c:v>10.75</c:v>
                </c:pt>
                <c:pt idx="16">
                  <c:v>10.75</c:v>
                </c:pt>
                <c:pt idx="17">
                  <c:v>10.75</c:v>
                </c:pt>
                <c:pt idx="18">
                  <c:v>10.75</c:v>
                </c:pt>
                <c:pt idx="19">
                  <c:v>10.75</c:v>
                </c:pt>
                <c:pt idx="20">
                  <c:v>10.75</c:v>
                </c:pt>
                <c:pt idx="21">
                  <c:v>10.75</c:v>
                </c:pt>
                <c:pt idx="22">
                  <c:v>10.75</c:v>
                </c:pt>
                <c:pt idx="23">
                  <c:v>10.75</c:v>
                </c:pt>
                <c:pt idx="24">
                  <c:v>10.75</c:v>
                </c:pt>
                <c:pt idx="25">
                  <c:v>10.75</c:v>
                </c:pt>
                <c:pt idx="26">
                  <c:v>10.75</c:v>
                </c:pt>
                <c:pt idx="27">
                  <c:v>10.75</c:v>
                </c:pt>
                <c:pt idx="28">
                  <c:v>10.75</c:v>
                </c:pt>
                <c:pt idx="29">
                  <c:v>10.75</c:v>
                </c:pt>
                <c:pt idx="30">
                  <c:v>10.75</c:v>
                </c:pt>
                <c:pt idx="31">
                  <c:v>10.75</c:v>
                </c:pt>
                <c:pt idx="32">
                  <c:v>10.75</c:v>
                </c:pt>
                <c:pt idx="33">
                  <c:v>10.75</c:v>
                </c:pt>
                <c:pt idx="34">
                  <c:v>10.75</c:v>
                </c:pt>
                <c:pt idx="35">
                  <c:v>10.75</c:v>
                </c:pt>
                <c:pt idx="36">
                  <c:v>10.75</c:v>
                </c:pt>
                <c:pt idx="37">
                  <c:v>10.75</c:v>
                </c:pt>
                <c:pt idx="38">
                  <c:v>10.75</c:v>
                </c:pt>
                <c:pt idx="39">
                  <c:v>10.75</c:v>
                </c:pt>
                <c:pt idx="40">
                  <c:v>10.75</c:v>
                </c:pt>
                <c:pt idx="41">
                  <c:v>10.75</c:v>
                </c:pt>
                <c:pt idx="42">
                  <c:v>10.75</c:v>
                </c:pt>
                <c:pt idx="43">
                  <c:v>10.75</c:v>
                </c:pt>
                <c:pt idx="44">
                  <c:v>10.75</c:v>
                </c:pt>
                <c:pt idx="45">
                  <c:v>10.75</c:v>
                </c:pt>
                <c:pt idx="46">
                  <c:v>10.75</c:v>
                </c:pt>
                <c:pt idx="47">
                  <c:v>10.75</c:v>
                </c:pt>
                <c:pt idx="48">
                  <c:v>10.75</c:v>
                </c:pt>
                <c:pt idx="49">
                  <c:v>10.75</c:v>
                </c:pt>
                <c:pt idx="50">
                  <c:v>10.75</c:v>
                </c:pt>
                <c:pt idx="51">
                  <c:v>10.75</c:v>
                </c:pt>
                <c:pt idx="52">
                  <c:v>10.75</c:v>
                </c:pt>
                <c:pt idx="53">
                  <c:v>10.75</c:v>
                </c:pt>
                <c:pt idx="54">
                  <c:v>10.75</c:v>
                </c:pt>
                <c:pt idx="55">
                  <c:v>10.75</c:v>
                </c:pt>
                <c:pt idx="56">
                  <c:v>10.75</c:v>
                </c:pt>
                <c:pt idx="57">
                  <c:v>10.75</c:v>
                </c:pt>
                <c:pt idx="58">
                  <c:v>10.75</c:v>
                </c:pt>
                <c:pt idx="59">
                  <c:v>10.75</c:v>
                </c:pt>
                <c:pt idx="60">
                  <c:v>10.75</c:v>
                </c:pt>
                <c:pt idx="61">
                  <c:v>10.75</c:v>
                </c:pt>
                <c:pt idx="62">
                  <c:v>10.75</c:v>
                </c:pt>
                <c:pt idx="63">
                  <c:v>10.75</c:v>
                </c:pt>
                <c:pt idx="64">
                  <c:v>10.75</c:v>
                </c:pt>
                <c:pt idx="65">
                  <c:v>10.75</c:v>
                </c:pt>
                <c:pt idx="66">
                  <c:v>10.75</c:v>
                </c:pt>
                <c:pt idx="67">
                  <c:v>10.75</c:v>
                </c:pt>
                <c:pt idx="68">
                  <c:v>10.75</c:v>
                </c:pt>
                <c:pt idx="69">
                  <c:v>10.75</c:v>
                </c:pt>
                <c:pt idx="70">
                  <c:v>10.75</c:v>
                </c:pt>
                <c:pt idx="71">
                  <c:v>10.75</c:v>
                </c:pt>
                <c:pt idx="72">
                  <c:v>10.75</c:v>
                </c:pt>
                <c:pt idx="73">
                  <c:v>10.75</c:v>
                </c:pt>
                <c:pt idx="74">
                  <c:v>10.75</c:v>
                </c:pt>
                <c:pt idx="75">
                  <c:v>10.75</c:v>
                </c:pt>
                <c:pt idx="76">
                  <c:v>10.75</c:v>
                </c:pt>
                <c:pt idx="77">
                  <c:v>10.75</c:v>
                </c:pt>
                <c:pt idx="78">
                  <c:v>10.75</c:v>
                </c:pt>
                <c:pt idx="79">
                  <c:v>10.75</c:v>
                </c:pt>
                <c:pt idx="80">
                  <c:v>10.75</c:v>
                </c:pt>
                <c:pt idx="81">
                  <c:v>10.75</c:v>
                </c:pt>
                <c:pt idx="82">
                  <c:v>10.75</c:v>
                </c:pt>
                <c:pt idx="83">
                  <c:v>10.75</c:v>
                </c:pt>
                <c:pt idx="84">
                  <c:v>10.75</c:v>
                </c:pt>
                <c:pt idx="85">
                  <c:v>10.75</c:v>
                </c:pt>
                <c:pt idx="86">
                  <c:v>10.75</c:v>
                </c:pt>
                <c:pt idx="87">
                  <c:v>10.75</c:v>
                </c:pt>
                <c:pt idx="88">
                  <c:v>10.75</c:v>
                </c:pt>
                <c:pt idx="89">
                  <c:v>10.75</c:v>
                </c:pt>
                <c:pt idx="90">
                  <c:v>10.75</c:v>
                </c:pt>
                <c:pt idx="91">
                  <c:v>10.75</c:v>
                </c:pt>
                <c:pt idx="92">
                  <c:v>10.75</c:v>
                </c:pt>
                <c:pt idx="93">
                  <c:v>10.75</c:v>
                </c:pt>
                <c:pt idx="94">
                  <c:v>10.75</c:v>
                </c:pt>
                <c:pt idx="95">
                  <c:v>10.75</c:v>
                </c:pt>
                <c:pt idx="96">
                  <c:v>10.75</c:v>
                </c:pt>
                <c:pt idx="97">
                  <c:v>10.75</c:v>
                </c:pt>
                <c:pt idx="98">
                  <c:v>10.75</c:v>
                </c:pt>
                <c:pt idx="99">
                  <c:v>10.75</c:v>
                </c:pt>
                <c:pt idx="100">
                  <c:v>10.75</c:v>
                </c:pt>
                <c:pt idx="101">
                  <c:v>10.75</c:v>
                </c:pt>
                <c:pt idx="102">
                  <c:v>10.75</c:v>
                </c:pt>
                <c:pt idx="103">
                  <c:v>10.75</c:v>
                </c:pt>
                <c:pt idx="104">
                  <c:v>10.75</c:v>
                </c:pt>
                <c:pt idx="105">
                  <c:v>10.75</c:v>
                </c:pt>
                <c:pt idx="106">
                  <c:v>10.75</c:v>
                </c:pt>
                <c:pt idx="107">
                  <c:v>10.75</c:v>
                </c:pt>
                <c:pt idx="108">
                  <c:v>10.75</c:v>
                </c:pt>
                <c:pt idx="109">
                  <c:v>10.75</c:v>
                </c:pt>
                <c:pt idx="110">
                  <c:v>10.75</c:v>
                </c:pt>
                <c:pt idx="111">
                  <c:v>10.75</c:v>
                </c:pt>
                <c:pt idx="112">
                  <c:v>10.75</c:v>
                </c:pt>
                <c:pt idx="113">
                  <c:v>10.75</c:v>
                </c:pt>
                <c:pt idx="114">
                  <c:v>10.75</c:v>
                </c:pt>
                <c:pt idx="115">
                  <c:v>10.75</c:v>
                </c:pt>
                <c:pt idx="116">
                  <c:v>10.75</c:v>
                </c:pt>
                <c:pt idx="117">
                  <c:v>10.75</c:v>
                </c:pt>
                <c:pt idx="118">
                  <c:v>10.75</c:v>
                </c:pt>
                <c:pt idx="119">
                  <c:v>10.75</c:v>
                </c:pt>
                <c:pt idx="120">
                  <c:v>10.75</c:v>
                </c:pt>
                <c:pt idx="121">
                  <c:v>10.75</c:v>
                </c:pt>
                <c:pt idx="122">
                  <c:v>10.75</c:v>
                </c:pt>
                <c:pt idx="123">
                  <c:v>10.75</c:v>
                </c:pt>
                <c:pt idx="124">
                  <c:v>10.75</c:v>
                </c:pt>
                <c:pt idx="125">
                  <c:v>10.75</c:v>
                </c:pt>
                <c:pt idx="126">
                  <c:v>10.75</c:v>
                </c:pt>
                <c:pt idx="127">
                  <c:v>10.75</c:v>
                </c:pt>
                <c:pt idx="128">
                  <c:v>10.75</c:v>
                </c:pt>
                <c:pt idx="129">
                  <c:v>10.75</c:v>
                </c:pt>
                <c:pt idx="130">
                  <c:v>10.75</c:v>
                </c:pt>
                <c:pt idx="131">
                  <c:v>10.75</c:v>
                </c:pt>
                <c:pt idx="132">
                  <c:v>10.75</c:v>
                </c:pt>
                <c:pt idx="133">
                  <c:v>10.75</c:v>
                </c:pt>
                <c:pt idx="134">
                  <c:v>10.75</c:v>
                </c:pt>
                <c:pt idx="135">
                  <c:v>10.75</c:v>
                </c:pt>
                <c:pt idx="136">
                  <c:v>10.75</c:v>
                </c:pt>
                <c:pt idx="137">
                  <c:v>10.75</c:v>
                </c:pt>
                <c:pt idx="138">
                  <c:v>10.75</c:v>
                </c:pt>
                <c:pt idx="139">
                  <c:v>10.75</c:v>
                </c:pt>
                <c:pt idx="140">
                  <c:v>10.75</c:v>
                </c:pt>
                <c:pt idx="141">
                  <c:v>10.75</c:v>
                </c:pt>
                <c:pt idx="142">
                  <c:v>10.75</c:v>
                </c:pt>
                <c:pt idx="143">
                  <c:v>10.75</c:v>
                </c:pt>
                <c:pt idx="144">
                  <c:v>10.75</c:v>
                </c:pt>
                <c:pt idx="145">
                  <c:v>10.75</c:v>
                </c:pt>
                <c:pt idx="146">
                  <c:v>10.75</c:v>
                </c:pt>
                <c:pt idx="147">
                  <c:v>10.75</c:v>
                </c:pt>
                <c:pt idx="148">
                  <c:v>10.75</c:v>
                </c:pt>
                <c:pt idx="149">
                  <c:v>10.75</c:v>
                </c:pt>
                <c:pt idx="150">
                  <c:v>10.75</c:v>
                </c:pt>
                <c:pt idx="151">
                  <c:v>10.75</c:v>
                </c:pt>
                <c:pt idx="152">
                  <c:v>10.75</c:v>
                </c:pt>
                <c:pt idx="153">
                  <c:v>10.75</c:v>
                </c:pt>
                <c:pt idx="154">
                  <c:v>10.75</c:v>
                </c:pt>
                <c:pt idx="155">
                  <c:v>10.75</c:v>
                </c:pt>
                <c:pt idx="156">
                  <c:v>10.75</c:v>
                </c:pt>
                <c:pt idx="157">
                  <c:v>10.75</c:v>
                </c:pt>
                <c:pt idx="158">
                  <c:v>10.75</c:v>
                </c:pt>
                <c:pt idx="159">
                  <c:v>10.75</c:v>
                </c:pt>
                <c:pt idx="160">
                  <c:v>10.75</c:v>
                </c:pt>
                <c:pt idx="161">
                  <c:v>10.75</c:v>
                </c:pt>
                <c:pt idx="162">
                  <c:v>10.75</c:v>
                </c:pt>
                <c:pt idx="163">
                  <c:v>10.75</c:v>
                </c:pt>
                <c:pt idx="164">
                  <c:v>10.75</c:v>
                </c:pt>
                <c:pt idx="165">
                  <c:v>10.75</c:v>
                </c:pt>
                <c:pt idx="166">
                  <c:v>10.75</c:v>
                </c:pt>
                <c:pt idx="167">
                  <c:v>10.75</c:v>
                </c:pt>
                <c:pt idx="168">
                  <c:v>10.75</c:v>
                </c:pt>
                <c:pt idx="169">
                  <c:v>10.75</c:v>
                </c:pt>
                <c:pt idx="170">
                  <c:v>10.75</c:v>
                </c:pt>
                <c:pt idx="171">
                  <c:v>10.75</c:v>
                </c:pt>
                <c:pt idx="172">
                  <c:v>10.75</c:v>
                </c:pt>
                <c:pt idx="173">
                  <c:v>10.75</c:v>
                </c:pt>
                <c:pt idx="174">
                  <c:v>10.75</c:v>
                </c:pt>
                <c:pt idx="175">
                  <c:v>10.75</c:v>
                </c:pt>
                <c:pt idx="176">
                  <c:v>10.75</c:v>
                </c:pt>
                <c:pt idx="177">
                  <c:v>10.75</c:v>
                </c:pt>
                <c:pt idx="178">
                  <c:v>10.75</c:v>
                </c:pt>
                <c:pt idx="179">
                  <c:v>10.75</c:v>
                </c:pt>
                <c:pt idx="180">
                  <c:v>10.75</c:v>
                </c:pt>
                <c:pt idx="181">
                  <c:v>10.75</c:v>
                </c:pt>
                <c:pt idx="182">
                  <c:v>10.75</c:v>
                </c:pt>
                <c:pt idx="183">
                  <c:v>10.75</c:v>
                </c:pt>
                <c:pt idx="184">
                  <c:v>10.75</c:v>
                </c:pt>
                <c:pt idx="185">
                  <c:v>10.75</c:v>
                </c:pt>
                <c:pt idx="186">
                  <c:v>10.75</c:v>
                </c:pt>
                <c:pt idx="187">
                  <c:v>10.75</c:v>
                </c:pt>
                <c:pt idx="188">
                  <c:v>10.75</c:v>
                </c:pt>
                <c:pt idx="189">
                  <c:v>10.75</c:v>
                </c:pt>
                <c:pt idx="190">
                  <c:v>10.75</c:v>
                </c:pt>
                <c:pt idx="191">
                  <c:v>10.75</c:v>
                </c:pt>
                <c:pt idx="192">
                  <c:v>10.75</c:v>
                </c:pt>
                <c:pt idx="193">
                  <c:v>10.75</c:v>
                </c:pt>
                <c:pt idx="194">
                  <c:v>10.75</c:v>
                </c:pt>
                <c:pt idx="195">
                  <c:v>10.75</c:v>
                </c:pt>
                <c:pt idx="196">
                  <c:v>10.75</c:v>
                </c:pt>
                <c:pt idx="197">
                  <c:v>10.75</c:v>
                </c:pt>
                <c:pt idx="198">
                  <c:v>10.75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8E-43C6-BD12-76CAB54D770E}"/>
            </c:ext>
          </c:extLst>
        </c:ser>
        <c:ser>
          <c:idx val="4"/>
          <c:order val="4"/>
          <c:tx>
            <c:strRef>
              <c:f>'Sud-Est'!$B$15</c:f>
              <c:strCache>
                <c:ptCount val="1"/>
                <c:pt idx="0">
                  <c:v>Minimum stock level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'Sud-Est'!$B$16:$B$230</c:f>
              <c:numCache>
                <c:formatCode>0.00</c:formatCode>
                <c:ptCount val="2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9.1374999999999993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8E-43C6-BD12-76CAB54D7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301680"/>
        <c:axId val="786302464"/>
      </c:lineChart>
      <c:dateAx>
        <c:axId val="786301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302464"/>
        <c:crosses val="autoZero"/>
        <c:auto val="1"/>
        <c:lblOffset val="100"/>
        <c:baseTimeUnit val="days"/>
      </c:dateAx>
      <c:valAx>
        <c:axId val="78630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-* #\ ##0.00\ _€_-;\-* #\ 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30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Sediane Nord filling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'Nord-Ouest'!$E$10:$H$10</c:f>
              <c:strCache>
                <c:ptCount val="1"/>
                <c:pt idx="0">
                  <c:v>With Storengy maintenance only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'Nord-Ouest'!$A$16:$A$230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'Nord-Ouest'!$E$16:$E$230</c:f>
              <c:numCache>
                <c:formatCode>_-* #\ ##0.00\ _€_-;\-* #\ ##0.00\ _€_-;_-* "-"??\ _€_-;_-@_-</c:formatCode>
                <c:ptCount val="215"/>
                <c:pt idx="0">
                  <c:v>0.15294117600000001</c:v>
                </c:pt>
                <c:pt idx="1">
                  <c:v>0.30588235200000002</c:v>
                </c:pt>
                <c:pt idx="2">
                  <c:v>0.45882352800000004</c:v>
                </c:pt>
                <c:pt idx="3">
                  <c:v>0.61176470400000005</c:v>
                </c:pt>
                <c:pt idx="4">
                  <c:v>0.76470588000000006</c:v>
                </c:pt>
                <c:pt idx="5">
                  <c:v>0.91764705600000007</c:v>
                </c:pt>
                <c:pt idx="6">
                  <c:v>1.070588232</c:v>
                </c:pt>
                <c:pt idx="7">
                  <c:v>1.2235294080000001</c:v>
                </c:pt>
                <c:pt idx="8">
                  <c:v>1.3764705840000002</c:v>
                </c:pt>
                <c:pt idx="9">
                  <c:v>1.5294117600000003</c:v>
                </c:pt>
                <c:pt idx="10">
                  <c:v>1.6823529360000005</c:v>
                </c:pt>
                <c:pt idx="11">
                  <c:v>1.8352941120000006</c:v>
                </c:pt>
                <c:pt idx="12">
                  <c:v>1.9882352880000007</c:v>
                </c:pt>
                <c:pt idx="13">
                  <c:v>2.1411764640000008</c:v>
                </c:pt>
                <c:pt idx="14">
                  <c:v>2.294117640000001</c:v>
                </c:pt>
                <c:pt idx="15">
                  <c:v>2.4470588160000011</c:v>
                </c:pt>
                <c:pt idx="16">
                  <c:v>2.5999999920000012</c:v>
                </c:pt>
                <c:pt idx="17">
                  <c:v>2.7529411680000013</c:v>
                </c:pt>
                <c:pt idx="18">
                  <c:v>2.7911764620000015</c:v>
                </c:pt>
                <c:pt idx="19">
                  <c:v>2.8294117560000016</c:v>
                </c:pt>
                <c:pt idx="20">
                  <c:v>2.8676470500000018</c:v>
                </c:pt>
                <c:pt idx="21">
                  <c:v>2.9058823440000019</c:v>
                </c:pt>
                <c:pt idx="22">
                  <c:v>2.944117638000002</c:v>
                </c:pt>
                <c:pt idx="23">
                  <c:v>2.9823529320000022</c:v>
                </c:pt>
                <c:pt idx="24">
                  <c:v>3.0205882260000023</c:v>
                </c:pt>
                <c:pt idx="25">
                  <c:v>3.0588235200000025</c:v>
                </c:pt>
                <c:pt idx="26">
                  <c:v>3.0970588140000026</c:v>
                </c:pt>
                <c:pt idx="27">
                  <c:v>3.1352941080000027</c:v>
                </c:pt>
                <c:pt idx="28">
                  <c:v>3.1735294020000029</c:v>
                </c:pt>
                <c:pt idx="29">
                  <c:v>3.211764696000003</c:v>
                </c:pt>
                <c:pt idx="30">
                  <c:v>3.2499999900000032</c:v>
                </c:pt>
                <c:pt idx="31">
                  <c:v>3.2882352840000033</c:v>
                </c:pt>
                <c:pt idx="32">
                  <c:v>3.3264705780000035</c:v>
                </c:pt>
                <c:pt idx="33">
                  <c:v>3.3647058720000036</c:v>
                </c:pt>
                <c:pt idx="34">
                  <c:v>3.4029411660000037</c:v>
                </c:pt>
                <c:pt idx="35">
                  <c:v>3.4411764600000039</c:v>
                </c:pt>
                <c:pt idx="36">
                  <c:v>3.479411754000004</c:v>
                </c:pt>
                <c:pt idx="37">
                  <c:v>3.5176470480000042</c:v>
                </c:pt>
                <c:pt idx="38">
                  <c:v>3.5558823420000043</c:v>
                </c:pt>
                <c:pt idx="39">
                  <c:v>3.5941176360000044</c:v>
                </c:pt>
                <c:pt idx="40">
                  <c:v>3.6323529300000046</c:v>
                </c:pt>
                <c:pt idx="41">
                  <c:v>3.6705882240000047</c:v>
                </c:pt>
                <c:pt idx="42">
                  <c:v>3.7088235180000049</c:v>
                </c:pt>
                <c:pt idx="43">
                  <c:v>3.747058812000005</c:v>
                </c:pt>
                <c:pt idx="44">
                  <c:v>3.7852941060000052</c:v>
                </c:pt>
                <c:pt idx="45">
                  <c:v>3.8235294000000053</c:v>
                </c:pt>
                <c:pt idx="46">
                  <c:v>3.8617646940000054</c:v>
                </c:pt>
                <c:pt idx="47">
                  <c:v>3.8999999880000056</c:v>
                </c:pt>
                <c:pt idx="48">
                  <c:v>3.9382352820000057</c:v>
                </c:pt>
                <c:pt idx="49">
                  <c:v>3.9764705760000059</c:v>
                </c:pt>
                <c:pt idx="50">
                  <c:v>4.1294117520000055</c:v>
                </c:pt>
                <c:pt idx="51">
                  <c:v>4.2823529280000052</c:v>
                </c:pt>
                <c:pt idx="52">
                  <c:v>4.4352941040000049</c:v>
                </c:pt>
                <c:pt idx="53">
                  <c:v>4.5882352800000046</c:v>
                </c:pt>
                <c:pt idx="54">
                  <c:v>4.7411764560000043</c:v>
                </c:pt>
                <c:pt idx="55">
                  <c:v>4.8941176320000039</c:v>
                </c:pt>
                <c:pt idx="56">
                  <c:v>5.0470588080000036</c:v>
                </c:pt>
                <c:pt idx="57">
                  <c:v>5.1999999840000033</c:v>
                </c:pt>
                <c:pt idx="58">
                  <c:v>5.352941160000003</c:v>
                </c:pt>
                <c:pt idx="59">
                  <c:v>5.5058823360000027</c:v>
                </c:pt>
                <c:pt idx="60">
                  <c:v>5.6588235120000023</c:v>
                </c:pt>
                <c:pt idx="61">
                  <c:v>5.8041176292000021</c:v>
                </c:pt>
                <c:pt idx="62">
                  <c:v>5.9494117464000018</c:v>
                </c:pt>
                <c:pt idx="63">
                  <c:v>6.0947058636000015</c:v>
                </c:pt>
                <c:pt idx="64">
                  <c:v>6.2399999808000013</c:v>
                </c:pt>
                <c:pt idx="65">
                  <c:v>6.385294098000001</c:v>
                </c:pt>
                <c:pt idx="66">
                  <c:v>6.5305882152000008</c:v>
                </c:pt>
                <c:pt idx="67">
                  <c:v>6.6758823324000005</c:v>
                </c:pt>
                <c:pt idx="68">
                  <c:v>6.8211764496000002</c:v>
                </c:pt>
                <c:pt idx="69">
                  <c:v>6.9664705668</c:v>
                </c:pt>
                <c:pt idx="70">
                  <c:v>7.1117646839999997</c:v>
                </c:pt>
                <c:pt idx="71">
                  <c:v>7.2647058599999994</c:v>
                </c:pt>
                <c:pt idx="72">
                  <c:v>7.4176470359999991</c:v>
                </c:pt>
                <c:pt idx="73">
                  <c:v>7.5476470355999989</c:v>
                </c:pt>
                <c:pt idx="74">
                  <c:v>7.6776470351999988</c:v>
                </c:pt>
                <c:pt idx="75">
                  <c:v>7.8076470347999987</c:v>
                </c:pt>
                <c:pt idx="76">
                  <c:v>7.9357945344056988</c:v>
                </c:pt>
                <c:pt idx="77">
                  <c:v>8.0620895340170993</c:v>
                </c:pt>
                <c:pt idx="78">
                  <c:v>8.2084924747430996</c:v>
                </c:pt>
                <c:pt idx="79">
                  <c:v>8.3527160037110999</c:v>
                </c:pt>
                <c:pt idx="80">
                  <c:v>8.4734535033396003</c:v>
                </c:pt>
                <c:pt idx="81">
                  <c:v>8.5923385029738011</c:v>
                </c:pt>
                <c:pt idx="82">
                  <c:v>8.7093710026137003</c:v>
                </c:pt>
                <c:pt idx="83">
                  <c:v>8.8264035022535996</c:v>
                </c:pt>
                <c:pt idx="84">
                  <c:v>8.9415835018991991</c:v>
                </c:pt>
                <c:pt idx="85">
                  <c:v>9.0749099720771991</c:v>
                </c:pt>
                <c:pt idx="86">
                  <c:v>9.2060570304971989</c:v>
                </c:pt>
                <c:pt idx="87">
                  <c:v>9.3350246771591987</c:v>
                </c:pt>
                <c:pt idx="88">
                  <c:v>9.4618129120631984</c:v>
                </c:pt>
                <c:pt idx="89">
                  <c:v>9.586421735209198</c:v>
                </c:pt>
                <c:pt idx="90">
                  <c:v>9.7088511465971976</c:v>
                </c:pt>
                <c:pt idx="91">
                  <c:v>9.8291011462271971</c:v>
                </c:pt>
                <c:pt idx="92">
                  <c:v>9.9471717340991965</c:v>
                </c:pt>
                <c:pt idx="93">
                  <c:v>10.063062910213196</c:v>
                </c:pt>
                <c:pt idx="94">
                  <c:v>10.176774674569195</c:v>
                </c:pt>
                <c:pt idx="95">
                  <c:v>10.288307027167194</c:v>
                </c:pt>
                <c:pt idx="96">
                  <c:v>10.397659968007193</c:v>
                </c:pt>
                <c:pt idx="97">
                  <c:v>10.507012908847193</c:v>
                </c:pt>
                <c:pt idx="98">
                  <c:v>10.614186437929193</c:v>
                </c:pt>
                <c:pt idx="99">
                  <c:v>10.719180555253194</c:v>
                </c:pt>
                <c:pt idx="100">
                  <c:v>10.821995260819195</c:v>
                </c:pt>
                <c:pt idx="101">
                  <c:v>10.922630554627196</c:v>
                </c:pt>
                <c:pt idx="102">
                  <c:v>11.021086436677196</c:v>
                </c:pt>
                <c:pt idx="103">
                  <c:v>11.119542318727197</c:v>
                </c:pt>
                <c:pt idx="104">
                  <c:v>11.215818789019197</c:v>
                </c:pt>
                <c:pt idx="105">
                  <c:v>11.309915847553198</c:v>
                </c:pt>
                <c:pt idx="106">
                  <c:v>11.404012906087198</c:v>
                </c:pt>
                <c:pt idx="107">
                  <c:v>11.495930552863198</c:v>
                </c:pt>
                <c:pt idx="108">
                  <c:v>11.585668787881199</c:v>
                </c:pt>
                <c:pt idx="109">
                  <c:v>11.673227611141199</c:v>
                </c:pt>
                <c:pt idx="110">
                  <c:v>11.760786434401199</c:v>
                </c:pt>
                <c:pt idx="111">
                  <c:v>11.760786434401199</c:v>
                </c:pt>
                <c:pt idx="112">
                  <c:v>11.760786434401199</c:v>
                </c:pt>
                <c:pt idx="113">
                  <c:v>11.760786434401199</c:v>
                </c:pt>
                <c:pt idx="114">
                  <c:v>11.760786434401199</c:v>
                </c:pt>
                <c:pt idx="115">
                  <c:v>11.760786434401199</c:v>
                </c:pt>
                <c:pt idx="116">
                  <c:v>11.760786434401199</c:v>
                </c:pt>
                <c:pt idx="117">
                  <c:v>11.760786434401199</c:v>
                </c:pt>
                <c:pt idx="118">
                  <c:v>11.760786434401199</c:v>
                </c:pt>
                <c:pt idx="119">
                  <c:v>11.760786434401199</c:v>
                </c:pt>
                <c:pt idx="120">
                  <c:v>11.760786434401199</c:v>
                </c:pt>
                <c:pt idx="121">
                  <c:v>11.760786434401199</c:v>
                </c:pt>
                <c:pt idx="122">
                  <c:v>11.760786434401199</c:v>
                </c:pt>
                <c:pt idx="123">
                  <c:v>11.824820993027698</c:v>
                </c:pt>
                <c:pt idx="124">
                  <c:v>11.888855551654197</c:v>
                </c:pt>
                <c:pt idx="125">
                  <c:v>11.951255551462197</c:v>
                </c:pt>
                <c:pt idx="126">
                  <c:v>12.013655551270196</c:v>
                </c:pt>
                <c:pt idx="127">
                  <c:v>12.094676139256196</c:v>
                </c:pt>
                <c:pt idx="128">
                  <c:v>12.173517315484196</c:v>
                </c:pt>
                <c:pt idx="129">
                  <c:v>12.240532315277996</c:v>
                </c:pt>
                <c:pt idx="130">
                  <c:v>12.305694815077496</c:v>
                </c:pt>
                <c:pt idx="131">
                  <c:v>12.370857314876996</c:v>
                </c:pt>
                <c:pt idx="132">
                  <c:v>12.434167314682197</c:v>
                </c:pt>
                <c:pt idx="133">
                  <c:v>12.434167314682197</c:v>
                </c:pt>
                <c:pt idx="134">
                  <c:v>12.434167314682197</c:v>
                </c:pt>
                <c:pt idx="135">
                  <c:v>12.434167314682197</c:v>
                </c:pt>
                <c:pt idx="136">
                  <c:v>12.434167314682197</c:v>
                </c:pt>
                <c:pt idx="137">
                  <c:v>12.434167314682197</c:v>
                </c:pt>
                <c:pt idx="138">
                  <c:v>12.434167314682197</c:v>
                </c:pt>
                <c:pt idx="139">
                  <c:v>12.434167314682197</c:v>
                </c:pt>
                <c:pt idx="140">
                  <c:v>12.434167314682197</c:v>
                </c:pt>
                <c:pt idx="141">
                  <c:v>12.434167314682197</c:v>
                </c:pt>
                <c:pt idx="142">
                  <c:v>12.434167314682197</c:v>
                </c:pt>
                <c:pt idx="143">
                  <c:v>12.434167314682197</c:v>
                </c:pt>
                <c:pt idx="144">
                  <c:v>12.434167314682197</c:v>
                </c:pt>
                <c:pt idx="145">
                  <c:v>12.434167314682197</c:v>
                </c:pt>
                <c:pt idx="146">
                  <c:v>12.434167314682197</c:v>
                </c:pt>
                <c:pt idx="147">
                  <c:v>12.434167314682197</c:v>
                </c:pt>
                <c:pt idx="148">
                  <c:v>12.434167314682197</c:v>
                </c:pt>
                <c:pt idx="149">
                  <c:v>12.434167314682197</c:v>
                </c:pt>
                <c:pt idx="150">
                  <c:v>12.434167314682197</c:v>
                </c:pt>
                <c:pt idx="151">
                  <c:v>12.434167314682197</c:v>
                </c:pt>
                <c:pt idx="152">
                  <c:v>12.434167314682197</c:v>
                </c:pt>
                <c:pt idx="153">
                  <c:v>12.434167314682197</c:v>
                </c:pt>
                <c:pt idx="154">
                  <c:v>12.493753196851797</c:v>
                </c:pt>
                <c:pt idx="155">
                  <c:v>12.551595549614998</c:v>
                </c:pt>
                <c:pt idx="156">
                  <c:v>12.609437902378199</c:v>
                </c:pt>
                <c:pt idx="157">
                  <c:v>12.660049961045999</c:v>
                </c:pt>
                <c:pt idx="158">
                  <c:v>12.709136431483198</c:v>
                </c:pt>
                <c:pt idx="159">
                  <c:v>12.758222901920398</c:v>
                </c:pt>
                <c:pt idx="160">
                  <c:v>12.805783784126998</c:v>
                </c:pt>
                <c:pt idx="161">
                  <c:v>12.853344666333598</c:v>
                </c:pt>
                <c:pt idx="162">
                  <c:v>12.904302754412099</c:v>
                </c:pt>
                <c:pt idx="163">
                  <c:v>12.953626283672099</c:v>
                </c:pt>
                <c:pt idx="164">
                  <c:v>12.989796871796099</c:v>
                </c:pt>
                <c:pt idx="165">
                  <c:v>13.025967459920098</c:v>
                </c:pt>
                <c:pt idx="166">
                  <c:v>13.025967459920098</c:v>
                </c:pt>
                <c:pt idx="167">
                  <c:v>13.025967459920098</c:v>
                </c:pt>
                <c:pt idx="168">
                  <c:v>13.025967459920098</c:v>
                </c:pt>
                <c:pt idx="169">
                  <c:v>13.025967459920098</c:v>
                </c:pt>
                <c:pt idx="170">
                  <c:v>13.025967459920098</c:v>
                </c:pt>
                <c:pt idx="171">
                  <c:v>13.025967459920098</c:v>
                </c:pt>
                <c:pt idx="172">
                  <c:v>13.025967459920098</c:v>
                </c:pt>
                <c:pt idx="173">
                  <c:v>13.025967459920098</c:v>
                </c:pt>
                <c:pt idx="174">
                  <c:v>13.025967459920098</c:v>
                </c:pt>
                <c:pt idx="175">
                  <c:v>13.025967459920098</c:v>
                </c:pt>
                <c:pt idx="176">
                  <c:v>13.025967459920098</c:v>
                </c:pt>
                <c:pt idx="177">
                  <c:v>13.025967459920098</c:v>
                </c:pt>
                <c:pt idx="178">
                  <c:v>13.025967459920098</c:v>
                </c:pt>
                <c:pt idx="179">
                  <c:v>13.025967459920098</c:v>
                </c:pt>
                <c:pt idx="180">
                  <c:v>13.025967459920098</c:v>
                </c:pt>
                <c:pt idx="181">
                  <c:v>13.025967459920098</c:v>
                </c:pt>
                <c:pt idx="182">
                  <c:v>13.025967459920098</c:v>
                </c:pt>
                <c:pt idx="183">
                  <c:v>13.025967459920098</c:v>
                </c:pt>
                <c:pt idx="184">
                  <c:v>13.025967459920098</c:v>
                </c:pt>
                <c:pt idx="185">
                  <c:v>13.025967459920098</c:v>
                </c:pt>
                <c:pt idx="186">
                  <c:v>13.025967459920098</c:v>
                </c:pt>
                <c:pt idx="187">
                  <c:v>13.025967459920098</c:v>
                </c:pt>
                <c:pt idx="188">
                  <c:v>13.025967459920098</c:v>
                </c:pt>
                <c:pt idx="189">
                  <c:v>13.025967459920098</c:v>
                </c:pt>
                <c:pt idx="190">
                  <c:v>13.025967459920098</c:v>
                </c:pt>
                <c:pt idx="191">
                  <c:v>13.025967459920098</c:v>
                </c:pt>
                <c:pt idx="192">
                  <c:v>13.025967459920098</c:v>
                </c:pt>
                <c:pt idx="193">
                  <c:v>13.025967459920098</c:v>
                </c:pt>
                <c:pt idx="194">
                  <c:v>13.025967459920098</c:v>
                </c:pt>
                <c:pt idx="195">
                  <c:v>13.025967459920098</c:v>
                </c:pt>
                <c:pt idx="196">
                  <c:v>13.025967459920098</c:v>
                </c:pt>
                <c:pt idx="197">
                  <c:v>13.025967459920098</c:v>
                </c:pt>
                <c:pt idx="198">
                  <c:v>13.025967459920098</c:v>
                </c:pt>
                <c:pt idx="199">
                  <c:v>13.025967459920098</c:v>
                </c:pt>
                <c:pt idx="200">
                  <c:v>13.025967459920098</c:v>
                </c:pt>
                <c:pt idx="201">
                  <c:v>13.025967459920098</c:v>
                </c:pt>
                <c:pt idx="202">
                  <c:v>13.025967459920098</c:v>
                </c:pt>
                <c:pt idx="203">
                  <c:v>13.025967459920098</c:v>
                </c:pt>
                <c:pt idx="204">
                  <c:v>13.025967459920098</c:v>
                </c:pt>
                <c:pt idx="205">
                  <c:v>13.025967459920098</c:v>
                </c:pt>
                <c:pt idx="206">
                  <c:v>13.025967459920098</c:v>
                </c:pt>
                <c:pt idx="207">
                  <c:v>13.025967459920098</c:v>
                </c:pt>
                <c:pt idx="208">
                  <c:v>13.025967459920098</c:v>
                </c:pt>
                <c:pt idx="209">
                  <c:v>13.025967459920098</c:v>
                </c:pt>
                <c:pt idx="210">
                  <c:v>13.025967459920098</c:v>
                </c:pt>
                <c:pt idx="211">
                  <c:v>13.025967459920098</c:v>
                </c:pt>
                <c:pt idx="212">
                  <c:v>13.025967459920098</c:v>
                </c:pt>
                <c:pt idx="213">
                  <c:v>13.025967459920098</c:v>
                </c:pt>
                <c:pt idx="214">
                  <c:v>13.025967459920098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8-4A63-8984-E919645A2F96}"/>
            </c:ext>
          </c:extLst>
        </c:ser>
        <c:ser>
          <c:idx val="1"/>
          <c:order val="1"/>
          <c:tx>
            <c:strRef>
              <c:f>'Nord-Ouest'!$J$10:$M$10</c:f>
              <c:strCache>
                <c:ptCount val="1"/>
                <c:pt idx="0">
                  <c:v>With Storengy and GRTgaz maintenance (worst case - CMNTt)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'Nord-Ouest'!$J$16:$J$230</c:f>
              <c:numCache>
                <c:formatCode>_-* #\ ##0.0\ _€_-;\-* #\ ##0.0\ _€_-;_-* "-"??\ _€_-;_-@_-</c:formatCode>
                <c:ptCount val="215"/>
                <c:pt idx="0">
                  <c:v>0.15294117600000001</c:v>
                </c:pt>
                <c:pt idx="1">
                  <c:v>0.30588235200000002</c:v>
                </c:pt>
                <c:pt idx="2">
                  <c:v>0.45882352800000004</c:v>
                </c:pt>
                <c:pt idx="3">
                  <c:v>0.61176470400000005</c:v>
                </c:pt>
                <c:pt idx="4">
                  <c:v>0.76470588000000006</c:v>
                </c:pt>
                <c:pt idx="5">
                  <c:v>0.91764705600000007</c:v>
                </c:pt>
                <c:pt idx="6">
                  <c:v>1.070588232</c:v>
                </c:pt>
                <c:pt idx="7">
                  <c:v>1.2235294080000001</c:v>
                </c:pt>
                <c:pt idx="8">
                  <c:v>1.3764705840000002</c:v>
                </c:pt>
                <c:pt idx="9">
                  <c:v>1.5294117600000003</c:v>
                </c:pt>
                <c:pt idx="10">
                  <c:v>1.6823529360000005</c:v>
                </c:pt>
                <c:pt idx="11">
                  <c:v>1.8352941120000006</c:v>
                </c:pt>
                <c:pt idx="12">
                  <c:v>1.9882352880000007</c:v>
                </c:pt>
                <c:pt idx="13">
                  <c:v>2.1411764640000008</c:v>
                </c:pt>
                <c:pt idx="14">
                  <c:v>2.294117640000001</c:v>
                </c:pt>
                <c:pt idx="15">
                  <c:v>2.4470588160000011</c:v>
                </c:pt>
                <c:pt idx="16">
                  <c:v>2.5999999920000012</c:v>
                </c:pt>
                <c:pt idx="17">
                  <c:v>2.7529411680000013</c:v>
                </c:pt>
                <c:pt idx="18">
                  <c:v>2.7911764620000015</c:v>
                </c:pt>
                <c:pt idx="19">
                  <c:v>2.8294117560000016</c:v>
                </c:pt>
                <c:pt idx="20">
                  <c:v>2.8676470500000018</c:v>
                </c:pt>
                <c:pt idx="21">
                  <c:v>2.9058823440000019</c:v>
                </c:pt>
                <c:pt idx="22">
                  <c:v>2.944117638000002</c:v>
                </c:pt>
                <c:pt idx="23">
                  <c:v>2.9823529320000022</c:v>
                </c:pt>
                <c:pt idx="24">
                  <c:v>3.0205882260000023</c:v>
                </c:pt>
                <c:pt idx="25">
                  <c:v>3.0588235200000025</c:v>
                </c:pt>
                <c:pt idx="26">
                  <c:v>3.0970588140000026</c:v>
                </c:pt>
                <c:pt idx="27">
                  <c:v>3.1352941080000027</c:v>
                </c:pt>
                <c:pt idx="28">
                  <c:v>3.1735294020000029</c:v>
                </c:pt>
                <c:pt idx="29">
                  <c:v>3.211764696000003</c:v>
                </c:pt>
                <c:pt idx="30">
                  <c:v>3.2499999900000032</c:v>
                </c:pt>
                <c:pt idx="31">
                  <c:v>3.2882352840000033</c:v>
                </c:pt>
                <c:pt idx="32">
                  <c:v>3.3264705780000035</c:v>
                </c:pt>
                <c:pt idx="33">
                  <c:v>3.3647058720000036</c:v>
                </c:pt>
                <c:pt idx="34">
                  <c:v>3.4029411660000037</c:v>
                </c:pt>
                <c:pt idx="35">
                  <c:v>3.4411764600000039</c:v>
                </c:pt>
                <c:pt idx="36">
                  <c:v>3.479411754000004</c:v>
                </c:pt>
                <c:pt idx="37">
                  <c:v>3.5176470480000042</c:v>
                </c:pt>
                <c:pt idx="38">
                  <c:v>3.5558823420000043</c:v>
                </c:pt>
                <c:pt idx="39">
                  <c:v>3.5941176360000044</c:v>
                </c:pt>
                <c:pt idx="40">
                  <c:v>3.6323529300000046</c:v>
                </c:pt>
                <c:pt idx="41">
                  <c:v>3.6705882240000047</c:v>
                </c:pt>
                <c:pt idx="42">
                  <c:v>3.7088235180000049</c:v>
                </c:pt>
                <c:pt idx="43">
                  <c:v>3.747058812000005</c:v>
                </c:pt>
                <c:pt idx="44">
                  <c:v>3.7852941060000052</c:v>
                </c:pt>
                <c:pt idx="45">
                  <c:v>3.8235294000000053</c:v>
                </c:pt>
                <c:pt idx="46">
                  <c:v>3.8617646940000054</c:v>
                </c:pt>
                <c:pt idx="47">
                  <c:v>3.8999999880000056</c:v>
                </c:pt>
                <c:pt idx="48">
                  <c:v>3.9382352820000057</c:v>
                </c:pt>
                <c:pt idx="49">
                  <c:v>3.9764705760000059</c:v>
                </c:pt>
                <c:pt idx="50">
                  <c:v>4.1294117520000055</c:v>
                </c:pt>
                <c:pt idx="51">
                  <c:v>4.2823529280000052</c:v>
                </c:pt>
                <c:pt idx="52">
                  <c:v>4.4352941040000049</c:v>
                </c:pt>
                <c:pt idx="53">
                  <c:v>4.5882352800000046</c:v>
                </c:pt>
                <c:pt idx="54">
                  <c:v>4.7411764560000043</c:v>
                </c:pt>
                <c:pt idx="55">
                  <c:v>4.8941176320000039</c:v>
                </c:pt>
                <c:pt idx="56">
                  <c:v>5.0470588080000036</c:v>
                </c:pt>
                <c:pt idx="57">
                  <c:v>5.1999999840000033</c:v>
                </c:pt>
                <c:pt idx="58">
                  <c:v>5.352941160000003</c:v>
                </c:pt>
                <c:pt idx="59">
                  <c:v>5.5058823360000027</c:v>
                </c:pt>
                <c:pt idx="60">
                  <c:v>5.6588235120000023</c:v>
                </c:pt>
                <c:pt idx="61">
                  <c:v>5.8041176292000021</c:v>
                </c:pt>
                <c:pt idx="62">
                  <c:v>5.9494117464000018</c:v>
                </c:pt>
                <c:pt idx="63">
                  <c:v>6.0947058636000015</c:v>
                </c:pt>
                <c:pt idx="64">
                  <c:v>6.2399999808000013</c:v>
                </c:pt>
                <c:pt idx="65">
                  <c:v>6.385294098000001</c:v>
                </c:pt>
                <c:pt idx="66">
                  <c:v>6.5305882152000008</c:v>
                </c:pt>
                <c:pt idx="67">
                  <c:v>6.6758823324000005</c:v>
                </c:pt>
                <c:pt idx="68">
                  <c:v>6.8211764496000002</c:v>
                </c:pt>
                <c:pt idx="69">
                  <c:v>6.9664705668</c:v>
                </c:pt>
                <c:pt idx="70">
                  <c:v>7.1117646839999997</c:v>
                </c:pt>
                <c:pt idx="71">
                  <c:v>7.2647058599999994</c:v>
                </c:pt>
                <c:pt idx="72">
                  <c:v>7.4176470359999991</c:v>
                </c:pt>
                <c:pt idx="73">
                  <c:v>7.5476470355999989</c:v>
                </c:pt>
                <c:pt idx="74">
                  <c:v>7.6776470351999988</c:v>
                </c:pt>
                <c:pt idx="75">
                  <c:v>7.8076470347999987</c:v>
                </c:pt>
                <c:pt idx="76">
                  <c:v>7.9357945344056988</c:v>
                </c:pt>
                <c:pt idx="77">
                  <c:v>8.0620895340170993</c:v>
                </c:pt>
                <c:pt idx="78">
                  <c:v>8.2084924747430996</c:v>
                </c:pt>
                <c:pt idx="79">
                  <c:v>8.3527160037110999</c:v>
                </c:pt>
                <c:pt idx="80">
                  <c:v>8.4734535033396003</c:v>
                </c:pt>
                <c:pt idx="81">
                  <c:v>8.5923385029738011</c:v>
                </c:pt>
                <c:pt idx="82">
                  <c:v>8.7093710026137003</c:v>
                </c:pt>
                <c:pt idx="83">
                  <c:v>8.8264035022535996</c:v>
                </c:pt>
                <c:pt idx="84">
                  <c:v>8.9415835018991991</c:v>
                </c:pt>
                <c:pt idx="85">
                  <c:v>9.0749099720771991</c:v>
                </c:pt>
                <c:pt idx="86">
                  <c:v>9.2060570304971989</c:v>
                </c:pt>
                <c:pt idx="87">
                  <c:v>9.3350246771591987</c:v>
                </c:pt>
                <c:pt idx="88">
                  <c:v>9.4618129120631984</c:v>
                </c:pt>
                <c:pt idx="89">
                  <c:v>9.586421735209198</c:v>
                </c:pt>
                <c:pt idx="90">
                  <c:v>9.7088511465971976</c:v>
                </c:pt>
                <c:pt idx="91">
                  <c:v>9.8291011462271971</c:v>
                </c:pt>
                <c:pt idx="92">
                  <c:v>9.9471717340991965</c:v>
                </c:pt>
                <c:pt idx="93">
                  <c:v>10.063062910213196</c:v>
                </c:pt>
                <c:pt idx="94">
                  <c:v>10.176774674569195</c:v>
                </c:pt>
                <c:pt idx="95">
                  <c:v>10.288307027167194</c:v>
                </c:pt>
                <c:pt idx="96">
                  <c:v>10.397659968007193</c:v>
                </c:pt>
                <c:pt idx="97">
                  <c:v>10.507012908847193</c:v>
                </c:pt>
                <c:pt idx="98">
                  <c:v>10.614186437929193</c:v>
                </c:pt>
                <c:pt idx="99">
                  <c:v>10.719180555253194</c:v>
                </c:pt>
                <c:pt idx="100">
                  <c:v>10.821995260819195</c:v>
                </c:pt>
                <c:pt idx="101">
                  <c:v>10.922630554627196</c:v>
                </c:pt>
                <c:pt idx="102">
                  <c:v>11.021086436677196</c:v>
                </c:pt>
                <c:pt idx="103">
                  <c:v>11.119542318727197</c:v>
                </c:pt>
                <c:pt idx="104">
                  <c:v>11.215818789019197</c:v>
                </c:pt>
                <c:pt idx="105">
                  <c:v>11.309915847553198</c:v>
                </c:pt>
                <c:pt idx="106">
                  <c:v>11.404012906087198</c:v>
                </c:pt>
                <c:pt idx="107">
                  <c:v>11.495930552863198</c:v>
                </c:pt>
                <c:pt idx="108">
                  <c:v>11.585668787881199</c:v>
                </c:pt>
                <c:pt idx="109">
                  <c:v>11.673227611141199</c:v>
                </c:pt>
                <c:pt idx="110">
                  <c:v>11.760786434401199</c:v>
                </c:pt>
                <c:pt idx="111">
                  <c:v>11.760786434401199</c:v>
                </c:pt>
                <c:pt idx="112">
                  <c:v>11.760786434401199</c:v>
                </c:pt>
                <c:pt idx="113">
                  <c:v>11.760786434401199</c:v>
                </c:pt>
                <c:pt idx="114">
                  <c:v>11.760786434401199</c:v>
                </c:pt>
                <c:pt idx="115">
                  <c:v>11.760786434401199</c:v>
                </c:pt>
                <c:pt idx="116">
                  <c:v>11.760786434401199</c:v>
                </c:pt>
                <c:pt idx="117">
                  <c:v>11.760786434401199</c:v>
                </c:pt>
                <c:pt idx="118">
                  <c:v>11.760786434401199</c:v>
                </c:pt>
                <c:pt idx="119">
                  <c:v>11.760786434401199</c:v>
                </c:pt>
                <c:pt idx="120">
                  <c:v>11.760786434401199</c:v>
                </c:pt>
                <c:pt idx="121">
                  <c:v>11.760786434401199</c:v>
                </c:pt>
                <c:pt idx="122">
                  <c:v>11.760786434401199</c:v>
                </c:pt>
                <c:pt idx="123">
                  <c:v>11.824820993027698</c:v>
                </c:pt>
                <c:pt idx="124">
                  <c:v>11.888855551654197</c:v>
                </c:pt>
                <c:pt idx="125">
                  <c:v>11.951255551462197</c:v>
                </c:pt>
                <c:pt idx="126">
                  <c:v>12.013655551270196</c:v>
                </c:pt>
                <c:pt idx="127">
                  <c:v>12.094676139256196</c:v>
                </c:pt>
                <c:pt idx="128">
                  <c:v>12.173517315484196</c:v>
                </c:pt>
                <c:pt idx="129">
                  <c:v>12.240532315277996</c:v>
                </c:pt>
                <c:pt idx="130">
                  <c:v>12.305694815077496</c:v>
                </c:pt>
                <c:pt idx="131">
                  <c:v>12.370857314876996</c:v>
                </c:pt>
                <c:pt idx="132">
                  <c:v>12.434167314682197</c:v>
                </c:pt>
                <c:pt idx="133">
                  <c:v>12.434167314682197</c:v>
                </c:pt>
                <c:pt idx="134">
                  <c:v>12.434167314682197</c:v>
                </c:pt>
                <c:pt idx="135">
                  <c:v>12.434167314682197</c:v>
                </c:pt>
                <c:pt idx="136">
                  <c:v>12.434167314682197</c:v>
                </c:pt>
                <c:pt idx="137">
                  <c:v>12.434167314682197</c:v>
                </c:pt>
                <c:pt idx="138">
                  <c:v>12.434167314682197</c:v>
                </c:pt>
                <c:pt idx="139">
                  <c:v>12.434167314682197</c:v>
                </c:pt>
                <c:pt idx="140">
                  <c:v>12.434167314682197</c:v>
                </c:pt>
                <c:pt idx="141">
                  <c:v>12.434167314682197</c:v>
                </c:pt>
                <c:pt idx="142">
                  <c:v>12.434167314682197</c:v>
                </c:pt>
                <c:pt idx="143">
                  <c:v>12.434167314682197</c:v>
                </c:pt>
                <c:pt idx="144">
                  <c:v>12.434167314682197</c:v>
                </c:pt>
                <c:pt idx="145">
                  <c:v>12.434167314682197</c:v>
                </c:pt>
                <c:pt idx="146">
                  <c:v>12.434167314682197</c:v>
                </c:pt>
                <c:pt idx="147">
                  <c:v>12.434167314682197</c:v>
                </c:pt>
                <c:pt idx="148">
                  <c:v>12.434167314682197</c:v>
                </c:pt>
                <c:pt idx="149">
                  <c:v>12.434167314682197</c:v>
                </c:pt>
                <c:pt idx="150">
                  <c:v>12.434167314682197</c:v>
                </c:pt>
                <c:pt idx="151">
                  <c:v>12.434167314682197</c:v>
                </c:pt>
                <c:pt idx="152">
                  <c:v>12.434167314682197</c:v>
                </c:pt>
                <c:pt idx="153">
                  <c:v>12.434167314682197</c:v>
                </c:pt>
                <c:pt idx="154">
                  <c:v>12.493753196851797</c:v>
                </c:pt>
                <c:pt idx="155">
                  <c:v>12.551595549614998</c:v>
                </c:pt>
                <c:pt idx="156">
                  <c:v>12.609437902378199</c:v>
                </c:pt>
                <c:pt idx="157">
                  <c:v>12.660049961045999</c:v>
                </c:pt>
                <c:pt idx="158">
                  <c:v>12.709136431483198</c:v>
                </c:pt>
                <c:pt idx="159">
                  <c:v>12.758222901920398</c:v>
                </c:pt>
                <c:pt idx="160">
                  <c:v>12.805783784126998</c:v>
                </c:pt>
                <c:pt idx="161">
                  <c:v>12.853344666333598</c:v>
                </c:pt>
                <c:pt idx="162">
                  <c:v>12.904302754412099</c:v>
                </c:pt>
                <c:pt idx="163">
                  <c:v>12.953626283672099</c:v>
                </c:pt>
                <c:pt idx="164">
                  <c:v>12.989796871796099</c:v>
                </c:pt>
                <c:pt idx="165">
                  <c:v>13.025967459920098</c:v>
                </c:pt>
                <c:pt idx="166">
                  <c:v>13.025967459920098</c:v>
                </c:pt>
                <c:pt idx="167">
                  <c:v>13.025967459920098</c:v>
                </c:pt>
                <c:pt idx="168">
                  <c:v>13.025967459920098</c:v>
                </c:pt>
                <c:pt idx="169">
                  <c:v>13.025967459920098</c:v>
                </c:pt>
                <c:pt idx="170">
                  <c:v>13.025967459920098</c:v>
                </c:pt>
                <c:pt idx="171">
                  <c:v>13.025967459920098</c:v>
                </c:pt>
                <c:pt idx="172">
                  <c:v>13.025967459920098</c:v>
                </c:pt>
                <c:pt idx="173">
                  <c:v>13.025967459920098</c:v>
                </c:pt>
                <c:pt idx="174">
                  <c:v>13.025967459920098</c:v>
                </c:pt>
                <c:pt idx="175">
                  <c:v>13.025967459920098</c:v>
                </c:pt>
                <c:pt idx="176">
                  <c:v>13.025967459920098</c:v>
                </c:pt>
                <c:pt idx="177">
                  <c:v>13.025967459920098</c:v>
                </c:pt>
                <c:pt idx="178">
                  <c:v>13.025967459920098</c:v>
                </c:pt>
                <c:pt idx="179">
                  <c:v>13.025967459920098</c:v>
                </c:pt>
                <c:pt idx="180">
                  <c:v>13.025967459920098</c:v>
                </c:pt>
                <c:pt idx="181">
                  <c:v>13.025967459920098</c:v>
                </c:pt>
                <c:pt idx="182">
                  <c:v>13.025967459920098</c:v>
                </c:pt>
                <c:pt idx="183">
                  <c:v>13.025967459920098</c:v>
                </c:pt>
                <c:pt idx="184">
                  <c:v>13.025967459920098</c:v>
                </c:pt>
                <c:pt idx="185">
                  <c:v>13.025967459920098</c:v>
                </c:pt>
                <c:pt idx="186">
                  <c:v>13.025967459920098</c:v>
                </c:pt>
                <c:pt idx="187">
                  <c:v>13.025967459920098</c:v>
                </c:pt>
                <c:pt idx="188">
                  <c:v>13.025967459920098</c:v>
                </c:pt>
                <c:pt idx="189">
                  <c:v>13.025967459920098</c:v>
                </c:pt>
                <c:pt idx="190">
                  <c:v>13.025967459920098</c:v>
                </c:pt>
                <c:pt idx="191">
                  <c:v>13.025967459920098</c:v>
                </c:pt>
                <c:pt idx="192">
                  <c:v>13.025967459920098</c:v>
                </c:pt>
                <c:pt idx="193">
                  <c:v>13.025967459920098</c:v>
                </c:pt>
                <c:pt idx="194">
                  <c:v>13.025967459920098</c:v>
                </c:pt>
                <c:pt idx="195">
                  <c:v>13.025967459920098</c:v>
                </c:pt>
                <c:pt idx="196">
                  <c:v>13.025967459920098</c:v>
                </c:pt>
                <c:pt idx="197">
                  <c:v>13.025967459920098</c:v>
                </c:pt>
                <c:pt idx="198">
                  <c:v>13.025967459920098</c:v>
                </c:pt>
                <c:pt idx="199">
                  <c:v>13.025967459920098</c:v>
                </c:pt>
                <c:pt idx="200">
                  <c:v>13.025967459920098</c:v>
                </c:pt>
                <c:pt idx="201">
                  <c:v>13.025967459920098</c:v>
                </c:pt>
                <c:pt idx="202">
                  <c:v>13.025967459920098</c:v>
                </c:pt>
                <c:pt idx="203">
                  <c:v>13.025967459920098</c:v>
                </c:pt>
                <c:pt idx="204">
                  <c:v>13.025967459920098</c:v>
                </c:pt>
                <c:pt idx="205">
                  <c:v>13.025967459920098</c:v>
                </c:pt>
                <c:pt idx="206">
                  <c:v>13.025967459920098</c:v>
                </c:pt>
                <c:pt idx="207">
                  <c:v>13.025967459920098</c:v>
                </c:pt>
                <c:pt idx="208">
                  <c:v>13.025967459920098</c:v>
                </c:pt>
                <c:pt idx="209">
                  <c:v>13.025967459920098</c:v>
                </c:pt>
                <c:pt idx="210">
                  <c:v>13.025967459920098</c:v>
                </c:pt>
                <c:pt idx="211">
                  <c:v>13.025967459920098</c:v>
                </c:pt>
                <c:pt idx="212">
                  <c:v>13.025967459920098</c:v>
                </c:pt>
                <c:pt idx="213">
                  <c:v>13.025967459920098</c:v>
                </c:pt>
                <c:pt idx="214">
                  <c:v>13.025967459920098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8-4A63-8984-E919645A2F96}"/>
            </c:ext>
          </c:extLst>
        </c:ser>
        <c:ser>
          <c:idx val="2"/>
          <c:order val="2"/>
          <c:tx>
            <c:strRef>
              <c:f>'Nord-Ouest'!$O$10</c:f>
              <c:strCache>
                <c:ptCount val="1"/>
                <c:pt idx="0">
                  <c:v>With Storengy and GRTgaz maintenance (probable case - CPRTt)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'Nord-Ouest'!$O$16:$O$230</c:f>
              <c:numCache>
                <c:formatCode>_-* #\ ##0.0\ _€_-;\-* #\ ##0.0\ _€_-;_-* "-"??\ _€_-;_-@_-</c:formatCode>
                <c:ptCount val="215"/>
                <c:pt idx="0">
                  <c:v>0.15294117600000001</c:v>
                </c:pt>
                <c:pt idx="1">
                  <c:v>0.30588235200000002</c:v>
                </c:pt>
                <c:pt idx="2">
                  <c:v>0.45882352800000004</c:v>
                </c:pt>
                <c:pt idx="3">
                  <c:v>0.61176470400000005</c:v>
                </c:pt>
                <c:pt idx="4">
                  <c:v>0.76470588000000006</c:v>
                </c:pt>
                <c:pt idx="5">
                  <c:v>0.91764705600000007</c:v>
                </c:pt>
                <c:pt idx="6">
                  <c:v>1.070588232</c:v>
                </c:pt>
                <c:pt idx="7">
                  <c:v>1.2235294080000001</c:v>
                </c:pt>
                <c:pt idx="8">
                  <c:v>1.3764705840000002</c:v>
                </c:pt>
                <c:pt idx="9">
                  <c:v>1.5294117600000003</c:v>
                </c:pt>
                <c:pt idx="10">
                  <c:v>1.6823529360000005</c:v>
                </c:pt>
                <c:pt idx="11">
                  <c:v>1.8352941120000006</c:v>
                </c:pt>
                <c:pt idx="12">
                  <c:v>1.9882352880000007</c:v>
                </c:pt>
                <c:pt idx="13">
                  <c:v>2.1411764640000008</c:v>
                </c:pt>
                <c:pt idx="14">
                  <c:v>2.294117640000001</c:v>
                </c:pt>
                <c:pt idx="15">
                  <c:v>2.4470588160000011</c:v>
                </c:pt>
                <c:pt idx="16">
                  <c:v>2.5999999920000012</c:v>
                </c:pt>
                <c:pt idx="17">
                  <c:v>2.7529411680000013</c:v>
                </c:pt>
                <c:pt idx="18">
                  <c:v>2.7911764620000015</c:v>
                </c:pt>
                <c:pt idx="19">
                  <c:v>2.8294117560000016</c:v>
                </c:pt>
                <c:pt idx="20">
                  <c:v>2.8676470500000018</c:v>
                </c:pt>
                <c:pt idx="21">
                  <c:v>2.9058823440000019</c:v>
                </c:pt>
                <c:pt idx="22">
                  <c:v>2.944117638000002</c:v>
                </c:pt>
                <c:pt idx="23">
                  <c:v>2.9823529320000022</c:v>
                </c:pt>
                <c:pt idx="24">
                  <c:v>3.0205882260000023</c:v>
                </c:pt>
                <c:pt idx="25">
                  <c:v>3.0588235200000025</c:v>
                </c:pt>
                <c:pt idx="26">
                  <c:v>3.0970588140000026</c:v>
                </c:pt>
                <c:pt idx="27">
                  <c:v>3.1352941080000027</c:v>
                </c:pt>
                <c:pt idx="28">
                  <c:v>3.1735294020000029</c:v>
                </c:pt>
                <c:pt idx="29">
                  <c:v>3.211764696000003</c:v>
                </c:pt>
                <c:pt idx="30">
                  <c:v>3.2499999900000032</c:v>
                </c:pt>
                <c:pt idx="31">
                  <c:v>3.2882352840000033</c:v>
                </c:pt>
                <c:pt idx="32">
                  <c:v>3.3264705780000035</c:v>
                </c:pt>
                <c:pt idx="33">
                  <c:v>3.3647058720000036</c:v>
                </c:pt>
                <c:pt idx="34">
                  <c:v>3.4029411660000037</c:v>
                </c:pt>
                <c:pt idx="35">
                  <c:v>3.4411764600000039</c:v>
                </c:pt>
                <c:pt idx="36">
                  <c:v>3.479411754000004</c:v>
                </c:pt>
                <c:pt idx="37">
                  <c:v>3.5176470480000042</c:v>
                </c:pt>
                <c:pt idx="38">
                  <c:v>3.5558823420000043</c:v>
                </c:pt>
                <c:pt idx="39">
                  <c:v>3.5941176360000044</c:v>
                </c:pt>
                <c:pt idx="40">
                  <c:v>3.6323529300000046</c:v>
                </c:pt>
                <c:pt idx="41">
                  <c:v>3.6705882240000047</c:v>
                </c:pt>
                <c:pt idx="42">
                  <c:v>3.7088235180000049</c:v>
                </c:pt>
                <c:pt idx="43">
                  <c:v>3.747058812000005</c:v>
                </c:pt>
                <c:pt idx="44">
                  <c:v>3.7852941060000052</c:v>
                </c:pt>
                <c:pt idx="45">
                  <c:v>3.8235294000000053</c:v>
                </c:pt>
                <c:pt idx="46">
                  <c:v>3.8617646940000054</c:v>
                </c:pt>
                <c:pt idx="47">
                  <c:v>3.8999999880000056</c:v>
                </c:pt>
                <c:pt idx="48">
                  <c:v>3.9382352820000057</c:v>
                </c:pt>
                <c:pt idx="49">
                  <c:v>3.9764705760000059</c:v>
                </c:pt>
                <c:pt idx="50">
                  <c:v>4.1294117520000055</c:v>
                </c:pt>
                <c:pt idx="51">
                  <c:v>4.2823529280000052</c:v>
                </c:pt>
                <c:pt idx="52">
                  <c:v>4.4352941040000049</c:v>
                </c:pt>
                <c:pt idx="53">
                  <c:v>4.5882352800000046</c:v>
                </c:pt>
                <c:pt idx="54">
                  <c:v>4.7411764560000043</c:v>
                </c:pt>
                <c:pt idx="55">
                  <c:v>4.8941176320000039</c:v>
                </c:pt>
                <c:pt idx="56">
                  <c:v>5.0470588080000036</c:v>
                </c:pt>
                <c:pt idx="57">
                  <c:v>5.1999999840000033</c:v>
                </c:pt>
                <c:pt idx="58">
                  <c:v>5.352941160000003</c:v>
                </c:pt>
                <c:pt idx="59">
                  <c:v>5.5058823360000027</c:v>
                </c:pt>
                <c:pt idx="60">
                  <c:v>5.6588235120000023</c:v>
                </c:pt>
                <c:pt idx="61">
                  <c:v>5.8041176292000021</c:v>
                </c:pt>
                <c:pt idx="62">
                  <c:v>5.9494117464000018</c:v>
                </c:pt>
                <c:pt idx="63">
                  <c:v>6.0947058636000015</c:v>
                </c:pt>
                <c:pt idx="64">
                  <c:v>6.2399999808000013</c:v>
                </c:pt>
                <c:pt idx="65">
                  <c:v>6.385294098000001</c:v>
                </c:pt>
                <c:pt idx="66">
                  <c:v>6.5305882152000008</c:v>
                </c:pt>
                <c:pt idx="67">
                  <c:v>6.6758823324000005</c:v>
                </c:pt>
                <c:pt idx="68">
                  <c:v>6.8211764496000002</c:v>
                </c:pt>
                <c:pt idx="69">
                  <c:v>6.9664705668</c:v>
                </c:pt>
                <c:pt idx="70">
                  <c:v>7.1117646839999997</c:v>
                </c:pt>
                <c:pt idx="71">
                  <c:v>7.2647058599999994</c:v>
                </c:pt>
                <c:pt idx="72">
                  <c:v>7.4176470359999991</c:v>
                </c:pt>
                <c:pt idx="73">
                  <c:v>7.5476470355999989</c:v>
                </c:pt>
                <c:pt idx="74">
                  <c:v>7.6776470351999988</c:v>
                </c:pt>
                <c:pt idx="75">
                  <c:v>7.8076470347999987</c:v>
                </c:pt>
                <c:pt idx="76">
                  <c:v>7.9357945344056988</c:v>
                </c:pt>
                <c:pt idx="77">
                  <c:v>8.0620895340170993</c:v>
                </c:pt>
                <c:pt idx="78">
                  <c:v>8.2084924747430996</c:v>
                </c:pt>
                <c:pt idx="79">
                  <c:v>8.3527160037110999</c:v>
                </c:pt>
                <c:pt idx="80">
                  <c:v>8.4734535033396003</c:v>
                </c:pt>
                <c:pt idx="81">
                  <c:v>8.5923385029738011</c:v>
                </c:pt>
                <c:pt idx="82">
                  <c:v>8.7093710026137003</c:v>
                </c:pt>
                <c:pt idx="83">
                  <c:v>8.8264035022535996</c:v>
                </c:pt>
                <c:pt idx="84">
                  <c:v>8.9415835018991991</c:v>
                </c:pt>
                <c:pt idx="85">
                  <c:v>9.0749099720771991</c:v>
                </c:pt>
                <c:pt idx="86">
                  <c:v>9.2060570304971989</c:v>
                </c:pt>
                <c:pt idx="87">
                  <c:v>9.3350246771591987</c:v>
                </c:pt>
                <c:pt idx="88">
                  <c:v>9.4618129120631984</c:v>
                </c:pt>
                <c:pt idx="89">
                  <c:v>9.586421735209198</c:v>
                </c:pt>
                <c:pt idx="90">
                  <c:v>9.7088511465971976</c:v>
                </c:pt>
                <c:pt idx="91">
                  <c:v>9.8291011462271971</c:v>
                </c:pt>
                <c:pt idx="92">
                  <c:v>9.9471717340991965</c:v>
                </c:pt>
                <c:pt idx="93">
                  <c:v>10.063062910213196</c:v>
                </c:pt>
                <c:pt idx="94">
                  <c:v>10.176774674569195</c:v>
                </c:pt>
                <c:pt idx="95">
                  <c:v>10.288307027167194</c:v>
                </c:pt>
                <c:pt idx="96">
                  <c:v>10.397659968007193</c:v>
                </c:pt>
                <c:pt idx="97">
                  <c:v>10.507012908847193</c:v>
                </c:pt>
                <c:pt idx="98">
                  <c:v>10.614186437929193</c:v>
                </c:pt>
                <c:pt idx="99">
                  <c:v>10.719180555253194</c:v>
                </c:pt>
                <c:pt idx="100">
                  <c:v>10.821995260819195</c:v>
                </c:pt>
                <c:pt idx="101">
                  <c:v>10.922630554627196</c:v>
                </c:pt>
                <c:pt idx="102">
                  <c:v>11.021086436677196</c:v>
                </c:pt>
                <c:pt idx="103">
                  <c:v>11.119542318727197</c:v>
                </c:pt>
                <c:pt idx="104">
                  <c:v>11.215818789019197</c:v>
                </c:pt>
                <c:pt idx="105">
                  <c:v>11.309915847553198</c:v>
                </c:pt>
                <c:pt idx="106">
                  <c:v>11.404012906087198</c:v>
                </c:pt>
                <c:pt idx="107">
                  <c:v>11.495930552863198</c:v>
                </c:pt>
                <c:pt idx="108">
                  <c:v>11.585668787881199</c:v>
                </c:pt>
                <c:pt idx="109">
                  <c:v>11.673227611141199</c:v>
                </c:pt>
                <c:pt idx="110">
                  <c:v>11.760786434401199</c:v>
                </c:pt>
                <c:pt idx="111">
                  <c:v>11.760786434401199</c:v>
                </c:pt>
                <c:pt idx="112">
                  <c:v>11.760786434401199</c:v>
                </c:pt>
                <c:pt idx="113">
                  <c:v>11.760786434401199</c:v>
                </c:pt>
                <c:pt idx="114">
                  <c:v>11.760786434401199</c:v>
                </c:pt>
                <c:pt idx="115">
                  <c:v>11.760786434401199</c:v>
                </c:pt>
                <c:pt idx="116">
                  <c:v>11.760786434401199</c:v>
                </c:pt>
                <c:pt idx="117">
                  <c:v>11.760786434401199</c:v>
                </c:pt>
                <c:pt idx="118">
                  <c:v>11.760786434401199</c:v>
                </c:pt>
                <c:pt idx="119">
                  <c:v>11.760786434401199</c:v>
                </c:pt>
                <c:pt idx="120">
                  <c:v>11.760786434401199</c:v>
                </c:pt>
                <c:pt idx="121">
                  <c:v>11.760786434401199</c:v>
                </c:pt>
                <c:pt idx="122">
                  <c:v>11.760786434401199</c:v>
                </c:pt>
                <c:pt idx="123">
                  <c:v>11.824820993027698</c:v>
                </c:pt>
                <c:pt idx="124">
                  <c:v>11.888855551654197</c:v>
                </c:pt>
                <c:pt idx="125">
                  <c:v>11.951255551462197</c:v>
                </c:pt>
                <c:pt idx="126">
                  <c:v>12.013655551270196</c:v>
                </c:pt>
                <c:pt idx="127">
                  <c:v>12.094676139256196</c:v>
                </c:pt>
                <c:pt idx="128">
                  <c:v>12.173517315484196</c:v>
                </c:pt>
                <c:pt idx="129">
                  <c:v>12.240532315277996</c:v>
                </c:pt>
                <c:pt idx="130">
                  <c:v>12.305694815077496</c:v>
                </c:pt>
                <c:pt idx="131">
                  <c:v>12.370857314876996</c:v>
                </c:pt>
                <c:pt idx="132">
                  <c:v>12.434167314682197</c:v>
                </c:pt>
                <c:pt idx="133">
                  <c:v>12.434167314682197</c:v>
                </c:pt>
                <c:pt idx="134">
                  <c:v>12.434167314682197</c:v>
                </c:pt>
                <c:pt idx="135">
                  <c:v>12.434167314682197</c:v>
                </c:pt>
                <c:pt idx="136">
                  <c:v>12.434167314682197</c:v>
                </c:pt>
                <c:pt idx="137">
                  <c:v>12.434167314682197</c:v>
                </c:pt>
                <c:pt idx="138">
                  <c:v>12.434167314682197</c:v>
                </c:pt>
                <c:pt idx="139">
                  <c:v>12.434167314682197</c:v>
                </c:pt>
                <c:pt idx="140">
                  <c:v>12.434167314682197</c:v>
                </c:pt>
                <c:pt idx="141">
                  <c:v>12.434167314682197</c:v>
                </c:pt>
                <c:pt idx="142">
                  <c:v>12.434167314682197</c:v>
                </c:pt>
                <c:pt idx="143">
                  <c:v>12.434167314682197</c:v>
                </c:pt>
                <c:pt idx="144">
                  <c:v>12.434167314682197</c:v>
                </c:pt>
                <c:pt idx="145">
                  <c:v>12.434167314682197</c:v>
                </c:pt>
                <c:pt idx="146">
                  <c:v>12.434167314682197</c:v>
                </c:pt>
                <c:pt idx="147">
                  <c:v>12.434167314682197</c:v>
                </c:pt>
                <c:pt idx="148">
                  <c:v>12.434167314682197</c:v>
                </c:pt>
                <c:pt idx="149">
                  <c:v>12.434167314682197</c:v>
                </c:pt>
                <c:pt idx="150">
                  <c:v>12.434167314682197</c:v>
                </c:pt>
                <c:pt idx="151">
                  <c:v>12.434167314682197</c:v>
                </c:pt>
                <c:pt idx="152">
                  <c:v>12.434167314682197</c:v>
                </c:pt>
                <c:pt idx="153">
                  <c:v>12.434167314682197</c:v>
                </c:pt>
                <c:pt idx="154">
                  <c:v>12.493753196851797</c:v>
                </c:pt>
                <c:pt idx="155">
                  <c:v>12.551595549614998</c:v>
                </c:pt>
                <c:pt idx="156">
                  <c:v>12.609437902378199</c:v>
                </c:pt>
                <c:pt idx="157">
                  <c:v>12.660049961045999</c:v>
                </c:pt>
                <c:pt idx="158">
                  <c:v>12.709136431483198</c:v>
                </c:pt>
                <c:pt idx="159">
                  <c:v>12.758222901920398</c:v>
                </c:pt>
                <c:pt idx="160">
                  <c:v>12.805783784126998</c:v>
                </c:pt>
                <c:pt idx="161">
                  <c:v>12.853344666333598</c:v>
                </c:pt>
                <c:pt idx="162">
                  <c:v>12.904302754412099</c:v>
                </c:pt>
                <c:pt idx="163">
                  <c:v>12.953626283672099</c:v>
                </c:pt>
                <c:pt idx="164">
                  <c:v>12.989796871796099</c:v>
                </c:pt>
                <c:pt idx="165">
                  <c:v>13.025967459920098</c:v>
                </c:pt>
                <c:pt idx="166">
                  <c:v>13.025967459920098</c:v>
                </c:pt>
                <c:pt idx="167">
                  <c:v>13.025967459920098</c:v>
                </c:pt>
                <c:pt idx="168">
                  <c:v>13.025967459920098</c:v>
                </c:pt>
                <c:pt idx="169">
                  <c:v>13.025967459920098</c:v>
                </c:pt>
                <c:pt idx="170">
                  <c:v>13.025967459920098</c:v>
                </c:pt>
                <c:pt idx="171">
                  <c:v>13.025967459920098</c:v>
                </c:pt>
                <c:pt idx="172">
                  <c:v>13.025967459920098</c:v>
                </c:pt>
                <c:pt idx="173">
                  <c:v>13.025967459920098</c:v>
                </c:pt>
                <c:pt idx="174">
                  <c:v>13.025967459920098</c:v>
                </c:pt>
                <c:pt idx="175">
                  <c:v>13.025967459920098</c:v>
                </c:pt>
                <c:pt idx="176">
                  <c:v>13.025967459920098</c:v>
                </c:pt>
                <c:pt idx="177">
                  <c:v>13.025967459920098</c:v>
                </c:pt>
                <c:pt idx="178">
                  <c:v>13.025967459920098</c:v>
                </c:pt>
                <c:pt idx="179">
                  <c:v>13.025967459920098</c:v>
                </c:pt>
                <c:pt idx="180">
                  <c:v>13.025967459920098</c:v>
                </c:pt>
                <c:pt idx="181">
                  <c:v>13.025967459920098</c:v>
                </c:pt>
                <c:pt idx="182">
                  <c:v>13.025967459920098</c:v>
                </c:pt>
                <c:pt idx="183">
                  <c:v>13.025967459920098</c:v>
                </c:pt>
                <c:pt idx="184">
                  <c:v>13.025967459920098</c:v>
                </c:pt>
                <c:pt idx="185">
                  <c:v>13.025967459920098</c:v>
                </c:pt>
                <c:pt idx="186">
                  <c:v>13.025967459920098</c:v>
                </c:pt>
                <c:pt idx="187">
                  <c:v>13.025967459920098</c:v>
                </c:pt>
                <c:pt idx="188">
                  <c:v>13.025967459920098</c:v>
                </c:pt>
                <c:pt idx="189">
                  <c:v>13.025967459920098</c:v>
                </c:pt>
                <c:pt idx="190">
                  <c:v>13.025967459920098</c:v>
                </c:pt>
                <c:pt idx="191">
                  <c:v>13.025967459920098</c:v>
                </c:pt>
                <c:pt idx="192">
                  <c:v>13.025967459920098</c:v>
                </c:pt>
                <c:pt idx="193">
                  <c:v>13.025967459920098</c:v>
                </c:pt>
                <c:pt idx="194">
                  <c:v>13.025967459920098</c:v>
                </c:pt>
                <c:pt idx="195">
                  <c:v>13.025967459920098</c:v>
                </c:pt>
                <c:pt idx="196">
                  <c:v>13.025967459920098</c:v>
                </c:pt>
                <c:pt idx="197">
                  <c:v>13.025967459920098</c:v>
                </c:pt>
                <c:pt idx="198">
                  <c:v>13.025967459920098</c:v>
                </c:pt>
                <c:pt idx="199">
                  <c:v>13.025967459920098</c:v>
                </c:pt>
                <c:pt idx="200">
                  <c:v>13.025967459920098</c:v>
                </c:pt>
                <c:pt idx="201">
                  <c:v>13.025967459920098</c:v>
                </c:pt>
                <c:pt idx="202">
                  <c:v>13.025967459920098</c:v>
                </c:pt>
                <c:pt idx="203">
                  <c:v>13.025967459920098</c:v>
                </c:pt>
                <c:pt idx="204">
                  <c:v>13.025967459920098</c:v>
                </c:pt>
                <c:pt idx="205">
                  <c:v>13.025967459920098</c:v>
                </c:pt>
                <c:pt idx="206">
                  <c:v>13.025967459920098</c:v>
                </c:pt>
                <c:pt idx="207">
                  <c:v>13.025967459920098</c:v>
                </c:pt>
                <c:pt idx="208">
                  <c:v>13.025967459920098</c:v>
                </c:pt>
                <c:pt idx="209">
                  <c:v>13.025967459920098</c:v>
                </c:pt>
                <c:pt idx="210">
                  <c:v>13.025967459920098</c:v>
                </c:pt>
                <c:pt idx="211">
                  <c:v>13.025967459920098</c:v>
                </c:pt>
                <c:pt idx="212">
                  <c:v>13.025967459920098</c:v>
                </c:pt>
                <c:pt idx="213">
                  <c:v>13.025967459920098</c:v>
                </c:pt>
                <c:pt idx="214">
                  <c:v>13.025967459920098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8-4A63-8984-E919645A2F96}"/>
            </c:ext>
          </c:extLst>
        </c:ser>
        <c:ser>
          <c:idx val="3"/>
          <c:order val="3"/>
          <c:tx>
            <c:strRef>
              <c:f>'Nord-Ouest'!$C$15</c:f>
              <c:strCache>
                <c:ptCount val="1"/>
                <c:pt idx="0">
                  <c:v>Maximum stock level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'Nord-Ouest'!$C$16:$C$230</c:f>
              <c:numCache>
                <c:formatCode>General</c:formatCode>
                <c:ptCount val="215"/>
                <c:pt idx="0">
                  <c:v>5.2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8.4500000000000011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11.700000000000001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12.399999999999999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B8-4A63-8984-E919645A2F96}"/>
            </c:ext>
          </c:extLst>
        </c:ser>
        <c:ser>
          <c:idx val="4"/>
          <c:order val="4"/>
          <c:tx>
            <c:strRef>
              <c:f>'Nord-Ouest'!$B$15</c:f>
              <c:strCache>
                <c:ptCount val="1"/>
                <c:pt idx="0">
                  <c:v>Minimum stock level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'Nord-Ouest'!$B$16:$B$230</c:f>
              <c:numCache>
                <c:formatCode>0.00</c:formatCode>
                <c:ptCount val="2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2.6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6.5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11.049999999999999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B8-4A63-8984-E919645A2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298152"/>
        <c:axId val="786304032"/>
      </c:lineChart>
      <c:dateAx>
        <c:axId val="7862981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304032"/>
        <c:crosses val="autoZero"/>
        <c:auto val="1"/>
        <c:lblOffset val="100"/>
        <c:baseTimeUnit val="days"/>
      </c:dateAx>
      <c:valAx>
        <c:axId val="78630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-* #\ ##0.00\ _€_-;\-* #\ 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298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Serene Atlantique filling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Atlantique!$E$11</c:f>
              <c:strCache>
                <c:ptCount val="1"/>
                <c:pt idx="0">
                  <c:v>With Storengy maintenance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Atlantique!$A$17:$A$231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Atlantique!$E$17:$E$231</c:f>
              <c:numCache>
                <c:formatCode>_-* #\ ##0.00\ _€_-;\-* #\ ##0.00\ _€_-;_-* "-"??\ _€_-;_-@_-</c:formatCode>
                <c:ptCount val="215"/>
                <c:pt idx="0">
                  <c:v>0.29626409040000001</c:v>
                </c:pt>
                <c:pt idx="1">
                  <c:v>0.59252818080000003</c:v>
                </c:pt>
                <c:pt idx="2">
                  <c:v>0.88879227120000004</c:v>
                </c:pt>
                <c:pt idx="3">
                  <c:v>1.1850563616000001</c:v>
                </c:pt>
                <c:pt idx="4">
                  <c:v>1.4442874407000001</c:v>
                </c:pt>
                <c:pt idx="5">
                  <c:v>1.7405515311000002</c:v>
                </c:pt>
                <c:pt idx="6">
                  <c:v>2.0368156215000002</c:v>
                </c:pt>
                <c:pt idx="7">
                  <c:v>2.3330797119</c:v>
                </c:pt>
                <c:pt idx="8">
                  <c:v>2.6293438023000002</c:v>
                </c:pt>
                <c:pt idx="9">
                  <c:v>2.9256078927000004</c:v>
                </c:pt>
                <c:pt idx="10">
                  <c:v>3.2218719831000007</c:v>
                </c:pt>
                <c:pt idx="11">
                  <c:v>3.5181360735000009</c:v>
                </c:pt>
                <c:pt idx="12">
                  <c:v>3.8144001639000011</c:v>
                </c:pt>
                <c:pt idx="13">
                  <c:v>4.1106642543000014</c:v>
                </c:pt>
                <c:pt idx="14">
                  <c:v>4.4069283447000016</c:v>
                </c:pt>
                <c:pt idx="15">
                  <c:v>4.7031924351000018</c:v>
                </c:pt>
                <c:pt idx="16">
                  <c:v>4.9994565255000021</c:v>
                </c:pt>
                <c:pt idx="17">
                  <c:v>5.3697866385000017</c:v>
                </c:pt>
                <c:pt idx="18">
                  <c:v>5.7401167515000013</c:v>
                </c:pt>
                <c:pt idx="19">
                  <c:v>6.110446864500001</c:v>
                </c:pt>
                <c:pt idx="20">
                  <c:v>6.4807769775000006</c:v>
                </c:pt>
                <c:pt idx="21">
                  <c:v>6.8511070905000002</c:v>
                </c:pt>
                <c:pt idx="22">
                  <c:v>7.2214372034999998</c:v>
                </c:pt>
                <c:pt idx="23">
                  <c:v>7.5917673164999995</c:v>
                </c:pt>
                <c:pt idx="24">
                  <c:v>7.9620974294999991</c:v>
                </c:pt>
                <c:pt idx="25">
                  <c:v>8.3324275424999996</c:v>
                </c:pt>
                <c:pt idx="26">
                  <c:v>8.7027576554999992</c:v>
                </c:pt>
                <c:pt idx="27">
                  <c:v>9.0730877684999989</c:v>
                </c:pt>
                <c:pt idx="28">
                  <c:v>9.4434178814999985</c:v>
                </c:pt>
                <c:pt idx="29">
                  <c:v>9.8137479944999981</c:v>
                </c:pt>
                <c:pt idx="30">
                  <c:v>10.184078107499998</c:v>
                </c:pt>
                <c:pt idx="31">
                  <c:v>10.554408220499997</c:v>
                </c:pt>
                <c:pt idx="32">
                  <c:v>10.924738333499997</c:v>
                </c:pt>
                <c:pt idx="33">
                  <c:v>11.295068446499997</c:v>
                </c:pt>
                <c:pt idx="34">
                  <c:v>11.665398559499996</c:v>
                </c:pt>
                <c:pt idx="35">
                  <c:v>12.035728672499996</c:v>
                </c:pt>
                <c:pt idx="36">
                  <c:v>12.406058785499996</c:v>
                </c:pt>
                <c:pt idx="37">
                  <c:v>12.776388898499995</c:v>
                </c:pt>
                <c:pt idx="38">
                  <c:v>13.017103471949994</c:v>
                </c:pt>
                <c:pt idx="39">
                  <c:v>13.257818045399993</c:v>
                </c:pt>
                <c:pt idx="40">
                  <c:v>13.498532618849993</c:v>
                </c:pt>
                <c:pt idx="41">
                  <c:v>13.739247192299992</c:v>
                </c:pt>
                <c:pt idx="42">
                  <c:v>13.978930131863777</c:v>
                </c:pt>
                <c:pt idx="43">
                  <c:v>14.217581437541348</c:v>
                </c:pt>
                <c:pt idx="44">
                  <c:v>14.456232743218919</c:v>
                </c:pt>
                <c:pt idx="45">
                  <c:v>14.693852415010277</c:v>
                </c:pt>
                <c:pt idx="46">
                  <c:v>14.931472086801634</c:v>
                </c:pt>
                <c:pt idx="47">
                  <c:v>15.168060124706777</c:v>
                </c:pt>
                <c:pt idx="48">
                  <c:v>15.40464816261192</c:v>
                </c:pt>
                <c:pt idx="49">
                  <c:v>15.64020456663085</c:v>
                </c:pt>
                <c:pt idx="50">
                  <c:v>16.002599034352279</c:v>
                </c:pt>
                <c:pt idx="51">
                  <c:v>16.363406373017995</c:v>
                </c:pt>
                <c:pt idx="52">
                  <c:v>16.722626582627996</c:v>
                </c:pt>
                <c:pt idx="53">
                  <c:v>17.080259663182282</c:v>
                </c:pt>
                <c:pt idx="54">
                  <c:v>17.437892743736569</c:v>
                </c:pt>
                <c:pt idx="55">
                  <c:v>17.793938695235141</c:v>
                </c:pt>
                <c:pt idx="56">
                  <c:v>18.148397517677999</c:v>
                </c:pt>
                <c:pt idx="57">
                  <c:v>18.501269211065143</c:v>
                </c:pt>
                <c:pt idx="58">
                  <c:v>18.852553775396572</c:v>
                </c:pt>
                <c:pt idx="59">
                  <c:v>19.203838339728001</c:v>
                </c:pt>
                <c:pt idx="60">
                  <c:v>19.553535775003716</c:v>
                </c:pt>
                <c:pt idx="61">
                  <c:v>19.901646081223717</c:v>
                </c:pt>
                <c:pt idx="62">
                  <c:v>20.248169258388003</c:v>
                </c:pt>
                <c:pt idx="63">
                  <c:v>20.59469243555229</c:v>
                </c:pt>
                <c:pt idx="64">
                  <c:v>20.939628483660861</c:v>
                </c:pt>
                <c:pt idx="65">
                  <c:v>21.282977402713719</c:v>
                </c:pt>
                <c:pt idx="66">
                  <c:v>21.624739192710862</c:v>
                </c:pt>
                <c:pt idx="67">
                  <c:v>21.964913853652291</c:v>
                </c:pt>
                <c:pt idx="68">
                  <c:v>22.30508851459372</c:v>
                </c:pt>
                <c:pt idx="69">
                  <c:v>22.643676046479435</c:v>
                </c:pt>
                <c:pt idx="70">
                  <c:v>22.980676449309435</c:v>
                </c:pt>
                <c:pt idx="71">
                  <c:v>23.316089723083721</c:v>
                </c:pt>
                <c:pt idx="72">
                  <c:v>23.651502996858007</c:v>
                </c:pt>
                <c:pt idx="73">
                  <c:v>23.985329141576578</c:v>
                </c:pt>
                <c:pt idx="74">
                  <c:v>24.317568157239435</c:v>
                </c:pt>
                <c:pt idx="75">
                  <c:v>24.648220043846578</c:v>
                </c:pt>
                <c:pt idx="76">
                  <c:v>24.978871930453721</c:v>
                </c:pt>
                <c:pt idx="77">
                  <c:v>25.30793668800515</c:v>
                </c:pt>
                <c:pt idx="78">
                  <c:v>25.635414316500864</c:v>
                </c:pt>
                <c:pt idx="79">
                  <c:v>25.962891944996578</c:v>
                </c:pt>
                <c:pt idx="80">
                  <c:v>26.288782444436578</c:v>
                </c:pt>
                <c:pt idx="81">
                  <c:v>26.613085814820863</c:v>
                </c:pt>
                <c:pt idx="82">
                  <c:v>26.935802056149434</c:v>
                </c:pt>
                <c:pt idx="83">
                  <c:v>27.258518297478005</c:v>
                </c:pt>
                <c:pt idx="84">
                  <c:v>27.579647409750862</c:v>
                </c:pt>
                <c:pt idx="85">
                  <c:v>27.899189392968005</c:v>
                </c:pt>
                <c:pt idx="86">
                  <c:v>28.218731376185147</c:v>
                </c:pt>
                <c:pt idx="87">
                  <c:v>28.536686230346575</c:v>
                </c:pt>
                <c:pt idx="88">
                  <c:v>28.853053955452289</c:v>
                </c:pt>
                <c:pt idx="89">
                  <c:v>29.167834551502288</c:v>
                </c:pt>
                <c:pt idx="90">
                  <c:v>29.482615147552288</c:v>
                </c:pt>
                <c:pt idx="91">
                  <c:v>29.795544093037289</c:v>
                </c:pt>
                <c:pt idx="92">
                  <c:v>30.10662138795729</c:v>
                </c:pt>
                <c:pt idx="93">
                  <c:v>30.41769868287729</c:v>
                </c:pt>
                <c:pt idx="94">
                  <c:v>30.72692432723229</c:v>
                </c:pt>
                <c:pt idx="95">
                  <c:v>31.034298321022291</c:v>
                </c:pt>
                <c:pt idx="96">
                  <c:v>31.341672314812293</c:v>
                </c:pt>
                <c:pt idx="97">
                  <c:v>31.647194658037293</c:v>
                </c:pt>
                <c:pt idx="98">
                  <c:v>31.950865350697292</c:v>
                </c:pt>
                <c:pt idx="99">
                  <c:v>32.25268439279229</c:v>
                </c:pt>
                <c:pt idx="100">
                  <c:v>32.554503434887287</c:v>
                </c:pt>
                <c:pt idx="101">
                  <c:v>32.854470826417284</c:v>
                </c:pt>
                <c:pt idx="102">
                  <c:v>33.152586567382286</c:v>
                </c:pt>
                <c:pt idx="103">
                  <c:v>33.450702308347289</c:v>
                </c:pt>
                <c:pt idx="104">
                  <c:v>33.74696639874729</c:v>
                </c:pt>
                <c:pt idx="105">
                  <c:v>34.043230489147291</c:v>
                </c:pt>
                <c:pt idx="106">
                  <c:v>34.33919831545689</c:v>
                </c:pt>
                <c:pt idx="107">
                  <c:v>34.634869877676088</c:v>
                </c:pt>
                <c:pt idx="108">
                  <c:v>34.930541439895286</c:v>
                </c:pt>
                <c:pt idx="109">
                  <c:v>35.22591673802409</c:v>
                </c:pt>
                <c:pt idx="110">
                  <c:v>35.520995772062491</c:v>
                </c:pt>
                <c:pt idx="111">
                  <c:v>35.816074806100893</c:v>
                </c:pt>
                <c:pt idx="112">
                  <c:v>36.110857576048893</c:v>
                </c:pt>
                <c:pt idx="113">
                  <c:v>36.405344081906492</c:v>
                </c:pt>
                <c:pt idx="114">
                  <c:v>36.69983058776409</c:v>
                </c:pt>
                <c:pt idx="115">
                  <c:v>36.994020829531287</c:v>
                </c:pt>
                <c:pt idx="116">
                  <c:v>37.287914807208089</c:v>
                </c:pt>
                <c:pt idx="117">
                  <c:v>37.581808784884892</c:v>
                </c:pt>
                <c:pt idx="118">
                  <c:v>37.875406498471293</c:v>
                </c:pt>
                <c:pt idx="119">
                  <c:v>38.168707947967292</c:v>
                </c:pt>
                <c:pt idx="120">
                  <c:v>38.462009397463291</c:v>
                </c:pt>
                <c:pt idx="121">
                  <c:v>38.755014582868888</c:v>
                </c:pt>
                <c:pt idx="122">
                  <c:v>39.047723504184091</c:v>
                </c:pt>
                <c:pt idx="123">
                  <c:v>39.340432425499294</c:v>
                </c:pt>
                <c:pt idx="124">
                  <c:v>39.632845082724096</c:v>
                </c:pt>
                <c:pt idx="125">
                  <c:v>39.924961475858495</c:v>
                </c:pt>
                <c:pt idx="126">
                  <c:v>40.217077868992895</c:v>
                </c:pt>
                <c:pt idx="127">
                  <c:v>40.508897998036893</c:v>
                </c:pt>
                <c:pt idx="128">
                  <c:v>40.80042186299049</c:v>
                </c:pt>
                <c:pt idx="129">
                  <c:v>41.091945727944086</c:v>
                </c:pt>
                <c:pt idx="130">
                  <c:v>41.383173328807288</c:v>
                </c:pt>
                <c:pt idx="131">
                  <c:v>41.67440092967049</c:v>
                </c:pt>
                <c:pt idx="132">
                  <c:v>41.965332266443291</c:v>
                </c:pt>
                <c:pt idx="133">
                  <c:v>42.255967339125689</c:v>
                </c:pt>
                <c:pt idx="134">
                  <c:v>42.546602411808088</c:v>
                </c:pt>
                <c:pt idx="135">
                  <c:v>42.836941220400085</c:v>
                </c:pt>
                <c:pt idx="136">
                  <c:v>43.126983764901688</c:v>
                </c:pt>
                <c:pt idx="137">
                  <c:v>43.126983764901688</c:v>
                </c:pt>
                <c:pt idx="138">
                  <c:v>43.126983764901688</c:v>
                </c:pt>
                <c:pt idx="139">
                  <c:v>43.126983764901688</c:v>
                </c:pt>
                <c:pt idx="140">
                  <c:v>43.126983764901688</c:v>
                </c:pt>
                <c:pt idx="141">
                  <c:v>43.126983764901688</c:v>
                </c:pt>
                <c:pt idx="142">
                  <c:v>43.126983764901688</c:v>
                </c:pt>
                <c:pt idx="143">
                  <c:v>43.126983764901688</c:v>
                </c:pt>
                <c:pt idx="144">
                  <c:v>43.126983764901688</c:v>
                </c:pt>
                <c:pt idx="145">
                  <c:v>43.126983764901688</c:v>
                </c:pt>
                <c:pt idx="146">
                  <c:v>43.126983764901688</c:v>
                </c:pt>
                <c:pt idx="147">
                  <c:v>43.126983764901688</c:v>
                </c:pt>
                <c:pt idx="148">
                  <c:v>43.126983764901688</c:v>
                </c:pt>
                <c:pt idx="149">
                  <c:v>43.126983764901688</c:v>
                </c:pt>
                <c:pt idx="150">
                  <c:v>43.126983764901688</c:v>
                </c:pt>
                <c:pt idx="151">
                  <c:v>43.126983764901688</c:v>
                </c:pt>
                <c:pt idx="152">
                  <c:v>43.126983764901688</c:v>
                </c:pt>
                <c:pt idx="153">
                  <c:v>43.126983764901688</c:v>
                </c:pt>
                <c:pt idx="154">
                  <c:v>43.373519927728047</c:v>
                </c:pt>
                <c:pt idx="155">
                  <c:v>43.619804266077566</c:v>
                </c:pt>
                <c:pt idx="156">
                  <c:v>43.866088604427084</c:v>
                </c:pt>
                <c:pt idx="157">
                  <c:v>44.112121118299761</c:v>
                </c:pt>
                <c:pt idx="158">
                  <c:v>44.357901807695605</c:v>
                </c:pt>
                <c:pt idx="159">
                  <c:v>44.603682497091448</c:v>
                </c:pt>
                <c:pt idx="160">
                  <c:v>44.84921136201045</c:v>
                </c:pt>
                <c:pt idx="161">
                  <c:v>45.094740226929453</c:v>
                </c:pt>
                <c:pt idx="162">
                  <c:v>45.094740226929453</c:v>
                </c:pt>
                <c:pt idx="163">
                  <c:v>45.094740226929453</c:v>
                </c:pt>
                <c:pt idx="164">
                  <c:v>45.094740226929453</c:v>
                </c:pt>
                <c:pt idx="165">
                  <c:v>45.094740226929453</c:v>
                </c:pt>
                <c:pt idx="166">
                  <c:v>45.094740226929453</c:v>
                </c:pt>
                <c:pt idx="167">
                  <c:v>45.094740226929453</c:v>
                </c:pt>
                <c:pt idx="168">
                  <c:v>45.094740226929453</c:v>
                </c:pt>
                <c:pt idx="169">
                  <c:v>45.094740226929453</c:v>
                </c:pt>
                <c:pt idx="170">
                  <c:v>45.094740226929453</c:v>
                </c:pt>
                <c:pt idx="171">
                  <c:v>45.094740226929453</c:v>
                </c:pt>
                <c:pt idx="172">
                  <c:v>45.094740226929453</c:v>
                </c:pt>
                <c:pt idx="173">
                  <c:v>45.094740226929453</c:v>
                </c:pt>
                <c:pt idx="174">
                  <c:v>45.094740226929453</c:v>
                </c:pt>
                <c:pt idx="175">
                  <c:v>45.094740226929453</c:v>
                </c:pt>
                <c:pt idx="176">
                  <c:v>45.094740226929453</c:v>
                </c:pt>
                <c:pt idx="177">
                  <c:v>45.094740226929453</c:v>
                </c:pt>
                <c:pt idx="178">
                  <c:v>45.094740226929453</c:v>
                </c:pt>
                <c:pt idx="179">
                  <c:v>45.094740226929453</c:v>
                </c:pt>
                <c:pt idx="180">
                  <c:v>45.094740226929453</c:v>
                </c:pt>
                <c:pt idx="181">
                  <c:v>45.094740226929453</c:v>
                </c:pt>
                <c:pt idx="182">
                  <c:v>45.094740226929453</c:v>
                </c:pt>
                <c:pt idx="183">
                  <c:v>45.094740226929453</c:v>
                </c:pt>
                <c:pt idx="184">
                  <c:v>45.094740226929453</c:v>
                </c:pt>
                <c:pt idx="185">
                  <c:v>45.094740226929453</c:v>
                </c:pt>
                <c:pt idx="186">
                  <c:v>45.094740226929453</c:v>
                </c:pt>
                <c:pt idx="187">
                  <c:v>45.094740226929453</c:v>
                </c:pt>
                <c:pt idx="188">
                  <c:v>45.094740226929453</c:v>
                </c:pt>
                <c:pt idx="189">
                  <c:v>45.094740226929453</c:v>
                </c:pt>
                <c:pt idx="190">
                  <c:v>45.094740226929453</c:v>
                </c:pt>
                <c:pt idx="191">
                  <c:v>45.094740226929453</c:v>
                </c:pt>
                <c:pt idx="192">
                  <c:v>45.094740226929453</c:v>
                </c:pt>
                <c:pt idx="193">
                  <c:v>45.094740226929453</c:v>
                </c:pt>
                <c:pt idx="194">
                  <c:v>45.094740226929453</c:v>
                </c:pt>
                <c:pt idx="195">
                  <c:v>45.094740226929453</c:v>
                </c:pt>
                <c:pt idx="196">
                  <c:v>45.094740226929453</c:v>
                </c:pt>
                <c:pt idx="197">
                  <c:v>45.094740226929453</c:v>
                </c:pt>
                <c:pt idx="198">
                  <c:v>45.094740226929453</c:v>
                </c:pt>
                <c:pt idx="199">
                  <c:v>45.094740226929453</c:v>
                </c:pt>
                <c:pt idx="200">
                  <c:v>45.094740226929453</c:v>
                </c:pt>
                <c:pt idx="201">
                  <c:v>45.094740226929453</c:v>
                </c:pt>
                <c:pt idx="202">
                  <c:v>45.094740226929453</c:v>
                </c:pt>
                <c:pt idx="203">
                  <c:v>45.094740226929453</c:v>
                </c:pt>
                <c:pt idx="204">
                  <c:v>45.094740226929453</c:v>
                </c:pt>
                <c:pt idx="205">
                  <c:v>45.094740226929453</c:v>
                </c:pt>
                <c:pt idx="206">
                  <c:v>45.094740226929453</c:v>
                </c:pt>
                <c:pt idx="207">
                  <c:v>45.094740226929453</c:v>
                </c:pt>
                <c:pt idx="208">
                  <c:v>45.094740226929453</c:v>
                </c:pt>
                <c:pt idx="209">
                  <c:v>45.094740226929453</c:v>
                </c:pt>
                <c:pt idx="210">
                  <c:v>45.094740226929453</c:v>
                </c:pt>
                <c:pt idx="211">
                  <c:v>45.094740226929453</c:v>
                </c:pt>
                <c:pt idx="212">
                  <c:v>45.094740226929453</c:v>
                </c:pt>
                <c:pt idx="213">
                  <c:v>45.094740226929453</c:v>
                </c:pt>
                <c:pt idx="214">
                  <c:v>45.094740226929453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0-4635-8051-986028A61B9E}"/>
            </c:ext>
          </c:extLst>
        </c:ser>
        <c:ser>
          <c:idx val="0"/>
          <c:order val="1"/>
          <c:tx>
            <c:strRef>
              <c:f>Atlantique!$C$16</c:f>
              <c:strCache>
                <c:ptCount val="1"/>
                <c:pt idx="0">
                  <c:v>Maximum stock level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Atlantique!$A$17:$A$231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Atlantique!$C$17:$C$231</c:f>
              <c:numCache>
                <c:formatCode>General</c:formatCode>
                <c:ptCount val="215"/>
                <c:pt idx="0">
                  <c:v>16.350000000000001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45</c:v>
                </c:pt>
                <c:pt idx="39">
                  <c:v>45</c:v>
                </c:pt>
                <c:pt idx="40">
                  <c:v>45</c:v>
                </c:pt>
                <c:pt idx="41">
                  <c:v>45</c:v>
                </c:pt>
                <c:pt idx="42">
                  <c:v>45</c:v>
                </c:pt>
                <c:pt idx="43">
                  <c:v>45</c:v>
                </c:pt>
                <c:pt idx="44">
                  <c:v>45</c:v>
                </c:pt>
                <c:pt idx="45">
                  <c:v>45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45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45</c:v>
                </c:pt>
                <c:pt idx="64">
                  <c:v>45</c:v>
                </c:pt>
                <c:pt idx="65">
                  <c:v>45</c:v>
                </c:pt>
                <c:pt idx="66">
                  <c:v>45</c:v>
                </c:pt>
                <c:pt idx="67">
                  <c:v>45</c:v>
                </c:pt>
                <c:pt idx="68">
                  <c:v>45</c:v>
                </c:pt>
                <c:pt idx="69">
                  <c:v>45</c:v>
                </c:pt>
                <c:pt idx="70">
                  <c:v>45</c:v>
                </c:pt>
                <c:pt idx="71">
                  <c:v>45</c:v>
                </c:pt>
                <c:pt idx="72">
                  <c:v>45</c:v>
                </c:pt>
                <c:pt idx="73">
                  <c:v>45</c:v>
                </c:pt>
                <c:pt idx="74">
                  <c:v>45</c:v>
                </c:pt>
                <c:pt idx="75">
                  <c:v>45</c:v>
                </c:pt>
                <c:pt idx="76">
                  <c:v>45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45</c:v>
                </c:pt>
                <c:pt idx="84">
                  <c:v>45</c:v>
                </c:pt>
                <c:pt idx="85">
                  <c:v>45</c:v>
                </c:pt>
                <c:pt idx="86">
                  <c:v>45</c:v>
                </c:pt>
                <c:pt idx="87">
                  <c:v>45</c:v>
                </c:pt>
                <c:pt idx="88">
                  <c:v>45</c:v>
                </c:pt>
                <c:pt idx="89">
                  <c:v>45</c:v>
                </c:pt>
                <c:pt idx="90">
                  <c:v>45</c:v>
                </c:pt>
                <c:pt idx="91">
                  <c:v>45</c:v>
                </c:pt>
                <c:pt idx="92">
                  <c:v>45</c:v>
                </c:pt>
                <c:pt idx="93">
                  <c:v>45</c:v>
                </c:pt>
                <c:pt idx="94">
                  <c:v>45</c:v>
                </c:pt>
                <c:pt idx="95">
                  <c:v>45</c:v>
                </c:pt>
                <c:pt idx="96">
                  <c:v>45</c:v>
                </c:pt>
                <c:pt idx="97">
                  <c:v>45</c:v>
                </c:pt>
                <c:pt idx="98">
                  <c:v>45</c:v>
                </c:pt>
                <c:pt idx="99">
                  <c:v>45</c:v>
                </c:pt>
                <c:pt idx="100">
                  <c:v>45</c:v>
                </c:pt>
                <c:pt idx="101">
                  <c:v>45</c:v>
                </c:pt>
                <c:pt idx="102">
                  <c:v>45</c:v>
                </c:pt>
                <c:pt idx="103">
                  <c:v>45</c:v>
                </c:pt>
                <c:pt idx="104">
                  <c:v>45</c:v>
                </c:pt>
                <c:pt idx="105">
                  <c:v>45</c:v>
                </c:pt>
                <c:pt idx="106">
                  <c:v>45</c:v>
                </c:pt>
                <c:pt idx="107">
                  <c:v>45</c:v>
                </c:pt>
                <c:pt idx="108">
                  <c:v>45</c:v>
                </c:pt>
                <c:pt idx="109">
                  <c:v>45</c:v>
                </c:pt>
                <c:pt idx="110">
                  <c:v>45</c:v>
                </c:pt>
                <c:pt idx="111">
                  <c:v>45</c:v>
                </c:pt>
                <c:pt idx="112">
                  <c:v>45</c:v>
                </c:pt>
                <c:pt idx="113">
                  <c:v>45</c:v>
                </c:pt>
                <c:pt idx="114">
                  <c:v>45</c:v>
                </c:pt>
                <c:pt idx="115">
                  <c:v>45</c:v>
                </c:pt>
                <c:pt idx="116">
                  <c:v>45</c:v>
                </c:pt>
                <c:pt idx="117">
                  <c:v>45</c:v>
                </c:pt>
                <c:pt idx="118">
                  <c:v>45</c:v>
                </c:pt>
                <c:pt idx="119">
                  <c:v>45</c:v>
                </c:pt>
                <c:pt idx="120">
                  <c:v>45</c:v>
                </c:pt>
                <c:pt idx="121">
                  <c:v>45</c:v>
                </c:pt>
                <c:pt idx="122">
                  <c:v>38.9</c:v>
                </c:pt>
                <c:pt idx="123">
                  <c:v>45</c:v>
                </c:pt>
                <c:pt idx="124">
                  <c:v>45</c:v>
                </c:pt>
                <c:pt idx="125">
                  <c:v>45</c:v>
                </c:pt>
                <c:pt idx="126">
                  <c:v>45</c:v>
                </c:pt>
                <c:pt idx="127">
                  <c:v>45</c:v>
                </c:pt>
                <c:pt idx="128">
                  <c:v>45</c:v>
                </c:pt>
                <c:pt idx="129">
                  <c:v>45</c:v>
                </c:pt>
                <c:pt idx="130">
                  <c:v>45</c:v>
                </c:pt>
                <c:pt idx="131">
                  <c:v>45</c:v>
                </c:pt>
                <c:pt idx="132">
                  <c:v>45</c:v>
                </c:pt>
                <c:pt idx="133">
                  <c:v>45</c:v>
                </c:pt>
                <c:pt idx="134">
                  <c:v>45</c:v>
                </c:pt>
                <c:pt idx="135">
                  <c:v>45</c:v>
                </c:pt>
                <c:pt idx="136">
                  <c:v>45</c:v>
                </c:pt>
                <c:pt idx="137">
                  <c:v>45</c:v>
                </c:pt>
                <c:pt idx="138">
                  <c:v>45</c:v>
                </c:pt>
                <c:pt idx="139">
                  <c:v>45</c:v>
                </c:pt>
                <c:pt idx="140">
                  <c:v>45</c:v>
                </c:pt>
                <c:pt idx="141">
                  <c:v>45</c:v>
                </c:pt>
                <c:pt idx="142">
                  <c:v>45</c:v>
                </c:pt>
                <c:pt idx="143">
                  <c:v>45</c:v>
                </c:pt>
                <c:pt idx="144">
                  <c:v>45</c:v>
                </c:pt>
                <c:pt idx="145">
                  <c:v>45</c:v>
                </c:pt>
                <c:pt idx="146">
                  <c:v>45</c:v>
                </c:pt>
                <c:pt idx="147">
                  <c:v>45</c:v>
                </c:pt>
                <c:pt idx="148">
                  <c:v>45</c:v>
                </c:pt>
                <c:pt idx="149">
                  <c:v>45</c:v>
                </c:pt>
                <c:pt idx="150">
                  <c:v>45</c:v>
                </c:pt>
                <c:pt idx="151">
                  <c:v>45</c:v>
                </c:pt>
                <c:pt idx="152">
                  <c:v>45</c:v>
                </c:pt>
                <c:pt idx="153">
                  <c:v>42.9</c:v>
                </c:pt>
                <c:pt idx="154">
                  <c:v>45</c:v>
                </c:pt>
                <c:pt idx="155">
                  <c:v>45</c:v>
                </c:pt>
                <c:pt idx="156">
                  <c:v>45</c:v>
                </c:pt>
                <c:pt idx="157">
                  <c:v>45</c:v>
                </c:pt>
                <c:pt idx="158">
                  <c:v>45</c:v>
                </c:pt>
                <c:pt idx="159">
                  <c:v>45</c:v>
                </c:pt>
                <c:pt idx="160">
                  <c:v>45</c:v>
                </c:pt>
                <c:pt idx="161">
                  <c:v>45</c:v>
                </c:pt>
                <c:pt idx="162">
                  <c:v>45</c:v>
                </c:pt>
                <c:pt idx="163">
                  <c:v>45</c:v>
                </c:pt>
                <c:pt idx="164">
                  <c:v>45</c:v>
                </c:pt>
                <c:pt idx="165">
                  <c:v>45</c:v>
                </c:pt>
                <c:pt idx="166">
                  <c:v>45</c:v>
                </c:pt>
                <c:pt idx="167">
                  <c:v>45</c:v>
                </c:pt>
                <c:pt idx="168">
                  <c:v>45</c:v>
                </c:pt>
                <c:pt idx="169">
                  <c:v>45</c:v>
                </c:pt>
                <c:pt idx="170">
                  <c:v>45</c:v>
                </c:pt>
                <c:pt idx="171">
                  <c:v>45</c:v>
                </c:pt>
                <c:pt idx="172">
                  <c:v>45</c:v>
                </c:pt>
                <c:pt idx="173">
                  <c:v>45</c:v>
                </c:pt>
                <c:pt idx="174">
                  <c:v>45</c:v>
                </c:pt>
                <c:pt idx="175">
                  <c:v>45</c:v>
                </c:pt>
                <c:pt idx="176">
                  <c:v>45</c:v>
                </c:pt>
                <c:pt idx="177">
                  <c:v>45</c:v>
                </c:pt>
                <c:pt idx="178">
                  <c:v>45</c:v>
                </c:pt>
                <c:pt idx="179">
                  <c:v>45</c:v>
                </c:pt>
                <c:pt idx="180">
                  <c:v>45</c:v>
                </c:pt>
                <c:pt idx="181">
                  <c:v>45</c:v>
                </c:pt>
                <c:pt idx="182">
                  <c:v>45</c:v>
                </c:pt>
                <c:pt idx="183">
                  <c:v>45</c:v>
                </c:pt>
                <c:pt idx="184">
                  <c:v>45</c:v>
                </c:pt>
                <c:pt idx="185">
                  <c:v>45</c:v>
                </c:pt>
                <c:pt idx="186">
                  <c:v>45</c:v>
                </c:pt>
                <c:pt idx="187">
                  <c:v>45</c:v>
                </c:pt>
                <c:pt idx="188">
                  <c:v>45</c:v>
                </c:pt>
                <c:pt idx="189">
                  <c:v>45</c:v>
                </c:pt>
                <c:pt idx="190">
                  <c:v>45</c:v>
                </c:pt>
                <c:pt idx="191">
                  <c:v>45</c:v>
                </c:pt>
                <c:pt idx="192">
                  <c:v>45</c:v>
                </c:pt>
                <c:pt idx="193">
                  <c:v>45</c:v>
                </c:pt>
                <c:pt idx="194">
                  <c:v>45</c:v>
                </c:pt>
                <c:pt idx="195">
                  <c:v>45</c:v>
                </c:pt>
                <c:pt idx="196">
                  <c:v>45</c:v>
                </c:pt>
                <c:pt idx="197">
                  <c:v>45</c:v>
                </c:pt>
                <c:pt idx="198">
                  <c:v>45</c:v>
                </c:pt>
                <c:pt idx="199">
                  <c:v>45</c:v>
                </c:pt>
                <c:pt idx="200">
                  <c:v>45</c:v>
                </c:pt>
                <c:pt idx="201">
                  <c:v>45</c:v>
                </c:pt>
                <c:pt idx="202">
                  <c:v>45</c:v>
                </c:pt>
                <c:pt idx="203">
                  <c:v>45</c:v>
                </c:pt>
                <c:pt idx="204">
                  <c:v>45</c:v>
                </c:pt>
                <c:pt idx="205">
                  <c:v>45</c:v>
                </c:pt>
                <c:pt idx="206">
                  <c:v>45</c:v>
                </c:pt>
                <c:pt idx="207">
                  <c:v>45</c:v>
                </c:pt>
                <c:pt idx="208">
                  <c:v>45</c:v>
                </c:pt>
                <c:pt idx="209">
                  <c:v>45</c:v>
                </c:pt>
                <c:pt idx="210">
                  <c:v>45</c:v>
                </c:pt>
                <c:pt idx="211">
                  <c:v>45</c:v>
                </c:pt>
                <c:pt idx="212">
                  <c:v>45</c:v>
                </c:pt>
                <c:pt idx="213">
                  <c:v>45</c:v>
                </c:pt>
                <c:pt idx="214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7-4AF6-8B0C-72EC5070A128}"/>
            </c:ext>
          </c:extLst>
        </c:ser>
        <c:ser>
          <c:idx val="1"/>
          <c:order val="2"/>
          <c:tx>
            <c:strRef>
              <c:f>Atlantique!$K$11:$N$11</c:f>
              <c:strCache>
                <c:ptCount val="1"/>
                <c:pt idx="0">
                  <c:v>With Storengy and GRTgaz maintenance (worst case - CMNTt)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Atlantique!$A$17:$A$231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Atlantique!$K$17:$K$231</c:f>
              <c:numCache>
                <c:formatCode>_-* #\ ##0.0\ _€_-;\-* #\ ##0.0\ _€_-;_-* "-"??\ _€_-;_-@_-</c:formatCode>
                <c:ptCount val="215"/>
                <c:pt idx="0">
                  <c:v>0.29626409040000001</c:v>
                </c:pt>
                <c:pt idx="1">
                  <c:v>0.59252818080000003</c:v>
                </c:pt>
                <c:pt idx="2">
                  <c:v>0.88879227120000004</c:v>
                </c:pt>
                <c:pt idx="3">
                  <c:v>1.1850563616000001</c:v>
                </c:pt>
                <c:pt idx="4">
                  <c:v>1.4442874407000001</c:v>
                </c:pt>
                <c:pt idx="5">
                  <c:v>1.7405515311000002</c:v>
                </c:pt>
                <c:pt idx="6">
                  <c:v>2.0368156215000002</c:v>
                </c:pt>
                <c:pt idx="7">
                  <c:v>2.3330797119</c:v>
                </c:pt>
                <c:pt idx="8">
                  <c:v>2.6293438023000002</c:v>
                </c:pt>
                <c:pt idx="9">
                  <c:v>2.9256078927000004</c:v>
                </c:pt>
                <c:pt idx="10">
                  <c:v>3.2218719831000007</c:v>
                </c:pt>
                <c:pt idx="11">
                  <c:v>3.5181360735000009</c:v>
                </c:pt>
                <c:pt idx="12">
                  <c:v>3.8144001639000011</c:v>
                </c:pt>
                <c:pt idx="13">
                  <c:v>4.1106642543000014</c:v>
                </c:pt>
                <c:pt idx="14">
                  <c:v>4.4069283447000016</c:v>
                </c:pt>
                <c:pt idx="15">
                  <c:v>4.7031924351000018</c:v>
                </c:pt>
                <c:pt idx="16">
                  <c:v>4.9994565255000021</c:v>
                </c:pt>
                <c:pt idx="17">
                  <c:v>5.3697866385000017</c:v>
                </c:pt>
                <c:pt idx="18">
                  <c:v>5.7401167515000013</c:v>
                </c:pt>
                <c:pt idx="19">
                  <c:v>6.110446864500001</c:v>
                </c:pt>
                <c:pt idx="20">
                  <c:v>6.4807769775000006</c:v>
                </c:pt>
                <c:pt idx="21">
                  <c:v>6.8511070905000002</c:v>
                </c:pt>
                <c:pt idx="22">
                  <c:v>7.2214372034999998</c:v>
                </c:pt>
                <c:pt idx="23">
                  <c:v>7.5917673164999995</c:v>
                </c:pt>
                <c:pt idx="24">
                  <c:v>7.9620974294999991</c:v>
                </c:pt>
                <c:pt idx="25">
                  <c:v>8.3324275424999996</c:v>
                </c:pt>
                <c:pt idx="26">
                  <c:v>8.7027576554999992</c:v>
                </c:pt>
                <c:pt idx="27">
                  <c:v>9.0730877684999989</c:v>
                </c:pt>
                <c:pt idx="28">
                  <c:v>9.4434178814999985</c:v>
                </c:pt>
                <c:pt idx="29">
                  <c:v>9.8137479944999981</c:v>
                </c:pt>
                <c:pt idx="30">
                  <c:v>10.184078107499998</c:v>
                </c:pt>
                <c:pt idx="31">
                  <c:v>10.554408220499997</c:v>
                </c:pt>
                <c:pt idx="32">
                  <c:v>10.924738333499997</c:v>
                </c:pt>
                <c:pt idx="33">
                  <c:v>11.295068446499997</c:v>
                </c:pt>
                <c:pt idx="34">
                  <c:v>11.665398559499996</c:v>
                </c:pt>
                <c:pt idx="35">
                  <c:v>12.035728672499996</c:v>
                </c:pt>
                <c:pt idx="36">
                  <c:v>12.406058785499996</c:v>
                </c:pt>
                <c:pt idx="37">
                  <c:v>12.776388898499995</c:v>
                </c:pt>
                <c:pt idx="38">
                  <c:v>12.916752941329721</c:v>
                </c:pt>
                <c:pt idx="39">
                  <c:v>13.057116984159446</c:v>
                </c:pt>
                <c:pt idx="40">
                  <c:v>13.197481026989172</c:v>
                </c:pt>
                <c:pt idx="41">
                  <c:v>13.337845069818897</c:v>
                </c:pt>
                <c:pt idx="42">
                  <c:v>13.478209112648623</c:v>
                </c:pt>
                <c:pt idx="43">
                  <c:v>13.718923686098622</c:v>
                </c:pt>
                <c:pt idx="44">
                  <c:v>13.958606625662407</c:v>
                </c:pt>
                <c:pt idx="45">
                  <c:v>14.098970668492132</c:v>
                </c:pt>
                <c:pt idx="46">
                  <c:v>14.239334711321858</c:v>
                </c:pt>
                <c:pt idx="47">
                  <c:v>14.379698754151583</c:v>
                </c:pt>
                <c:pt idx="48">
                  <c:v>14.520062796981309</c:v>
                </c:pt>
                <c:pt idx="49">
                  <c:v>14.660426839811034</c:v>
                </c:pt>
                <c:pt idx="50">
                  <c:v>15.025995565643891</c:v>
                </c:pt>
                <c:pt idx="51">
                  <c:v>15.389977162421033</c:v>
                </c:pt>
                <c:pt idx="52">
                  <c:v>15.505276197602592</c:v>
                </c:pt>
                <c:pt idx="53">
                  <c:v>15.620575232784152</c:v>
                </c:pt>
                <c:pt idx="54">
                  <c:v>15.745900271024977</c:v>
                </c:pt>
                <c:pt idx="55">
                  <c:v>15.871225309265803</c:v>
                </c:pt>
                <c:pt idx="56">
                  <c:v>15.996550347506629</c:v>
                </c:pt>
                <c:pt idx="57">
                  <c:v>16.121875385747455</c:v>
                </c:pt>
                <c:pt idx="58">
                  <c:v>16.247200423988279</c:v>
                </c:pt>
                <c:pt idx="59">
                  <c:v>16.312369443873507</c:v>
                </c:pt>
                <c:pt idx="60">
                  <c:v>16.377538463758736</c:v>
                </c:pt>
                <c:pt idx="61">
                  <c:v>16.477798494351397</c:v>
                </c:pt>
                <c:pt idx="62">
                  <c:v>16.578058524944058</c:v>
                </c:pt>
                <c:pt idx="63">
                  <c:v>16.67831855553672</c:v>
                </c:pt>
                <c:pt idx="64">
                  <c:v>16.793617590718281</c:v>
                </c:pt>
                <c:pt idx="65">
                  <c:v>16.908916625899842</c:v>
                </c:pt>
                <c:pt idx="66">
                  <c:v>17.024215661081403</c:v>
                </c:pt>
                <c:pt idx="67">
                  <c:v>17.084371679436998</c:v>
                </c:pt>
                <c:pt idx="68">
                  <c:v>17.144527697792594</c:v>
                </c:pt>
                <c:pt idx="69">
                  <c:v>17.214709719207455</c:v>
                </c:pt>
                <c:pt idx="70">
                  <c:v>17.284891740622317</c:v>
                </c:pt>
                <c:pt idx="71">
                  <c:v>17.355073762037179</c:v>
                </c:pt>
                <c:pt idx="72">
                  <c:v>17.425255783452041</c:v>
                </c:pt>
                <c:pt idx="73">
                  <c:v>17.495437804866903</c:v>
                </c:pt>
                <c:pt idx="74">
                  <c:v>17.565619826281765</c:v>
                </c:pt>
                <c:pt idx="75">
                  <c:v>17.635801847696627</c:v>
                </c:pt>
                <c:pt idx="76">
                  <c:v>17.705983869111488</c:v>
                </c:pt>
                <c:pt idx="77">
                  <c:v>17.77616589052635</c:v>
                </c:pt>
                <c:pt idx="78">
                  <c:v>17.851360913470845</c:v>
                </c:pt>
                <c:pt idx="79">
                  <c:v>17.92655593641534</c:v>
                </c:pt>
                <c:pt idx="80">
                  <c:v>18.001750959359835</c:v>
                </c:pt>
                <c:pt idx="81">
                  <c:v>18.076945982304331</c:v>
                </c:pt>
                <c:pt idx="82">
                  <c:v>18.152141005248826</c:v>
                </c:pt>
                <c:pt idx="83">
                  <c:v>18.227336028193321</c:v>
                </c:pt>
                <c:pt idx="84">
                  <c:v>18.302531051137816</c:v>
                </c:pt>
                <c:pt idx="85">
                  <c:v>18.467960101615706</c:v>
                </c:pt>
                <c:pt idx="86">
                  <c:v>18.633389152093596</c:v>
                </c:pt>
                <c:pt idx="87">
                  <c:v>18.798818202571486</c:v>
                </c:pt>
                <c:pt idx="88">
                  <c:v>18.964247253049376</c:v>
                </c:pt>
                <c:pt idx="89">
                  <c:v>19.129676303527265</c:v>
                </c:pt>
                <c:pt idx="90">
                  <c:v>19.295105354005155</c:v>
                </c:pt>
                <c:pt idx="91">
                  <c:v>19.460534404483045</c:v>
                </c:pt>
                <c:pt idx="92">
                  <c:v>19.808644710703046</c:v>
                </c:pt>
                <c:pt idx="93">
                  <c:v>20.155167887867332</c:v>
                </c:pt>
                <c:pt idx="94">
                  <c:v>20.501691065031618</c:v>
                </c:pt>
                <c:pt idx="95">
                  <c:v>20.84662711314019</c:v>
                </c:pt>
                <c:pt idx="96">
                  <c:v>21.189976032193048</c:v>
                </c:pt>
                <c:pt idx="97">
                  <c:v>21.531737822190191</c:v>
                </c:pt>
                <c:pt idx="98">
                  <c:v>21.873499612187334</c:v>
                </c:pt>
                <c:pt idx="99">
                  <c:v>22.213674273128763</c:v>
                </c:pt>
                <c:pt idx="100">
                  <c:v>22.552261805014478</c:v>
                </c:pt>
                <c:pt idx="101">
                  <c:v>22.889262207844478</c:v>
                </c:pt>
                <c:pt idx="102">
                  <c:v>23.226262610674478</c:v>
                </c:pt>
                <c:pt idx="103">
                  <c:v>23.561675884448764</c:v>
                </c:pt>
                <c:pt idx="104">
                  <c:v>23.895502029167336</c:v>
                </c:pt>
                <c:pt idx="105">
                  <c:v>24.227741044830193</c:v>
                </c:pt>
                <c:pt idx="106">
                  <c:v>24.55998006049305</c:v>
                </c:pt>
                <c:pt idx="107">
                  <c:v>24.890631947100193</c:v>
                </c:pt>
                <c:pt idx="108">
                  <c:v>25.219696704651621</c:v>
                </c:pt>
                <c:pt idx="109">
                  <c:v>25.547174333147336</c:v>
                </c:pt>
                <c:pt idx="110">
                  <c:v>25.87465196164305</c:v>
                </c:pt>
                <c:pt idx="111">
                  <c:v>26.20054246108305</c:v>
                </c:pt>
                <c:pt idx="112">
                  <c:v>26.524845831467335</c:v>
                </c:pt>
                <c:pt idx="113">
                  <c:v>26.84914920185162</c:v>
                </c:pt>
                <c:pt idx="114">
                  <c:v>27.171865443180192</c:v>
                </c:pt>
                <c:pt idx="115">
                  <c:v>27.492994555453048</c:v>
                </c:pt>
                <c:pt idx="116">
                  <c:v>27.812536538670191</c:v>
                </c:pt>
                <c:pt idx="117">
                  <c:v>28.132078521887333</c:v>
                </c:pt>
                <c:pt idx="118">
                  <c:v>28.450033376048761</c:v>
                </c:pt>
                <c:pt idx="119">
                  <c:v>28.766401101154475</c:v>
                </c:pt>
                <c:pt idx="120">
                  <c:v>29.082768826260189</c:v>
                </c:pt>
                <c:pt idx="121">
                  <c:v>29.397549422310188</c:v>
                </c:pt>
                <c:pt idx="122">
                  <c:v>29.71047836779519</c:v>
                </c:pt>
                <c:pt idx="123">
                  <c:v>30.02155566271519</c:v>
                </c:pt>
                <c:pt idx="124">
                  <c:v>30.332632957635191</c:v>
                </c:pt>
                <c:pt idx="125">
                  <c:v>30.64185860199019</c:v>
                </c:pt>
                <c:pt idx="126">
                  <c:v>30.949232595780192</c:v>
                </c:pt>
                <c:pt idx="127">
                  <c:v>31.256606589570193</c:v>
                </c:pt>
                <c:pt idx="128">
                  <c:v>31.562128932795193</c:v>
                </c:pt>
                <c:pt idx="129">
                  <c:v>31.865799625455193</c:v>
                </c:pt>
                <c:pt idx="130">
                  <c:v>32.169470318115195</c:v>
                </c:pt>
                <c:pt idx="131">
                  <c:v>32.471289360210193</c:v>
                </c:pt>
                <c:pt idx="132">
                  <c:v>32.771256751740189</c:v>
                </c:pt>
                <c:pt idx="133">
                  <c:v>33.071224143270186</c:v>
                </c:pt>
                <c:pt idx="134">
                  <c:v>33.369339884235188</c:v>
                </c:pt>
                <c:pt idx="135">
                  <c:v>33.665603974635189</c:v>
                </c:pt>
                <c:pt idx="136">
                  <c:v>33.961868065035191</c:v>
                </c:pt>
                <c:pt idx="137">
                  <c:v>34.25783589134479</c:v>
                </c:pt>
                <c:pt idx="138">
                  <c:v>34.553507453563988</c:v>
                </c:pt>
                <c:pt idx="139">
                  <c:v>34.849179015783186</c:v>
                </c:pt>
                <c:pt idx="140">
                  <c:v>35.144554313911989</c:v>
                </c:pt>
                <c:pt idx="141">
                  <c:v>35.439633347950391</c:v>
                </c:pt>
                <c:pt idx="142">
                  <c:v>35.734712381988793</c:v>
                </c:pt>
                <c:pt idx="143">
                  <c:v>35.985277736444594</c:v>
                </c:pt>
                <c:pt idx="144">
                  <c:v>36.235843090900396</c:v>
                </c:pt>
                <c:pt idx="145">
                  <c:v>36.486156620879356</c:v>
                </c:pt>
                <c:pt idx="146">
                  <c:v>36.736218326381476</c:v>
                </c:pt>
                <c:pt idx="147">
                  <c:v>36.986280031883595</c:v>
                </c:pt>
                <c:pt idx="148">
                  <c:v>37.236089912908874</c:v>
                </c:pt>
                <c:pt idx="149">
                  <c:v>37.485899793934152</c:v>
                </c:pt>
                <c:pt idx="150">
                  <c:v>37.691432856649108</c:v>
                </c:pt>
                <c:pt idx="151">
                  <c:v>37.896965919364064</c:v>
                </c:pt>
                <c:pt idx="152">
                  <c:v>38.10249898207902</c:v>
                </c:pt>
                <c:pt idx="153">
                  <c:v>38.247876026438377</c:v>
                </c:pt>
                <c:pt idx="154">
                  <c:v>38.393253070797734</c:v>
                </c:pt>
                <c:pt idx="155">
                  <c:v>38.53863011515709</c:v>
                </c:pt>
                <c:pt idx="156">
                  <c:v>38.684007159516447</c:v>
                </c:pt>
                <c:pt idx="157">
                  <c:v>38.824371202346171</c:v>
                </c:pt>
                <c:pt idx="158">
                  <c:v>38.964735245175895</c:v>
                </c:pt>
                <c:pt idx="159">
                  <c:v>39.105099288005619</c:v>
                </c:pt>
                <c:pt idx="160">
                  <c:v>39.245463330835342</c:v>
                </c:pt>
                <c:pt idx="161">
                  <c:v>39.385827373665066</c:v>
                </c:pt>
                <c:pt idx="162">
                  <c:v>39.536217419554056</c:v>
                </c:pt>
                <c:pt idx="163">
                  <c:v>39.686607465443046</c:v>
                </c:pt>
                <c:pt idx="164">
                  <c:v>39.776841492976438</c:v>
                </c:pt>
                <c:pt idx="165">
                  <c:v>39.867075520509829</c:v>
                </c:pt>
                <c:pt idx="166">
                  <c:v>39.95730954804322</c:v>
                </c:pt>
                <c:pt idx="167">
                  <c:v>40.047543575576611</c:v>
                </c:pt>
                <c:pt idx="168">
                  <c:v>40.137777603110003</c:v>
                </c:pt>
                <c:pt idx="169">
                  <c:v>40.288167648998993</c:v>
                </c:pt>
                <c:pt idx="170">
                  <c:v>40.438557694887983</c:v>
                </c:pt>
                <c:pt idx="171">
                  <c:v>40.523778720891741</c:v>
                </c:pt>
                <c:pt idx="172">
                  <c:v>40.608999746895499</c:v>
                </c:pt>
                <c:pt idx="173">
                  <c:v>40.694220772899257</c:v>
                </c:pt>
                <c:pt idx="174">
                  <c:v>40.779441798903015</c:v>
                </c:pt>
                <c:pt idx="175">
                  <c:v>40.864662824906773</c:v>
                </c:pt>
                <c:pt idx="176">
                  <c:v>40.949883850910531</c:v>
                </c:pt>
                <c:pt idx="177">
                  <c:v>41.035104876914289</c:v>
                </c:pt>
                <c:pt idx="178">
                  <c:v>41.110299899858788</c:v>
                </c:pt>
                <c:pt idx="179">
                  <c:v>41.185494922803286</c:v>
                </c:pt>
                <c:pt idx="180">
                  <c:v>41.260689945747785</c:v>
                </c:pt>
                <c:pt idx="181">
                  <c:v>41.335884968692284</c:v>
                </c:pt>
                <c:pt idx="182">
                  <c:v>41.411079991636782</c:v>
                </c:pt>
                <c:pt idx="183">
                  <c:v>41.498359392668625</c:v>
                </c:pt>
                <c:pt idx="184">
                  <c:v>41.585638793700468</c:v>
                </c:pt>
                <c:pt idx="185">
                  <c:v>41.650807813585701</c:v>
                </c:pt>
                <c:pt idx="186">
                  <c:v>41.715976833470933</c:v>
                </c:pt>
                <c:pt idx="187">
                  <c:v>41.781145853356165</c:v>
                </c:pt>
                <c:pt idx="188">
                  <c:v>41.846314873241397</c:v>
                </c:pt>
                <c:pt idx="189">
                  <c:v>41.906470891596996</c:v>
                </c:pt>
                <c:pt idx="190">
                  <c:v>41.966626909952595</c:v>
                </c:pt>
                <c:pt idx="191">
                  <c:v>42.026782928308194</c:v>
                </c:pt>
                <c:pt idx="192">
                  <c:v>42.086938946663793</c:v>
                </c:pt>
                <c:pt idx="193">
                  <c:v>42.147094965019392</c:v>
                </c:pt>
                <c:pt idx="194">
                  <c:v>42.20725098337499</c:v>
                </c:pt>
                <c:pt idx="195">
                  <c:v>42.267407001730589</c:v>
                </c:pt>
                <c:pt idx="196">
                  <c:v>42.327563020086188</c:v>
                </c:pt>
                <c:pt idx="197">
                  <c:v>42.414664662663789</c:v>
                </c:pt>
                <c:pt idx="198">
                  <c:v>42.501766305241389</c:v>
                </c:pt>
                <c:pt idx="199">
                  <c:v>42.58886794781899</c:v>
                </c:pt>
                <c:pt idx="200">
                  <c:v>42.675969590396591</c:v>
                </c:pt>
                <c:pt idx="201">
                  <c:v>42.763071232974191</c:v>
                </c:pt>
                <c:pt idx="202">
                  <c:v>42.85008399632467</c:v>
                </c:pt>
                <c:pt idx="203">
                  <c:v>42.93709675967515</c:v>
                </c:pt>
                <c:pt idx="204">
                  <c:v>43.024109523025629</c:v>
                </c:pt>
                <c:pt idx="205">
                  <c:v>43.111122286376109</c:v>
                </c:pt>
                <c:pt idx="206">
                  <c:v>43.198135049726588</c:v>
                </c:pt>
                <c:pt idx="207">
                  <c:v>43.285147813077067</c:v>
                </c:pt>
                <c:pt idx="208">
                  <c:v>43.372071697200425</c:v>
                </c:pt>
                <c:pt idx="209">
                  <c:v>43.458995581323784</c:v>
                </c:pt>
                <c:pt idx="210">
                  <c:v>43.545919465447142</c:v>
                </c:pt>
                <c:pt idx="211">
                  <c:v>43.6328433495705</c:v>
                </c:pt>
                <c:pt idx="212">
                  <c:v>43.719767233693858</c:v>
                </c:pt>
                <c:pt idx="213">
                  <c:v>43.748712235325939</c:v>
                </c:pt>
                <c:pt idx="214">
                  <c:v>43.864492241854258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7-4AF6-8B0C-72EC5070A128}"/>
            </c:ext>
          </c:extLst>
        </c:ser>
        <c:ser>
          <c:idx val="4"/>
          <c:order val="3"/>
          <c:tx>
            <c:strRef>
              <c:f>Atlantique!$Q$11</c:f>
              <c:strCache>
                <c:ptCount val="1"/>
                <c:pt idx="0">
                  <c:v>With Storengy and GRTgaz maintenance (probable case - CPRTt)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Atlantique!$A$17:$A$231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Atlantique!$Q$17:$Q$231</c:f>
              <c:numCache>
                <c:formatCode>0.0</c:formatCode>
                <c:ptCount val="215"/>
                <c:pt idx="0">
                  <c:v>0.29626409040000001</c:v>
                </c:pt>
                <c:pt idx="1">
                  <c:v>0.59252818080000003</c:v>
                </c:pt>
                <c:pt idx="2">
                  <c:v>0.88879227120000004</c:v>
                </c:pt>
                <c:pt idx="3">
                  <c:v>1.1850563616000001</c:v>
                </c:pt>
                <c:pt idx="4">
                  <c:v>1.4442874407000001</c:v>
                </c:pt>
                <c:pt idx="5">
                  <c:v>1.7405515311000002</c:v>
                </c:pt>
                <c:pt idx="6">
                  <c:v>2.0368156215000002</c:v>
                </c:pt>
                <c:pt idx="7">
                  <c:v>2.3330797119</c:v>
                </c:pt>
                <c:pt idx="8">
                  <c:v>2.6293438023000002</c:v>
                </c:pt>
                <c:pt idx="9">
                  <c:v>2.9256078927000004</c:v>
                </c:pt>
                <c:pt idx="10">
                  <c:v>3.2218719831000007</c:v>
                </c:pt>
                <c:pt idx="11">
                  <c:v>3.5181360735000009</c:v>
                </c:pt>
                <c:pt idx="12">
                  <c:v>3.8144001639000011</c:v>
                </c:pt>
                <c:pt idx="13">
                  <c:v>4.1106642543000014</c:v>
                </c:pt>
                <c:pt idx="14">
                  <c:v>4.4069283447000016</c:v>
                </c:pt>
                <c:pt idx="15">
                  <c:v>4.7031924351000018</c:v>
                </c:pt>
                <c:pt idx="16">
                  <c:v>4.9994565255000021</c:v>
                </c:pt>
                <c:pt idx="17">
                  <c:v>5.3697866385000017</c:v>
                </c:pt>
                <c:pt idx="18">
                  <c:v>5.7401167515000013</c:v>
                </c:pt>
                <c:pt idx="19">
                  <c:v>6.110446864500001</c:v>
                </c:pt>
                <c:pt idx="20">
                  <c:v>6.4807769775000006</c:v>
                </c:pt>
                <c:pt idx="21">
                  <c:v>6.8511070905000002</c:v>
                </c:pt>
                <c:pt idx="22">
                  <c:v>7.2214372034999998</c:v>
                </c:pt>
                <c:pt idx="23">
                  <c:v>7.5917673164999995</c:v>
                </c:pt>
                <c:pt idx="24">
                  <c:v>7.9620974294999991</c:v>
                </c:pt>
                <c:pt idx="25">
                  <c:v>8.3324275424999996</c:v>
                </c:pt>
                <c:pt idx="26">
                  <c:v>8.7027576554999992</c:v>
                </c:pt>
                <c:pt idx="27">
                  <c:v>9.0730877684999989</c:v>
                </c:pt>
                <c:pt idx="28">
                  <c:v>9.4434178814999985</c:v>
                </c:pt>
                <c:pt idx="29">
                  <c:v>9.8137479944999981</c:v>
                </c:pt>
                <c:pt idx="30">
                  <c:v>10.184078107499998</c:v>
                </c:pt>
                <c:pt idx="31">
                  <c:v>10.554408220499997</c:v>
                </c:pt>
                <c:pt idx="32">
                  <c:v>10.924738333499997</c:v>
                </c:pt>
                <c:pt idx="33">
                  <c:v>11.295068446499997</c:v>
                </c:pt>
                <c:pt idx="34">
                  <c:v>11.665398559499996</c:v>
                </c:pt>
                <c:pt idx="35">
                  <c:v>12.035728672499996</c:v>
                </c:pt>
                <c:pt idx="36">
                  <c:v>12.406058785499996</c:v>
                </c:pt>
                <c:pt idx="37">
                  <c:v>12.776388898499995</c:v>
                </c:pt>
                <c:pt idx="38">
                  <c:v>12.976908959685316</c:v>
                </c:pt>
                <c:pt idx="39">
                  <c:v>13.177429020870637</c:v>
                </c:pt>
                <c:pt idx="40">
                  <c:v>13.377949082055958</c:v>
                </c:pt>
                <c:pt idx="41">
                  <c:v>13.578469143241279</c:v>
                </c:pt>
                <c:pt idx="42">
                  <c:v>13.778989204426599</c:v>
                </c:pt>
                <c:pt idx="43">
                  <c:v>14.018672143990385</c:v>
                </c:pt>
                <c:pt idx="44">
                  <c:v>14.257323449667956</c:v>
                </c:pt>
                <c:pt idx="45">
                  <c:v>14.457843510853277</c:v>
                </c:pt>
                <c:pt idx="46">
                  <c:v>14.658363572038597</c:v>
                </c:pt>
                <c:pt idx="47">
                  <c:v>14.858883633223918</c:v>
                </c:pt>
                <c:pt idx="48">
                  <c:v>15.059403694409239</c:v>
                </c:pt>
                <c:pt idx="49">
                  <c:v>15.25992375559456</c:v>
                </c:pt>
                <c:pt idx="50">
                  <c:v>15.623905352371702</c:v>
                </c:pt>
                <c:pt idx="51">
                  <c:v>15.98629982009313</c:v>
                </c:pt>
                <c:pt idx="52">
                  <c:v>16.201858885867349</c:v>
                </c:pt>
                <c:pt idx="53">
                  <c:v>16.417417951641568</c:v>
                </c:pt>
                <c:pt idx="54">
                  <c:v>16.63799001894542</c:v>
                </c:pt>
                <c:pt idx="55">
                  <c:v>16.858562086249272</c:v>
                </c:pt>
                <c:pt idx="56">
                  <c:v>17.079134153553124</c:v>
                </c:pt>
                <c:pt idx="57">
                  <c:v>17.299706220856976</c:v>
                </c:pt>
                <c:pt idx="58">
                  <c:v>17.520278288160828</c:v>
                </c:pt>
                <c:pt idx="59">
                  <c:v>17.680694337109085</c:v>
                </c:pt>
                <c:pt idx="60">
                  <c:v>17.841110386057341</c:v>
                </c:pt>
                <c:pt idx="61">
                  <c:v>18.031604444183397</c:v>
                </c:pt>
                <c:pt idx="62">
                  <c:v>18.222098502309453</c:v>
                </c:pt>
                <c:pt idx="63">
                  <c:v>18.41259256043551</c:v>
                </c:pt>
                <c:pt idx="64">
                  <c:v>18.618125623150465</c:v>
                </c:pt>
                <c:pt idx="65">
                  <c:v>18.823658685865421</c:v>
                </c:pt>
                <c:pt idx="66">
                  <c:v>19.029191748580377</c:v>
                </c:pt>
                <c:pt idx="67">
                  <c:v>19.179581794469367</c:v>
                </c:pt>
                <c:pt idx="68">
                  <c:v>19.329971840358358</c:v>
                </c:pt>
                <c:pt idx="69">
                  <c:v>19.495400890836247</c:v>
                </c:pt>
                <c:pt idx="70">
                  <c:v>19.660829941314137</c:v>
                </c:pt>
                <c:pt idx="71">
                  <c:v>19.826258991792027</c:v>
                </c:pt>
                <c:pt idx="72">
                  <c:v>19.991688042269917</c:v>
                </c:pt>
                <c:pt idx="73">
                  <c:v>20.127039083570008</c:v>
                </c:pt>
                <c:pt idx="74">
                  <c:v>20.262390124870098</c:v>
                </c:pt>
                <c:pt idx="75">
                  <c:v>20.397741166170189</c:v>
                </c:pt>
                <c:pt idx="76">
                  <c:v>20.533092207470279</c:v>
                </c:pt>
                <c:pt idx="77">
                  <c:v>20.66844324877037</c:v>
                </c:pt>
                <c:pt idx="78">
                  <c:v>20.808807291600093</c:v>
                </c:pt>
                <c:pt idx="79">
                  <c:v>20.949171334429817</c:v>
                </c:pt>
                <c:pt idx="80">
                  <c:v>21.089535377259541</c:v>
                </c:pt>
                <c:pt idx="81">
                  <c:v>21.229899420089264</c:v>
                </c:pt>
                <c:pt idx="82">
                  <c:v>21.370263462918988</c:v>
                </c:pt>
                <c:pt idx="83">
                  <c:v>21.510627505748712</c:v>
                </c:pt>
                <c:pt idx="84">
                  <c:v>21.650991548578435</c:v>
                </c:pt>
                <c:pt idx="85">
                  <c:v>21.871563615882287</c:v>
                </c:pt>
                <c:pt idx="86">
                  <c:v>22.09213568318614</c:v>
                </c:pt>
                <c:pt idx="87">
                  <c:v>22.312707750489992</c:v>
                </c:pt>
                <c:pt idx="88">
                  <c:v>22.533279817793844</c:v>
                </c:pt>
                <c:pt idx="89">
                  <c:v>22.753851885097696</c:v>
                </c:pt>
                <c:pt idx="90">
                  <c:v>22.974423952401548</c:v>
                </c:pt>
                <c:pt idx="91">
                  <c:v>23.200009021235033</c:v>
                </c:pt>
                <c:pt idx="92">
                  <c:v>23.535422295009319</c:v>
                </c:pt>
                <c:pt idx="93">
                  <c:v>23.86924843972789</c:v>
                </c:pt>
                <c:pt idx="94">
                  <c:v>24.201487455390748</c:v>
                </c:pt>
                <c:pt idx="95">
                  <c:v>24.533726471053605</c:v>
                </c:pt>
                <c:pt idx="96">
                  <c:v>24.864378357660748</c:v>
                </c:pt>
                <c:pt idx="97">
                  <c:v>25.193443115212176</c:v>
                </c:pt>
                <c:pt idx="98">
                  <c:v>25.522507872763605</c:v>
                </c:pt>
                <c:pt idx="99">
                  <c:v>25.849985501259319</c:v>
                </c:pt>
                <c:pt idx="100">
                  <c:v>26.175876000699319</c:v>
                </c:pt>
                <c:pt idx="101">
                  <c:v>26.500179371083604</c:v>
                </c:pt>
                <c:pt idx="102">
                  <c:v>26.824482741467889</c:v>
                </c:pt>
                <c:pt idx="103">
                  <c:v>27.147198982796461</c:v>
                </c:pt>
                <c:pt idx="104">
                  <c:v>27.468328095069317</c:v>
                </c:pt>
                <c:pt idx="105">
                  <c:v>27.78787007828646</c:v>
                </c:pt>
                <c:pt idx="106">
                  <c:v>28.107412061503602</c:v>
                </c:pt>
                <c:pt idx="107">
                  <c:v>28.42536691566503</c:v>
                </c:pt>
                <c:pt idx="108">
                  <c:v>28.741734640770744</c:v>
                </c:pt>
                <c:pt idx="109">
                  <c:v>29.058102365876458</c:v>
                </c:pt>
                <c:pt idx="110">
                  <c:v>29.372882961926457</c:v>
                </c:pt>
                <c:pt idx="111">
                  <c:v>29.685811907411459</c:v>
                </c:pt>
                <c:pt idx="112">
                  <c:v>29.998740852896461</c:v>
                </c:pt>
                <c:pt idx="113">
                  <c:v>30.309818147816461</c:v>
                </c:pt>
                <c:pt idx="114">
                  <c:v>30.61904379217146</c:v>
                </c:pt>
                <c:pt idx="115">
                  <c:v>30.926417785961462</c:v>
                </c:pt>
                <c:pt idx="116">
                  <c:v>31.233791779751463</c:v>
                </c:pt>
                <c:pt idx="117">
                  <c:v>31.539314122976464</c:v>
                </c:pt>
                <c:pt idx="118">
                  <c:v>31.842984815636463</c:v>
                </c:pt>
                <c:pt idx="119">
                  <c:v>32.146655508296462</c:v>
                </c:pt>
                <c:pt idx="120">
                  <c:v>32.44847455039146</c:v>
                </c:pt>
                <c:pt idx="121">
                  <c:v>32.748441941921456</c:v>
                </c:pt>
                <c:pt idx="122">
                  <c:v>33.048409333451453</c:v>
                </c:pt>
                <c:pt idx="123">
                  <c:v>33.346525074416455</c:v>
                </c:pt>
                <c:pt idx="124">
                  <c:v>33.642789164816456</c:v>
                </c:pt>
                <c:pt idx="125">
                  <c:v>33.939053255216457</c:v>
                </c:pt>
                <c:pt idx="126">
                  <c:v>34.235021081526057</c:v>
                </c:pt>
                <c:pt idx="127">
                  <c:v>34.530692643745255</c:v>
                </c:pt>
                <c:pt idx="128">
                  <c:v>34.826364205964452</c:v>
                </c:pt>
                <c:pt idx="129">
                  <c:v>35.121739504093256</c:v>
                </c:pt>
                <c:pt idx="130">
                  <c:v>35.416818538131658</c:v>
                </c:pt>
                <c:pt idx="131">
                  <c:v>35.711897572170059</c:v>
                </c:pt>
                <c:pt idx="132">
                  <c:v>36.006680342118059</c:v>
                </c:pt>
                <c:pt idx="133">
                  <c:v>36.301166847975658</c:v>
                </c:pt>
                <c:pt idx="134">
                  <c:v>36.595653353833256</c:v>
                </c:pt>
                <c:pt idx="135">
                  <c:v>36.889843595600453</c:v>
                </c:pt>
                <c:pt idx="136">
                  <c:v>37.18403383736765</c:v>
                </c:pt>
                <c:pt idx="137">
                  <c:v>37.477927815044453</c:v>
                </c:pt>
                <c:pt idx="138">
                  <c:v>37.771525528630853</c:v>
                </c:pt>
                <c:pt idx="139">
                  <c:v>38.065123242217254</c:v>
                </c:pt>
                <c:pt idx="140">
                  <c:v>38.358424691713253</c:v>
                </c:pt>
                <c:pt idx="141">
                  <c:v>38.651429877118851</c:v>
                </c:pt>
                <c:pt idx="142">
                  <c:v>38.944435062524448</c:v>
                </c:pt>
                <c:pt idx="143">
                  <c:v>39.19323764564237</c:v>
                </c:pt>
                <c:pt idx="144">
                  <c:v>39.44178840428345</c:v>
                </c:pt>
                <c:pt idx="145">
                  <c:v>39.690339162924531</c:v>
                </c:pt>
                <c:pt idx="146">
                  <c:v>39.93863809708877</c:v>
                </c:pt>
                <c:pt idx="147">
                  <c:v>40.186937031253009</c:v>
                </c:pt>
                <c:pt idx="148">
                  <c:v>40.434984140940408</c:v>
                </c:pt>
                <c:pt idx="149">
                  <c:v>40.683031250627806</c:v>
                </c:pt>
                <c:pt idx="150">
                  <c:v>40.930826535838364</c:v>
                </c:pt>
                <c:pt idx="151">
                  <c:v>41.178621821048921</c:v>
                </c:pt>
                <c:pt idx="152">
                  <c:v>41.426165281782644</c:v>
                </c:pt>
                <c:pt idx="153">
                  <c:v>41.651750350616133</c:v>
                </c:pt>
                <c:pt idx="154">
                  <c:v>41.877335419449622</c:v>
                </c:pt>
                <c:pt idx="155">
                  <c:v>42.102920488283111</c:v>
                </c:pt>
                <c:pt idx="156">
                  <c:v>42.3285055571166</c:v>
                </c:pt>
                <c:pt idx="157">
                  <c:v>42.549077624420455</c:v>
                </c:pt>
                <c:pt idx="158">
                  <c:v>42.769649691724311</c:v>
                </c:pt>
                <c:pt idx="159">
                  <c:v>42.990221759028167</c:v>
                </c:pt>
                <c:pt idx="160">
                  <c:v>43.210793826332022</c:v>
                </c:pt>
                <c:pt idx="161">
                  <c:v>43.431365893635878</c:v>
                </c:pt>
                <c:pt idx="162">
                  <c:v>43.661963963999</c:v>
                </c:pt>
                <c:pt idx="163">
                  <c:v>43.892562034362122</c:v>
                </c:pt>
                <c:pt idx="164">
                  <c:v>44.088069094017811</c:v>
                </c:pt>
                <c:pt idx="165">
                  <c:v>44.283576153673501</c:v>
                </c:pt>
                <c:pt idx="166">
                  <c:v>44.47908321332919</c:v>
                </c:pt>
                <c:pt idx="167">
                  <c:v>44.674590272984879</c:v>
                </c:pt>
                <c:pt idx="168">
                  <c:v>44.870097332640569</c:v>
                </c:pt>
                <c:pt idx="169">
                  <c:v>45.095682401474058</c:v>
                </c:pt>
                <c:pt idx="170">
                  <c:v>45.095682401474058</c:v>
                </c:pt>
                <c:pt idx="171">
                  <c:v>45.095682401474058</c:v>
                </c:pt>
                <c:pt idx="172">
                  <c:v>45.095682401474058</c:v>
                </c:pt>
                <c:pt idx="173">
                  <c:v>45.095682401474058</c:v>
                </c:pt>
                <c:pt idx="174">
                  <c:v>45.095682401474058</c:v>
                </c:pt>
                <c:pt idx="175">
                  <c:v>45.095682401474058</c:v>
                </c:pt>
                <c:pt idx="176">
                  <c:v>45.095682401474058</c:v>
                </c:pt>
                <c:pt idx="177">
                  <c:v>45.095682401474058</c:v>
                </c:pt>
                <c:pt idx="178">
                  <c:v>45.095682401474058</c:v>
                </c:pt>
                <c:pt idx="179">
                  <c:v>45.095682401474058</c:v>
                </c:pt>
                <c:pt idx="180">
                  <c:v>45.095682401474058</c:v>
                </c:pt>
                <c:pt idx="181">
                  <c:v>45.095682401474058</c:v>
                </c:pt>
                <c:pt idx="182">
                  <c:v>45.095682401474058</c:v>
                </c:pt>
                <c:pt idx="183">
                  <c:v>45.095682401474058</c:v>
                </c:pt>
                <c:pt idx="184">
                  <c:v>45.095682401474058</c:v>
                </c:pt>
                <c:pt idx="185">
                  <c:v>45.095682401474058</c:v>
                </c:pt>
                <c:pt idx="186">
                  <c:v>45.095682401474058</c:v>
                </c:pt>
                <c:pt idx="187">
                  <c:v>45.095682401474058</c:v>
                </c:pt>
                <c:pt idx="188">
                  <c:v>45.095682401474058</c:v>
                </c:pt>
                <c:pt idx="189">
                  <c:v>45.095682401474058</c:v>
                </c:pt>
                <c:pt idx="190">
                  <c:v>45.095682401474058</c:v>
                </c:pt>
                <c:pt idx="191">
                  <c:v>45.095682401474058</c:v>
                </c:pt>
                <c:pt idx="192">
                  <c:v>45.095682401474058</c:v>
                </c:pt>
                <c:pt idx="193">
                  <c:v>45.095682401474058</c:v>
                </c:pt>
                <c:pt idx="194">
                  <c:v>45.095682401474058</c:v>
                </c:pt>
                <c:pt idx="195">
                  <c:v>45.095682401474058</c:v>
                </c:pt>
                <c:pt idx="196">
                  <c:v>45.095682401474058</c:v>
                </c:pt>
                <c:pt idx="197">
                  <c:v>45.095682401474058</c:v>
                </c:pt>
                <c:pt idx="198">
                  <c:v>45.095682401474058</c:v>
                </c:pt>
                <c:pt idx="199">
                  <c:v>45.095682401474058</c:v>
                </c:pt>
                <c:pt idx="200">
                  <c:v>45.095682401474058</c:v>
                </c:pt>
                <c:pt idx="201">
                  <c:v>45.095682401474058</c:v>
                </c:pt>
                <c:pt idx="202">
                  <c:v>45.095682401474058</c:v>
                </c:pt>
                <c:pt idx="203">
                  <c:v>45.095682401474058</c:v>
                </c:pt>
                <c:pt idx="204">
                  <c:v>45.095682401474058</c:v>
                </c:pt>
                <c:pt idx="205">
                  <c:v>45.095682401474058</c:v>
                </c:pt>
                <c:pt idx="206">
                  <c:v>45.095682401474058</c:v>
                </c:pt>
                <c:pt idx="207">
                  <c:v>45.095682401474058</c:v>
                </c:pt>
                <c:pt idx="208">
                  <c:v>45.095682401474058</c:v>
                </c:pt>
                <c:pt idx="209">
                  <c:v>45.095682401474058</c:v>
                </c:pt>
                <c:pt idx="210">
                  <c:v>45.095682401474058</c:v>
                </c:pt>
                <c:pt idx="211">
                  <c:v>45.095682401474058</c:v>
                </c:pt>
                <c:pt idx="212">
                  <c:v>45.095682401474058</c:v>
                </c:pt>
                <c:pt idx="213">
                  <c:v>45.095682401474058</c:v>
                </c:pt>
                <c:pt idx="214">
                  <c:v>45.095682401474058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0-4514-A00F-7465EAD2AE63}"/>
            </c:ext>
          </c:extLst>
        </c:ser>
        <c:ser>
          <c:idx val="3"/>
          <c:order val="4"/>
          <c:tx>
            <c:strRef>
              <c:f>Atlantique!$B$16</c:f>
              <c:strCache>
                <c:ptCount val="1"/>
                <c:pt idx="0">
                  <c:v>Minimum stock level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Atlantique!$B$17:$B$231</c:f>
              <c:numCache>
                <c:formatCode>0.00</c:formatCode>
                <c:ptCount val="2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34.200000000000003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38.6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30-4635-8051-986028A61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4255704"/>
        <c:axId val="774252960"/>
      </c:lineChart>
      <c:dateAx>
        <c:axId val="774255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74252960"/>
        <c:crosses val="autoZero"/>
        <c:auto val="1"/>
        <c:lblOffset val="100"/>
        <c:baseTimeUnit val="days"/>
        <c:minorUnit val="1"/>
      </c:dateAx>
      <c:valAx>
        <c:axId val="77425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-* #\ ##0.00\ _€_-;\-* #\ 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74255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Serene Nord filling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'Nord-Est'!$E$11:$H$11</c:f>
              <c:strCache>
                <c:ptCount val="1"/>
                <c:pt idx="0">
                  <c:v>With Storengy maintenance only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'Nord-Est'!$A$17:$A$231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'Nord-Est'!$E$17:$E$231</c:f>
              <c:numCache>
                <c:formatCode>_-* #\ ##0.00\ _€_-;\-* #\ ##0.00\ _€_-;_-* "-"??\ _€_-;_-@_-</c:formatCode>
                <c:ptCount val="215"/>
                <c:pt idx="0">
                  <c:v>0.12294686000000001</c:v>
                </c:pt>
                <c:pt idx="1">
                  <c:v>0.24589372000000001</c:v>
                </c:pt>
                <c:pt idx="2">
                  <c:v>0.36884058000000003</c:v>
                </c:pt>
                <c:pt idx="3">
                  <c:v>0.49178744000000002</c:v>
                </c:pt>
                <c:pt idx="4">
                  <c:v>0.61473430000000007</c:v>
                </c:pt>
                <c:pt idx="5">
                  <c:v>0.73768116000000006</c:v>
                </c:pt>
                <c:pt idx="6">
                  <c:v>0.86062802000000005</c:v>
                </c:pt>
                <c:pt idx="7">
                  <c:v>0.98357488000000004</c:v>
                </c:pt>
                <c:pt idx="8">
                  <c:v>1.10652174</c:v>
                </c:pt>
                <c:pt idx="9">
                  <c:v>1.2294686000000001</c:v>
                </c:pt>
                <c:pt idx="10">
                  <c:v>1.3401207740000001</c:v>
                </c:pt>
                <c:pt idx="11">
                  <c:v>1.450772948</c:v>
                </c:pt>
                <c:pt idx="12">
                  <c:v>1.5614251219999999</c:v>
                </c:pt>
                <c:pt idx="13">
                  <c:v>1.6720772959999999</c:v>
                </c:pt>
                <c:pt idx="14">
                  <c:v>1.7827294699999998</c:v>
                </c:pt>
                <c:pt idx="15">
                  <c:v>1.8872343009999999</c:v>
                </c:pt>
                <c:pt idx="16">
                  <c:v>1.991739132</c:v>
                </c:pt>
                <c:pt idx="17">
                  <c:v>2.096243963</c:v>
                </c:pt>
                <c:pt idx="18">
                  <c:v>2.2007487939999999</c:v>
                </c:pt>
                <c:pt idx="19">
                  <c:v>2.3052536249999998</c:v>
                </c:pt>
                <c:pt idx="20">
                  <c:v>2.4097584559999996</c:v>
                </c:pt>
                <c:pt idx="21">
                  <c:v>2.5142632869999995</c:v>
                </c:pt>
                <c:pt idx="22">
                  <c:v>2.6187681179999993</c:v>
                </c:pt>
                <c:pt idx="23">
                  <c:v>2.7232729489999992</c:v>
                </c:pt>
                <c:pt idx="24">
                  <c:v>2.827777779999999</c:v>
                </c:pt>
                <c:pt idx="25">
                  <c:v>2.9322826109999989</c:v>
                </c:pt>
                <c:pt idx="26">
                  <c:v>3.0367874419999987</c:v>
                </c:pt>
                <c:pt idx="27">
                  <c:v>3.1412922729999986</c:v>
                </c:pt>
                <c:pt idx="28">
                  <c:v>3.2457971039999984</c:v>
                </c:pt>
                <c:pt idx="29">
                  <c:v>3.3687439639999983</c:v>
                </c:pt>
                <c:pt idx="30">
                  <c:v>3.4916908239999982</c:v>
                </c:pt>
                <c:pt idx="31">
                  <c:v>3.6146376839999981</c:v>
                </c:pt>
                <c:pt idx="32">
                  <c:v>3.737584543999998</c:v>
                </c:pt>
                <c:pt idx="33">
                  <c:v>3.8605314039999978</c:v>
                </c:pt>
                <c:pt idx="34">
                  <c:v>3.9834782639999977</c:v>
                </c:pt>
                <c:pt idx="35">
                  <c:v>4.1064251239999976</c:v>
                </c:pt>
                <c:pt idx="36">
                  <c:v>4.2293719839999975</c:v>
                </c:pt>
                <c:pt idx="37">
                  <c:v>4.3523188439999974</c:v>
                </c:pt>
                <c:pt idx="38">
                  <c:v>4.4752657039999972</c:v>
                </c:pt>
                <c:pt idx="39">
                  <c:v>4.5982125639999971</c:v>
                </c:pt>
                <c:pt idx="40">
                  <c:v>4.7209837856285688</c:v>
                </c:pt>
                <c:pt idx="41">
                  <c:v>4.8435793688857114</c:v>
                </c:pt>
                <c:pt idx="42">
                  <c:v>4.9659993137714258</c:v>
                </c:pt>
                <c:pt idx="43">
                  <c:v>5.0882436202857111</c:v>
                </c:pt>
                <c:pt idx="44">
                  <c:v>5.2104879267999964</c:v>
                </c:pt>
                <c:pt idx="45">
                  <c:v>5.3325565949428535</c:v>
                </c:pt>
                <c:pt idx="46">
                  <c:v>5.4544496247142824</c:v>
                </c:pt>
                <c:pt idx="47">
                  <c:v>5.5761670161142822</c:v>
                </c:pt>
                <c:pt idx="48">
                  <c:v>5.6977087691428538</c:v>
                </c:pt>
                <c:pt idx="49">
                  <c:v>5.8192505221714255</c:v>
                </c:pt>
                <c:pt idx="50">
                  <c:v>5.940616636828568</c:v>
                </c:pt>
                <c:pt idx="51">
                  <c:v>6.0618071131142823</c:v>
                </c:pt>
                <c:pt idx="52">
                  <c:v>6.1828219510285685</c:v>
                </c:pt>
                <c:pt idx="53">
                  <c:v>6.3036611505714255</c:v>
                </c:pt>
                <c:pt idx="54">
                  <c:v>6.4243247117428544</c:v>
                </c:pt>
                <c:pt idx="55">
                  <c:v>6.5449882729142832</c:v>
                </c:pt>
                <c:pt idx="56">
                  <c:v>6.665476195714283</c:v>
                </c:pt>
                <c:pt idx="57">
                  <c:v>6.7857884801428545</c:v>
                </c:pt>
                <c:pt idx="58">
                  <c:v>6.905925126199997</c:v>
                </c:pt>
                <c:pt idx="59">
                  <c:v>7.0258861338857113</c:v>
                </c:pt>
                <c:pt idx="60">
                  <c:v>7.1458471415714255</c:v>
                </c:pt>
                <c:pt idx="61">
                  <c:v>7.2656325108857116</c:v>
                </c:pt>
                <c:pt idx="62">
                  <c:v>7.3852422418285686</c:v>
                </c:pt>
                <c:pt idx="63">
                  <c:v>7.5046763343999974</c:v>
                </c:pt>
                <c:pt idx="64">
                  <c:v>7.6239347885999971</c:v>
                </c:pt>
                <c:pt idx="65">
                  <c:v>7.7431932427999968</c:v>
                </c:pt>
                <c:pt idx="66">
                  <c:v>7.8622760586285683</c:v>
                </c:pt>
                <c:pt idx="67">
                  <c:v>7.9811832360857116</c:v>
                </c:pt>
                <c:pt idx="68">
                  <c:v>8.0999147751714258</c:v>
                </c:pt>
                <c:pt idx="69">
                  <c:v>8.2186463142571409</c:v>
                </c:pt>
                <c:pt idx="70">
                  <c:v>8.3372022149714269</c:v>
                </c:pt>
                <c:pt idx="71">
                  <c:v>8.4555824773142838</c:v>
                </c:pt>
                <c:pt idx="72">
                  <c:v>8.5737871012857116</c:v>
                </c:pt>
                <c:pt idx="73">
                  <c:v>8.644604492645712</c:v>
                </c:pt>
                <c:pt idx="74">
                  <c:v>8.7154218840057123</c:v>
                </c:pt>
                <c:pt idx="75">
                  <c:v>8.7861338923428551</c:v>
                </c:pt>
                <c:pt idx="76">
                  <c:v>8.856845900679998</c:v>
                </c:pt>
                <c:pt idx="77">
                  <c:v>8.9274525259942834</c:v>
                </c:pt>
                <c:pt idx="78">
                  <c:v>8.9980591513085688</c:v>
                </c:pt>
                <c:pt idx="79">
                  <c:v>9.0686657766228542</c:v>
                </c:pt>
                <c:pt idx="80">
                  <c:v>9.1391670189142822</c:v>
                </c:pt>
                <c:pt idx="81">
                  <c:v>9.2096682612057101</c:v>
                </c:pt>
                <c:pt idx="82">
                  <c:v>9.2800641204742824</c:v>
                </c:pt>
                <c:pt idx="83">
                  <c:v>9.3504599797428547</c:v>
                </c:pt>
                <c:pt idx="84">
                  <c:v>9.4207504559885695</c:v>
                </c:pt>
                <c:pt idx="85">
                  <c:v>9.4910409322342844</c:v>
                </c:pt>
                <c:pt idx="86">
                  <c:v>9.5612260254571417</c:v>
                </c:pt>
                <c:pt idx="87">
                  <c:v>9.6314111186799991</c:v>
                </c:pt>
                <c:pt idx="88">
                  <c:v>9.701490828879999</c:v>
                </c:pt>
                <c:pt idx="89">
                  <c:v>9.771570539079999</c:v>
                </c:pt>
                <c:pt idx="90">
                  <c:v>9.8415273024199994</c:v>
                </c:pt>
                <c:pt idx="91">
                  <c:v>9.9114840657599999</c:v>
                </c:pt>
                <c:pt idx="92">
                  <c:v>10.027873759893334</c:v>
                </c:pt>
                <c:pt idx="93">
                  <c:v>10.144263454026667</c:v>
                </c:pt>
                <c:pt idx="94">
                  <c:v>10.260448236726667</c:v>
                </c:pt>
                <c:pt idx="95">
                  <c:v>10.376428107993334</c:v>
                </c:pt>
                <c:pt idx="96">
                  <c:v>10.492203067826667</c:v>
                </c:pt>
                <c:pt idx="97">
                  <c:v>10.60797802766</c:v>
                </c:pt>
                <c:pt idx="98">
                  <c:v>10.72354807606</c:v>
                </c:pt>
                <c:pt idx="99">
                  <c:v>10.838913213026666</c:v>
                </c:pt>
                <c:pt idx="100">
                  <c:v>10.95407343856</c:v>
                </c:pt>
                <c:pt idx="101">
                  <c:v>11.06902875266</c:v>
                </c:pt>
                <c:pt idx="102">
                  <c:v>11.183984066759999</c:v>
                </c:pt>
                <c:pt idx="103">
                  <c:v>11.298734469426666</c:v>
                </c:pt>
                <c:pt idx="104">
                  <c:v>11.411812794797333</c:v>
                </c:pt>
                <c:pt idx="105">
                  <c:v>11.523219042872</c:v>
                </c:pt>
                <c:pt idx="106">
                  <c:v>11.634625290946667</c:v>
                </c:pt>
                <c:pt idx="107">
                  <c:v>11.744359461725335</c:v>
                </c:pt>
                <c:pt idx="108">
                  <c:v>11.852421555208002</c:v>
                </c:pt>
                <c:pt idx="109">
                  <c:v>11.958811571394669</c:v>
                </c:pt>
                <c:pt idx="110">
                  <c:v>12.065201587581337</c:v>
                </c:pt>
                <c:pt idx="111">
                  <c:v>12.169919526472004</c:v>
                </c:pt>
                <c:pt idx="112">
                  <c:v>12.272965388066671</c:v>
                </c:pt>
                <c:pt idx="113">
                  <c:v>12.376011249661339</c:v>
                </c:pt>
                <c:pt idx="114">
                  <c:v>12.477385033960006</c:v>
                </c:pt>
                <c:pt idx="115">
                  <c:v>12.577086740962674</c:v>
                </c:pt>
                <c:pt idx="116">
                  <c:v>12.676788447965341</c:v>
                </c:pt>
                <c:pt idx="117">
                  <c:v>12.774818077672007</c:v>
                </c:pt>
                <c:pt idx="118">
                  <c:v>12.872268491060451</c:v>
                </c:pt>
                <c:pt idx="119">
                  <c:v>12.969718904448895</c:v>
                </c:pt>
                <c:pt idx="120">
                  <c:v>13.066590101519116</c:v>
                </c:pt>
                <c:pt idx="121">
                  <c:v>13.066590101519116</c:v>
                </c:pt>
                <c:pt idx="122">
                  <c:v>13.066590101519116</c:v>
                </c:pt>
                <c:pt idx="123">
                  <c:v>13.148438285158317</c:v>
                </c:pt>
                <c:pt idx="124">
                  <c:v>13.230286468797518</c:v>
                </c:pt>
                <c:pt idx="125">
                  <c:v>13.311642318566228</c:v>
                </c:pt>
                <c:pt idx="126">
                  <c:v>13.392998168334939</c:v>
                </c:pt>
                <c:pt idx="127">
                  <c:v>13.473861684233162</c:v>
                </c:pt>
                <c:pt idx="128">
                  <c:v>13.554725200131385</c:v>
                </c:pt>
                <c:pt idx="129">
                  <c:v>13.635096382159118</c:v>
                </c:pt>
                <c:pt idx="130">
                  <c:v>13.71546756418685</c:v>
                </c:pt>
                <c:pt idx="131">
                  <c:v>13.795346412344095</c:v>
                </c:pt>
                <c:pt idx="132">
                  <c:v>13.87522526050134</c:v>
                </c:pt>
                <c:pt idx="133">
                  <c:v>13.954611774788095</c:v>
                </c:pt>
                <c:pt idx="134">
                  <c:v>14.033505955204362</c:v>
                </c:pt>
                <c:pt idx="135">
                  <c:v>14.112400135620629</c:v>
                </c:pt>
                <c:pt idx="136">
                  <c:v>14.190801982166406</c:v>
                </c:pt>
                <c:pt idx="137">
                  <c:v>14.269203828712183</c:v>
                </c:pt>
                <c:pt idx="138">
                  <c:v>14.347113341387471</c:v>
                </c:pt>
                <c:pt idx="139">
                  <c:v>14.347113341387471</c:v>
                </c:pt>
                <c:pt idx="140">
                  <c:v>14.347113341387471</c:v>
                </c:pt>
                <c:pt idx="141">
                  <c:v>14.347113341387471</c:v>
                </c:pt>
                <c:pt idx="142">
                  <c:v>14.347113341387471</c:v>
                </c:pt>
                <c:pt idx="143">
                  <c:v>14.347113341387471</c:v>
                </c:pt>
                <c:pt idx="144">
                  <c:v>14.347113341387471</c:v>
                </c:pt>
                <c:pt idx="145">
                  <c:v>14.347113341387471</c:v>
                </c:pt>
                <c:pt idx="146">
                  <c:v>14.347113341387471</c:v>
                </c:pt>
                <c:pt idx="147">
                  <c:v>14.347113341387471</c:v>
                </c:pt>
                <c:pt idx="148">
                  <c:v>14.347113341387471</c:v>
                </c:pt>
                <c:pt idx="149">
                  <c:v>14.347113341387471</c:v>
                </c:pt>
                <c:pt idx="150">
                  <c:v>14.347113341387471</c:v>
                </c:pt>
                <c:pt idx="151">
                  <c:v>14.347113341387471</c:v>
                </c:pt>
                <c:pt idx="152">
                  <c:v>14.347113341387471</c:v>
                </c:pt>
                <c:pt idx="153">
                  <c:v>14.347113341387471</c:v>
                </c:pt>
                <c:pt idx="154">
                  <c:v>14.374610816449339</c:v>
                </c:pt>
                <c:pt idx="155">
                  <c:v>14.402108291511206</c:v>
                </c:pt>
                <c:pt idx="156">
                  <c:v>14.429432001677606</c:v>
                </c:pt>
                <c:pt idx="157">
                  <c:v>14.456755711844005</c:v>
                </c:pt>
                <c:pt idx="158">
                  <c:v>14.484079422010405</c:v>
                </c:pt>
                <c:pt idx="159">
                  <c:v>14.511403132176804</c:v>
                </c:pt>
                <c:pt idx="160">
                  <c:v>14.538726842343204</c:v>
                </c:pt>
                <c:pt idx="161">
                  <c:v>14.566050552509603</c:v>
                </c:pt>
                <c:pt idx="162">
                  <c:v>14.593200497780536</c:v>
                </c:pt>
                <c:pt idx="163">
                  <c:v>14.620350443051469</c:v>
                </c:pt>
                <c:pt idx="164">
                  <c:v>14.647500388322403</c:v>
                </c:pt>
                <c:pt idx="165">
                  <c:v>14.674650333593336</c:v>
                </c:pt>
                <c:pt idx="166">
                  <c:v>14.701800278864269</c:v>
                </c:pt>
                <c:pt idx="167">
                  <c:v>14.728776459239736</c:v>
                </c:pt>
                <c:pt idx="168">
                  <c:v>14.755752639615203</c:v>
                </c:pt>
                <c:pt idx="169">
                  <c:v>14.78272881999067</c:v>
                </c:pt>
                <c:pt idx="170">
                  <c:v>14.809705000366137</c:v>
                </c:pt>
                <c:pt idx="171">
                  <c:v>14.836681180741603</c:v>
                </c:pt>
                <c:pt idx="172">
                  <c:v>14.86365736111707</c:v>
                </c:pt>
                <c:pt idx="173">
                  <c:v>14.890459776597071</c:v>
                </c:pt>
                <c:pt idx="174">
                  <c:v>14.917262192077072</c:v>
                </c:pt>
                <c:pt idx="175">
                  <c:v>14.944064607557072</c:v>
                </c:pt>
                <c:pt idx="176">
                  <c:v>14.970867023037073</c:v>
                </c:pt>
                <c:pt idx="177">
                  <c:v>14.997669438517073</c:v>
                </c:pt>
                <c:pt idx="178">
                  <c:v>15.024471853997074</c:v>
                </c:pt>
                <c:pt idx="179">
                  <c:v>15.024471853997074</c:v>
                </c:pt>
                <c:pt idx="180">
                  <c:v>15.024471853997074</c:v>
                </c:pt>
                <c:pt idx="181">
                  <c:v>15.024471853997074</c:v>
                </c:pt>
                <c:pt idx="182">
                  <c:v>15.024471853997074</c:v>
                </c:pt>
                <c:pt idx="183">
                  <c:v>15.024471853997074</c:v>
                </c:pt>
                <c:pt idx="184">
                  <c:v>15.024471853997074</c:v>
                </c:pt>
                <c:pt idx="185">
                  <c:v>15.024471853997074</c:v>
                </c:pt>
                <c:pt idx="186">
                  <c:v>15.024471853997074</c:v>
                </c:pt>
                <c:pt idx="187">
                  <c:v>15.024471853997074</c:v>
                </c:pt>
                <c:pt idx="188">
                  <c:v>15.024471853997074</c:v>
                </c:pt>
                <c:pt idx="189">
                  <c:v>15.024471853997074</c:v>
                </c:pt>
                <c:pt idx="190">
                  <c:v>15.024471853997074</c:v>
                </c:pt>
                <c:pt idx="191">
                  <c:v>15.024471853997074</c:v>
                </c:pt>
                <c:pt idx="192">
                  <c:v>15.024471853997074</c:v>
                </c:pt>
                <c:pt idx="193">
                  <c:v>15.024471853997074</c:v>
                </c:pt>
                <c:pt idx="194">
                  <c:v>15.024471853997074</c:v>
                </c:pt>
                <c:pt idx="195">
                  <c:v>15.024471853997074</c:v>
                </c:pt>
                <c:pt idx="196">
                  <c:v>15.024471853997074</c:v>
                </c:pt>
                <c:pt idx="197">
                  <c:v>15.024471853997074</c:v>
                </c:pt>
                <c:pt idx="198">
                  <c:v>15.024471853997074</c:v>
                </c:pt>
                <c:pt idx="199">
                  <c:v>15.024471853997074</c:v>
                </c:pt>
                <c:pt idx="200">
                  <c:v>15.024471853997074</c:v>
                </c:pt>
                <c:pt idx="201">
                  <c:v>15.024471853997074</c:v>
                </c:pt>
                <c:pt idx="202">
                  <c:v>15.024471853997074</c:v>
                </c:pt>
                <c:pt idx="203">
                  <c:v>15.024471853997074</c:v>
                </c:pt>
                <c:pt idx="204">
                  <c:v>15.024471853997074</c:v>
                </c:pt>
                <c:pt idx="205">
                  <c:v>15.024471853997074</c:v>
                </c:pt>
                <c:pt idx="206">
                  <c:v>15.024471853997074</c:v>
                </c:pt>
                <c:pt idx="207">
                  <c:v>15.024471853997074</c:v>
                </c:pt>
                <c:pt idx="208">
                  <c:v>15.024471853997074</c:v>
                </c:pt>
                <c:pt idx="209">
                  <c:v>15.024471853997074</c:v>
                </c:pt>
                <c:pt idx="210">
                  <c:v>15.024471853997074</c:v>
                </c:pt>
                <c:pt idx="211">
                  <c:v>15.024471853997074</c:v>
                </c:pt>
                <c:pt idx="212">
                  <c:v>15.024471853997074</c:v>
                </c:pt>
                <c:pt idx="213">
                  <c:v>15.024471853997074</c:v>
                </c:pt>
                <c:pt idx="214">
                  <c:v>15.024471853997074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C-4B37-8206-E99B95A6C707}"/>
            </c:ext>
          </c:extLst>
        </c:ser>
        <c:ser>
          <c:idx val="1"/>
          <c:order val="1"/>
          <c:tx>
            <c:strRef>
              <c:f>'Nord-Est'!$J$11:$M$11</c:f>
              <c:strCache>
                <c:ptCount val="1"/>
                <c:pt idx="0">
                  <c:v>With Storengy and GRTgaz maintenance (worst case - CMNTt)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'Nord-Est'!$J$17:$J$231</c:f>
              <c:numCache>
                <c:formatCode>_-* #\ ##0.0\ _€_-;\-* #\ ##0.0\ _€_-;_-* "-"??\ _€_-;_-@_-</c:formatCode>
                <c:ptCount val="215"/>
                <c:pt idx="0">
                  <c:v>0.12294686000000001</c:v>
                </c:pt>
                <c:pt idx="1">
                  <c:v>0.24589372000000001</c:v>
                </c:pt>
                <c:pt idx="2">
                  <c:v>0.36884058000000003</c:v>
                </c:pt>
                <c:pt idx="3">
                  <c:v>0.49178744000000002</c:v>
                </c:pt>
                <c:pt idx="4">
                  <c:v>0.61473430000000007</c:v>
                </c:pt>
                <c:pt idx="5">
                  <c:v>0.73768116000000006</c:v>
                </c:pt>
                <c:pt idx="6">
                  <c:v>0.86062802000000005</c:v>
                </c:pt>
                <c:pt idx="7">
                  <c:v>0.98357488000000004</c:v>
                </c:pt>
                <c:pt idx="8">
                  <c:v>1.10652174</c:v>
                </c:pt>
                <c:pt idx="9">
                  <c:v>1.2294686000000001</c:v>
                </c:pt>
                <c:pt idx="10">
                  <c:v>1.3401207740000001</c:v>
                </c:pt>
                <c:pt idx="11">
                  <c:v>1.450772948</c:v>
                </c:pt>
                <c:pt idx="12">
                  <c:v>1.5614251219999999</c:v>
                </c:pt>
                <c:pt idx="13">
                  <c:v>1.6720772959999999</c:v>
                </c:pt>
                <c:pt idx="14">
                  <c:v>1.7827294699999998</c:v>
                </c:pt>
                <c:pt idx="15">
                  <c:v>1.8872343009999999</c:v>
                </c:pt>
                <c:pt idx="16">
                  <c:v>1.991739132</c:v>
                </c:pt>
                <c:pt idx="17">
                  <c:v>2.096243963</c:v>
                </c:pt>
                <c:pt idx="18">
                  <c:v>2.2007487939999999</c:v>
                </c:pt>
                <c:pt idx="19">
                  <c:v>2.3052536249999998</c:v>
                </c:pt>
                <c:pt idx="20">
                  <c:v>2.4097584559999996</c:v>
                </c:pt>
                <c:pt idx="21">
                  <c:v>2.5142632869999995</c:v>
                </c:pt>
                <c:pt idx="22">
                  <c:v>2.6187681179999993</c:v>
                </c:pt>
                <c:pt idx="23">
                  <c:v>2.7232729489999992</c:v>
                </c:pt>
                <c:pt idx="24">
                  <c:v>2.827777779999999</c:v>
                </c:pt>
                <c:pt idx="25">
                  <c:v>2.9322826109999989</c:v>
                </c:pt>
                <c:pt idx="26">
                  <c:v>3.0367874419999987</c:v>
                </c:pt>
                <c:pt idx="27">
                  <c:v>3.1412922729999986</c:v>
                </c:pt>
                <c:pt idx="28">
                  <c:v>3.2457971039999984</c:v>
                </c:pt>
                <c:pt idx="29">
                  <c:v>3.3687439639999983</c:v>
                </c:pt>
                <c:pt idx="30">
                  <c:v>3.4916908239999982</c:v>
                </c:pt>
                <c:pt idx="31">
                  <c:v>3.6146376839999981</c:v>
                </c:pt>
                <c:pt idx="32">
                  <c:v>3.737584543999998</c:v>
                </c:pt>
                <c:pt idx="33">
                  <c:v>3.8605314039999978</c:v>
                </c:pt>
                <c:pt idx="34">
                  <c:v>3.9834782639999977</c:v>
                </c:pt>
                <c:pt idx="35">
                  <c:v>4.1064251239999976</c:v>
                </c:pt>
                <c:pt idx="36">
                  <c:v>4.2293719839999975</c:v>
                </c:pt>
                <c:pt idx="37">
                  <c:v>4.3523188439999974</c:v>
                </c:pt>
                <c:pt idx="38">
                  <c:v>4.4752657039999972</c:v>
                </c:pt>
                <c:pt idx="39">
                  <c:v>4.5982125639999971</c:v>
                </c:pt>
                <c:pt idx="40">
                  <c:v>4.7209837856285688</c:v>
                </c:pt>
                <c:pt idx="41">
                  <c:v>4.8435793688857114</c:v>
                </c:pt>
                <c:pt idx="42">
                  <c:v>4.9659993137714258</c:v>
                </c:pt>
                <c:pt idx="43">
                  <c:v>5.0882436202857111</c:v>
                </c:pt>
                <c:pt idx="44">
                  <c:v>5.2104879267999964</c:v>
                </c:pt>
                <c:pt idx="45">
                  <c:v>5.3325565949428535</c:v>
                </c:pt>
                <c:pt idx="46">
                  <c:v>5.4544496247142824</c:v>
                </c:pt>
                <c:pt idx="47">
                  <c:v>5.5761670161142822</c:v>
                </c:pt>
                <c:pt idx="48">
                  <c:v>5.6977087691428538</c:v>
                </c:pt>
                <c:pt idx="49">
                  <c:v>5.8192505221714255</c:v>
                </c:pt>
                <c:pt idx="50">
                  <c:v>5.940616636828568</c:v>
                </c:pt>
                <c:pt idx="51">
                  <c:v>6.0618071131142823</c:v>
                </c:pt>
                <c:pt idx="52">
                  <c:v>6.1828219510285685</c:v>
                </c:pt>
                <c:pt idx="53">
                  <c:v>6.3036611505714255</c:v>
                </c:pt>
                <c:pt idx="54">
                  <c:v>6.4243247117428544</c:v>
                </c:pt>
                <c:pt idx="55">
                  <c:v>6.5449882729142832</c:v>
                </c:pt>
                <c:pt idx="56">
                  <c:v>6.665476195714283</c:v>
                </c:pt>
                <c:pt idx="57">
                  <c:v>6.7857884801428545</c:v>
                </c:pt>
                <c:pt idx="58">
                  <c:v>6.905925126199997</c:v>
                </c:pt>
                <c:pt idx="59">
                  <c:v>7.0258861338857113</c:v>
                </c:pt>
                <c:pt idx="60">
                  <c:v>7.1458471415714255</c:v>
                </c:pt>
                <c:pt idx="61">
                  <c:v>7.2656325108857116</c:v>
                </c:pt>
                <c:pt idx="62">
                  <c:v>7.3852422418285686</c:v>
                </c:pt>
                <c:pt idx="63">
                  <c:v>7.5046763343999974</c:v>
                </c:pt>
                <c:pt idx="64">
                  <c:v>7.6239347885999971</c:v>
                </c:pt>
                <c:pt idx="65">
                  <c:v>7.7431932427999968</c:v>
                </c:pt>
                <c:pt idx="66">
                  <c:v>7.8622760586285683</c:v>
                </c:pt>
                <c:pt idx="67">
                  <c:v>7.9811832360857116</c:v>
                </c:pt>
                <c:pt idx="68">
                  <c:v>8.0999147751714258</c:v>
                </c:pt>
                <c:pt idx="69">
                  <c:v>8.2186463142571409</c:v>
                </c:pt>
                <c:pt idx="70">
                  <c:v>8.3372022149714269</c:v>
                </c:pt>
                <c:pt idx="71">
                  <c:v>8.4555824773142838</c:v>
                </c:pt>
                <c:pt idx="72">
                  <c:v>8.5737871012857116</c:v>
                </c:pt>
                <c:pt idx="73">
                  <c:v>8.644604492645712</c:v>
                </c:pt>
                <c:pt idx="74">
                  <c:v>8.7154218840057123</c:v>
                </c:pt>
                <c:pt idx="75">
                  <c:v>8.7861338923428551</c:v>
                </c:pt>
                <c:pt idx="76">
                  <c:v>8.856845900679998</c:v>
                </c:pt>
                <c:pt idx="77">
                  <c:v>8.9274525259942834</c:v>
                </c:pt>
                <c:pt idx="78">
                  <c:v>8.9980591513085688</c:v>
                </c:pt>
                <c:pt idx="79">
                  <c:v>9.0686657766228542</c:v>
                </c:pt>
                <c:pt idx="80">
                  <c:v>9.1391670189142822</c:v>
                </c:pt>
                <c:pt idx="81">
                  <c:v>9.2096682612057101</c:v>
                </c:pt>
                <c:pt idx="82">
                  <c:v>9.2800641204742824</c:v>
                </c:pt>
                <c:pt idx="83">
                  <c:v>9.3504599797428547</c:v>
                </c:pt>
                <c:pt idx="84">
                  <c:v>9.4207504559885695</c:v>
                </c:pt>
                <c:pt idx="85">
                  <c:v>9.4910409322342844</c:v>
                </c:pt>
                <c:pt idx="86">
                  <c:v>9.5612260254571417</c:v>
                </c:pt>
                <c:pt idx="87">
                  <c:v>9.6314111186799991</c:v>
                </c:pt>
                <c:pt idx="88">
                  <c:v>9.701490828879999</c:v>
                </c:pt>
                <c:pt idx="89">
                  <c:v>9.771570539079999</c:v>
                </c:pt>
                <c:pt idx="90">
                  <c:v>9.8415273024199994</c:v>
                </c:pt>
                <c:pt idx="91">
                  <c:v>9.9114840657599999</c:v>
                </c:pt>
                <c:pt idx="92">
                  <c:v>10.027873759893334</c:v>
                </c:pt>
                <c:pt idx="93">
                  <c:v>10.144263454026667</c:v>
                </c:pt>
                <c:pt idx="94">
                  <c:v>10.260448236726667</c:v>
                </c:pt>
                <c:pt idx="95">
                  <c:v>10.376428107993334</c:v>
                </c:pt>
                <c:pt idx="96">
                  <c:v>10.492203067826667</c:v>
                </c:pt>
                <c:pt idx="97">
                  <c:v>10.60797802766</c:v>
                </c:pt>
                <c:pt idx="98">
                  <c:v>10.72354807606</c:v>
                </c:pt>
                <c:pt idx="99">
                  <c:v>10.838913213026666</c:v>
                </c:pt>
                <c:pt idx="100">
                  <c:v>10.95407343856</c:v>
                </c:pt>
                <c:pt idx="101">
                  <c:v>11.06902875266</c:v>
                </c:pt>
                <c:pt idx="102">
                  <c:v>11.183984066759999</c:v>
                </c:pt>
                <c:pt idx="103">
                  <c:v>11.298734469426666</c:v>
                </c:pt>
                <c:pt idx="104">
                  <c:v>11.411812794797333</c:v>
                </c:pt>
                <c:pt idx="105">
                  <c:v>11.523219042872</c:v>
                </c:pt>
                <c:pt idx="106">
                  <c:v>11.634625290946667</c:v>
                </c:pt>
                <c:pt idx="107">
                  <c:v>11.744359461725335</c:v>
                </c:pt>
                <c:pt idx="108">
                  <c:v>11.852421555208002</c:v>
                </c:pt>
                <c:pt idx="109">
                  <c:v>11.958811571394669</c:v>
                </c:pt>
                <c:pt idx="110">
                  <c:v>12.065201587581337</c:v>
                </c:pt>
                <c:pt idx="111">
                  <c:v>12.169919526472004</c:v>
                </c:pt>
                <c:pt idx="112">
                  <c:v>12.272965388066671</c:v>
                </c:pt>
                <c:pt idx="113">
                  <c:v>12.376011249661339</c:v>
                </c:pt>
                <c:pt idx="114">
                  <c:v>12.477385033960006</c:v>
                </c:pt>
                <c:pt idx="115">
                  <c:v>12.577086740962674</c:v>
                </c:pt>
                <c:pt idx="116">
                  <c:v>12.676788447965341</c:v>
                </c:pt>
                <c:pt idx="117">
                  <c:v>12.774818077672007</c:v>
                </c:pt>
                <c:pt idx="118">
                  <c:v>12.872268491060451</c:v>
                </c:pt>
                <c:pt idx="119">
                  <c:v>12.969718904448895</c:v>
                </c:pt>
                <c:pt idx="120">
                  <c:v>13.066590101519116</c:v>
                </c:pt>
                <c:pt idx="121">
                  <c:v>13.066590101519116</c:v>
                </c:pt>
                <c:pt idx="122">
                  <c:v>13.066590101519116</c:v>
                </c:pt>
                <c:pt idx="123">
                  <c:v>13.148438285158317</c:v>
                </c:pt>
                <c:pt idx="124">
                  <c:v>13.230286468797518</c:v>
                </c:pt>
                <c:pt idx="125">
                  <c:v>13.311642318566228</c:v>
                </c:pt>
                <c:pt idx="126">
                  <c:v>13.392998168334939</c:v>
                </c:pt>
                <c:pt idx="127">
                  <c:v>13.473861684233162</c:v>
                </c:pt>
                <c:pt idx="128">
                  <c:v>13.554725200131385</c:v>
                </c:pt>
                <c:pt idx="129">
                  <c:v>13.635096382159118</c:v>
                </c:pt>
                <c:pt idx="130">
                  <c:v>13.71546756418685</c:v>
                </c:pt>
                <c:pt idx="131">
                  <c:v>13.795346412344095</c:v>
                </c:pt>
                <c:pt idx="132">
                  <c:v>13.87522526050134</c:v>
                </c:pt>
                <c:pt idx="133">
                  <c:v>13.954611774788095</c:v>
                </c:pt>
                <c:pt idx="134">
                  <c:v>14.033505955204362</c:v>
                </c:pt>
                <c:pt idx="135">
                  <c:v>14.112400135620629</c:v>
                </c:pt>
                <c:pt idx="136">
                  <c:v>14.190801982166406</c:v>
                </c:pt>
                <c:pt idx="137">
                  <c:v>14.269203828712183</c:v>
                </c:pt>
                <c:pt idx="138">
                  <c:v>14.347113341387471</c:v>
                </c:pt>
                <c:pt idx="139">
                  <c:v>14.347113341387471</c:v>
                </c:pt>
                <c:pt idx="140">
                  <c:v>14.347113341387471</c:v>
                </c:pt>
                <c:pt idx="141">
                  <c:v>14.347113341387471</c:v>
                </c:pt>
                <c:pt idx="142">
                  <c:v>14.347113341387471</c:v>
                </c:pt>
                <c:pt idx="143">
                  <c:v>14.347113341387471</c:v>
                </c:pt>
                <c:pt idx="144">
                  <c:v>14.347113341387471</c:v>
                </c:pt>
                <c:pt idx="145">
                  <c:v>14.347113341387471</c:v>
                </c:pt>
                <c:pt idx="146">
                  <c:v>14.347113341387471</c:v>
                </c:pt>
                <c:pt idx="147">
                  <c:v>14.347113341387471</c:v>
                </c:pt>
                <c:pt idx="148">
                  <c:v>14.347113341387471</c:v>
                </c:pt>
                <c:pt idx="149">
                  <c:v>14.347113341387471</c:v>
                </c:pt>
                <c:pt idx="150">
                  <c:v>14.347113341387471</c:v>
                </c:pt>
                <c:pt idx="151">
                  <c:v>14.347113341387471</c:v>
                </c:pt>
                <c:pt idx="152">
                  <c:v>14.347113341387471</c:v>
                </c:pt>
                <c:pt idx="153">
                  <c:v>14.347113341387471</c:v>
                </c:pt>
                <c:pt idx="154">
                  <c:v>14.374610816449339</c:v>
                </c:pt>
                <c:pt idx="155">
                  <c:v>14.402108291511206</c:v>
                </c:pt>
                <c:pt idx="156">
                  <c:v>14.429432001677606</c:v>
                </c:pt>
                <c:pt idx="157">
                  <c:v>14.456755711844005</c:v>
                </c:pt>
                <c:pt idx="158">
                  <c:v>14.484079422010405</c:v>
                </c:pt>
                <c:pt idx="159">
                  <c:v>14.511403132176804</c:v>
                </c:pt>
                <c:pt idx="160">
                  <c:v>14.538726842343204</c:v>
                </c:pt>
                <c:pt idx="161">
                  <c:v>14.566050552509603</c:v>
                </c:pt>
                <c:pt idx="162">
                  <c:v>14.593200497780536</c:v>
                </c:pt>
                <c:pt idx="163">
                  <c:v>14.620350443051469</c:v>
                </c:pt>
                <c:pt idx="164">
                  <c:v>14.647500388322403</c:v>
                </c:pt>
                <c:pt idx="165">
                  <c:v>14.674650333593336</c:v>
                </c:pt>
                <c:pt idx="166">
                  <c:v>14.701800278864269</c:v>
                </c:pt>
                <c:pt idx="167">
                  <c:v>14.728776459239736</c:v>
                </c:pt>
                <c:pt idx="168">
                  <c:v>14.755752639615203</c:v>
                </c:pt>
                <c:pt idx="169">
                  <c:v>14.78272881999067</c:v>
                </c:pt>
                <c:pt idx="170">
                  <c:v>14.809705000366137</c:v>
                </c:pt>
                <c:pt idx="171">
                  <c:v>14.836681180741603</c:v>
                </c:pt>
                <c:pt idx="172">
                  <c:v>14.86365736111707</c:v>
                </c:pt>
                <c:pt idx="173">
                  <c:v>14.890459776597071</c:v>
                </c:pt>
                <c:pt idx="174">
                  <c:v>14.917262192077072</c:v>
                </c:pt>
                <c:pt idx="175">
                  <c:v>14.944064607557072</c:v>
                </c:pt>
                <c:pt idx="176">
                  <c:v>14.970867023037073</c:v>
                </c:pt>
                <c:pt idx="177">
                  <c:v>14.997669438517073</c:v>
                </c:pt>
                <c:pt idx="178">
                  <c:v>15.024471853997074</c:v>
                </c:pt>
                <c:pt idx="179">
                  <c:v>15.024471853997074</c:v>
                </c:pt>
                <c:pt idx="180">
                  <c:v>15.024471853997074</c:v>
                </c:pt>
                <c:pt idx="181">
                  <c:v>15.024471853997074</c:v>
                </c:pt>
                <c:pt idx="182">
                  <c:v>15.024471853997074</c:v>
                </c:pt>
                <c:pt idx="183">
                  <c:v>15.024471853997074</c:v>
                </c:pt>
                <c:pt idx="184">
                  <c:v>15.024471853997074</c:v>
                </c:pt>
                <c:pt idx="185">
                  <c:v>15.024471853997074</c:v>
                </c:pt>
                <c:pt idx="186">
                  <c:v>15.024471853997074</c:v>
                </c:pt>
                <c:pt idx="187">
                  <c:v>15.024471853997074</c:v>
                </c:pt>
                <c:pt idx="188">
                  <c:v>15.024471853997074</c:v>
                </c:pt>
                <c:pt idx="189">
                  <c:v>15.024471853997074</c:v>
                </c:pt>
                <c:pt idx="190">
                  <c:v>15.024471853997074</c:v>
                </c:pt>
                <c:pt idx="191">
                  <c:v>15.024471853997074</c:v>
                </c:pt>
                <c:pt idx="192">
                  <c:v>15.024471853997074</c:v>
                </c:pt>
                <c:pt idx="193">
                  <c:v>15.024471853997074</c:v>
                </c:pt>
                <c:pt idx="194">
                  <c:v>15.024471853997074</c:v>
                </c:pt>
                <c:pt idx="195">
                  <c:v>15.024471853997074</c:v>
                </c:pt>
                <c:pt idx="196">
                  <c:v>15.024471853997074</c:v>
                </c:pt>
                <c:pt idx="197">
                  <c:v>15.024471853997074</c:v>
                </c:pt>
                <c:pt idx="198">
                  <c:v>15.024471853997074</c:v>
                </c:pt>
                <c:pt idx="199">
                  <c:v>15.024471853997074</c:v>
                </c:pt>
                <c:pt idx="200">
                  <c:v>15.024471853997074</c:v>
                </c:pt>
                <c:pt idx="201">
                  <c:v>15.024471853997074</c:v>
                </c:pt>
                <c:pt idx="202">
                  <c:v>15.024471853997074</c:v>
                </c:pt>
                <c:pt idx="203">
                  <c:v>15.024471853997074</c:v>
                </c:pt>
                <c:pt idx="204">
                  <c:v>15.024471853997074</c:v>
                </c:pt>
                <c:pt idx="205">
                  <c:v>15.024471853997074</c:v>
                </c:pt>
                <c:pt idx="206">
                  <c:v>15.024471853997074</c:v>
                </c:pt>
                <c:pt idx="207">
                  <c:v>15.024471853997074</c:v>
                </c:pt>
                <c:pt idx="208">
                  <c:v>15.024471853997074</c:v>
                </c:pt>
                <c:pt idx="209">
                  <c:v>15.024471853997074</c:v>
                </c:pt>
                <c:pt idx="210">
                  <c:v>15.024471853997074</c:v>
                </c:pt>
                <c:pt idx="211">
                  <c:v>15.024471853997074</c:v>
                </c:pt>
                <c:pt idx="212">
                  <c:v>15.024471853997074</c:v>
                </c:pt>
                <c:pt idx="213">
                  <c:v>15.024471853997074</c:v>
                </c:pt>
                <c:pt idx="214">
                  <c:v>15.024471853997074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C-4B37-8206-E99B95A6C707}"/>
            </c:ext>
          </c:extLst>
        </c:ser>
        <c:ser>
          <c:idx val="2"/>
          <c:order val="2"/>
          <c:tx>
            <c:strRef>
              <c:f>'Nord-Est'!$O$11:$R$11</c:f>
              <c:strCache>
                <c:ptCount val="1"/>
                <c:pt idx="0">
                  <c:v>With Storengy and GRTgaz maintenance (probable case - CPRTt)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'Nord-Est'!$O$17:$O$231</c:f>
              <c:numCache>
                <c:formatCode>_-* #\ ##0.0\ _€_-;\-* #\ ##0.0\ _€_-;_-* "-"??\ _€_-;_-@_-</c:formatCode>
                <c:ptCount val="215"/>
                <c:pt idx="0">
                  <c:v>0.12294686000000001</c:v>
                </c:pt>
                <c:pt idx="1">
                  <c:v>0.24589372000000001</c:v>
                </c:pt>
                <c:pt idx="2">
                  <c:v>0.36884058000000003</c:v>
                </c:pt>
                <c:pt idx="3">
                  <c:v>0.49178744000000002</c:v>
                </c:pt>
                <c:pt idx="4">
                  <c:v>0.61473430000000007</c:v>
                </c:pt>
                <c:pt idx="5">
                  <c:v>0.73768116000000006</c:v>
                </c:pt>
                <c:pt idx="6">
                  <c:v>0.86062802000000005</c:v>
                </c:pt>
                <c:pt idx="7">
                  <c:v>0.98357488000000004</c:v>
                </c:pt>
                <c:pt idx="8">
                  <c:v>1.10652174</c:v>
                </c:pt>
                <c:pt idx="9">
                  <c:v>1.2294686000000001</c:v>
                </c:pt>
                <c:pt idx="10">
                  <c:v>1.3401207740000001</c:v>
                </c:pt>
                <c:pt idx="11">
                  <c:v>1.450772948</c:v>
                </c:pt>
                <c:pt idx="12">
                  <c:v>1.5614251219999999</c:v>
                </c:pt>
                <c:pt idx="13">
                  <c:v>1.6720772959999999</c:v>
                </c:pt>
                <c:pt idx="14">
                  <c:v>1.7827294699999998</c:v>
                </c:pt>
                <c:pt idx="15">
                  <c:v>1.8872343009999999</c:v>
                </c:pt>
                <c:pt idx="16">
                  <c:v>1.991739132</c:v>
                </c:pt>
                <c:pt idx="17">
                  <c:v>2.096243963</c:v>
                </c:pt>
                <c:pt idx="18">
                  <c:v>2.2007487939999999</c:v>
                </c:pt>
                <c:pt idx="19">
                  <c:v>2.3052536249999998</c:v>
                </c:pt>
                <c:pt idx="20">
                  <c:v>2.4097584559999996</c:v>
                </c:pt>
                <c:pt idx="21">
                  <c:v>2.5142632869999995</c:v>
                </c:pt>
                <c:pt idx="22">
                  <c:v>2.6187681179999993</c:v>
                </c:pt>
                <c:pt idx="23">
                  <c:v>2.7232729489999992</c:v>
                </c:pt>
                <c:pt idx="24">
                  <c:v>2.827777779999999</c:v>
                </c:pt>
                <c:pt idx="25">
                  <c:v>2.9322826109999989</c:v>
                </c:pt>
                <c:pt idx="26">
                  <c:v>3.0367874419999987</c:v>
                </c:pt>
                <c:pt idx="27">
                  <c:v>3.1412922729999986</c:v>
                </c:pt>
                <c:pt idx="28">
                  <c:v>3.2457971039999984</c:v>
                </c:pt>
                <c:pt idx="29">
                  <c:v>3.3687439639999983</c:v>
                </c:pt>
                <c:pt idx="30">
                  <c:v>3.4916908239999982</c:v>
                </c:pt>
                <c:pt idx="31">
                  <c:v>3.6146376839999981</c:v>
                </c:pt>
                <c:pt idx="32">
                  <c:v>3.737584543999998</c:v>
                </c:pt>
                <c:pt idx="33">
                  <c:v>3.8605314039999978</c:v>
                </c:pt>
                <c:pt idx="34">
                  <c:v>3.9834782639999977</c:v>
                </c:pt>
                <c:pt idx="35">
                  <c:v>4.1064251239999976</c:v>
                </c:pt>
                <c:pt idx="36">
                  <c:v>4.2293719839999975</c:v>
                </c:pt>
                <c:pt idx="37">
                  <c:v>4.3523188439999974</c:v>
                </c:pt>
                <c:pt idx="38">
                  <c:v>4.4752657039999972</c:v>
                </c:pt>
                <c:pt idx="39">
                  <c:v>4.5982125639999971</c:v>
                </c:pt>
                <c:pt idx="40">
                  <c:v>4.7209837856285688</c:v>
                </c:pt>
                <c:pt idx="41">
                  <c:v>4.8435793688857114</c:v>
                </c:pt>
                <c:pt idx="42">
                  <c:v>4.9659993137714258</c:v>
                </c:pt>
                <c:pt idx="43">
                  <c:v>5.0882436202857111</c:v>
                </c:pt>
                <c:pt idx="44">
                  <c:v>5.2104879267999964</c:v>
                </c:pt>
                <c:pt idx="45">
                  <c:v>5.3325565949428535</c:v>
                </c:pt>
                <c:pt idx="46">
                  <c:v>5.4544496247142824</c:v>
                </c:pt>
                <c:pt idx="47">
                  <c:v>5.5761670161142822</c:v>
                </c:pt>
                <c:pt idx="48">
                  <c:v>5.6977087691428538</c:v>
                </c:pt>
                <c:pt idx="49">
                  <c:v>5.8192505221714255</c:v>
                </c:pt>
                <c:pt idx="50">
                  <c:v>5.940616636828568</c:v>
                </c:pt>
                <c:pt idx="51">
                  <c:v>6.0618071131142823</c:v>
                </c:pt>
                <c:pt idx="52">
                  <c:v>6.1828219510285685</c:v>
                </c:pt>
                <c:pt idx="53">
                  <c:v>6.3036611505714255</c:v>
                </c:pt>
                <c:pt idx="54">
                  <c:v>6.4243247117428544</c:v>
                </c:pt>
                <c:pt idx="55">
                  <c:v>6.5449882729142832</c:v>
                </c:pt>
                <c:pt idx="56">
                  <c:v>6.665476195714283</c:v>
                </c:pt>
                <c:pt idx="57">
                  <c:v>6.7857884801428545</c:v>
                </c:pt>
                <c:pt idx="58">
                  <c:v>6.905925126199997</c:v>
                </c:pt>
                <c:pt idx="59">
                  <c:v>7.0258861338857113</c:v>
                </c:pt>
                <c:pt idx="60">
                  <c:v>7.1458471415714255</c:v>
                </c:pt>
                <c:pt idx="61">
                  <c:v>7.2656325108857116</c:v>
                </c:pt>
                <c:pt idx="62">
                  <c:v>7.3852422418285686</c:v>
                </c:pt>
                <c:pt idx="63">
                  <c:v>7.5046763343999974</c:v>
                </c:pt>
                <c:pt idx="64">
                  <c:v>7.6239347885999971</c:v>
                </c:pt>
                <c:pt idx="65">
                  <c:v>7.7431932427999968</c:v>
                </c:pt>
                <c:pt idx="66">
                  <c:v>7.8622760586285683</c:v>
                </c:pt>
                <c:pt idx="67">
                  <c:v>7.9811832360857116</c:v>
                </c:pt>
                <c:pt idx="68">
                  <c:v>8.0999147751714258</c:v>
                </c:pt>
                <c:pt idx="69">
                  <c:v>8.2186463142571409</c:v>
                </c:pt>
                <c:pt idx="70">
                  <c:v>8.3372022149714269</c:v>
                </c:pt>
                <c:pt idx="71">
                  <c:v>8.4555824773142838</c:v>
                </c:pt>
                <c:pt idx="72">
                  <c:v>8.5737871012857116</c:v>
                </c:pt>
                <c:pt idx="73">
                  <c:v>8.644604492645712</c:v>
                </c:pt>
                <c:pt idx="74">
                  <c:v>8.7154218840057123</c:v>
                </c:pt>
                <c:pt idx="75">
                  <c:v>8.7861338923428551</c:v>
                </c:pt>
                <c:pt idx="76">
                  <c:v>8.856845900679998</c:v>
                </c:pt>
                <c:pt idx="77">
                  <c:v>8.9274525259942834</c:v>
                </c:pt>
                <c:pt idx="78">
                  <c:v>8.9980591513085688</c:v>
                </c:pt>
                <c:pt idx="79">
                  <c:v>9.0686657766228542</c:v>
                </c:pt>
                <c:pt idx="80">
                  <c:v>9.1391670189142822</c:v>
                </c:pt>
                <c:pt idx="81">
                  <c:v>9.2096682612057101</c:v>
                </c:pt>
                <c:pt idx="82">
                  <c:v>9.2800641204742824</c:v>
                </c:pt>
                <c:pt idx="83">
                  <c:v>9.3504599797428547</c:v>
                </c:pt>
                <c:pt idx="84">
                  <c:v>9.4207504559885695</c:v>
                </c:pt>
                <c:pt idx="85">
                  <c:v>9.4910409322342844</c:v>
                </c:pt>
                <c:pt idx="86">
                  <c:v>9.5612260254571417</c:v>
                </c:pt>
                <c:pt idx="87">
                  <c:v>9.6314111186799991</c:v>
                </c:pt>
                <c:pt idx="88">
                  <c:v>9.701490828879999</c:v>
                </c:pt>
                <c:pt idx="89">
                  <c:v>9.771570539079999</c:v>
                </c:pt>
                <c:pt idx="90">
                  <c:v>9.8415273024199994</c:v>
                </c:pt>
                <c:pt idx="91">
                  <c:v>9.9114840657599999</c:v>
                </c:pt>
                <c:pt idx="92">
                  <c:v>10.027873759893334</c:v>
                </c:pt>
                <c:pt idx="93">
                  <c:v>10.144263454026667</c:v>
                </c:pt>
                <c:pt idx="94">
                  <c:v>10.260448236726667</c:v>
                </c:pt>
                <c:pt idx="95">
                  <c:v>10.376428107993334</c:v>
                </c:pt>
                <c:pt idx="96">
                  <c:v>10.492203067826667</c:v>
                </c:pt>
                <c:pt idx="97">
                  <c:v>10.60797802766</c:v>
                </c:pt>
                <c:pt idx="98">
                  <c:v>10.72354807606</c:v>
                </c:pt>
                <c:pt idx="99">
                  <c:v>10.838913213026666</c:v>
                </c:pt>
                <c:pt idx="100">
                  <c:v>10.95407343856</c:v>
                </c:pt>
                <c:pt idx="101">
                  <c:v>11.06902875266</c:v>
                </c:pt>
                <c:pt idx="102">
                  <c:v>11.183984066759999</c:v>
                </c:pt>
                <c:pt idx="103">
                  <c:v>11.298734469426666</c:v>
                </c:pt>
                <c:pt idx="104">
                  <c:v>11.411812794797333</c:v>
                </c:pt>
                <c:pt idx="105">
                  <c:v>11.523219042872</c:v>
                </c:pt>
                <c:pt idx="106">
                  <c:v>11.634625290946667</c:v>
                </c:pt>
                <c:pt idx="107">
                  <c:v>11.744359461725335</c:v>
                </c:pt>
                <c:pt idx="108">
                  <c:v>11.852421555208002</c:v>
                </c:pt>
                <c:pt idx="109">
                  <c:v>11.958811571394669</c:v>
                </c:pt>
                <c:pt idx="110">
                  <c:v>12.065201587581337</c:v>
                </c:pt>
                <c:pt idx="111">
                  <c:v>12.169919526472004</c:v>
                </c:pt>
                <c:pt idx="112">
                  <c:v>12.272965388066671</c:v>
                </c:pt>
                <c:pt idx="113">
                  <c:v>12.376011249661339</c:v>
                </c:pt>
                <c:pt idx="114">
                  <c:v>12.477385033960006</c:v>
                </c:pt>
                <c:pt idx="115">
                  <c:v>12.577086740962674</c:v>
                </c:pt>
                <c:pt idx="116">
                  <c:v>12.676788447965341</c:v>
                </c:pt>
                <c:pt idx="117">
                  <c:v>12.774818077672007</c:v>
                </c:pt>
                <c:pt idx="118">
                  <c:v>12.872268491060451</c:v>
                </c:pt>
                <c:pt idx="119">
                  <c:v>12.969718904448895</c:v>
                </c:pt>
                <c:pt idx="120">
                  <c:v>13.066590101519116</c:v>
                </c:pt>
                <c:pt idx="121">
                  <c:v>13.066590101519116</c:v>
                </c:pt>
                <c:pt idx="122">
                  <c:v>13.066590101519116</c:v>
                </c:pt>
                <c:pt idx="123">
                  <c:v>13.148438285158317</c:v>
                </c:pt>
                <c:pt idx="124">
                  <c:v>13.230286468797518</c:v>
                </c:pt>
                <c:pt idx="125">
                  <c:v>13.311642318566228</c:v>
                </c:pt>
                <c:pt idx="126">
                  <c:v>13.392998168334939</c:v>
                </c:pt>
                <c:pt idx="127">
                  <c:v>13.473861684233162</c:v>
                </c:pt>
                <c:pt idx="128">
                  <c:v>13.554725200131385</c:v>
                </c:pt>
                <c:pt idx="129">
                  <c:v>13.635096382159118</c:v>
                </c:pt>
                <c:pt idx="130">
                  <c:v>13.71546756418685</c:v>
                </c:pt>
                <c:pt idx="131">
                  <c:v>13.795346412344095</c:v>
                </c:pt>
                <c:pt idx="132">
                  <c:v>13.87522526050134</c:v>
                </c:pt>
                <c:pt idx="133">
                  <c:v>13.954611774788095</c:v>
                </c:pt>
                <c:pt idx="134">
                  <c:v>14.033505955204362</c:v>
                </c:pt>
                <c:pt idx="135">
                  <c:v>14.112400135620629</c:v>
                </c:pt>
                <c:pt idx="136">
                  <c:v>14.190801982166406</c:v>
                </c:pt>
                <c:pt idx="137">
                  <c:v>14.269203828712183</c:v>
                </c:pt>
                <c:pt idx="138">
                  <c:v>14.347113341387471</c:v>
                </c:pt>
                <c:pt idx="139">
                  <c:v>14.347113341387471</c:v>
                </c:pt>
                <c:pt idx="140">
                  <c:v>14.347113341387471</c:v>
                </c:pt>
                <c:pt idx="141">
                  <c:v>14.347113341387471</c:v>
                </c:pt>
                <c:pt idx="142">
                  <c:v>14.347113341387471</c:v>
                </c:pt>
                <c:pt idx="143">
                  <c:v>14.347113341387471</c:v>
                </c:pt>
                <c:pt idx="144">
                  <c:v>14.347113341387471</c:v>
                </c:pt>
                <c:pt idx="145">
                  <c:v>14.347113341387471</c:v>
                </c:pt>
                <c:pt idx="146">
                  <c:v>14.347113341387471</c:v>
                </c:pt>
                <c:pt idx="147">
                  <c:v>14.347113341387471</c:v>
                </c:pt>
                <c:pt idx="148">
                  <c:v>14.347113341387471</c:v>
                </c:pt>
                <c:pt idx="149">
                  <c:v>14.347113341387471</c:v>
                </c:pt>
                <c:pt idx="150">
                  <c:v>14.347113341387471</c:v>
                </c:pt>
                <c:pt idx="151">
                  <c:v>14.347113341387471</c:v>
                </c:pt>
                <c:pt idx="152">
                  <c:v>14.347113341387471</c:v>
                </c:pt>
                <c:pt idx="153">
                  <c:v>14.347113341387471</c:v>
                </c:pt>
                <c:pt idx="154">
                  <c:v>14.374610816449339</c:v>
                </c:pt>
                <c:pt idx="155">
                  <c:v>14.402108291511206</c:v>
                </c:pt>
                <c:pt idx="156">
                  <c:v>14.429432001677606</c:v>
                </c:pt>
                <c:pt idx="157">
                  <c:v>14.456755711844005</c:v>
                </c:pt>
                <c:pt idx="158">
                  <c:v>14.484079422010405</c:v>
                </c:pt>
                <c:pt idx="159">
                  <c:v>14.511403132176804</c:v>
                </c:pt>
                <c:pt idx="160">
                  <c:v>14.538726842343204</c:v>
                </c:pt>
                <c:pt idx="161">
                  <c:v>14.566050552509603</c:v>
                </c:pt>
                <c:pt idx="162">
                  <c:v>14.593200497780536</c:v>
                </c:pt>
                <c:pt idx="163">
                  <c:v>14.620350443051469</c:v>
                </c:pt>
                <c:pt idx="164">
                  <c:v>14.647500388322403</c:v>
                </c:pt>
                <c:pt idx="165">
                  <c:v>14.674650333593336</c:v>
                </c:pt>
                <c:pt idx="166">
                  <c:v>14.701800278864269</c:v>
                </c:pt>
                <c:pt idx="167">
                  <c:v>14.728776459239736</c:v>
                </c:pt>
                <c:pt idx="168">
                  <c:v>14.755752639615203</c:v>
                </c:pt>
                <c:pt idx="169">
                  <c:v>14.78272881999067</c:v>
                </c:pt>
                <c:pt idx="170">
                  <c:v>14.809705000366137</c:v>
                </c:pt>
                <c:pt idx="171">
                  <c:v>14.836681180741603</c:v>
                </c:pt>
                <c:pt idx="172">
                  <c:v>14.86365736111707</c:v>
                </c:pt>
                <c:pt idx="173">
                  <c:v>14.890459776597071</c:v>
                </c:pt>
                <c:pt idx="174">
                  <c:v>14.917262192077072</c:v>
                </c:pt>
                <c:pt idx="175">
                  <c:v>14.944064607557072</c:v>
                </c:pt>
                <c:pt idx="176">
                  <c:v>14.970867023037073</c:v>
                </c:pt>
                <c:pt idx="177">
                  <c:v>14.997669438517073</c:v>
                </c:pt>
                <c:pt idx="178">
                  <c:v>15.024471853997074</c:v>
                </c:pt>
                <c:pt idx="179">
                  <c:v>15.024471853997074</c:v>
                </c:pt>
                <c:pt idx="180">
                  <c:v>15.024471853997074</c:v>
                </c:pt>
                <c:pt idx="181">
                  <c:v>15.024471853997074</c:v>
                </c:pt>
                <c:pt idx="182">
                  <c:v>15.024471853997074</c:v>
                </c:pt>
                <c:pt idx="183">
                  <c:v>15.024471853997074</c:v>
                </c:pt>
                <c:pt idx="184">
                  <c:v>15.024471853997074</c:v>
                </c:pt>
                <c:pt idx="185">
                  <c:v>15.024471853997074</c:v>
                </c:pt>
                <c:pt idx="186">
                  <c:v>15.024471853997074</c:v>
                </c:pt>
                <c:pt idx="187">
                  <c:v>15.024471853997074</c:v>
                </c:pt>
                <c:pt idx="188">
                  <c:v>15.024471853997074</c:v>
                </c:pt>
                <c:pt idx="189">
                  <c:v>15.024471853997074</c:v>
                </c:pt>
                <c:pt idx="190">
                  <c:v>15.024471853997074</c:v>
                </c:pt>
                <c:pt idx="191">
                  <c:v>15.024471853997074</c:v>
                </c:pt>
                <c:pt idx="192">
                  <c:v>15.024471853997074</c:v>
                </c:pt>
                <c:pt idx="193">
                  <c:v>15.024471853997074</c:v>
                </c:pt>
                <c:pt idx="194">
                  <c:v>15.024471853997074</c:v>
                </c:pt>
                <c:pt idx="195">
                  <c:v>15.024471853997074</c:v>
                </c:pt>
                <c:pt idx="196">
                  <c:v>15.024471853997074</c:v>
                </c:pt>
                <c:pt idx="197">
                  <c:v>15.024471853997074</c:v>
                </c:pt>
                <c:pt idx="198">
                  <c:v>15.024471853997074</c:v>
                </c:pt>
                <c:pt idx="199">
                  <c:v>15.024471853997074</c:v>
                </c:pt>
                <c:pt idx="200">
                  <c:v>15.024471853997074</c:v>
                </c:pt>
                <c:pt idx="201">
                  <c:v>15.024471853997074</c:v>
                </c:pt>
                <c:pt idx="202">
                  <c:v>15.024471853997074</c:v>
                </c:pt>
                <c:pt idx="203">
                  <c:v>15.024471853997074</c:v>
                </c:pt>
                <c:pt idx="204">
                  <c:v>15.024471853997074</c:v>
                </c:pt>
                <c:pt idx="205">
                  <c:v>15.024471853997074</c:v>
                </c:pt>
                <c:pt idx="206">
                  <c:v>15.024471853997074</c:v>
                </c:pt>
                <c:pt idx="207">
                  <c:v>15.024471853997074</c:v>
                </c:pt>
                <c:pt idx="208">
                  <c:v>15.024471853997074</c:v>
                </c:pt>
                <c:pt idx="209">
                  <c:v>15.024471853997074</c:v>
                </c:pt>
                <c:pt idx="210">
                  <c:v>15.024471853997074</c:v>
                </c:pt>
                <c:pt idx="211">
                  <c:v>15.024471853997074</c:v>
                </c:pt>
                <c:pt idx="212">
                  <c:v>15.024471853997074</c:v>
                </c:pt>
                <c:pt idx="213">
                  <c:v>15.024471853997074</c:v>
                </c:pt>
                <c:pt idx="214">
                  <c:v>15.024471853997074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2-4582-A66D-98B5904C6613}"/>
            </c:ext>
          </c:extLst>
        </c:ser>
        <c:ser>
          <c:idx val="3"/>
          <c:order val="3"/>
          <c:tx>
            <c:strRef>
              <c:f>'Nord-Est'!$C$16</c:f>
              <c:strCache>
                <c:ptCount val="1"/>
                <c:pt idx="0">
                  <c:v>Maximum stock level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'Nord-Est'!$C$17:$C$231</c:f>
              <c:numCache>
                <c:formatCode>General</c:formatCode>
                <c:ptCount val="215"/>
                <c:pt idx="0">
                  <c:v>5.5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13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14.3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E-4F96-93A6-98DBB63C053A}"/>
            </c:ext>
          </c:extLst>
        </c:ser>
        <c:ser>
          <c:idx val="4"/>
          <c:order val="4"/>
          <c:tx>
            <c:strRef>
              <c:f>'Nord-Est'!$B$16</c:f>
              <c:strCache>
                <c:ptCount val="1"/>
                <c:pt idx="0">
                  <c:v>Minimum stock level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'Nord-Est'!$B$17:$B$231</c:f>
              <c:numCache>
                <c:formatCode>0.00</c:formatCode>
                <c:ptCount val="2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10.8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C-4E3F-90AB-83C664653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302072"/>
        <c:axId val="786299328"/>
      </c:lineChart>
      <c:dateAx>
        <c:axId val="7863020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299328"/>
        <c:crosses val="autoZero"/>
        <c:auto val="1"/>
        <c:lblOffset val="100"/>
        <c:baseTimeUnit val="days"/>
      </c:dateAx>
      <c:valAx>
        <c:axId val="78629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-* #\ ##0.00\ _€_-;\-* #\ 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30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Saline</a:t>
            </a:r>
            <a:r>
              <a:rPr lang="fr-FR" baseline="0"/>
              <a:t> filling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'Sud-Est'!$E$10:$H$10</c:f>
              <c:strCache>
                <c:ptCount val="1"/>
                <c:pt idx="0">
                  <c:v>With Storengy maintenance only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'Sud-Est'!$A$16:$A$230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'Sud-Est'!$E$16:$E$230</c:f>
              <c:numCache>
                <c:formatCode>_-* #\ ##0.00\ _€_-;\-* #\ ##0.00\ _€_-;_-* "-"??\ _€_-;_-@_-</c:formatCode>
                <c:ptCount val="215"/>
                <c:pt idx="0">
                  <c:v>8.5999999999999993E-2</c:v>
                </c:pt>
                <c:pt idx="1">
                  <c:v>0.17161777777777776</c:v>
                </c:pt>
                <c:pt idx="2">
                  <c:v>0.25685333333333332</c:v>
                </c:pt>
                <c:pt idx="3">
                  <c:v>0.34170666666666666</c:v>
                </c:pt>
                <c:pt idx="4">
                  <c:v>0.42617777777777777</c:v>
                </c:pt>
                <c:pt idx="5">
                  <c:v>0.51064888888888893</c:v>
                </c:pt>
                <c:pt idx="6">
                  <c:v>0.59473777777777781</c:v>
                </c:pt>
                <c:pt idx="7">
                  <c:v>0.67844444444444452</c:v>
                </c:pt>
                <c:pt idx="8">
                  <c:v>0.76176888888888894</c:v>
                </c:pt>
                <c:pt idx="9">
                  <c:v>0.84471111111111119</c:v>
                </c:pt>
                <c:pt idx="10">
                  <c:v>0.92765333333333344</c:v>
                </c:pt>
                <c:pt idx="11">
                  <c:v>1.0102133333333334</c:v>
                </c:pt>
                <c:pt idx="12">
                  <c:v>1.0923911111111111</c:v>
                </c:pt>
                <c:pt idx="13">
                  <c:v>1.1741866666666667</c:v>
                </c:pt>
                <c:pt idx="14">
                  <c:v>1.2559822222222223</c:v>
                </c:pt>
                <c:pt idx="15">
                  <c:v>1.3373955555555557</c:v>
                </c:pt>
                <c:pt idx="16">
                  <c:v>1.4184266666666667</c:v>
                </c:pt>
                <c:pt idx="17">
                  <c:v>1.4990755555555557</c:v>
                </c:pt>
                <c:pt idx="18">
                  <c:v>1.5797244444444447</c:v>
                </c:pt>
                <c:pt idx="19">
                  <c:v>1.6599911111111114</c:v>
                </c:pt>
                <c:pt idx="20">
                  <c:v>1.7398755555555558</c:v>
                </c:pt>
                <c:pt idx="21">
                  <c:v>1.819377777777778</c:v>
                </c:pt>
                <c:pt idx="22">
                  <c:v>1.8988800000000001</c:v>
                </c:pt>
                <c:pt idx="23">
                  <c:v>1.9780000000000002</c:v>
                </c:pt>
                <c:pt idx="24">
                  <c:v>2.0567377777777778</c:v>
                </c:pt>
                <c:pt idx="25">
                  <c:v>2.1350933333333333</c:v>
                </c:pt>
                <c:pt idx="26">
                  <c:v>2.2134488888888888</c:v>
                </c:pt>
                <c:pt idx="27">
                  <c:v>2.2914222222222222</c:v>
                </c:pt>
                <c:pt idx="28">
                  <c:v>2.3690133333333332</c:v>
                </c:pt>
                <c:pt idx="29">
                  <c:v>2.4462222222222221</c:v>
                </c:pt>
                <c:pt idx="30">
                  <c:v>2.523431111111111</c:v>
                </c:pt>
                <c:pt idx="31">
                  <c:v>2.6002577777777778</c:v>
                </c:pt>
                <c:pt idx="32">
                  <c:v>2.6767022222222221</c:v>
                </c:pt>
                <c:pt idx="33">
                  <c:v>2.7531466666666664</c:v>
                </c:pt>
                <c:pt idx="34">
                  <c:v>2.8292088888888887</c:v>
                </c:pt>
                <c:pt idx="35">
                  <c:v>2.9048888888888889</c:v>
                </c:pt>
                <c:pt idx="36">
                  <c:v>2.9801866666666665</c:v>
                </c:pt>
                <c:pt idx="37">
                  <c:v>3.0554844444444442</c:v>
                </c:pt>
                <c:pt idx="38">
                  <c:v>3.1303999999999998</c:v>
                </c:pt>
                <c:pt idx="39">
                  <c:v>3.204933333333333</c:v>
                </c:pt>
                <c:pt idx="40">
                  <c:v>3.2794666666666661</c:v>
                </c:pt>
                <c:pt idx="41">
                  <c:v>3.3536177777777771</c:v>
                </c:pt>
                <c:pt idx="42">
                  <c:v>3.4273866666666661</c:v>
                </c:pt>
                <c:pt idx="43">
                  <c:v>3.5011555555555551</c:v>
                </c:pt>
                <c:pt idx="44">
                  <c:v>3.5745422222222216</c:v>
                </c:pt>
                <c:pt idx="45">
                  <c:v>3.647546666666666</c:v>
                </c:pt>
                <c:pt idx="46">
                  <c:v>3.7205511111111105</c:v>
                </c:pt>
                <c:pt idx="47">
                  <c:v>3.7931733333333328</c:v>
                </c:pt>
                <c:pt idx="48">
                  <c:v>3.8654133333333327</c:v>
                </c:pt>
                <c:pt idx="49">
                  <c:v>3.9376533333333326</c:v>
                </c:pt>
                <c:pt idx="50">
                  <c:v>4.0095111111111104</c:v>
                </c:pt>
                <c:pt idx="51">
                  <c:v>4.0809866666666661</c:v>
                </c:pt>
                <c:pt idx="52">
                  <c:v>4.1524622222222218</c:v>
                </c:pt>
                <c:pt idx="53">
                  <c:v>4.2235555555555555</c:v>
                </c:pt>
                <c:pt idx="54">
                  <c:v>4.2942666666666662</c:v>
                </c:pt>
                <c:pt idx="55">
                  <c:v>4.364977777777777</c:v>
                </c:pt>
                <c:pt idx="56">
                  <c:v>4.4353066666666656</c:v>
                </c:pt>
                <c:pt idx="57">
                  <c:v>4.5052533333333322</c:v>
                </c:pt>
                <c:pt idx="58">
                  <c:v>4.5751999999999988</c:v>
                </c:pt>
                <c:pt idx="59">
                  <c:v>4.6447644444444434</c:v>
                </c:pt>
                <c:pt idx="60">
                  <c:v>4.7139466666666658</c:v>
                </c:pt>
                <c:pt idx="61">
                  <c:v>4.7831288888888883</c:v>
                </c:pt>
                <c:pt idx="62">
                  <c:v>4.8519288888888887</c:v>
                </c:pt>
                <c:pt idx="63">
                  <c:v>4.9202511111111109</c:v>
                </c:pt>
                <c:pt idx="64">
                  <c:v>4.9885733333333331</c:v>
                </c:pt>
                <c:pt idx="65">
                  <c:v>5.0564177777777779</c:v>
                </c:pt>
                <c:pt idx="66">
                  <c:v>5.1237844444444445</c:v>
                </c:pt>
                <c:pt idx="67">
                  <c:v>5.191151111111111</c:v>
                </c:pt>
                <c:pt idx="68">
                  <c:v>5.2112177777777777</c:v>
                </c:pt>
                <c:pt idx="69">
                  <c:v>5.2781066666666669</c:v>
                </c:pt>
                <c:pt idx="70">
                  <c:v>5.3445177777777779</c:v>
                </c:pt>
                <c:pt idx="71">
                  <c:v>5.4109288888888889</c:v>
                </c:pt>
                <c:pt idx="72">
                  <c:v>5.4768622222222225</c:v>
                </c:pt>
                <c:pt idx="73">
                  <c:v>5.5427955555555561</c:v>
                </c:pt>
                <c:pt idx="74">
                  <c:v>5.6082511111111115</c:v>
                </c:pt>
                <c:pt idx="75">
                  <c:v>5.6732288888888895</c:v>
                </c:pt>
                <c:pt idx="76">
                  <c:v>5.7382066666666676</c:v>
                </c:pt>
                <c:pt idx="77">
                  <c:v>5.8027066666666673</c:v>
                </c:pt>
                <c:pt idx="78">
                  <c:v>5.8672066666666671</c:v>
                </c:pt>
                <c:pt idx="79">
                  <c:v>5.9312288888888895</c:v>
                </c:pt>
                <c:pt idx="80">
                  <c:v>5.9947733333333337</c:v>
                </c:pt>
                <c:pt idx="81">
                  <c:v>6.0583177777777779</c:v>
                </c:pt>
                <c:pt idx="82">
                  <c:v>6.1213844444444447</c:v>
                </c:pt>
                <c:pt idx="83">
                  <c:v>6.1844511111111116</c:v>
                </c:pt>
                <c:pt idx="84">
                  <c:v>6.2470400000000001</c:v>
                </c:pt>
                <c:pt idx="85">
                  <c:v>6.3091511111111114</c:v>
                </c:pt>
                <c:pt idx="86">
                  <c:v>6.3712622222222226</c:v>
                </c:pt>
                <c:pt idx="87">
                  <c:v>6.4328955555555556</c:v>
                </c:pt>
                <c:pt idx="88">
                  <c:v>6.4945288888888886</c:v>
                </c:pt>
                <c:pt idx="89">
                  <c:v>6.5556844444444442</c:v>
                </c:pt>
                <c:pt idx="90">
                  <c:v>6.6168399999999998</c:v>
                </c:pt>
                <c:pt idx="91">
                  <c:v>6.6775177777777772</c:v>
                </c:pt>
                <c:pt idx="92">
                  <c:v>6.7377177777777773</c:v>
                </c:pt>
                <c:pt idx="93">
                  <c:v>6.7979177777777773</c:v>
                </c:pt>
                <c:pt idx="94">
                  <c:v>6.8576399999999991</c:v>
                </c:pt>
                <c:pt idx="95">
                  <c:v>6.9173622222222209</c:v>
                </c:pt>
                <c:pt idx="96">
                  <c:v>6.9766066666666653</c:v>
                </c:pt>
                <c:pt idx="97">
                  <c:v>7.0358511111111097</c:v>
                </c:pt>
                <c:pt idx="98">
                  <c:v>7.0946177777777768</c:v>
                </c:pt>
                <c:pt idx="99">
                  <c:v>7.1533844444444439</c:v>
                </c:pt>
                <c:pt idx="100">
                  <c:v>7.2116733333333327</c:v>
                </c:pt>
                <c:pt idx="101">
                  <c:v>7.2694844444444442</c:v>
                </c:pt>
                <c:pt idx="102">
                  <c:v>7.3272955555555557</c:v>
                </c:pt>
                <c:pt idx="103">
                  <c:v>7.3846288888888889</c:v>
                </c:pt>
                <c:pt idx="104">
                  <c:v>7.4419622222222221</c:v>
                </c:pt>
                <c:pt idx="105">
                  <c:v>7.498817777777778</c:v>
                </c:pt>
                <c:pt idx="106">
                  <c:v>7.5556733333333339</c:v>
                </c:pt>
                <c:pt idx="107">
                  <c:v>7.6120511111111115</c:v>
                </c:pt>
                <c:pt idx="108">
                  <c:v>7.6684288888888892</c:v>
                </c:pt>
                <c:pt idx="109">
                  <c:v>7.7243288888888895</c:v>
                </c:pt>
                <c:pt idx="110">
                  <c:v>7.7802288888888897</c:v>
                </c:pt>
                <c:pt idx="111">
                  <c:v>7.8356511111111118</c:v>
                </c:pt>
                <c:pt idx="112">
                  <c:v>7.8910733333333338</c:v>
                </c:pt>
                <c:pt idx="113">
                  <c:v>7.9460177777777785</c:v>
                </c:pt>
                <c:pt idx="114">
                  <c:v>8.0009622222222223</c:v>
                </c:pt>
                <c:pt idx="115">
                  <c:v>8.0554288888888887</c:v>
                </c:pt>
                <c:pt idx="116">
                  <c:v>8.1098955555555552</c:v>
                </c:pt>
                <c:pt idx="117">
                  <c:v>8.1638844444444434</c:v>
                </c:pt>
                <c:pt idx="118">
                  <c:v>8.2178733333333316</c:v>
                </c:pt>
                <c:pt idx="119">
                  <c:v>8.2713844444444433</c:v>
                </c:pt>
                <c:pt idx="120">
                  <c:v>8.324895555555555</c:v>
                </c:pt>
                <c:pt idx="121">
                  <c:v>8.3779288888888885</c:v>
                </c:pt>
                <c:pt idx="122">
                  <c:v>8.4124005555555552</c:v>
                </c:pt>
                <c:pt idx="123">
                  <c:v>8.4465616666666659</c:v>
                </c:pt>
                <c:pt idx="124">
                  <c:v>8.4807227777777765</c:v>
                </c:pt>
                <c:pt idx="125">
                  <c:v>8.5148838888888871</c:v>
                </c:pt>
                <c:pt idx="126">
                  <c:v>8.5487344444444435</c:v>
                </c:pt>
                <c:pt idx="127">
                  <c:v>8.6008122222222205</c:v>
                </c:pt>
                <c:pt idx="128">
                  <c:v>8.6524122222222211</c:v>
                </c:pt>
                <c:pt idx="129">
                  <c:v>8.7040122222222216</c:v>
                </c:pt>
                <c:pt idx="130">
                  <c:v>8.7556122222222221</c:v>
                </c:pt>
                <c:pt idx="131">
                  <c:v>8.8067344444444444</c:v>
                </c:pt>
                <c:pt idx="132">
                  <c:v>8.8578566666666667</c:v>
                </c:pt>
                <c:pt idx="133">
                  <c:v>8.9085011111111108</c:v>
                </c:pt>
                <c:pt idx="134">
                  <c:v>8.9591455555555548</c:v>
                </c:pt>
                <c:pt idx="135">
                  <c:v>9.0093122222222206</c:v>
                </c:pt>
                <c:pt idx="136">
                  <c:v>9.0594788888888864</c:v>
                </c:pt>
                <c:pt idx="137">
                  <c:v>9.1091677777777758</c:v>
                </c:pt>
                <c:pt idx="138">
                  <c:v>9.1588566666666651</c:v>
                </c:pt>
                <c:pt idx="139">
                  <c:v>9.2080677777777762</c:v>
                </c:pt>
                <c:pt idx="140">
                  <c:v>9.2572788888888873</c:v>
                </c:pt>
                <c:pt idx="141">
                  <c:v>9.3060122222222201</c:v>
                </c:pt>
                <c:pt idx="142">
                  <c:v>9.354745555555553</c:v>
                </c:pt>
                <c:pt idx="143">
                  <c:v>9.4030011111111094</c:v>
                </c:pt>
                <c:pt idx="144">
                  <c:v>9.4512566666666658</c:v>
                </c:pt>
                <c:pt idx="145">
                  <c:v>9.4995122222222221</c:v>
                </c:pt>
                <c:pt idx="146">
                  <c:v>9.5472900000000003</c:v>
                </c:pt>
                <c:pt idx="147">
                  <c:v>9.5950677777777784</c:v>
                </c:pt>
                <c:pt idx="148">
                  <c:v>9.6423677777777783</c:v>
                </c:pt>
                <c:pt idx="149">
                  <c:v>9.6896677777777782</c:v>
                </c:pt>
                <c:pt idx="150">
                  <c:v>9.7142637777777789</c:v>
                </c:pt>
                <c:pt idx="151">
                  <c:v>9.7388597777777797</c:v>
                </c:pt>
                <c:pt idx="152">
                  <c:v>9.7634557777777804</c:v>
                </c:pt>
                <c:pt idx="153">
                  <c:v>9.7880517777777811</c:v>
                </c:pt>
                <c:pt idx="154">
                  <c:v>9.8112287777777816</c:v>
                </c:pt>
                <c:pt idx="155">
                  <c:v>9.834405777777782</c:v>
                </c:pt>
                <c:pt idx="156">
                  <c:v>9.8575827777777825</c:v>
                </c:pt>
                <c:pt idx="157">
                  <c:v>9.8807597777777829</c:v>
                </c:pt>
                <c:pt idx="158">
                  <c:v>9.9039367777777834</c:v>
                </c:pt>
                <c:pt idx="159">
                  <c:v>9.9256947777777835</c:v>
                </c:pt>
                <c:pt idx="160">
                  <c:v>9.9474527777777837</c:v>
                </c:pt>
                <c:pt idx="161">
                  <c:v>9.9692107777777839</c:v>
                </c:pt>
                <c:pt idx="162">
                  <c:v>9.990968777777784</c:v>
                </c:pt>
                <c:pt idx="163">
                  <c:v>10.012726777777784</c:v>
                </c:pt>
                <c:pt idx="164">
                  <c:v>10.033065777777784</c:v>
                </c:pt>
                <c:pt idx="165">
                  <c:v>10.053404777777784</c:v>
                </c:pt>
                <c:pt idx="166">
                  <c:v>10.073743777777784</c:v>
                </c:pt>
                <c:pt idx="167">
                  <c:v>10.094082777777784</c:v>
                </c:pt>
                <c:pt idx="168">
                  <c:v>10.114421777777784</c:v>
                </c:pt>
                <c:pt idx="169">
                  <c:v>10.133341777777783</c:v>
                </c:pt>
                <c:pt idx="170">
                  <c:v>10.152261777777783</c:v>
                </c:pt>
                <c:pt idx="171">
                  <c:v>10.171181777777782</c:v>
                </c:pt>
                <c:pt idx="172">
                  <c:v>10.190101777777782</c:v>
                </c:pt>
                <c:pt idx="173">
                  <c:v>10.209021777777782</c:v>
                </c:pt>
                <c:pt idx="174">
                  <c:v>10.227941777777781</c:v>
                </c:pt>
                <c:pt idx="175">
                  <c:v>10.245442777777781</c:v>
                </c:pt>
                <c:pt idx="176">
                  <c:v>10.26294377777778</c:v>
                </c:pt>
                <c:pt idx="177">
                  <c:v>10.280444777777779</c:v>
                </c:pt>
                <c:pt idx="178">
                  <c:v>10.297945777777779</c:v>
                </c:pt>
                <c:pt idx="179">
                  <c:v>10.315446777777778</c:v>
                </c:pt>
                <c:pt idx="180">
                  <c:v>10.332947777777777</c:v>
                </c:pt>
                <c:pt idx="181">
                  <c:v>10.349029777777778</c:v>
                </c:pt>
                <c:pt idx="182">
                  <c:v>10.365111777777779</c:v>
                </c:pt>
                <c:pt idx="183">
                  <c:v>10.38119377777778</c:v>
                </c:pt>
                <c:pt idx="184">
                  <c:v>10.39727577777778</c:v>
                </c:pt>
                <c:pt idx="185">
                  <c:v>10.413357777777781</c:v>
                </c:pt>
                <c:pt idx="186">
                  <c:v>10.429439777777782</c:v>
                </c:pt>
                <c:pt idx="187">
                  <c:v>10.444102777777783</c:v>
                </c:pt>
                <c:pt idx="188">
                  <c:v>10.458765777777783</c:v>
                </c:pt>
                <c:pt idx="189">
                  <c:v>10.473428777777784</c:v>
                </c:pt>
                <c:pt idx="190">
                  <c:v>10.488091777777784</c:v>
                </c:pt>
                <c:pt idx="191">
                  <c:v>10.502754777777785</c:v>
                </c:pt>
                <c:pt idx="192">
                  <c:v>10.517417777777785</c:v>
                </c:pt>
                <c:pt idx="193">
                  <c:v>10.532080777777786</c:v>
                </c:pt>
                <c:pt idx="194">
                  <c:v>10.546743777777786</c:v>
                </c:pt>
                <c:pt idx="195">
                  <c:v>10.559987777777787</c:v>
                </c:pt>
                <c:pt idx="196">
                  <c:v>10.573231777777787</c:v>
                </c:pt>
                <c:pt idx="197">
                  <c:v>10.586475777777787</c:v>
                </c:pt>
                <c:pt idx="198">
                  <c:v>10.599719777777787</c:v>
                </c:pt>
                <c:pt idx="199">
                  <c:v>10.612963777777788</c:v>
                </c:pt>
                <c:pt idx="200">
                  <c:v>10.626207777777788</c:v>
                </c:pt>
                <c:pt idx="201">
                  <c:v>10.639451777777788</c:v>
                </c:pt>
                <c:pt idx="202">
                  <c:v>10.652695777777788</c:v>
                </c:pt>
                <c:pt idx="203">
                  <c:v>10.664520777777788</c:v>
                </c:pt>
                <c:pt idx="204">
                  <c:v>10.676345777777788</c:v>
                </c:pt>
                <c:pt idx="205">
                  <c:v>10.688170777777788</c:v>
                </c:pt>
                <c:pt idx="206">
                  <c:v>10.699995777777788</c:v>
                </c:pt>
                <c:pt idx="207">
                  <c:v>10.711820777777788</c:v>
                </c:pt>
                <c:pt idx="208">
                  <c:v>10.723645777777788</c:v>
                </c:pt>
                <c:pt idx="209">
                  <c:v>10.735470777777788</c:v>
                </c:pt>
                <c:pt idx="210">
                  <c:v>10.747295777777788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7-461F-A433-F2503E25284E}"/>
            </c:ext>
          </c:extLst>
        </c:ser>
        <c:ser>
          <c:idx val="1"/>
          <c:order val="1"/>
          <c:tx>
            <c:strRef>
              <c:f>'Sud-Est'!$J$10:$M$10</c:f>
              <c:strCache>
                <c:ptCount val="1"/>
                <c:pt idx="0">
                  <c:v>With Storengy and GRTgaz maintenance (worst case - CMNTt)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'Sud-Est'!$J$16:$J$230</c:f>
              <c:numCache>
                <c:formatCode>_-* #\ ##0.0\ _€_-;\-* #\ ##0.0\ _€_-;_-* "-"??\ _€_-;_-@_-</c:formatCode>
                <c:ptCount val="215"/>
                <c:pt idx="0">
                  <c:v>8.5999999999999993E-2</c:v>
                </c:pt>
                <c:pt idx="1">
                  <c:v>0.17161777777777776</c:v>
                </c:pt>
                <c:pt idx="2">
                  <c:v>0.25685333333333332</c:v>
                </c:pt>
                <c:pt idx="3">
                  <c:v>0.34170666666666666</c:v>
                </c:pt>
                <c:pt idx="4">
                  <c:v>0.42617777777777777</c:v>
                </c:pt>
                <c:pt idx="5">
                  <c:v>0.51064888888888893</c:v>
                </c:pt>
                <c:pt idx="6">
                  <c:v>0.59473777777777781</c:v>
                </c:pt>
                <c:pt idx="7">
                  <c:v>0.67844444444444452</c:v>
                </c:pt>
                <c:pt idx="8">
                  <c:v>0.76176888888888894</c:v>
                </c:pt>
                <c:pt idx="9">
                  <c:v>0.84471111111111119</c:v>
                </c:pt>
                <c:pt idx="10">
                  <c:v>0.92765333333333344</c:v>
                </c:pt>
                <c:pt idx="11">
                  <c:v>1.0102133333333334</c:v>
                </c:pt>
                <c:pt idx="12">
                  <c:v>1.0923911111111111</c:v>
                </c:pt>
                <c:pt idx="13">
                  <c:v>1.1741866666666667</c:v>
                </c:pt>
                <c:pt idx="14">
                  <c:v>1.2559822222222223</c:v>
                </c:pt>
                <c:pt idx="15">
                  <c:v>1.3373955555555557</c:v>
                </c:pt>
                <c:pt idx="16">
                  <c:v>1.4184266666666667</c:v>
                </c:pt>
                <c:pt idx="17">
                  <c:v>1.4990755555555557</c:v>
                </c:pt>
                <c:pt idx="18">
                  <c:v>1.5797244444444447</c:v>
                </c:pt>
                <c:pt idx="19">
                  <c:v>1.6599911111111114</c:v>
                </c:pt>
                <c:pt idx="20">
                  <c:v>1.7398755555555558</c:v>
                </c:pt>
                <c:pt idx="21">
                  <c:v>1.819377777777778</c:v>
                </c:pt>
                <c:pt idx="22">
                  <c:v>1.8988800000000001</c:v>
                </c:pt>
                <c:pt idx="23">
                  <c:v>1.9780000000000002</c:v>
                </c:pt>
                <c:pt idx="24">
                  <c:v>2.0567377777777778</c:v>
                </c:pt>
                <c:pt idx="25">
                  <c:v>2.1350933333333333</c:v>
                </c:pt>
                <c:pt idx="26">
                  <c:v>2.2134488888888888</c:v>
                </c:pt>
                <c:pt idx="27">
                  <c:v>2.2914222222222222</c:v>
                </c:pt>
                <c:pt idx="28">
                  <c:v>2.3690133333333332</c:v>
                </c:pt>
                <c:pt idx="29">
                  <c:v>2.4462222222222221</c:v>
                </c:pt>
                <c:pt idx="30">
                  <c:v>2.523431111111111</c:v>
                </c:pt>
                <c:pt idx="31">
                  <c:v>2.6002577777777778</c:v>
                </c:pt>
                <c:pt idx="32">
                  <c:v>2.6767022222222221</c:v>
                </c:pt>
                <c:pt idx="33">
                  <c:v>2.7531466666666664</c:v>
                </c:pt>
                <c:pt idx="34">
                  <c:v>2.8292088888888887</c:v>
                </c:pt>
                <c:pt idx="35">
                  <c:v>2.9048888888888889</c:v>
                </c:pt>
                <c:pt idx="36">
                  <c:v>2.9801866666666665</c:v>
                </c:pt>
                <c:pt idx="37">
                  <c:v>3.0554844444444442</c:v>
                </c:pt>
                <c:pt idx="38">
                  <c:v>3.0955884444444441</c:v>
                </c:pt>
                <c:pt idx="39">
                  <c:v>3.1356924444444441</c:v>
                </c:pt>
                <c:pt idx="40">
                  <c:v>3.175796444444444</c:v>
                </c:pt>
                <c:pt idx="41">
                  <c:v>3.2159004444444439</c:v>
                </c:pt>
                <c:pt idx="42">
                  <c:v>3.2560044444444438</c:v>
                </c:pt>
                <c:pt idx="43">
                  <c:v>3.3301555555555549</c:v>
                </c:pt>
                <c:pt idx="44">
                  <c:v>3.4043066666666659</c:v>
                </c:pt>
                <c:pt idx="45">
                  <c:v>3.4444106666666658</c:v>
                </c:pt>
                <c:pt idx="46">
                  <c:v>3.4845146666666658</c:v>
                </c:pt>
                <c:pt idx="47">
                  <c:v>3.5246186666666657</c:v>
                </c:pt>
                <c:pt idx="48">
                  <c:v>3.5647226666666656</c:v>
                </c:pt>
                <c:pt idx="49">
                  <c:v>3.6048266666666655</c:v>
                </c:pt>
                <c:pt idx="50">
                  <c:v>3.6778311111111099</c:v>
                </c:pt>
                <c:pt idx="51">
                  <c:v>3.7504533333333323</c:v>
                </c:pt>
                <c:pt idx="52">
                  <c:v>3.8230755555555547</c:v>
                </c:pt>
                <c:pt idx="53">
                  <c:v>3.8953155555555545</c:v>
                </c:pt>
                <c:pt idx="54">
                  <c:v>3.9671733333333323</c:v>
                </c:pt>
                <c:pt idx="55">
                  <c:v>4.0390311111111101</c:v>
                </c:pt>
                <c:pt idx="56">
                  <c:v>4.1105066666666659</c:v>
                </c:pt>
                <c:pt idx="57">
                  <c:v>4.1815999999999995</c:v>
                </c:pt>
                <c:pt idx="58">
                  <c:v>4.2526933333333332</c:v>
                </c:pt>
                <c:pt idx="59">
                  <c:v>4.3234044444444439</c:v>
                </c:pt>
                <c:pt idx="60">
                  <c:v>4.3937333333333326</c:v>
                </c:pt>
                <c:pt idx="61">
                  <c:v>4.4640622222222213</c:v>
                </c:pt>
                <c:pt idx="62">
                  <c:v>4.5340088888888879</c:v>
                </c:pt>
                <c:pt idx="63">
                  <c:v>4.6035733333333324</c:v>
                </c:pt>
                <c:pt idx="64">
                  <c:v>4.6731377777777769</c:v>
                </c:pt>
                <c:pt idx="65">
                  <c:v>4.7423199999999994</c:v>
                </c:pt>
                <c:pt idx="66">
                  <c:v>4.8111199999999998</c:v>
                </c:pt>
                <c:pt idx="67">
                  <c:v>4.8799200000000003</c:v>
                </c:pt>
                <c:pt idx="68">
                  <c:v>4.9004166666666666</c:v>
                </c:pt>
                <c:pt idx="69">
                  <c:v>4.9687388888888888</c:v>
                </c:pt>
                <c:pt idx="70">
                  <c:v>5.0365833333333336</c:v>
                </c:pt>
                <c:pt idx="71">
                  <c:v>5.1044277777777785</c:v>
                </c:pt>
                <c:pt idx="72">
                  <c:v>5.171794444444445</c:v>
                </c:pt>
                <c:pt idx="73">
                  <c:v>5.2386833333333342</c:v>
                </c:pt>
                <c:pt idx="74">
                  <c:v>5.3055722222222235</c:v>
                </c:pt>
                <c:pt idx="75">
                  <c:v>5.3719833333333344</c:v>
                </c:pt>
                <c:pt idx="76">
                  <c:v>5.4383944444444454</c:v>
                </c:pt>
                <c:pt idx="77">
                  <c:v>5.504327777777779</c:v>
                </c:pt>
                <c:pt idx="78">
                  <c:v>5.5697833333333344</c:v>
                </c:pt>
                <c:pt idx="79">
                  <c:v>5.6352388888888898</c:v>
                </c:pt>
                <c:pt idx="80">
                  <c:v>5.7002166666666678</c:v>
                </c:pt>
                <c:pt idx="81">
                  <c:v>5.7647166666666676</c:v>
                </c:pt>
                <c:pt idx="82">
                  <c:v>5.8292166666666674</c:v>
                </c:pt>
                <c:pt idx="83">
                  <c:v>5.8932388888888898</c:v>
                </c:pt>
                <c:pt idx="84">
                  <c:v>5.9572611111111122</c:v>
                </c:pt>
                <c:pt idx="85">
                  <c:v>6.0208055555555564</c:v>
                </c:pt>
                <c:pt idx="86">
                  <c:v>6.0838722222222232</c:v>
                </c:pt>
                <c:pt idx="87">
                  <c:v>6.1469388888888901</c:v>
                </c:pt>
                <c:pt idx="88">
                  <c:v>6.2095277777777786</c:v>
                </c:pt>
                <c:pt idx="89">
                  <c:v>6.2721166666666672</c:v>
                </c:pt>
                <c:pt idx="90">
                  <c:v>6.3342277777777785</c:v>
                </c:pt>
                <c:pt idx="91">
                  <c:v>6.3963388888888897</c:v>
                </c:pt>
                <c:pt idx="92">
                  <c:v>6.4579722222222227</c:v>
                </c:pt>
                <c:pt idx="93">
                  <c:v>6.5191277777777783</c:v>
                </c:pt>
                <c:pt idx="94">
                  <c:v>6.5802833333333339</c:v>
                </c:pt>
                <c:pt idx="95">
                  <c:v>6.6409611111111113</c:v>
                </c:pt>
                <c:pt idx="96">
                  <c:v>6.7016388888888887</c:v>
                </c:pt>
                <c:pt idx="97">
                  <c:v>6.7618388888888887</c:v>
                </c:pt>
                <c:pt idx="98">
                  <c:v>6.8220388888888888</c:v>
                </c:pt>
                <c:pt idx="99">
                  <c:v>6.8817611111111106</c:v>
                </c:pt>
                <c:pt idx="100">
                  <c:v>6.941005555555555</c:v>
                </c:pt>
                <c:pt idx="101">
                  <c:v>7.0002499999999994</c:v>
                </c:pt>
                <c:pt idx="102">
                  <c:v>7.0590166666666665</c:v>
                </c:pt>
                <c:pt idx="103">
                  <c:v>7.1177833333333336</c:v>
                </c:pt>
                <c:pt idx="104">
                  <c:v>7.1760722222222224</c:v>
                </c:pt>
                <c:pt idx="105">
                  <c:v>7.2343611111111112</c:v>
                </c:pt>
                <c:pt idx="106">
                  <c:v>7.2921722222222227</c:v>
                </c:pt>
                <c:pt idx="107">
                  <c:v>7.3499833333333342</c:v>
                </c:pt>
                <c:pt idx="108">
                  <c:v>7.4073166666666674</c:v>
                </c:pt>
                <c:pt idx="109">
                  <c:v>7.4646500000000007</c:v>
                </c:pt>
                <c:pt idx="110">
                  <c:v>7.5215055555555566</c:v>
                </c:pt>
                <c:pt idx="111">
                  <c:v>7.5783611111111124</c:v>
                </c:pt>
                <c:pt idx="112">
                  <c:v>7.6347388888888901</c:v>
                </c:pt>
                <c:pt idx="113">
                  <c:v>7.6906388888888904</c:v>
                </c:pt>
                <c:pt idx="114">
                  <c:v>7.7465388888888906</c:v>
                </c:pt>
                <c:pt idx="115">
                  <c:v>7.8019611111111127</c:v>
                </c:pt>
                <c:pt idx="116">
                  <c:v>7.8573833333333347</c:v>
                </c:pt>
                <c:pt idx="117">
                  <c:v>7.9123277777777794</c:v>
                </c:pt>
                <c:pt idx="118">
                  <c:v>7.9672722222222241</c:v>
                </c:pt>
                <c:pt idx="119">
                  <c:v>8.0217388888888905</c:v>
                </c:pt>
                <c:pt idx="120">
                  <c:v>8.076205555555557</c:v>
                </c:pt>
                <c:pt idx="121">
                  <c:v>8.1301944444444452</c:v>
                </c:pt>
                <c:pt idx="122">
                  <c:v>8.1652872222222221</c:v>
                </c:pt>
                <c:pt idx="123">
                  <c:v>8.2003799999999991</c:v>
                </c:pt>
                <c:pt idx="124">
                  <c:v>8.2351622222222218</c:v>
                </c:pt>
                <c:pt idx="125">
                  <c:v>8.2699444444444445</c:v>
                </c:pt>
                <c:pt idx="126">
                  <c:v>8.3047266666666673</c:v>
                </c:pt>
                <c:pt idx="127">
                  <c:v>8.3577600000000007</c:v>
                </c:pt>
                <c:pt idx="128">
                  <c:v>8.4107933333333342</c:v>
                </c:pt>
                <c:pt idx="129">
                  <c:v>8.4633488888888895</c:v>
                </c:pt>
                <c:pt idx="130">
                  <c:v>8.5159044444444447</c:v>
                </c:pt>
                <c:pt idx="131">
                  <c:v>8.5679822222222217</c:v>
                </c:pt>
                <c:pt idx="132">
                  <c:v>8.6200599999999987</c:v>
                </c:pt>
                <c:pt idx="133">
                  <c:v>8.6716599999999993</c:v>
                </c:pt>
                <c:pt idx="134">
                  <c:v>8.7232599999999998</c:v>
                </c:pt>
                <c:pt idx="135">
                  <c:v>8.7743822222222221</c:v>
                </c:pt>
                <c:pt idx="136">
                  <c:v>8.8255044444444444</c:v>
                </c:pt>
                <c:pt idx="137">
                  <c:v>8.8761488888888884</c:v>
                </c:pt>
                <c:pt idx="138">
                  <c:v>8.9267933333333325</c:v>
                </c:pt>
                <c:pt idx="139">
                  <c:v>8.9769599999999983</c:v>
                </c:pt>
                <c:pt idx="140">
                  <c:v>9.0271266666666641</c:v>
                </c:pt>
                <c:pt idx="141">
                  <c:v>9.0772933333333299</c:v>
                </c:pt>
                <c:pt idx="142">
                  <c:v>9.1269822222222192</c:v>
                </c:pt>
                <c:pt idx="143">
                  <c:v>9.1766711111111086</c:v>
                </c:pt>
                <c:pt idx="144">
                  <c:v>9.2258822222222197</c:v>
                </c:pt>
                <c:pt idx="145">
                  <c:v>9.2750933333333307</c:v>
                </c:pt>
                <c:pt idx="146">
                  <c:v>9.3238266666666636</c:v>
                </c:pt>
                <c:pt idx="147">
                  <c:v>9.3725599999999964</c:v>
                </c:pt>
                <c:pt idx="148">
                  <c:v>9.4208155555555528</c:v>
                </c:pt>
                <c:pt idx="149">
                  <c:v>9.4690711111111092</c:v>
                </c:pt>
                <c:pt idx="150">
                  <c:v>9.4953488888888877</c:v>
                </c:pt>
                <c:pt idx="151">
                  <c:v>9.5216266666666662</c:v>
                </c:pt>
                <c:pt idx="152">
                  <c:v>9.5479044444444447</c:v>
                </c:pt>
                <c:pt idx="153">
                  <c:v>9.5741822222222233</c:v>
                </c:pt>
                <c:pt idx="154">
                  <c:v>9.6001972222222225</c:v>
                </c:pt>
                <c:pt idx="155">
                  <c:v>9.6262122222222217</c:v>
                </c:pt>
                <c:pt idx="156">
                  <c:v>9.652227222222221</c:v>
                </c:pt>
                <c:pt idx="157">
                  <c:v>9.6782422222222202</c:v>
                </c:pt>
                <c:pt idx="158">
                  <c:v>9.7028382222222209</c:v>
                </c:pt>
                <c:pt idx="159">
                  <c:v>9.7274342222222216</c:v>
                </c:pt>
                <c:pt idx="160">
                  <c:v>9.7520302222222224</c:v>
                </c:pt>
                <c:pt idx="161">
                  <c:v>9.7766262222222231</c:v>
                </c:pt>
                <c:pt idx="162">
                  <c:v>9.8012222222222238</c:v>
                </c:pt>
                <c:pt idx="163">
                  <c:v>9.8243992222222243</c:v>
                </c:pt>
                <c:pt idx="164">
                  <c:v>9.8475762222222247</c:v>
                </c:pt>
                <c:pt idx="165">
                  <c:v>9.8707532222222252</c:v>
                </c:pt>
                <c:pt idx="166">
                  <c:v>9.8939302222222256</c:v>
                </c:pt>
                <c:pt idx="167">
                  <c:v>9.9156882222222258</c:v>
                </c:pt>
                <c:pt idx="168">
                  <c:v>9.937446222222226</c:v>
                </c:pt>
                <c:pt idx="169">
                  <c:v>9.9592042222222261</c:v>
                </c:pt>
                <c:pt idx="170">
                  <c:v>9.9809622222222263</c:v>
                </c:pt>
                <c:pt idx="171">
                  <c:v>10.002720222222226</c:v>
                </c:pt>
                <c:pt idx="172">
                  <c:v>10.023059222222226</c:v>
                </c:pt>
                <c:pt idx="173">
                  <c:v>10.043398222222226</c:v>
                </c:pt>
                <c:pt idx="174">
                  <c:v>10.063737222222226</c:v>
                </c:pt>
                <c:pt idx="175">
                  <c:v>10.084076222222226</c:v>
                </c:pt>
                <c:pt idx="176">
                  <c:v>10.104415222222226</c:v>
                </c:pt>
                <c:pt idx="177">
                  <c:v>10.124754222222226</c:v>
                </c:pt>
                <c:pt idx="178">
                  <c:v>10.143674222222225</c:v>
                </c:pt>
                <c:pt idx="179">
                  <c:v>10.162594222222225</c:v>
                </c:pt>
                <c:pt idx="180">
                  <c:v>10.181514222222225</c:v>
                </c:pt>
                <c:pt idx="181">
                  <c:v>10.200434222222224</c:v>
                </c:pt>
                <c:pt idx="182">
                  <c:v>10.219354222222224</c:v>
                </c:pt>
                <c:pt idx="183">
                  <c:v>10.236855222222223</c:v>
                </c:pt>
                <c:pt idx="184">
                  <c:v>10.254356222222222</c:v>
                </c:pt>
                <c:pt idx="185">
                  <c:v>10.271857222222222</c:v>
                </c:pt>
                <c:pt idx="186">
                  <c:v>10.289358222222221</c:v>
                </c:pt>
                <c:pt idx="187">
                  <c:v>10.30685922222222</c:v>
                </c:pt>
                <c:pt idx="188">
                  <c:v>10.32436022222222</c:v>
                </c:pt>
                <c:pt idx="189">
                  <c:v>10.340442222222221</c:v>
                </c:pt>
                <c:pt idx="190">
                  <c:v>10.356524222222221</c:v>
                </c:pt>
                <c:pt idx="191">
                  <c:v>10.372606222222222</c:v>
                </c:pt>
                <c:pt idx="192">
                  <c:v>10.388688222222223</c:v>
                </c:pt>
                <c:pt idx="193">
                  <c:v>10.404770222222224</c:v>
                </c:pt>
                <c:pt idx="194">
                  <c:v>10.420852222222225</c:v>
                </c:pt>
                <c:pt idx="195">
                  <c:v>10.436934222222225</c:v>
                </c:pt>
                <c:pt idx="196">
                  <c:v>10.451597222222226</c:v>
                </c:pt>
                <c:pt idx="197">
                  <c:v>10.466260222222227</c:v>
                </c:pt>
                <c:pt idx="198">
                  <c:v>10.480923222222227</c:v>
                </c:pt>
                <c:pt idx="199">
                  <c:v>10.495586222222228</c:v>
                </c:pt>
                <c:pt idx="200">
                  <c:v>10.510249222222228</c:v>
                </c:pt>
                <c:pt idx="201">
                  <c:v>10.524912222222229</c:v>
                </c:pt>
                <c:pt idx="202">
                  <c:v>10.539575222222229</c:v>
                </c:pt>
                <c:pt idx="203">
                  <c:v>10.552819222222229</c:v>
                </c:pt>
                <c:pt idx="204">
                  <c:v>10.56606322222223</c:v>
                </c:pt>
                <c:pt idx="205">
                  <c:v>10.57930722222223</c:v>
                </c:pt>
                <c:pt idx="206">
                  <c:v>10.59255122222223</c:v>
                </c:pt>
                <c:pt idx="207">
                  <c:v>10.60579522222223</c:v>
                </c:pt>
                <c:pt idx="208">
                  <c:v>10.619039222222231</c:v>
                </c:pt>
                <c:pt idx="209">
                  <c:v>10.632283222222231</c:v>
                </c:pt>
                <c:pt idx="210">
                  <c:v>10.645527222222231</c:v>
                </c:pt>
                <c:pt idx="211">
                  <c:v>10.657352222222231</c:v>
                </c:pt>
                <c:pt idx="212">
                  <c:v>10.669177222222231</c:v>
                </c:pt>
                <c:pt idx="213">
                  <c:v>10.681002222222231</c:v>
                </c:pt>
                <c:pt idx="214">
                  <c:v>10.692827222222231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7-461F-A433-F2503E25284E}"/>
            </c:ext>
          </c:extLst>
        </c:ser>
        <c:ser>
          <c:idx val="2"/>
          <c:order val="2"/>
          <c:tx>
            <c:strRef>
              <c:f>'Sud-Est'!$O$10</c:f>
              <c:strCache>
                <c:ptCount val="1"/>
                <c:pt idx="0">
                  <c:v>With Storengy and GRTgaz maintenance (probable case - CPRTt)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'Sud-Est'!$O$16:$O$230</c:f>
              <c:numCache>
                <c:formatCode>_-* #\ ##0.0\ _€_-;\-* #\ ##0.0\ _€_-;_-* "-"??\ _€_-;_-@_-</c:formatCode>
                <c:ptCount val="215"/>
                <c:pt idx="0">
                  <c:v>8.5999999999999993E-2</c:v>
                </c:pt>
                <c:pt idx="1">
                  <c:v>0.17161777777777776</c:v>
                </c:pt>
                <c:pt idx="2">
                  <c:v>0.25685333333333332</c:v>
                </c:pt>
                <c:pt idx="3">
                  <c:v>0.34170666666666666</c:v>
                </c:pt>
                <c:pt idx="4">
                  <c:v>0.42617777777777777</c:v>
                </c:pt>
                <c:pt idx="5">
                  <c:v>0.51064888888888893</c:v>
                </c:pt>
                <c:pt idx="6">
                  <c:v>0.59473777777777781</c:v>
                </c:pt>
                <c:pt idx="7">
                  <c:v>0.67844444444444452</c:v>
                </c:pt>
                <c:pt idx="8">
                  <c:v>0.76176888888888894</c:v>
                </c:pt>
                <c:pt idx="9">
                  <c:v>0.84471111111111119</c:v>
                </c:pt>
                <c:pt idx="10">
                  <c:v>0.92765333333333344</c:v>
                </c:pt>
                <c:pt idx="11">
                  <c:v>1.0102133333333334</c:v>
                </c:pt>
                <c:pt idx="12">
                  <c:v>1.0923911111111111</c:v>
                </c:pt>
                <c:pt idx="13">
                  <c:v>1.1741866666666667</c:v>
                </c:pt>
                <c:pt idx="14">
                  <c:v>1.2559822222222223</c:v>
                </c:pt>
                <c:pt idx="15">
                  <c:v>1.3373955555555557</c:v>
                </c:pt>
                <c:pt idx="16">
                  <c:v>1.4184266666666667</c:v>
                </c:pt>
                <c:pt idx="17">
                  <c:v>1.4990755555555557</c:v>
                </c:pt>
                <c:pt idx="18">
                  <c:v>1.5797244444444447</c:v>
                </c:pt>
                <c:pt idx="19">
                  <c:v>1.6599911111111114</c:v>
                </c:pt>
                <c:pt idx="20">
                  <c:v>1.7398755555555558</c:v>
                </c:pt>
                <c:pt idx="21">
                  <c:v>1.819377777777778</c:v>
                </c:pt>
                <c:pt idx="22">
                  <c:v>1.8988800000000001</c:v>
                </c:pt>
                <c:pt idx="23">
                  <c:v>1.9780000000000002</c:v>
                </c:pt>
                <c:pt idx="24">
                  <c:v>2.0567377777777778</c:v>
                </c:pt>
                <c:pt idx="25">
                  <c:v>2.1350933333333333</c:v>
                </c:pt>
                <c:pt idx="26">
                  <c:v>2.2134488888888888</c:v>
                </c:pt>
                <c:pt idx="27">
                  <c:v>2.2914222222222222</c:v>
                </c:pt>
                <c:pt idx="28">
                  <c:v>2.3690133333333332</c:v>
                </c:pt>
                <c:pt idx="29">
                  <c:v>2.4462222222222221</c:v>
                </c:pt>
                <c:pt idx="30">
                  <c:v>2.523431111111111</c:v>
                </c:pt>
                <c:pt idx="31">
                  <c:v>2.6002577777777778</c:v>
                </c:pt>
                <c:pt idx="32">
                  <c:v>2.6767022222222221</c:v>
                </c:pt>
                <c:pt idx="33">
                  <c:v>2.7531466666666664</c:v>
                </c:pt>
                <c:pt idx="34">
                  <c:v>2.8292088888888887</c:v>
                </c:pt>
                <c:pt idx="35">
                  <c:v>2.9048888888888889</c:v>
                </c:pt>
                <c:pt idx="36">
                  <c:v>2.9801866666666665</c:v>
                </c:pt>
                <c:pt idx="37">
                  <c:v>3.0554844444444442</c:v>
                </c:pt>
                <c:pt idx="38">
                  <c:v>3.1303999999999998</c:v>
                </c:pt>
                <c:pt idx="39">
                  <c:v>3.204933333333333</c:v>
                </c:pt>
                <c:pt idx="40">
                  <c:v>3.2794666666666661</c:v>
                </c:pt>
                <c:pt idx="41">
                  <c:v>3.3536177777777771</c:v>
                </c:pt>
                <c:pt idx="42">
                  <c:v>3.4273866666666661</c:v>
                </c:pt>
                <c:pt idx="43">
                  <c:v>3.5011555555555551</c:v>
                </c:pt>
                <c:pt idx="44">
                  <c:v>3.5745422222222216</c:v>
                </c:pt>
                <c:pt idx="45">
                  <c:v>3.647546666666666</c:v>
                </c:pt>
                <c:pt idx="46">
                  <c:v>3.7205511111111105</c:v>
                </c:pt>
                <c:pt idx="47">
                  <c:v>3.7931733333333328</c:v>
                </c:pt>
                <c:pt idx="48">
                  <c:v>3.8654133333333327</c:v>
                </c:pt>
                <c:pt idx="49">
                  <c:v>3.9376533333333326</c:v>
                </c:pt>
                <c:pt idx="50">
                  <c:v>4.0095111111111104</c:v>
                </c:pt>
                <c:pt idx="51">
                  <c:v>4.0809866666666661</c:v>
                </c:pt>
                <c:pt idx="52">
                  <c:v>4.1524622222222218</c:v>
                </c:pt>
                <c:pt idx="53">
                  <c:v>4.2235555555555555</c:v>
                </c:pt>
                <c:pt idx="54">
                  <c:v>4.2942666666666662</c:v>
                </c:pt>
                <c:pt idx="55">
                  <c:v>4.364977777777777</c:v>
                </c:pt>
                <c:pt idx="56">
                  <c:v>4.4353066666666656</c:v>
                </c:pt>
                <c:pt idx="57">
                  <c:v>4.5052533333333322</c:v>
                </c:pt>
                <c:pt idx="58">
                  <c:v>4.5751999999999988</c:v>
                </c:pt>
                <c:pt idx="59">
                  <c:v>4.6447644444444434</c:v>
                </c:pt>
                <c:pt idx="60">
                  <c:v>4.7139466666666658</c:v>
                </c:pt>
                <c:pt idx="61">
                  <c:v>4.7831288888888883</c:v>
                </c:pt>
                <c:pt idx="62">
                  <c:v>4.8519288888888887</c:v>
                </c:pt>
                <c:pt idx="63">
                  <c:v>4.9202511111111109</c:v>
                </c:pt>
                <c:pt idx="64">
                  <c:v>4.9885733333333331</c:v>
                </c:pt>
                <c:pt idx="65">
                  <c:v>5.0564177777777779</c:v>
                </c:pt>
                <c:pt idx="66">
                  <c:v>5.1237844444444445</c:v>
                </c:pt>
                <c:pt idx="67">
                  <c:v>5.191151111111111</c:v>
                </c:pt>
                <c:pt idx="68">
                  <c:v>5.2112177777777777</c:v>
                </c:pt>
                <c:pt idx="69">
                  <c:v>5.2781066666666669</c:v>
                </c:pt>
                <c:pt idx="70">
                  <c:v>5.3445177777777779</c:v>
                </c:pt>
                <c:pt idx="71">
                  <c:v>5.4109288888888889</c:v>
                </c:pt>
                <c:pt idx="72">
                  <c:v>5.4768622222222225</c:v>
                </c:pt>
                <c:pt idx="73">
                  <c:v>5.5427955555555561</c:v>
                </c:pt>
                <c:pt idx="74">
                  <c:v>5.6082511111111115</c:v>
                </c:pt>
                <c:pt idx="75">
                  <c:v>5.6732288888888895</c:v>
                </c:pt>
                <c:pt idx="76">
                  <c:v>5.7382066666666676</c:v>
                </c:pt>
                <c:pt idx="77">
                  <c:v>5.8027066666666673</c:v>
                </c:pt>
                <c:pt idx="78">
                  <c:v>5.8672066666666671</c:v>
                </c:pt>
                <c:pt idx="79">
                  <c:v>5.9312288888888895</c:v>
                </c:pt>
                <c:pt idx="80">
                  <c:v>5.9947733333333337</c:v>
                </c:pt>
                <c:pt idx="81">
                  <c:v>6.0583177777777779</c:v>
                </c:pt>
                <c:pt idx="82">
                  <c:v>6.1213844444444447</c:v>
                </c:pt>
                <c:pt idx="83">
                  <c:v>6.1844511111111116</c:v>
                </c:pt>
                <c:pt idx="84">
                  <c:v>6.2470400000000001</c:v>
                </c:pt>
                <c:pt idx="85">
                  <c:v>6.3091511111111114</c:v>
                </c:pt>
                <c:pt idx="86">
                  <c:v>6.3712622222222226</c:v>
                </c:pt>
                <c:pt idx="87">
                  <c:v>6.4328955555555556</c:v>
                </c:pt>
                <c:pt idx="88">
                  <c:v>6.4945288888888886</c:v>
                </c:pt>
                <c:pt idx="89">
                  <c:v>6.5556844444444442</c:v>
                </c:pt>
                <c:pt idx="90">
                  <c:v>6.6168399999999998</c:v>
                </c:pt>
                <c:pt idx="91">
                  <c:v>6.6775177777777772</c:v>
                </c:pt>
                <c:pt idx="92">
                  <c:v>6.7377177777777773</c:v>
                </c:pt>
                <c:pt idx="93">
                  <c:v>6.7979177777777773</c:v>
                </c:pt>
                <c:pt idx="94">
                  <c:v>6.8576399999999991</c:v>
                </c:pt>
                <c:pt idx="95">
                  <c:v>6.9173622222222209</c:v>
                </c:pt>
                <c:pt idx="96">
                  <c:v>6.9766066666666653</c:v>
                </c:pt>
                <c:pt idx="97">
                  <c:v>7.0358511111111097</c:v>
                </c:pt>
                <c:pt idx="98">
                  <c:v>7.0946177777777768</c:v>
                </c:pt>
                <c:pt idx="99">
                  <c:v>7.1533844444444439</c:v>
                </c:pt>
                <c:pt idx="100">
                  <c:v>7.2116733333333327</c:v>
                </c:pt>
                <c:pt idx="101">
                  <c:v>7.2694844444444442</c:v>
                </c:pt>
                <c:pt idx="102">
                  <c:v>7.3272955555555557</c:v>
                </c:pt>
                <c:pt idx="103">
                  <c:v>7.3846288888888889</c:v>
                </c:pt>
                <c:pt idx="104">
                  <c:v>7.4419622222222221</c:v>
                </c:pt>
                <c:pt idx="105">
                  <c:v>7.498817777777778</c:v>
                </c:pt>
                <c:pt idx="106">
                  <c:v>7.5556733333333339</c:v>
                </c:pt>
                <c:pt idx="107">
                  <c:v>7.6120511111111115</c:v>
                </c:pt>
                <c:pt idx="108">
                  <c:v>7.6684288888888892</c:v>
                </c:pt>
                <c:pt idx="109">
                  <c:v>7.7243288888888895</c:v>
                </c:pt>
                <c:pt idx="110">
                  <c:v>7.7802288888888897</c:v>
                </c:pt>
                <c:pt idx="111">
                  <c:v>7.8356511111111118</c:v>
                </c:pt>
                <c:pt idx="112">
                  <c:v>7.8910733333333338</c:v>
                </c:pt>
                <c:pt idx="113">
                  <c:v>7.9460177777777785</c:v>
                </c:pt>
                <c:pt idx="114">
                  <c:v>8.0009622222222223</c:v>
                </c:pt>
                <c:pt idx="115">
                  <c:v>8.0554288888888887</c:v>
                </c:pt>
                <c:pt idx="116">
                  <c:v>8.1098955555555552</c:v>
                </c:pt>
                <c:pt idx="117">
                  <c:v>8.1638844444444434</c:v>
                </c:pt>
                <c:pt idx="118">
                  <c:v>8.2178733333333316</c:v>
                </c:pt>
                <c:pt idx="119">
                  <c:v>8.2713844444444433</c:v>
                </c:pt>
                <c:pt idx="120">
                  <c:v>8.324895555555555</c:v>
                </c:pt>
                <c:pt idx="121">
                  <c:v>8.3779288888888885</c:v>
                </c:pt>
                <c:pt idx="122">
                  <c:v>8.4124005555555552</c:v>
                </c:pt>
                <c:pt idx="123">
                  <c:v>8.4465616666666659</c:v>
                </c:pt>
                <c:pt idx="124">
                  <c:v>8.4807227777777765</c:v>
                </c:pt>
                <c:pt idx="125">
                  <c:v>8.5148838888888871</c:v>
                </c:pt>
                <c:pt idx="126">
                  <c:v>8.5487344444444435</c:v>
                </c:pt>
                <c:pt idx="127">
                  <c:v>8.6008122222222205</c:v>
                </c:pt>
                <c:pt idx="128">
                  <c:v>8.6524122222222211</c:v>
                </c:pt>
                <c:pt idx="129">
                  <c:v>8.7040122222222216</c:v>
                </c:pt>
                <c:pt idx="130">
                  <c:v>8.7556122222222221</c:v>
                </c:pt>
                <c:pt idx="131">
                  <c:v>8.8067344444444444</c:v>
                </c:pt>
                <c:pt idx="132">
                  <c:v>8.8578566666666667</c:v>
                </c:pt>
                <c:pt idx="133">
                  <c:v>8.9085011111111108</c:v>
                </c:pt>
                <c:pt idx="134">
                  <c:v>8.9591455555555548</c:v>
                </c:pt>
                <c:pt idx="135">
                  <c:v>9.0093122222222206</c:v>
                </c:pt>
                <c:pt idx="136">
                  <c:v>9.0594788888888864</c:v>
                </c:pt>
                <c:pt idx="137">
                  <c:v>9.1091677777777758</c:v>
                </c:pt>
                <c:pt idx="138">
                  <c:v>9.1588566666666651</c:v>
                </c:pt>
                <c:pt idx="139">
                  <c:v>9.2080677777777762</c:v>
                </c:pt>
                <c:pt idx="140">
                  <c:v>9.2572788888888873</c:v>
                </c:pt>
                <c:pt idx="141">
                  <c:v>9.3060122222222201</c:v>
                </c:pt>
                <c:pt idx="142">
                  <c:v>9.354745555555553</c:v>
                </c:pt>
                <c:pt idx="143">
                  <c:v>9.4030011111111094</c:v>
                </c:pt>
                <c:pt idx="144">
                  <c:v>9.4512566666666658</c:v>
                </c:pt>
                <c:pt idx="145">
                  <c:v>9.4995122222222221</c:v>
                </c:pt>
                <c:pt idx="146">
                  <c:v>9.5472900000000003</c:v>
                </c:pt>
                <c:pt idx="147">
                  <c:v>9.5950677777777784</c:v>
                </c:pt>
                <c:pt idx="148">
                  <c:v>9.6423677777777783</c:v>
                </c:pt>
                <c:pt idx="149">
                  <c:v>9.6896677777777782</c:v>
                </c:pt>
                <c:pt idx="150">
                  <c:v>9.7142637777777789</c:v>
                </c:pt>
                <c:pt idx="151">
                  <c:v>9.7388597777777797</c:v>
                </c:pt>
                <c:pt idx="152">
                  <c:v>9.7634557777777804</c:v>
                </c:pt>
                <c:pt idx="153">
                  <c:v>9.7880517777777811</c:v>
                </c:pt>
                <c:pt idx="154">
                  <c:v>9.8112287777777816</c:v>
                </c:pt>
                <c:pt idx="155">
                  <c:v>9.834405777777782</c:v>
                </c:pt>
                <c:pt idx="156">
                  <c:v>9.8575827777777825</c:v>
                </c:pt>
                <c:pt idx="157">
                  <c:v>9.8807597777777829</c:v>
                </c:pt>
                <c:pt idx="158">
                  <c:v>9.9039367777777834</c:v>
                </c:pt>
                <c:pt idx="159">
                  <c:v>9.9256947777777835</c:v>
                </c:pt>
                <c:pt idx="160">
                  <c:v>9.9474527777777837</c:v>
                </c:pt>
                <c:pt idx="161">
                  <c:v>9.9692107777777839</c:v>
                </c:pt>
                <c:pt idx="162">
                  <c:v>9.990968777777784</c:v>
                </c:pt>
                <c:pt idx="163">
                  <c:v>10.012726777777784</c:v>
                </c:pt>
                <c:pt idx="164">
                  <c:v>10.033065777777784</c:v>
                </c:pt>
                <c:pt idx="165">
                  <c:v>10.053404777777784</c:v>
                </c:pt>
                <c:pt idx="166">
                  <c:v>10.073743777777784</c:v>
                </c:pt>
                <c:pt idx="167">
                  <c:v>10.094082777777784</c:v>
                </c:pt>
                <c:pt idx="168">
                  <c:v>10.114421777777784</c:v>
                </c:pt>
                <c:pt idx="169">
                  <c:v>10.133341777777783</c:v>
                </c:pt>
                <c:pt idx="170">
                  <c:v>10.152261777777783</c:v>
                </c:pt>
                <c:pt idx="171">
                  <c:v>10.171181777777782</c:v>
                </c:pt>
                <c:pt idx="172">
                  <c:v>10.190101777777782</c:v>
                </c:pt>
                <c:pt idx="173">
                  <c:v>10.209021777777782</c:v>
                </c:pt>
                <c:pt idx="174">
                  <c:v>10.227941777777781</c:v>
                </c:pt>
                <c:pt idx="175">
                  <c:v>10.245442777777781</c:v>
                </c:pt>
                <c:pt idx="176">
                  <c:v>10.26294377777778</c:v>
                </c:pt>
                <c:pt idx="177">
                  <c:v>10.280444777777779</c:v>
                </c:pt>
                <c:pt idx="178">
                  <c:v>10.297945777777779</c:v>
                </c:pt>
                <c:pt idx="179">
                  <c:v>10.315446777777778</c:v>
                </c:pt>
                <c:pt idx="180">
                  <c:v>10.332947777777777</c:v>
                </c:pt>
                <c:pt idx="181">
                  <c:v>10.349029777777778</c:v>
                </c:pt>
                <c:pt idx="182">
                  <c:v>10.365111777777779</c:v>
                </c:pt>
                <c:pt idx="183">
                  <c:v>10.38119377777778</c:v>
                </c:pt>
                <c:pt idx="184">
                  <c:v>10.39727577777778</c:v>
                </c:pt>
                <c:pt idx="185">
                  <c:v>10.413357777777781</c:v>
                </c:pt>
                <c:pt idx="186">
                  <c:v>10.429439777777782</c:v>
                </c:pt>
                <c:pt idx="187">
                  <c:v>10.444102777777783</c:v>
                </c:pt>
                <c:pt idx="188">
                  <c:v>10.458765777777783</c:v>
                </c:pt>
                <c:pt idx="189">
                  <c:v>10.473428777777784</c:v>
                </c:pt>
                <c:pt idx="190">
                  <c:v>10.488091777777784</c:v>
                </c:pt>
                <c:pt idx="191">
                  <c:v>10.502754777777785</c:v>
                </c:pt>
                <c:pt idx="192">
                  <c:v>10.517417777777785</c:v>
                </c:pt>
                <c:pt idx="193">
                  <c:v>10.532080777777786</c:v>
                </c:pt>
                <c:pt idx="194">
                  <c:v>10.546743777777786</c:v>
                </c:pt>
                <c:pt idx="195">
                  <c:v>10.559987777777787</c:v>
                </c:pt>
                <c:pt idx="196">
                  <c:v>10.573231777777787</c:v>
                </c:pt>
                <c:pt idx="197">
                  <c:v>10.586475777777787</c:v>
                </c:pt>
                <c:pt idx="198">
                  <c:v>10.599719777777787</c:v>
                </c:pt>
                <c:pt idx="199">
                  <c:v>10.612963777777788</c:v>
                </c:pt>
                <c:pt idx="200">
                  <c:v>10.626207777777788</c:v>
                </c:pt>
                <c:pt idx="201">
                  <c:v>10.639451777777788</c:v>
                </c:pt>
                <c:pt idx="202">
                  <c:v>10.652695777777788</c:v>
                </c:pt>
                <c:pt idx="203">
                  <c:v>10.664520777777788</c:v>
                </c:pt>
                <c:pt idx="204">
                  <c:v>10.676345777777788</c:v>
                </c:pt>
                <c:pt idx="205">
                  <c:v>10.688170777777788</c:v>
                </c:pt>
                <c:pt idx="206">
                  <c:v>10.699995777777788</c:v>
                </c:pt>
                <c:pt idx="207">
                  <c:v>10.711820777777788</c:v>
                </c:pt>
                <c:pt idx="208">
                  <c:v>10.723645777777788</c:v>
                </c:pt>
                <c:pt idx="209">
                  <c:v>10.735470777777788</c:v>
                </c:pt>
                <c:pt idx="210">
                  <c:v>10.747295777777788</c:v>
                </c:pt>
                <c:pt idx="211">
                  <c:v>10.759120777777788</c:v>
                </c:pt>
                <c:pt idx="212">
                  <c:v>10.759120777777788</c:v>
                </c:pt>
                <c:pt idx="213">
                  <c:v>10.759120777777788</c:v>
                </c:pt>
                <c:pt idx="214">
                  <c:v>10.759120777777788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4-47E9-BE35-DD8EB2AA8576}"/>
            </c:ext>
          </c:extLst>
        </c:ser>
        <c:ser>
          <c:idx val="3"/>
          <c:order val="3"/>
          <c:tx>
            <c:strRef>
              <c:f>'Sud-Est'!$C$15</c:f>
              <c:strCache>
                <c:ptCount val="1"/>
                <c:pt idx="0">
                  <c:v>Maximum stock level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'Sud-Est'!$C$16:$C$230</c:f>
              <c:numCache>
                <c:formatCode>General</c:formatCode>
                <c:ptCount val="215"/>
                <c:pt idx="0">
                  <c:v>10.75</c:v>
                </c:pt>
                <c:pt idx="1">
                  <c:v>10.75</c:v>
                </c:pt>
                <c:pt idx="2">
                  <c:v>10.75</c:v>
                </c:pt>
                <c:pt idx="3">
                  <c:v>10.75</c:v>
                </c:pt>
                <c:pt idx="4">
                  <c:v>10.75</c:v>
                </c:pt>
                <c:pt idx="5">
                  <c:v>10.75</c:v>
                </c:pt>
                <c:pt idx="6">
                  <c:v>10.75</c:v>
                </c:pt>
                <c:pt idx="7">
                  <c:v>10.75</c:v>
                </c:pt>
                <c:pt idx="8">
                  <c:v>10.75</c:v>
                </c:pt>
                <c:pt idx="9">
                  <c:v>10.75</c:v>
                </c:pt>
                <c:pt idx="10">
                  <c:v>10.75</c:v>
                </c:pt>
                <c:pt idx="11">
                  <c:v>10.75</c:v>
                </c:pt>
                <c:pt idx="12">
                  <c:v>10.75</c:v>
                </c:pt>
                <c:pt idx="13">
                  <c:v>10.75</c:v>
                </c:pt>
                <c:pt idx="14">
                  <c:v>10.75</c:v>
                </c:pt>
                <c:pt idx="15">
                  <c:v>10.75</c:v>
                </c:pt>
                <c:pt idx="16">
                  <c:v>10.75</c:v>
                </c:pt>
                <c:pt idx="17">
                  <c:v>10.75</c:v>
                </c:pt>
                <c:pt idx="18">
                  <c:v>10.75</c:v>
                </c:pt>
                <c:pt idx="19">
                  <c:v>10.75</c:v>
                </c:pt>
                <c:pt idx="20">
                  <c:v>10.75</c:v>
                </c:pt>
                <c:pt idx="21">
                  <c:v>10.75</c:v>
                </c:pt>
                <c:pt idx="22">
                  <c:v>10.75</c:v>
                </c:pt>
                <c:pt idx="23">
                  <c:v>10.75</c:v>
                </c:pt>
                <c:pt idx="24">
                  <c:v>10.75</c:v>
                </c:pt>
                <c:pt idx="25">
                  <c:v>10.75</c:v>
                </c:pt>
                <c:pt idx="26">
                  <c:v>10.75</c:v>
                </c:pt>
                <c:pt idx="27">
                  <c:v>10.75</c:v>
                </c:pt>
                <c:pt idx="28">
                  <c:v>10.75</c:v>
                </c:pt>
                <c:pt idx="29">
                  <c:v>10.75</c:v>
                </c:pt>
                <c:pt idx="30">
                  <c:v>10.75</c:v>
                </c:pt>
                <c:pt idx="31">
                  <c:v>10.75</c:v>
                </c:pt>
                <c:pt idx="32">
                  <c:v>10.75</c:v>
                </c:pt>
                <c:pt idx="33">
                  <c:v>10.75</c:v>
                </c:pt>
                <c:pt idx="34">
                  <c:v>10.75</c:v>
                </c:pt>
                <c:pt idx="35">
                  <c:v>10.75</c:v>
                </c:pt>
                <c:pt idx="36">
                  <c:v>10.75</c:v>
                </c:pt>
                <c:pt idx="37">
                  <c:v>10.75</c:v>
                </c:pt>
                <c:pt idx="38">
                  <c:v>10.75</c:v>
                </c:pt>
                <c:pt idx="39">
                  <c:v>10.75</c:v>
                </c:pt>
                <c:pt idx="40">
                  <c:v>10.75</c:v>
                </c:pt>
                <c:pt idx="41">
                  <c:v>10.75</c:v>
                </c:pt>
                <c:pt idx="42">
                  <c:v>10.75</c:v>
                </c:pt>
                <c:pt idx="43">
                  <c:v>10.75</c:v>
                </c:pt>
                <c:pt idx="44">
                  <c:v>10.75</c:v>
                </c:pt>
                <c:pt idx="45">
                  <c:v>10.75</c:v>
                </c:pt>
                <c:pt idx="46">
                  <c:v>10.75</c:v>
                </c:pt>
                <c:pt idx="47">
                  <c:v>10.75</c:v>
                </c:pt>
                <c:pt idx="48">
                  <c:v>10.75</c:v>
                </c:pt>
                <c:pt idx="49">
                  <c:v>10.75</c:v>
                </c:pt>
                <c:pt idx="50">
                  <c:v>10.75</c:v>
                </c:pt>
                <c:pt idx="51">
                  <c:v>10.75</c:v>
                </c:pt>
                <c:pt idx="52">
                  <c:v>10.75</c:v>
                </c:pt>
                <c:pt idx="53">
                  <c:v>10.75</c:v>
                </c:pt>
                <c:pt idx="54">
                  <c:v>10.75</c:v>
                </c:pt>
                <c:pt idx="55">
                  <c:v>10.75</c:v>
                </c:pt>
                <c:pt idx="56">
                  <c:v>10.75</c:v>
                </c:pt>
                <c:pt idx="57">
                  <c:v>10.75</c:v>
                </c:pt>
                <c:pt idx="58">
                  <c:v>10.75</c:v>
                </c:pt>
                <c:pt idx="59">
                  <c:v>10.75</c:v>
                </c:pt>
                <c:pt idx="60">
                  <c:v>10.75</c:v>
                </c:pt>
                <c:pt idx="61">
                  <c:v>10.75</c:v>
                </c:pt>
                <c:pt idx="62">
                  <c:v>10.75</c:v>
                </c:pt>
                <c:pt idx="63">
                  <c:v>10.75</c:v>
                </c:pt>
                <c:pt idx="64">
                  <c:v>10.75</c:v>
                </c:pt>
                <c:pt idx="65">
                  <c:v>10.75</c:v>
                </c:pt>
                <c:pt idx="66">
                  <c:v>10.75</c:v>
                </c:pt>
                <c:pt idx="67">
                  <c:v>10.75</c:v>
                </c:pt>
                <c:pt idx="68">
                  <c:v>10.75</c:v>
                </c:pt>
                <c:pt idx="69">
                  <c:v>10.75</c:v>
                </c:pt>
                <c:pt idx="70">
                  <c:v>10.75</c:v>
                </c:pt>
                <c:pt idx="71">
                  <c:v>10.75</c:v>
                </c:pt>
                <c:pt idx="72">
                  <c:v>10.75</c:v>
                </c:pt>
                <c:pt idx="73">
                  <c:v>10.75</c:v>
                </c:pt>
                <c:pt idx="74">
                  <c:v>10.75</c:v>
                </c:pt>
                <c:pt idx="75">
                  <c:v>10.75</c:v>
                </c:pt>
                <c:pt idx="76">
                  <c:v>10.75</c:v>
                </c:pt>
                <c:pt idx="77">
                  <c:v>10.75</c:v>
                </c:pt>
                <c:pt idx="78">
                  <c:v>10.75</c:v>
                </c:pt>
                <c:pt idx="79">
                  <c:v>10.75</c:v>
                </c:pt>
                <c:pt idx="80">
                  <c:v>10.75</c:v>
                </c:pt>
                <c:pt idx="81">
                  <c:v>10.75</c:v>
                </c:pt>
                <c:pt idx="82">
                  <c:v>10.75</c:v>
                </c:pt>
                <c:pt idx="83">
                  <c:v>10.75</c:v>
                </c:pt>
                <c:pt idx="84">
                  <c:v>10.75</c:v>
                </c:pt>
                <c:pt idx="85">
                  <c:v>10.75</c:v>
                </c:pt>
                <c:pt idx="86">
                  <c:v>10.75</c:v>
                </c:pt>
                <c:pt idx="87">
                  <c:v>10.75</c:v>
                </c:pt>
                <c:pt idx="88">
                  <c:v>10.75</c:v>
                </c:pt>
                <c:pt idx="89">
                  <c:v>10.75</c:v>
                </c:pt>
                <c:pt idx="90">
                  <c:v>10.75</c:v>
                </c:pt>
                <c:pt idx="91">
                  <c:v>10.75</c:v>
                </c:pt>
                <c:pt idx="92">
                  <c:v>10.75</c:v>
                </c:pt>
                <c:pt idx="93">
                  <c:v>10.75</c:v>
                </c:pt>
                <c:pt idx="94">
                  <c:v>10.75</c:v>
                </c:pt>
                <c:pt idx="95">
                  <c:v>10.75</c:v>
                </c:pt>
                <c:pt idx="96">
                  <c:v>10.75</c:v>
                </c:pt>
                <c:pt idx="97">
                  <c:v>10.75</c:v>
                </c:pt>
                <c:pt idx="98">
                  <c:v>10.75</c:v>
                </c:pt>
                <c:pt idx="99">
                  <c:v>10.75</c:v>
                </c:pt>
                <c:pt idx="100">
                  <c:v>10.75</c:v>
                </c:pt>
                <c:pt idx="101">
                  <c:v>10.75</c:v>
                </c:pt>
                <c:pt idx="102">
                  <c:v>10.75</c:v>
                </c:pt>
                <c:pt idx="103">
                  <c:v>10.75</c:v>
                </c:pt>
                <c:pt idx="104">
                  <c:v>10.75</c:v>
                </c:pt>
                <c:pt idx="105">
                  <c:v>10.75</c:v>
                </c:pt>
                <c:pt idx="106">
                  <c:v>10.75</c:v>
                </c:pt>
                <c:pt idx="107">
                  <c:v>10.75</c:v>
                </c:pt>
                <c:pt idx="108">
                  <c:v>10.75</c:v>
                </c:pt>
                <c:pt idx="109">
                  <c:v>10.75</c:v>
                </c:pt>
                <c:pt idx="110">
                  <c:v>10.75</c:v>
                </c:pt>
                <c:pt idx="111">
                  <c:v>10.75</c:v>
                </c:pt>
                <c:pt idx="112">
                  <c:v>10.75</c:v>
                </c:pt>
                <c:pt idx="113">
                  <c:v>10.75</c:v>
                </c:pt>
                <c:pt idx="114">
                  <c:v>10.75</c:v>
                </c:pt>
                <c:pt idx="115">
                  <c:v>10.75</c:v>
                </c:pt>
                <c:pt idx="116">
                  <c:v>10.75</c:v>
                </c:pt>
                <c:pt idx="117">
                  <c:v>10.75</c:v>
                </c:pt>
                <c:pt idx="118">
                  <c:v>10.75</c:v>
                </c:pt>
                <c:pt idx="119">
                  <c:v>10.75</c:v>
                </c:pt>
                <c:pt idx="120">
                  <c:v>10.75</c:v>
                </c:pt>
                <c:pt idx="121">
                  <c:v>10.75</c:v>
                </c:pt>
                <c:pt idx="122">
                  <c:v>10.75</c:v>
                </c:pt>
                <c:pt idx="123">
                  <c:v>10.75</c:v>
                </c:pt>
                <c:pt idx="124">
                  <c:v>10.75</c:v>
                </c:pt>
                <c:pt idx="125">
                  <c:v>10.75</c:v>
                </c:pt>
                <c:pt idx="126">
                  <c:v>10.75</c:v>
                </c:pt>
                <c:pt idx="127">
                  <c:v>10.75</c:v>
                </c:pt>
                <c:pt idx="128">
                  <c:v>10.75</c:v>
                </c:pt>
                <c:pt idx="129">
                  <c:v>10.75</c:v>
                </c:pt>
                <c:pt idx="130">
                  <c:v>10.75</c:v>
                </c:pt>
                <c:pt idx="131">
                  <c:v>10.75</c:v>
                </c:pt>
                <c:pt idx="132">
                  <c:v>10.75</c:v>
                </c:pt>
                <c:pt idx="133">
                  <c:v>10.75</c:v>
                </c:pt>
                <c:pt idx="134">
                  <c:v>10.75</c:v>
                </c:pt>
                <c:pt idx="135">
                  <c:v>10.75</c:v>
                </c:pt>
                <c:pt idx="136">
                  <c:v>10.75</c:v>
                </c:pt>
                <c:pt idx="137">
                  <c:v>10.75</c:v>
                </c:pt>
                <c:pt idx="138">
                  <c:v>10.75</c:v>
                </c:pt>
                <c:pt idx="139">
                  <c:v>10.75</c:v>
                </c:pt>
                <c:pt idx="140">
                  <c:v>10.75</c:v>
                </c:pt>
                <c:pt idx="141">
                  <c:v>10.75</c:v>
                </c:pt>
                <c:pt idx="142">
                  <c:v>10.75</c:v>
                </c:pt>
                <c:pt idx="143">
                  <c:v>10.75</c:v>
                </c:pt>
                <c:pt idx="144">
                  <c:v>10.75</c:v>
                </c:pt>
                <c:pt idx="145">
                  <c:v>10.75</c:v>
                </c:pt>
                <c:pt idx="146">
                  <c:v>10.75</c:v>
                </c:pt>
                <c:pt idx="147">
                  <c:v>10.75</c:v>
                </c:pt>
                <c:pt idx="148">
                  <c:v>10.75</c:v>
                </c:pt>
                <c:pt idx="149">
                  <c:v>10.75</c:v>
                </c:pt>
                <c:pt idx="150">
                  <c:v>10.75</c:v>
                </c:pt>
                <c:pt idx="151">
                  <c:v>10.75</c:v>
                </c:pt>
                <c:pt idx="152">
                  <c:v>10.75</c:v>
                </c:pt>
                <c:pt idx="153">
                  <c:v>10.75</c:v>
                </c:pt>
                <c:pt idx="154">
                  <c:v>10.75</c:v>
                </c:pt>
                <c:pt idx="155">
                  <c:v>10.75</c:v>
                </c:pt>
                <c:pt idx="156">
                  <c:v>10.75</c:v>
                </c:pt>
                <c:pt idx="157">
                  <c:v>10.75</c:v>
                </c:pt>
                <c:pt idx="158">
                  <c:v>10.75</c:v>
                </c:pt>
                <c:pt idx="159">
                  <c:v>10.75</c:v>
                </c:pt>
                <c:pt idx="160">
                  <c:v>10.75</c:v>
                </c:pt>
                <c:pt idx="161">
                  <c:v>10.75</c:v>
                </c:pt>
                <c:pt idx="162">
                  <c:v>10.75</c:v>
                </c:pt>
                <c:pt idx="163">
                  <c:v>10.75</c:v>
                </c:pt>
                <c:pt idx="164">
                  <c:v>10.75</c:v>
                </c:pt>
                <c:pt idx="165">
                  <c:v>10.75</c:v>
                </c:pt>
                <c:pt idx="166">
                  <c:v>10.75</c:v>
                </c:pt>
                <c:pt idx="167">
                  <c:v>10.75</c:v>
                </c:pt>
                <c:pt idx="168">
                  <c:v>10.75</c:v>
                </c:pt>
                <c:pt idx="169">
                  <c:v>10.75</c:v>
                </c:pt>
                <c:pt idx="170">
                  <c:v>10.75</c:v>
                </c:pt>
                <c:pt idx="171">
                  <c:v>10.75</c:v>
                </c:pt>
                <c:pt idx="172">
                  <c:v>10.75</c:v>
                </c:pt>
                <c:pt idx="173">
                  <c:v>10.75</c:v>
                </c:pt>
                <c:pt idx="174">
                  <c:v>10.75</c:v>
                </c:pt>
                <c:pt idx="175">
                  <c:v>10.75</c:v>
                </c:pt>
                <c:pt idx="176">
                  <c:v>10.75</c:v>
                </c:pt>
                <c:pt idx="177">
                  <c:v>10.75</c:v>
                </c:pt>
                <c:pt idx="178">
                  <c:v>10.75</c:v>
                </c:pt>
                <c:pt idx="179">
                  <c:v>10.75</c:v>
                </c:pt>
                <c:pt idx="180">
                  <c:v>10.75</c:v>
                </c:pt>
                <c:pt idx="181">
                  <c:v>10.75</c:v>
                </c:pt>
                <c:pt idx="182">
                  <c:v>10.75</c:v>
                </c:pt>
                <c:pt idx="183">
                  <c:v>10.75</c:v>
                </c:pt>
                <c:pt idx="184">
                  <c:v>10.75</c:v>
                </c:pt>
                <c:pt idx="185">
                  <c:v>10.75</c:v>
                </c:pt>
                <c:pt idx="186">
                  <c:v>10.75</c:v>
                </c:pt>
                <c:pt idx="187">
                  <c:v>10.75</c:v>
                </c:pt>
                <c:pt idx="188">
                  <c:v>10.75</c:v>
                </c:pt>
                <c:pt idx="189">
                  <c:v>10.75</c:v>
                </c:pt>
                <c:pt idx="190">
                  <c:v>10.75</c:v>
                </c:pt>
                <c:pt idx="191">
                  <c:v>10.75</c:v>
                </c:pt>
                <c:pt idx="192">
                  <c:v>10.75</c:v>
                </c:pt>
                <c:pt idx="193">
                  <c:v>10.75</c:v>
                </c:pt>
                <c:pt idx="194">
                  <c:v>10.75</c:v>
                </c:pt>
                <c:pt idx="195">
                  <c:v>10.75</c:v>
                </c:pt>
                <c:pt idx="196">
                  <c:v>10.75</c:v>
                </c:pt>
                <c:pt idx="197">
                  <c:v>10.75</c:v>
                </c:pt>
                <c:pt idx="198">
                  <c:v>10.75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D-470F-8928-3EC53467005B}"/>
            </c:ext>
          </c:extLst>
        </c:ser>
        <c:ser>
          <c:idx val="4"/>
          <c:order val="4"/>
          <c:tx>
            <c:strRef>
              <c:f>'Sud-Est'!$B$15</c:f>
              <c:strCache>
                <c:ptCount val="1"/>
                <c:pt idx="0">
                  <c:v>Minimum stock level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'Sud-Est'!$B$16:$B$230</c:f>
              <c:numCache>
                <c:formatCode>0.00</c:formatCode>
                <c:ptCount val="2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9.1374999999999993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9-4C96-95B3-55220C69D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301680"/>
        <c:axId val="786302464"/>
      </c:lineChart>
      <c:dateAx>
        <c:axId val="786301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302464"/>
        <c:crosses val="autoZero"/>
        <c:auto val="1"/>
        <c:lblOffset val="100"/>
        <c:baseTimeUnit val="days"/>
      </c:dateAx>
      <c:valAx>
        <c:axId val="78630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-* #\ ##0.00\ _€_-;\-* #\ 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30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Sediane Nord filling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'Nord-Ouest'!$E$10:$H$10</c:f>
              <c:strCache>
                <c:ptCount val="1"/>
                <c:pt idx="0">
                  <c:v>With Storengy maintenance only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'Nord-Ouest'!$A$16:$A$230</c:f>
              <c:numCache>
                <c:formatCode>m/d/yyyy</c:formatCode>
                <c:ptCount val="21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</c:numCache>
            </c:numRef>
          </c:cat>
          <c:val>
            <c:numRef>
              <c:f>'Nord-Ouest'!$E$16:$E$230</c:f>
              <c:numCache>
                <c:formatCode>_-* #\ ##0.00\ _€_-;\-* #\ ##0.00\ _€_-;_-* "-"??\ _€_-;_-@_-</c:formatCode>
                <c:ptCount val="215"/>
                <c:pt idx="0">
                  <c:v>0.15294117600000001</c:v>
                </c:pt>
                <c:pt idx="1">
                  <c:v>0.30588235200000002</c:v>
                </c:pt>
                <c:pt idx="2">
                  <c:v>0.45882352800000004</c:v>
                </c:pt>
                <c:pt idx="3">
                  <c:v>0.61176470400000005</c:v>
                </c:pt>
                <c:pt idx="4">
                  <c:v>0.76470588000000006</c:v>
                </c:pt>
                <c:pt idx="5">
                  <c:v>0.91764705600000007</c:v>
                </c:pt>
                <c:pt idx="6">
                  <c:v>1.070588232</c:v>
                </c:pt>
                <c:pt idx="7">
                  <c:v>1.2235294080000001</c:v>
                </c:pt>
                <c:pt idx="8">
                  <c:v>1.3764705840000002</c:v>
                </c:pt>
                <c:pt idx="9">
                  <c:v>1.5294117600000003</c:v>
                </c:pt>
                <c:pt idx="10">
                  <c:v>1.6823529360000005</c:v>
                </c:pt>
                <c:pt idx="11">
                  <c:v>1.8352941120000006</c:v>
                </c:pt>
                <c:pt idx="12">
                  <c:v>1.9882352880000007</c:v>
                </c:pt>
                <c:pt idx="13">
                  <c:v>2.1411764640000008</c:v>
                </c:pt>
                <c:pt idx="14">
                  <c:v>2.294117640000001</c:v>
                </c:pt>
                <c:pt idx="15">
                  <c:v>2.4470588160000011</c:v>
                </c:pt>
                <c:pt idx="16">
                  <c:v>2.5999999920000012</c:v>
                </c:pt>
                <c:pt idx="17">
                  <c:v>2.7529411680000013</c:v>
                </c:pt>
                <c:pt idx="18">
                  <c:v>2.7911764620000015</c:v>
                </c:pt>
                <c:pt idx="19">
                  <c:v>2.8294117560000016</c:v>
                </c:pt>
                <c:pt idx="20">
                  <c:v>2.8676470500000018</c:v>
                </c:pt>
                <c:pt idx="21">
                  <c:v>2.9058823440000019</c:v>
                </c:pt>
                <c:pt idx="22">
                  <c:v>2.944117638000002</c:v>
                </c:pt>
                <c:pt idx="23">
                  <c:v>2.9823529320000022</c:v>
                </c:pt>
                <c:pt idx="24">
                  <c:v>3.0205882260000023</c:v>
                </c:pt>
                <c:pt idx="25">
                  <c:v>3.0588235200000025</c:v>
                </c:pt>
                <c:pt idx="26">
                  <c:v>3.0970588140000026</c:v>
                </c:pt>
                <c:pt idx="27">
                  <c:v>3.1352941080000027</c:v>
                </c:pt>
                <c:pt idx="28">
                  <c:v>3.1735294020000029</c:v>
                </c:pt>
                <c:pt idx="29">
                  <c:v>3.211764696000003</c:v>
                </c:pt>
                <c:pt idx="30">
                  <c:v>3.2499999900000032</c:v>
                </c:pt>
                <c:pt idx="31">
                  <c:v>3.2882352840000033</c:v>
                </c:pt>
                <c:pt idx="32">
                  <c:v>3.3264705780000035</c:v>
                </c:pt>
                <c:pt idx="33">
                  <c:v>3.3647058720000036</c:v>
                </c:pt>
                <c:pt idx="34">
                  <c:v>3.4029411660000037</c:v>
                </c:pt>
                <c:pt idx="35">
                  <c:v>3.4411764600000039</c:v>
                </c:pt>
                <c:pt idx="36">
                  <c:v>3.479411754000004</c:v>
                </c:pt>
                <c:pt idx="37">
                  <c:v>3.5176470480000042</c:v>
                </c:pt>
                <c:pt idx="38">
                  <c:v>3.5558823420000043</c:v>
                </c:pt>
                <c:pt idx="39">
                  <c:v>3.5941176360000044</c:v>
                </c:pt>
                <c:pt idx="40">
                  <c:v>3.6323529300000046</c:v>
                </c:pt>
                <c:pt idx="41">
                  <c:v>3.6705882240000047</c:v>
                </c:pt>
                <c:pt idx="42">
                  <c:v>3.7088235180000049</c:v>
                </c:pt>
                <c:pt idx="43">
                  <c:v>3.747058812000005</c:v>
                </c:pt>
                <c:pt idx="44">
                  <c:v>3.7852941060000052</c:v>
                </c:pt>
                <c:pt idx="45">
                  <c:v>3.8235294000000053</c:v>
                </c:pt>
                <c:pt idx="46">
                  <c:v>3.8617646940000054</c:v>
                </c:pt>
                <c:pt idx="47">
                  <c:v>3.8999999880000056</c:v>
                </c:pt>
                <c:pt idx="48">
                  <c:v>3.9382352820000057</c:v>
                </c:pt>
                <c:pt idx="49">
                  <c:v>3.9764705760000059</c:v>
                </c:pt>
                <c:pt idx="50">
                  <c:v>4.1294117520000055</c:v>
                </c:pt>
                <c:pt idx="51">
                  <c:v>4.2823529280000052</c:v>
                </c:pt>
                <c:pt idx="52">
                  <c:v>4.4352941040000049</c:v>
                </c:pt>
                <c:pt idx="53">
                  <c:v>4.5882352800000046</c:v>
                </c:pt>
                <c:pt idx="54">
                  <c:v>4.7411764560000043</c:v>
                </c:pt>
                <c:pt idx="55">
                  <c:v>4.8941176320000039</c:v>
                </c:pt>
                <c:pt idx="56">
                  <c:v>5.0470588080000036</c:v>
                </c:pt>
                <c:pt idx="57">
                  <c:v>5.1999999840000033</c:v>
                </c:pt>
                <c:pt idx="58">
                  <c:v>5.352941160000003</c:v>
                </c:pt>
                <c:pt idx="59">
                  <c:v>5.5058823360000027</c:v>
                </c:pt>
                <c:pt idx="60">
                  <c:v>5.6588235120000023</c:v>
                </c:pt>
                <c:pt idx="61">
                  <c:v>5.8041176292000021</c:v>
                </c:pt>
                <c:pt idx="62">
                  <c:v>5.9494117464000018</c:v>
                </c:pt>
                <c:pt idx="63">
                  <c:v>6.0947058636000015</c:v>
                </c:pt>
                <c:pt idx="64">
                  <c:v>6.2399999808000013</c:v>
                </c:pt>
                <c:pt idx="65">
                  <c:v>6.385294098000001</c:v>
                </c:pt>
                <c:pt idx="66">
                  <c:v>6.5305882152000008</c:v>
                </c:pt>
                <c:pt idx="67">
                  <c:v>6.6758823324000005</c:v>
                </c:pt>
                <c:pt idx="68">
                  <c:v>6.8211764496000002</c:v>
                </c:pt>
                <c:pt idx="69">
                  <c:v>6.9664705668</c:v>
                </c:pt>
                <c:pt idx="70">
                  <c:v>7.1117646839999997</c:v>
                </c:pt>
                <c:pt idx="71">
                  <c:v>7.2647058599999994</c:v>
                </c:pt>
                <c:pt idx="72">
                  <c:v>7.4176470359999991</c:v>
                </c:pt>
                <c:pt idx="73">
                  <c:v>7.5476470355999989</c:v>
                </c:pt>
                <c:pt idx="74">
                  <c:v>7.6776470351999988</c:v>
                </c:pt>
                <c:pt idx="75">
                  <c:v>7.8076470347999987</c:v>
                </c:pt>
                <c:pt idx="76">
                  <c:v>7.9357945344056988</c:v>
                </c:pt>
                <c:pt idx="77">
                  <c:v>8.0620895340170993</c:v>
                </c:pt>
                <c:pt idx="78">
                  <c:v>8.2084924747430996</c:v>
                </c:pt>
                <c:pt idx="79">
                  <c:v>8.3527160037110999</c:v>
                </c:pt>
                <c:pt idx="80">
                  <c:v>8.4734535033396003</c:v>
                </c:pt>
                <c:pt idx="81">
                  <c:v>8.5923385029738011</c:v>
                </c:pt>
                <c:pt idx="82">
                  <c:v>8.7093710026137003</c:v>
                </c:pt>
                <c:pt idx="83">
                  <c:v>8.8264035022535996</c:v>
                </c:pt>
                <c:pt idx="84">
                  <c:v>8.9415835018991991</c:v>
                </c:pt>
                <c:pt idx="85">
                  <c:v>9.0749099720771991</c:v>
                </c:pt>
                <c:pt idx="86">
                  <c:v>9.2060570304971989</c:v>
                </c:pt>
                <c:pt idx="87">
                  <c:v>9.3350246771591987</c:v>
                </c:pt>
                <c:pt idx="88">
                  <c:v>9.4618129120631984</c:v>
                </c:pt>
                <c:pt idx="89">
                  <c:v>9.586421735209198</c:v>
                </c:pt>
                <c:pt idx="90">
                  <c:v>9.7088511465971976</c:v>
                </c:pt>
                <c:pt idx="91">
                  <c:v>9.8291011462271971</c:v>
                </c:pt>
                <c:pt idx="92">
                  <c:v>9.9471717340991965</c:v>
                </c:pt>
                <c:pt idx="93">
                  <c:v>10.063062910213196</c:v>
                </c:pt>
                <c:pt idx="94">
                  <c:v>10.176774674569195</c:v>
                </c:pt>
                <c:pt idx="95">
                  <c:v>10.288307027167194</c:v>
                </c:pt>
                <c:pt idx="96">
                  <c:v>10.397659968007193</c:v>
                </c:pt>
                <c:pt idx="97">
                  <c:v>10.507012908847193</c:v>
                </c:pt>
                <c:pt idx="98">
                  <c:v>10.614186437929193</c:v>
                </c:pt>
                <c:pt idx="99">
                  <c:v>10.719180555253194</c:v>
                </c:pt>
                <c:pt idx="100">
                  <c:v>10.821995260819195</c:v>
                </c:pt>
                <c:pt idx="101">
                  <c:v>10.922630554627196</c:v>
                </c:pt>
                <c:pt idx="102">
                  <c:v>11.021086436677196</c:v>
                </c:pt>
                <c:pt idx="103">
                  <c:v>11.119542318727197</c:v>
                </c:pt>
                <c:pt idx="104">
                  <c:v>11.215818789019197</c:v>
                </c:pt>
                <c:pt idx="105">
                  <c:v>11.309915847553198</c:v>
                </c:pt>
                <c:pt idx="106">
                  <c:v>11.404012906087198</c:v>
                </c:pt>
                <c:pt idx="107">
                  <c:v>11.495930552863198</c:v>
                </c:pt>
                <c:pt idx="108">
                  <c:v>11.585668787881199</c:v>
                </c:pt>
                <c:pt idx="109">
                  <c:v>11.673227611141199</c:v>
                </c:pt>
                <c:pt idx="110">
                  <c:v>11.760786434401199</c:v>
                </c:pt>
                <c:pt idx="111">
                  <c:v>11.760786434401199</c:v>
                </c:pt>
                <c:pt idx="112">
                  <c:v>11.760786434401199</c:v>
                </c:pt>
                <c:pt idx="113">
                  <c:v>11.760786434401199</c:v>
                </c:pt>
                <c:pt idx="114">
                  <c:v>11.760786434401199</c:v>
                </c:pt>
                <c:pt idx="115">
                  <c:v>11.760786434401199</c:v>
                </c:pt>
                <c:pt idx="116">
                  <c:v>11.760786434401199</c:v>
                </c:pt>
                <c:pt idx="117">
                  <c:v>11.760786434401199</c:v>
                </c:pt>
                <c:pt idx="118">
                  <c:v>11.760786434401199</c:v>
                </c:pt>
                <c:pt idx="119">
                  <c:v>11.760786434401199</c:v>
                </c:pt>
                <c:pt idx="120">
                  <c:v>11.760786434401199</c:v>
                </c:pt>
                <c:pt idx="121">
                  <c:v>11.760786434401199</c:v>
                </c:pt>
                <c:pt idx="122">
                  <c:v>11.760786434401199</c:v>
                </c:pt>
                <c:pt idx="123">
                  <c:v>11.824820993027698</c:v>
                </c:pt>
                <c:pt idx="124">
                  <c:v>11.888855551654197</c:v>
                </c:pt>
                <c:pt idx="125">
                  <c:v>11.951255551462197</c:v>
                </c:pt>
                <c:pt idx="126">
                  <c:v>12.013655551270196</c:v>
                </c:pt>
                <c:pt idx="127">
                  <c:v>12.094676139256196</c:v>
                </c:pt>
                <c:pt idx="128">
                  <c:v>12.173517315484196</c:v>
                </c:pt>
                <c:pt idx="129">
                  <c:v>12.240532315277996</c:v>
                </c:pt>
                <c:pt idx="130">
                  <c:v>12.305694815077496</c:v>
                </c:pt>
                <c:pt idx="131">
                  <c:v>12.370857314876996</c:v>
                </c:pt>
                <c:pt idx="132">
                  <c:v>12.434167314682197</c:v>
                </c:pt>
                <c:pt idx="133">
                  <c:v>12.434167314682197</c:v>
                </c:pt>
                <c:pt idx="134">
                  <c:v>12.434167314682197</c:v>
                </c:pt>
                <c:pt idx="135">
                  <c:v>12.434167314682197</c:v>
                </c:pt>
                <c:pt idx="136">
                  <c:v>12.434167314682197</c:v>
                </c:pt>
                <c:pt idx="137">
                  <c:v>12.434167314682197</c:v>
                </c:pt>
                <c:pt idx="138">
                  <c:v>12.434167314682197</c:v>
                </c:pt>
                <c:pt idx="139">
                  <c:v>12.434167314682197</c:v>
                </c:pt>
                <c:pt idx="140">
                  <c:v>12.434167314682197</c:v>
                </c:pt>
                <c:pt idx="141">
                  <c:v>12.434167314682197</c:v>
                </c:pt>
                <c:pt idx="142">
                  <c:v>12.434167314682197</c:v>
                </c:pt>
                <c:pt idx="143">
                  <c:v>12.434167314682197</c:v>
                </c:pt>
                <c:pt idx="144">
                  <c:v>12.434167314682197</c:v>
                </c:pt>
                <c:pt idx="145">
                  <c:v>12.434167314682197</c:v>
                </c:pt>
                <c:pt idx="146">
                  <c:v>12.434167314682197</c:v>
                </c:pt>
                <c:pt idx="147">
                  <c:v>12.434167314682197</c:v>
                </c:pt>
                <c:pt idx="148">
                  <c:v>12.434167314682197</c:v>
                </c:pt>
                <c:pt idx="149">
                  <c:v>12.434167314682197</c:v>
                </c:pt>
                <c:pt idx="150">
                  <c:v>12.434167314682197</c:v>
                </c:pt>
                <c:pt idx="151">
                  <c:v>12.434167314682197</c:v>
                </c:pt>
                <c:pt idx="152">
                  <c:v>12.434167314682197</c:v>
                </c:pt>
                <c:pt idx="153">
                  <c:v>12.434167314682197</c:v>
                </c:pt>
                <c:pt idx="154">
                  <c:v>12.493753196851797</c:v>
                </c:pt>
                <c:pt idx="155">
                  <c:v>12.551595549614998</c:v>
                </c:pt>
                <c:pt idx="156">
                  <c:v>12.609437902378199</c:v>
                </c:pt>
                <c:pt idx="157">
                  <c:v>12.660049961045999</c:v>
                </c:pt>
                <c:pt idx="158">
                  <c:v>12.709136431483198</c:v>
                </c:pt>
                <c:pt idx="159">
                  <c:v>12.758222901920398</c:v>
                </c:pt>
                <c:pt idx="160">
                  <c:v>12.805783784126998</c:v>
                </c:pt>
                <c:pt idx="161">
                  <c:v>12.853344666333598</c:v>
                </c:pt>
                <c:pt idx="162">
                  <c:v>12.904302754412099</c:v>
                </c:pt>
                <c:pt idx="163">
                  <c:v>12.953626283672099</c:v>
                </c:pt>
                <c:pt idx="164">
                  <c:v>12.989796871796099</c:v>
                </c:pt>
                <c:pt idx="165">
                  <c:v>13.025967459920098</c:v>
                </c:pt>
                <c:pt idx="166">
                  <c:v>13.025967459920098</c:v>
                </c:pt>
                <c:pt idx="167">
                  <c:v>13.025967459920098</c:v>
                </c:pt>
                <c:pt idx="168">
                  <c:v>13.025967459920098</c:v>
                </c:pt>
                <c:pt idx="169">
                  <c:v>13.025967459920098</c:v>
                </c:pt>
                <c:pt idx="170">
                  <c:v>13.025967459920098</c:v>
                </c:pt>
                <c:pt idx="171">
                  <c:v>13.025967459920098</c:v>
                </c:pt>
                <c:pt idx="172">
                  <c:v>13.025967459920098</c:v>
                </c:pt>
                <c:pt idx="173">
                  <c:v>13.025967459920098</c:v>
                </c:pt>
                <c:pt idx="174">
                  <c:v>13.025967459920098</c:v>
                </c:pt>
                <c:pt idx="175">
                  <c:v>13.025967459920098</c:v>
                </c:pt>
                <c:pt idx="176">
                  <c:v>13.025967459920098</c:v>
                </c:pt>
                <c:pt idx="177">
                  <c:v>13.025967459920098</c:v>
                </c:pt>
                <c:pt idx="178">
                  <c:v>13.025967459920098</c:v>
                </c:pt>
                <c:pt idx="179">
                  <c:v>13.025967459920098</c:v>
                </c:pt>
                <c:pt idx="180">
                  <c:v>13.025967459920098</c:v>
                </c:pt>
                <c:pt idx="181">
                  <c:v>13.025967459920098</c:v>
                </c:pt>
                <c:pt idx="182">
                  <c:v>13.025967459920098</c:v>
                </c:pt>
                <c:pt idx="183">
                  <c:v>13.025967459920098</c:v>
                </c:pt>
                <c:pt idx="184">
                  <c:v>13.025967459920098</c:v>
                </c:pt>
                <c:pt idx="185">
                  <c:v>13.025967459920098</c:v>
                </c:pt>
                <c:pt idx="186">
                  <c:v>13.025967459920098</c:v>
                </c:pt>
                <c:pt idx="187">
                  <c:v>13.025967459920098</c:v>
                </c:pt>
                <c:pt idx="188">
                  <c:v>13.025967459920098</c:v>
                </c:pt>
                <c:pt idx="189">
                  <c:v>13.025967459920098</c:v>
                </c:pt>
                <c:pt idx="190">
                  <c:v>13.025967459920098</c:v>
                </c:pt>
                <c:pt idx="191">
                  <c:v>13.025967459920098</c:v>
                </c:pt>
                <c:pt idx="192">
                  <c:v>13.025967459920098</c:v>
                </c:pt>
                <c:pt idx="193">
                  <c:v>13.025967459920098</c:v>
                </c:pt>
                <c:pt idx="194">
                  <c:v>13.025967459920098</c:v>
                </c:pt>
                <c:pt idx="195">
                  <c:v>13.025967459920098</c:v>
                </c:pt>
                <c:pt idx="196">
                  <c:v>13.025967459920098</c:v>
                </c:pt>
                <c:pt idx="197">
                  <c:v>13.025967459920098</c:v>
                </c:pt>
                <c:pt idx="198">
                  <c:v>13.025967459920098</c:v>
                </c:pt>
                <c:pt idx="199">
                  <c:v>13.025967459920098</c:v>
                </c:pt>
                <c:pt idx="200">
                  <c:v>13.025967459920098</c:v>
                </c:pt>
                <c:pt idx="201">
                  <c:v>13.025967459920098</c:v>
                </c:pt>
                <c:pt idx="202">
                  <c:v>13.025967459920098</c:v>
                </c:pt>
                <c:pt idx="203">
                  <c:v>13.025967459920098</c:v>
                </c:pt>
                <c:pt idx="204">
                  <c:v>13.025967459920098</c:v>
                </c:pt>
                <c:pt idx="205">
                  <c:v>13.025967459920098</c:v>
                </c:pt>
                <c:pt idx="206">
                  <c:v>13.025967459920098</c:v>
                </c:pt>
                <c:pt idx="207">
                  <c:v>13.025967459920098</c:v>
                </c:pt>
                <c:pt idx="208">
                  <c:v>13.025967459920098</c:v>
                </c:pt>
                <c:pt idx="209">
                  <c:v>13.025967459920098</c:v>
                </c:pt>
                <c:pt idx="210">
                  <c:v>13.025967459920098</c:v>
                </c:pt>
                <c:pt idx="211">
                  <c:v>13.025967459920098</c:v>
                </c:pt>
                <c:pt idx="212">
                  <c:v>13.025967459920098</c:v>
                </c:pt>
                <c:pt idx="213">
                  <c:v>13.025967459920098</c:v>
                </c:pt>
                <c:pt idx="214">
                  <c:v>13.025967459920098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D-4C97-9CFC-DE380271D5A8}"/>
            </c:ext>
          </c:extLst>
        </c:ser>
        <c:ser>
          <c:idx val="1"/>
          <c:order val="1"/>
          <c:tx>
            <c:strRef>
              <c:f>'Nord-Ouest'!$J$10:$M$10</c:f>
              <c:strCache>
                <c:ptCount val="1"/>
                <c:pt idx="0">
                  <c:v>With Storengy and GRTgaz maintenance (worst case - CMNTt)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'Nord-Ouest'!$J$16:$J$230</c:f>
              <c:numCache>
                <c:formatCode>_-* #\ ##0.0\ _€_-;\-* #\ ##0.0\ _€_-;_-* "-"??\ _€_-;_-@_-</c:formatCode>
                <c:ptCount val="215"/>
                <c:pt idx="0">
                  <c:v>0.15294117600000001</c:v>
                </c:pt>
                <c:pt idx="1">
                  <c:v>0.30588235200000002</c:v>
                </c:pt>
                <c:pt idx="2">
                  <c:v>0.45882352800000004</c:v>
                </c:pt>
                <c:pt idx="3">
                  <c:v>0.61176470400000005</c:v>
                </c:pt>
                <c:pt idx="4">
                  <c:v>0.76470588000000006</c:v>
                </c:pt>
                <c:pt idx="5">
                  <c:v>0.91764705600000007</c:v>
                </c:pt>
                <c:pt idx="6">
                  <c:v>1.070588232</c:v>
                </c:pt>
                <c:pt idx="7">
                  <c:v>1.2235294080000001</c:v>
                </c:pt>
                <c:pt idx="8">
                  <c:v>1.3764705840000002</c:v>
                </c:pt>
                <c:pt idx="9">
                  <c:v>1.5294117600000003</c:v>
                </c:pt>
                <c:pt idx="10">
                  <c:v>1.6823529360000005</c:v>
                </c:pt>
                <c:pt idx="11">
                  <c:v>1.8352941120000006</c:v>
                </c:pt>
                <c:pt idx="12">
                  <c:v>1.9882352880000007</c:v>
                </c:pt>
                <c:pt idx="13">
                  <c:v>2.1411764640000008</c:v>
                </c:pt>
                <c:pt idx="14">
                  <c:v>2.294117640000001</c:v>
                </c:pt>
                <c:pt idx="15">
                  <c:v>2.4470588160000011</c:v>
                </c:pt>
                <c:pt idx="16">
                  <c:v>2.5999999920000012</c:v>
                </c:pt>
                <c:pt idx="17">
                  <c:v>2.7529411680000013</c:v>
                </c:pt>
                <c:pt idx="18">
                  <c:v>2.7911764620000015</c:v>
                </c:pt>
                <c:pt idx="19">
                  <c:v>2.8294117560000016</c:v>
                </c:pt>
                <c:pt idx="20">
                  <c:v>2.8676470500000018</c:v>
                </c:pt>
                <c:pt idx="21">
                  <c:v>2.9058823440000019</c:v>
                </c:pt>
                <c:pt idx="22">
                  <c:v>2.944117638000002</c:v>
                </c:pt>
                <c:pt idx="23">
                  <c:v>2.9823529320000022</c:v>
                </c:pt>
                <c:pt idx="24">
                  <c:v>3.0205882260000023</c:v>
                </c:pt>
                <c:pt idx="25">
                  <c:v>3.0588235200000025</c:v>
                </c:pt>
                <c:pt idx="26">
                  <c:v>3.0970588140000026</c:v>
                </c:pt>
                <c:pt idx="27">
                  <c:v>3.1352941080000027</c:v>
                </c:pt>
                <c:pt idx="28">
                  <c:v>3.1735294020000029</c:v>
                </c:pt>
                <c:pt idx="29">
                  <c:v>3.211764696000003</c:v>
                </c:pt>
                <c:pt idx="30">
                  <c:v>3.2499999900000032</c:v>
                </c:pt>
                <c:pt idx="31">
                  <c:v>3.2882352840000033</c:v>
                </c:pt>
                <c:pt idx="32">
                  <c:v>3.3264705780000035</c:v>
                </c:pt>
                <c:pt idx="33">
                  <c:v>3.3647058720000036</c:v>
                </c:pt>
                <c:pt idx="34">
                  <c:v>3.4029411660000037</c:v>
                </c:pt>
                <c:pt idx="35">
                  <c:v>3.4411764600000039</c:v>
                </c:pt>
                <c:pt idx="36">
                  <c:v>3.479411754000004</c:v>
                </c:pt>
                <c:pt idx="37">
                  <c:v>3.5176470480000042</c:v>
                </c:pt>
                <c:pt idx="38">
                  <c:v>3.5558823420000043</c:v>
                </c:pt>
                <c:pt idx="39">
                  <c:v>3.5941176360000044</c:v>
                </c:pt>
                <c:pt idx="40">
                  <c:v>3.6323529300000046</c:v>
                </c:pt>
                <c:pt idx="41">
                  <c:v>3.6705882240000047</c:v>
                </c:pt>
                <c:pt idx="42">
                  <c:v>3.7088235180000049</c:v>
                </c:pt>
                <c:pt idx="43">
                  <c:v>3.747058812000005</c:v>
                </c:pt>
                <c:pt idx="44">
                  <c:v>3.7852941060000052</c:v>
                </c:pt>
                <c:pt idx="45">
                  <c:v>3.8235294000000053</c:v>
                </c:pt>
                <c:pt idx="46">
                  <c:v>3.8617646940000054</c:v>
                </c:pt>
                <c:pt idx="47">
                  <c:v>3.8999999880000056</c:v>
                </c:pt>
                <c:pt idx="48">
                  <c:v>3.9382352820000057</c:v>
                </c:pt>
                <c:pt idx="49">
                  <c:v>3.9764705760000059</c:v>
                </c:pt>
                <c:pt idx="50">
                  <c:v>4.1294117520000055</c:v>
                </c:pt>
                <c:pt idx="51">
                  <c:v>4.2823529280000052</c:v>
                </c:pt>
                <c:pt idx="52">
                  <c:v>4.4352941040000049</c:v>
                </c:pt>
                <c:pt idx="53">
                  <c:v>4.5882352800000046</c:v>
                </c:pt>
                <c:pt idx="54">
                  <c:v>4.7411764560000043</c:v>
                </c:pt>
                <c:pt idx="55">
                  <c:v>4.8941176320000039</c:v>
                </c:pt>
                <c:pt idx="56">
                  <c:v>5.0470588080000036</c:v>
                </c:pt>
                <c:pt idx="57">
                  <c:v>5.1999999840000033</c:v>
                </c:pt>
                <c:pt idx="58">
                  <c:v>5.352941160000003</c:v>
                </c:pt>
                <c:pt idx="59">
                  <c:v>5.5058823360000027</c:v>
                </c:pt>
                <c:pt idx="60">
                  <c:v>5.6588235120000023</c:v>
                </c:pt>
                <c:pt idx="61">
                  <c:v>5.8041176292000021</c:v>
                </c:pt>
                <c:pt idx="62">
                  <c:v>5.9494117464000018</c:v>
                </c:pt>
                <c:pt idx="63">
                  <c:v>6.0947058636000015</c:v>
                </c:pt>
                <c:pt idx="64">
                  <c:v>6.2399999808000013</c:v>
                </c:pt>
                <c:pt idx="65">
                  <c:v>6.385294098000001</c:v>
                </c:pt>
                <c:pt idx="66">
                  <c:v>6.5305882152000008</c:v>
                </c:pt>
                <c:pt idx="67">
                  <c:v>6.6758823324000005</c:v>
                </c:pt>
                <c:pt idx="68">
                  <c:v>6.8211764496000002</c:v>
                </c:pt>
                <c:pt idx="69">
                  <c:v>6.9664705668</c:v>
                </c:pt>
                <c:pt idx="70">
                  <c:v>7.1117646839999997</c:v>
                </c:pt>
                <c:pt idx="71">
                  <c:v>7.2647058599999994</c:v>
                </c:pt>
                <c:pt idx="72">
                  <c:v>7.4176470359999991</c:v>
                </c:pt>
                <c:pt idx="73">
                  <c:v>7.5476470355999989</c:v>
                </c:pt>
                <c:pt idx="74">
                  <c:v>7.6776470351999988</c:v>
                </c:pt>
                <c:pt idx="75">
                  <c:v>7.8076470347999987</c:v>
                </c:pt>
                <c:pt idx="76">
                  <c:v>7.9357945344056988</c:v>
                </c:pt>
                <c:pt idx="77">
                  <c:v>8.0620895340170993</c:v>
                </c:pt>
                <c:pt idx="78">
                  <c:v>8.2084924747430996</c:v>
                </c:pt>
                <c:pt idx="79">
                  <c:v>8.3527160037110999</c:v>
                </c:pt>
                <c:pt idx="80">
                  <c:v>8.4734535033396003</c:v>
                </c:pt>
                <c:pt idx="81">
                  <c:v>8.5923385029738011</c:v>
                </c:pt>
                <c:pt idx="82">
                  <c:v>8.7093710026137003</c:v>
                </c:pt>
                <c:pt idx="83">
                  <c:v>8.8264035022535996</c:v>
                </c:pt>
                <c:pt idx="84">
                  <c:v>8.9415835018991991</c:v>
                </c:pt>
                <c:pt idx="85">
                  <c:v>9.0749099720771991</c:v>
                </c:pt>
                <c:pt idx="86">
                  <c:v>9.2060570304971989</c:v>
                </c:pt>
                <c:pt idx="87">
                  <c:v>9.3350246771591987</c:v>
                </c:pt>
                <c:pt idx="88">
                  <c:v>9.4618129120631984</c:v>
                </c:pt>
                <c:pt idx="89">
                  <c:v>9.586421735209198</c:v>
                </c:pt>
                <c:pt idx="90">
                  <c:v>9.7088511465971976</c:v>
                </c:pt>
                <c:pt idx="91">
                  <c:v>9.8291011462271971</c:v>
                </c:pt>
                <c:pt idx="92">
                  <c:v>9.9471717340991965</c:v>
                </c:pt>
                <c:pt idx="93">
                  <c:v>10.063062910213196</c:v>
                </c:pt>
                <c:pt idx="94">
                  <c:v>10.176774674569195</c:v>
                </c:pt>
                <c:pt idx="95">
                  <c:v>10.288307027167194</c:v>
                </c:pt>
                <c:pt idx="96">
                  <c:v>10.397659968007193</c:v>
                </c:pt>
                <c:pt idx="97">
                  <c:v>10.507012908847193</c:v>
                </c:pt>
                <c:pt idx="98">
                  <c:v>10.614186437929193</c:v>
                </c:pt>
                <c:pt idx="99">
                  <c:v>10.719180555253194</c:v>
                </c:pt>
                <c:pt idx="100">
                  <c:v>10.821995260819195</c:v>
                </c:pt>
                <c:pt idx="101">
                  <c:v>10.922630554627196</c:v>
                </c:pt>
                <c:pt idx="102">
                  <c:v>11.021086436677196</c:v>
                </c:pt>
                <c:pt idx="103">
                  <c:v>11.119542318727197</c:v>
                </c:pt>
                <c:pt idx="104">
                  <c:v>11.215818789019197</c:v>
                </c:pt>
                <c:pt idx="105">
                  <c:v>11.309915847553198</c:v>
                </c:pt>
                <c:pt idx="106">
                  <c:v>11.404012906087198</c:v>
                </c:pt>
                <c:pt idx="107">
                  <c:v>11.495930552863198</c:v>
                </c:pt>
                <c:pt idx="108">
                  <c:v>11.585668787881199</c:v>
                </c:pt>
                <c:pt idx="109">
                  <c:v>11.673227611141199</c:v>
                </c:pt>
                <c:pt idx="110">
                  <c:v>11.760786434401199</c:v>
                </c:pt>
                <c:pt idx="111">
                  <c:v>11.760786434401199</c:v>
                </c:pt>
                <c:pt idx="112">
                  <c:v>11.760786434401199</c:v>
                </c:pt>
                <c:pt idx="113">
                  <c:v>11.760786434401199</c:v>
                </c:pt>
                <c:pt idx="114">
                  <c:v>11.760786434401199</c:v>
                </c:pt>
                <c:pt idx="115">
                  <c:v>11.760786434401199</c:v>
                </c:pt>
                <c:pt idx="116">
                  <c:v>11.760786434401199</c:v>
                </c:pt>
                <c:pt idx="117">
                  <c:v>11.760786434401199</c:v>
                </c:pt>
                <c:pt idx="118">
                  <c:v>11.760786434401199</c:v>
                </c:pt>
                <c:pt idx="119">
                  <c:v>11.760786434401199</c:v>
                </c:pt>
                <c:pt idx="120">
                  <c:v>11.760786434401199</c:v>
                </c:pt>
                <c:pt idx="121">
                  <c:v>11.760786434401199</c:v>
                </c:pt>
                <c:pt idx="122">
                  <c:v>11.760786434401199</c:v>
                </c:pt>
                <c:pt idx="123">
                  <c:v>11.824820993027698</c:v>
                </c:pt>
                <c:pt idx="124">
                  <c:v>11.888855551654197</c:v>
                </c:pt>
                <c:pt idx="125">
                  <c:v>11.951255551462197</c:v>
                </c:pt>
                <c:pt idx="126">
                  <c:v>12.013655551270196</c:v>
                </c:pt>
                <c:pt idx="127">
                  <c:v>12.094676139256196</c:v>
                </c:pt>
                <c:pt idx="128">
                  <c:v>12.173517315484196</c:v>
                </c:pt>
                <c:pt idx="129">
                  <c:v>12.240532315277996</c:v>
                </c:pt>
                <c:pt idx="130">
                  <c:v>12.305694815077496</c:v>
                </c:pt>
                <c:pt idx="131">
                  <c:v>12.370857314876996</c:v>
                </c:pt>
                <c:pt idx="132">
                  <c:v>12.434167314682197</c:v>
                </c:pt>
                <c:pt idx="133">
                  <c:v>12.434167314682197</c:v>
                </c:pt>
                <c:pt idx="134">
                  <c:v>12.434167314682197</c:v>
                </c:pt>
                <c:pt idx="135">
                  <c:v>12.434167314682197</c:v>
                </c:pt>
                <c:pt idx="136">
                  <c:v>12.434167314682197</c:v>
                </c:pt>
                <c:pt idx="137">
                  <c:v>12.434167314682197</c:v>
                </c:pt>
                <c:pt idx="138">
                  <c:v>12.434167314682197</c:v>
                </c:pt>
                <c:pt idx="139">
                  <c:v>12.434167314682197</c:v>
                </c:pt>
                <c:pt idx="140">
                  <c:v>12.434167314682197</c:v>
                </c:pt>
                <c:pt idx="141">
                  <c:v>12.434167314682197</c:v>
                </c:pt>
                <c:pt idx="142">
                  <c:v>12.434167314682197</c:v>
                </c:pt>
                <c:pt idx="143">
                  <c:v>12.434167314682197</c:v>
                </c:pt>
                <c:pt idx="144">
                  <c:v>12.434167314682197</c:v>
                </c:pt>
                <c:pt idx="145">
                  <c:v>12.434167314682197</c:v>
                </c:pt>
                <c:pt idx="146">
                  <c:v>12.434167314682197</c:v>
                </c:pt>
                <c:pt idx="147">
                  <c:v>12.434167314682197</c:v>
                </c:pt>
                <c:pt idx="148">
                  <c:v>12.434167314682197</c:v>
                </c:pt>
                <c:pt idx="149">
                  <c:v>12.434167314682197</c:v>
                </c:pt>
                <c:pt idx="150">
                  <c:v>12.434167314682197</c:v>
                </c:pt>
                <c:pt idx="151">
                  <c:v>12.434167314682197</c:v>
                </c:pt>
                <c:pt idx="152">
                  <c:v>12.434167314682197</c:v>
                </c:pt>
                <c:pt idx="153">
                  <c:v>12.434167314682197</c:v>
                </c:pt>
                <c:pt idx="154">
                  <c:v>12.493753196851797</c:v>
                </c:pt>
                <c:pt idx="155">
                  <c:v>12.551595549614998</c:v>
                </c:pt>
                <c:pt idx="156">
                  <c:v>12.609437902378199</c:v>
                </c:pt>
                <c:pt idx="157">
                  <c:v>12.660049961045999</c:v>
                </c:pt>
                <c:pt idx="158">
                  <c:v>12.709136431483198</c:v>
                </c:pt>
                <c:pt idx="159">
                  <c:v>12.758222901920398</c:v>
                </c:pt>
                <c:pt idx="160">
                  <c:v>12.805783784126998</c:v>
                </c:pt>
                <c:pt idx="161">
                  <c:v>12.853344666333598</c:v>
                </c:pt>
                <c:pt idx="162">
                  <c:v>12.904302754412099</c:v>
                </c:pt>
                <c:pt idx="163">
                  <c:v>12.953626283672099</c:v>
                </c:pt>
                <c:pt idx="164">
                  <c:v>12.989796871796099</c:v>
                </c:pt>
                <c:pt idx="165">
                  <c:v>13.025967459920098</c:v>
                </c:pt>
                <c:pt idx="166">
                  <c:v>13.025967459920098</c:v>
                </c:pt>
                <c:pt idx="167">
                  <c:v>13.025967459920098</c:v>
                </c:pt>
                <c:pt idx="168">
                  <c:v>13.025967459920098</c:v>
                </c:pt>
                <c:pt idx="169">
                  <c:v>13.025967459920098</c:v>
                </c:pt>
                <c:pt idx="170">
                  <c:v>13.025967459920098</c:v>
                </c:pt>
                <c:pt idx="171">
                  <c:v>13.025967459920098</c:v>
                </c:pt>
                <c:pt idx="172">
                  <c:v>13.025967459920098</c:v>
                </c:pt>
                <c:pt idx="173">
                  <c:v>13.025967459920098</c:v>
                </c:pt>
                <c:pt idx="174">
                  <c:v>13.025967459920098</c:v>
                </c:pt>
                <c:pt idx="175">
                  <c:v>13.025967459920098</c:v>
                </c:pt>
                <c:pt idx="176">
                  <c:v>13.025967459920098</c:v>
                </c:pt>
                <c:pt idx="177">
                  <c:v>13.025967459920098</c:v>
                </c:pt>
                <c:pt idx="178">
                  <c:v>13.025967459920098</c:v>
                </c:pt>
                <c:pt idx="179">
                  <c:v>13.025967459920098</c:v>
                </c:pt>
                <c:pt idx="180">
                  <c:v>13.025967459920098</c:v>
                </c:pt>
                <c:pt idx="181">
                  <c:v>13.025967459920098</c:v>
                </c:pt>
                <c:pt idx="182">
                  <c:v>13.025967459920098</c:v>
                </c:pt>
                <c:pt idx="183">
                  <c:v>13.025967459920098</c:v>
                </c:pt>
                <c:pt idx="184">
                  <c:v>13.025967459920098</c:v>
                </c:pt>
                <c:pt idx="185">
                  <c:v>13.025967459920098</c:v>
                </c:pt>
                <c:pt idx="186">
                  <c:v>13.025967459920098</c:v>
                </c:pt>
                <c:pt idx="187">
                  <c:v>13.025967459920098</c:v>
                </c:pt>
                <c:pt idx="188">
                  <c:v>13.025967459920098</c:v>
                </c:pt>
                <c:pt idx="189">
                  <c:v>13.025967459920098</c:v>
                </c:pt>
                <c:pt idx="190">
                  <c:v>13.025967459920098</c:v>
                </c:pt>
                <c:pt idx="191">
                  <c:v>13.025967459920098</c:v>
                </c:pt>
                <c:pt idx="192">
                  <c:v>13.025967459920098</c:v>
                </c:pt>
                <c:pt idx="193">
                  <c:v>13.025967459920098</c:v>
                </c:pt>
                <c:pt idx="194">
                  <c:v>13.025967459920098</c:v>
                </c:pt>
                <c:pt idx="195">
                  <c:v>13.025967459920098</c:v>
                </c:pt>
                <c:pt idx="196">
                  <c:v>13.025967459920098</c:v>
                </c:pt>
                <c:pt idx="197">
                  <c:v>13.025967459920098</c:v>
                </c:pt>
                <c:pt idx="198">
                  <c:v>13.025967459920098</c:v>
                </c:pt>
                <c:pt idx="199">
                  <c:v>13.025967459920098</c:v>
                </c:pt>
                <c:pt idx="200">
                  <c:v>13.025967459920098</c:v>
                </c:pt>
                <c:pt idx="201">
                  <c:v>13.025967459920098</c:v>
                </c:pt>
                <c:pt idx="202">
                  <c:v>13.025967459920098</c:v>
                </c:pt>
                <c:pt idx="203">
                  <c:v>13.025967459920098</c:v>
                </c:pt>
                <c:pt idx="204">
                  <c:v>13.025967459920098</c:v>
                </c:pt>
                <c:pt idx="205">
                  <c:v>13.025967459920098</c:v>
                </c:pt>
                <c:pt idx="206">
                  <c:v>13.025967459920098</c:v>
                </c:pt>
                <c:pt idx="207">
                  <c:v>13.025967459920098</c:v>
                </c:pt>
                <c:pt idx="208">
                  <c:v>13.025967459920098</c:v>
                </c:pt>
                <c:pt idx="209">
                  <c:v>13.025967459920098</c:v>
                </c:pt>
                <c:pt idx="210">
                  <c:v>13.025967459920098</c:v>
                </c:pt>
                <c:pt idx="211">
                  <c:v>13.025967459920098</c:v>
                </c:pt>
                <c:pt idx="212">
                  <c:v>13.025967459920098</c:v>
                </c:pt>
                <c:pt idx="213">
                  <c:v>13.025967459920098</c:v>
                </c:pt>
                <c:pt idx="214">
                  <c:v>13.025967459920098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D-4C97-9CFC-DE380271D5A8}"/>
            </c:ext>
          </c:extLst>
        </c:ser>
        <c:ser>
          <c:idx val="2"/>
          <c:order val="2"/>
          <c:tx>
            <c:strRef>
              <c:f>'Nord-Ouest'!$O$10</c:f>
              <c:strCache>
                <c:ptCount val="1"/>
                <c:pt idx="0">
                  <c:v>With Storengy and GRTgaz maintenance (probable case - CPRTt)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'Nord-Ouest'!$O$16:$O$230</c:f>
              <c:numCache>
                <c:formatCode>_-* #\ ##0.0\ _€_-;\-* #\ ##0.0\ _€_-;_-* "-"??\ _€_-;_-@_-</c:formatCode>
                <c:ptCount val="215"/>
                <c:pt idx="0">
                  <c:v>0.15294117600000001</c:v>
                </c:pt>
                <c:pt idx="1">
                  <c:v>0.30588235200000002</c:v>
                </c:pt>
                <c:pt idx="2">
                  <c:v>0.45882352800000004</c:v>
                </c:pt>
                <c:pt idx="3">
                  <c:v>0.61176470400000005</c:v>
                </c:pt>
                <c:pt idx="4">
                  <c:v>0.76470588000000006</c:v>
                </c:pt>
                <c:pt idx="5">
                  <c:v>0.91764705600000007</c:v>
                </c:pt>
                <c:pt idx="6">
                  <c:v>1.070588232</c:v>
                </c:pt>
                <c:pt idx="7">
                  <c:v>1.2235294080000001</c:v>
                </c:pt>
                <c:pt idx="8">
                  <c:v>1.3764705840000002</c:v>
                </c:pt>
                <c:pt idx="9">
                  <c:v>1.5294117600000003</c:v>
                </c:pt>
                <c:pt idx="10">
                  <c:v>1.6823529360000005</c:v>
                </c:pt>
                <c:pt idx="11">
                  <c:v>1.8352941120000006</c:v>
                </c:pt>
                <c:pt idx="12">
                  <c:v>1.9882352880000007</c:v>
                </c:pt>
                <c:pt idx="13">
                  <c:v>2.1411764640000008</c:v>
                </c:pt>
                <c:pt idx="14">
                  <c:v>2.294117640000001</c:v>
                </c:pt>
                <c:pt idx="15">
                  <c:v>2.4470588160000011</c:v>
                </c:pt>
                <c:pt idx="16">
                  <c:v>2.5999999920000012</c:v>
                </c:pt>
                <c:pt idx="17">
                  <c:v>2.7529411680000013</c:v>
                </c:pt>
                <c:pt idx="18">
                  <c:v>2.7911764620000015</c:v>
                </c:pt>
                <c:pt idx="19">
                  <c:v>2.8294117560000016</c:v>
                </c:pt>
                <c:pt idx="20">
                  <c:v>2.8676470500000018</c:v>
                </c:pt>
                <c:pt idx="21">
                  <c:v>2.9058823440000019</c:v>
                </c:pt>
                <c:pt idx="22">
                  <c:v>2.944117638000002</c:v>
                </c:pt>
                <c:pt idx="23">
                  <c:v>2.9823529320000022</c:v>
                </c:pt>
                <c:pt idx="24">
                  <c:v>3.0205882260000023</c:v>
                </c:pt>
                <c:pt idx="25">
                  <c:v>3.0588235200000025</c:v>
                </c:pt>
                <c:pt idx="26">
                  <c:v>3.0970588140000026</c:v>
                </c:pt>
                <c:pt idx="27">
                  <c:v>3.1352941080000027</c:v>
                </c:pt>
                <c:pt idx="28">
                  <c:v>3.1735294020000029</c:v>
                </c:pt>
                <c:pt idx="29">
                  <c:v>3.211764696000003</c:v>
                </c:pt>
                <c:pt idx="30">
                  <c:v>3.2499999900000032</c:v>
                </c:pt>
                <c:pt idx="31">
                  <c:v>3.2882352840000033</c:v>
                </c:pt>
                <c:pt idx="32">
                  <c:v>3.3264705780000035</c:v>
                </c:pt>
                <c:pt idx="33">
                  <c:v>3.3647058720000036</c:v>
                </c:pt>
                <c:pt idx="34">
                  <c:v>3.4029411660000037</c:v>
                </c:pt>
                <c:pt idx="35">
                  <c:v>3.4411764600000039</c:v>
                </c:pt>
                <c:pt idx="36">
                  <c:v>3.479411754000004</c:v>
                </c:pt>
                <c:pt idx="37">
                  <c:v>3.5176470480000042</c:v>
                </c:pt>
                <c:pt idx="38">
                  <c:v>3.5558823420000043</c:v>
                </c:pt>
                <c:pt idx="39">
                  <c:v>3.5941176360000044</c:v>
                </c:pt>
                <c:pt idx="40">
                  <c:v>3.6323529300000046</c:v>
                </c:pt>
                <c:pt idx="41">
                  <c:v>3.6705882240000047</c:v>
                </c:pt>
                <c:pt idx="42">
                  <c:v>3.7088235180000049</c:v>
                </c:pt>
                <c:pt idx="43">
                  <c:v>3.747058812000005</c:v>
                </c:pt>
                <c:pt idx="44">
                  <c:v>3.7852941060000052</c:v>
                </c:pt>
                <c:pt idx="45">
                  <c:v>3.8235294000000053</c:v>
                </c:pt>
                <c:pt idx="46">
                  <c:v>3.8617646940000054</c:v>
                </c:pt>
                <c:pt idx="47">
                  <c:v>3.8999999880000056</c:v>
                </c:pt>
                <c:pt idx="48">
                  <c:v>3.9382352820000057</c:v>
                </c:pt>
                <c:pt idx="49">
                  <c:v>3.9764705760000059</c:v>
                </c:pt>
                <c:pt idx="50">
                  <c:v>4.1294117520000055</c:v>
                </c:pt>
                <c:pt idx="51">
                  <c:v>4.2823529280000052</c:v>
                </c:pt>
                <c:pt idx="52">
                  <c:v>4.4352941040000049</c:v>
                </c:pt>
                <c:pt idx="53">
                  <c:v>4.5882352800000046</c:v>
                </c:pt>
                <c:pt idx="54">
                  <c:v>4.7411764560000043</c:v>
                </c:pt>
                <c:pt idx="55">
                  <c:v>4.8941176320000039</c:v>
                </c:pt>
                <c:pt idx="56">
                  <c:v>5.0470588080000036</c:v>
                </c:pt>
                <c:pt idx="57">
                  <c:v>5.1999999840000033</c:v>
                </c:pt>
                <c:pt idx="58">
                  <c:v>5.352941160000003</c:v>
                </c:pt>
                <c:pt idx="59">
                  <c:v>5.5058823360000027</c:v>
                </c:pt>
                <c:pt idx="60">
                  <c:v>5.6588235120000023</c:v>
                </c:pt>
                <c:pt idx="61">
                  <c:v>5.8041176292000021</c:v>
                </c:pt>
                <c:pt idx="62">
                  <c:v>5.9494117464000018</c:v>
                </c:pt>
                <c:pt idx="63">
                  <c:v>6.0947058636000015</c:v>
                </c:pt>
                <c:pt idx="64">
                  <c:v>6.2399999808000013</c:v>
                </c:pt>
                <c:pt idx="65">
                  <c:v>6.385294098000001</c:v>
                </c:pt>
                <c:pt idx="66">
                  <c:v>6.5305882152000008</c:v>
                </c:pt>
                <c:pt idx="67">
                  <c:v>6.6758823324000005</c:v>
                </c:pt>
                <c:pt idx="68">
                  <c:v>6.8211764496000002</c:v>
                </c:pt>
                <c:pt idx="69">
                  <c:v>6.9664705668</c:v>
                </c:pt>
                <c:pt idx="70">
                  <c:v>7.1117646839999997</c:v>
                </c:pt>
                <c:pt idx="71">
                  <c:v>7.2647058599999994</c:v>
                </c:pt>
                <c:pt idx="72">
                  <c:v>7.4176470359999991</c:v>
                </c:pt>
                <c:pt idx="73">
                  <c:v>7.5476470355999989</c:v>
                </c:pt>
                <c:pt idx="74">
                  <c:v>7.6776470351999988</c:v>
                </c:pt>
                <c:pt idx="75">
                  <c:v>7.8076470347999987</c:v>
                </c:pt>
                <c:pt idx="76">
                  <c:v>7.9357945344056988</c:v>
                </c:pt>
                <c:pt idx="77">
                  <c:v>8.0620895340170993</c:v>
                </c:pt>
                <c:pt idx="78">
                  <c:v>8.2084924747430996</c:v>
                </c:pt>
                <c:pt idx="79">
                  <c:v>8.3527160037110999</c:v>
                </c:pt>
                <c:pt idx="80">
                  <c:v>8.4734535033396003</c:v>
                </c:pt>
                <c:pt idx="81">
                  <c:v>8.5923385029738011</c:v>
                </c:pt>
                <c:pt idx="82">
                  <c:v>8.7093710026137003</c:v>
                </c:pt>
                <c:pt idx="83">
                  <c:v>8.8264035022535996</c:v>
                </c:pt>
                <c:pt idx="84">
                  <c:v>8.9415835018991991</c:v>
                </c:pt>
                <c:pt idx="85">
                  <c:v>9.0749099720771991</c:v>
                </c:pt>
                <c:pt idx="86">
                  <c:v>9.2060570304971989</c:v>
                </c:pt>
                <c:pt idx="87">
                  <c:v>9.3350246771591987</c:v>
                </c:pt>
                <c:pt idx="88">
                  <c:v>9.4618129120631984</c:v>
                </c:pt>
                <c:pt idx="89">
                  <c:v>9.586421735209198</c:v>
                </c:pt>
                <c:pt idx="90">
                  <c:v>9.7088511465971976</c:v>
                </c:pt>
                <c:pt idx="91">
                  <c:v>9.8291011462271971</c:v>
                </c:pt>
                <c:pt idx="92">
                  <c:v>9.9471717340991965</c:v>
                </c:pt>
                <c:pt idx="93">
                  <c:v>10.063062910213196</c:v>
                </c:pt>
                <c:pt idx="94">
                  <c:v>10.176774674569195</c:v>
                </c:pt>
                <c:pt idx="95">
                  <c:v>10.288307027167194</c:v>
                </c:pt>
                <c:pt idx="96">
                  <c:v>10.397659968007193</c:v>
                </c:pt>
                <c:pt idx="97">
                  <c:v>10.507012908847193</c:v>
                </c:pt>
                <c:pt idx="98">
                  <c:v>10.614186437929193</c:v>
                </c:pt>
                <c:pt idx="99">
                  <c:v>10.719180555253194</c:v>
                </c:pt>
                <c:pt idx="100">
                  <c:v>10.821995260819195</c:v>
                </c:pt>
                <c:pt idx="101">
                  <c:v>10.922630554627196</c:v>
                </c:pt>
                <c:pt idx="102">
                  <c:v>11.021086436677196</c:v>
                </c:pt>
                <c:pt idx="103">
                  <c:v>11.119542318727197</c:v>
                </c:pt>
                <c:pt idx="104">
                  <c:v>11.215818789019197</c:v>
                </c:pt>
                <c:pt idx="105">
                  <c:v>11.309915847553198</c:v>
                </c:pt>
                <c:pt idx="106">
                  <c:v>11.404012906087198</c:v>
                </c:pt>
                <c:pt idx="107">
                  <c:v>11.495930552863198</c:v>
                </c:pt>
                <c:pt idx="108">
                  <c:v>11.585668787881199</c:v>
                </c:pt>
                <c:pt idx="109">
                  <c:v>11.673227611141199</c:v>
                </c:pt>
                <c:pt idx="110">
                  <c:v>11.760786434401199</c:v>
                </c:pt>
                <c:pt idx="111">
                  <c:v>11.760786434401199</c:v>
                </c:pt>
                <c:pt idx="112">
                  <c:v>11.760786434401199</c:v>
                </c:pt>
                <c:pt idx="113">
                  <c:v>11.760786434401199</c:v>
                </c:pt>
                <c:pt idx="114">
                  <c:v>11.760786434401199</c:v>
                </c:pt>
                <c:pt idx="115">
                  <c:v>11.760786434401199</c:v>
                </c:pt>
                <c:pt idx="116">
                  <c:v>11.760786434401199</c:v>
                </c:pt>
                <c:pt idx="117">
                  <c:v>11.760786434401199</c:v>
                </c:pt>
                <c:pt idx="118">
                  <c:v>11.760786434401199</c:v>
                </c:pt>
                <c:pt idx="119">
                  <c:v>11.760786434401199</c:v>
                </c:pt>
                <c:pt idx="120">
                  <c:v>11.760786434401199</c:v>
                </c:pt>
                <c:pt idx="121">
                  <c:v>11.760786434401199</c:v>
                </c:pt>
                <c:pt idx="122">
                  <c:v>11.760786434401199</c:v>
                </c:pt>
                <c:pt idx="123">
                  <c:v>11.824820993027698</c:v>
                </c:pt>
                <c:pt idx="124">
                  <c:v>11.888855551654197</c:v>
                </c:pt>
                <c:pt idx="125">
                  <c:v>11.951255551462197</c:v>
                </c:pt>
                <c:pt idx="126">
                  <c:v>12.013655551270196</c:v>
                </c:pt>
                <c:pt idx="127">
                  <c:v>12.094676139256196</c:v>
                </c:pt>
                <c:pt idx="128">
                  <c:v>12.173517315484196</c:v>
                </c:pt>
                <c:pt idx="129">
                  <c:v>12.240532315277996</c:v>
                </c:pt>
                <c:pt idx="130">
                  <c:v>12.305694815077496</c:v>
                </c:pt>
                <c:pt idx="131">
                  <c:v>12.370857314876996</c:v>
                </c:pt>
                <c:pt idx="132">
                  <c:v>12.434167314682197</c:v>
                </c:pt>
                <c:pt idx="133">
                  <c:v>12.434167314682197</c:v>
                </c:pt>
                <c:pt idx="134">
                  <c:v>12.434167314682197</c:v>
                </c:pt>
                <c:pt idx="135">
                  <c:v>12.434167314682197</c:v>
                </c:pt>
                <c:pt idx="136">
                  <c:v>12.434167314682197</c:v>
                </c:pt>
                <c:pt idx="137">
                  <c:v>12.434167314682197</c:v>
                </c:pt>
                <c:pt idx="138">
                  <c:v>12.434167314682197</c:v>
                </c:pt>
                <c:pt idx="139">
                  <c:v>12.434167314682197</c:v>
                </c:pt>
                <c:pt idx="140">
                  <c:v>12.434167314682197</c:v>
                </c:pt>
                <c:pt idx="141">
                  <c:v>12.434167314682197</c:v>
                </c:pt>
                <c:pt idx="142">
                  <c:v>12.434167314682197</c:v>
                </c:pt>
                <c:pt idx="143">
                  <c:v>12.434167314682197</c:v>
                </c:pt>
                <c:pt idx="144">
                  <c:v>12.434167314682197</c:v>
                </c:pt>
                <c:pt idx="145">
                  <c:v>12.434167314682197</c:v>
                </c:pt>
                <c:pt idx="146">
                  <c:v>12.434167314682197</c:v>
                </c:pt>
                <c:pt idx="147">
                  <c:v>12.434167314682197</c:v>
                </c:pt>
                <c:pt idx="148">
                  <c:v>12.434167314682197</c:v>
                </c:pt>
                <c:pt idx="149">
                  <c:v>12.434167314682197</c:v>
                </c:pt>
                <c:pt idx="150">
                  <c:v>12.434167314682197</c:v>
                </c:pt>
                <c:pt idx="151">
                  <c:v>12.434167314682197</c:v>
                </c:pt>
                <c:pt idx="152">
                  <c:v>12.434167314682197</c:v>
                </c:pt>
                <c:pt idx="153">
                  <c:v>12.434167314682197</c:v>
                </c:pt>
                <c:pt idx="154">
                  <c:v>12.493753196851797</c:v>
                </c:pt>
                <c:pt idx="155">
                  <c:v>12.551595549614998</c:v>
                </c:pt>
                <c:pt idx="156">
                  <c:v>12.609437902378199</c:v>
                </c:pt>
                <c:pt idx="157">
                  <c:v>12.660049961045999</c:v>
                </c:pt>
                <c:pt idx="158">
                  <c:v>12.709136431483198</c:v>
                </c:pt>
                <c:pt idx="159">
                  <c:v>12.758222901920398</c:v>
                </c:pt>
                <c:pt idx="160">
                  <c:v>12.805783784126998</c:v>
                </c:pt>
                <c:pt idx="161">
                  <c:v>12.853344666333598</c:v>
                </c:pt>
                <c:pt idx="162">
                  <c:v>12.904302754412099</c:v>
                </c:pt>
                <c:pt idx="163">
                  <c:v>12.953626283672099</c:v>
                </c:pt>
                <c:pt idx="164">
                  <c:v>12.989796871796099</c:v>
                </c:pt>
                <c:pt idx="165">
                  <c:v>13.025967459920098</c:v>
                </c:pt>
                <c:pt idx="166">
                  <c:v>13.025967459920098</c:v>
                </c:pt>
                <c:pt idx="167">
                  <c:v>13.025967459920098</c:v>
                </c:pt>
                <c:pt idx="168">
                  <c:v>13.025967459920098</c:v>
                </c:pt>
                <c:pt idx="169">
                  <c:v>13.025967459920098</c:v>
                </c:pt>
                <c:pt idx="170">
                  <c:v>13.025967459920098</c:v>
                </c:pt>
                <c:pt idx="171">
                  <c:v>13.025967459920098</c:v>
                </c:pt>
                <c:pt idx="172">
                  <c:v>13.025967459920098</c:v>
                </c:pt>
                <c:pt idx="173">
                  <c:v>13.025967459920098</c:v>
                </c:pt>
                <c:pt idx="174">
                  <c:v>13.025967459920098</c:v>
                </c:pt>
                <c:pt idx="175">
                  <c:v>13.025967459920098</c:v>
                </c:pt>
                <c:pt idx="176">
                  <c:v>13.025967459920098</c:v>
                </c:pt>
                <c:pt idx="177">
                  <c:v>13.025967459920098</c:v>
                </c:pt>
                <c:pt idx="178">
                  <c:v>13.025967459920098</c:v>
                </c:pt>
                <c:pt idx="179">
                  <c:v>13.025967459920098</c:v>
                </c:pt>
                <c:pt idx="180">
                  <c:v>13.025967459920098</c:v>
                </c:pt>
                <c:pt idx="181">
                  <c:v>13.025967459920098</c:v>
                </c:pt>
                <c:pt idx="182">
                  <c:v>13.025967459920098</c:v>
                </c:pt>
                <c:pt idx="183">
                  <c:v>13.025967459920098</c:v>
                </c:pt>
                <c:pt idx="184">
                  <c:v>13.025967459920098</c:v>
                </c:pt>
                <c:pt idx="185">
                  <c:v>13.025967459920098</c:v>
                </c:pt>
                <c:pt idx="186">
                  <c:v>13.025967459920098</c:v>
                </c:pt>
                <c:pt idx="187">
                  <c:v>13.025967459920098</c:v>
                </c:pt>
                <c:pt idx="188">
                  <c:v>13.025967459920098</c:v>
                </c:pt>
                <c:pt idx="189">
                  <c:v>13.025967459920098</c:v>
                </c:pt>
                <c:pt idx="190">
                  <c:v>13.025967459920098</c:v>
                </c:pt>
                <c:pt idx="191">
                  <c:v>13.025967459920098</c:v>
                </c:pt>
                <c:pt idx="192">
                  <c:v>13.025967459920098</c:v>
                </c:pt>
                <c:pt idx="193">
                  <c:v>13.025967459920098</c:v>
                </c:pt>
                <c:pt idx="194">
                  <c:v>13.025967459920098</c:v>
                </c:pt>
                <c:pt idx="195">
                  <c:v>13.025967459920098</c:v>
                </c:pt>
                <c:pt idx="196">
                  <c:v>13.025967459920098</c:v>
                </c:pt>
                <c:pt idx="197">
                  <c:v>13.025967459920098</c:v>
                </c:pt>
                <c:pt idx="198">
                  <c:v>13.025967459920098</c:v>
                </c:pt>
                <c:pt idx="199">
                  <c:v>13.025967459920098</c:v>
                </c:pt>
                <c:pt idx="200">
                  <c:v>13.025967459920098</c:v>
                </c:pt>
                <c:pt idx="201">
                  <c:v>13.025967459920098</c:v>
                </c:pt>
                <c:pt idx="202">
                  <c:v>13.025967459920098</c:v>
                </c:pt>
                <c:pt idx="203">
                  <c:v>13.025967459920098</c:v>
                </c:pt>
                <c:pt idx="204">
                  <c:v>13.025967459920098</c:v>
                </c:pt>
                <c:pt idx="205">
                  <c:v>13.025967459920098</c:v>
                </c:pt>
                <c:pt idx="206">
                  <c:v>13.025967459920098</c:v>
                </c:pt>
                <c:pt idx="207">
                  <c:v>13.025967459920098</c:v>
                </c:pt>
                <c:pt idx="208">
                  <c:v>13.025967459920098</c:v>
                </c:pt>
                <c:pt idx="209">
                  <c:v>13.025967459920098</c:v>
                </c:pt>
                <c:pt idx="210">
                  <c:v>13.025967459920098</c:v>
                </c:pt>
                <c:pt idx="211">
                  <c:v>13.025967459920098</c:v>
                </c:pt>
                <c:pt idx="212">
                  <c:v>13.025967459920098</c:v>
                </c:pt>
                <c:pt idx="213">
                  <c:v>13.025967459920098</c:v>
                </c:pt>
                <c:pt idx="214">
                  <c:v>13.025967459920098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8-4CCD-85B3-9CA49BDBFDCD}"/>
            </c:ext>
          </c:extLst>
        </c:ser>
        <c:ser>
          <c:idx val="3"/>
          <c:order val="3"/>
          <c:tx>
            <c:strRef>
              <c:f>'Nord-Ouest'!$C$15</c:f>
              <c:strCache>
                <c:ptCount val="1"/>
                <c:pt idx="0">
                  <c:v>Maximum stock level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'Nord-Ouest'!$C$16:$C$230</c:f>
              <c:numCache>
                <c:formatCode>General</c:formatCode>
                <c:ptCount val="215"/>
                <c:pt idx="0">
                  <c:v>5.2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8.4500000000000011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11.700000000000001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12.399999999999999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E-4468-B057-EDB2553956D1}"/>
            </c:ext>
          </c:extLst>
        </c:ser>
        <c:ser>
          <c:idx val="4"/>
          <c:order val="4"/>
          <c:tx>
            <c:strRef>
              <c:f>'Nord-Ouest'!$B$15</c:f>
              <c:strCache>
                <c:ptCount val="1"/>
                <c:pt idx="0">
                  <c:v>Minimum stock level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'Nord-Ouest'!$B$16:$B$230</c:f>
              <c:numCache>
                <c:formatCode>0.00</c:formatCode>
                <c:ptCount val="2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2.6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6.5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11.049999999999999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5-4004-ABA9-7F5B1E599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298152"/>
        <c:axId val="786304032"/>
      </c:lineChart>
      <c:dateAx>
        <c:axId val="7862981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304032"/>
        <c:crosses val="autoZero"/>
        <c:auto val="1"/>
        <c:lblOffset val="100"/>
        <c:baseTimeUnit val="days"/>
      </c:dateAx>
      <c:valAx>
        <c:axId val="78630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-* #\ ##0.00\ _€_-;\-* #\ 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6298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744350</xdr:colOff>
      <xdr:row>29</xdr:row>
      <xdr:rowOff>11205</xdr:rowOff>
    </xdr:from>
    <xdr:to>
      <xdr:col>21</xdr:col>
      <xdr:colOff>324970</xdr:colOff>
      <xdr:row>40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8DEDE64-1E2D-407F-A367-0DD3033F321E}"/>
            </a:ext>
          </a:extLst>
        </xdr:cNvPr>
        <xdr:cNvSpPr txBox="1"/>
      </xdr:nvSpPr>
      <xdr:spPr>
        <a:xfrm>
          <a:off x="12830998" y="5199444"/>
          <a:ext cx="7994370" cy="2997829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002060"/>
              </a:solidFill>
            </a:rPr>
            <a:t>Nota bene:</a:t>
          </a:r>
        </a:p>
        <a:p>
          <a:endParaRPr lang="fr-FR" sz="1400">
            <a:solidFill>
              <a:srgbClr val="002060"/>
            </a:solidFill>
          </a:endParaRPr>
        </a:p>
        <a:p>
          <a:r>
            <a:rPr lang="fr-FR" sz="1400">
              <a:solidFill>
                <a:srgbClr val="002060"/>
              </a:solidFill>
            </a:rPr>
            <a:t>Regarding Atlantique product, this file shows that a full filling is possible only early November in the worst case scenario.</a:t>
          </a:r>
        </a:p>
        <a:p>
          <a:endParaRPr lang="fr-FR" sz="1400" baseline="0">
            <a:solidFill>
              <a:srgbClr val="002060"/>
            </a:solidFill>
          </a:endParaRPr>
        </a:p>
        <a:p>
          <a:r>
            <a:rPr lang="fr-FR" sz="1400" baseline="0">
              <a:solidFill>
                <a:srgbClr val="002060"/>
              </a:solidFill>
            </a:rPr>
            <a:t>However, this is a very prudent scenario, as :</a:t>
          </a:r>
        </a:p>
        <a:p>
          <a:endParaRPr lang="fr-FR" sz="1400" baseline="0">
            <a:solidFill>
              <a:srgbClr val="002060"/>
            </a:solidFill>
          </a:endParaRPr>
        </a:p>
        <a:p>
          <a:r>
            <a:rPr lang="fr-FR" sz="1400">
              <a:solidFill>
                <a:srgbClr val="002060"/>
              </a:solidFill>
            </a:rPr>
            <a:t>- All shippers won't have a 0 stock level</a:t>
          </a:r>
          <a:r>
            <a:rPr lang="fr-FR" sz="1400" baseline="0">
              <a:solidFill>
                <a:srgbClr val="002060"/>
              </a:solidFill>
            </a:rPr>
            <a:t> at the begining of the gas year. So they will not need all their injection capacity and UIOLI will be available for other shippers.</a:t>
          </a:r>
        </a:p>
        <a:p>
          <a:endParaRPr lang="fr-FR" sz="1400" baseline="0">
            <a:solidFill>
              <a:srgbClr val="002060"/>
            </a:solidFill>
          </a:endParaRPr>
        </a:p>
        <a:p>
          <a:r>
            <a:rPr lang="fr-FR" sz="1400" baseline="0">
              <a:solidFill>
                <a:srgbClr val="002060"/>
              </a:solidFill>
            </a:rPr>
            <a:t>- </a:t>
          </a:r>
          <a:r>
            <a:rPr lang="fr-FR" sz="1400">
              <a:solidFill>
                <a:srgbClr val="002060"/>
              </a:solidFill>
              <a:latin typeface="+mn-lt"/>
              <a:ea typeface="+mn-ea"/>
              <a:cs typeface="+mn-cs"/>
            </a:rPr>
            <a:t>LNG sendouts hypothesis are at a very low level in this scenario. Additional LNG flows would release additional capacity to inject in Atlantique PITS</a:t>
          </a:r>
        </a:p>
      </xdr:txBody>
    </xdr:sp>
    <xdr:clientData/>
  </xdr:twoCellAnchor>
  <xdr:oneCellAnchor>
    <xdr:from>
      <xdr:col>9</xdr:col>
      <xdr:colOff>169333</xdr:colOff>
      <xdr:row>3</xdr:row>
      <xdr:rowOff>169333</xdr:rowOff>
    </xdr:from>
    <xdr:ext cx="184731" cy="264560"/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C45EABDA-5F17-4E0D-9BFC-81D55CD13D5E}"/>
            </a:ext>
          </a:extLst>
        </xdr:cNvPr>
        <xdr:cNvSpPr txBox="1"/>
      </xdr:nvSpPr>
      <xdr:spPr>
        <a:xfrm>
          <a:off x="11154833" y="76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>
    <xdr:from>
      <xdr:col>8</xdr:col>
      <xdr:colOff>396346</xdr:colOff>
      <xdr:row>6</xdr:row>
      <xdr:rowOff>57678</xdr:rowOff>
    </xdr:from>
    <xdr:to>
      <xdr:col>14</xdr:col>
      <xdr:colOff>528107</xdr:colOff>
      <xdr:row>15</xdr:row>
      <xdr:rowOff>36511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659512AD-0A9D-4D7E-84A5-55F2FEA9B78F}"/>
            </a:ext>
          </a:extLst>
        </xdr:cNvPr>
        <xdr:cNvSpPr txBox="1"/>
      </xdr:nvSpPr>
      <xdr:spPr>
        <a:xfrm>
          <a:off x="10281179" y="1221845"/>
          <a:ext cx="5381095" cy="1291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u="sng" baseline="0">
              <a:solidFill>
                <a:srgbClr val="002060"/>
              </a:solidFill>
              <a:latin typeface="+mn-lt"/>
              <a:ea typeface="+mn-ea"/>
              <a:cs typeface="+mn-cs"/>
            </a:rPr>
            <a:t>Nota Bene </a:t>
          </a:r>
          <a:r>
            <a:rPr lang="fr-FR" sz="1400" baseline="0">
              <a:solidFill>
                <a:srgbClr val="002060"/>
              </a:solidFill>
              <a:latin typeface="+mn-lt"/>
              <a:ea typeface="+mn-ea"/>
              <a:cs typeface="+mn-cs"/>
            </a:rPr>
            <a:t>: </a:t>
          </a:r>
        </a:p>
        <a:p>
          <a:r>
            <a:rPr lang="fr-FR" sz="1400" baseline="0">
              <a:solidFill>
                <a:srgbClr val="002060"/>
              </a:solidFill>
              <a:latin typeface="+mn-lt"/>
              <a:ea typeface="+mn-ea"/>
              <a:cs typeface="+mn-cs"/>
            </a:rPr>
            <a:t>- If you want to simulate filling </a:t>
          </a:r>
          <a:r>
            <a:rPr lang="fr-FR" sz="1400" u="sng" baseline="0">
              <a:solidFill>
                <a:srgbClr val="002060"/>
              </a:solidFill>
              <a:latin typeface="+mn-lt"/>
              <a:ea typeface="+mn-ea"/>
              <a:cs typeface="+mn-cs"/>
            </a:rPr>
            <a:t>using both firm and interuptible </a:t>
          </a:r>
          <a:r>
            <a:rPr lang="fr-FR" sz="1400" baseline="0">
              <a:solidFill>
                <a:srgbClr val="002060"/>
              </a:solidFill>
              <a:latin typeface="+mn-lt"/>
              <a:ea typeface="+mn-ea"/>
              <a:cs typeface="+mn-cs"/>
            </a:rPr>
            <a:t>capacities : choose Firm + Interuptible</a:t>
          </a:r>
        </a:p>
        <a:p>
          <a:endParaRPr lang="fr-FR" sz="1400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r>
            <a:rPr lang="fr-FR" sz="1400" baseline="0">
              <a:solidFill>
                <a:srgbClr val="002060"/>
              </a:solidFill>
              <a:latin typeface="+mn-lt"/>
              <a:ea typeface="+mn-ea"/>
              <a:cs typeface="+mn-cs"/>
            </a:rPr>
            <a:t>- If you want to simulate filling using </a:t>
          </a:r>
          <a:r>
            <a:rPr lang="fr-FR" sz="1400" u="sng" baseline="0">
              <a:solidFill>
                <a:srgbClr val="002060"/>
              </a:solidFill>
              <a:latin typeface="+mn-lt"/>
              <a:ea typeface="+mn-ea"/>
              <a:cs typeface="+mn-cs"/>
            </a:rPr>
            <a:t>only firm </a:t>
          </a:r>
          <a:r>
            <a:rPr lang="fr-FR" sz="1400" baseline="0">
              <a:solidFill>
                <a:srgbClr val="002060"/>
              </a:solidFill>
              <a:latin typeface="+mn-lt"/>
              <a:ea typeface="+mn-ea"/>
              <a:cs typeface="+mn-cs"/>
            </a:rPr>
            <a:t>capacities : choose Firm</a:t>
          </a:r>
        </a:p>
      </xdr:txBody>
    </xdr:sp>
    <xdr:clientData/>
  </xdr:twoCellAnchor>
  <xdr:twoCellAnchor>
    <xdr:from>
      <xdr:col>1</xdr:col>
      <xdr:colOff>752475</xdr:colOff>
      <xdr:row>44</xdr:row>
      <xdr:rowOff>171449</xdr:rowOff>
    </xdr:from>
    <xdr:to>
      <xdr:col>7</xdr:col>
      <xdr:colOff>190501</xdr:colOff>
      <xdr:row>65</xdr:row>
      <xdr:rowOff>7438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7DC24F4A-D4A9-4EC2-88C8-35A03AAAD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304801</xdr:colOff>
      <xdr:row>45</xdr:row>
      <xdr:rowOff>19049</xdr:rowOff>
    </xdr:from>
    <xdr:to>
      <xdr:col>16</xdr:col>
      <xdr:colOff>285751</xdr:colOff>
      <xdr:row>65</xdr:row>
      <xdr:rowOff>14042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1404D4B-4E26-4FBB-823C-128FF732F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752474</xdr:colOff>
      <xdr:row>65</xdr:row>
      <xdr:rowOff>123825</xdr:rowOff>
    </xdr:from>
    <xdr:to>
      <xdr:col>7</xdr:col>
      <xdr:colOff>180978</xdr:colOff>
      <xdr:row>85</xdr:row>
      <xdr:rowOff>142875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4E833748-DA97-4858-B46C-C581BCE13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295276</xdr:colOff>
      <xdr:row>65</xdr:row>
      <xdr:rowOff>114299</xdr:rowOff>
    </xdr:from>
    <xdr:to>
      <xdr:col>16</xdr:col>
      <xdr:colOff>257176</xdr:colOff>
      <xdr:row>85</xdr:row>
      <xdr:rowOff>161924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33481DDB-BBCF-4488-89CA-B02F1F89C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168088</xdr:colOff>
      <xdr:row>0</xdr:row>
      <xdr:rowOff>51596</xdr:rowOff>
    </xdr:from>
    <xdr:to>
      <xdr:col>30</xdr:col>
      <xdr:colOff>301005</xdr:colOff>
      <xdr:row>15</xdr:row>
      <xdr:rowOff>378122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FA1BE672-FEDF-4631-ABBC-20650204A8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609164</xdr:colOff>
      <xdr:row>1</xdr:row>
      <xdr:rowOff>68405</xdr:rowOff>
    </xdr:from>
    <xdr:to>
      <xdr:col>29</xdr:col>
      <xdr:colOff>132917</xdr:colOff>
      <xdr:row>16</xdr:row>
      <xdr:rowOff>30740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010E95C-A182-4F8F-81B1-3B386BF79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609164</xdr:colOff>
      <xdr:row>1</xdr:row>
      <xdr:rowOff>68405</xdr:rowOff>
    </xdr:from>
    <xdr:to>
      <xdr:col>29</xdr:col>
      <xdr:colOff>132917</xdr:colOff>
      <xdr:row>15</xdr:row>
      <xdr:rowOff>30740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3FCD193-F1B6-4D97-BF4E-100911AE9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609164</xdr:colOff>
      <xdr:row>1</xdr:row>
      <xdr:rowOff>68405</xdr:rowOff>
    </xdr:from>
    <xdr:to>
      <xdr:col>29</xdr:col>
      <xdr:colOff>132917</xdr:colOff>
      <xdr:row>15</xdr:row>
      <xdr:rowOff>30740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05C9378-181E-4DC0-BC2D-957C5A8C3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C00000"/>
  </sheetPr>
  <dimension ref="A1:B7"/>
  <sheetViews>
    <sheetView showGridLines="0" workbookViewId="0">
      <selection activeCell="B14" sqref="B14"/>
    </sheetView>
  </sheetViews>
  <sheetFormatPr baseColWidth="10" defaultColWidth="10.59765625" defaultRowHeight="12.75" x14ac:dyDescent="0.35"/>
  <cols>
    <col min="1" max="1" width="15.73046875" style="82" customWidth="1"/>
    <col min="2" max="16384" width="10.59765625" style="82"/>
  </cols>
  <sheetData>
    <row r="1" spans="1:2" x14ac:dyDescent="0.35">
      <c r="A1" s="82" t="s">
        <v>124</v>
      </c>
      <c r="B1" s="91" t="s">
        <v>188</v>
      </c>
    </row>
    <row r="3" spans="1:2" ht="15" x14ac:dyDescent="0.4">
      <c r="B3" s="83" t="s">
        <v>125</v>
      </c>
    </row>
    <row r="4" spans="1:2" ht="15" x14ac:dyDescent="0.4">
      <c r="B4" s="83"/>
    </row>
    <row r="5" spans="1:2" ht="15" x14ac:dyDescent="0.4">
      <c r="B5" s="83" t="s">
        <v>126</v>
      </c>
    </row>
    <row r="6" spans="1:2" ht="15" x14ac:dyDescent="0.4">
      <c r="B6" s="83"/>
    </row>
    <row r="7" spans="1:2" ht="15" x14ac:dyDescent="0.4">
      <c r="B7" s="83" t="s">
        <v>127</v>
      </c>
    </row>
  </sheetData>
  <pageMargins left="0.7" right="0.7" top="0.75" bottom="0.75" header="0.3" footer="0.3"/>
  <pageSetup paperSize="9" orientation="portrait" r:id="rId1"/>
  <headerFooter>
    <oddFooter>&amp;L&amp;1#&amp;"Calibri"&amp;10&amp;K317100Classification GRTgaz : Public [ ] Interne [X] Restreint [ ] Secret [ ]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51">
    <tabColor theme="5" tint="0.39997558519241921"/>
    <pageSetUpPr fitToPage="1"/>
  </sheetPr>
  <dimension ref="A1:V1159"/>
  <sheetViews>
    <sheetView showGridLines="0" topLeftCell="A2" zoomScale="90" zoomScaleNormal="90" zoomScalePageLayoutView="40" workbookViewId="0">
      <selection activeCell="L32" sqref="L32"/>
    </sheetView>
  </sheetViews>
  <sheetFormatPr baseColWidth="10" defaultColWidth="11.33203125" defaultRowHeight="12.75" x14ac:dyDescent="0.35"/>
  <cols>
    <col min="1" max="1" width="1.796875" style="1" customWidth="1"/>
    <col min="2" max="2" width="10.59765625" style="1" customWidth="1"/>
    <col min="3" max="3" width="8.06640625" style="1" customWidth="1"/>
    <col min="4" max="4" width="14.73046875" style="1" customWidth="1"/>
    <col min="5" max="11" width="12.59765625" style="1" customWidth="1"/>
    <col min="12" max="12" width="15.86328125" style="1" customWidth="1"/>
    <col min="13" max="14" width="12.59765625" style="1" customWidth="1"/>
    <col min="15" max="16" width="11.33203125" style="1"/>
    <col min="17" max="17" width="1.796875" style="1" customWidth="1"/>
    <col min="18" max="16384" width="11.33203125" style="1"/>
  </cols>
  <sheetData>
    <row r="1" spans="1:22" ht="15" x14ac:dyDescent="0.35">
      <c r="A1" s="2"/>
      <c r="B1" s="6" t="s">
        <v>181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T1" s="8"/>
      <c r="U1" s="9"/>
      <c r="V1" s="9"/>
    </row>
    <row r="2" spans="1:22" ht="15" x14ac:dyDescent="0.35">
      <c r="A2" s="2"/>
      <c r="B2" s="6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T2" s="8"/>
      <c r="U2" s="9"/>
      <c r="V2" s="9"/>
    </row>
    <row r="3" spans="1:22" ht="19.45" customHeight="1" x14ac:dyDescent="0.35">
      <c r="A3" s="2"/>
      <c r="B3" s="5" t="str">
        <f>Results!D17</f>
        <v>Saline 21</v>
      </c>
      <c r="C3" s="5">
        <f>'Sud-Est'!E3</f>
        <v>1</v>
      </c>
      <c r="D3" s="65" t="s">
        <v>1</v>
      </c>
      <c r="E3" s="66"/>
      <c r="F3" s="3"/>
      <c r="G3" s="5" t="str">
        <f>Results!D18</f>
        <v>Saline 22</v>
      </c>
      <c r="H3" s="5">
        <f>'Sud-Est'!F3</f>
        <v>9.75</v>
      </c>
      <c r="I3" s="65" t="s">
        <v>1</v>
      </c>
      <c r="J3" s="66"/>
      <c r="K3" s="3"/>
      <c r="T3" s="8"/>
      <c r="U3" s="9"/>
      <c r="V3" s="9"/>
    </row>
    <row r="4" spans="1:22" ht="25.5" customHeight="1" x14ac:dyDescent="0.35">
      <c r="A4" s="2"/>
      <c r="B4" s="226" t="s">
        <v>182</v>
      </c>
      <c r="C4" s="227"/>
      <c r="D4" s="65">
        <v>125</v>
      </c>
      <c r="E4" s="66"/>
      <c r="F4" s="3"/>
      <c r="G4" s="226" t="s">
        <v>182</v>
      </c>
      <c r="H4" s="227"/>
      <c r="I4" s="65">
        <v>125</v>
      </c>
      <c r="J4" s="66"/>
      <c r="K4" s="3"/>
      <c r="T4" s="8"/>
      <c r="U4" s="9"/>
      <c r="V4" s="9"/>
    </row>
    <row r="5" spans="1:22" ht="38.25" customHeight="1" x14ac:dyDescent="0.35">
      <c r="A5" s="2"/>
      <c r="B5" s="228" t="s">
        <v>183</v>
      </c>
      <c r="C5" s="229"/>
      <c r="D5" s="67" t="s">
        <v>2</v>
      </c>
      <c r="E5" s="68" t="s">
        <v>3</v>
      </c>
      <c r="F5" s="3"/>
      <c r="G5" s="228" t="s">
        <v>183</v>
      </c>
      <c r="H5" s="229"/>
      <c r="I5" s="67" t="s">
        <v>2</v>
      </c>
      <c r="J5" s="68" t="s">
        <v>3</v>
      </c>
      <c r="K5" s="3"/>
      <c r="T5" s="8"/>
      <c r="U5" s="9"/>
      <c r="V5" s="9"/>
    </row>
    <row r="6" spans="1:22" x14ac:dyDescent="0.35">
      <c r="A6" s="2"/>
      <c r="B6" s="230"/>
      <c r="C6" s="231"/>
      <c r="D6" s="69">
        <v>1</v>
      </c>
      <c r="E6" s="70">
        <v>0.25</v>
      </c>
      <c r="F6" s="3"/>
      <c r="G6" s="230"/>
      <c r="H6" s="231"/>
      <c r="I6" s="69">
        <v>1</v>
      </c>
      <c r="J6" s="70">
        <v>0.25</v>
      </c>
      <c r="K6" s="3"/>
      <c r="T6" s="8"/>
      <c r="U6" s="9"/>
      <c r="V6" s="9"/>
    </row>
    <row r="7" spans="1:22" x14ac:dyDescent="0.35">
      <c r="A7" s="2"/>
      <c r="B7" s="230"/>
      <c r="C7" s="231"/>
      <c r="D7" s="71">
        <v>0.9</v>
      </c>
      <c r="E7" s="72">
        <v>0.55000000000000004</v>
      </c>
      <c r="F7" s="3"/>
      <c r="G7" s="230"/>
      <c r="H7" s="231"/>
      <c r="I7" s="71">
        <v>0.9</v>
      </c>
      <c r="J7" s="72">
        <v>0.55000000000000004</v>
      </c>
      <c r="K7" s="3"/>
      <c r="T7" s="8"/>
      <c r="U7" s="9"/>
      <c r="V7" s="9"/>
    </row>
    <row r="8" spans="1:22" x14ac:dyDescent="0.35">
      <c r="A8" s="2"/>
      <c r="B8" s="230"/>
      <c r="C8" s="231"/>
      <c r="D8" s="71">
        <v>0.45</v>
      </c>
      <c r="E8" s="72">
        <v>0.8</v>
      </c>
      <c r="F8" s="3"/>
      <c r="G8" s="230"/>
      <c r="H8" s="231"/>
      <c r="I8" s="71">
        <v>0.45</v>
      </c>
      <c r="J8" s="72">
        <v>0.8</v>
      </c>
      <c r="K8" s="3"/>
      <c r="T8" s="8"/>
      <c r="U8" s="9"/>
      <c r="V8" s="9"/>
    </row>
    <row r="9" spans="1:22" x14ac:dyDescent="0.35">
      <c r="A9" s="2"/>
      <c r="B9" s="232"/>
      <c r="C9" s="233"/>
      <c r="D9" s="71">
        <v>0</v>
      </c>
      <c r="E9" s="72">
        <v>1</v>
      </c>
      <c r="F9" s="3"/>
      <c r="G9" s="232"/>
      <c r="H9" s="233"/>
      <c r="I9" s="71">
        <v>0</v>
      </c>
      <c r="J9" s="72">
        <v>1</v>
      </c>
      <c r="K9" s="3"/>
      <c r="T9" s="8"/>
      <c r="U9" s="9"/>
      <c r="V9" s="9"/>
    </row>
    <row r="10" spans="1:22" ht="25.5" customHeight="1" x14ac:dyDescent="0.35">
      <c r="A10" s="2"/>
      <c r="B10" s="226" t="s">
        <v>184</v>
      </c>
      <c r="C10" s="227"/>
      <c r="D10" s="73">
        <v>180</v>
      </c>
      <c r="E10" s="74"/>
      <c r="F10" s="3"/>
      <c r="G10" s="226" t="s">
        <v>184</v>
      </c>
      <c r="H10" s="227"/>
      <c r="I10" s="73">
        <v>180</v>
      </c>
      <c r="J10" s="74"/>
      <c r="K10" s="3"/>
      <c r="T10" s="8"/>
      <c r="U10" s="9"/>
      <c r="V10" s="9"/>
    </row>
    <row r="11" spans="1:22" ht="12.75" customHeight="1" x14ac:dyDescent="0.35">
      <c r="A11" s="2"/>
      <c r="B11" s="75"/>
      <c r="C11" s="75"/>
      <c r="D11" s="76"/>
      <c r="E11" s="76"/>
      <c r="F11" s="3"/>
      <c r="G11" s="3"/>
      <c r="H11" s="3"/>
      <c r="I11" s="3"/>
      <c r="J11" s="3"/>
      <c r="K11" s="3"/>
      <c r="L11" s="3"/>
      <c r="M11" s="3"/>
      <c r="N11" s="3"/>
      <c r="T11" s="8"/>
      <c r="U11" s="9"/>
      <c r="V11" s="9"/>
    </row>
    <row r="12" spans="1:22" ht="13.15" thickBot="1" x14ac:dyDescent="0.4">
      <c r="A12" s="2"/>
      <c r="B12" s="131"/>
      <c r="C12" s="131"/>
      <c r="D12" s="132"/>
      <c r="E12" s="132"/>
      <c r="F12" s="3"/>
      <c r="G12" s="3"/>
      <c r="H12" s="3"/>
      <c r="I12" s="3"/>
      <c r="J12" s="3"/>
      <c r="K12" s="3"/>
      <c r="N12" s="8"/>
      <c r="T12" s="8"/>
      <c r="U12" s="9"/>
      <c r="V12" s="9"/>
    </row>
    <row r="13" spans="1:22" ht="13.15" thickBot="1" x14ac:dyDescent="0.4">
      <c r="A13" s="2"/>
      <c r="B13" s="122" t="s">
        <v>164</v>
      </c>
      <c r="C13" s="134" t="s">
        <v>165</v>
      </c>
      <c r="D13" s="134"/>
      <c r="E13" s="133" t="s">
        <v>108</v>
      </c>
      <c r="F13" s="3"/>
      <c r="G13" s="122" t="s">
        <v>164</v>
      </c>
      <c r="H13" s="134" t="s">
        <v>165</v>
      </c>
      <c r="I13" s="134"/>
      <c r="J13" s="133" t="s">
        <v>108</v>
      </c>
      <c r="K13" s="3"/>
      <c r="L13" s="122" t="s">
        <v>164</v>
      </c>
      <c r="M13" s="134" t="s">
        <v>165</v>
      </c>
      <c r="N13" s="134"/>
      <c r="O13" s="133" t="s">
        <v>108</v>
      </c>
      <c r="T13" s="8"/>
      <c r="U13" s="9"/>
      <c r="V13" s="9"/>
    </row>
    <row r="14" spans="1:22" x14ac:dyDescent="0.35">
      <c r="A14" s="2"/>
      <c r="B14" s="126"/>
      <c r="C14" s="127"/>
      <c r="D14" s="127"/>
      <c r="E14" s="128"/>
      <c r="G14" s="126"/>
      <c r="H14" s="127"/>
      <c r="I14" s="127"/>
      <c r="J14" s="128"/>
      <c r="L14" s="126"/>
      <c r="M14" s="127"/>
      <c r="N14" s="127"/>
      <c r="O14" s="128"/>
      <c r="T14" s="8"/>
      <c r="U14" s="9"/>
      <c r="V14" s="9"/>
    </row>
    <row r="15" spans="1:22" x14ac:dyDescent="0.35">
      <c r="A15" s="2"/>
      <c r="B15" s="129">
        <v>44652</v>
      </c>
      <c r="C15" s="135">
        <v>1</v>
      </c>
      <c r="D15" s="136"/>
      <c r="E15" s="137">
        <f>C15*$C$3</f>
        <v>1</v>
      </c>
      <c r="G15" s="129">
        <v>44652</v>
      </c>
      <c r="H15" s="135">
        <v>1</v>
      </c>
      <c r="I15" s="136"/>
      <c r="J15" s="137">
        <f>H15*$H$3</f>
        <v>9.75</v>
      </c>
      <c r="L15" s="129">
        <v>44652</v>
      </c>
      <c r="M15" s="135">
        <f>O15/SUM($C$3,$H$3)</f>
        <v>1</v>
      </c>
      <c r="N15" s="136"/>
      <c r="O15" s="137">
        <f>SUM(E15,J15)</f>
        <v>10.75</v>
      </c>
      <c r="T15" s="8"/>
      <c r="U15" s="9"/>
      <c r="V15" s="9"/>
    </row>
    <row r="16" spans="1:22" x14ac:dyDescent="0.35">
      <c r="A16" s="2"/>
      <c r="B16" s="129">
        <v>44774</v>
      </c>
      <c r="C16" s="135">
        <v>1</v>
      </c>
      <c r="D16" s="136"/>
      <c r="E16" s="137">
        <f t="shared" ref="E16:E17" si="0">C16*$C$3</f>
        <v>1</v>
      </c>
      <c r="G16" s="129">
        <v>44774</v>
      </c>
      <c r="H16" s="135">
        <v>1</v>
      </c>
      <c r="I16" s="136"/>
      <c r="J16" s="137">
        <f t="shared" ref="J16:J17" si="1">H16*$H$3</f>
        <v>9.75</v>
      </c>
      <c r="L16" s="129">
        <v>44774</v>
      </c>
      <c r="M16" s="135">
        <f t="shared" ref="M16" si="2">O16/SUM($C$3,$H$3)</f>
        <v>1</v>
      </c>
      <c r="N16" s="136"/>
      <c r="O16" s="137">
        <f t="shared" ref="O16:O17" si="3">SUM(E16,J16)</f>
        <v>10.75</v>
      </c>
      <c r="T16" s="8"/>
      <c r="U16" s="9"/>
      <c r="V16" s="9"/>
    </row>
    <row r="17" spans="1:22" x14ac:dyDescent="0.35">
      <c r="A17" s="2"/>
      <c r="B17" s="129">
        <v>44805</v>
      </c>
      <c r="C17" s="135">
        <v>1</v>
      </c>
      <c r="D17" s="136"/>
      <c r="E17" s="137">
        <f t="shared" si="0"/>
        <v>1</v>
      </c>
      <c r="G17" s="129">
        <v>44805</v>
      </c>
      <c r="H17" s="135">
        <v>1</v>
      </c>
      <c r="I17" s="136"/>
      <c r="J17" s="137">
        <f t="shared" si="1"/>
        <v>9.75</v>
      </c>
      <c r="L17" s="129">
        <v>44805</v>
      </c>
      <c r="M17" s="135">
        <f>O17/SUM($C$3,$H$3)</f>
        <v>1</v>
      </c>
      <c r="N17" s="136"/>
      <c r="O17" s="137">
        <f t="shared" si="3"/>
        <v>10.75</v>
      </c>
      <c r="T17" s="8"/>
      <c r="U17" s="9"/>
      <c r="V17" s="9"/>
    </row>
    <row r="18" spans="1:22" ht="13.15" thickBot="1" x14ac:dyDescent="0.4">
      <c r="A18" s="2"/>
      <c r="B18" s="123"/>
      <c r="C18" s="124"/>
      <c r="D18" s="124"/>
      <c r="E18" s="125"/>
      <c r="G18" s="123"/>
      <c r="H18" s="124"/>
      <c r="I18" s="124"/>
      <c r="J18" s="125"/>
      <c r="L18" s="138"/>
      <c r="M18" s="121"/>
      <c r="N18" s="121"/>
      <c r="O18" s="139"/>
      <c r="T18" s="8"/>
      <c r="U18" s="9"/>
      <c r="V18" s="9"/>
    </row>
    <row r="19" spans="1:22" ht="13.15" thickBot="1" x14ac:dyDescent="0.4">
      <c r="A19" s="2"/>
      <c r="B19" s="131"/>
      <c r="C19" s="131"/>
      <c r="D19" s="132"/>
      <c r="E19" s="132"/>
      <c r="F19" s="3"/>
      <c r="G19" s="3"/>
      <c r="H19" s="3"/>
      <c r="I19" s="3"/>
      <c r="J19" s="3"/>
      <c r="T19" s="8"/>
      <c r="U19" s="9"/>
      <c r="V19" s="9"/>
    </row>
    <row r="20" spans="1:22" ht="13.15" thickBot="1" x14ac:dyDescent="0.4">
      <c r="A20" s="2"/>
      <c r="B20" s="122" t="s">
        <v>164</v>
      </c>
      <c r="C20" s="134" t="s">
        <v>186</v>
      </c>
      <c r="D20" s="134"/>
      <c r="E20" s="133" t="s">
        <v>108</v>
      </c>
      <c r="F20" s="3"/>
      <c r="G20" s="122" t="s">
        <v>164</v>
      </c>
      <c r="H20" s="134" t="s">
        <v>186</v>
      </c>
      <c r="I20" s="134"/>
      <c r="J20" s="133" t="s">
        <v>108</v>
      </c>
      <c r="L20" s="122" t="s">
        <v>164</v>
      </c>
      <c r="M20" s="134" t="s">
        <v>186</v>
      </c>
      <c r="N20" s="134"/>
      <c r="O20" s="133" t="s">
        <v>108</v>
      </c>
      <c r="T20" s="8"/>
      <c r="U20" s="9"/>
      <c r="V20" s="9"/>
    </row>
    <row r="21" spans="1:22" x14ac:dyDescent="0.35">
      <c r="A21" s="2"/>
      <c r="B21" s="126"/>
      <c r="C21" s="127"/>
      <c r="D21" s="127"/>
      <c r="E21" s="128"/>
      <c r="F21" s="3"/>
      <c r="G21" s="126"/>
      <c r="H21" s="127"/>
      <c r="I21" s="127"/>
      <c r="J21" s="128"/>
      <c r="K21" s="3"/>
      <c r="L21" s="126"/>
      <c r="M21" s="127"/>
      <c r="N21" s="127"/>
      <c r="O21" s="128"/>
      <c r="T21" s="8"/>
      <c r="U21" s="9"/>
      <c r="V21" s="9"/>
    </row>
    <row r="22" spans="1:22" x14ac:dyDescent="0.35">
      <c r="A22" s="2"/>
      <c r="B22" s="129"/>
      <c r="C22" s="135"/>
      <c r="D22" s="135"/>
      <c r="E22" s="130"/>
      <c r="F22" s="3"/>
      <c r="G22" s="129"/>
      <c r="H22" s="135"/>
      <c r="I22" s="135"/>
      <c r="J22" s="130"/>
      <c r="K22" s="3"/>
      <c r="L22" s="129"/>
      <c r="M22" s="141"/>
      <c r="N22" s="136"/>
      <c r="O22" s="140"/>
      <c r="T22" s="8"/>
      <c r="U22" s="9"/>
      <c r="V22" s="9"/>
    </row>
    <row r="23" spans="1:22" x14ac:dyDescent="0.35">
      <c r="A23" s="2"/>
      <c r="B23" s="129">
        <v>44866</v>
      </c>
      <c r="C23" s="135">
        <v>0.85</v>
      </c>
      <c r="D23" s="135"/>
      <c r="E23" s="130">
        <f>C23*$C$3</f>
        <v>0.85</v>
      </c>
      <c r="F23" s="3"/>
      <c r="G23" s="129">
        <v>44866</v>
      </c>
      <c r="H23" s="135">
        <v>0.85</v>
      </c>
      <c r="I23" s="135"/>
      <c r="J23" s="130">
        <f>H23*$H$3</f>
        <v>8.2874999999999996</v>
      </c>
      <c r="K23" s="3"/>
      <c r="L23" s="129">
        <v>44866</v>
      </c>
      <c r="M23" s="141">
        <f>O23/SUM($C$3,$H$3,$M$3)</f>
        <v>0.85</v>
      </c>
      <c r="N23" s="136"/>
      <c r="O23" s="140">
        <f>SUM(,E23,J23)</f>
        <v>9.1374999999999993</v>
      </c>
      <c r="T23" s="8"/>
      <c r="U23" s="9"/>
      <c r="V23" s="9"/>
    </row>
    <row r="24" spans="1:22" x14ac:dyDescent="0.35">
      <c r="A24" s="2"/>
      <c r="B24" s="129"/>
      <c r="C24" s="135"/>
      <c r="D24" s="135"/>
      <c r="E24" s="130"/>
      <c r="F24" s="3"/>
      <c r="G24" s="129"/>
      <c r="H24" s="135"/>
      <c r="I24" s="135"/>
      <c r="J24" s="130"/>
      <c r="K24" s="3"/>
      <c r="L24" s="129"/>
      <c r="M24" s="141"/>
      <c r="N24" s="136"/>
      <c r="O24" s="140"/>
      <c r="T24" s="8"/>
      <c r="U24" s="9"/>
      <c r="V24" s="9"/>
    </row>
    <row r="25" spans="1:22" ht="13.15" thickBot="1" x14ac:dyDescent="0.4">
      <c r="A25" s="2"/>
      <c r="B25" s="123"/>
      <c r="C25" s="124"/>
      <c r="D25" s="124"/>
      <c r="E25" s="125"/>
      <c r="F25" s="3"/>
      <c r="G25" s="123"/>
      <c r="H25" s="124"/>
      <c r="I25" s="124"/>
      <c r="J25" s="125"/>
      <c r="K25" s="3"/>
      <c r="L25" s="123"/>
      <c r="M25" s="124"/>
      <c r="N25" s="124"/>
      <c r="O25" s="125"/>
      <c r="T25" s="8"/>
      <c r="U25" s="9"/>
      <c r="V25" s="9"/>
    </row>
    <row r="26" spans="1:22" x14ac:dyDescent="0.35">
      <c r="A26" s="2"/>
      <c r="B26" s="131"/>
      <c r="C26" s="131"/>
      <c r="D26" s="132"/>
      <c r="E26" s="132"/>
      <c r="F26" s="3"/>
      <c r="G26" s="3"/>
      <c r="H26" s="3"/>
      <c r="I26" s="3"/>
      <c r="J26" s="3"/>
      <c r="K26" s="3"/>
      <c r="L26" s="3"/>
      <c r="M26" s="3"/>
      <c r="N26" s="3"/>
      <c r="T26" s="8"/>
      <c r="U26" s="9"/>
      <c r="V26" s="9"/>
    </row>
    <row r="27" spans="1:22" x14ac:dyDescent="0.35">
      <c r="A27" s="2"/>
      <c r="B27" s="18"/>
      <c r="C27" s="18"/>
      <c r="D27" s="19"/>
      <c r="E27" s="19"/>
      <c r="F27" s="20"/>
      <c r="G27" s="20"/>
      <c r="H27" s="3"/>
      <c r="I27" s="3"/>
      <c r="J27" s="3"/>
      <c r="K27" s="3"/>
      <c r="L27" s="3"/>
      <c r="M27" s="3"/>
      <c r="N27" s="3"/>
    </row>
    <row r="28" spans="1:22" ht="13.15" thickBot="1" x14ac:dyDescent="0.4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22" ht="14.25" x14ac:dyDescent="0.35">
      <c r="A29" s="2"/>
      <c r="B29" s="154" t="s">
        <v>151</v>
      </c>
      <c r="C29" s="3"/>
      <c r="D29" s="154" t="s">
        <v>152</v>
      </c>
      <c r="E29" s="3"/>
      <c r="F29" s="3"/>
      <c r="G29" s="3"/>
      <c r="H29" s="3"/>
      <c r="I29" s="154" t="s">
        <v>152</v>
      </c>
      <c r="J29" s="3"/>
      <c r="K29" s="3"/>
      <c r="L29" s="154" t="s">
        <v>153</v>
      </c>
      <c r="M29" s="3"/>
      <c r="N29" s="53"/>
    </row>
    <row r="30" spans="1:22" ht="14.25" x14ac:dyDescent="0.45">
      <c r="A30" s="2"/>
      <c r="B30" s="155">
        <v>0</v>
      </c>
      <c r="C30" s="3"/>
      <c r="D30" s="155">
        <f>IF(AND($B30&gt;=D$9,$B30&lt;=D$8),E$9+(E$8-E$9)*(($B30-D$9)/(D$8-D$9)),
IF(AND($B30&gt;D$8,$B30&lt;=D$7),E$8+(E$7-E$8)*(($B30-D$8)/(D$7-D$8)),
IF(AND($B30&gt;D$7,$B30&lt;=D$6),E$7+(E$6-E$7)*(($B30-D$7)/(D$6-D$7)))))</f>
        <v>1</v>
      </c>
      <c r="E30" s="3"/>
      <c r="F30" s="3"/>
      <c r="G30" s="3"/>
      <c r="H30" s="3"/>
      <c r="I30" s="155">
        <f>IF(AND($B30&gt;=I$9,$B30&lt;=I$8),J$9+(J$8-J$9)*(($B30-I$9)/(I$8-I$9)),
IF(AND($B30&gt;I$8,$B30&lt;=I$7),J$8+(J$7-J$8)*(($B30-I$8)/(I$7-I$8)),
IF(AND($B30&gt;I$7,$B30&lt;=I$6),J$7+(J$6-J$7)*(($B30-I$7)/(I$6-I$7)))))</f>
        <v>1</v>
      </c>
      <c r="J30" s="3"/>
      <c r="K30" s="3"/>
      <c r="L30" s="155">
        <f>(($C$3*D30)+(I30*$H$3))/SUM($C$3,$H$3)</f>
        <v>1</v>
      </c>
      <c r="M30" s="3"/>
      <c r="N30" s="99"/>
    </row>
    <row r="31" spans="1:22" ht="14.25" x14ac:dyDescent="0.45">
      <c r="A31" s="2"/>
      <c r="B31" s="155">
        <v>0.01</v>
      </c>
      <c r="C31" s="3"/>
      <c r="D31" s="155">
        <f t="shared" ref="D31:D94" si="4">IF(AND($B31&gt;=D$9,$B31&lt;=D$8),E$9+(E$8-E$9)*(($B31-D$9)/(D$8-D$9)),
IF(AND($B31&gt;D$8,$B31&lt;=D$7),E$8+(E$7-E$8)*(($B31-D$8)/(D$7-D$8)),
IF(AND($B31&gt;D$7,$B31&lt;=D$6),E$7+(E$6-E$7)*(($B31-D$7)/(D$6-D$7)))))</f>
        <v>0.99555555555555553</v>
      </c>
      <c r="E31" s="3"/>
      <c r="F31" s="3"/>
      <c r="G31" s="3"/>
      <c r="H31" s="3"/>
      <c r="I31" s="155">
        <f t="shared" ref="I31:I94" si="5">IF(AND($B31&gt;=I$9,$B31&lt;=I$8),J$9+(J$8-J$9)*(($B31-I$9)/(I$8-I$9)),
IF(AND($B31&gt;I$8,$B31&lt;=I$7),J$8+(J$7-J$8)*(($B31-I$8)/(I$7-I$8)),
IF(AND($B31&gt;I$7,$B31&lt;=I$6),J$7+(J$6-J$7)*(($B31-I$7)/(I$6-I$7)))))</f>
        <v>0.99555555555555553</v>
      </c>
      <c r="J31" s="3"/>
      <c r="K31" s="3"/>
      <c r="L31" s="155">
        <f t="shared" ref="L31:L94" si="6">(($C$3*D31)+(I31*$H$3))/SUM($C$3,$H$3)</f>
        <v>0.99555555555555553</v>
      </c>
      <c r="M31" s="3"/>
      <c r="N31" s="99"/>
    </row>
    <row r="32" spans="1:22" ht="14.25" x14ac:dyDescent="0.45">
      <c r="A32" s="2"/>
      <c r="B32" s="155">
        <v>0.02</v>
      </c>
      <c r="C32" s="3"/>
      <c r="D32" s="155">
        <f t="shared" si="4"/>
        <v>0.99111111111111116</v>
      </c>
      <c r="E32" s="3"/>
      <c r="F32" s="3"/>
      <c r="G32" s="3"/>
      <c r="H32" s="3"/>
      <c r="I32" s="155">
        <f t="shared" si="5"/>
        <v>0.99111111111111116</v>
      </c>
      <c r="J32" s="3"/>
      <c r="K32" s="3"/>
      <c r="L32" s="155">
        <f t="shared" si="6"/>
        <v>0.99111111111111116</v>
      </c>
      <c r="M32" s="3"/>
      <c r="N32" s="99"/>
    </row>
    <row r="33" spans="1:22" ht="14.25" x14ac:dyDescent="0.45">
      <c r="A33" s="2"/>
      <c r="B33" s="155">
        <v>0.03</v>
      </c>
      <c r="C33" s="3"/>
      <c r="D33" s="155">
        <f t="shared" si="4"/>
        <v>0.98666666666666669</v>
      </c>
      <c r="E33" s="3"/>
      <c r="F33" s="3"/>
      <c r="G33" s="3"/>
      <c r="H33" s="3"/>
      <c r="I33" s="155">
        <f t="shared" si="5"/>
        <v>0.98666666666666669</v>
      </c>
      <c r="J33" s="3"/>
      <c r="K33" s="3"/>
      <c r="L33" s="155">
        <f t="shared" si="6"/>
        <v>0.98666666666666669</v>
      </c>
      <c r="M33" s="3"/>
      <c r="N33" s="99"/>
    </row>
    <row r="34" spans="1:22" ht="14.25" x14ac:dyDescent="0.45">
      <c r="A34" s="2"/>
      <c r="B34" s="155">
        <v>0.04</v>
      </c>
      <c r="C34" s="3"/>
      <c r="D34" s="155">
        <f t="shared" si="4"/>
        <v>0.98222222222222222</v>
      </c>
      <c r="E34" s="3"/>
      <c r="F34" s="3"/>
      <c r="G34" s="3"/>
      <c r="H34" s="3"/>
      <c r="I34" s="155">
        <f t="shared" si="5"/>
        <v>0.98222222222222222</v>
      </c>
      <c r="J34" s="3"/>
      <c r="K34" s="3"/>
      <c r="L34" s="155">
        <f t="shared" si="6"/>
        <v>0.98222222222222222</v>
      </c>
      <c r="M34" s="3"/>
      <c r="N34" s="99"/>
    </row>
    <row r="35" spans="1:22" ht="14.25" x14ac:dyDescent="0.45">
      <c r="A35" s="2"/>
      <c r="B35" s="155">
        <v>0.05</v>
      </c>
      <c r="C35" s="3"/>
      <c r="D35" s="155">
        <f t="shared" si="4"/>
        <v>0.97777777777777775</v>
      </c>
      <c r="E35" s="3"/>
      <c r="F35" s="3"/>
      <c r="G35" s="3"/>
      <c r="H35" s="3"/>
      <c r="I35" s="155">
        <f t="shared" si="5"/>
        <v>0.97777777777777775</v>
      </c>
      <c r="J35" s="3"/>
      <c r="K35" s="3"/>
      <c r="L35" s="155">
        <f t="shared" si="6"/>
        <v>0.97777777777777775</v>
      </c>
      <c r="M35" s="3"/>
      <c r="N35" s="99"/>
    </row>
    <row r="36" spans="1:22" ht="14.25" x14ac:dyDescent="0.45">
      <c r="A36" s="2"/>
      <c r="B36" s="155">
        <v>0.06</v>
      </c>
      <c r="C36" s="3"/>
      <c r="D36" s="155">
        <f t="shared" si="4"/>
        <v>0.97333333333333338</v>
      </c>
      <c r="E36" s="3"/>
      <c r="F36" s="3"/>
      <c r="G36" s="3"/>
      <c r="H36" s="3"/>
      <c r="I36" s="155">
        <f t="shared" si="5"/>
        <v>0.97333333333333338</v>
      </c>
      <c r="J36" s="3"/>
      <c r="K36" s="3"/>
      <c r="L36" s="155">
        <f t="shared" si="6"/>
        <v>0.97333333333333327</v>
      </c>
      <c r="M36" s="3"/>
      <c r="N36" s="99"/>
    </row>
    <row r="37" spans="1:22" ht="14.25" x14ac:dyDescent="0.45">
      <c r="A37" s="2"/>
      <c r="B37" s="155">
        <v>7.0000000000000007E-2</v>
      </c>
      <c r="C37" s="3"/>
      <c r="D37" s="155">
        <f t="shared" si="4"/>
        <v>0.96888888888888891</v>
      </c>
      <c r="E37" s="3"/>
      <c r="F37" s="3"/>
      <c r="G37" s="3"/>
      <c r="H37" s="3"/>
      <c r="I37" s="155">
        <f t="shared" si="5"/>
        <v>0.96888888888888891</v>
      </c>
      <c r="J37" s="3"/>
      <c r="K37" s="3"/>
      <c r="L37" s="155">
        <f t="shared" si="6"/>
        <v>0.96888888888888902</v>
      </c>
      <c r="M37" s="3"/>
      <c r="N37" s="99"/>
    </row>
    <row r="38" spans="1:22" ht="14.25" x14ac:dyDescent="0.45">
      <c r="A38" s="2"/>
      <c r="B38" s="155">
        <v>0.08</v>
      </c>
      <c r="C38" s="3"/>
      <c r="D38" s="155">
        <f t="shared" si="4"/>
        <v>0.96444444444444444</v>
      </c>
      <c r="E38" s="3"/>
      <c r="F38" s="3"/>
      <c r="G38" s="3"/>
      <c r="H38" s="3"/>
      <c r="I38" s="155">
        <f t="shared" si="5"/>
        <v>0.96444444444444444</v>
      </c>
      <c r="J38" s="22"/>
      <c r="K38" s="3"/>
      <c r="L38" s="155">
        <f t="shared" si="6"/>
        <v>0.96444444444444433</v>
      </c>
      <c r="M38" s="3"/>
      <c r="N38" s="99"/>
    </row>
    <row r="39" spans="1:22" ht="14.25" x14ac:dyDescent="0.45">
      <c r="A39" s="2"/>
      <c r="B39" s="155">
        <v>0.09</v>
      </c>
      <c r="C39" s="3"/>
      <c r="D39" s="155">
        <f t="shared" si="4"/>
        <v>0.96</v>
      </c>
      <c r="E39" s="3"/>
      <c r="F39" s="3"/>
      <c r="G39" s="3"/>
      <c r="H39" s="3"/>
      <c r="I39" s="155">
        <f t="shared" si="5"/>
        <v>0.96</v>
      </c>
      <c r="J39" s="22"/>
      <c r="K39" s="3"/>
      <c r="L39" s="155">
        <f t="shared" si="6"/>
        <v>0.96000000000000008</v>
      </c>
      <c r="M39" s="3"/>
      <c r="N39" s="99"/>
      <c r="V39" s="23"/>
    </row>
    <row r="40" spans="1:22" ht="14.25" x14ac:dyDescent="0.45">
      <c r="A40" s="25"/>
      <c r="B40" s="155">
        <v>0.1</v>
      </c>
      <c r="C40" s="3"/>
      <c r="D40" s="155">
        <f t="shared" si="4"/>
        <v>0.9555555555555556</v>
      </c>
      <c r="E40" s="3"/>
      <c r="F40" s="3"/>
      <c r="G40" s="3"/>
      <c r="H40" s="32"/>
      <c r="I40" s="155">
        <f t="shared" si="5"/>
        <v>0.9555555555555556</v>
      </c>
      <c r="J40" s="21"/>
      <c r="K40" s="21"/>
      <c r="L40" s="155">
        <f t="shared" si="6"/>
        <v>0.9555555555555556</v>
      </c>
      <c r="M40" s="3"/>
      <c r="N40" s="99"/>
      <c r="V40" s="24"/>
    </row>
    <row r="41" spans="1:22" ht="14.25" x14ac:dyDescent="0.45">
      <c r="A41" s="2"/>
      <c r="B41" s="155">
        <v>0.11</v>
      </c>
      <c r="C41" s="3"/>
      <c r="D41" s="155">
        <f t="shared" si="4"/>
        <v>0.95111111111111113</v>
      </c>
      <c r="E41" s="3"/>
      <c r="F41" s="3"/>
      <c r="G41" s="3"/>
      <c r="H41" s="3"/>
      <c r="I41" s="155">
        <f t="shared" si="5"/>
        <v>0.95111111111111113</v>
      </c>
      <c r="J41" s="3"/>
      <c r="K41" s="3"/>
      <c r="L41" s="155">
        <f t="shared" si="6"/>
        <v>0.95111111111111102</v>
      </c>
      <c r="M41" s="3"/>
      <c r="N41" s="99"/>
    </row>
    <row r="42" spans="1:22" ht="14.25" x14ac:dyDescent="0.45">
      <c r="A42" s="2"/>
      <c r="B42" s="155">
        <v>0.12</v>
      </c>
      <c r="C42" s="3"/>
      <c r="D42" s="155">
        <f t="shared" si="4"/>
        <v>0.94666666666666666</v>
      </c>
      <c r="E42" s="3"/>
      <c r="F42" s="3"/>
      <c r="G42" s="3"/>
      <c r="H42" s="3"/>
      <c r="I42" s="155">
        <f t="shared" si="5"/>
        <v>0.94666666666666666</v>
      </c>
      <c r="J42" s="3"/>
      <c r="K42" s="3"/>
      <c r="L42" s="155">
        <f t="shared" si="6"/>
        <v>0.94666666666666677</v>
      </c>
      <c r="M42" s="3"/>
      <c r="N42" s="99"/>
    </row>
    <row r="43" spans="1:22" ht="14.25" x14ac:dyDescent="0.45">
      <c r="A43" s="25"/>
      <c r="B43" s="155">
        <v>0.13</v>
      </c>
      <c r="C43" s="3"/>
      <c r="D43" s="155">
        <f t="shared" si="4"/>
        <v>0.94222222222222218</v>
      </c>
      <c r="E43" s="3"/>
      <c r="F43" s="3"/>
      <c r="G43" s="3"/>
      <c r="H43" s="3"/>
      <c r="I43" s="155">
        <f t="shared" si="5"/>
        <v>0.94222222222222218</v>
      </c>
      <c r="J43" s="3"/>
      <c r="K43" s="3"/>
      <c r="L43" s="155">
        <f t="shared" si="6"/>
        <v>0.94222222222222207</v>
      </c>
      <c r="M43" s="3"/>
      <c r="N43" s="99"/>
    </row>
    <row r="44" spans="1:22" ht="14.25" x14ac:dyDescent="0.45">
      <c r="A44" s="25"/>
      <c r="B44" s="155">
        <v>0.14000000000000001</v>
      </c>
      <c r="C44" s="3"/>
      <c r="D44" s="155">
        <f t="shared" si="4"/>
        <v>0.93777777777777782</v>
      </c>
      <c r="E44" s="3"/>
      <c r="F44" s="3"/>
      <c r="G44" s="3"/>
      <c r="H44" s="3"/>
      <c r="I44" s="155">
        <f t="shared" si="5"/>
        <v>0.93777777777777782</v>
      </c>
      <c r="J44" s="3"/>
      <c r="K44" s="3"/>
      <c r="L44" s="155">
        <f t="shared" si="6"/>
        <v>0.93777777777777793</v>
      </c>
      <c r="M44" s="3"/>
      <c r="N44" s="99"/>
    </row>
    <row r="45" spans="1:22" ht="14.25" x14ac:dyDescent="0.45">
      <c r="A45" s="25"/>
      <c r="B45" s="155">
        <v>0.15</v>
      </c>
      <c r="C45" s="3"/>
      <c r="D45" s="155">
        <f t="shared" si="4"/>
        <v>0.93333333333333335</v>
      </c>
      <c r="E45" s="3"/>
      <c r="F45" s="3"/>
      <c r="G45" s="3"/>
      <c r="H45" s="3"/>
      <c r="I45" s="155">
        <f t="shared" si="5"/>
        <v>0.93333333333333335</v>
      </c>
      <c r="J45" s="3"/>
      <c r="K45" s="3"/>
      <c r="L45" s="155">
        <f t="shared" si="6"/>
        <v>0.93333333333333335</v>
      </c>
      <c r="M45" s="3"/>
      <c r="N45" s="99"/>
    </row>
    <row r="46" spans="1:22" ht="14.25" x14ac:dyDescent="0.45">
      <c r="A46" s="25"/>
      <c r="B46" s="155">
        <v>0.16</v>
      </c>
      <c r="C46" s="3"/>
      <c r="D46" s="155">
        <f t="shared" si="4"/>
        <v>0.92888888888888888</v>
      </c>
      <c r="E46" s="3"/>
      <c r="F46" s="3"/>
      <c r="G46" s="3"/>
      <c r="H46" s="3"/>
      <c r="I46" s="155">
        <f t="shared" si="5"/>
        <v>0.92888888888888888</v>
      </c>
      <c r="J46" s="3"/>
      <c r="K46" s="3"/>
      <c r="L46" s="155">
        <f t="shared" si="6"/>
        <v>0.92888888888888888</v>
      </c>
      <c r="M46" s="3"/>
      <c r="N46" s="99"/>
    </row>
    <row r="47" spans="1:22" ht="14.25" x14ac:dyDescent="0.45">
      <c r="A47" s="25"/>
      <c r="B47" s="155">
        <v>0.17</v>
      </c>
      <c r="C47" s="3"/>
      <c r="D47" s="155">
        <f t="shared" si="4"/>
        <v>0.9244444444444444</v>
      </c>
      <c r="E47" s="3"/>
      <c r="F47" s="3"/>
      <c r="G47" s="3"/>
      <c r="H47" s="3"/>
      <c r="I47" s="155">
        <f t="shared" si="5"/>
        <v>0.9244444444444444</v>
      </c>
      <c r="L47" s="155">
        <f t="shared" si="6"/>
        <v>0.92444444444444451</v>
      </c>
      <c r="N47" s="99"/>
    </row>
    <row r="48" spans="1:22" ht="14.25" x14ac:dyDescent="0.45">
      <c r="A48" s="25"/>
      <c r="B48" s="155">
        <v>0.18</v>
      </c>
      <c r="C48" s="3"/>
      <c r="D48" s="155">
        <f t="shared" si="4"/>
        <v>0.92</v>
      </c>
      <c r="E48" s="3"/>
      <c r="F48" s="3"/>
      <c r="G48" s="3"/>
      <c r="H48" s="3"/>
      <c r="I48" s="155">
        <f t="shared" si="5"/>
        <v>0.92</v>
      </c>
      <c r="L48" s="155">
        <f t="shared" si="6"/>
        <v>0.92</v>
      </c>
      <c r="N48" s="99"/>
    </row>
    <row r="49" spans="1:18" ht="14.25" x14ac:dyDescent="0.45">
      <c r="A49" s="25"/>
      <c r="B49" s="155">
        <v>0.19</v>
      </c>
      <c r="C49" s="3"/>
      <c r="D49" s="155">
        <f t="shared" si="4"/>
        <v>0.91555555555555557</v>
      </c>
      <c r="E49" s="3"/>
      <c r="F49" s="3"/>
      <c r="G49" s="3"/>
      <c r="H49" s="3"/>
      <c r="I49" s="155">
        <f t="shared" si="5"/>
        <v>0.91555555555555557</v>
      </c>
      <c r="L49" s="155">
        <f t="shared" si="6"/>
        <v>0.91555555555555557</v>
      </c>
      <c r="N49" s="99"/>
    </row>
    <row r="50" spans="1:18" ht="14.25" x14ac:dyDescent="0.45">
      <c r="A50" s="25"/>
      <c r="B50" s="155">
        <v>0.2</v>
      </c>
      <c r="C50" s="3"/>
      <c r="D50" s="155">
        <f t="shared" si="4"/>
        <v>0.91111111111111109</v>
      </c>
      <c r="E50" s="3"/>
      <c r="F50" s="3"/>
      <c r="G50" s="3"/>
      <c r="H50" s="3"/>
      <c r="I50" s="155">
        <f t="shared" si="5"/>
        <v>0.91111111111111109</v>
      </c>
      <c r="L50" s="155">
        <f t="shared" si="6"/>
        <v>0.91111111111111109</v>
      </c>
      <c r="N50" s="99"/>
    </row>
    <row r="51" spans="1:18" ht="14.25" x14ac:dyDescent="0.45">
      <c r="A51" s="25"/>
      <c r="B51" s="155">
        <v>0.21</v>
      </c>
      <c r="C51" s="3"/>
      <c r="D51" s="155">
        <f t="shared" si="4"/>
        <v>0.90666666666666673</v>
      </c>
      <c r="E51" s="3"/>
      <c r="F51" s="3"/>
      <c r="G51" s="3"/>
      <c r="H51" s="32"/>
      <c r="I51" s="155">
        <f t="shared" si="5"/>
        <v>0.90666666666666673</v>
      </c>
      <c r="L51" s="155">
        <f t="shared" si="6"/>
        <v>0.90666666666666662</v>
      </c>
      <c r="N51" s="99"/>
    </row>
    <row r="52" spans="1:18" ht="14.25" x14ac:dyDescent="0.45">
      <c r="B52" s="155">
        <v>0.22</v>
      </c>
      <c r="C52" s="3"/>
      <c r="D52" s="155">
        <f t="shared" si="4"/>
        <v>0.90222222222222226</v>
      </c>
      <c r="E52" s="3"/>
      <c r="F52" s="3"/>
      <c r="G52" s="3"/>
      <c r="H52" s="3"/>
      <c r="I52" s="155">
        <f t="shared" si="5"/>
        <v>0.90222222222222226</v>
      </c>
      <c r="L52" s="155">
        <f t="shared" si="6"/>
        <v>0.90222222222222226</v>
      </c>
      <c r="N52" s="99"/>
    </row>
    <row r="53" spans="1:18" ht="14.25" x14ac:dyDescent="0.45">
      <c r="B53" s="155">
        <v>0.23</v>
      </c>
      <c r="C53" s="26"/>
      <c r="D53" s="155">
        <f t="shared" si="4"/>
        <v>0.89777777777777779</v>
      </c>
      <c r="E53" s="34"/>
      <c r="F53" s="33"/>
      <c r="G53" s="33"/>
      <c r="H53" s="33"/>
      <c r="I53" s="155">
        <f t="shared" si="5"/>
        <v>0.89777777777777779</v>
      </c>
      <c r="L53" s="155">
        <f t="shared" si="6"/>
        <v>0.89777777777777779</v>
      </c>
      <c r="N53" s="99"/>
    </row>
    <row r="54" spans="1:18" ht="14.25" x14ac:dyDescent="0.45">
      <c r="B54" s="155">
        <v>0.24</v>
      </c>
      <c r="C54" s="26"/>
      <c r="D54" s="155">
        <f t="shared" si="4"/>
        <v>0.89333333333333331</v>
      </c>
      <c r="E54" s="34"/>
      <c r="F54" s="33"/>
      <c r="G54" s="33"/>
      <c r="H54" s="33"/>
      <c r="I54" s="155">
        <f t="shared" si="5"/>
        <v>0.89333333333333331</v>
      </c>
      <c r="L54" s="155">
        <f t="shared" si="6"/>
        <v>0.8933333333333332</v>
      </c>
      <c r="N54" s="99"/>
    </row>
    <row r="55" spans="1:18" ht="14.25" x14ac:dyDescent="0.45">
      <c r="B55" s="155">
        <v>0.25</v>
      </c>
      <c r="C55" s="26"/>
      <c r="D55" s="155">
        <f t="shared" si="4"/>
        <v>0.88888888888888895</v>
      </c>
      <c r="E55" s="34"/>
      <c r="F55" s="33"/>
      <c r="G55" s="33"/>
      <c r="H55" s="33"/>
      <c r="I55" s="155">
        <f t="shared" si="5"/>
        <v>0.88888888888888895</v>
      </c>
      <c r="L55" s="155">
        <f t="shared" si="6"/>
        <v>0.88888888888888906</v>
      </c>
      <c r="N55" s="99"/>
    </row>
    <row r="56" spans="1:18" ht="14.25" x14ac:dyDescent="0.45">
      <c r="B56" s="155">
        <v>0.26</v>
      </c>
      <c r="C56" s="26"/>
      <c r="D56" s="155">
        <f t="shared" si="4"/>
        <v>0.88444444444444448</v>
      </c>
      <c r="E56" s="34"/>
      <c r="F56" s="33"/>
      <c r="G56" s="33"/>
      <c r="H56" s="33"/>
      <c r="I56" s="155">
        <f t="shared" si="5"/>
        <v>0.88444444444444448</v>
      </c>
      <c r="L56" s="155">
        <f t="shared" si="6"/>
        <v>0.88444444444444437</v>
      </c>
      <c r="N56" s="99"/>
    </row>
    <row r="57" spans="1:18" s="4" customFormat="1" ht="14.25" x14ac:dyDescent="0.45">
      <c r="B57" s="155">
        <v>0.27</v>
      </c>
      <c r="C57" s="26"/>
      <c r="D57" s="155">
        <f t="shared" si="4"/>
        <v>0.88</v>
      </c>
      <c r="E57" s="34"/>
      <c r="F57" s="33"/>
      <c r="G57" s="33"/>
      <c r="H57" s="33"/>
      <c r="I57" s="155">
        <f t="shared" si="5"/>
        <v>0.88</v>
      </c>
      <c r="J57" s="1"/>
      <c r="K57" s="1"/>
      <c r="L57" s="155">
        <f t="shared" si="6"/>
        <v>0.88000000000000012</v>
      </c>
      <c r="M57" s="1"/>
      <c r="N57" s="99"/>
      <c r="O57" s="1"/>
      <c r="P57" s="1"/>
      <c r="Q57" s="1"/>
      <c r="R57" s="1"/>
    </row>
    <row r="58" spans="1:18" ht="14.25" x14ac:dyDescent="0.45">
      <c r="B58" s="155">
        <v>0.28000000000000003</v>
      </c>
      <c r="C58" s="26"/>
      <c r="D58" s="155">
        <f t="shared" si="4"/>
        <v>0.87555555555555564</v>
      </c>
      <c r="E58" s="34"/>
      <c r="F58" s="33"/>
      <c r="G58" s="33"/>
      <c r="H58" s="33"/>
      <c r="I58" s="155">
        <f t="shared" si="5"/>
        <v>0.87555555555555564</v>
      </c>
      <c r="L58" s="155">
        <f t="shared" si="6"/>
        <v>0.87555555555555564</v>
      </c>
      <c r="N58" s="99"/>
    </row>
    <row r="59" spans="1:18" ht="14.25" x14ac:dyDescent="0.45">
      <c r="B59" s="155">
        <v>0.28999999999999998</v>
      </c>
      <c r="C59" s="26"/>
      <c r="D59" s="155">
        <f t="shared" si="4"/>
        <v>0.87111111111111117</v>
      </c>
      <c r="E59" s="27"/>
      <c r="F59" s="28"/>
      <c r="G59" s="27"/>
      <c r="H59" s="27"/>
      <c r="I59" s="155">
        <f t="shared" si="5"/>
        <v>0.87111111111111117</v>
      </c>
      <c r="L59" s="155">
        <f t="shared" si="6"/>
        <v>0.87111111111111117</v>
      </c>
      <c r="N59" s="99"/>
    </row>
    <row r="60" spans="1:18" ht="14.25" x14ac:dyDescent="0.45">
      <c r="B60" s="155">
        <v>0.3</v>
      </c>
      <c r="C60" s="26"/>
      <c r="D60" s="155">
        <f t="shared" si="4"/>
        <v>0.8666666666666667</v>
      </c>
      <c r="E60" s="27"/>
      <c r="F60" s="28"/>
      <c r="G60" s="27"/>
      <c r="H60" s="27"/>
      <c r="I60" s="155">
        <f t="shared" si="5"/>
        <v>0.8666666666666667</v>
      </c>
      <c r="L60" s="155">
        <f t="shared" si="6"/>
        <v>0.86666666666666681</v>
      </c>
      <c r="N60" s="99"/>
    </row>
    <row r="61" spans="1:18" ht="14.25" x14ac:dyDescent="0.45">
      <c r="B61" s="155">
        <v>0.31</v>
      </c>
      <c r="C61" s="26"/>
      <c r="D61" s="155">
        <f t="shared" si="4"/>
        <v>0.86222222222222222</v>
      </c>
      <c r="E61" s="27"/>
      <c r="F61" s="28"/>
      <c r="G61" s="27"/>
      <c r="H61" s="27"/>
      <c r="I61" s="155">
        <f t="shared" si="5"/>
        <v>0.86222222222222222</v>
      </c>
      <c r="L61" s="155">
        <f t="shared" si="6"/>
        <v>0.86222222222222211</v>
      </c>
      <c r="N61" s="99"/>
    </row>
    <row r="62" spans="1:18" ht="14.25" x14ac:dyDescent="0.45">
      <c r="B62" s="155">
        <v>0.32</v>
      </c>
      <c r="C62" s="26"/>
      <c r="D62" s="155">
        <f t="shared" si="4"/>
        <v>0.85777777777777775</v>
      </c>
      <c r="E62" s="27"/>
      <c r="F62" s="28"/>
      <c r="G62" s="27"/>
      <c r="H62" s="27"/>
      <c r="I62" s="155">
        <f t="shared" si="5"/>
        <v>0.85777777777777775</v>
      </c>
      <c r="L62" s="155">
        <f t="shared" si="6"/>
        <v>0.85777777777777764</v>
      </c>
      <c r="N62" s="99"/>
    </row>
    <row r="63" spans="1:18" ht="14.25" x14ac:dyDescent="0.45">
      <c r="B63" s="155">
        <v>0.33</v>
      </c>
      <c r="C63" s="29"/>
      <c r="D63" s="155">
        <f t="shared" si="4"/>
        <v>0.85333333333333339</v>
      </c>
      <c r="E63" s="27"/>
      <c r="F63" s="28"/>
      <c r="G63" s="27"/>
      <c r="H63" s="27"/>
      <c r="I63" s="155">
        <f t="shared" si="5"/>
        <v>0.85333333333333339</v>
      </c>
      <c r="L63" s="155">
        <f t="shared" si="6"/>
        <v>0.85333333333333339</v>
      </c>
      <c r="N63" s="99"/>
    </row>
    <row r="64" spans="1:18" ht="14.25" x14ac:dyDescent="0.45">
      <c r="B64" s="155">
        <v>0.34</v>
      </c>
      <c r="D64" s="155">
        <f t="shared" si="4"/>
        <v>0.84888888888888892</v>
      </c>
      <c r="I64" s="155">
        <f t="shared" si="5"/>
        <v>0.84888888888888892</v>
      </c>
      <c r="L64" s="155">
        <f t="shared" si="6"/>
        <v>0.84888888888888892</v>
      </c>
      <c r="N64" s="99"/>
    </row>
    <row r="65" spans="2:14" ht="14.25" x14ac:dyDescent="0.45">
      <c r="B65" s="155">
        <v>0.35</v>
      </c>
      <c r="D65" s="155">
        <f t="shared" si="4"/>
        <v>0.84444444444444455</v>
      </c>
      <c r="I65" s="155">
        <f t="shared" si="5"/>
        <v>0.84444444444444455</v>
      </c>
      <c r="L65" s="155">
        <f t="shared" si="6"/>
        <v>0.84444444444444455</v>
      </c>
      <c r="N65" s="99"/>
    </row>
    <row r="66" spans="2:14" ht="14.25" x14ac:dyDescent="0.45">
      <c r="B66" s="155">
        <v>0.36</v>
      </c>
      <c r="D66" s="155">
        <f t="shared" si="4"/>
        <v>0.84000000000000008</v>
      </c>
      <c r="I66" s="155">
        <f t="shared" si="5"/>
        <v>0.84000000000000008</v>
      </c>
      <c r="L66" s="155">
        <f t="shared" si="6"/>
        <v>0.84000000000000008</v>
      </c>
      <c r="N66" s="99"/>
    </row>
    <row r="67" spans="2:14" ht="14.25" x14ac:dyDescent="0.45">
      <c r="B67" s="155">
        <v>0.37</v>
      </c>
      <c r="D67" s="155">
        <f t="shared" si="4"/>
        <v>0.83555555555555561</v>
      </c>
      <c r="I67" s="155">
        <f t="shared" si="5"/>
        <v>0.83555555555555561</v>
      </c>
      <c r="L67" s="155">
        <f t="shared" si="6"/>
        <v>0.83555555555555561</v>
      </c>
      <c r="N67" s="99"/>
    </row>
    <row r="68" spans="2:14" ht="14.25" x14ac:dyDescent="0.45">
      <c r="B68" s="155">
        <v>0.38</v>
      </c>
      <c r="D68" s="155">
        <f t="shared" si="4"/>
        <v>0.83111111111111113</v>
      </c>
      <c r="I68" s="155">
        <f t="shared" si="5"/>
        <v>0.83111111111111113</v>
      </c>
      <c r="L68" s="155">
        <f t="shared" si="6"/>
        <v>0.83111111111111113</v>
      </c>
      <c r="N68" s="99"/>
    </row>
    <row r="69" spans="2:14" ht="14.25" x14ac:dyDescent="0.45">
      <c r="B69" s="155">
        <v>0.39</v>
      </c>
      <c r="D69" s="155">
        <f t="shared" si="4"/>
        <v>0.82666666666666666</v>
      </c>
      <c r="I69" s="155">
        <f t="shared" si="5"/>
        <v>0.82666666666666666</v>
      </c>
      <c r="L69" s="155">
        <f t="shared" si="6"/>
        <v>0.82666666666666666</v>
      </c>
      <c r="N69" s="99"/>
    </row>
    <row r="70" spans="2:14" ht="14.25" x14ac:dyDescent="0.45">
      <c r="B70" s="155">
        <v>0.4</v>
      </c>
      <c r="D70" s="155">
        <f t="shared" si="4"/>
        <v>0.82222222222222219</v>
      </c>
      <c r="I70" s="155">
        <f t="shared" si="5"/>
        <v>0.82222222222222219</v>
      </c>
      <c r="L70" s="155">
        <f t="shared" si="6"/>
        <v>0.82222222222222219</v>
      </c>
      <c r="N70" s="99"/>
    </row>
    <row r="71" spans="2:14" ht="14.25" x14ac:dyDescent="0.45">
      <c r="B71" s="155">
        <v>0.41</v>
      </c>
      <c r="D71" s="155">
        <f t="shared" si="4"/>
        <v>0.81777777777777783</v>
      </c>
      <c r="I71" s="155">
        <f t="shared" si="5"/>
        <v>0.81777777777777783</v>
      </c>
      <c r="L71" s="155">
        <f t="shared" si="6"/>
        <v>0.81777777777777783</v>
      </c>
      <c r="N71" s="99"/>
    </row>
    <row r="72" spans="2:14" ht="14.25" x14ac:dyDescent="0.45">
      <c r="B72" s="155">
        <v>0.42</v>
      </c>
      <c r="D72" s="155">
        <f t="shared" si="4"/>
        <v>0.81333333333333335</v>
      </c>
      <c r="I72" s="155">
        <f t="shared" si="5"/>
        <v>0.81333333333333335</v>
      </c>
      <c r="L72" s="155">
        <f t="shared" si="6"/>
        <v>0.81333333333333335</v>
      </c>
      <c r="N72" s="99"/>
    </row>
    <row r="73" spans="2:14" ht="14.25" x14ac:dyDescent="0.45">
      <c r="B73" s="155">
        <v>0.43</v>
      </c>
      <c r="D73" s="155">
        <f t="shared" si="4"/>
        <v>0.80888888888888899</v>
      </c>
      <c r="I73" s="155">
        <f t="shared" si="5"/>
        <v>0.80888888888888899</v>
      </c>
      <c r="L73" s="155">
        <f t="shared" si="6"/>
        <v>0.80888888888888888</v>
      </c>
      <c r="N73" s="99"/>
    </row>
    <row r="74" spans="2:14" ht="14.25" x14ac:dyDescent="0.45">
      <c r="B74" s="155">
        <v>0.44</v>
      </c>
      <c r="D74" s="155">
        <f t="shared" si="4"/>
        <v>0.80444444444444452</v>
      </c>
      <c r="I74" s="155">
        <f t="shared" si="5"/>
        <v>0.80444444444444452</v>
      </c>
      <c r="L74" s="155">
        <f t="shared" si="6"/>
        <v>0.80444444444444441</v>
      </c>
      <c r="N74" s="99"/>
    </row>
    <row r="75" spans="2:14" ht="14.25" x14ac:dyDescent="0.45">
      <c r="B75" s="155">
        <v>0.45</v>
      </c>
      <c r="D75" s="155">
        <f t="shared" si="4"/>
        <v>0.8</v>
      </c>
      <c r="I75" s="155">
        <f t="shared" si="5"/>
        <v>0.8</v>
      </c>
      <c r="L75" s="155">
        <f t="shared" si="6"/>
        <v>0.80000000000000016</v>
      </c>
      <c r="N75" s="99"/>
    </row>
    <row r="76" spans="2:14" ht="14.25" x14ac:dyDescent="0.45">
      <c r="B76" s="155">
        <v>0.46</v>
      </c>
      <c r="D76" s="155">
        <f t="shared" si="4"/>
        <v>0.79444444444444451</v>
      </c>
      <c r="I76" s="155">
        <f t="shared" si="5"/>
        <v>0.79444444444444451</v>
      </c>
      <c r="L76" s="155">
        <f t="shared" si="6"/>
        <v>0.7944444444444444</v>
      </c>
      <c r="N76" s="99"/>
    </row>
    <row r="77" spans="2:14" ht="14.25" x14ac:dyDescent="0.45">
      <c r="B77" s="155">
        <v>0.47</v>
      </c>
      <c r="D77" s="155">
        <f t="shared" si="4"/>
        <v>0.78888888888888897</v>
      </c>
      <c r="I77" s="155">
        <f t="shared" si="5"/>
        <v>0.78888888888888897</v>
      </c>
      <c r="L77" s="155">
        <f t="shared" si="6"/>
        <v>0.78888888888888897</v>
      </c>
      <c r="N77" s="99"/>
    </row>
    <row r="78" spans="2:14" ht="14.25" x14ac:dyDescent="0.45">
      <c r="B78" s="155">
        <v>0.48</v>
      </c>
      <c r="D78" s="155">
        <f t="shared" si="4"/>
        <v>0.78333333333333344</v>
      </c>
      <c r="I78" s="155">
        <f t="shared" si="5"/>
        <v>0.78333333333333344</v>
      </c>
      <c r="L78" s="155">
        <f t="shared" si="6"/>
        <v>0.78333333333333344</v>
      </c>
      <c r="N78" s="99"/>
    </row>
    <row r="79" spans="2:14" ht="14.25" x14ac:dyDescent="0.45">
      <c r="B79" s="155">
        <v>0.49</v>
      </c>
      <c r="D79" s="155">
        <f t="shared" si="4"/>
        <v>0.77777777777777779</v>
      </c>
      <c r="I79" s="155">
        <f t="shared" si="5"/>
        <v>0.77777777777777779</v>
      </c>
      <c r="L79" s="155">
        <f t="shared" si="6"/>
        <v>0.77777777777777779</v>
      </c>
      <c r="N79" s="99"/>
    </row>
    <row r="80" spans="2:14" ht="14.25" x14ac:dyDescent="0.45">
      <c r="B80" s="155">
        <v>0.5</v>
      </c>
      <c r="D80" s="155">
        <f t="shared" si="4"/>
        <v>0.77222222222222225</v>
      </c>
      <c r="I80" s="155">
        <f t="shared" si="5"/>
        <v>0.77222222222222225</v>
      </c>
      <c r="L80" s="155">
        <f t="shared" si="6"/>
        <v>0.77222222222222225</v>
      </c>
      <c r="N80" s="99"/>
    </row>
    <row r="81" spans="2:14" ht="14.25" x14ac:dyDescent="0.45">
      <c r="B81" s="155">
        <v>0.51</v>
      </c>
      <c r="D81" s="155">
        <f t="shared" si="4"/>
        <v>0.76666666666666672</v>
      </c>
      <c r="I81" s="155">
        <f t="shared" si="5"/>
        <v>0.76666666666666672</v>
      </c>
      <c r="L81" s="155">
        <f t="shared" si="6"/>
        <v>0.76666666666666672</v>
      </c>
      <c r="N81" s="99"/>
    </row>
    <row r="82" spans="2:14" ht="14.25" x14ac:dyDescent="0.45">
      <c r="B82" s="155">
        <v>0.52</v>
      </c>
      <c r="D82" s="155">
        <f t="shared" si="4"/>
        <v>0.76111111111111118</v>
      </c>
      <c r="I82" s="155">
        <f t="shared" si="5"/>
        <v>0.76111111111111118</v>
      </c>
      <c r="L82" s="155">
        <f t="shared" si="6"/>
        <v>0.76111111111111118</v>
      </c>
      <c r="N82" s="99"/>
    </row>
    <row r="83" spans="2:14" ht="14.25" x14ac:dyDescent="0.45">
      <c r="B83" s="155">
        <v>0.53</v>
      </c>
      <c r="D83" s="155">
        <f t="shared" si="4"/>
        <v>0.75555555555555554</v>
      </c>
      <c r="I83" s="155">
        <f t="shared" si="5"/>
        <v>0.75555555555555554</v>
      </c>
      <c r="L83" s="155">
        <f t="shared" si="6"/>
        <v>0.75555555555555554</v>
      </c>
      <c r="N83" s="99"/>
    </row>
    <row r="84" spans="2:14" ht="14.25" x14ac:dyDescent="0.45">
      <c r="B84" s="155">
        <v>0.54</v>
      </c>
      <c r="D84" s="155">
        <f t="shared" si="4"/>
        <v>0.75</v>
      </c>
      <c r="I84" s="155">
        <f t="shared" si="5"/>
        <v>0.75</v>
      </c>
      <c r="L84" s="155">
        <f t="shared" si="6"/>
        <v>0.75</v>
      </c>
      <c r="N84" s="99"/>
    </row>
    <row r="85" spans="2:14" ht="14.25" x14ac:dyDescent="0.45">
      <c r="B85" s="155">
        <v>0.55000000000000004</v>
      </c>
      <c r="D85" s="155">
        <f t="shared" si="4"/>
        <v>0.74444444444444446</v>
      </c>
      <c r="I85" s="155">
        <f t="shared" si="5"/>
        <v>0.74444444444444446</v>
      </c>
      <c r="L85" s="155">
        <f t="shared" si="6"/>
        <v>0.74444444444444446</v>
      </c>
      <c r="N85" s="99"/>
    </row>
    <row r="86" spans="2:14" ht="14.25" x14ac:dyDescent="0.45">
      <c r="B86" s="155">
        <v>0.56000000000000005</v>
      </c>
      <c r="D86" s="155">
        <f t="shared" si="4"/>
        <v>0.73888888888888893</v>
      </c>
      <c r="I86" s="155">
        <f t="shared" si="5"/>
        <v>0.73888888888888893</v>
      </c>
      <c r="L86" s="155">
        <f t="shared" si="6"/>
        <v>0.73888888888888893</v>
      </c>
      <c r="N86" s="99"/>
    </row>
    <row r="87" spans="2:14" ht="14.25" x14ac:dyDescent="0.45">
      <c r="B87" s="155">
        <v>0.56999999999999995</v>
      </c>
      <c r="D87" s="155">
        <f t="shared" si="4"/>
        <v>0.73333333333333339</v>
      </c>
      <c r="I87" s="155">
        <f t="shared" si="5"/>
        <v>0.73333333333333339</v>
      </c>
      <c r="L87" s="155">
        <f t="shared" si="6"/>
        <v>0.73333333333333339</v>
      </c>
      <c r="N87" s="99"/>
    </row>
    <row r="88" spans="2:14" ht="14.25" x14ac:dyDescent="0.45">
      <c r="B88" s="155">
        <v>0.57999999999999996</v>
      </c>
      <c r="D88" s="155">
        <f t="shared" si="4"/>
        <v>0.72777777777777786</v>
      </c>
      <c r="I88" s="155">
        <f t="shared" si="5"/>
        <v>0.72777777777777786</v>
      </c>
      <c r="L88" s="155">
        <f t="shared" si="6"/>
        <v>0.72777777777777786</v>
      </c>
      <c r="N88" s="99"/>
    </row>
    <row r="89" spans="2:14" ht="14.25" x14ac:dyDescent="0.45">
      <c r="B89" s="155">
        <v>0.59</v>
      </c>
      <c r="D89" s="155">
        <f t="shared" si="4"/>
        <v>0.72222222222222232</v>
      </c>
      <c r="I89" s="155">
        <f t="shared" si="5"/>
        <v>0.72222222222222232</v>
      </c>
      <c r="L89" s="155">
        <f t="shared" si="6"/>
        <v>0.72222222222222232</v>
      </c>
      <c r="N89" s="99"/>
    </row>
    <row r="90" spans="2:14" ht="14.25" x14ac:dyDescent="0.45">
      <c r="B90" s="155">
        <v>0.6</v>
      </c>
      <c r="D90" s="155">
        <f t="shared" si="4"/>
        <v>0.71666666666666679</v>
      </c>
      <c r="I90" s="155">
        <f t="shared" si="5"/>
        <v>0.71666666666666679</v>
      </c>
      <c r="L90" s="155">
        <f t="shared" si="6"/>
        <v>0.71666666666666679</v>
      </c>
      <c r="N90" s="99"/>
    </row>
    <row r="91" spans="2:14" ht="14.25" x14ac:dyDescent="0.45">
      <c r="B91" s="155">
        <v>0.61</v>
      </c>
      <c r="D91" s="155">
        <f t="shared" si="4"/>
        <v>0.71111111111111114</v>
      </c>
      <c r="I91" s="155">
        <f t="shared" si="5"/>
        <v>0.71111111111111114</v>
      </c>
      <c r="L91" s="155">
        <f t="shared" si="6"/>
        <v>0.71111111111111114</v>
      </c>
      <c r="N91" s="99"/>
    </row>
    <row r="92" spans="2:14" ht="14.25" x14ac:dyDescent="0.45">
      <c r="B92" s="155">
        <v>0.62</v>
      </c>
      <c r="D92" s="155">
        <f t="shared" si="4"/>
        <v>0.7055555555555556</v>
      </c>
      <c r="I92" s="155">
        <f t="shared" si="5"/>
        <v>0.7055555555555556</v>
      </c>
      <c r="L92" s="155">
        <f t="shared" si="6"/>
        <v>0.7055555555555556</v>
      </c>
      <c r="N92" s="99"/>
    </row>
    <row r="93" spans="2:14" ht="14.25" x14ac:dyDescent="0.45">
      <c r="B93" s="155">
        <v>0.63</v>
      </c>
      <c r="D93" s="155">
        <f t="shared" si="4"/>
        <v>0.70000000000000007</v>
      </c>
      <c r="I93" s="155">
        <f t="shared" si="5"/>
        <v>0.70000000000000007</v>
      </c>
      <c r="L93" s="155">
        <f t="shared" si="6"/>
        <v>0.70000000000000007</v>
      </c>
      <c r="N93" s="99"/>
    </row>
    <row r="94" spans="2:14" ht="14.25" x14ac:dyDescent="0.45">
      <c r="B94" s="155">
        <v>0.64</v>
      </c>
      <c r="D94" s="155">
        <f t="shared" si="4"/>
        <v>0.69444444444444453</v>
      </c>
      <c r="I94" s="155">
        <f t="shared" si="5"/>
        <v>0.69444444444444453</v>
      </c>
      <c r="L94" s="155">
        <f t="shared" si="6"/>
        <v>0.69444444444444453</v>
      </c>
      <c r="N94" s="99"/>
    </row>
    <row r="95" spans="2:14" ht="14.25" x14ac:dyDescent="0.45">
      <c r="B95" s="155">
        <v>0.65</v>
      </c>
      <c r="D95" s="155">
        <f t="shared" ref="D95:D130" si="7">IF(AND($B95&gt;=D$9,$B95&lt;=D$8),E$9+(E$8-E$9)*(($B95-D$9)/(D$8-D$9)),
IF(AND($B95&gt;D$8,$B95&lt;=D$7),E$8+(E$7-E$8)*(($B95-D$8)/(D$7-D$8)),
IF(AND($B95&gt;D$7,$B95&lt;=D$6),E$7+(E$6-E$7)*(($B95-D$7)/(D$6-D$7)))))</f>
        <v>0.68888888888888888</v>
      </c>
      <c r="I95" s="155">
        <f t="shared" ref="I95:I130" si="8">IF(AND($B95&gt;=I$9,$B95&lt;=I$8),J$9+(J$8-J$9)*(($B95-I$9)/(I$8-I$9)),
IF(AND($B95&gt;I$8,$B95&lt;=I$7),J$8+(J$7-J$8)*(($B95-I$8)/(I$7-I$8)),
IF(AND($B95&gt;I$7,$B95&lt;=I$6),J$7+(J$6-J$7)*(($B95-I$7)/(I$6-I$7)))))</f>
        <v>0.68888888888888888</v>
      </c>
      <c r="L95" s="155">
        <f t="shared" ref="L95:L130" si="9">(($C$3*D95)+(I95*$H$3))/SUM($C$3,$H$3)</f>
        <v>0.68888888888888888</v>
      </c>
      <c r="N95" s="99"/>
    </row>
    <row r="96" spans="2:14" ht="14.25" x14ac:dyDescent="0.45">
      <c r="B96" s="155">
        <v>0.66</v>
      </c>
      <c r="D96" s="155">
        <f t="shared" si="7"/>
        <v>0.68333333333333335</v>
      </c>
      <c r="I96" s="155">
        <f t="shared" si="8"/>
        <v>0.68333333333333335</v>
      </c>
      <c r="L96" s="155">
        <f t="shared" si="9"/>
        <v>0.68333333333333346</v>
      </c>
      <c r="N96" s="99"/>
    </row>
    <row r="97" spans="2:14" ht="14.25" x14ac:dyDescent="0.45">
      <c r="B97" s="155">
        <v>0.67</v>
      </c>
      <c r="D97" s="155">
        <f t="shared" si="7"/>
        <v>0.67777777777777781</v>
      </c>
      <c r="I97" s="155">
        <f t="shared" si="8"/>
        <v>0.67777777777777781</v>
      </c>
      <c r="L97" s="155">
        <f t="shared" si="9"/>
        <v>0.67777777777777781</v>
      </c>
      <c r="N97" s="99"/>
    </row>
    <row r="98" spans="2:14" ht="14.25" x14ac:dyDescent="0.45">
      <c r="B98" s="155">
        <v>0.68</v>
      </c>
      <c r="D98" s="155">
        <f t="shared" si="7"/>
        <v>0.67222222222222228</v>
      </c>
      <c r="I98" s="155">
        <f t="shared" si="8"/>
        <v>0.67222222222222228</v>
      </c>
      <c r="L98" s="155">
        <f t="shared" si="9"/>
        <v>0.67222222222222228</v>
      </c>
      <c r="N98" s="99"/>
    </row>
    <row r="99" spans="2:14" ht="14.25" x14ac:dyDescent="0.45">
      <c r="B99" s="155">
        <v>0.69</v>
      </c>
      <c r="D99" s="155">
        <f t="shared" si="7"/>
        <v>0.66666666666666674</v>
      </c>
      <c r="I99" s="155">
        <f t="shared" si="8"/>
        <v>0.66666666666666674</v>
      </c>
      <c r="L99" s="155">
        <f t="shared" si="9"/>
        <v>0.66666666666666674</v>
      </c>
      <c r="N99" s="99"/>
    </row>
    <row r="100" spans="2:14" ht="14.25" x14ac:dyDescent="0.45">
      <c r="B100" s="155">
        <v>0.7</v>
      </c>
      <c r="D100" s="155">
        <f t="shared" si="7"/>
        <v>0.6611111111111112</v>
      </c>
      <c r="I100" s="155">
        <f t="shared" si="8"/>
        <v>0.6611111111111112</v>
      </c>
      <c r="L100" s="155">
        <f t="shared" si="9"/>
        <v>0.66111111111111132</v>
      </c>
      <c r="N100" s="99"/>
    </row>
    <row r="101" spans="2:14" ht="14.25" x14ac:dyDescent="0.45">
      <c r="B101" s="155">
        <v>0.71</v>
      </c>
      <c r="D101" s="155">
        <f t="shared" si="7"/>
        <v>0.65555555555555567</v>
      </c>
      <c r="I101" s="155">
        <f t="shared" si="8"/>
        <v>0.65555555555555567</v>
      </c>
      <c r="L101" s="155">
        <f t="shared" si="9"/>
        <v>0.65555555555555567</v>
      </c>
      <c r="N101" s="99"/>
    </row>
    <row r="102" spans="2:14" ht="14.25" x14ac:dyDescent="0.45">
      <c r="B102" s="155">
        <v>0.72</v>
      </c>
      <c r="D102" s="155">
        <f t="shared" si="7"/>
        <v>0.65000000000000013</v>
      </c>
      <c r="I102" s="155">
        <f t="shared" si="8"/>
        <v>0.65000000000000013</v>
      </c>
      <c r="L102" s="155">
        <f t="shared" si="9"/>
        <v>0.65000000000000013</v>
      </c>
      <c r="N102" s="99"/>
    </row>
    <row r="103" spans="2:14" ht="14.25" x14ac:dyDescent="0.45">
      <c r="B103" s="155">
        <v>0.73</v>
      </c>
      <c r="D103" s="155">
        <f t="shared" si="7"/>
        <v>0.64444444444444449</v>
      </c>
      <c r="I103" s="155">
        <f t="shared" si="8"/>
        <v>0.64444444444444449</v>
      </c>
      <c r="L103" s="155">
        <f t="shared" si="9"/>
        <v>0.6444444444444446</v>
      </c>
      <c r="N103" s="99"/>
    </row>
    <row r="104" spans="2:14" ht="14.25" x14ac:dyDescent="0.45">
      <c r="B104" s="155">
        <v>0.74</v>
      </c>
      <c r="D104" s="155">
        <f t="shared" si="7"/>
        <v>0.63888888888888895</v>
      </c>
      <c r="I104" s="155">
        <f t="shared" si="8"/>
        <v>0.63888888888888895</v>
      </c>
      <c r="L104" s="155">
        <f t="shared" si="9"/>
        <v>0.63888888888888895</v>
      </c>
      <c r="N104" s="99"/>
    </row>
    <row r="105" spans="2:14" ht="14.25" x14ac:dyDescent="0.45">
      <c r="B105" s="155">
        <v>0.75</v>
      </c>
      <c r="D105" s="155">
        <f t="shared" si="7"/>
        <v>0.63333333333333341</v>
      </c>
      <c r="I105" s="155">
        <f t="shared" si="8"/>
        <v>0.63333333333333341</v>
      </c>
      <c r="L105" s="155">
        <f t="shared" si="9"/>
        <v>0.63333333333333341</v>
      </c>
      <c r="N105" s="99"/>
    </row>
    <row r="106" spans="2:14" ht="14.25" x14ac:dyDescent="0.45">
      <c r="B106" s="155">
        <v>0.76</v>
      </c>
      <c r="D106" s="155">
        <f t="shared" si="7"/>
        <v>0.62777777777777777</v>
      </c>
      <c r="I106" s="155">
        <f t="shared" si="8"/>
        <v>0.62777777777777777</v>
      </c>
      <c r="L106" s="155">
        <f t="shared" si="9"/>
        <v>0.62777777777777788</v>
      </c>
      <c r="N106" s="99"/>
    </row>
    <row r="107" spans="2:14" ht="14.25" x14ac:dyDescent="0.45">
      <c r="B107" s="155">
        <v>0.77</v>
      </c>
      <c r="D107" s="155">
        <f t="shared" si="7"/>
        <v>0.62222222222222223</v>
      </c>
      <c r="I107" s="155">
        <f t="shared" si="8"/>
        <v>0.62222222222222223</v>
      </c>
      <c r="L107" s="155">
        <f t="shared" si="9"/>
        <v>0.62222222222222212</v>
      </c>
      <c r="N107" s="99"/>
    </row>
    <row r="108" spans="2:14" ht="14.25" x14ac:dyDescent="0.45">
      <c r="B108" s="155">
        <v>0.78</v>
      </c>
      <c r="D108" s="155">
        <f t="shared" si="7"/>
        <v>0.6166666666666667</v>
      </c>
      <c r="I108" s="155">
        <f t="shared" si="8"/>
        <v>0.6166666666666667</v>
      </c>
      <c r="L108" s="155">
        <f t="shared" si="9"/>
        <v>0.6166666666666667</v>
      </c>
      <c r="N108" s="99"/>
    </row>
    <row r="109" spans="2:14" ht="14.25" x14ac:dyDescent="0.45">
      <c r="B109" s="155">
        <v>0.79</v>
      </c>
      <c r="D109" s="155">
        <f t="shared" si="7"/>
        <v>0.61111111111111116</v>
      </c>
      <c r="I109" s="155">
        <f t="shared" si="8"/>
        <v>0.61111111111111116</v>
      </c>
      <c r="L109" s="155">
        <f t="shared" si="9"/>
        <v>0.61111111111111116</v>
      </c>
      <c r="N109" s="99"/>
    </row>
    <row r="110" spans="2:14" ht="14.25" x14ac:dyDescent="0.45">
      <c r="B110" s="155">
        <v>0.8</v>
      </c>
      <c r="D110" s="155">
        <f t="shared" si="7"/>
        <v>0.60555555555555562</v>
      </c>
      <c r="I110" s="155">
        <f t="shared" si="8"/>
        <v>0.60555555555555562</v>
      </c>
      <c r="L110" s="155">
        <f t="shared" si="9"/>
        <v>0.60555555555555562</v>
      </c>
      <c r="N110" s="99"/>
    </row>
    <row r="111" spans="2:14" ht="14.25" x14ac:dyDescent="0.45">
      <c r="B111" s="155">
        <v>0.81</v>
      </c>
      <c r="D111" s="155">
        <f t="shared" si="7"/>
        <v>0.60000000000000009</v>
      </c>
      <c r="I111" s="155">
        <f t="shared" si="8"/>
        <v>0.60000000000000009</v>
      </c>
      <c r="L111" s="155">
        <f t="shared" si="9"/>
        <v>0.60000000000000009</v>
      </c>
      <c r="N111" s="99"/>
    </row>
    <row r="112" spans="2:14" ht="14.25" x14ac:dyDescent="0.45">
      <c r="B112" s="155">
        <v>0.82</v>
      </c>
      <c r="D112" s="155">
        <f t="shared" si="7"/>
        <v>0.59444444444444455</v>
      </c>
      <c r="I112" s="155">
        <f t="shared" si="8"/>
        <v>0.59444444444444455</v>
      </c>
      <c r="L112" s="155">
        <f t="shared" si="9"/>
        <v>0.59444444444444455</v>
      </c>
      <c r="N112" s="99"/>
    </row>
    <row r="113" spans="2:14" ht="14.25" x14ac:dyDescent="0.45">
      <c r="B113" s="155">
        <v>0.83</v>
      </c>
      <c r="D113" s="155">
        <f t="shared" si="7"/>
        <v>0.58888888888888902</v>
      </c>
      <c r="I113" s="155">
        <f t="shared" si="8"/>
        <v>0.58888888888888902</v>
      </c>
      <c r="L113" s="155">
        <f t="shared" si="9"/>
        <v>0.58888888888888902</v>
      </c>
      <c r="N113" s="99"/>
    </row>
    <row r="114" spans="2:14" ht="14.25" x14ac:dyDescent="0.45">
      <c r="B114" s="155">
        <v>0.84</v>
      </c>
      <c r="D114" s="155">
        <f t="shared" si="7"/>
        <v>0.58333333333333337</v>
      </c>
      <c r="I114" s="155">
        <f t="shared" si="8"/>
        <v>0.58333333333333337</v>
      </c>
      <c r="L114" s="155">
        <f t="shared" si="9"/>
        <v>0.58333333333333326</v>
      </c>
      <c r="N114" s="99"/>
    </row>
    <row r="115" spans="2:14" ht="14.25" x14ac:dyDescent="0.45">
      <c r="B115" s="155">
        <v>0.85</v>
      </c>
      <c r="D115" s="155">
        <f t="shared" si="7"/>
        <v>0.57777777777777783</v>
      </c>
      <c r="I115" s="155">
        <f t="shared" si="8"/>
        <v>0.57777777777777783</v>
      </c>
      <c r="L115" s="155">
        <f t="shared" si="9"/>
        <v>0.57777777777777783</v>
      </c>
      <c r="N115" s="99"/>
    </row>
    <row r="116" spans="2:14" ht="14.25" x14ac:dyDescent="0.45">
      <c r="B116" s="155">
        <v>0.86</v>
      </c>
      <c r="D116" s="155">
        <f t="shared" si="7"/>
        <v>0.5722222222222223</v>
      </c>
      <c r="I116" s="155">
        <f t="shared" si="8"/>
        <v>0.5722222222222223</v>
      </c>
      <c r="L116" s="155">
        <f t="shared" si="9"/>
        <v>0.5722222222222223</v>
      </c>
      <c r="N116" s="99"/>
    </row>
    <row r="117" spans="2:14" ht="14.25" x14ac:dyDescent="0.45">
      <c r="B117" s="155">
        <v>0.87</v>
      </c>
      <c r="D117" s="155">
        <f t="shared" si="7"/>
        <v>0.56666666666666676</v>
      </c>
      <c r="I117" s="155">
        <f t="shared" si="8"/>
        <v>0.56666666666666676</v>
      </c>
      <c r="L117" s="155">
        <f t="shared" si="9"/>
        <v>0.56666666666666676</v>
      </c>
      <c r="N117" s="99"/>
    </row>
    <row r="118" spans="2:14" ht="14.25" x14ac:dyDescent="0.45">
      <c r="B118" s="155">
        <v>0.88</v>
      </c>
      <c r="D118" s="155">
        <f t="shared" si="7"/>
        <v>0.56111111111111112</v>
      </c>
      <c r="I118" s="155">
        <f t="shared" si="8"/>
        <v>0.56111111111111112</v>
      </c>
      <c r="L118" s="155">
        <f t="shared" si="9"/>
        <v>0.56111111111111112</v>
      </c>
      <c r="N118" s="99"/>
    </row>
    <row r="119" spans="2:14" ht="14.25" x14ac:dyDescent="0.45">
      <c r="B119" s="155">
        <v>0.89</v>
      </c>
      <c r="D119" s="155">
        <f t="shared" si="7"/>
        <v>0.55555555555555558</v>
      </c>
      <c r="I119" s="155">
        <f t="shared" si="8"/>
        <v>0.55555555555555558</v>
      </c>
      <c r="L119" s="155">
        <f t="shared" si="9"/>
        <v>0.55555555555555558</v>
      </c>
      <c r="N119" s="99"/>
    </row>
    <row r="120" spans="2:14" ht="14.25" x14ac:dyDescent="0.45">
      <c r="B120" s="155">
        <v>0.9</v>
      </c>
      <c r="D120" s="155">
        <f t="shared" si="7"/>
        <v>0.55000000000000004</v>
      </c>
      <c r="I120" s="155">
        <f t="shared" si="8"/>
        <v>0.55000000000000004</v>
      </c>
      <c r="L120" s="155">
        <f t="shared" si="9"/>
        <v>0.55000000000000004</v>
      </c>
      <c r="N120" s="99"/>
    </row>
    <row r="121" spans="2:14" ht="14.25" x14ac:dyDescent="0.45">
      <c r="B121" s="155">
        <v>0.91</v>
      </c>
      <c r="D121" s="155">
        <f t="shared" si="7"/>
        <v>0.52</v>
      </c>
      <c r="I121" s="155">
        <f t="shared" si="8"/>
        <v>0.52</v>
      </c>
      <c r="L121" s="155">
        <f t="shared" si="9"/>
        <v>0.52</v>
      </c>
      <c r="N121" s="99"/>
    </row>
    <row r="122" spans="2:14" ht="14.25" x14ac:dyDescent="0.45">
      <c r="B122" s="155">
        <v>0.92</v>
      </c>
      <c r="D122" s="155">
        <f t="shared" si="7"/>
        <v>0.49</v>
      </c>
      <c r="I122" s="155">
        <f t="shared" si="8"/>
        <v>0.49</v>
      </c>
      <c r="L122" s="155">
        <f t="shared" si="9"/>
        <v>0.49</v>
      </c>
      <c r="N122" s="99"/>
    </row>
    <row r="123" spans="2:14" ht="14.25" x14ac:dyDescent="0.45">
      <c r="B123" s="155">
        <v>0.93</v>
      </c>
      <c r="D123" s="155">
        <f t="shared" si="7"/>
        <v>0.45999999999999996</v>
      </c>
      <c r="I123" s="155">
        <f t="shared" si="8"/>
        <v>0.45999999999999996</v>
      </c>
      <c r="L123" s="155">
        <f t="shared" si="9"/>
        <v>0.45999999999999996</v>
      </c>
      <c r="N123" s="99"/>
    </row>
    <row r="124" spans="2:14" ht="14.25" x14ac:dyDescent="0.45">
      <c r="B124" s="155">
        <v>0.94</v>
      </c>
      <c r="D124" s="155">
        <f t="shared" si="7"/>
        <v>0.43000000000000022</v>
      </c>
      <c r="I124" s="155">
        <f t="shared" si="8"/>
        <v>0.43000000000000022</v>
      </c>
      <c r="L124" s="155">
        <f t="shared" si="9"/>
        <v>0.43000000000000022</v>
      </c>
      <c r="N124" s="99"/>
    </row>
    <row r="125" spans="2:14" ht="14.25" x14ac:dyDescent="0.45">
      <c r="B125" s="155">
        <v>0.95</v>
      </c>
      <c r="D125" s="155">
        <f t="shared" si="7"/>
        <v>0.40000000000000019</v>
      </c>
      <c r="I125" s="155">
        <f t="shared" si="8"/>
        <v>0.40000000000000019</v>
      </c>
      <c r="L125" s="155">
        <f t="shared" si="9"/>
        <v>0.40000000000000013</v>
      </c>
      <c r="N125" s="99"/>
    </row>
    <row r="126" spans="2:14" ht="14.25" x14ac:dyDescent="0.45">
      <c r="B126" s="155">
        <v>0.96</v>
      </c>
      <c r="D126" s="155">
        <f t="shared" si="7"/>
        <v>0.37000000000000016</v>
      </c>
      <c r="I126" s="155">
        <f t="shared" si="8"/>
        <v>0.37000000000000016</v>
      </c>
      <c r="L126" s="155">
        <f t="shared" si="9"/>
        <v>0.37000000000000016</v>
      </c>
      <c r="N126" s="99"/>
    </row>
    <row r="127" spans="2:14" ht="14.25" x14ac:dyDescent="0.45">
      <c r="B127" s="155">
        <v>0.97</v>
      </c>
      <c r="D127" s="155">
        <f t="shared" si="7"/>
        <v>0.34000000000000014</v>
      </c>
      <c r="I127" s="155">
        <f t="shared" si="8"/>
        <v>0.34000000000000014</v>
      </c>
      <c r="L127" s="155">
        <f t="shared" si="9"/>
        <v>0.34000000000000014</v>
      </c>
      <c r="N127" s="99"/>
    </row>
    <row r="128" spans="2:14" ht="14.25" x14ac:dyDescent="0.45">
      <c r="B128" s="155">
        <v>0.98</v>
      </c>
      <c r="D128" s="155">
        <f t="shared" si="7"/>
        <v>0.31000000000000005</v>
      </c>
      <c r="I128" s="155">
        <f t="shared" si="8"/>
        <v>0.31000000000000005</v>
      </c>
      <c r="L128" s="155">
        <f t="shared" si="9"/>
        <v>0.31000000000000005</v>
      </c>
      <c r="N128" s="99"/>
    </row>
    <row r="129" spans="2:14" ht="14.25" x14ac:dyDescent="0.45">
      <c r="B129" s="155">
        <v>0.99</v>
      </c>
      <c r="D129" s="155">
        <f t="shared" si="7"/>
        <v>0.28000000000000003</v>
      </c>
      <c r="I129" s="155">
        <f t="shared" si="8"/>
        <v>0.28000000000000003</v>
      </c>
      <c r="L129" s="155">
        <f t="shared" si="9"/>
        <v>0.28000000000000008</v>
      </c>
      <c r="N129" s="99"/>
    </row>
    <row r="130" spans="2:14" ht="14.65" thickBot="1" x14ac:dyDescent="0.5">
      <c r="B130" s="156">
        <v>1</v>
      </c>
      <c r="D130" s="156">
        <f t="shared" si="7"/>
        <v>0.25</v>
      </c>
      <c r="I130" s="156">
        <f t="shared" si="8"/>
        <v>0.25</v>
      </c>
      <c r="L130" s="156">
        <f t="shared" si="9"/>
        <v>0.25</v>
      </c>
      <c r="N130" s="99"/>
    </row>
    <row r="163" spans="2:3" x14ac:dyDescent="0.35">
      <c r="B163" s="8"/>
      <c r="C163" s="8"/>
    </row>
    <row r="164" spans="2:3" x14ac:dyDescent="0.35">
      <c r="B164" s="8"/>
      <c r="C164" s="8"/>
    </row>
    <row r="165" spans="2:3" x14ac:dyDescent="0.35">
      <c r="B165" s="8"/>
      <c r="C165" s="8"/>
    </row>
    <row r="166" spans="2:3" x14ac:dyDescent="0.35">
      <c r="B166" s="8"/>
      <c r="C166" s="8"/>
    </row>
    <row r="167" spans="2:3" x14ac:dyDescent="0.35">
      <c r="B167" s="8"/>
      <c r="C167" s="8"/>
    </row>
    <row r="168" spans="2:3" x14ac:dyDescent="0.35">
      <c r="B168" s="8"/>
      <c r="C168" s="8"/>
    </row>
    <row r="169" spans="2:3" x14ac:dyDescent="0.35">
      <c r="B169" s="8"/>
      <c r="C169" s="8"/>
    </row>
    <row r="170" spans="2:3" x14ac:dyDescent="0.35">
      <c r="B170" s="8"/>
      <c r="C170" s="8"/>
    </row>
    <row r="171" spans="2:3" x14ac:dyDescent="0.35">
      <c r="B171" s="8"/>
      <c r="C171" s="8"/>
    </row>
    <row r="172" spans="2:3" x14ac:dyDescent="0.35">
      <c r="B172" s="8"/>
      <c r="C172" s="8"/>
    </row>
    <row r="173" spans="2:3" x14ac:dyDescent="0.35">
      <c r="B173" s="8"/>
      <c r="C173" s="8"/>
    </row>
    <row r="808" spans="10:12" x14ac:dyDescent="0.35">
      <c r="J808" s="30"/>
      <c r="K808" s="31"/>
      <c r="L808" s="31"/>
    </row>
    <row r="809" spans="10:12" x14ac:dyDescent="0.35">
      <c r="J809" s="30"/>
      <c r="K809" s="31"/>
      <c r="L809" s="31"/>
    </row>
    <row r="810" spans="10:12" x14ac:dyDescent="0.35">
      <c r="J810" s="30"/>
      <c r="K810" s="31"/>
      <c r="L810" s="31"/>
    </row>
    <row r="811" spans="10:12" x14ac:dyDescent="0.35">
      <c r="J811" s="30"/>
      <c r="K811" s="31"/>
      <c r="L811" s="31"/>
    </row>
    <row r="812" spans="10:12" x14ac:dyDescent="0.35">
      <c r="J812" s="30"/>
      <c r="K812" s="31"/>
      <c r="L812" s="31"/>
    </row>
    <row r="813" spans="10:12" x14ac:dyDescent="0.35">
      <c r="J813" s="30"/>
      <c r="K813" s="31"/>
      <c r="L813" s="31"/>
    </row>
    <row r="814" spans="10:12" x14ac:dyDescent="0.35">
      <c r="J814" s="30"/>
      <c r="K814" s="31"/>
      <c r="L814" s="31"/>
    </row>
    <row r="815" spans="10:12" x14ac:dyDescent="0.35">
      <c r="J815" s="30"/>
      <c r="K815" s="31"/>
      <c r="L815" s="31"/>
    </row>
    <row r="816" spans="10:12" x14ac:dyDescent="0.35">
      <c r="J816" s="30"/>
      <c r="K816" s="31"/>
      <c r="L816" s="31"/>
    </row>
    <row r="817" spans="10:12" x14ac:dyDescent="0.35">
      <c r="J817" s="30"/>
      <c r="K817" s="31"/>
      <c r="L817" s="31"/>
    </row>
    <row r="818" spans="10:12" x14ac:dyDescent="0.35">
      <c r="J818" s="30"/>
      <c r="K818" s="31"/>
      <c r="L818" s="31"/>
    </row>
    <row r="819" spans="10:12" x14ac:dyDescent="0.35">
      <c r="J819" s="30"/>
      <c r="K819" s="31"/>
      <c r="L819" s="31"/>
    </row>
    <row r="820" spans="10:12" x14ac:dyDescent="0.35">
      <c r="J820" s="30"/>
      <c r="K820" s="31"/>
      <c r="L820" s="31"/>
    </row>
    <row r="821" spans="10:12" x14ac:dyDescent="0.35">
      <c r="J821" s="30"/>
      <c r="K821" s="31"/>
      <c r="L821" s="31"/>
    </row>
    <row r="822" spans="10:12" x14ac:dyDescent="0.35">
      <c r="J822" s="30"/>
      <c r="K822" s="31"/>
      <c r="L822" s="31"/>
    </row>
    <row r="823" spans="10:12" x14ac:dyDescent="0.35">
      <c r="J823" s="30"/>
      <c r="K823" s="31"/>
      <c r="L823" s="31"/>
    </row>
    <row r="824" spans="10:12" x14ac:dyDescent="0.35">
      <c r="J824" s="30"/>
      <c r="K824" s="31"/>
      <c r="L824" s="31"/>
    </row>
    <row r="825" spans="10:12" x14ac:dyDescent="0.35">
      <c r="J825" s="30"/>
      <c r="K825" s="31"/>
      <c r="L825" s="31"/>
    </row>
    <row r="826" spans="10:12" x14ac:dyDescent="0.35">
      <c r="J826" s="30"/>
      <c r="K826" s="31"/>
      <c r="L826" s="31"/>
    </row>
    <row r="827" spans="10:12" x14ac:dyDescent="0.35">
      <c r="J827" s="30"/>
      <c r="K827" s="31"/>
      <c r="L827" s="31"/>
    </row>
    <row r="828" spans="10:12" x14ac:dyDescent="0.35">
      <c r="J828" s="30"/>
      <c r="K828" s="31"/>
      <c r="L828" s="31"/>
    </row>
    <row r="829" spans="10:12" x14ac:dyDescent="0.35">
      <c r="J829" s="30"/>
      <c r="K829" s="31"/>
      <c r="L829" s="31"/>
    </row>
    <row r="830" spans="10:12" x14ac:dyDescent="0.35">
      <c r="J830" s="30"/>
      <c r="K830" s="31"/>
      <c r="L830" s="31"/>
    </row>
    <row r="831" spans="10:12" x14ac:dyDescent="0.35">
      <c r="J831" s="30"/>
      <c r="K831" s="31"/>
      <c r="L831" s="31"/>
    </row>
    <row r="832" spans="10:12" x14ac:dyDescent="0.35">
      <c r="J832" s="30"/>
      <c r="K832" s="31"/>
      <c r="L832" s="31"/>
    </row>
    <row r="833" spans="10:12" x14ac:dyDescent="0.35">
      <c r="J833" s="30"/>
      <c r="K833" s="31"/>
      <c r="L833" s="31"/>
    </row>
    <row r="834" spans="10:12" x14ac:dyDescent="0.35">
      <c r="J834" s="30"/>
      <c r="K834" s="31"/>
      <c r="L834" s="31"/>
    </row>
    <row r="835" spans="10:12" x14ac:dyDescent="0.35">
      <c r="J835" s="30"/>
      <c r="K835" s="31"/>
      <c r="L835" s="31"/>
    </row>
    <row r="836" spans="10:12" x14ac:dyDescent="0.35">
      <c r="J836" s="30"/>
      <c r="K836" s="31"/>
      <c r="L836" s="31"/>
    </row>
    <row r="837" spans="10:12" x14ac:dyDescent="0.35">
      <c r="J837" s="30"/>
      <c r="K837" s="31"/>
      <c r="L837" s="31"/>
    </row>
    <row r="838" spans="10:12" x14ac:dyDescent="0.35">
      <c r="J838" s="30"/>
      <c r="K838" s="31"/>
      <c r="L838" s="31"/>
    </row>
    <row r="839" spans="10:12" x14ac:dyDescent="0.35">
      <c r="J839" s="30"/>
      <c r="K839" s="31"/>
      <c r="L839" s="31"/>
    </row>
    <row r="840" spans="10:12" x14ac:dyDescent="0.35">
      <c r="J840" s="30"/>
      <c r="K840" s="31"/>
      <c r="L840" s="31"/>
    </row>
    <row r="841" spans="10:12" x14ac:dyDescent="0.35">
      <c r="J841" s="30"/>
      <c r="K841" s="31"/>
      <c r="L841" s="31"/>
    </row>
    <row r="842" spans="10:12" x14ac:dyDescent="0.35">
      <c r="J842" s="30"/>
      <c r="K842" s="31"/>
      <c r="L842" s="31"/>
    </row>
    <row r="843" spans="10:12" x14ac:dyDescent="0.35">
      <c r="J843" s="30"/>
      <c r="K843" s="31"/>
      <c r="L843" s="31"/>
    </row>
    <row r="844" spans="10:12" x14ac:dyDescent="0.35">
      <c r="J844" s="30"/>
      <c r="K844" s="31"/>
      <c r="L844" s="31"/>
    </row>
    <row r="845" spans="10:12" x14ac:dyDescent="0.35">
      <c r="J845" s="30"/>
      <c r="K845" s="31"/>
      <c r="L845" s="31"/>
    </row>
    <row r="846" spans="10:12" x14ac:dyDescent="0.35">
      <c r="J846" s="30"/>
      <c r="K846" s="31"/>
      <c r="L846" s="31"/>
    </row>
    <row r="847" spans="10:12" x14ac:dyDescent="0.35">
      <c r="J847" s="30"/>
      <c r="K847" s="31"/>
      <c r="L847" s="31"/>
    </row>
    <row r="848" spans="10:12" x14ac:dyDescent="0.35">
      <c r="J848" s="30"/>
      <c r="K848" s="31"/>
      <c r="L848" s="31"/>
    </row>
    <row r="849" spans="10:12" x14ac:dyDescent="0.35">
      <c r="J849" s="30"/>
      <c r="K849" s="31"/>
      <c r="L849" s="31"/>
    </row>
    <row r="850" spans="10:12" x14ac:dyDescent="0.35">
      <c r="J850" s="30"/>
      <c r="K850" s="31"/>
      <c r="L850" s="31"/>
    </row>
    <row r="851" spans="10:12" x14ac:dyDescent="0.35">
      <c r="J851" s="30"/>
      <c r="K851" s="31"/>
      <c r="L851" s="31"/>
    </row>
    <row r="852" spans="10:12" x14ac:dyDescent="0.35">
      <c r="J852" s="30"/>
      <c r="K852" s="31"/>
      <c r="L852" s="31"/>
    </row>
    <row r="853" spans="10:12" x14ac:dyDescent="0.35">
      <c r="J853" s="30"/>
      <c r="K853" s="31"/>
      <c r="L853" s="31"/>
    </row>
    <row r="854" spans="10:12" x14ac:dyDescent="0.35">
      <c r="J854" s="30"/>
      <c r="K854" s="31"/>
      <c r="L854" s="31"/>
    </row>
    <row r="855" spans="10:12" x14ac:dyDescent="0.35">
      <c r="J855" s="30"/>
      <c r="K855" s="31"/>
      <c r="L855" s="31"/>
    </row>
    <row r="856" spans="10:12" x14ac:dyDescent="0.35">
      <c r="J856" s="30"/>
      <c r="K856" s="31"/>
      <c r="L856" s="31"/>
    </row>
    <row r="857" spans="10:12" x14ac:dyDescent="0.35">
      <c r="J857" s="30"/>
      <c r="K857" s="31"/>
      <c r="L857" s="31"/>
    </row>
    <row r="858" spans="10:12" x14ac:dyDescent="0.35">
      <c r="J858" s="30"/>
      <c r="K858" s="31"/>
      <c r="L858" s="31"/>
    </row>
    <row r="859" spans="10:12" x14ac:dyDescent="0.35">
      <c r="J859" s="30"/>
      <c r="K859" s="31"/>
      <c r="L859" s="31"/>
    </row>
    <row r="860" spans="10:12" x14ac:dyDescent="0.35">
      <c r="J860" s="30"/>
      <c r="K860" s="31"/>
      <c r="L860" s="31"/>
    </row>
    <row r="861" spans="10:12" x14ac:dyDescent="0.35">
      <c r="J861" s="30"/>
      <c r="K861" s="31"/>
      <c r="L861" s="31"/>
    </row>
    <row r="862" spans="10:12" x14ac:dyDescent="0.35">
      <c r="J862" s="30"/>
      <c r="K862" s="31"/>
      <c r="L862" s="31"/>
    </row>
    <row r="863" spans="10:12" x14ac:dyDescent="0.35">
      <c r="J863" s="30"/>
      <c r="K863" s="31"/>
      <c r="L863" s="31"/>
    </row>
    <row r="864" spans="10:12" x14ac:dyDescent="0.35">
      <c r="J864" s="30"/>
      <c r="K864" s="31"/>
      <c r="L864" s="31"/>
    </row>
    <row r="865" spans="10:12" x14ac:dyDescent="0.35">
      <c r="J865" s="30"/>
      <c r="K865" s="31"/>
      <c r="L865" s="31"/>
    </row>
    <row r="866" spans="10:12" x14ac:dyDescent="0.35">
      <c r="J866" s="30"/>
      <c r="K866" s="31"/>
      <c r="L866" s="31"/>
    </row>
    <row r="867" spans="10:12" x14ac:dyDescent="0.35">
      <c r="J867" s="30"/>
      <c r="K867" s="31"/>
      <c r="L867" s="31"/>
    </row>
    <row r="868" spans="10:12" x14ac:dyDescent="0.35">
      <c r="J868" s="30"/>
      <c r="K868" s="31"/>
      <c r="L868" s="31"/>
    </row>
    <row r="869" spans="10:12" x14ac:dyDescent="0.35">
      <c r="J869" s="30"/>
      <c r="K869" s="31"/>
      <c r="L869" s="31"/>
    </row>
    <row r="870" spans="10:12" x14ac:dyDescent="0.35">
      <c r="J870" s="30"/>
      <c r="K870" s="31"/>
      <c r="L870" s="31"/>
    </row>
    <row r="871" spans="10:12" x14ac:dyDescent="0.35">
      <c r="J871" s="30"/>
      <c r="K871" s="31"/>
      <c r="L871" s="31"/>
    </row>
    <row r="872" spans="10:12" x14ac:dyDescent="0.35">
      <c r="J872" s="30"/>
      <c r="K872" s="31"/>
      <c r="L872" s="31"/>
    </row>
    <row r="873" spans="10:12" x14ac:dyDescent="0.35">
      <c r="J873" s="30"/>
      <c r="K873" s="31"/>
      <c r="L873" s="31"/>
    </row>
    <row r="874" spans="10:12" x14ac:dyDescent="0.35">
      <c r="J874" s="30"/>
      <c r="K874" s="31"/>
      <c r="L874" s="31"/>
    </row>
    <row r="875" spans="10:12" x14ac:dyDescent="0.35">
      <c r="J875" s="30"/>
      <c r="K875" s="31"/>
      <c r="L875" s="31"/>
    </row>
    <row r="876" spans="10:12" x14ac:dyDescent="0.35">
      <c r="J876" s="30"/>
      <c r="K876" s="31"/>
      <c r="L876" s="31"/>
    </row>
    <row r="877" spans="10:12" x14ac:dyDescent="0.35">
      <c r="J877" s="30"/>
      <c r="K877" s="31"/>
      <c r="L877" s="31"/>
    </row>
    <row r="878" spans="10:12" x14ac:dyDescent="0.35">
      <c r="J878" s="30"/>
      <c r="K878" s="31"/>
      <c r="L878" s="31"/>
    </row>
    <row r="879" spans="10:12" x14ac:dyDescent="0.35">
      <c r="J879" s="30"/>
      <c r="K879" s="31"/>
      <c r="L879" s="31"/>
    </row>
    <row r="880" spans="10:12" x14ac:dyDescent="0.35">
      <c r="J880" s="30"/>
      <c r="K880" s="31"/>
      <c r="L880" s="31"/>
    </row>
    <row r="881" spans="10:12" x14ac:dyDescent="0.35">
      <c r="J881" s="30"/>
      <c r="K881" s="31"/>
      <c r="L881" s="31"/>
    </row>
    <row r="882" spans="10:12" x14ac:dyDescent="0.35">
      <c r="J882" s="30"/>
      <c r="K882" s="31"/>
      <c r="L882" s="31"/>
    </row>
    <row r="883" spans="10:12" x14ac:dyDescent="0.35">
      <c r="J883" s="30"/>
      <c r="K883" s="31"/>
      <c r="L883" s="31"/>
    </row>
    <row r="884" spans="10:12" x14ac:dyDescent="0.35">
      <c r="J884" s="30"/>
      <c r="K884" s="31"/>
      <c r="L884" s="31"/>
    </row>
    <row r="885" spans="10:12" x14ac:dyDescent="0.35">
      <c r="J885" s="30"/>
      <c r="K885" s="31"/>
      <c r="L885" s="31"/>
    </row>
    <row r="886" spans="10:12" x14ac:dyDescent="0.35">
      <c r="J886" s="30"/>
      <c r="K886" s="31"/>
      <c r="L886" s="31"/>
    </row>
    <row r="887" spans="10:12" x14ac:dyDescent="0.35">
      <c r="J887" s="30"/>
      <c r="K887" s="31"/>
      <c r="L887" s="31"/>
    </row>
    <row r="888" spans="10:12" x14ac:dyDescent="0.35">
      <c r="J888" s="30"/>
      <c r="K888" s="31"/>
      <c r="L888" s="31"/>
    </row>
    <row r="889" spans="10:12" x14ac:dyDescent="0.35">
      <c r="J889" s="30"/>
      <c r="K889" s="31"/>
      <c r="L889" s="31"/>
    </row>
    <row r="890" spans="10:12" x14ac:dyDescent="0.35">
      <c r="J890" s="30"/>
      <c r="K890" s="31"/>
      <c r="L890" s="31"/>
    </row>
    <row r="891" spans="10:12" x14ac:dyDescent="0.35">
      <c r="J891" s="30"/>
      <c r="K891" s="31"/>
      <c r="L891" s="31"/>
    </row>
    <row r="892" spans="10:12" x14ac:dyDescent="0.35">
      <c r="J892" s="30"/>
      <c r="K892" s="31"/>
      <c r="L892" s="31"/>
    </row>
    <row r="893" spans="10:12" x14ac:dyDescent="0.35">
      <c r="J893" s="30"/>
      <c r="K893" s="31"/>
      <c r="L893" s="31"/>
    </row>
    <row r="894" spans="10:12" x14ac:dyDescent="0.35">
      <c r="J894" s="30"/>
      <c r="K894" s="31"/>
      <c r="L894" s="31"/>
    </row>
    <row r="895" spans="10:12" x14ac:dyDescent="0.35">
      <c r="J895" s="30"/>
      <c r="K895" s="31"/>
      <c r="L895" s="31"/>
    </row>
    <row r="896" spans="10:12" x14ac:dyDescent="0.35">
      <c r="J896" s="30"/>
      <c r="K896" s="31"/>
      <c r="L896" s="31"/>
    </row>
    <row r="897" spans="10:12" x14ac:dyDescent="0.35">
      <c r="J897" s="30"/>
      <c r="K897" s="31"/>
      <c r="L897" s="31"/>
    </row>
    <row r="898" spans="10:12" x14ac:dyDescent="0.35">
      <c r="J898" s="30"/>
      <c r="K898" s="31"/>
      <c r="L898" s="31"/>
    </row>
    <row r="899" spans="10:12" x14ac:dyDescent="0.35">
      <c r="J899" s="30"/>
      <c r="K899" s="31"/>
      <c r="L899" s="31"/>
    </row>
    <row r="900" spans="10:12" x14ac:dyDescent="0.35">
      <c r="J900" s="30"/>
      <c r="K900" s="31"/>
      <c r="L900" s="31"/>
    </row>
    <row r="901" spans="10:12" x14ac:dyDescent="0.35">
      <c r="J901" s="30"/>
      <c r="K901" s="31"/>
      <c r="L901" s="31"/>
    </row>
    <row r="902" spans="10:12" x14ac:dyDescent="0.35">
      <c r="J902" s="30"/>
      <c r="K902" s="31"/>
      <c r="L902" s="31"/>
    </row>
    <row r="903" spans="10:12" x14ac:dyDescent="0.35">
      <c r="J903" s="30"/>
      <c r="K903" s="31"/>
      <c r="L903" s="31"/>
    </row>
    <row r="904" spans="10:12" x14ac:dyDescent="0.35">
      <c r="J904" s="30"/>
      <c r="K904" s="31"/>
      <c r="L904" s="31"/>
    </row>
    <row r="905" spans="10:12" x14ac:dyDescent="0.35">
      <c r="J905" s="30"/>
      <c r="K905" s="31"/>
      <c r="L905" s="31"/>
    </row>
    <row r="906" spans="10:12" x14ac:dyDescent="0.35">
      <c r="J906" s="30"/>
      <c r="K906" s="31"/>
      <c r="L906" s="31"/>
    </row>
    <row r="907" spans="10:12" x14ac:dyDescent="0.35">
      <c r="J907" s="30"/>
      <c r="K907" s="31"/>
      <c r="L907" s="31"/>
    </row>
    <row r="908" spans="10:12" x14ac:dyDescent="0.35">
      <c r="J908" s="30"/>
      <c r="K908" s="31"/>
      <c r="L908" s="31"/>
    </row>
    <row r="909" spans="10:12" x14ac:dyDescent="0.35">
      <c r="J909" s="30"/>
      <c r="K909" s="31"/>
      <c r="L909" s="31"/>
    </row>
    <row r="910" spans="10:12" x14ac:dyDescent="0.35">
      <c r="J910" s="30"/>
      <c r="K910" s="31"/>
      <c r="L910" s="31"/>
    </row>
    <row r="911" spans="10:12" x14ac:dyDescent="0.35">
      <c r="J911" s="30"/>
      <c r="K911" s="31"/>
      <c r="L911" s="31"/>
    </row>
    <row r="912" spans="10:12" x14ac:dyDescent="0.35">
      <c r="J912" s="30"/>
      <c r="K912" s="31"/>
      <c r="L912" s="31"/>
    </row>
    <row r="913" spans="10:12" x14ac:dyDescent="0.35">
      <c r="J913" s="30"/>
      <c r="K913" s="31"/>
      <c r="L913" s="31"/>
    </row>
    <row r="914" spans="10:12" x14ac:dyDescent="0.35">
      <c r="J914" s="30"/>
      <c r="K914" s="31"/>
      <c r="L914" s="31"/>
    </row>
    <row r="915" spans="10:12" x14ac:dyDescent="0.35">
      <c r="J915" s="30"/>
      <c r="K915" s="31"/>
      <c r="L915" s="31"/>
    </row>
    <row r="916" spans="10:12" x14ac:dyDescent="0.35">
      <c r="J916" s="30"/>
      <c r="K916" s="31"/>
      <c r="L916" s="31"/>
    </row>
    <row r="917" spans="10:12" x14ac:dyDescent="0.35">
      <c r="J917" s="30"/>
      <c r="K917" s="31"/>
      <c r="L917" s="31"/>
    </row>
    <row r="918" spans="10:12" x14ac:dyDescent="0.35">
      <c r="J918" s="30"/>
      <c r="K918" s="31"/>
      <c r="L918" s="31"/>
    </row>
    <row r="919" spans="10:12" x14ac:dyDescent="0.35">
      <c r="J919" s="30"/>
      <c r="K919" s="31"/>
      <c r="L919" s="31"/>
    </row>
    <row r="920" spans="10:12" x14ac:dyDescent="0.35">
      <c r="J920" s="30"/>
      <c r="K920" s="31"/>
      <c r="L920" s="31"/>
    </row>
    <row r="921" spans="10:12" x14ac:dyDescent="0.35">
      <c r="J921" s="30"/>
      <c r="K921" s="31"/>
      <c r="L921" s="31"/>
    </row>
    <row r="922" spans="10:12" x14ac:dyDescent="0.35">
      <c r="J922" s="30"/>
      <c r="K922" s="31"/>
      <c r="L922" s="31"/>
    </row>
    <row r="923" spans="10:12" x14ac:dyDescent="0.35">
      <c r="J923" s="30"/>
      <c r="K923" s="31"/>
      <c r="L923" s="31"/>
    </row>
    <row r="924" spans="10:12" x14ac:dyDescent="0.35">
      <c r="J924" s="30"/>
      <c r="K924" s="31"/>
      <c r="L924" s="31"/>
    </row>
    <row r="925" spans="10:12" x14ac:dyDescent="0.35">
      <c r="J925" s="30"/>
      <c r="K925" s="31"/>
      <c r="L925" s="31"/>
    </row>
    <row r="926" spans="10:12" x14ac:dyDescent="0.35">
      <c r="J926" s="30"/>
      <c r="K926" s="31"/>
      <c r="L926" s="31"/>
    </row>
    <row r="927" spans="10:12" x14ac:dyDescent="0.35">
      <c r="J927" s="30"/>
      <c r="K927" s="31"/>
      <c r="L927" s="31"/>
    </row>
    <row r="928" spans="10:12" x14ac:dyDescent="0.35">
      <c r="J928" s="30"/>
      <c r="K928" s="31"/>
      <c r="L928" s="31"/>
    </row>
    <row r="929" spans="10:12" x14ac:dyDescent="0.35">
      <c r="J929" s="30"/>
      <c r="K929" s="31"/>
      <c r="L929" s="31"/>
    </row>
    <row r="930" spans="10:12" x14ac:dyDescent="0.35">
      <c r="J930" s="30"/>
      <c r="K930" s="31"/>
      <c r="L930" s="31"/>
    </row>
    <row r="931" spans="10:12" x14ac:dyDescent="0.35">
      <c r="J931" s="30"/>
      <c r="K931" s="31"/>
      <c r="L931" s="31"/>
    </row>
    <row r="932" spans="10:12" x14ac:dyDescent="0.35">
      <c r="J932" s="30"/>
      <c r="K932" s="31"/>
      <c r="L932" s="31"/>
    </row>
    <row r="933" spans="10:12" x14ac:dyDescent="0.35">
      <c r="J933" s="30"/>
      <c r="K933" s="31"/>
      <c r="L933" s="31"/>
    </row>
    <row r="934" spans="10:12" x14ac:dyDescent="0.35">
      <c r="J934" s="30"/>
      <c r="K934" s="31"/>
      <c r="L934" s="31"/>
    </row>
    <row r="935" spans="10:12" x14ac:dyDescent="0.35">
      <c r="J935" s="30"/>
      <c r="K935" s="31"/>
      <c r="L935" s="31"/>
    </row>
    <row r="936" spans="10:12" x14ac:dyDescent="0.35">
      <c r="J936" s="30"/>
      <c r="K936" s="31"/>
      <c r="L936" s="31"/>
    </row>
    <row r="937" spans="10:12" x14ac:dyDescent="0.35">
      <c r="J937" s="30"/>
      <c r="K937" s="31"/>
      <c r="L937" s="31"/>
    </row>
    <row r="938" spans="10:12" x14ac:dyDescent="0.35">
      <c r="J938" s="30"/>
      <c r="K938" s="31"/>
      <c r="L938" s="31"/>
    </row>
    <row r="939" spans="10:12" x14ac:dyDescent="0.35">
      <c r="J939" s="30"/>
      <c r="K939" s="31"/>
      <c r="L939" s="31"/>
    </row>
    <row r="940" spans="10:12" x14ac:dyDescent="0.35">
      <c r="J940" s="30"/>
      <c r="K940" s="31"/>
      <c r="L940" s="31"/>
    </row>
    <row r="941" spans="10:12" x14ac:dyDescent="0.35">
      <c r="J941" s="30"/>
      <c r="K941" s="31"/>
      <c r="L941" s="31"/>
    </row>
    <row r="942" spans="10:12" x14ac:dyDescent="0.35">
      <c r="J942" s="30"/>
      <c r="K942" s="31"/>
      <c r="L942" s="31"/>
    </row>
    <row r="943" spans="10:12" x14ac:dyDescent="0.35">
      <c r="J943" s="30"/>
      <c r="K943" s="31"/>
      <c r="L943" s="31"/>
    </row>
    <row r="944" spans="10:12" x14ac:dyDescent="0.35">
      <c r="J944" s="30"/>
      <c r="K944" s="31"/>
      <c r="L944" s="31"/>
    </row>
    <row r="945" spans="10:12" x14ac:dyDescent="0.35">
      <c r="J945" s="30"/>
      <c r="K945" s="31"/>
      <c r="L945" s="31"/>
    </row>
    <row r="946" spans="10:12" x14ac:dyDescent="0.35">
      <c r="J946" s="30"/>
      <c r="K946" s="31"/>
      <c r="L946" s="31"/>
    </row>
    <row r="947" spans="10:12" x14ac:dyDescent="0.35">
      <c r="J947" s="30"/>
      <c r="K947" s="31"/>
      <c r="L947" s="31"/>
    </row>
    <row r="948" spans="10:12" x14ac:dyDescent="0.35">
      <c r="J948" s="30"/>
      <c r="K948" s="31"/>
      <c r="L948" s="31"/>
    </row>
    <row r="949" spans="10:12" x14ac:dyDescent="0.35">
      <c r="J949" s="30"/>
      <c r="K949" s="31"/>
      <c r="L949" s="31"/>
    </row>
    <row r="950" spans="10:12" x14ac:dyDescent="0.35">
      <c r="J950" s="30"/>
      <c r="K950" s="31"/>
      <c r="L950" s="31"/>
    </row>
    <row r="951" spans="10:12" x14ac:dyDescent="0.35">
      <c r="J951" s="30"/>
      <c r="K951" s="31"/>
      <c r="L951" s="31"/>
    </row>
    <row r="952" spans="10:12" x14ac:dyDescent="0.35">
      <c r="J952" s="30"/>
      <c r="K952" s="31"/>
      <c r="L952" s="31"/>
    </row>
    <row r="953" spans="10:12" x14ac:dyDescent="0.35">
      <c r="J953" s="30"/>
      <c r="K953" s="31"/>
      <c r="L953" s="31"/>
    </row>
    <row r="954" spans="10:12" x14ac:dyDescent="0.35">
      <c r="J954" s="30"/>
      <c r="K954" s="31"/>
      <c r="L954" s="31"/>
    </row>
    <row r="955" spans="10:12" x14ac:dyDescent="0.35">
      <c r="J955" s="30"/>
      <c r="K955" s="31"/>
      <c r="L955" s="31"/>
    </row>
    <row r="956" spans="10:12" x14ac:dyDescent="0.35">
      <c r="J956" s="30"/>
      <c r="K956" s="31"/>
      <c r="L956" s="31"/>
    </row>
    <row r="957" spans="10:12" x14ac:dyDescent="0.35">
      <c r="J957" s="30"/>
      <c r="K957" s="31"/>
      <c r="L957" s="31"/>
    </row>
    <row r="958" spans="10:12" x14ac:dyDescent="0.35">
      <c r="J958" s="30"/>
      <c r="K958" s="31"/>
      <c r="L958" s="31"/>
    </row>
    <row r="959" spans="10:12" x14ac:dyDescent="0.35">
      <c r="J959" s="30"/>
      <c r="K959" s="31"/>
      <c r="L959" s="31"/>
    </row>
    <row r="960" spans="10:12" x14ac:dyDescent="0.35">
      <c r="J960" s="30"/>
      <c r="K960" s="31"/>
      <c r="L960" s="31"/>
    </row>
    <row r="961" spans="10:12" x14ac:dyDescent="0.35">
      <c r="J961" s="30"/>
      <c r="K961" s="31"/>
      <c r="L961" s="31"/>
    </row>
    <row r="962" spans="10:12" x14ac:dyDescent="0.35">
      <c r="J962" s="30"/>
      <c r="K962" s="31"/>
      <c r="L962" s="31"/>
    </row>
    <row r="963" spans="10:12" x14ac:dyDescent="0.35">
      <c r="J963" s="30"/>
      <c r="K963" s="31"/>
      <c r="L963" s="31"/>
    </row>
    <row r="964" spans="10:12" x14ac:dyDescent="0.35">
      <c r="J964" s="30"/>
      <c r="K964" s="31"/>
      <c r="L964" s="31"/>
    </row>
    <row r="965" spans="10:12" x14ac:dyDescent="0.35">
      <c r="J965" s="30"/>
      <c r="K965" s="31"/>
      <c r="L965" s="31"/>
    </row>
    <row r="966" spans="10:12" x14ac:dyDescent="0.35">
      <c r="J966" s="30"/>
      <c r="K966" s="31"/>
      <c r="L966" s="31"/>
    </row>
    <row r="967" spans="10:12" x14ac:dyDescent="0.35">
      <c r="J967" s="30"/>
      <c r="K967" s="31"/>
      <c r="L967" s="31"/>
    </row>
    <row r="968" spans="10:12" x14ac:dyDescent="0.35">
      <c r="J968" s="30"/>
      <c r="K968" s="31"/>
      <c r="L968" s="31"/>
    </row>
    <row r="969" spans="10:12" x14ac:dyDescent="0.35">
      <c r="J969" s="30"/>
      <c r="K969" s="31"/>
      <c r="L969" s="31"/>
    </row>
    <row r="970" spans="10:12" x14ac:dyDescent="0.35">
      <c r="J970" s="30"/>
      <c r="K970" s="31"/>
      <c r="L970" s="31"/>
    </row>
    <row r="971" spans="10:12" x14ac:dyDescent="0.35">
      <c r="J971" s="30"/>
      <c r="K971" s="31"/>
      <c r="L971" s="31"/>
    </row>
    <row r="972" spans="10:12" x14ac:dyDescent="0.35">
      <c r="J972" s="30"/>
      <c r="K972" s="31"/>
      <c r="L972" s="31"/>
    </row>
    <row r="973" spans="10:12" x14ac:dyDescent="0.35">
      <c r="J973" s="30"/>
      <c r="K973" s="31"/>
      <c r="L973" s="31"/>
    </row>
    <row r="974" spans="10:12" x14ac:dyDescent="0.35">
      <c r="J974" s="30"/>
      <c r="K974" s="31"/>
      <c r="L974" s="31"/>
    </row>
    <row r="975" spans="10:12" x14ac:dyDescent="0.35">
      <c r="J975" s="30"/>
      <c r="K975" s="31"/>
      <c r="L975" s="31"/>
    </row>
    <row r="976" spans="10:12" x14ac:dyDescent="0.35">
      <c r="J976" s="30"/>
      <c r="K976" s="31"/>
      <c r="L976" s="31"/>
    </row>
    <row r="977" spans="10:12" x14ac:dyDescent="0.35">
      <c r="J977" s="30"/>
      <c r="K977" s="31"/>
      <c r="L977" s="31"/>
    </row>
    <row r="978" spans="10:12" x14ac:dyDescent="0.35">
      <c r="J978" s="30"/>
      <c r="K978" s="31"/>
      <c r="L978" s="31"/>
    </row>
    <row r="979" spans="10:12" x14ac:dyDescent="0.35">
      <c r="J979" s="30"/>
      <c r="K979" s="31"/>
      <c r="L979" s="31"/>
    </row>
    <row r="980" spans="10:12" x14ac:dyDescent="0.35">
      <c r="J980" s="30"/>
      <c r="K980" s="31"/>
      <c r="L980" s="31"/>
    </row>
    <row r="981" spans="10:12" x14ac:dyDescent="0.35">
      <c r="J981" s="30"/>
      <c r="K981" s="31"/>
      <c r="L981" s="31"/>
    </row>
    <row r="982" spans="10:12" x14ac:dyDescent="0.35">
      <c r="J982" s="30"/>
      <c r="K982" s="31"/>
      <c r="L982" s="31"/>
    </row>
    <row r="983" spans="10:12" x14ac:dyDescent="0.35">
      <c r="J983" s="30"/>
      <c r="K983" s="31"/>
      <c r="L983" s="31"/>
    </row>
    <row r="984" spans="10:12" x14ac:dyDescent="0.35">
      <c r="J984" s="30"/>
      <c r="K984" s="31"/>
      <c r="L984" s="31"/>
    </row>
    <row r="985" spans="10:12" x14ac:dyDescent="0.35">
      <c r="J985" s="30"/>
      <c r="K985" s="31"/>
      <c r="L985" s="31"/>
    </row>
    <row r="986" spans="10:12" x14ac:dyDescent="0.35">
      <c r="J986" s="30"/>
      <c r="K986" s="31"/>
      <c r="L986" s="31"/>
    </row>
    <row r="987" spans="10:12" x14ac:dyDescent="0.35">
      <c r="J987" s="30"/>
      <c r="K987" s="31"/>
      <c r="L987" s="31"/>
    </row>
    <row r="988" spans="10:12" x14ac:dyDescent="0.35">
      <c r="J988" s="30"/>
      <c r="K988" s="31"/>
      <c r="L988" s="31"/>
    </row>
    <row r="989" spans="10:12" x14ac:dyDescent="0.35">
      <c r="J989" s="30"/>
      <c r="K989" s="31"/>
      <c r="L989" s="31"/>
    </row>
    <row r="990" spans="10:12" x14ac:dyDescent="0.35">
      <c r="J990" s="30"/>
      <c r="K990" s="31"/>
      <c r="L990" s="31"/>
    </row>
    <row r="991" spans="10:12" x14ac:dyDescent="0.35">
      <c r="J991" s="30"/>
      <c r="K991" s="31"/>
      <c r="L991" s="31"/>
    </row>
    <row r="992" spans="10:12" x14ac:dyDescent="0.35">
      <c r="J992" s="30"/>
      <c r="K992" s="31"/>
      <c r="L992" s="31"/>
    </row>
    <row r="993" spans="10:12" x14ac:dyDescent="0.35">
      <c r="J993" s="30"/>
      <c r="K993" s="31"/>
      <c r="L993" s="31"/>
    </row>
    <row r="994" spans="10:12" x14ac:dyDescent="0.35">
      <c r="J994" s="30"/>
      <c r="K994" s="31"/>
      <c r="L994" s="31"/>
    </row>
    <row r="995" spans="10:12" x14ac:dyDescent="0.35">
      <c r="J995" s="30"/>
      <c r="K995" s="31"/>
      <c r="L995" s="31"/>
    </row>
    <row r="996" spans="10:12" x14ac:dyDescent="0.35">
      <c r="J996" s="30"/>
      <c r="K996" s="31"/>
      <c r="L996" s="31"/>
    </row>
    <row r="997" spans="10:12" x14ac:dyDescent="0.35">
      <c r="J997" s="30"/>
      <c r="K997" s="31"/>
      <c r="L997" s="31"/>
    </row>
    <row r="998" spans="10:12" x14ac:dyDescent="0.35">
      <c r="J998" s="30"/>
      <c r="K998" s="31"/>
      <c r="L998" s="31"/>
    </row>
    <row r="999" spans="10:12" x14ac:dyDescent="0.35">
      <c r="J999" s="30"/>
      <c r="K999" s="31"/>
      <c r="L999" s="31"/>
    </row>
    <row r="1000" spans="10:12" x14ac:dyDescent="0.35">
      <c r="J1000" s="30"/>
      <c r="K1000" s="31"/>
      <c r="L1000" s="31"/>
    </row>
    <row r="1001" spans="10:12" x14ac:dyDescent="0.35">
      <c r="J1001" s="30"/>
      <c r="K1001" s="31"/>
      <c r="L1001" s="31"/>
    </row>
    <row r="1002" spans="10:12" x14ac:dyDescent="0.35">
      <c r="J1002" s="30"/>
      <c r="K1002" s="31"/>
      <c r="L1002" s="31"/>
    </row>
    <row r="1003" spans="10:12" x14ac:dyDescent="0.35">
      <c r="J1003" s="30"/>
      <c r="K1003" s="31"/>
      <c r="L1003" s="31"/>
    </row>
    <row r="1004" spans="10:12" x14ac:dyDescent="0.35">
      <c r="J1004" s="30"/>
      <c r="K1004" s="31"/>
      <c r="L1004" s="31"/>
    </row>
    <row r="1005" spans="10:12" x14ac:dyDescent="0.35">
      <c r="J1005" s="30"/>
      <c r="K1005" s="31"/>
      <c r="L1005" s="31"/>
    </row>
    <row r="1006" spans="10:12" x14ac:dyDescent="0.35">
      <c r="J1006" s="30"/>
      <c r="K1006" s="31"/>
      <c r="L1006" s="31"/>
    </row>
    <row r="1007" spans="10:12" x14ac:dyDescent="0.35">
      <c r="J1007" s="30"/>
      <c r="K1007" s="31"/>
      <c r="L1007" s="31"/>
    </row>
    <row r="1008" spans="10:12" x14ac:dyDescent="0.35">
      <c r="J1008" s="30"/>
      <c r="K1008" s="31"/>
      <c r="L1008" s="31"/>
    </row>
    <row r="1009" spans="10:12" x14ac:dyDescent="0.35">
      <c r="J1009" s="30"/>
      <c r="K1009" s="31"/>
      <c r="L1009" s="31"/>
    </row>
    <row r="1010" spans="10:12" x14ac:dyDescent="0.35">
      <c r="J1010" s="30"/>
      <c r="K1010" s="31"/>
      <c r="L1010" s="31"/>
    </row>
    <row r="1011" spans="10:12" x14ac:dyDescent="0.35">
      <c r="J1011" s="30"/>
      <c r="K1011" s="31"/>
      <c r="L1011" s="31"/>
    </row>
    <row r="1012" spans="10:12" x14ac:dyDescent="0.35">
      <c r="J1012" s="30"/>
      <c r="K1012" s="31"/>
      <c r="L1012" s="31"/>
    </row>
    <row r="1013" spans="10:12" x14ac:dyDescent="0.35">
      <c r="J1013" s="30"/>
      <c r="K1013" s="31"/>
      <c r="L1013" s="31"/>
    </row>
    <row r="1014" spans="10:12" x14ac:dyDescent="0.35">
      <c r="J1014" s="30"/>
      <c r="K1014" s="31"/>
      <c r="L1014" s="31"/>
    </row>
    <row r="1015" spans="10:12" x14ac:dyDescent="0.35">
      <c r="J1015" s="30"/>
      <c r="K1015" s="31"/>
      <c r="L1015" s="31"/>
    </row>
    <row r="1016" spans="10:12" x14ac:dyDescent="0.35">
      <c r="J1016" s="30"/>
      <c r="K1016" s="31"/>
      <c r="L1016" s="31"/>
    </row>
    <row r="1017" spans="10:12" x14ac:dyDescent="0.35">
      <c r="J1017" s="30"/>
      <c r="K1017" s="31"/>
      <c r="L1017" s="31"/>
    </row>
    <row r="1018" spans="10:12" x14ac:dyDescent="0.35">
      <c r="J1018" s="30"/>
      <c r="K1018" s="31"/>
      <c r="L1018" s="31"/>
    </row>
    <row r="1019" spans="10:12" x14ac:dyDescent="0.35">
      <c r="J1019" s="30"/>
      <c r="K1019" s="31"/>
      <c r="L1019" s="31"/>
    </row>
    <row r="1020" spans="10:12" x14ac:dyDescent="0.35">
      <c r="J1020" s="30"/>
      <c r="K1020" s="31"/>
      <c r="L1020" s="31"/>
    </row>
    <row r="1021" spans="10:12" x14ac:dyDescent="0.35">
      <c r="J1021" s="30"/>
      <c r="K1021" s="31"/>
      <c r="L1021" s="31"/>
    </row>
    <row r="1022" spans="10:12" x14ac:dyDescent="0.35">
      <c r="J1022" s="30"/>
      <c r="K1022" s="31"/>
      <c r="L1022" s="31"/>
    </row>
    <row r="1023" spans="10:12" x14ac:dyDescent="0.35">
      <c r="J1023" s="30"/>
      <c r="K1023" s="31"/>
      <c r="L1023" s="31"/>
    </row>
    <row r="1024" spans="10:12" x14ac:dyDescent="0.35">
      <c r="J1024" s="30"/>
      <c r="K1024" s="31"/>
      <c r="L1024" s="31"/>
    </row>
    <row r="1025" spans="10:12" x14ac:dyDescent="0.35">
      <c r="J1025" s="30"/>
      <c r="K1025" s="31"/>
      <c r="L1025" s="31"/>
    </row>
    <row r="1026" spans="10:12" x14ac:dyDescent="0.35">
      <c r="J1026" s="30"/>
      <c r="K1026" s="31"/>
      <c r="L1026" s="31"/>
    </row>
    <row r="1027" spans="10:12" x14ac:dyDescent="0.35">
      <c r="J1027" s="30"/>
      <c r="K1027" s="31"/>
      <c r="L1027" s="31"/>
    </row>
    <row r="1028" spans="10:12" x14ac:dyDescent="0.35">
      <c r="J1028" s="30"/>
      <c r="K1028" s="31"/>
      <c r="L1028" s="31"/>
    </row>
    <row r="1029" spans="10:12" x14ac:dyDescent="0.35">
      <c r="J1029" s="30"/>
      <c r="K1029" s="31"/>
      <c r="L1029" s="31"/>
    </row>
    <row r="1030" spans="10:12" x14ac:dyDescent="0.35">
      <c r="J1030" s="30"/>
      <c r="K1030" s="31"/>
      <c r="L1030" s="31"/>
    </row>
    <row r="1031" spans="10:12" x14ac:dyDescent="0.35">
      <c r="J1031" s="30"/>
      <c r="K1031" s="31"/>
      <c r="L1031" s="31"/>
    </row>
    <row r="1032" spans="10:12" x14ac:dyDescent="0.35">
      <c r="J1032" s="30"/>
      <c r="K1032" s="31"/>
      <c r="L1032" s="31"/>
    </row>
    <row r="1033" spans="10:12" x14ac:dyDescent="0.35">
      <c r="J1033" s="30"/>
      <c r="K1033" s="31"/>
      <c r="L1033" s="31"/>
    </row>
    <row r="1034" spans="10:12" x14ac:dyDescent="0.35">
      <c r="J1034" s="30"/>
      <c r="K1034" s="31"/>
      <c r="L1034" s="31"/>
    </row>
    <row r="1035" spans="10:12" x14ac:dyDescent="0.35">
      <c r="J1035" s="30"/>
      <c r="K1035" s="31"/>
      <c r="L1035" s="31"/>
    </row>
    <row r="1036" spans="10:12" x14ac:dyDescent="0.35">
      <c r="J1036" s="30"/>
      <c r="K1036" s="31"/>
      <c r="L1036" s="31"/>
    </row>
    <row r="1037" spans="10:12" x14ac:dyDescent="0.35">
      <c r="J1037" s="30"/>
      <c r="K1037" s="31"/>
      <c r="L1037" s="31"/>
    </row>
    <row r="1038" spans="10:12" x14ac:dyDescent="0.35">
      <c r="J1038" s="30"/>
      <c r="K1038" s="31"/>
      <c r="L1038" s="31"/>
    </row>
    <row r="1039" spans="10:12" x14ac:dyDescent="0.35">
      <c r="J1039" s="30"/>
      <c r="K1039" s="31"/>
      <c r="L1039" s="31"/>
    </row>
    <row r="1040" spans="10:12" x14ac:dyDescent="0.35">
      <c r="J1040" s="30"/>
      <c r="K1040" s="31"/>
      <c r="L1040" s="31"/>
    </row>
    <row r="1041" spans="10:12" x14ac:dyDescent="0.35">
      <c r="J1041" s="30"/>
      <c r="K1041" s="31"/>
      <c r="L1041" s="31"/>
    </row>
    <row r="1042" spans="10:12" x14ac:dyDescent="0.35">
      <c r="J1042" s="30"/>
      <c r="K1042" s="31"/>
      <c r="L1042" s="31"/>
    </row>
    <row r="1043" spans="10:12" x14ac:dyDescent="0.35">
      <c r="J1043" s="30"/>
      <c r="K1043" s="31"/>
      <c r="L1043" s="31"/>
    </row>
    <row r="1044" spans="10:12" x14ac:dyDescent="0.35">
      <c r="J1044" s="30"/>
      <c r="K1044" s="31"/>
      <c r="L1044" s="31"/>
    </row>
    <row r="1045" spans="10:12" x14ac:dyDescent="0.35">
      <c r="J1045" s="30"/>
      <c r="K1045" s="31"/>
      <c r="L1045" s="31"/>
    </row>
    <row r="1046" spans="10:12" x14ac:dyDescent="0.35">
      <c r="J1046" s="30"/>
      <c r="K1046" s="31"/>
      <c r="L1046" s="31"/>
    </row>
    <row r="1047" spans="10:12" x14ac:dyDescent="0.35">
      <c r="J1047" s="30"/>
      <c r="K1047" s="31"/>
      <c r="L1047" s="31"/>
    </row>
    <row r="1048" spans="10:12" x14ac:dyDescent="0.35">
      <c r="J1048" s="30"/>
      <c r="K1048" s="31"/>
      <c r="L1048" s="31"/>
    </row>
    <row r="1049" spans="10:12" x14ac:dyDescent="0.35">
      <c r="J1049" s="30"/>
      <c r="K1049" s="31"/>
      <c r="L1049" s="31"/>
    </row>
    <row r="1050" spans="10:12" x14ac:dyDescent="0.35">
      <c r="J1050" s="30"/>
      <c r="K1050" s="31"/>
      <c r="L1050" s="31"/>
    </row>
    <row r="1051" spans="10:12" x14ac:dyDescent="0.35">
      <c r="J1051" s="30"/>
      <c r="K1051" s="31"/>
      <c r="L1051" s="31"/>
    </row>
    <row r="1052" spans="10:12" x14ac:dyDescent="0.35">
      <c r="J1052" s="30"/>
      <c r="K1052" s="31"/>
      <c r="L1052" s="31"/>
    </row>
    <row r="1053" spans="10:12" x14ac:dyDescent="0.35">
      <c r="J1053" s="30"/>
      <c r="K1053" s="31"/>
      <c r="L1053" s="31"/>
    </row>
    <row r="1054" spans="10:12" x14ac:dyDescent="0.35">
      <c r="J1054" s="30"/>
      <c r="K1054" s="31"/>
      <c r="L1054" s="31"/>
    </row>
    <row r="1055" spans="10:12" x14ac:dyDescent="0.35">
      <c r="J1055" s="30"/>
      <c r="K1055" s="31"/>
      <c r="L1055" s="31"/>
    </row>
    <row r="1056" spans="10:12" x14ac:dyDescent="0.35">
      <c r="J1056" s="30"/>
      <c r="K1056" s="31"/>
      <c r="L1056" s="31"/>
    </row>
    <row r="1057" spans="10:12" x14ac:dyDescent="0.35">
      <c r="J1057" s="30"/>
      <c r="K1057" s="31"/>
      <c r="L1057" s="31"/>
    </row>
    <row r="1058" spans="10:12" x14ac:dyDescent="0.35">
      <c r="J1058" s="30"/>
      <c r="K1058" s="31"/>
      <c r="L1058" s="31"/>
    </row>
    <row r="1059" spans="10:12" x14ac:dyDescent="0.35">
      <c r="J1059" s="30"/>
      <c r="K1059" s="31"/>
      <c r="L1059" s="31"/>
    </row>
    <row r="1060" spans="10:12" x14ac:dyDescent="0.35">
      <c r="J1060" s="30"/>
      <c r="K1060" s="31"/>
      <c r="L1060" s="31"/>
    </row>
    <row r="1061" spans="10:12" x14ac:dyDescent="0.35">
      <c r="J1061" s="30"/>
      <c r="K1061" s="31"/>
      <c r="L1061" s="31"/>
    </row>
    <row r="1062" spans="10:12" x14ac:dyDescent="0.35">
      <c r="J1062" s="30"/>
      <c r="K1062" s="31"/>
      <c r="L1062" s="31"/>
    </row>
    <row r="1063" spans="10:12" x14ac:dyDescent="0.35">
      <c r="J1063" s="30"/>
      <c r="K1063" s="31"/>
      <c r="L1063" s="31"/>
    </row>
    <row r="1064" spans="10:12" x14ac:dyDescent="0.35">
      <c r="J1064" s="30"/>
      <c r="K1064" s="31"/>
      <c r="L1064" s="31"/>
    </row>
    <row r="1065" spans="10:12" x14ac:dyDescent="0.35">
      <c r="J1065" s="30"/>
      <c r="K1065" s="31"/>
      <c r="L1065" s="31"/>
    </row>
    <row r="1066" spans="10:12" x14ac:dyDescent="0.35">
      <c r="J1066" s="30"/>
      <c r="K1066" s="31"/>
      <c r="L1066" s="31"/>
    </row>
    <row r="1067" spans="10:12" x14ac:dyDescent="0.35">
      <c r="J1067" s="30"/>
      <c r="K1067" s="31"/>
      <c r="L1067" s="31"/>
    </row>
    <row r="1068" spans="10:12" x14ac:dyDescent="0.35">
      <c r="J1068" s="30"/>
      <c r="K1068" s="31"/>
      <c r="L1068" s="31"/>
    </row>
    <row r="1069" spans="10:12" x14ac:dyDescent="0.35">
      <c r="J1069" s="30"/>
      <c r="K1069" s="31"/>
      <c r="L1069" s="31"/>
    </row>
    <row r="1070" spans="10:12" x14ac:dyDescent="0.35">
      <c r="J1070" s="30"/>
      <c r="K1070" s="31"/>
      <c r="L1070" s="31"/>
    </row>
    <row r="1071" spans="10:12" x14ac:dyDescent="0.35">
      <c r="J1071" s="30"/>
      <c r="K1071" s="31"/>
      <c r="L1071" s="31"/>
    </row>
    <row r="1072" spans="10:12" x14ac:dyDescent="0.35">
      <c r="J1072" s="30"/>
      <c r="K1072" s="31"/>
      <c r="L1072" s="31"/>
    </row>
    <row r="1073" spans="10:12" x14ac:dyDescent="0.35">
      <c r="J1073" s="30"/>
      <c r="K1073" s="31"/>
      <c r="L1073" s="31"/>
    </row>
    <row r="1074" spans="10:12" x14ac:dyDescent="0.35">
      <c r="J1074" s="30"/>
      <c r="K1074" s="31"/>
      <c r="L1074" s="31"/>
    </row>
    <row r="1075" spans="10:12" x14ac:dyDescent="0.35">
      <c r="J1075" s="30"/>
      <c r="K1075" s="31"/>
      <c r="L1075" s="31"/>
    </row>
    <row r="1076" spans="10:12" x14ac:dyDescent="0.35">
      <c r="J1076" s="30"/>
      <c r="K1076" s="31"/>
      <c r="L1076" s="31"/>
    </row>
    <row r="1077" spans="10:12" x14ac:dyDescent="0.35">
      <c r="J1077" s="30"/>
      <c r="K1077" s="31"/>
      <c r="L1077" s="31"/>
    </row>
    <row r="1078" spans="10:12" x14ac:dyDescent="0.35">
      <c r="J1078" s="30"/>
      <c r="K1078" s="31"/>
      <c r="L1078" s="31"/>
    </row>
    <row r="1079" spans="10:12" x14ac:dyDescent="0.35">
      <c r="J1079" s="30"/>
      <c r="K1079" s="31"/>
      <c r="L1079" s="31"/>
    </row>
    <row r="1080" spans="10:12" x14ac:dyDescent="0.35">
      <c r="J1080" s="30"/>
      <c r="K1080" s="31"/>
      <c r="L1080" s="31"/>
    </row>
    <row r="1081" spans="10:12" x14ac:dyDescent="0.35">
      <c r="J1081" s="30"/>
      <c r="K1081" s="31"/>
      <c r="L1081" s="31"/>
    </row>
    <row r="1082" spans="10:12" x14ac:dyDescent="0.35">
      <c r="J1082" s="30"/>
      <c r="K1082" s="31"/>
      <c r="L1082" s="31"/>
    </row>
    <row r="1083" spans="10:12" x14ac:dyDescent="0.35">
      <c r="J1083" s="30"/>
      <c r="K1083" s="31"/>
      <c r="L1083" s="31"/>
    </row>
    <row r="1084" spans="10:12" x14ac:dyDescent="0.35">
      <c r="J1084" s="30"/>
      <c r="K1084" s="31"/>
      <c r="L1084" s="31"/>
    </row>
    <row r="1085" spans="10:12" x14ac:dyDescent="0.35">
      <c r="J1085" s="30"/>
      <c r="K1085" s="31"/>
      <c r="L1085" s="31"/>
    </row>
    <row r="1086" spans="10:12" x14ac:dyDescent="0.35">
      <c r="J1086" s="30"/>
      <c r="K1086" s="31"/>
      <c r="L1086" s="31"/>
    </row>
    <row r="1087" spans="10:12" x14ac:dyDescent="0.35">
      <c r="J1087" s="30"/>
      <c r="K1087" s="31"/>
      <c r="L1087" s="31"/>
    </row>
    <row r="1088" spans="10:12" x14ac:dyDescent="0.35">
      <c r="J1088" s="30"/>
      <c r="K1088" s="31"/>
      <c r="L1088" s="31"/>
    </row>
    <row r="1089" spans="10:12" x14ac:dyDescent="0.35">
      <c r="J1089" s="30"/>
      <c r="K1089" s="31"/>
      <c r="L1089" s="31"/>
    </row>
    <row r="1090" spans="10:12" x14ac:dyDescent="0.35">
      <c r="J1090" s="30"/>
      <c r="K1090" s="31"/>
      <c r="L1090" s="31"/>
    </row>
    <row r="1091" spans="10:12" x14ac:dyDescent="0.35">
      <c r="J1091" s="30"/>
      <c r="K1091" s="31"/>
      <c r="L1091" s="31"/>
    </row>
    <row r="1092" spans="10:12" x14ac:dyDescent="0.35">
      <c r="J1092" s="30"/>
      <c r="K1092" s="31"/>
      <c r="L1092" s="31"/>
    </row>
    <row r="1093" spans="10:12" x14ac:dyDescent="0.35">
      <c r="J1093" s="30"/>
      <c r="K1093" s="31"/>
      <c r="L1093" s="31"/>
    </row>
    <row r="1094" spans="10:12" x14ac:dyDescent="0.35">
      <c r="J1094" s="30"/>
      <c r="K1094" s="31"/>
      <c r="L1094" s="31"/>
    </row>
    <row r="1095" spans="10:12" x14ac:dyDescent="0.35">
      <c r="J1095" s="30"/>
      <c r="K1095" s="31"/>
      <c r="L1095" s="31"/>
    </row>
    <row r="1096" spans="10:12" x14ac:dyDescent="0.35">
      <c r="J1096" s="30"/>
      <c r="K1096" s="31"/>
      <c r="L1096" s="31"/>
    </row>
    <row r="1097" spans="10:12" x14ac:dyDescent="0.35">
      <c r="J1097" s="30"/>
      <c r="K1097" s="31"/>
      <c r="L1097" s="31"/>
    </row>
    <row r="1098" spans="10:12" x14ac:dyDescent="0.35">
      <c r="J1098" s="30"/>
      <c r="K1098" s="31"/>
      <c r="L1098" s="31"/>
    </row>
    <row r="1099" spans="10:12" x14ac:dyDescent="0.35">
      <c r="J1099" s="30"/>
      <c r="K1099" s="31"/>
      <c r="L1099" s="31"/>
    </row>
    <row r="1100" spans="10:12" x14ac:dyDescent="0.35">
      <c r="J1100" s="30"/>
      <c r="K1100" s="31"/>
      <c r="L1100" s="31"/>
    </row>
    <row r="1101" spans="10:12" x14ac:dyDescent="0.35">
      <c r="J1101" s="30"/>
      <c r="K1101" s="31"/>
      <c r="L1101" s="31"/>
    </row>
    <row r="1102" spans="10:12" x14ac:dyDescent="0.35">
      <c r="J1102" s="30"/>
      <c r="K1102" s="31"/>
      <c r="L1102" s="31"/>
    </row>
    <row r="1103" spans="10:12" x14ac:dyDescent="0.35">
      <c r="J1103" s="30"/>
      <c r="K1103" s="31"/>
      <c r="L1103" s="31"/>
    </row>
    <row r="1104" spans="10:12" x14ac:dyDescent="0.35">
      <c r="J1104" s="30"/>
      <c r="K1104" s="31"/>
      <c r="L1104" s="31"/>
    </row>
    <row r="1105" spans="10:12" x14ac:dyDescent="0.35">
      <c r="J1105" s="30"/>
      <c r="K1105" s="31"/>
      <c r="L1105" s="31"/>
    </row>
    <row r="1106" spans="10:12" x14ac:dyDescent="0.35">
      <c r="J1106" s="30"/>
      <c r="K1106" s="31"/>
      <c r="L1106" s="31"/>
    </row>
    <row r="1107" spans="10:12" x14ac:dyDescent="0.35">
      <c r="J1107" s="30"/>
      <c r="K1107" s="31"/>
      <c r="L1107" s="31"/>
    </row>
    <row r="1108" spans="10:12" x14ac:dyDescent="0.35">
      <c r="J1108" s="30"/>
      <c r="K1108" s="31"/>
      <c r="L1108" s="31"/>
    </row>
    <row r="1109" spans="10:12" x14ac:dyDescent="0.35">
      <c r="J1109" s="30"/>
      <c r="K1109" s="31"/>
      <c r="L1109" s="31"/>
    </row>
    <row r="1110" spans="10:12" x14ac:dyDescent="0.35">
      <c r="J1110" s="30"/>
      <c r="K1110" s="31"/>
      <c r="L1110" s="31"/>
    </row>
    <row r="1111" spans="10:12" x14ac:dyDescent="0.35">
      <c r="J1111" s="30"/>
      <c r="K1111" s="31"/>
      <c r="L1111" s="31"/>
    </row>
    <row r="1112" spans="10:12" x14ac:dyDescent="0.35">
      <c r="J1112" s="30"/>
      <c r="K1112" s="31"/>
      <c r="L1112" s="31"/>
    </row>
    <row r="1113" spans="10:12" x14ac:dyDescent="0.35">
      <c r="J1113" s="30"/>
      <c r="K1113" s="31"/>
      <c r="L1113" s="31"/>
    </row>
    <row r="1114" spans="10:12" x14ac:dyDescent="0.35">
      <c r="J1114" s="30"/>
      <c r="K1114" s="31"/>
      <c r="L1114" s="31"/>
    </row>
    <row r="1115" spans="10:12" x14ac:dyDescent="0.35">
      <c r="J1115" s="30"/>
      <c r="K1115" s="31"/>
      <c r="L1115" s="31"/>
    </row>
    <row r="1116" spans="10:12" x14ac:dyDescent="0.35">
      <c r="J1116" s="30"/>
      <c r="K1116" s="31"/>
      <c r="L1116" s="31"/>
    </row>
    <row r="1117" spans="10:12" x14ac:dyDescent="0.35">
      <c r="J1117" s="30"/>
      <c r="K1117" s="31"/>
      <c r="L1117" s="31"/>
    </row>
    <row r="1118" spans="10:12" x14ac:dyDescent="0.35">
      <c r="J1118" s="30"/>
      <c r="K1118" s="31"/>
      <c r="L1118" s="31"/>
    </row>
    <row r="1119" spans="10:12" x14ac:dyDescent="0.35">
      <c r="J1119" s="30"/>
      <c r="K1119" s="31"/>
      <c r="L1119" s="31"/>
    </row>
    <row r="1120" spans="10:12" x14ac:dyDescent="0.35">
      <c r="J1120" s="30"/>
      <c r="K1120" s="31"/>
      <c r="L1120" s="31"/>
    </row>
    <row r="1121" spans="10:12" x14ac:dyDescent="0.35">
      <c r="J1121" s="30"/>
      <c r="K1121" s="31"/>
      <c r="L1121" s="31"/>
    </row>
    <row r="1122" spans="10:12" x14ac:dyDescent="0.35">
      <c r="J1122" s="30"/>
      <c r="K1122" s="31"/>
      <c r="L1122" s="31"/>
    </row>
    <row r="1123" spans="10:12" x14ac:dyDescent="0.35">
      <c r="J1123" s="30"/>
      <c r="K1123" s="31"/>
      <c r="L1123" s="31"/>
    </row>
    <row r="1124" spans="10:12" x14ac:dyDescent="0.35">
      <c r="J1124" s="30"/>
      <c r="K1124" s="31"/>
      <c r="L1124" s="31"/>
    </row>
    <row r="1125" spans="10:12" x14ac:dyDescent="0.35">
      <c r="J1125" s="30"/>
      <c r="K1125" s="31"/>
      <c r="L1125" s="31"/>
    </row>
    <row r="1126" spans="10:12" x14ac:dyDescent="0.35">
      <c r="J1126" s="30"/>
      <c r="K1126" s="31"/>
      <c r="L1126" s="31"/>
    </row>
    <row r="1127" spans="10:12" x14ac:dyDescent="0.35">
      <c r="J1127" s="30"/>
      <c r="K1127" s="31"/>
      <c r="L1127" s="31"/>
    </row>
    <row r="1128" spans="10:12" x14ac:dyDescent="0.35">
      <c r="J1128" s="30"/>
      <c r="K1128" s="31"/>
      <c r="L1128" s="31"/>
    </row>
    <row r="1129" spans="10:12" x14ac:dyDescent="0.35">
      <c r="J1129" s="30"/>
      <c r="K1129" s="31"/>
      <c r="L1129" s="31"/>
    </row>
    <row r="1130" spans="10:12" x14ac:dyDescent="0.35">
      <c r="J1130" s="30"/>
      <c r="K1130" s="31"/>
      <c r="L1130" s="31"/>
    </row>
    <row r="1131" spans="10:12" x14ac:dyDescent="0.35">
      <c r="J1131" s="30"/>
      <c r="K1131" s="31"/>
      <c r="L1131" s="31"/>
    </row>
    <row r="1132" spans="10:12" x14ac:dyDescent="0.35">
      <c r="J1132" s="30"/>
      <c r="K1132" s="31"/>
      <c r="L1132" s="31"/>
    </row>
    <row r="1133" spans="10:12" x14ac:dyDescent="0.35">
      <c r="J1133" s="30"/>
      <c r="K1133" s="31"/>
      <c r="L1133" s="31"/>
    </row>
    <row r="1134" spans="10:12" x14ac:dyDescent="0.35">
      <c r="J1134" s="30"/>
      <c r="K1134" s="31"/>
      <c r="L1134" s="31"/>
    </row>
    <row r="1135" spans="10:12" x14ac:dyDescent="0.35">
      <c r="J1135" s="30"/>
      <c r="K1135" s="31"/>
      <c r="L1135" s="31"/>
    </row>
    <row r="1136" spans="10:12" x14ac:dyDescent="0.35">
      <c r="J1136" s="30"/>
      <c r="K1136" s="31"/>
      <c r="L1136" s="31"/>
    </row>
    <row r="1137" spans="10:12" x14ac:dyDescent="0.35">
      <c r="J1137" s="30"/>
      <c r="K1137" s="31"/>
      <c r="L1137" s="31"/>
    </row>
    <row r="1138" spans="10:12" x14ac:dyDescent="0.35">
      <c r="J1138" s="30"/>
      <c r="K1138" s="31"/>
      <c r="L1138" s="31"/>
    </row>
    <row r="1139" spans="10:12" x14ac:dyDescent="0.35">
      <c r="J1139" s="30"/>
      <c r="K1139" s="31"/>
      <c r="L1139" s="31"/>
    </row>
    <row r="1140" spans="10:12" x14ac:dyDescent="0.35">
      <c r="J1140" s="30"/>
      <c r="K1140" s="31"/>
      <c r="L1140" s="31"/>
    </row>
    <row r="1141" spans="10:12" x14ac:dyDescent="0.35">
      <c r="J1141" s="30"/>
      <c r="K1141" s="31"/>
      <c r="L1141" s="31"/>
    </row>
    <row r="1142" spans="10:12" x14ac:dyDescent="0.35">
      <c r="J1142" s="30"/>
      <c r="K1142" s="31"/>
      <c r="L1142" s="31"/>
    </row>
    <row r="1143" spans="10:12" x14ac:dyDescent="0.35">
      <c r="J1143" s="30"/>
      <c r="K1143" s="31"/>
      <c r="L1143" s="31"/>
    </row>
    <row r="1144" spans="10:12" x14ac:dyDescent="0.35">
      <c r="J1144" s="30"/>
      <c r="K1144" s="31"/>
      <c r="L1144" s="31"/>
    </row>
    <row r="1145" spans="10:12" x14ac:dyDescent="0.35">
      <c r="J1145" s="30"/>
      <c r="K1145" s="31"/>
      <c r="L1145" s="31"/>
    </row>
    <row r="1146" spans="10:12" x14ac:dyDescent="0.35">
      <c r="J1146" s="30"/>
      <c r="K1146" s="31"/>
      <c r="L1146" s="31"/>
    </row>
    <row r="1147" spans="10:12" x14ac:dyDescent="0.35">
      <c r="J1147" s="30"/>
      <c r="K1147" s="31"/>
      <c r="L1147" s="31"/>
    </row>
    <row r="1148" spans="10:12" x14ac:dyDescent="0.35">
      <c r="J1148" s="30"/>
      <c r="K1148" s="31"/>
      <c r="L1148" s="31"/>
    </row>
    <row r="1149" spans="10:12" x14ac:dyDescent="0.35">
      <c r="J1149" s="30"/>
      <c r="K1149" s="31"/>
      <c r="L1149" s="31"/>
    </row>
    <row r="1150" spans="10:12" x14ac:dyDescent="0.35">
      <c r="J1150" s="30"/>
      <c r="K1150" s="31"/>
      <c r="L1150" s="31"/>
    </row>
    <row r="1151" spans="10:12" x14ac:dyDescent="0.35">
      <c r="J1151" s="30"/>
      <c r="K1151" s="31"/>
      <c r="L1151" s="31"/>
    </row>
    <row r="1159" spans="10:10" x14ac:dyDescent="0.35">
      <c r="J1159" s="23"/>
    </row>
  </sheetData>
  <mergeCells count="6">
    <mergeCell ref="G4:H4"/>
    <mergeCell ref="G5:H9"/>
    <mergeCell ref="G10:H10"/>
    <mergeCell ref="B4:C4"/>
    <mergeCell ref="B5:C9"/>
    <mergeCell ref="B10:C1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3" orientation="portrait" r:id="rId1"/>
  <headerFooter>
    <oddFooter>&amp;CContrat cadre d'accès au stockage - Annexe 1
Version du 1er octobre 2018 prenant effet le 1er avril 2019&amp;L&amp;1#&amp;"Calibri"&amp;10&amp;K317100Classification GRTgaz : Public [ ] Interne [X] Restreint [ ] Secret [ ]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>
    <tabColor theme="5" tint="0.39997558519241921"/>
  </sheetPr>
  <dimension ref="A1:S276"/>
  <sheetViews>
    <sheetView showGridLines="0" zoomScale="70" zoomScaleNormal="70" workbookViewId="0">
      <pane xSplit="1" ySplit="15" topLeftCell="B16" activePane="bottomRight" state="frozen"/>
      <selection activeCell="A230" sqref="A230"/>
      <selection pane="topRight" activeCell="A230" sqref="A230"/>
      <selection pane="bottomLeft" activeCell="A230" sqref="A230"/>
      <selection pane="bottomRight" activeCell="F7" sqref="F7"/>
    </sheetView>
  </sheetViews>
  <sheetFormatPr baseColWidth="10" defaultRowHeight="14.25" x14ac:dyDescent="0.45"/>
  <cols>
    <col min="1" max="1" width="13.796875" customWidth="1"/>
    <col min="2" max="3" width="13.796875" style="89" customWidth="1"/>
    <col min="4" max="4" width="28.59765625" customWidth="1"/>
    <col min="5" max="13" width="19.73046875" customWidth="1"/>
    <col min="14" max="18" width="19.73046875" style="87" customWidth="1"/>
  </cols>
  <sheetData>
    <row r="1" spans="1:19" x14ac:dyDescent="0.45">
      <c r="A1" s="57" t="s">
        <v>102</v>
      </c>
      <c r="B1" s="57"/>
      <c r="C1" s="57"/>
    </row>
    <row r="2" spans="1:19" x14ac:dyDescent="0.45">
      <c r="E2" s="55">
        <v>2021</v>
      </c>
      <c r="F2" s="55">
        <v>2022</v>
      </c>
      <c r="H2" s="89"/>
    </row>
    <row r="3" spans="1:19" x14ac:dyDescent="0.45">
      <c r="D3" s="54" t="s">
        <v>168</v>
      </c>
      <c r="E3" s="193">
        <f>Results!E17</f>
        <v>1</v>
      </c>
      <c r="F3" s="94">
        <f>Results!E18</f>
        <v>9.75</v>
      </c>
      <c r="G3" s="89"/>
      <c r="H3" s="89"/>
    </row>
    <row r="4" spans="1:19" x14ac:dyDescent="0.45">
      <c r="D4" s="54" t="s">
        <v>120</v>
      </c>
      <c r="E4" s="194">
        <f>ROUND((E3/Saline!D4*1000)+(F3/Saline!I4*1000),6)</f>
        <v>86</v>
      </c>
      <c r="F4" s="55" t="s">
        <v>109</v>
      </c>
      <c r="H4" s="89"/>
      <c r="I4" s="89"/>
      <c r="J4" s="89"/>
      <c r="K4" s="89"/>
      <c r="L4" s="89"/>
      <c r="M4" s="89"/>
      <c r="N4" s="89"/>
      <c r="O4" s="89"/>
    </row>
    <row r="5" spans="1:19" x14ac:dyDescent="0.45">
      <c r="D5" s="54" t="s">
        <v>145</v>
      </c>
      <c r="E5" s="54">
        <f>Results!F17</f>
        <v>0</v>
      </c>
      <c r="F5" s="55" t="s">
        <v>108</v>
      </c>
      <c r="I5" s="89"/>
      <c r="J5" s="89"/>
      <c r="K5" s="89"/>
      <c r="L5" s="89"/>
      <c r="M5" s="89"/>
      <c r="N5" s="89"/>
      <c r="O5" s="89"/>
    </row>
    <row r="6" spans="1:19" x14ac:dyDescent="0.45">
      <c r="I6" s="89"/>
      <c r="J6" s="89"/>
      <c r="K6" s="89"/>
      <c r="L6" s="89"/>
      <c r="M6" s="89"/>
      <c r="N6" s="89"/>
      <c r="O6" s="89"/>
    </row>
    <row r="7" spans="1:19" x14ac:dyDescent="0.45">
      <c r="I7" s="89"/>
      <c r="J7" s="89"/>
      <c r="K7" s="89"/>
      <c r="L7" s="89"/>
      <c r="M7" s="89"/>
      <c r="N7" s="89"/>
      <c r="O7" s="89"/>
    </row>
    <row r="8" spans="1:19" x14ac:dyDescent="0.45">
      <c r="I8" s="89"/>
      <c r="J8" s="89"/>
      <c r="K8" s="89"/>
      <c r="L8" s="89"/>
      <c r="M8" s="89"/>
      <c r="N8" s="89"/>
      <c r="O8" s="89"/>
    </row>
    <row r="10" spans="1:19" ht="37.5" customHeight="1" x14ac:dyDescent="0.45">
      <c r="E10" s="224" t="s">
        <v>140</v>
      </c>
      <c r="F10" s="224"/>
      <c r="G10" s="224"/>
      <c r="H10" s="224"/>
      <c r="J10" s="225" t="s">
        <v>142</v>
      </c>
      <c r="K10" s="225"/>
      <c r="L10" s="225"/>
      <c r="M10" s="225"/>
      <c r="O10" s="225" t="s">
        <v>141</v>
      </c>
      <c r="P10" s="225"/>
      <c r="Q10" s="225"/>
      <c r="R10" s="225"/>
    </row>
    <row r="11" spans="1:19" x14ac:dyDescent="0.45">
      <c r="I11" s="64" t="s">
        <v>40</v>
      </c>
      <c r="N11" s="64" t="s">
        <v>41</v>
      </c>
    </row>
    <row r="12" spans="1:19" ht="17.25" customHeight="1" x14ac:dyDescent="0.45">
      <c r="I12" s="64" t="s">
        <v>110</v>
      </c>
      <c r="N12" s="64" t="s">
        <v>110</v>
      </c>
    </row>
    <row r="13" spans="1:19" x14ac:dyDescent="0.45">
      <c r="E13" s="35"/>
      <c r="F13" s="56">
        <f t="array" ref="F13">IF(MIN(IF(F16:F230&gt;=1,$A16:$A230))=0, "Only " &amp; TEXT(F230,"0%") &amp; " filling on 31/10", MIN(IF(F16:F230&gt;=1,$A16:$A230)))</f>
        <v>44864</v>
      </c>
      <c r="I13" s="61">
        <f>E4</f>
        <v>86</v>
      </c>
      <c r="K13" s="56" t="str" cm="1">
        <f t="array" ref="K13">IF(MIN(IF(K16:K230&gt;=1,$A16:$A230))=0, "Only " &amp; TEXT(K230,"0,0%") &amp; " filling on 31/10", MIN(IF(K16:K230&gt;=1,$A16:$A230)))</f>
        <v>Only 99,4% filling on 31/10</v>
      </c>
      <c r="N13" s="61">
        <f>I13</f>
        <v>86</v>
      </c>
      <c r="P13" s="56" cm="1">
        <f t="array" ref="P13">IF(MIN(IF(P16:P230&gt;=1,$A16:$A230))=0, "Only " &amp; TEXT(P230,"0,0%") &amp; " filling on 31/10", MIN(IF(P16:P230&gt;=1,$A16:$A230)))</f>
        <v>44864</v>
      </c>
    </row>
    <row r="14" spans="1:19" ht="48" customHeight="1" x14ac:dyDescent="0.45">
      <c r="I14" s="64" t="s">
        <v>119</v>
      </c>
      <c r="N14" s="64" t="s">
        <v>119</v>
      </c>
    </row>
    <row r="15" spans="1:19" ht="43.05" customHeight="1" x14ac:dyDescent="0.45">
      <c r="A15" s="62" t="s">
        <v>4</v>
      </c>
      <c r="B15" s="62" t="s">
        <v>187</v>
      </c>
      <c r="C15" s="62" t="s">
        <v>166</v>
      </c>
      <c r="D15" s="62" t="s">
        <v>114</v>
      </c>
      <c r="E15" s="62" t="s">
        <v>115</v>
      </c>
      <c r="F15" s="62" t="s">
        <v>116</v>
      </c>
      <c r="G15" s="62" t="s">
        <v>117</v>
      </c>
      <c r="H15" s="62" t="s">
        <v>118</v>
      </c>
      <c r="I15" s="64" t="s">
        <v>0</v>
      </c>
      <c r="J15" s="63" t="s">
        <v>115</v>
      </c>
      <c r="K15" s="63" t="s">
        <v>116</v>
      </c>
      <c r="L15" s="63" t="s">
        <v>117</v>
      </c>
      <c r="M15" s="63" t="s">
        <v>118</v>
      </c>
      <c r="N15" s="64" t="s">
        <v>0</v>
      </c>
      <c r="O15" s="63" t="s">
        <v>115</v>
      </c>
      <c r="P15" s="63" t="s">
        <v>116</v>
      </c>
      <c r="Q15" s="63" t="s">
        <v>117</v>
      </c>
      <c r="R15" s="63" t="s">
        <v>118</v>
      </c>
      <c r="S15" s="53"/>
    </row>
    <row r="16" spans="1:19" x14ac:dyDescent="0.45">
      <c r="A16" s="56">
        <f>'PT Storengy'!A8</f>
        <v>44652</v>
      </c>
      <c r="B16" s="157">
        <f>_xlfn.XLOOKUP(A16,Saline!$L$23,Saline!$O$23,0,0)</f>
        <v>0</v>
      </c>
      <c r="C16" s="143">
        <f>_xlfn.XLOOKUP(A16,Saline!$L$15:$L$17,Saline!$O$15:$O$17,SUM($E$3:$F$3),0)</f>
        <v>10.75</v>
      </c>
      <c r="D16" s="58">
        <f>'PT Storengy'!B8</f>
        <v>0</v>
      </c>
      <c r="E16" s="60">
        <f>H16/1000+E5</f>
        <v>8.5999999999999993E-2</v>
      </c>
      <c r="F16" s="58">
        <f>$E$5/SUM($E$3,$F$3)</f>
        <v>0</v>
      </c>
      <c r="G16" s="59">
        <f>IF(F16&gt;=1,0,_xlfn.XLOOKUP(F16,Saline!$B$30:$B$130,Saline!$L$30:$L$130,,1))</f>
        <v>1</v>
      </c>
      <c r="H16" s="142">
        <f xml:space="preserve">
IF(AND(F16&gt;=Saline!$M$15,A16&lt;=Saline!$L$15),0,
IF(AND(F16&gt;=Saline!$M$16,A16&lt;=Saline!$L$16),0,
IF(AND(F16&gt;=Saline!$M$17,A16&lt;=Saline!$L$17),0,$E$4*(1-D16)*G16)))</f>
        <v>86</v>
      </c>
      <c r="I16" s="192">
        <f>IF(COUNTIFS('PTC GRTgaz'!$AA$11:$AA$28891,"",'PTC GRTgaz'!$B$11:$B$28891,'Sud-Est'!I$15,'PTC GRTgaz'!$D$11:$D$28891,'Sud-Est'!$A16,'PTC GRTgaz'!$C$11:$C$28891,"DEL")&gt;0,I$13,SUMIFS('PTC GRTgaz'!$AA$11:$AA$28891,'PTC GRTgaz'!$B$11:$B$28891,'Sud-Est'!I$15,'PTC GRTgaz'!$D$11:$D$28891,'Sud-Est'!$A16,'PTC GRTgaz'!$C$11:$C$28891,"DEL")*1.0026*$I$13/86)</f>
        <v>86</v>
      </c>
      <c r="J16" s="102">
        <f>E5+M16/1000</f>
        <v>8.5999999999999993E-2</v>
      </c>
      <c r="K16" s="58">
        <f>$E$5/SUM($E$3,$F$3)</f>
        <v>0</v>
      </c>
      <c r="L16" s="59">
        <f>IF(K16&gt;=1,0,_xlfn.XLOOKUP(K16,Saline!$B$30:$B$130,Saline!$L$30:$L$130,,1))</f>
        <v>1</v>
      </c>
      <c r="M16" s="142">
        <f xml:space="preserve">
IF(AND(K16&gt;=Saline!$M$15,A16&lt;=Saline!$L$15),0,
IF(AND(K16&gt;=Saline!$M$16,A16&lt;=Saline!$L$16),0,
IF(AND(K16&gt;=Saline!$M$17,A16&lt;=Saline!$L$17),0,MIN(I16,$E$4*(1-D16)*L16))))</f>
        <v>86</v>
      </c>
      <c r="N16" s="192">
        <f>IF(COUNTIFS('PTC GRTgaz'!$AB$11:$AB$28891,"",'PTC GRTgaz'!$B$11:$B$28891,'Sud-Est'!N$15,'PTC GRTgaz'!$D$11:$D$28891,'Sud-Est'!$A16,'PTC GRTgaz'!$C$11:$C$28891,"DEL")&gt;0,N$13,SUMIFS('PTC GRTgaz'!$AB$11:$AB$28891,'PTC GRTgaz'!$B$11:$B$28891,'Sud-Est'!N$15,'PTC GRTgaz'!$D$11:$D$28891,'Sud-Est'!$A16,'PTC GRTgaz'!$C$11:$C$28891,"DEL")*1.0026*$N$13/86)</f>
        <v>86</v>
      </c>
      <c r="O16" s="102">
        <f>J5+R16/1000</f>
        <v>8.5999999999999993E-2</v>
      </c>
      <c r="P16" s="58">
        <f>$E$5/SUM($E$3,$F$3)</f>
        <v>0</v>
      </c>
      <c r="Q16" s="59">
        <f>IF(P16&gt;=1,0,_xlfn.XLOOKUP(P16,Saline!$B$30:$B$130,Saline!$L$30:$L$130,,1))</f>
        <v>1</v>
      </c>
      <c r="R16" s="142">
        <f xml:space="preserve">
IF(AND(P16&gt;=Saline!$M$15,A16&lt;=Saline!$L$15),0,
IF(AND(P16&gt;=Saline!$M$16,A16&lt;=Saline!$L$16),0,
IF(AND(P16&gt;=Saline!$M$17,A16&lt;=Saline!$L$17),0,MIN(N16,$E$4*(1-D16)*Q16))))</f>
        <v>86</v>
      </c>
    </row>
    <row r="17" spans="1:18" x14ac:dyDescent="0.45">
      <c r="A17" s="56">
        <f>A16+1</f>
        <v>44653</v>
      </c>
      <c r="B17" s="157">
        <f>_xlfn.XLOOKUP(A17,Saline!$L$23,Saline!$O$23,0,0)</f>
        <v>0</v>
      </c>
      <c r="C17" s="143">
        <f>_xlfn.XLOOKUP(A17,Saline!$L$15:$L$17,Saline!$O$15:$O$17,SUM($E$3:$F$3),0)</f>
        <v>10.75</v>
      </c>
      <c r="D17" s="58">
        <f>'PT Storengy'!B9</f>
        <v>0</v>
      </c>
      <c r="E17" s="60">
        <f>E16+H17/1000</f>
        <v>0.17161777777777776</v>
      </c>
      <c r="F17" s="58">
        <f>E16/SUM($E$3,$F$3)</f>
        <v>8.0000000000000002E-3</v>
      </c>
      <c r="G17" s="59">
        <f>IF(F17&gt;=1,0,_xlfn.XLOOKUP(F17,Saline!$B$30:$B$130,Saline!$L$30:$L$130,,1))</f>
        <v>0.99555555555555553</v>
      </c>
      <c r="H17" s="142">
        <f xml:space="preserve">
IF(AND(F17&gt;=Saline!$M$15,A17&lt;=Saline!$L$15),0,
IF(AND(F17&gt;=Saline!$M$16,A17&lt;=Saline!$L$16),0,
IF(AND(F17&gt;=Saline!$M$17,A17&lt;=Saline!$L$17),0,IF(($E$4*(1-D17)*G17/1000)+E16&gt;SUM($E$3:$F$3),(SUM($E$3:$F$3)-E16)*1000,$E$4*(1-D17)*G17))))</f>
        <v>85.617777777777775</v>
      </c>
      <c r="I17" s="192">
        <f>IF(COUNTIFS('PTC GRTgaz'!$AA$11:$AA$28891,"",'PTC GRTgaz'!$B$11:$B$28891,'Sud-Est'!I$15,'PTC GRTgaz'!$D$11:$D$28891,'Sud-Est'!$A17,'PTC GRTgaz'!$C$11:$C$28891,"DEL")&gt;0,I$13,SUMIFS('PTC GRTgaz'!$AA$11:$AA$28891,'PTC GRTgaz'!$B$11:$B$28891,'Sud-Est'!I$15,'PTC GRTgaz'!$D$11:$D$28891,'Sud-Est'!$A17,'PTC GRTgaz'!$C$11:$C$28891,"DEL")*1.0026*$I$13/86)</f>
        <v>86</v>
      </c>
      <c r="J17" s="102">
        <f>J16+M17/1000</f>
        <v>0.17161777777777776</v>
      </c>
      <c r="K17" s="58">
        <f>J16/SUM($E$3,$F$3)</f>
        <v>8.0000000000000002E-3</v>
      </c>
      <c r="L17" s="59">
        <f>IF(K17&gt;=1,0,_xlfn.XLOOKUP(K17,Saline!$B$30:$B$130,Saline!$L$30:$L$130,,1))</f>
        <v>0.99555555555555553</v>
      </c>
      <c r="M17" s="142">
        <f xml:space="preserve">
IF(AND(K17&gt;=Saline!$M$15,A17&lt;=Saline!$L$15),0,
IF(AND(K17&gt;=Saline!$M$16,A17&lt;=Saline!$L$16),0,
IF(AND(K17&gt;=Saline!$M$17,A17&lt;=Saline!$L$17),0,IF((MIN(I17,$E$4*(1-D17)*L17)/1000)+J16&gt;SUM($E$3:$F$3),(SUM($E$3:$F$3)-J16)*1000,MIN(I17,$E$4*(1-D17)*L17)))))</f>
        <v>85.617777777777775</v>
      </c>
      <c r="N17" s="192">
        <f>IF(COUNTIFS('PTC GRTgaz'!$AB$11:$AB$28891,"",'PTC GRTgaz'!$B$11:$B$28891,'Sud-Est'!N$15,'PTC GRTgaz'!$D$11:$D$28891,'Sud-Est'!$A17,'PTC GRTgaz'!$C$11:$C$28891,"DEL")&gt;0,N$13,SUMIFS('PTC GRTgaz'!$AB$11:$AB$28891,'PTC GRTgaz'!$B$11:$B$28891,'Sud-Est'!N$15,'PTC GRTgaz'!$D$11:$D$28891,'Sud-Est'!$A17,'PTC GRTgaz'!$C$11:$C$28891,"DEL")*1.0026*$N$13/86)</f>
        <v>86</v>
      </c>
      <c r="O17" s="102">
        <f>O16+R17/1000</f>
        <v>0.17161777777777776</v>
      </c>
      <c r="P17" s="58">
        <f>O16/SUM($E$3,$F$3)</f>
        <v>8.0000000000000002E-3</v>
      </c>
      <c r="Q17" s="59">
        <f>IF(P17&gt;=1,0,_xlfn.XLOOKUP(P17,Saline!$B$30:$B$130,Saline!$L$30:$L$130,,1))</f>
        <v>0.99555555555555553</v>
      </c>
      <c r="R17" s="142">
        <f xml:space="preserve">
IF(AND(P17&gt;=Saline!$M$15,A17&lt;=Saline!$L$15),0,
IF(AND(P17&gt;=Saline!$M$16,A17&lt;=Saline!$L$16),0,
IF(AND(P17&gt;=Saline!$M$17,A17&lt;=Saline!$L$17),0,MIN(N17,$E$4*(1-D17)*Q17))))</f>
        <v>85.617777777777775</v>
      </c>
    </row>
    <row r="18" spans="1:18" x14ac:dyDescent="0.45">
      <c r="A18" s="56">
        <f t="shared" ref="A18:A81" si="0">A17+1</f>
        <v>44654</v>
      </c>
      <c r="B18" s="157">
        <f>_xlfn.XLOOKUP(A18,Saline!$L$23,Saline!$O$23,0,0)</f>
        <v>0</v>
      </c>
      <c r="C18" s="143">
        <f>_xlfn.XLOOKUP(A18,Saline!$L$15:$L$17,Saline!$O$15:$O$17,SUM($E$3:$F$3),0)</f>
        <v>10.75</v>
      </c>
      <c r="D18" s="58">
        <f>'PT Storengy'!B10</f>
        <v>0</v>
      </c>
      <c r="E18" s="60">
        <f t="shared" ref="E18:E81" si="1">E17+H18/1000</f>
        <v>0.25685333333333332</v>
      </c>
      <c r="F18" s="58">
        <f t="shared" ref="F18:F81" si="2">E17/SUM($E$3,$F$3)</f>
        <v>1.5964444444444444E-2</v>
      </c>
      <c r="G18" s="59">
        <f>IF(F18&gt;=1,0,_xlfn.XLOOKUP(F18,Saline!$B$30:$B$130,Saline!$L$30:$L$130,,1))</f>
        <v>0.99111111111111116</v>
      </c>
      <c r="H18" s="142">
        <f xml:space="preserve">
IF(AND(F18&gt;=Saline!$M$15,A18&lt;=Saline!$L$15),0,
IF(AND(F18&gt;=Saline!$M$16,A18&lt;=Saline!$L$16),0,
IF(AND(F18&gt;=Saline!$M$17,A18&lt;=Saline!$L$17),0,IF(($E$4*(1-D18)*G18/1000)+E17&gt;SUM($E$3:$F$3),(SUM($E$3:$F$3)-E17)*1000,$E$4*(1-D18)*G18))))</f>
        <v>85.235555555555564</v>
      </c>
      <c r="I18" s="192">
        <f>IF(COUNTIFS('PTC GRTgaz'!$AA$11:$AA$28891,"",'PTC GRTgaz'!$B$11:$B$28891,'Sud-Est'!I$15,'PTC GRTgaz'!$D$11:$D$28891,'Sud-Est'!$A18,'PTC GRTgaz'!$C$11:$C$28891,"DEL")&gt;0,I$13,SUMIFS('PTC GRTgaz'!$AA$11:$AA$28891,'PTC GRTgaz'!$B$11:$B$28891,'Sud-Est'!I$15,'PTC GRTgaz'!$D$11:$D$28891,'Sud-Est'!$A18,'PTC GRTgaz'!$C$11:$C$28891,"DEL")*1.0026*$I$13/86)</f>
        <v>86</v>
      </c>
      <c r="J18" s="102">
        <f t="shared" ref="J18:J81" si="3">J17+M18/1000</f>
        <v>0.25685333333333332</v>
      </c>
      <c r="K18" s="58">
        <f t="shared" ref="K18:K81" si="4">J17/SUM($E$3,$F$3)</f>
        <v>1.5964444444444444E-2</v>
      </c>
      <c r="L18" s="59">
        <f>IF(K18&gt;=1,0,_xlfn.XLOOKUP(K18,Saline!$B$30:$B$130,Saline!$L$30:$L$130,,1))</f>
        <v>0.99111111111111116</v>
      </c>
      <c r="M18" s="142">
        <f xml:space="preserve">
IF(AND(K18&gt;=Saline!$M$15,A18&lt;=Saline!$L$15),0,
IF(AND(K18&gt;=Saline!$M$16,A18&lt;=Saline!$L$16),0,
IF(AND(K18&gt;=Saline!$M$17,A18&lt;=Saline!$L$17),0,IF((MIN(I18,$E$4*(1-D18)*L18)/1000)+J17&gt;SUM($E$3:$F$3),(SUM($E$3:$F$3)-J17)*1000,MIN(I18,$E$4*(1-D18)*L18)))))</f>
        <v>85.235555555555564</v>
      </c>
      <c r="N18" s="192">
        <f>IF(COUNTIFS('PTC GRTgaz'!$AB$11:$AB$28891,"",'PTC GRTgaz'!$B$11:$B$28891,'Sud-Est'!N$15,'PTC GRTgaz'!$D$11:$D$28891,'Sud-Est'!$A18,'PTC GRTgaz'!$C$11:$C$28891,"DEL")&gt;0,N$13,SUMIFS('PTC GRTgaz'!$AB$11:$AB$28891,'PTC GRTgaz'!$B$11:$B$28891,'Sud-Est'!N$15,'PTC GRTgaz'!$D$11:$D$28891,'Sud-Est'!$A18,'PTC GRTgaz'!$C$11:$C$28891,"DEL")*1.0026*$N$13/86)</f>
        <v>86</v>
      </c>
      <c r="O18" s="102">
        <f t="shared" ref="O18:O81" si="5">O17+R18/1000</f>
        <v>0.25685333333333332</v>
      </c>
      <c r="P18" s="58">
        <f t="shared" ref="P18:P81" si="6">O17/SUM($E$3,$F$3)</f>
        <v>1.5964444444444444E-2</v>
      </c>
      <c r="Q18" s="59">
        <f>IF(P18&gt;=1,0,_xlfn.XLOOKUP(P18,Saline!$B$30:$B$130,Saline!$L$30:$L$130,,1))</f>
        <v>0.99111111111111116</v>
      </c>
      <c r="R18" s="142">
        <f xml:space="preserve">
IF(AND(P18&gt;=Saline!$M$15,A18&lt;=Saline!$L$15),0,
IF(AND(P18&gt;=Saline!$M$16,A18&lt;=Saline!$L$16),0,
IF(AND(P18&gt;=Saline!$M$17,A18&lt;=Saline!$L$17),0,MIN(N18,$E$4*(1-D18)*Q18))))</f>
        <v>85.235555555555564</v>
      </c>
    </row>
    <row r="19" spans="1:18" x14ac:dyDescent="0.45">
      <c r="A19" s="56">
        <f t="shared" si="0"/>
        <v>44655</v>
      </c>
      <c r="B19" s="157">
        <f>_xlfn.XLOOKUP(A19,Saline!$L$23,Saline!$O$23,0,0)</f>
        <v>0</v>
      </c>
      <c r="C19" s="143">
        <f>_xlfn.XLOOKUP(A19,Saline!$L$15:$L$17,Saline!$O$15:$O$17,SUM($E$3:$F$3),0)</f>
        <v>10.75</v>
      </c>
      <c r="D19" s="58">
        <f>'PT Storengy'!B11</f>
        <v>0</v>
      </c>
      <c r="E19" s="60">
        <f t="shared" si="1"/>
        <v>0.34170666666666666</v>
      </c>
      <c r="F19" s="58">
        <f t="shared" si="2"/>
        <v>2.3893333333333332E-2</v>
      </c>
      <c r="G19" s="59">
        <f>IF(F19&gt;=1,0,_xlfn.XLOOKUP(F19,Saline!$B$30:$B$130,Saline!$L$30:$L$130,,1))</f>
        <v>0.98666666666666669</v>
      </c>
      <c r="H19" s="142">
        <f xml:space="preserve">
IF(AND(F19&gt;=Saline!$M$15,A19&lt;=Saline!$L$15),0,
IF(AND(F19&gt;=Saline!$M$16,A19&lt;=Saline!$L$16),0,
IF(AND(F19&gt;=Saline!$M$17,A19&lt;=Saline!$L$17),0,IF(($E$4*(1-D19)*G19/1000)+E18&gt;SUM($E$3:$F$3),(SUM($E$3:$F$3)-E18)*1000,$E$4*(1-D19)*G19))))</f>
        <v>84.853333333333339</v>
      </c>
      <c r="I19" s="192">
        <f>IF(COUNTIFS('PTC GRTgaz'!$AA$11:$AA$28891,"",'PTC GRTgaz'!$B$11:$B$28891,'Sud-Est'!I$15,'PTC GRTgaz'!$D$11:$D$28891,'Sud-Est'!$A19,'PTC GRTgaz'!$C$11:$C$28891,"DEL")&gt;0,I$13,SUMIFS('PTC GRTgaz'!$AA$11:$AA$28891,'PTC GRTgaz'!$B$11:$B$28891,'Sud-Est'!I$15,'PTC GRTgaz'!$D$11:$D$28891,'Sud-Est'!$A19,'PTC GRTgaz'!$C$11:$C$28891,"DEL")*1.0026*$I$13/86)</f>
        <v>86</v>
      </c>
      <c r="J19" s="102">
        <f t="shared" si="3"/>
        <v>0.34170666666666666</v>
      </c>
      <c r="K19" s="58">
        <f t="shared" si="4"/>
        <v>2.3893333333333332E-2</v>
      </c>
      <c r="L19" s="59">
        <f>IF(K19&gt;=1,0,_xlfn.XLOOKUP(K19,Saline!$B$30:$B$130,Saline!$L$30:$L$130,,1))</f>
        <v>0.98666666666666669</v>
      </c>
      <c r="M19" s="142">
        <f xml:space="preserve">
IF(AND(K19&gt;=Saline!$M$15,A19&lt;=Saline!$L$15),0,
IF(AND(K19&gt;=Saline!$M$16,A19&lt;=Saline!$L$16),0,
IF(AND(K19&gt;=Saline!$M$17,A19&lt;=Saline!$L$17),0,IF((MIN(I19,$E$4*(1-D19)*L19)/1000)+J18&gt;SUM($E$3:$F$3),(SUM($E$3:$F$3)-J18)*1000,MIN(I19,$E$4*(1-D19)*L19)))))</f>
        <v>84.853333333333339</v>
      </c>
      <c r="N19" s="192">
        <f>IF(COUNTIFS('PTC GRTgaz'!$AB$11:$AB$28891,"",'PTC GRTgaz'!$B$11:$B$28891,'Sud-Est'!N$15,'PTC GRTgaz'!$D$11:$D$28891,'Sud-Est'!$A19,'PTC GRTgaz'!$C$11:$C$28891,"DEL")&gt;0,N$13,SUMIFS('PTC GRTgaz'!$AB$11:$AB$28891,'PTC GRTgaz'!$B$11:$B$28891,'Sud-Est'!N$15,'PTC GRTgaz'!$D$11:$D$28891,'Sud-Est'!$A19,'PTC GRTgaz'!$C$11:$C$28891,"DEL")*1.0026*$N$13/86)</f>
        <v>86</v>
      </c>
      <c r="O19" s="102">
        <f t="shared" si="5"/>
        <v>0.34170666666666666</v>
      </c>
      <c r="P19" s="58">
        <f t="shared" si="6"/>
        <v>2.3893333333333332E-2</v>
      </c>
      <c r="Q19" s="59">
        <f>IF(P19&gt;=1,0,_xlfn.XLOOKUP(P19,Saline!$B$30:$B$130,Saline!$L$30:$L$130,,1))</f>
        <v>0.98666666666666669</v>
      </c>
      <c r="R19" s="142">
        <f xml:space="preserve">
IF(AND(P19&gt;=Saline!$M$15,A19&lt;=Saline!$L$15),0,
IF(AND(P19&gt;=Saline!$M$16,A19&lt;=Saline!$L$16),0,
IF(AND(P19&gt;=Saline!$M$17,A19&lt;=Saline!$L$17),0,MIN(N19,$E$4*(1-D19)*Q19))))</f>
        <v>84.853333333333339</v>
      </c>
    </row>
    <row r="20" spans="1:18" x14ac:dyDescent="0.45">
      <c r="A20" s="56">
        <f t="shared" si="0"/>
        <v>44656</v>
      </c>
      <c r="B20" s="157">
        <f>_xlfn.XLOOKUP(A20,Saline!$L$23,Saline!$O$23,0,0)</f>
        <v>0</v>
      </c>
      <c r="C20" s="143">
        <f>_xlfn.XLOOKUP(A20,Saline!$L$15:$L$17,Saline!$O$15:$O$17,SUM($E$3:$F$3),0)</f>
        <v>10.75</v>
      </c>
      <c r="D20" s="58">
        <f>'PT Storengy'!B12</f>
        <v>0</v>
      </c>
      <c r="E20" s="60">
        <f t="shared" si="1"/>
        <v>0.42617777777777777</v>
      </c>
      <c r="F20" s="58">
        <f t="shared" si="2"/>
        <v>3.1786666666666664E-2</v>
      </c>
      <c r="G20" s="59">
        <f>IF(F20&gt;=1,0,_xlfn.XLOOKUP(F20,Saline!$B$30:$B$130,Saline!$L$30:$L$130,,1))</f>
        <v>0.98222222222222222</v>
      </c>
      <c r="H20" s="142">
        <f xml:space="preserve">
IF(AND(F20&gt;=Saline!$M$15,A20&lt;=Saline!$L$15),0,
IF(AND(F20&gt;=Saline!$M$16,A20&lt;=Saline!$L$16),0,
IF(AND(F20&gt;=Saline!$M$17,A20&lt;=Saline!$L$17),0,IF(($E$4*(1-D20)*G20/1000)+E19&gt;SUM($E$3:$F$3),(SUM($E$3:$F$3)-E19)*1000,$E$4*(1-D20)*G20))))</f>
        <v>84.471111111111114</v>
      </c>
      <c r="I20" s="192">
        <f>IF(COUNTIFS('PTC GRTgaz'!$AA$11:$AA$28891,"",'PTC GRTgaz'!$B$11:$B$28891,'Sud-Est'!I$15,'PTC GRTgaz'!$D$11:$D$28891,'Sud-Est'!$A20,'PTC GRTgaz'!$C$11:$C$28891,"DEL")&gt;0,I$13,SUMIFS('PTC GRTgaz'!$AA$11:$AA$28891,'PTC GRTgaz'!$B$11:$B$28891,'Sud-Est'!I$15,'PTC GRTgaz'!$D$11:$D$28891,'Sud-Est'!$A20,'PTC GRTgaz'!$C$11:$C$28891,"DEL")*1.0026*$I$13/86)</f>
        <v>86</v>
      </c>
      <c r="J20" s="102">
        <f t="shared" si="3"/>
        <v>0.42617777777777777</v>
      </c>
      <c r="K20" s="58">
        <f t="shared" si="4"/>
        <v>3.1786666666666664E-2</v>
      </c>
      <c r="L20" s="59">
        <f>IF(K20&gt;=1,0,_xlfn.XLOOKUP(K20,Saline!$B$30:$B$130,Saline!$L$30:$L$130,,1))</f>
        <v>0.98222222222222222</v>
      </c>
      <c r="M20" s="142">
        <f xml:space="preserve">
IF(AND(K20&gt;=Saline!$M$15,A20&lt;=Saline!$L$15),0,
IF(AND(K20&gt;=Saline!$M$16,A20&lt;=Saline!$L$16),0,
IF(AND(K20&gt;=Saline!$M$17,A20&lt;=Saline!$L$17),0,IF((MIN(I20,$E$4*(1-D20)*L20)/1000)+J19&gt;SUM($E$3:$F$3),(SUM($E$3:$F$3)-J19)*1000,MIN(I20,$E$4*(1-D20)*L20)))))</f>
        <v>84.471111111111114</v>
      </c>
      <c r="N20" s="192">
        <f>IF(COUNTIFS('PTC GRTgaz'!$AB$11:$AB$28891,"",'PTC GRTgaz'!$B$11:$B$28891,'Sud-Est'!N$15,'PTC GRTgaz'!$D$11:$D$28891,'Sud-Est'!$A20,'PTC GRTgaz'!$C$11:$C$28891,"DEL")&gt;0,N$13,SUMIFS('PTC GRTgaz'!$AB$11:$AB$28891,'PTC GRTgaz'!$B$11:$B$28891,'Sud-Est'!N$15,'PTC GRTgaz'!$D$11:$D$28891,'Sud-Est'!$A20,'PTC GRTgaz'!$C$11:$C$28891,"DEL")*1.0026*$N$13/86)</f>
        <v>86</v>
      </c>
      <c r="O20" s="102">
        <f t="shared" si="5"/>
        <v>0.42617777777777777</v>
      </c>
      <c r="P20" s="58">
        <f t="shared" si="6"/>
        <v>3.1786666666666664E-2</v>
      </c>
      <c r="Q20" s="59">
        <f>IF(P20&gt;=1,0,_xlfn.XLOOKUP(P20,Saline!$B$30:$B$130,Saline!$L$30:$L$130,,1))</f>
        <v>0.98222222222222222</v>
      </c>
      <c r="R20" s="142">
        <f xml:space="preserve">
IF(AND(P20&gt;=Saline!$M$15,A20&lt;=Saline!$L$15),0,
IF(AND(P20&gt;=Saline!$M$16,A20&lt;=Saline!$L$16),0,
IF(AND(P20&gt;=Saline!$M$17,A20&lt;=Saline!$L$17),0,MIN(N20,$E$4*(1-D20)*Q20))))</f>
        <v>84.471111111111114</v>
      </c>
    </row>
    <row r="21" spans="1:18" x14ac:dyDescent="0.45">
      <c r="A21" s="56">
        <f t="shared" si="0"/>
        <v>44657</v>
      </c>
      <c r="B21" s="157">
        <f>_xlfn.XLOOKUP(A21,Saline!$L$23,Saline!$O$23,0,0)</f>
        <v>0</v>
      </c>
      <c r="C21" s="143">
        <f>_xlfn.XLOOKUP(A21,Saline!$L$15:$L$17,Saline!$O$15:$O$17,SUM($E$3:$F$3),0)</f>
        <v>10.75</v>
      </c>
      <c r="D21" s="58">
        <f>'PT Storengy'!B13</f>
        <v>0</v>
      </c>
      <c r="E21" s="60">
        <f t="shared" si="1"/>
        <v>0.51064888888888893</v>
      </c>
      <c r="F21" s="58">
        <f t="shared" si="2"/>
        <v>3.964444444444444E-2</v>
      </c>
      <c r="G21" s="59">
        <f>IF(F21&gt;=1,0,_xlfn.XLOOKUP(F21,Saline!$B$30:$B$130,Saline!$L$30:$L$130,,1))</f>
        <v>0.98222222222222222</v>
      </c>
      <c r="H21" s="142">
        <f xml:space="preserve">
IF(AND(F21&gt;=Saline!$M$15,A21&lt;=Saline!$L$15),0,
IF(AND(F21&gt;=Saline!$M$16,A21&lt;=Saline!$L$16),0,
IF(AND(F21&gt;=Saline!$M$17,A21&lt;=Saline!$L$17),0,IF(($E$4*(1-D21)*G21/1000)+E20&gt;SUM($E$3:$F$3),(SUM($E$3:$F$3)-E20)*1000,$E$4*(1-D21)*G21))))</f>
        <v>84.471111111111114</v>
      </c>
      <c r="I21" s="192">
        <f>IF(COUNTIFS('PTC GRTgaz'!$AA$11:$AA$28891,"",'PTC GRTgaz'!$B$11:$B$28891,'Sud-Est'!I$15,'PTC GRTgaz'!$D$11:$D$28891,'Sud-Est'!$A21,'PTC GRTgaz'!$C$11:$C$28891,"DEL")&gt;0,I$13,SUMIFS('PTC GRTgaz'!$AA$11:$AA$28891,'PTC GRTgaz'!$B$11:$B$28891,'Sud-Est'!I$15,'PTC GRTgaz'!$D$11:$D$28891,'Sud-Est'!$A21,'PTC GRTgaz'!$C$11:$C$28891,"DEL")*1.0026*$I$13/86)</f>
        <v>86</v>
      </c>
      <c r="J21" s="102">
        <f t="shared" si="3"/>
        <v>0.51064888888888893</v>
      </c>
      <c r="K21" s="58">
        <f t="shared" si="4"/>
        <v>3.964444444444444E-2</v>
      </c>
      <c r="L21" s="59">
        <f>IF(K21&gt;=1,0,_xlfn.XLOOKUP(K21,Saline!$B$30:$B$130,Saline!$L$30:$L$130,,1))</f>
        <v>0.98222222222222222</v>
      </c>
      <c r="M21" s="142">
        <f xml:space="preserve">
IF(AND(K21&gt;=Saline!$M$15,A21&lt;=Saline!$L$15),0,
IF(AND(K21&gt;=Saline!$M$16,A21&lt;=Saline!$L$16),0,
IF(AND(K21&gt;=Saline!$M$17,A21&lt;=Saline!$L$17),0,IF((MIN(I21,$E$4*(1-D21)*L21)/1000)+J20&gt;SUM($E$3:$F$3),(SUM($E$3:$F$3)-J20)*1000,MIN(I21,$E$4*(1-D21)*L21)))))</f>
        <v>84.471111111111114</v>
      </c>
      <c r="N21" s="192">
        <f>IF(COUNTIFS('PTC GRTgaz'!$AB$11:$AB$28891,"",'PTC GRTgaz'!$B$11:$B$28891,'Sud-Est'!N$15,'PTC GRTgaz'!$D$11:$D$28891,'Sud-Est'!$A21,'PTC GRTgaz'!$C$11:$C$28891,"DEL")&gt;0,N$13,SUMIFS('PTC GRTgaz'!$AB$11:$AB$28891,'PTC GRTgaz'!$B$11:$B$28891,'Sud-Est'!N$15,'PTC GRTgaz'!$D$11:$D$28891,'Sud-Est'!$A21,'PTC GRTgaz'!$C$11:$C$28891,"DEL")*1.0026*$N$13/86)</f>
        <v>86</v>
      </c>
      <c r="O21" s="102">
        <f t="shared" si="5"/>
        <v>0.51064888888888893</v>
      </c>
      <c r="P21" s="58">
        <f t="shared" si="6"/>
        <v>3.964444444444444E-2</v>
      </c>
      <c r="Q21" s="59">
        <f>IF(P21&gt;=1,0,_xlfn.XLOOKUP(P21,Saline!$B$30:$B$130,Saline!$L$30:$L$130,,1))</f>
        <v>0.98222222222222222</v>
      </c>
      <c r="R21" s="142">
        <f xml:space="preserve">
IF(AND(P21&gt;=Saline!$M$15,A21&lt;=Saline!$L$15),0,
IF(AND(P21&gt;=Saline!$M$16,A21&lt;=Saline!$L$16),0,
IF(AND(P21&gt;=Saline!$M$17,A21&lt;=Saline!$L$17),0,MIN(N21,$E$4*(1-D21)*Q21))))</f>
        <v>84.471111111111114</v>
      </c>
    </row>
    <row r="22" spans="1:18" x14ac:dyDescent="0.45">
      <c r="A22" s="56">
        <f t="shared" si="0"/>
        <v>44658</v>
      </c>
      <c r="B22" s="157">
        <f>_xlfn.XLOOKUP(A22,Saline!$L$23,Saline!$O$23,0,0)</f>
        <v>0</v>
      </c>
      <c r="C22" s="143">
        <f>_xlfn.XLOOKUP(A22,Saline!$L$15:$L$17,Saline!$O$15:$O$17,SUM($E$3:$F$3),0)</f>
        <v>10.75</v>
      </c>
      <c r="D22" s="58">
        <f>'PT Storengy'!B14</f>
        <v>0</v>
      </c>
      <c r="E22" s="60">
        <f t="shared" si="1"/>
        <v>0.59473777777777781</v>
      </c>
      <c r="F22" s="58">
        <f t="shared" si="2"/>
        <v>4.7502222222222223E-2</v>
      </c>
      <c r="G22" s="59">
        <f>IF(F22&gt;=1,0,_xlfn.XLOOKUP(F22,Saline!$B$30:$B$130,Saline!$L$30:$L$130,,1))</f>
        <v>0.97777777777777775</v>
      </c>
      <c r="H22" s="142">
        <f xml:space="preserve">
IF(AND(F22&gt;=Saline!$M$15,A22&lt;=Saline!$L$15),0,
IF(AND(F22&gt;=Saline!$M$16,A22&lt;=Saline!$L$16),0,
IF(AND(F22&gt;=Saline!$M$17,A22&lt;=Saline!$L$17),0,IF(($E$4*(1-D22)*G22/1000)+E21&gt;SUM($E$3:$F$3),(SUM($E$3:$F$3)-E21)*1000,$E$4*(1-D22)*G22))))</f>
        <v>84.088888888888889</v>
      </c>
      <c r="I22" s="192">
        <f>IF(COUNTIFS('PTC GRTgaz'!$AA$11:$AA$28891,"",'PTC GRTgaz'!$B$11:$B$28891,'Sud-Est'!I$15,'PTC GRTgaz'!$D$11:$D$28891,'Sud-Est'!$A22,'PTC GRTgaz'!$C$11:$C$28891,"DEL")&gt;0,I$13,SUMIFS('PTC GRTgaz'!$AA$11:$AA$28891,'PTC GRTgaz'!$B$11:$B$28891,'Sud-Est'!I$15,'PTC GRTgaz'!$D$11:$D$28891,'Sud-Est'!$A22,'PTC GRTgaz'!$C$11:$C$28891,"DEL")*1.0026*$I$13/86)</f>
        <v>86</v>
      </c>
      <c r="J22" s="102">
        <f t="shared" si="3"/>
        <v>0.59473777777777781</v>
      </c>
      <c r="K22" s="58">
        <f t="shared" si="4"/>
        <v>4.7502222222222223E-2</v>
      </c>
      <c r="L22" s="59">
        <f>IF(K22&gt;=1,0,_xlfn.XLOOKUP(K22,Saline!$B$30:$B$130,Saline!$L$30:$L$130,,1))</f>
        <v>0.97777777777777775</v>
      </c>
      <c r="M22" s="142">
        <f xml:space="preserve">
IF(AND(K22&gt;=Saline!$M$15,A22&lt;=Saline!$L$15),0,
IF(AND(K22&gt;=Saline!$M$16,A22&lt;=Saline!$L$16),0,
IF(AND(K22&gt;=Saline!$M$17,A22&lt;=Saline!$L$17),0,IF((MIN(I22,$E$4*(1-D22)*L22)/1000)+J21&gt;SUM($E$3:$F$3),(SUM($E$3:$F$3)-J21)*1000,MIN(I22,$E$4*(1-D22)*L22)))))</f>
        <v>84.088888888888889</v>
      </c>
      <c r="N22" s="192">
        <f>IF(COUNTIFS('PTC GRTgaz'!$AB$11:$AB$28891,"",'PTC GRTgaz'!$B$11:$B$28891,'Sud-Est'!N$15,'PTC GRTgaz'!$D$11:$D$28891,'Sud-Est'!$A22,'PTC GRTgaz'!$C$11:$C$28891,"DEL")&gt;0,N$13,SUMIFS('PTC GRTgaz'!$AB$11:$AB$28891,'PTC GRTgaz'!$B$11:$B$28891,'Sud-Est'!N$15,'PTC GRTgaz'!$D$11:$D$28891,'Sud-Est'!$A22,'PTC GRTgaz'!$C$11:$C$28891,"DEL")*1.0026*$N$13/86)</f>
        <v>86</v>
      </c>
      <c r="O22" s="102">
        <f t="shared" si="5"/>
        <v>0.59473777777777781</v>
      </c>
      <c r="P22" s="58">
        <f t="shared" si="6"/>
        <v>4.7502222222222223E-2</v>
      </c>
      <c r="Q22" s="59">
        <f>IF(P22&gt;=1,0,_xlfn.XLOOKUP(P22,Saline!$B$30:$B$130,Saline!$L$30:$L$130,,1))</f>
        <v>0.97777777777777775</v>
      </c>
      <c r="R22" s="142">
        <f xml:space="preserve">
IF(AND(P22&gt;=Saline!$M$15,A22&lt;=Saline!$L$15),0,
IF(AND(P22&gt;=Saline!$M$16,A22&lt;=Saline!$L$16),0,
IF(AND(P22&gt;=Saline!$M$17,A22&lt;=Saline!$L$17),0,MIN(N22,$E$4*(1-D22)*Q22))))</f>
        <v>84.088888888888889</v>
      </c>
    </row>
    <row r="23" spans="1:18" x14ac:dyDescent="0.45">
      <c r="A23" s="56">
        <f t="shared" si="0"/>
        <v>44659</v>
      </c>
      <c r="B23" s="157">
        <f>_xlfn.XLOOKUP(A23,Saline!$L$23,Saline!$O$23,0,0)</f>
        <v>0</v>
      </c>
      <c r="C23" s="143">
        <f>_xlfn.XLOOKUP(A23,Saline!$L$15:$L$17,Saline!$O$15:$O$17,SUM($E$3:$F$3),0)</f>
        <v>10.75</v>
      </c>
      <c r="D23" s="58">
        <f>'PT Storengy'!B15</f>
        <v>0</v>
      </c>
      <c r="E23" s="60">
        <f t="shared" si="1"/>
        <v>0.67844444444444452</v>
      </c>
      <c r="F23" s="58">
        <f t="shared" si="2"/>
        <v>5.5324444444444447E-2</v>
      </c>
      <c r="G23" s="59">
        <f>IF(F23&gt;=1,0,_xlfn.XLOOKUP(F23,Saline!$B$30:$B$130,Saline!$L$30:$L$130,,1))</f>
        <v>0.97333333333333327</v>
      </c>
      <c r="H23" s="142">
        <f xml:space="preserve">
IF(AND(F23&gt;=Saline!$M$15,A23&lt;=Saline!$L$15),0,
IF(AND(F23&gt;=Saline!$M$16,A23&lt;=Saline!$L$16),0,
IF(AND(F23&gt;=Saline!$M$17,A23&lt;=Saline!$L$17),0,IF(($E$4*(1-D23)*G23/1000)+E22&gt;SUM($E$3:$F$3),(SUM($E$3:$F$3)-E22)*1000,$E$4*(1-D23)*G23))))</f>
        <v>83.706666666666663</v>
      </c>
      <c r="I23" s="192">
        <f>IF(COUNTIFS('PTC GRTgaz'!$AA$11:$AA$28891,"",'PTC GRTgaz'!$B$11:$B$28891,'Sud-Est'!I$15,'PTC GRTgaz'!$D$11:$D$28891,'Sud-Est'!$A23,'PTC GRTgaz'!$C$11:$C$28891,"DEL")&gt;0,I$13,SUMIFS('PTC GRTgaz'!$AA$11:$AA$28891,'PTC GRTgaz'!$B$11:$B$28891,'Sud-Est'!I$15,'PTC GRTgaz'!$D$11:$D$28891,'Sud-Est'!$A23,'PTC GRTgaz'!$C$11:$C$28891,"DEL")*1.0026*$I$13/86)</f>
        <v>86</v>
      </c>
      <c r="J23" s="102">
        <f t="shared" si="3"/>
        <v>0.67844444444444452</v>
      </c>
      <c r="K23" s="58">
        <f t="shared" si="4"/>
        <v>5.5324444444444447E-2</v>
      </c>
      <c r="L23" s="59">
        <f>IF(K23&gt;=1,0,_xlfn.XLOOKUP(K23,Saline!$B$30:$B$130,Saline!$L$30:$L$130,,1))</f>
        <v>0.97333333333333327</v>
      </c>
      <c r="M23" s="142">
        <f xml:space="preserve">
IF(AND(K23&gt;=Saline!$M$15,A23&lt;=Saline!$L$15),0,
IF(AND(K23&gt;=Saline!$M$16,A23&lt;=Saline!$L$16),0,
IF(AND(K23&gt;=Saline!$M$17,A23&lt;=Saline!$L$17),0,IF((MIN(I23,$E$4*(1-D23)*L23)/1000)+J22&gt;SUM($E$3:$F$3),(SUM($E$3:$F$3)-J22)*1000,MIN(I23,$E$4*(1-D23)*L23)))))</f>
        <v>83.706666666666663</v>
      </c>
      <c r="N23" s="192">
        <f>IF(COUNTIFS('PTC GRTgaz'!$AB$11:$AB$28891,"",'PTC GRTgaz'!$B$11:$B$28891,'Sud-Est'!N$15,'PTC GRTgaz'!$D$11:$D$28891,'Sud-Est'!$A23,'PTC GRTgaz'!$C$11:$C$28891,"DEL")&gt;0,N$13,SUMIFS('PTC GRTgaz'!$AB$11:$AB$28891,'PTC GRTgaz'!$B$11:$B$28891,'Sud-Est'!N$15,'PTC GRTgaz'!$D$11:$D$28891,'Sud-Est'!$A23,'PTC GRTgaz'!$C$11:$C$28891,"DEL")*1.0026*$N$13/86)</f>
        <v>86</v>
      </c>
      <c r="O23" s="102">
        <f t="shared" si="5"/>
        <v>0.67844444444444452</v>
      </c>
      <c r="P23" s="58">
        <f t="shared" si="6"/>
        <v>5.5324444444444447E-2</v>
      </c>
      <c r="Q23" s="59">
        <f>IF(P23&gt;=1,0,_xlfn.XLOOKUP(P23,Saline!$B$30:$B$130,Saline!$L$30:$L$130,,1))</f>
        <v>0.97333333333333327</v>
      </c>
      <c r="R23" s="142">
        <f xml:space="preserve">
IF(AND(P23&gt;=Saline!$M$15,A23&lt;=Saline!$L$15),0,
IF(AND(P23&gt;=Saline!$M$16,A23&lt;=Saline!$L$16),0,
IF(AND(P23&gt;=Saline!$M$17,A23&lt;=Saline!$L$17),0,MIN(N23,$E$4*(1-D23)*Q23))))</f>
        <v>83.706666666666663</v>
      </c>
    </row>
    <row r="24" spans="1:18" x14ac:dyDescent="0.45">
      <c r="A24" s="56">
        <f t="shared" si="0"/>
        <v>44660</v>
      </c>
      <c r="B24" s="157">
        <f>_xlfn.XLOOKUP(A24,Saline!$L$23,Saline!$O$23,0,0)</f>
        <v>0</v>
      </c>
      <c r="C24" s="143">
        <f>_xlfn.XLOOKUP(A24,Saline!$L$15:$L$17,Saline!$O$15:$O$17,SUM($E$3:$F$3),0)</f>
        <v>10.75</v>
      </c>
      <c r="D24" s="58">
        <f>'PT Storengy'!B16</f>
        <v>0</v>
      </c>
      <c r="E24" s="60">
        <f t="shared" si="1"/>
        <v>0.76176888888888894</v>
      </c>
      <c r="F24" s="58">
        <f t="shared" si="2"/>
        <v>6.3111111111111118E-2</v>
      </c>
      <c r="G24" s="59">
        <f>IF(F24&gt;=1,0,_xlfn.XLOOKUP(F24,Saline!$B$30:$B$130,Saline!$L$30:$L$130,,1))</f>
        <v>0.96888888888888902</v>
      </c>
      <c r="H24" s="142">
        <f xml:space="preserve">
IF(AND(F24&gt;=Saline!$M$15,A24&lt;=Saline!$L$15),0,
IF(AND(F24&gt;=Saline!$M$16,A24&lt;=Saline!$L$16),0,
IF(AND(F24&gt;=Saline!$M$17,A24&lt;=Saline!$L$17),0,IF(($E$4*(1-D24)*G24/1000)+E23&gt;SUM($E$3:$F$3),(SUM($E$3:$F$3)-E23)*1000,$E$4*(1-D24)*G24))))</f>
        <v>83.324444444444453</v>
      </c>
      <c r="I24" s="192">
        <f>IF(COUNTIFS('PTC GRTgaz'!$AA$11:$AA$28891,"",'PTC GRTgaz'!$B$11:$B$28891,'Sud-Est'!I$15,'PTC GRTgaz'!$D$11:$D$28891,'Sud-Est'!$A24,'PTC GRTgaz'!$C$11:$C$28891,"DEL")&gt;0,I$13,SUMIFS('PTC GRTgaz'!$AA$11:$AA$28891,'PTC GRTgaz'!$B$11:$B$28891,'Sud-Est'!I$15,'PTC GRTgaz'!$D$11:$D$28891,'Sud-Est'!$A24,'PTC GRTgaz'!$C$11:$C$28891,"DEL")*1.0026*$I$13/86)</f>
        <v>86</v>
      </c>
      <c r="J24" s="102">
        <f t="shared" si="3"/>
        <v>0.76176888888888894</v>
      </c>
      <c r="K24" s="58">
        <f t="shared" si="4"/>
        <v>6.3111111111111118E-2</v>
      </c>
      <c r="L24" s="59">
        <f>IF(K24&gt;=1,0,_xlfn.XLOOKUP(K24,Saline!$B$30:$B$130,Saline!$L$30:$L$130,,1))</f>
        <v>0.96888888888888902</v>
      </c>
      <c r="M24" s="142">
        <f xml:space="preserve">
IF(AND(K24&gt;=Saline!$M$15,A24&lt;=Saline!$L$15),0,
IF(AND(K24&gt;=Saline!$M$16,A24&lt;=Saline!$L$16),0,
IF(AND(K24&gt;=Saline!$M$17,A24&lt;=Saline!$L$17),0,IF((MIN(I24,$E$4*(1-D24)*L24)/1000)+J23&gt;SUM($E$3:$F$3),(SUM($E$3:$F$3)-J23)*1000,MIN(I24,$E$4*(1-D24)*L24)))))</f>
        <v>83.324444444444453</v>
      </c>
      <c r="N24" s="192">
        <f>IF(COUNTIFS('PTC GRTgaz'!$AB$11:$AB$28891,"",'PTC GRTgaz'!$B$11:$B$28891,'Sud-Est'!N$15,'PTC GRTgaz'!$D$11:$D$28891,'Sud-Est'!$A24,'PTC GRTgaz'!$C$11:$C$28891,"DEL")&gt;0,N$13,SUMIFS('PTC GRTgaz'!$AB$11:$AB$28891,'PTC GRTgaz'!$B$11:$B$28891,'Sud-Est'!N$15,'PTC GRTgaz'!$D$11:$D$28891,'Sud-Est'!$A24,'PTC GRTgaz'!$C$11:$C$28891,"DEL")*1.0026*$N$13/86)</f>
        <v>86</v>
      </c>
      <c r="O24" s="102">
        <f t="shared" si="5"/>
        <v>0.76176888888888894</v>
      </c>
      <c r="P24" s="58">
        <f t="shared" si="6"/>
        <v>6.3111111111111118E-2</v>
      </c>
      <c r="Q24" s="59">
        <f>IF(P24&gt;=1,0,_xlfn.XLOOKUP(P24,Saline!$B$30:$B$130,Saline!$L$30:$L$130,,1))</f>
        <v>0.96888888888888902</v>
      </c>
      <c r="R24" s="142">
        <f xml:space="preserve">
IF(AND(P24&gt;=Saline!$M$15,A24&lt;=Saline!$L$15),0,
IF(AND(P24&gt;=Saline!$M$16,A24&lt;=Saline!$L$16),0,
IF(AND(P24&gt;=Saline!$M$17,A24&lt;=Saline!$L$17),0,MIN(N24,$E$4*(1-D24)*Q24))))</f>
        <v>83.324444444444453</v>
      </c>
    </row>
    <row r="25" spans="1:18" x14ac:dyDescent="0.45">
      <c r="A25" s="56">
        <f t="shared" si="0"/>
        <v>44661</v>
      </c>
      <c r="B25" s="157">
        <f>_xlfn.XLOOKUP(A25,Saline!$L$23,Saline!$O$23,0,0)</f>
        <v>0</v>
      </c>
      <c r="C25" s="143">
        <f>_xlfn.XLOOKUP(A25,Saline!$L$15:$L$17,Saline!$O$15:$O$17,SUM($E$3:$F$3),0)</f>
        <v>10.75</v>
      </c>
      <c r="D25" s="58">
        <f>'PT Storengy'!B17</f>
        <v>0</v>
      </c>
      <c r="E25" s="60">
        <f t="shared" si="1"/>
        <v>0.84471111111111119</v>
      </c>
      <c r="F25" s="58">
        <f t="shared" si="2"/>
        <v>7.0862222222222229E-2</v>
      </c>
      <c r="G25" s="59">
        <f>IF(F25&gt;=1,0,_xlfn.XLOOKUP(F25,Saline!$B$30:$B$130,Saline!$L$30:$L$130,,1))</f>
        <v>0.96444444444444433</v>
      </c>
      <c r="H25" s="142">
        <f xml:space="preserve">
IF(AND(F25&gt;=Saline!$M$15,A25&lt;=Saline!$L$15),0,
IF(AND(F25&gt;=Saline!$M$16,A25&lt;=Saline!$L$16),0,
IF(AND(F25&gt;=Saline!$M$17,A25&lt;=Saline!$L$17),0,IF(($E$4*(1-D25)*G25/1000)+E24&gt;SUM($E$3:$F$3),(SUM($E$3:$F$3)-E24)*1000,$E$4*(1-D25)*G25))))</f>
        <v>82.942222222222213</v>
      </c>
      <c r="I25" s="192">
        <f>IF(COUNTIFS('PTC GRTgaz'!$AA$11:$AA$28891,"",'PTC GRTgaz'!$B$11:$B$28891,'Sud-Est'!I$15,'PTC GRTgaz'!$D$11:$D$28891,'Sud-Est'!$A25,'PTC GRTgaz'!$C$11:$C$28891,"DEL")&gt;0,I$13,SUMIFS('PTC GRTgaz'!$AA$11:$AA$28891,'PTC GRTgaz'!$B$11:$B$28891,'Sud-Est'!I$15,'PTC GRTgaz'!$D$11:$D$28891,'Sud-Est'!$A25,'PTC GRTgaz'!$C$11:$C$28891,"DEL")*1.0026*$I$13/86)</f>
        <v>86</v>
      </c>
      <c r="J25" s="102">
        <f t="shared" si="3"/>
        <v>0.84471111111111119</v>
      </c>
      <c r="K25" s="58">
        <f t="shared" si="4"/>
        <v>7.0862222222222229E-2</v>
      </c>
      <c r="L25" s="59">
        <f>IF(K25&gt;=1,0,_xlfn.XLOOKUP(K25,Saline!$B$30:$B$130,Saline!$L$30:$L$130,,1))</f>
        <v>0.96444444444444433</v>
      </c>
      <c r="M25" s="142">
        <f xml:space="preserve">
IF(AND(K25&gt;=Saline!$M$15,A25&lt;=Saline!$L$15),0,
IF(AND(K25&gt;=Saline!$M$16,A25&lt;=Saline!$L$16),0,
IF(AND(K25&gt;=Saline!$M$17,A25&lt;=Saline!$L$17),0,IF((MIN(I25,$E$4*(1-D25)*L25)/1000)+J24&gt;SUM($E$3:$F$3),(SUM($E$3:$F$3)-J24)*1000,MIN(I25,$E$4*(1-D25)*L25)))))</f>
        <v>82.942222222222213</v>
      </c>
      <c r="N25" s="192">
        <f>IF(COUNTIFS('PTC GRTgaz'!$AB$11:$AB$28891,"",'PTC GRTgaz'!$B$11:$B$28891,'Sud-Est'!N$15,'PTC GRTgaz'!$D$11:$D$28891,'Sud-Est'!$A25,'PTC GRTgaz'!$C$11:$C$28891,"DEL")&gt;0,N$13,SUMIFS('PTC GRTgaz'!$AB$11:$AB$28891,'PTC GRTgaz'!$B$11:$B$28891,'Sud-Est'!N$15,'PTC GRTgaz'!$D$11:$D$28891,'Sud-Est'!$A25,'PTC GRTgaz'!$C$11:$C$28891,"DEL")*1.0026*$N$13/86)</f>
        <v>86</v>
      </c>
      <c r="O25" s="102">
        <f t="shared" si="5"/>
        <v>0.84471111111111119</v>
      </c>
      <c r="P25" s="58">
        <f t="shared" si="6"/>
        <v>7.0862222222222229E-2</v>
      </c>
      <c r="Q25" s="59">
        <f>IF(P25&gt;=1,0,_xlfn.XLOOKUP(P25,Saline!$B$30:$B$130,Saline!$L$30:$L$130,,1))</f>
        <v>0.96444444444444433</v>
      </c>
      <c r="R25" s="142">
        <f xml:space="preserve">
IF(AND(P25&gt;=Saline!$M$15,A25&lt;=Saline!$L$15),0,
IF(AND(P25&gt;=Saline!$M$16,A25&lt;=Saline!$L$16),0,
IF(AND(P25&gt;=Saline!$M$17,A25&lt;=Saline!$L$17),0,MIN(N25,$E$4*(1-D25)*Q25))))</f>
        <v>82.942222222222213</v>
      </c>
    </row>
    <row r="26" spans="1:18" x14ac:dyDescent="0.45">
      <c r="A26" s="56">
        <f t="shared" si="0"/>
        <v>44662</v>
      </c>
      <c r="B26" s="157">
        <f>_xlfn.XLOOKUP(A26,Saline!$L$23,Saline!$O$23,0,0)</f>
        <v>0</v>
      </c>
      <c r="C26" s="143">
        <f>_xlfn.XLOOKUP(A26,Saline!$L$15:$L$17,Saline!$O$15:$O$17,SUM($E$3:$F$3),0)</f>
        <v>10.75</v>
      </c>
      <c r="D26" s="58">
        <f>'PT Storengy'!B18</f>
        <v>0</v>
      </c>
      <c r="E26" s="60">
        <f t="shared" si="1"/>
        <v>0.92765333333333344</v>
      </c>
      <c r="F26" s="58">
        <f t="shared" si="2"/>
        <v>7.8577777777777788E-2</v>
      </c>
      <c r="G26" s="59">
        <f>IF(F26&gt;=1,0,_xlfn.XLOOKUP(F26,Saline!$B$30:$B$130,Saline!$L$30:$L$130,,1))</f>
        <v>0.96444444444444433</v>
      </c>
      <c r="H26" s="142">
        <f xml:space="preserve">
IF(AND(F26&gt;=Saline!$M$15,A26&lt;=Saline!$L$15),0,
IF(AND(F26&gt;=Saline!$M$16,A26&lt;=Saline!$L$16),0,
IF(AND(F26&gt;=Saline!$M$17,A26&lt;=Saline!$L$17),0,IF(($E$4*(1-D26)*G26/1000)+E25&gt;SUM($E$3:$F$3),(SUM($E$3:$F$3)-E25)*1000,$E$4*(1-D26)*G26))))</f>
        <v>82.942222222222213</v>
      </c>
      <c r="I26" s="192">
        <f>IF(COUNTIFS('PTC GRTgaz'!$AA$11:$AA$28891,"",'PTC GRTgaz'!$B$11:$B$28891,'Sud-Est'!I$15,'PTC GRTgaz'!$D$11:$D$28891,'Sud-Est'!$A26,'PTC GRTgaz'!$C$11:$C$28891,"DEL")&gt;0,I$13,SUMIFS('PTC GRTgaz'!$AA$11:$AA$28891,'PTC GRTgaz'!$B$11:$B$28891,'Sud-Est'!I$15,'PTC GRTgaz'!$D$11:$D$28891,'Sud-Est'!$A26,'PTC GRTgaz'!$C$11:$C$28891,"DEL")*1.0026*$I$13/86)</f>
        <v>86</v>
      </c>
      <c r="J26" s="102">
        <f t="shared" si="3"/>
        <v>0.92765333333333344</v>
      </c>
      <c r="K26" s="58">
        <f t="shared" si="4"/>
        <v>7.8577777777777788E-2</v>
      </c>
      <c r="L26" s="59">
        <f>IF(K26&gt;=1,0,_xlfn.XLOOKUP(K26,Saline!$B$30:$B$130,Saline!$L$30:$L$130,,1))</f>
        <v>0.96444444444444433</v>
      </c>
      <c r="M26" s="142">
        <f xml:space="preserve">
IF(AND(K26&gt;=Saline!$M$15,A26&lt;=Saline!$L$15),0,
IF(AND(K26&gt;=Saline!$M$16,A26&lt;=Saline!$L$16),0,
IF(AND(K26&gt;=Saline!$M$17,A26&lt;=Saline!$L$17),0,IF((MIN(I26,$E$4*(1-D26)*L26)/1000)+J25&gt;SUM($E$3:$F$3),(SUM($E$3:$F$3)-J25)*1000,MIN(I26,$E$4*(1-D26)*L26)))))</f>
        <v>82.942222222222213</v>
      </c>
      <c r="N26" s="192">
        <f>IF(COUNTIFS('PTC GRTgaz'!$AB$11:$AB$28891,"",'PTC GRTgaz'!$B$11:$B$28891,'Sud-Est'!N$15,'PTC GRTgaz'!$D$11:$D$28891,'Sud-Est'!$A26,'PTC GRTgaz'!$C$11:$C$28891,"DEL")&gt;0,N$13,SUMIFS('PTC GRTgaz'!$AB$11:$AB$28891,'PTC GRTgaz'!$B$11:$B$28891,'Sud-Est'!N$15,'PTC GRTgaz'!$D$11:$D$28891,'Sud-Est'!$A26,'PTC GRTgaz'!$C$11:$C$28891,"DEL")*1.0026*$N$13/86)</f>
        <v>86</v>
      </c>
      <c r="O26" s="102">
        <f t="shared" si="5"/>
        <v>0.92765333333333344</v>
      </c>
      <c r="P26" s="58">
        <f t="shared" si="6"/>
        <v>7.8577777777777788E-2</v>
      </c>
      <c r="Q26" s="59">
        <f>IF(P26&gt;=1,0,_xlfn.XLOOKUP(P26,Saline!$B$30:$B$130,Saline!$L$30:$L$130,,1))</f>
        <v>0.96444444444444433</v>
      </c>
      <c r="R26" s="142">
        <f xml:space="preserve">
IF(AND(P26&gt;=Saline!$M$15,A26&lt;=Saline!$L$15),0,
IF(AND(P26&gt;=Saline!$M$16,A26&lt;=Saline!$L$16),0,
IF(AND(P26&gt;=Saline!$M$17,A26&lt;=Saline!$L$17),0,MIN(N26,$E$4*(1-D26)*Q26))))</f>
        <v>82.942222222222213</v>
      </c>
    </row>
    <row r="27" spans="1:18" x14ac:dyDescent="0.45">
      <c r="A27" s="56">
        <f t="shared" si="0"/>
        <v>44663</v>
      </c>
      <c r="B27" s="157">
        <f>_xlfn.XLOOKUP(A27,Saline!$L$23,Saline!$O$23,0,0)</f>
        <v>0</v>
      </c>
      <c r="C27" s="143">
        <f>_xlfn.XLOOKUP(A27,Saline!$L$15:$L$17,Saline!$O$15:$O$17,SUM($E$3:$F$3),0)</f>
        <v>10.75</v>
      </c>
      <c r="D27" s="58">
        <f>'PT Storengy'!B19</f>
        <v>0</v>
      </c>
      <c r="E27" s="60">
        <f t="shared" si="1"/>
        <v>1.0102133333333334</v>
      </c>
      <c r="F27" s="58">
        <f t="shared" si="2"/>
        <v>8.6293333333333347E-2</v>
      </c>
      <c r="G27" s="59">
        <f>IF(F27&gt;=1,0,_xlfn.XLOOKUP(F27,Saline!$B$30:$B$130,Saline!$L$30:$L$130,,1))</f>
        <v>0.96000000000000008</v>
      </c>
      <c r="H27" s="142">
        <f xml:space="preserve">
IF(AND(F27&gt;=Saline!$M$15,A27&lt;=Saline!$L$15),0,
IF(AND(F27&gt;=Saline!$M$16,A27&lt;=Saline!$L$16),0,
IF(AND(F27&gt;=Saline!$M$17,A27&lt;=Saline!$L$17),0,IF(($E$4*(1-D27)*G27/1000)+E26&gt;SUM($E$3:$F$3),(SUM($E$3:$F$3)-E26)*1000,$E$4*(1-D27)*G27))))</f>
        <v>82.56</v>
      </c>
      <c r="I27" s="192">
        <f>IF(COUNTIFS('PTC GRTgaz'!$AA$11:$AA$28891,"",'PTC GRTgaz'!$B$11:$B$28891,'Sud-Est'!I$15,'PTC GRTgaz'!$D$11:$D$28891,'Sud-Est'!$A27,'PTC GRTgaz'!$C$11:$C$28891,"DEL")&gt;0,I$13,SUMIFS('PTC GRTgaz'!$AA$11:$AA$28891,'PTC GRTgaz'!$B$11:$B$28891,'Sud-Est'!I$15,'PTC GRTgaz'!$D$11:$D$28891,'Sud-Est'!$A27,'PTC GRTgaz'!$C$11:$C$28891,"DEL")*1.0026*$I$13/86)</f>
        <v>86</v>
      </c>
      <c r="J27" s="102">
        <f t="shared" si="3"/>
        <v>1.0102133333333334</v>
      </c>
      <c r="K27" s="58">
        <f t="shared" si="4"/>
        <v>8.6293333333333347E-2</v>
      </c>
      <c r="L27" s="59">
        <f>IF(K27&gt;=1,0,_xlfn.XLOOKUP(K27,Saline!$B$30:$B$130,Saline!$L$30:$L$130,,1))</f>
        <v>0.96000000000000008</v>
      </c>
      <c r="M27" s="142">
        <f xml:space="preserve">
IF(AND(K27&gt;=Saline!$M$15,A27&lt;=Saline!$L$15),0,
IF(AND(K27&gt;=Saline!$M$16,A27&lt;=Saline!$L$16),0,
IF(AND(K27&gt;=Saline!$M$17,A27&lt;=Saline!$L$17),0,IF((MIN(I27,$E$4*(1-D27)*L27)/1000)+J26&gt;SUM($E$3:$F$3),(SUM($E$3:$F$3)-J26)*1000,MIN(I27,$E$4*(1-D27)*L27)))))</f>
        <v>82.56</v>
      </c>
      <c r="N27" s="192">
        <f>IF(COUNTIFS('PTC GRTgaz'!$AB$11:$AB$28891,"",'PTC GRTgaz'!$B$11:$B$28891,'Sud-Est'!N$15,'PTC GRTgaz'!$D$11:$D$28891,'Sud-Est'!$A27,'PTC GRTgaz'!$C$11:$C$28891,"DEL")&gt;0,N$13,SUMIFS('PTC GRTgaz'!$AB$11:$AB$28891,'PTC GRTgaz'!$B$11:$B$28891,'Sud-Est'!N$15,'PTC GRTgaz'!$D$11:$D$28891,'Sud-Est'!$A27,'PTC GRTgaz'!$C$11:$C$28891,"DEL")*1.0026*$N$13/86)</f>
        <v>86</v>
      </c>
      <c r="O27" s="102">
        <f t="shared" si="5"/>
        <v>1.0102133333333334</v>
      </c>
      <c r="P27" s="58">
        <f t="shared" si="6"/>
        <v>8.6293333333333347E-2</v>
      </c>
      <c r="Q27" s="59">
        <f>IF(P27&gt;=1,0,_xlfn.XLOOKUP(P27,Saline!$B$30:$B$130,Saline!$L$30:$L$130,,1))</f>
        <v>0.96000000000000008</v>
      </c>
      <c r="R27" s="142">
        <f xml:space="preserve">
IF(AND(P27&gt;=Saline!$M$15,A27&lt;=Saline!$L$15),0,
IF(AND(P27&gt;=Saline!$M$16,A27&lt;=Saline!$L$16),0,
IF(AND(P27&gt;=Saline!$M$17,A27&lt;=Saline!$L$17),0,MIN(N27,$E$4*(1-D27)*Q27))))</f>
        <v>82.56</v>
      </c>
    </row>
    <row r="28" spans="1:18" x14ac:dyDescent="0.45">
      <c r="A28" s="56">
        <f t="shared" si="0"/>
        <v>44664</v>
      </c>
      <c r="B28" s="157">
        <f>_xlfn.XLOOKUP(A28,Saline!$L$23,Saline!$O$23,0,0)</f>
        <v>0</v>
      </c>
      <c r="C28" s="143">
        <f>_xlfn.XLOOKUP(A28,Saline!$L$15:$L$17,Saline!$O$15:$O$17,SUM($E$3:$F$3),0)</f>
        <v>10.75</v>
      </c>
      <c r="D28" s="58">
        <f>'PT Storengy'!B20</f>
        <v>0</v>
      </c>
      <c r="E28" s="60">
        <f t="shared" si="1"/>
        <v>1.0923911111111111</v>
      </c>
      <c r="F28" s="58">
        <f t="shared" si="2"/>
        <v>9.3973333333333339E-2</v>
      </c>
      <c r="G28" s="59">
        <f>IF(F28&gt;=1,0,_xlfn.XLOOKUP(F28,Saline!$B$30:$B$130,Saline!$L$30:$L$130,,1))</f>
        <v>0.9555555555555556</v>
      </c>
      <c r="H28" s="142">
        <f xml:space="preserve">
IF(AND(F28&gt;=Saline!$M$15,A28&lt;=Saline!$L$15),0,
IF(AND(F28&gt;=Saline!$M$16,A28&lt;=Saline!$L$16),0,
IF(AND(F28&gt;=Saline!$M$17,A28&lt;=Saline!$L$17),0,IF(($E$4*(1-D28)*G28/1000)+E27&gt;SUM($E$3:$F$3),(SUM($E$3:$F$3)-E27)*1000,$E$4*(1-D28)*G28))))</f>
        <v>82.177777777777777</v>
      </c>
      <c r="I28" s="192">
        <f>IF(COUNTIFS('PTC GRTgaz'!$AA$11:$AA$28891,"",'PTC GRTgaz'!$B$11:$B$28891,'Sud-Est'!I$15,'PTC GRTgaz'!$D$11:$D$28891,'Sud-Est'!$A28,'PTC GRTgaz'!$C$11:$C$28891,"DEL")&gt;0,I$13,SUMIFS('PTC GRTgaz'!$AA$11:$AA$28891,'PTC GRTgaz'!$B$11:$B$28891,'Sud-Est'!I$15,'PTC GRTgaz'!$D$11:$D$28891,'Sud-Est'!$A28,'PTC GRTgaz'!$C$11:$C$28891,"DEL")*1.0026*$I$13/86)</f>
        <v>86</v>
      </c>
      <c r="J28" s="102">
        <f t="shared" si="3"/>
        <v>1.0923911111111111</v>
      </c>
      <c r="K28" s="58">
        <f t="shared" si="4"/>
        <v>9.3973333333333339E-2</v>
      </c>
      <c r="L28" s="59">
        <f>IF(K28&gt;=1,0,_xlfn.XLOOKUP(K28,Saline!$B$30:$B$130,Saline!$L$30:$L$130,,1))</f>
        <v>0.9555555555555556</v>
      </c>
      <c r="M28" s="142">
        <f xml:space="preserve">
IF(AND(K28&gt;=Saline!$M$15,A28&lt;=Saline!$L$15),0,
IF(AND(K28&gt;=Saline!$M$16,A28&lt;=Saline!$L$16),0,
IF(AND(K28&gt;=Saline!$M$17,A28&lt;=Saline!$L$17),0,IF((MIN(I28,$E$4*(1-D28)*L28)/1000)+J27&gt;SUM($E$3:$F$3),(SUM($E$3:$F$3)-J27)*1000,MIN(I28,$E$4*(1-D28)*L28)))))</f>
        <v>82.177777777777777</v>
      </c>
      <c r="N28" s="192">
        <f>IF(COUNTIFS('PTC GRTgaz'!$AB$11:$AB$28891,"",'PTC GRTgaz'!$B$11:$B$28891,'Sud-Est'!N$15,'PTC GRTgaz'!$D$11:$D$28891,'Sud-Est'!$A28,'PTC GRTgaz'!$C$11:$C$28891,"DEL")&gt;0,N$13,SUMIFS('PTC GRTgaz'!$AB$11:$AB$28891,'PTC GRTgaz'!$B$11:$B$28891,'Sud-Est'!N$15,'PTC GRTgaz'!$D$11:$D$28891,'Sud-Est'!$A28,'PTC GRTgaz'!$C$11:$C$28891,"DEL")*1.0026*$N$13/86)</f>
        <v>86</v>
      </c>
      <c r="O28" s="102">
        <f t="shared" si="5"/>
        <v>1.0923911111111111</v>
      </c>
      <c r="P28" s="58">
        <f t="shared" si="6"/>
        <v>9.3973333333333339E-2</v>
      </c>
      <c r="Q28" s="59">
        <f>IF(P28&gt;=1,0,_xlfn.XLOOKUP(P28,Saline!$B$30:$B$130,Saline!$L$30:$L$130,,1))</f>
        <v>0.9555555555555556</v>
      </c>
      <c r="R28" s="142">
        <f xml:space="preserve">
IF(AND(P28&gt;=Saline!$M$15,A28&lt;=Saline!$L$15),0,
IF(AND(P28&gt;=Saline!$M$16,A28&lt;=Saline!$L$16),0,
IF(AND(P28&gt;=Saline!$M$17,A28&lt;=Saline!$L$17),0,MIN(N28,$E$4*(1-D28)*Q28))))</f>
        <v>82.177777777777777</v>
      </c>
    </row>
    <row r="29" spans="1:18" x14ac:dyDescent="0.45">
      <c r="A29" s="56">
        <f t="shared" si="0"/>
        <v>44665</v>
      </c>
      <c r="B29" s="157">
        <f>_xlfn.XLOOKUP(A29,Saline!$L$23,Saline!$O$23,0,0)</f>
        <v>0</v>
      </c>
      <c r="C29" s="143">
        <f>_xlfn.XLOOKUP(A29,Saline!$L$15:$L$17,Saline!$O$15:$O$17,SUM($E$3:$F$3),0)</f>
        <v>10.75</v>
      </c>
      <c r="D29" s="58">
        <f>'PT Storengy'!B21</f>
        <v>0</v>
      </c>
      <c r="E29" s="60">
        <f t="shared" si="1"/>
        <v>1.1741866666666667</v>
      </c>
      <c r="F29" s="58">
        <f t="shared" si="2"/>
        <v>0.10161777777777778</v>
      </c>
      <c r="G29" s="59">
        <f>IF(F29&gt;=1,0,_xlfn.XLOOKUP(F29,Saline!$B$30:$B$130,Saline!$L$30:$L$130,,1))</f>
        <v>0.95111111111111102</v>
      </c>
      <c r="H29" s="142">
        <f xml:space="preserve">
IF(AND(F29&gt;=Saline!$M$15,A29&lt;=Saline!$L$15),0,
IF(AND(F29&gt;=Saline!$M$16,A29&lt;=Saline!$L$16),0,
IF(AND(F29&gt;=Saline!$M$17,A29&lt;=Saline!$L$17),0,IF(($E$4*(1-D29)*G29/1000)+E28&gt;SUM($E$3:$F$3),(SUM($E$3:$F$3)-E28)*1000,$E$4*(1-D29)*G29))))</f>
        <v>81.795555555555552</v>
      </c>
      <c r="I29" s="192">
        <f>IF(COUNTIFS('PTC GRTgaz'!$AA$11:$AA$28891,"",'PTC GRTgaz'!$B$11:$B$28891,'Sud-Est'!I$15,'PTC GRTgaz'!$D$11:$D$28891,'Sud-Est'!$A29,'PTC GRTgaz'!$C$11:$C$28891,"DEL")&gt;0,I$13,SUMIFS('PTC GRTgaz'!$AA$11:$AA$28891,'PTC GRTgaz'!$B$11:$B$28891,'Sud-Est'!I$15,'PTC GRTgaz'!$D$11:$D$28891,'Sud-Est'!$A29,'PTC GRTgaz'!$C$11:$C$28891,"DEL")*1.0026*$I$13/86)</f>
        <v>86</v>
      </c>
      <c r="J29" s="102">
        <f t="shared" si="3"/>
        <v>1.1741866666666667</v>
      </c>
      <c r="K29" s="58">
        <f t="shared" si="4"/>
        <v>0.10161777777777778</v>
      </c>
      <c r="L29" s="59">
        <f>IF(K29&gt;=1,0,_xlfn.XLOOKUP(K29,Saline!$B$30:$B$130,Saline!$L$30:$L$130,,1))</f>
        <v>0.95111111111111102</v>
      </c>
      <c r="M29" s="142">
        <f xml:space="preserve">
IF(AND(K29&gt;=Saline!$M$15,A29&lt;=Saline!$L$15),0,
IF(AND(K29&gt;=Saline!$M$16,A29&lt;=Saline!$L$16),0,
IF(AND(K29&gt;=Saline!$M$17,A29&lt;=Saline!$L$17),0,IF((MIN(I29,$E$4*(1-D29)*L29)/1000)+J28&gt;SUM($E$3:$F$3),(SUM($E$3:$F$3)-J28)*1000,MIN(I29,$E$4*(1-D29)*L29)))))</f>
        <v>81.795555555555552</v>
      </c>
      <c r="N29" s="192">
        <f>IF(COUNTIFS('PTC GRTgaz'!$AB$11:$AB$28891,"",'PTC GRTgaz'!$B$11:$B$28891,'Sud-Est'!N$15,'PTC GRTgaz'!$D$11:$D$28891,'Sud-Est'!$A29,'PTC GRTgaz'!$C$11:$C$28891,"DEL")&gt;0,N$13,SUMIFS('PTC GRTgaz'!$AB$11:$AB$28891,'PTC GRTgaz'!$B$11:$B$28891,'Sud-Est'!N$15,'PTC GRTgaz'!$D$11:$D$28891,'Sud-Est'!$A29,'PTC GRTgaz'!$C$11:$C$28891,"DEL")*1.0026*$N$13/86)</f>
        <v>86</v>
      </c>
      <c r="O29" s="102">
        <f t="shared" si="5"/>
        <v>1.1741866666666667</v>
      </c>
      <c r="P29" s="58">
        <f t="shared" si="6"/>
        <v>0.10161777777777778</v>
      </c>
      <c r="Q29" s="59">
        <f>IF(P29&gt;=1,0,_xlfn.XLOOKUP(P29,Saline!$B$30:$B$130,Saline!$L$30:$L$130,,1))</f>
        <v>0.95111111111111102</v>
      </c>
      <c r="R29" s="142">
        <f xml:space="preserve">
IF(AND(P29&gt;=Saline!$M$15,A29&lt;=Saline!$L$15),0,
IF(AND(P29&gt;=Saline!$M$16,A29&lt;=Saline!$L$16),0,
IF(AND(P29&gt;=Saline!$M$17,A29&lt;=Saline!$L$17),0,MIN(N29,$E$4*(1-D29)*Q29))))</f>
        <v>81.795555555555552</v>
      </c>
    </row>
    <row r="30" spans="1:18" x14ac:dyDescent="0.45">
      <c r="A30" s="56">
        <f t="shared" si="0"/>
        <v>44666</v>
      </c>
      <c r="B30" s="157">
        <f>_xlfn.XLOOKUP(A30,Saline!$L$23,Saline!$O$23,0,0)</f>
        <v>0</v>
      </c>
      <c r="C30" s="143">
        <f>_xlfn.XLOOKUP(A30,Saline!$L$15:$L$17,Saline!$O$15:$O$17,SUM($E$3:$F$3),0)</f>
        <v>10.75</v>
      </c>
      <c r="D30" s="58">
        <f>'PT Storengy'!B22</f>
        <v>0</v>
      </c>
      <c r="E30" s="60">
        <f t="shared" si="1"/>
        <v>1.2559822222222223</v>
      </c>
      <c r="F30" s="58">
        <f t="shared" si="2"/>
        <v>0.10922666666666667</v>
      </c>
      <c r="G30" s="59">
        <f>IF(F30&gt;=1,0,_xlfn.XLOOKUP(F30,Saline!$B$30:$B$130,Saline!$L$30:$L$130,,1))</f>
        <v>0.95111111111111102</v>
      </c>
      <c r="H30" s="142">
        <f xml:space="preserve">
IF(AND(F30&gt;=Saline!$M$15,A30&lt;=Saline!$L$15),0,
IF(AND(F30&gt;=Saline!$M$16,A30&lt;=Saline!$L$16),0,
IF(AND(F30&gt;=Saline!$M$17,A30&lt;=Saline!$L$17),0,IF(($E$4*(1-D30)*G30/1000)+E29&gt;SUM($E$3:$F$3),(SUM($E$3:$F$3)-E29)*1000,$E$4*(1-D30)*G30))))</f>
        <v>81.795555555555552</v>
      </c>
      <c r="I30" s="192">
        <f>IF(COUNTIFS('PTC GRTgaz'!$AA$11:$AA$28891,"",'PTC GRTgaz'!$B$11:$B$28891,'Sud-Est'!I$15,'PTC GRTgaz'!$D$11:$D$28891,'Sud-Est'!$A30,'PTC GRTgaz'!$C$11:$C$28891,"DEL")&gt;0,I$13,SUMIFS('PTC GRTgaz'!$AA$11:$AA$28891,'PTC GRTgaz'!$B$11:$B$28891,'Sud-Est'!I$15,'PTC GRTgaz'!$D$11:$D$28891,'Sud-Est'!$A30,'PTC GRTgaz'!$C$11:$C$28891,"DEL")*1.0026*$I$13/86)</f>
        <v>86</v>
      </c>
      <c r="J30" s="102">
        <f t="shared" si="3"/>
        <v>1.2559822222222223</v>
      </c>
      <c r="K30" s="58">
        <f t="shared" si="4"/>
        <v>0.10922666666666667</v>
      </c>
      <c r="L30" s="59">
        <f>IF(K30&gt;=1,0,_xlfn.XLOOKUP(K30,Saline!$B$30:$B$130,Saline!$L$30:$L$130,,1))</f>
        <v>0.95111111111111102</v>
      </c>
      <c r="M30" s="142">
        <f xml:space="preserve">
IF(AND(K30&gt;=Saline!$M$15,A30&lt;=Saline!$L$15),0,
IF(AND(K30&gt;=Saline!$M$16,A30&lt;=Saline!$L$16),0,
IF(AND(K30&gt;=Saline!$M$17,A30&lt;=Saline!$L$17),0,IF((MIN(I30,$E$4*(1-D30)*L30)/1000)+J29&gt;SUM($E$3:$F$3),(SUM($E$3:$F$3)-J29)*1000,MIN(I30,$E$4*(1-D30)*L30)))))</f>
        <v>81.795555555555552</v>
      </c>
      <c r="N30" s="192">
        <f>IF(COUNTIFS('PTC GRTgaz'!$AB$11:$AB$28891,"",'PTC GRTgaz'!$B$11:$B$28891,'Sud-Est'!N$15,'PTC GRTgaz'!$D$11:$D$28891,'Sud-Est'!$A30,'PTC GRTgaz'!$C$11:$C$28891,"DEL")&gt;0,N$13,SUMIFS('PTC GRTgaz'!$AB$11:$AB$28891,'PTC GRTgaz'!$B$11:$B$28891,'Sud-Est'!N$15,'PTC GRTgaz'!$D$11:$D$28891,'Sud-Est'!$A30,'PTC GRTgaz'!$C$11:$C$28891,"DEL")*1.0026*$N$13/86)</f>
        <v>86</v>
      </c>
      <c r="O30" s="102">
        <f t="shared" si="5"/>
        <v>1.2559822222222223</v>
      </c>
      <c r="P30" s="58">
        <f t="shared" si="6"/>
        <v>0.10922666666666667</v>
      </c>
      <c r="Q30" s="59">
        <f>IF(P30&gt;=1,0,_xlfn.XLOOKUP(P30,Saline!$B$30:$B$130,Saline!$L$30:$L$130,,1))</f>
        <v>0.95111111111111102</v>
      </c>
      <c r="R30" s="142">
        <f xml:space="preserve">
IF(AND(P30&gt;=Saline!$M$15,A30&lt;=Saline!$L$15),0,
IF(AND(P30&gt;=Saline!$M$16,A30&lt;=Saline!$L$16),0,
IF(AND(P30&gt;=Saline!$M$17,A30&lt;=Saline!$L$17),0,MIN(N30,$E$4*(1-D30)*Q30))))</f>
        <v>81.795555555555552</v>
      </c>
    </row>
    <row r="31" spans="1:18" x14ac:dyDescent="0.45">
      <c r="A31" s="56">
        <f t="shared" si="0"/>
        <v>44667</v>
      </c>
      <c r="B31" s="157">
        <f>_xlfn.XLOOKUP(A31,Saline!$L$23,Saline!$O$23,0,0)</f>
        <v>0</v>
      </c>
      <c r="C31" s="143">
        <f>_xlfn.XLOOKUP(A31,Saline!$L$15:$L$17,Saline!$O$15:$O$17,SUM($E$3:$F$3),0)</f>
        <v>10.75</v>
      </c>
      <c r="D31" s="58">
        <f>'PT Storengy'!B23</f>
        <v>0</v>
      </c>
      <c r="E31" s="60">
        <f t="shared" si="1"/>
        <v>1.3373955555555557</v>
      </c>
      <c r="F31" s="58">
        <f t="shared" si="2"/>
        <v>0.11683555555555557</v>
      </c>
      <c r="G31" s="59">
        <f>IF(F31&gt;=1,0,_xlfn.XLOOKUP(F31,Saline!$B$30:$B$130,Saline!$L$30:$L$130,,1))</f>
        <v>0.94666666666666677</v>
      </c>
      <c r="H31" s="142">
        <f xml:space="preserve">
IF(AND(F31&gt;=Saline!$M$15,A31&lt;=Saline!$L$15),0,
IF(AND(F31&gt;=Saline!$M$16,A31&lt;=Saline!$L$16),0,
IF(AND(F31&gt;=Saline!$M$17,A31&lt;=Saline!$L$17),0,IF(($E$4*(1-D31)*G31/1000)+E30&gt;SUM($E$3:$F$3),(SUM($E$3:$F$3)-E30)*1000,$E$4*(1-D31)*G31))))</f>
        <v>81.413333333333341</v>
      </c>
      <c r="I31" s="192">
        <f>IF(COUNTIFS('PTC GRTgaz'!$AA$11:$AA$28891,"",'PTC GRTgaz'!$B$11:$B$28891,'Sud-Est'!I$15,'PTC GRTgaz'!$D$11:$D$28891,'Sud-Est'!$A31,'PTC GRTgaz'!$C$11:$C$28891,"DEL")&gt;0,I$13,SUMIFS('PTC GRTgaz'!$AA$11:$AA$28891,'PTC GRTgaz'!$B$11:$B$28891,'Sud-Est'!I$15,'PTC GRTgaz'!$D$11:$D$28891,'Sud-Est'!$A31,'PTC GRTgaz'!$C$11:$C$28891,"DEL")*1.0026*$I$13/86)</f>
        <v>86</v>
      </c>
      <c r="J31" s="102">
        <f t="shared" si="3"/>
        <v>1.3373955555555557</v>
      </c>
      <c r="K31" s="58">
        <f t="shared" si="4"/>
        <v>0.11683555555555557</v>
      </c>
      <c r="L31" s="59">
        <f>IF(K31&gt;=1,0,_xlfn.XLOOKUP(K31,Saline!$B$30:$B$130,Saline!$L$30:$L$130,,1))</f>
        <v>0.94666666666666677</v>
      </c>
      <c r="M31" s="142">
        <f xml:space="preserve">
IF(AND(K31&gt;=Saline!$M$15,A31&lt;=Saline!$L$15),0,
IF(AND(K31&gt;=Saline!$M$16,A31&lt;=Saline!$L$16),0,
IF(AND(K31&gt;=Saline!$M$17,A31&lt;=Saline!$L$17),0,IF((MIN(I31,$E$4*(1-D31)*L31)/1000)+J30&gt;SUM($E$3:$F$3),(SUM($E$3:$F$3)-J30)*1000,MIN(I31,$E$4*(1-D31)*L31)))))</f>
        <v>81.413333333333341</v>
      </c>
      <c r="N31" s="192">
        <f>IF(COUNTIFS('PTC GRTgaz'!$AB$11:$AB$28891,"",'PTC GRTgaz'!$B$11:$B$28891,'Sud-Est'!N$15,'PTC GRTgaz'!$D$11:$D$28891,'Sud-Est'!$A31,'PTC GRTgaz'!$C$11:$C$28891,"DEL")&gt;0,N$13,SUMIFS('PTC GRTgaz'!$AB$11:$AB$28891,'PTC GRTgaz'!$B$11:$B$28891,'Sud-Est'!N$15,'PTC GRTgaz'!$D$11:$D$28891,'Sud-Est'!$A31,'PTC GRTgaz'!$C$11:$C$28891,"DEL")*1.0026*$N$13/86)</f>
        <v>86</v>
      </c>
      <c r="O31" s="102">
        <f t="shared" si="5"/>
        <v>1.3373955555555557</v>
      </c>
      <c r="P31" s="58">
        <f t="shared" si="6"/>
        <v>0.11683555555555557</v>
      </c>
      <c r="Q31" s="59">
        <f>IF(P31&gt;=1,0,_xlfn.XLOOKUP(P31,Saline!$B$30:$B$130,Saline!$L$30:$L$130,,1))</f>
        <v>0.94666666666666677</v>
      </c>
      <c r="R31" s="142">
        <f xml:space="preserve">
IF(AND(P31&gt;=Saline!$M$15,A31&lt;=Saline!$L$15),0,
IF(AND(P31&gt;=Saline!$M$16,A31&lt;=Saline!$L$16),0,
IF(AND(P31&gt;=Saline!$M$17,A31&lt;=Saline!$L$17),0,MIN(N31,$E$4*(1-D31)*Q31))))</f>
        <v>81.413333333333341</v>
      </c>
    </row>
    <row r="32" spans="1:18" x14ac:dyDescent="0.45">
      <c r="A32" s="56">
        <f t="shared" si="0"/>
        <v>44668</v>
      </c>
      <c r="B32" s="157">
        <f>_xlfn.XLOOKUP(A32,Saline!$L$23,Saline!$O$23,0,0)</f>
        <v>0</v>
      </c>
      <c r="C32" s="143">
        <f>_xlfn.XLOOKUP(A32,Saline!$L$15:$L$17,Saline!$O$15:$O$17,SUM($E$3:$F$3),0)</f>
        <v>10.75</v>
      </c>
      <c r="D32" s="58">
        <f>'PT Storengy'!B24</f>
        <v>0</v>
      </c>
      <c r="E32" s="60">
        <f t="shared" si="1"/>
        <v>1.4184266666666667</v>
      </c>
      <c r="F32" s="58">
        <f t="shared" si="2"/>
        <v>0.1244088888888889</v>
      </c>
      <c r="G32" s="59">
        <f>IF(F32&gt;=1,0,_xlfn.XLOOKUP(F32,Saline!$B$30:$B$130,Saline!$L$30:$L$130,,1))</f>
        <v>0.94222222222222207</v>
      </c>
      <c r="H32" s="142">
        <f xml:space="preserve">
IF(AND(F32&gt;=Saline!$M$15,A32&lt;=Saline!$L$15),0,
IF(AND(F32&gt;=Saline!$M$16,A32&lt;=Saline!$L$16),0,
IF(AND(F32&gt;=Saline!$M$17,A32&lt;=Saline!$L$17),0,IF(($E$4*(1-D32)*G32/1000)+E31&gt;SUM($E$3:$F$3),(SUM($E$3:$F$3)-E31)*1000,$E$4*(1-D32)*G32))))</f>
        <v>81.031111111111102</v>
      </c>
      <c r="I32" s="192">
        <f>IF(COUNTIFS('PTC GRTgaz'!$AA$11:$AA$28891,"",'PTC GRTgaz'!$B$11:$B$28891,'Sud-Est'!I$15,'PTC GRTgaz'!$D$11:$D$28891,'Sud-Est'!$A32,'PTC GRTgaz'!$C$11:$C$28891,"DEL")&gt;0,I$13,SUMIFS('PTC GRTgaz'!$AA$11:$AA$28891,'PTC GRTgaz'!$B$11:$B$28891,'Sud-Est'!I$15,'PTC GRTgaz'!$D$11:$D$28891,'Sud-Est'!$A32,'PTC GRTgaz'!$C$11:$C$28891,"DEL")*1.0026*$I$13/86)</f>
        <v>86</v>
      </c>
      <c r="J32" s="102">
        <f t="shared" si="3"/>
        <v>1.4184266666666667</v>
      </c>
      <c r="K32" s="58">
        <f t="shared" si="4"/>
        <v>0.1244088888888889</v>
      </c>
      <c r="L32" s="59">
        <f>IF(K32&gt;=1,0,_xlfn.XLOOKUP(K32,Saline!$B$30:$B$130,Saline!$L$30:$L$130,,1))</f>
        <v>0.94222222222222207</v>
      </c>
      <c r="M32" s="142">
        <f xml:space="preserve">
IF(AND(K32&gt;=Saline!$M$15,A32&lt;=Saline!$L$15),0,
IF(AND(K32&gt;=Saline!$M$16,A32&lt;=Saline!$L$16),0,
IF(AND(K32&gt;=Saline!$M$17,A32&lt;=Saline!$L$17),0,IF((MIN(I32,$E$4*(1-D32)*L32)/1000)+J31&gt;SUM($E$3:$F$3),(SUM($E$3:$F$3)-J31)*1000,MIN(I32,$E$4*(1-D32)*L32)))))</f>
        <v>81.031111111111102</v>
      </c>
      <c r="N32" s="192">
        <f>IF(COUNTIFS('PTC GRTgaz'!$AB$11:$AB$28891,"",'PTC GRTgaz'!$B$11:$B$28891,'Sud-Est'!N$15,'PTC GRTgaz'!$D$11:$D$28891,'Sud-Est'!$A32,'PTC GRTgaz'!$C$11:$C$28891,"DEL")&gt;0,N$13,SUMIFS('PTC GRTgaz'!$AB$11:$AB$28891,'PTC GRTgaz'!$B$11:$B$28891,'Sud-Est'!N$15,'PTC GRTgaz'!$D$11:$D$28891,'Sud-Est'!$A32,'PTC GRTgaz'!$C$11:$C$28891,"DEL")*1.0026*$N$13/86)</f>
        <v>86</v>
      </c>
      <c r="O32" s="102">
        <f t="shared" si="5"/>
        <v>1.4184266666666667</v>
      </c>
      <c r="P32" s="58">
        <f t="shared" si="6"/>
        <v>0.1244088888888889</v>
      </c>
      <c r="Q32" s="59">
        <f>IF(P32&gt;=1,0,_xlfn.XLOOKUP(P32,Saline!$B$30:$B$130,Saline!$L$30:$L$130,,1))</f>
        <v>0.94222222222222207</v>
      </c>
      <c r="R32" s="142">
        <f xml:space="preserve">
IF(AND(P32&gt;=Saline!$M$15,A32&lt;=Saline!$L$15),0,
IF(AND(P32&gt;=Saline!$M$16,A32&lt;=Saline!$L$16),0,
IF(AND(P32&gt;=Saline!$M$17,A32&lt;=Saline!$L$17),0,MIN(N32,$E$4*(1-D32)*Q32))))</f>
        <v>81.031111111111102</v>
      </c>
    </row>
    <row r="33" spans="1:18" x14ac:dyDescent="0.45">
      <c r="A33" s="56">
        <f t="shared" si="0"/>
        <v>44669</v>
      </c>
      <c r="B33" s="157">
        <f>_xlfn.XLOOKUP(A33,Saline!$L$23,Saline!$O$23,0,0)</f>
        <v>0</v>
      </c>
      <c r="C33" s="143">
        <f>_xlfn.XLOOKUP(A33,Saline!$L$15:$L$17,Saline!$O$15:$O$17,SUM($E$3:$F$3),0)</f>
        <v>10.75</v>
      </c>
      <c r="D33" s="58">
        <f>'PT Storengy'!B25</f>
        <v>0</v>
      </c>
      <c r="E33" s="60">
        <f t="shared" si="1"/>
        <v>1.4990755555555557</v>
      </c>
      <c r="F33" s="58">
        <f t="shared" si="2"/>
        <v>0.13194666666666668</v>
      </c>
      <c r="G33" s="59">
        <f>IF(F33&gt;=1,0,_xlfn.XLOOKUP(F33,Saline!$B$30:$B$130,Saline!$L$30:$L$130,,1))</f>
        <v>0.93777777777777793</v>
      </c>
      <c r="H33" s="142">
        <f xml:space="preserve">
IF(AND(F33&gt;=Saline!$M$15,A33&lt;=Saline!$L$15),0,
IF(AND(F33&gt;=Saline!$M$16,A33&lt;=Saline!$L$16),0,
IF(AND(F33&gt;=Saline!$M$17,A33&lt;=Saline!$L$17),0,IF(($E$4*(1-D33)*G33/1000)+E32&gt;SUM($E$3:$F$3),(SUM($E$3:$F$3)-E32)*1000,$E$4*(1-D33)*G33))))</f>
        <v>80.648888888888905</v>
      </c>
      <c r="I33" s="192">
        <f>IF(COUNTIFS('PTC GRTgaz'!$AA$11:$AA$28891,"",'PTC GRTgaz'!$B$11:$B$28891,'Sud-Est'!I$15,'PTC GRTgaz'!$D$11:$D$28891,'Sud-Est'!$A33,'PTC GRTgaz'!$C$11:$C$28891,"DEL")&gt;0,I$13,SUMIFS('PTC GRTgaz'!$AA$11:$AA$28891,'PTC GRTgaz'!$B$11:$B$28891,'Sud-Est'!I$15,'PTC GRTgaz'!$D$11:$D$28891,'Sud-Est'!$A33,'PTC GRTgaz'!$C$11:$C$28891,"DEL")*1.0026*$I$13/86)</f>
        <v>86</v>
      </c>
      <c r="J33" s="102">
        <f t="shared" si="3"/>
        <v>1.4990755555555557</v>
      </c>
      <c r="K33" s="58">
        <f t="shared" si="4"/>
        <v>0.13194666666666668</v>
      </c>
      <c r="L33" s="59">
        <f>IF(K33&gt;=1,0,_xlfn.XLOOKUP(K33,Saline!$B$30:$B$130,Saline!$L$30:$L$130,,1))</f>
        <v>0.93777777777777793</v>
      </c>
      <c r="M33" s="142">
        <f xml:space="preserve">
IF(AND(K33&gt;=Saline!$M$15,A33&lt;=Saline!$L$15),0,
IF(AND(K33&gt;=Saline!$M$16,A33&lt;=Saline!$L$16),0,
IF(AND(K33&gt;=Saline!$M$17,A33&lt;=Saline!$L$17),0,IF((MIN(I33,$E$4*(1-D33)*L33)/1000)+J32&gt;SUM($E$3:$F$3),(SUM($E$3:$F$3)-J32)*1000,MIN(I33,$E$4*(1-D33)*L33)))))</f>
        <v>80.648888888888905</v>
      </c>
      <c r="N33" s="192">
        <f>IF(COUNTIFS('PTC GRTgaz'!$AB$11:$AB$28891,"",'PTC GRTgaz'!$B$11:$B$28891,'Sud-Est'!N$15,'PTC GRTgaz'!$D$11:$D$28891,'Sud-Est'!$A33,'PTC GRTgaz'!$C$11:$C$28891,"DEL")&gt;0,N$13,SUMIFS('PTC GRTgaz'!$AB$11:$AB$28891,'PTC GRTgaz'!$B$11:$B$28891,'Sud-Est'!N$15,'PTC GRTgaz'!$D$11:$D$28891,'Sud-Est'!$A33,'PTC GRTgaz'!$C$11:$C$28891,"DEL")*1.0026*$N$13/86)</f>
        <v>86</v>
      </c>
      <c r="O33" s="102">
        <f t="shared" si="5"/>
        <v>1.4990755555555557</v>
      </c>
      <c r="P33" s="58">
        <f t="shared" si="6"/>
        <v>0.13194666666666668</v>
      </c>
      <c r="Q33" s="59">
        <f>IF(P33&gt;=1,0,_xlfn.XLOOKUP(P33,Saline!$B$30:$B$130,Saline!$L$30:$L$130,,1))</f>
        <v>0.93777777777777793</v>
      </c>
      <c r="R33" s="142">
        <f xml:space="preserve">
IF(AND(P33&gt;=Saline!$M$15,A33&lt;=Saline!$L$15),0,
IF(AND(P33&gt;=Saline!$M$16,A33&lt;=Saline!$L$16),0,
IF(AND(P33&gt;=Saline!$M$17,A33&lt;=Saline!$L$17),0,MIN(N33,$E$4*(1-D33)*Q33))))</f>
        <v>80.648888888888905</v>
      </c>
    </row>
    <row r="34" spans="1:18" x14ac:dyDescent="0.45">
      <c r="A34" s="56">
        <f t="shared" si="0"/>
        <v>44670</v>
      </c>
      <c r="B34" s="157">
        <f>_xlfn.XLOOKUP(A34,Saline!$L$23,Saline!$O$23,0,0)</f>
        <v>0</v>
      </c>
      <c r="C34" s="143">
        <f>_xlfn.XLOOKUP(A34,Saline!$L$15:$L$17,Saline!$O$15:$O$17,SUM($E$3:$F$3),0)</f>
        <v>10.75</v>
      </c>
      <c r="D34" s="58">
        <f>'PT Storengy'!B26</f>
        <v>0</v>
      </c>
      <c r="E34" s="60">
        <f t="shared" si="1"/>
        <v>1.5797244444444447</v>
      </c>
      <c r="F34" s="58">
        <f t="shared" si="2"/>
        <v>0.1394488888888889</v>
      </c>
      <c r="G34" s="59">
        <f>IF(F34&gt;=1,0,_xlfn.XLOOKUP(F34,Saline!$B$30:$B$130,Saline!$L$30:$L$130,,1))</f>
        <v>0.93777777777777793</v>
      </c>
      <c r="H34" s="142">
        <f xml:space="preserve">
IF(AND(F34&gt;=Saline!$M$15,A34&lt;=Saline!$L$15),0,
IF(AND(F34&gt;=Saline!$M$16,A34&lt;=Saline!$L$16),0,
IF(AND(F34&gt;=Saline!$M$17,A34&lt;=Saline!$L$17),0,IF(($E$4*(1-D34)*G34/1000)+E33&gt;SUM($E$3:$F$3),(SUM($E$3:$F$3)-E33)*1000,$E$4*(1-D34)*G34))))</f>
        <v>80.648888888888905</v>
      </c>
      <c r="I34" s="192">
        <f>IF(COUNTIFS('PTC GRTgaz'!$AA$11:$AA$28891,"",'PTC GRTgaz'!$B$11:$B$28891,'Sud-Est'!I$15,'PTC GRTgaz'!$D$11:$D$28891,'Sud-Est'!$A34,'PTC GRTgaz'!$C$11:$C$28891,"DEL")&gt;0,I$13,SUMIFS('PTC GRTgaz'!$AA$11:$AA$28891,'PTC GRTgaz'!$B$11:$B$28891,'Sud-Est'!I$15,'PTC GRTgaz'!$D$11:$D$28891,'Sud-Est'!$A34,'PTC GRTgaz'!$C$11:$C$28891,"DEL")*1.0026*$I$13/86)</f>
        <v>86</v>
      </c>
      <c r="J34" s="102">
        <f t="shared" si="3"/>
        <v>1.5797244444444447</v>
      </c>
      <c r="K34" s="58">
        <f t="shared" si="4"/>
        <v>0.1394488888888889</v>
      </c>
      <c r="L34" s="59">
        <f>IF(K34&gt;=1,0,_xlfn.XLOOKUP(K34,Saline!$B$30:$B$130,Saline!$L$30:$L$130,,1))</f>
        <v>0.93777777777777793</v>
      </c>
      <c r="M34" s="142">
        <f xml:space="preserve">
IF(AND(K34&gt;=Saline!$M$15,A34&lt;=Saline!$L$15),0,
IF(AND(K34&gt;=Saline!$M$16,A34&lt;=Saline!$L$16),0,
IF(AND(K34&gt;=Saline!$M$17,A34&lt;=Saline!$L$17),0,IF((MIN(I34,$E$4*(1-D34)*L34)/1000)+J33&gt;SUM($E$3:$F$3),(SUM($E$3:$F$3)-J33)*1000,MIN(I34,$E$4*(1-D34)*L34)))))</f>
        <v>80.648888888888905</v>
      </c>
      <c r="N34" s="192">
        <f>IF(COUNTIFS('PTC GRTgaz'!$AB$11:$AB$28891,"",'PTC GRTgaz'!$B$11:$B$28891,'Sud-Est'!N$15,'PTC GRTgaz'!$D$11:$D$28891,'Sud-Est'!$A34,'PTC GRTgaz'!$C$11:$C$28891,"DEL")&gt;0,N$13,SUMIFS('PTC GRTgaz'!$AB$11:$AB$28891,'PTC GRTgaz'!$B$11:$B$28891,'Sud-Est'!N$15,'PTC GRTgaz'!$D$11:$D$28891,'Sud-Est'!$A34,'PTC GRTgaz'!$C$11:$C$28891,"DEL")*1.0026*$N$13/86)</f>
        <v>86</v>
      </c>
      <c r="O34" s="102">
        <f t="shared" si="5"/>
        <v>1.5797244444444447</v>
      </c>
      <c r="P34" s="58">
        <f t="shared" si="6"/>
        <v>0.1394488888888889</v>
      </c>
      <c r="Q34" s="59">
        <f>IF(P34&gt;=1,0,_xlfn.XLOOKUP(P34,Saline!$B$30:$B$130,Saline!$L$30:$L$130,,1))</f>
        <v>0.93777777777777793</v>
      </c>
      <c r="R34" s="142">
        <f xml:space="preserve">
IF(AND(P34&gt;=Saline!$M$15,A34&lt;=Saline!$L$15),0,
IF(AND(P34&gt;=Saline!$M$16,A34&lt;=Saline!$L$16),0,
IF(AND(P34&gt;=Saline!$M$17,A34&lt;=Saline!$L$17),0,MIN(N34,$E$4*(1-D34)*Q34))))</f>
        <v>80.648888888888905</v>
      </c>
    </row>
    <row r="35" spans="1:18" x14ac:dyDescent="0.45">
      <c r="A35" s="56">
        <f t="shared" si="0"/>
        <v>44671</v>
      </c>
      <c r="B35" s="157">
        <f>_xlfn.XLOOKUP(A35,Saline!$L$23,Saline!$O$23,0,0)</f>
        <v>0</v>
      </c>
      <c r="C35" s="143">
        <f>_xlfn.XLOOKUP(A35,Saline!$L$15:$L$17,Saline!$O$15:$O$17,SUM($E$3:$F$3),0)</f>
        <v>10.75</v>
      </c>
      <c r="D35" s="58">
        <f>'PT Storengy'!B27</f>
        <v>0</v>
      </c>
      <c r="E35" s="60">
        <f t="shared" si="1"/>
        <v>1.6599911111111114</v>
      </c>
      <c r="F35" s="58">
        <f t="shared" si="2"/>
        <v>0.14695111111111114</v>
      </c>
      <c r="G35" s="59">
        <f>IF(F35&gt;=1,0,_xlfn.XLOOKUP(F35,Saline!$B$30:$B$130,Saline!$L$30:$L$130,,1))</f>
        <v>0.93333333333333335</v>
      </c>
      <c r="H35" s="142">
        <f xml:space="preserve">
IF(AND(F35&gt;=Saline!$M$15,A35&lt;=Saline!$L$15),0,
IF(AND(F35&gt;=Saline!$M$16,A35&lt;=Saline!$L$16),0,
IF(AND(F35&gt;=Saline!$M$17,A35&lt;=Saline!$L$17),0,IF(($E$4*(1-D35)*G35/1000)+E34&gt;SUM($E$3:$F$3),(SUM($E$3:$F$3)-E34)*1000,$E$4*(1-D35)*G35))))</f>
        <v>80.266666666666666</v>
      </c>
      <c r="I35" s="192">
        <f>IF(COUNTIFS('PTC GRTgaz'!$AA$11:$AA$28891,"",'PTC GRTgaz'!$B$11:$B$28891,'Sud-Est'!I$15,'PTC GRTgaz'!$D$11:$D$28891,'Sud-Est'!$A35,'PTC GRTgaz'!$C$11:$C$28891,"DEL")&gt;0,I$13,SUMIFS('PTC GRTgaz'!$AA$11:$AA$28891,'PTC GRTgaz'!$B$11:$B$28891,'Sud-Est'!I$15,'PTC GRTgaz'!$D$11:$D$28891,'Sud-Est'!$A35,'PTC GRTgaz'!$C$11:$C$28891,"DEL")*1.0026*$I$13/86)</f>
        <v>86</v>
      </c>
      <c r="J35" s="102">
        <f t="shared" si="3"/>
        <v>1.6599911111111114</v>
      </c>
      <c r="K35" s="58">
        <f t="shared" si="4"/>
        <v>0.14695111111111114</v>
      </c>
      <c r="L35" s="59">
        <f>IF(K35&gt;=1,0,_xlfn.XLOOKUP(K35,Saline!$B$30:$B$130,Saline!$L$30:$L$130,,1))</f>
        <v>0.93333333333333335</v>
      </c>
      <c r="M35" s="142">
        <f xml:space="preserve">
IF(AND(K35&gt;=Saline!$M$15,A35&lt;=Saline!$L$15),0,
IF(AND(K35&gt;=Saline!$M$16,A35&lt;=Saline!$L$16),0,
IF(AND(K35&gt;=Saline!$M$17,A35&lt;=Saline!$L$17),0,IF((MIN(I35,$E$4*(1-D35)*L35)/1000)+J34&gt;SUM($E$3:$F$3),(SUM($E$3:$F$3)-J34)*1000,MIN(I35,$E$4*(1-D35)*L35)))))</f>
        <v>80.266666666666666</v>
      </c>
      <c r="N35" s="192">
        <f>IF(COUNTIFS('PTC GRTgaz'!$AB$11:$AB$28891,"",'PTC GRTgaz'!$B$11:$B$28891,'Sud-Est'!N$15,'PTC GRTgaz'!$D$11:$D$28891,'Sud-Est'!$A35,'PTC GRTgaz'!$C$11:$C$28891,"DEL")&gt;0,N$13,SUMIFS('PTC GRTgaz'!$AB$11:$AB$28891,'PTC GRTgaz'!$B$11:$B$28891,'Sud-Est'!N$15,'PTC GRTgaz'!$D$11:$D$28891,'Sud-Est'!$A35,'PTC GRTgaz'!$C$11:$C$28891,"DEL")*1.0026*$N$13/86)</f>
        <v>86</v>
      </c>
      <c r="O35" s="102">
        <f t="shared" si="5"/>
        <v>1.6599911111111114</v>
      </c>
      <c r="P35" s="58">
        <f t="shared" si="6"/>
        <v>0.14695111111111114</v>
      </c>
      <c r="Q35" s="59">
        <f>IF(P35&gt;=1,0,_xlfn.XLOOKUP(P35,Saline!$B$30:$B$130,Saline!$L$30:$L$130,,1))</f>
        <v>0.93333333333333335</v>
      </c>
      <c r="R35" s="142">
        <f xml:space="preserve">
IF(AND(P35&gt;=Saline!$M$15,A35&lt;=Saline!$L$15),0,
IF(AND(P35&gt;=Saline!$M$16,A35&lt;=Saline!$L$16),0,
IF(AND(P35&gt;=Saline!$M$17,A35&lt;=Saline!$L$17),0,MIN(N35,$E$4*(1-D35)*Q35))))</f>
        <v>80.266666666666666</v>
      </c>
    </row>
    <row r="36" spans="1:18" x14ac:dyDescent="0.45">
      <c r="A36" s="56">
        <f t="shared" si="0"/>
        <v>44672</v>
      </c>
      <c r="B36" s="157">
        <f>_xlfn.XLOOKUP(A36,Saline!$L$23,Saline!$O$23,0,0)</f>
        <v>0</v>
      </c>
      <c r="C36" s="143">
        <f>_xlfn.XLOOKUP(A36,Saline!$L$15:$L$17,Saline!$O$15:$O$17,SUM($E$3:$F$3),0)</f>
        <v>10.75</v>
      </c>
      <c r="D36" s="58">
        <f>'PT Storengy'!B28</f>
        <v>0</v>
      </c>
      <c r="E36" s="60">
        <f t="shared" si="1"/>
        <v>1.7398755555555558</v>
      </c>
      <c r="F36" s="58">
        <f t="shared" si="2"/>
        <v>0.15441777777777779</v>
      </c>
      <c r="G36" s="59">
        <f>IF(F36&gt;=1,0,_xlfn.XLOOKUP(F36,Saline!$B$30:$B$130,Saline!$L$30:$L$130,,1))</f>
        <v>0.92888888888888888</v>
      </c>
      <c r="H36" s="142">
        <f xml:space="preserve">
IF(AND(F36&gt;=Saline!$M$15,A36&lt;=Saline!$L$15),0,
IF(AND(F36&gt;=Saline!$M$16,A36&lt;=Saline!$L$16),0,
IF(AND(F36&gt;=Saline!$M$17,A36&lt;=Saline!$L$17),0,IF(($E$4*(1-D36)*G36/1000)+E35&gt;SUM($E$3:$F$3),(SUM($E$3:$F$3)-E35)*1000,$E$4*(1-D36)*G36))))</f>
        <v>79.884444444444441</v>
      </c>
      <c r="I36" s="192">
        <f>IF(COUNTIFS('PTC GRTgaz'!$AA$11:$AA$28891,"",'PTC GRTgaz'!$B$11:$B$28891,'Sud-Est'!I$15,'PTC GRTgaz'!$D$11:$D$28891,'Sud-Est'!$A36,'PTC GRTgaz'!$C$11:$C$28891,"DEL")&gt;0,I$13,SUMIFS('PTC GRTgaz'!$AA$11:$AA$28891,'PTC GRTgaz'!$B$11:$B$28891,'Sud-Est'!I$15,'PTC GRTgaz'!$D$11:$D$28891,'Sud-Est'!$A36,'PTC GRTgaz'!$C$11:$C$28891,"DEL")*1.0026*$I$13/86)</f>
        <v>86</v>
      </c>
      <c r="J36" s="102">
        <f t="shared" si="3"/>
        <v>1.7398755555555558</v>
      </c>
      <c r="K36" s="58">
        <f t="shared" si="4"/>
        <v>0.15441777777777779</v>
      </c>
      <c r="L36" s="59">
        <f>IF(K36&gt;=1,0,_xlfn.XLOOKUP(K36,Saline!$B$30:$B$130,Saline!$L$30:$L$130,,1))</f>
        <v>0.92888888888888888</v>
      </c>
      <c r="M36" s="142">
        <f xml:space="preserve">
IF(AND(K36&gt;=Saline!$M$15,A36&lt;=Saline!$L$15),0,
IF(AND(K36&gt;=Saline!$M$16,A36&lt;=Saline!$L$16),0,
IF(AND(K36&gt;=Saline!$M$17,A36&lt;=Saline!$L$17),0,IF((MIN(I36,$E$4*(1-D36)*L36)/1000)+J35&gt;SUM($E$3:$F$3),(SUM($E$3:$F$3)-J35)*1000,MIN(I36,$E$4*(1-D36)*L36)))))</f>
        <v>79.884444444444441</v>
      </c>
      <c r="N36" s="192">
        <f>IF(COUNTIFS('PTC GRTgaz'!$AB$11:$AB$28891,"",'PTC GRTgaz'!$B$11:$B$28891,'Sud-Est'!N$15,'PTC GRTgaz'!$D$11:$D$28891,'Sud-Est'!$A36,'PTC GRTgaz'!$C$11:$C$28891,"DEL")&gt;0,N$13,SUMIFS('PTC GRTgaz'!$AB$11:$AB$28891,'PTC GRTgaz'!$B$11:$B$28891,'Sud-Est'!N$15,'PTC GRTgaz'!$D$11:$D$28891,'Sud-Est'!$A36,'PTC GRTgaz'!$C$11:$C$28891,"DEL")*1.0026*$N$13/86)</f>
        <v>86</v>
      </c>
      <c r="O36" s="102">
        <f t="shared" si="5"/>
        <v>1.7398755555555558</v>
      </c>
      <c r="P36" s="58">
        <f t="shared" si="6"/>
        <v>0.15441777777777779</v>
      </c>
      <c r="Q36" s="59">
        <f>IF(P36&gt;=1,0,_xlfn.XLOOKUP(P36,Saline!$B$30:$B$130,Saline!$L$30:$L$130,,1))</f>
        <v>0.92888888888888888</v>
      </c>
      <c r="R36" s="142">
        <f xml:space="preserve">
IF(AND(P36&gt;=Saline!$M$15,A36&lt;=Saline!$L$15),0,
IF(AND(P36&gt;=Saline!$M$16,A36&lt;=Saline!$L$16),0,
IF(AND(P36&gt;=Saline!$M$17,A36&lt;=Saline!$L$17),0,MIN(N36,$E$4*(1-D36)*Q36))))</f>
        <v>79.884444444444441</v>
      </c>
    </row>
    <row r="37" spans="1:18" x14ac:dyDescent="0.45">
      <c r="A37" s="56">
        <f t="shared" si="0"/>
        <v>44673</v>
      </c>
      <c r="B37" s="157">
        <f>_xlfn.XLOOKUP(A37,Saline!$L$23,Saline!$O$23,0,0)</f>
        <v>0</v>
      </c>
      <c r="C37" s="143">
        <f>_xlfn.XLOOKUP(A37,Saline!$L$15:$L$17,Saline!$O$15:$O$17,SUM($E$3:$F$3),0)</f>
        <v>10.75</v>
      </c>
      <c r="D37" s="58">
        <f>'PT Storengy'!B29</f>
        <v>0</v>
      </c>
      <c r="E37" s="60">
        <f t="shared" si="1"/>
        <v>1.819377777777778</v>
      </c>
      <c r="F37" s="58">
        <f t="shared" si="2"/>
        <v>0.1618488888888889</v>
      </c>
      <c r="G37" s="59">
        <f>IF(F37&gt;=1,0,_xlfn.XLOOKUP(F37,Saline!$B$30:$B$130,Saline!$L$30:$L$130,,1))</f>
        <v>0.92444444444444451</v>
      </c>
      <c r="H37" s="142">
        <f xml:space="preserve">
IF(AND(F37&gt;=Saline!$M$15,A37&lt;=Saline!$L$15),0,
IF(AND(F37&gt;=Saline!$M$16,A37&lt;=Saline!$L$16),0,
IF(AND(F37&gt;=Saline!$M$17,A37&lt;=Saline!$L$17),0,IF(($E$4*(1-D37)*G37/1000)+E36&gt;SUM($E$3:$F$3),(SUM($E$3:$F$3)-E36)*1000,$E$4*(1-D37)*G37))))</f>
        <v>79.50222222222223</v>
      </c>
      <c r="I37" s="192">
        <f>IF(COUNTIFS('PTC GRTgaz'!$AA$11:$AA$28891,"",'PTC GRTgaz'!$B$11:$B$28891,'Sud-Est'!I$15,'PTC GRTgaz'!$D$11:$D$28891,'Sud-Est'!$A37,'PTC GRTgaz'!$C$11:$C$28891,"DEL")&gt;0,I$13,SUMIFS('PTC GRTgaz'!$AA$11:$AA$28891,'PTC GRTgaz'!$B$11:$B$28891,'Sud-Est'!I$15,'PTC GRTgaz'!$D$11:$D$28891,'Sud-Est'!$A37,'PTC GRTgaz'!$C$11:$C$28891,"DEL")*1.0026*$I$13/86)</f>
        <v>86</v>
      </c>
      <c r="J37" s="102">
        <f t="shared" si="3"/>
        <v>1.819377777777778</v>
      </c>
      <c r="K37" s="58">
        <f t="shared" si="4"/>
        <v>0.1618488888888889</v>
      </c>
      <c r="L37" s="59">
        <f>IF(K37&gt;=1,0,_xlfn.XLOOKUP(K37,Saline!$B$30:$B$130,Saline!$L$30:$L$130,,1))</f>
        <v>0.92444444444444451</v>
      </c>
      <c r="M37" s="142">
        <f xml:space="preserve">
IF(AND(K37&gt;=Saline!$M$15,A37&lt;=Saline!$L$15),0,
IF(AND(K37&gt;=Saline!$M$16,A37&lt;=Saline!$L$16),0,
IF(AND(K37&gt;=Saline!$M$17,A37&lt;=Saline!$L$17),0,IF((MIN(I37,$E$4*(1-D37)*L37)/1000)+J36&gt;SUM($E$3:$F$3),(SUM($E$3:$F$3)-J36)*1000,MIN(I37,$E$4*(1-D37)*L37)))))</f>
        <v>79.50222222222223</v>
      </c>
      <c r="N37" s="192">
        <f>IF(COUNTIFS('PTC GRTgaz'!$AB$11:$AB$28891,"",'PTC GRTgaz'!$B$11:$B$28891,'Sud-Est'!N$15,'PTC GRTgaz'!$D$11:$D$28891,'Sud-Est'!$A37,'PTC GRTgaz'!$C$11:$C$28891,"DEL")&gt;0,N$13,SUMIFS('PTC GRTgaz'!$AB$11:$AB$28891,'PTC GRTgaz'!$B$11:$B$28891,'Sud-Est'!N$15,'PTC GRTgaz'!$D$11:$D$28891,'Sud-Est'!$A37,'PTC GRTgaz'!$C$11:$C$28891,"DEL")*1.0026*$N$13/86)</f>
        <v>86</v>
      </c>
      <c r="O37" s="102">
        <f t="shared" si="5"/>
        <v>1.819377777777778</v>
      </c>
      <c r="P37" s="58">
        <f t="shared" si="6"/>
        <v>0.1618488888888889</v>
      </c>
      <c r="Q37" s="59">
        <f>IF(P37&gt;=1,0,_xlfn.XLOOKUP(P37,Saline!$B$30:$B$130,Saline!$L$30:$L$130,,1))</f>
        <v>0.92444444444444451</v>
      </c>
      <c r="R37" s="142">
        <f xml:space="preserve">
IF(AND(P37&gt;=Saline!$M$15,A37&lt;=Saline!$L$15),0,
IF(AND(P37&gt;=Saline!$M$16,A37&lt;=Saline!$L$16),0,
IF(AND(P37&gt;=Saline!$M$17,A37&lt;=Saline!$L$17),0,MIN(N37,$E$4*(1-D37)*Q37))))</f>
        <v>79.50222222222223</v>
      </c>
    </row>
    <row r="38" spans="1:18" x14ac:dyDescent="0.45">
      <c r="A38" s="56">
        <f t="shared" si="0"/>
        <v>44674</v>
      </c>
      <c r="B38" s="157">
        <f>_xlfn.XLOOKUP(A38,Saline!$L$23,Saline!$O$23,0,0)</f>
        <v>0</v>
      </c>
      <c r="C38" s="143">
        <f>_xlfn.XLOOKUP(A38,Saline!$L$15:$L$17,Saline!$O$15:$O$17,SUM($E$3:$F$3),0)</f>
        <v>10.75</v>
      </c>
      <c r="D38" s="58">
        <f>'PT Storengy'!B30</f>
        <v>0</v>
      </c>
      <c r="E38" s="60">
        <f t="shared" si="1"/>
        <v>1.8988800000000001</v>
      </c>
      <c r="F38" s="58">
        <f t="shared" si="2"/>
        <v>0.16924444444444448</v>
      </c>
      <c r="G38" s="59">
        <f>IF(F38&gt;=1,0,_xlfn.XLOOKUP(F38,Saline!$B$30:$B$130,Saline!$L$30:$L$130,,1))</f>
        <v>0.92444444444444451</v>
      </c>
      <c r="H38" s="142">
        <f xml:space="preserve">
IF(AND(F38&gt;=Saline!$M$15,A38&lt;=Saline!$L$15),0,
IF(AND(F38&gt;=Saline!$M$16,A38&lt;=Saline!$L$16),0,
IF(AND(F38&gt;=Saline!$M$17,A38&lt;=Saline!$L$17),0,IF(($E$4*(1-D38)*G38/1000)+E37&gt;SUM($E$3:$F$3),(SUM($E$3:$F$3)-E37)*1000,$E$4*(1-D38)*G38))))</f>
        <v>79.50222222222223</v>
      </c>
      <c r="I38" s="192">
        <f>IF(COUNTIFS('PTC GRTgaz'!$AA$11:$AA$28891,"",'PTC GRTgaz'!$B$11:$B$28891,'Sud-Est'!I$15,'PTC GRTgaz'!$D$11:$D$28891,'Sud-Est'!$A38,'PTC GRTgaz'!$C$11:$C$28891,"DEL")&gt;0,I$13,SUMIFS('PTC GRTgaz'!$AA$11:$AA$28891,'PTC GRTgaz'!$B$11:$B$28891,'Sud-Est'!I$15,'PTC GRTgaz'!$D$11:$D$28891,'Sud-Est'!$A38,'PTC GRTgaz'!$C$11:$C$28891,"DEL")*1.0026*$I$13/86)</f>
        <v>86</v>
      </c>
      <c r="J38" s="102">
        <f t="shared" si="3"/>
        <v>1.8988800000000001</v>
      </c>
      <c r="K38" s="58">
        <f t="shared" si="4"/>
        <v>0.16924444444444448</v>
      </c>
      <c r="L38" s="59">
        <f>IF(K38&gt;=1,0,_xlfn.XLOOKUP(K38,Saline!$B$30:$B$130,Saline!$L$30:$L$130,,1))</f>
        <v>0.92444444444444451</v>
      </c>
      <c r="M38" s="142">
        <f xml:space="preserve">
IF(AND(K38&gt;=Saline!$M$15,A38&lt;=Saline!$L$15),0,
IF(AND(K38&gt;=Saline!$M$16,A38&lt;=Saline!$L$16),0,
IF(AND(K38&gt;=Saline!$M$17,A38&lt;=Saline!$L$17),0,IF((MIN(I38,$E$4*(1-D38)*L38)/1000)+J37&gt;SUM($E$3:$F$3),(SUM($E$3:$F$3)-J37)*1000,MIN(I38,$E$4*(1-D38)*L38)))))</f>
        <v>79.50222222222223</v>
      </c>
      <c r="N38" s="192">
        <f>IF(COUNTIFS('PTC GRTgaz'!$AB$11:$AB$28891,"",'PTC GRTgaz'!$B$11:$B$28891,'Sud-Est'!N$15,'PTC GRTgaz'!$D$11:$D$28891,'Sud-Est'!$A38,'PTC GRTgaz'!$C$11:$C$28891,"DEL")&gt;0,N$13,SUMIFS('PTC GRTgaz'!$AB$11:$AB$28891,'PTC GRTgaz'!$B$11:$B$28891,'Sud-Est'!N$15,'PTC GRTgaz'!$D$11:$D$28891,'Sud-Est'!$A38,'PTC GRTgaz'!$C$11:$C$28891,"DEL")*1.0026*$N$13/86)</f>
        <v>86</v>
      </c>
      <c r="O38" s="102">
        <f t="shared" si="5"/>
        <v>1.8988800000000001</v>
      </c>
      <c r="P38" s="58">
        <f t="shared" si="6"/>
        <v>0.16924444444444448</v>
      </c>
      <c r="Q38" s="59">
        <f>IF(P38&gt;=1,0,_xlfn.XLOOKUP(P38,Saline!$B$30:$B$130,Saline!$L$30:$L$130,,1))</f>
        <v>0.92444444444444451</v>
      </c>
      <c r="R38" s="142">
        <f xml:space="preserve">
IF(AND(P38&gt;=Saline!$M$15,A38&lt;=Saline!$L$15),0,
IF(AND(P38&gt;=Saline!$M$16,A38&lt;=Saline!$L$16),0,
IF(AND(P38&gt;=Saline!$M$17,A38&lt;=Saline!$L$17),0,MIN(N38,$E$4*(1-D38)*Q38))))</f>
        <v>79.50222222222223</v>
      </c>
    </row>
    <row r="39" spans="1:18" x14ac:dyDescent="0.45">
      <c r="A39" s="56">
        <f t="shared" si="0"/>
        <v>44675</v>
      </c>
      <c r="B39" s="157">
        <f>_xlfn.XLOOKUP(A39,Saline!$L$23,Saline!$O$23,0,0)</f>
        <v>0</v>
      </c>
      <c r="C39" s="143">
        <f>_xlfn.XLOOKUP(A39,Saline!$L$15:$L$17,Saline!$O$15:$O$17,SUM($E$3:$F$3),0)</f>
        <v>10.75</v>
      </c>
      <c r="D39" s="58">
        <f>'PT Storengy'!B31</f>
        <v>0</v>
      </c>
      <c r="E39" s="60">
        <f t="shared" si="1"/>
        <v>1.9780000000000002</v>
      </c>
      <c r="F39" s="58">
        <f t="shared" si="2"/>
        <v>0.17664000000000002</v>
      </c>
      <c r="G39" s="59">
        <f>IF(F39&gt;=1,0,_xlfn.XLOOKUP(F39,Saline!$B$30:$B$130,Saline!$L$30:$L$130,,1))</f>
        <v>0.92</v>
      </c>
      <c r="H39" s="142">
        <f xml:space="preserve">
IF(AND(F39&gt;=Saline!$M$15,A39&lt;=Saline!$L$15),0,
IF(AND(F39&gt;=Saline!$M$16,A39&lt;=Saline!$L$16),0,
IF(AND(F39&gt;=Saline!$M$17,A39&lt;=Saline!$L$17),0,IF(($E$4*(1-D39)*G39/1000)+E38&gt;SUM($E$3:$F$3),(SUM($E$3:$F$3)-E38)*1000,$E$4*(1-D39)*G39))))</f>
        <v>79.12</v>
      </c>
      <c r="I39" s="192">
        <f>IF(COUNTIFS('PTC GRTgaz'!$AA$11:$AA$28891,"",'PTC GRTgaz'!$B$11:$B$28891,'Sud-Est'!I$15,'PTC GRTgaz'!$D$11:$D$28891,'Sud-Est'!$A39,'PTC GRTgaz'!$C$11:$C$28891,"DEL")&gt;0,I$13,SUMIFS('PTC GRTgaz'!$AA$11:$AA$28891,'PTC GRTgaz'!$B$11:$B$28891,'Sud-Est'!I$15,'PTC GRTgaz'!$D$11:$D$28891,'Sud-Est'!$A39,'PTC GRTgaz'!$C$11:$C$28891,"DEL")*1.0026*$I$13/86)</f>
        <v>86</v>
      </c>
      <c r="J39" s="102">
        <f t="shared" si="3"/>
        <v>1.9780000000000002</v>
      </c>
      <c r="K39" s="58">
        <f t="shared" si="4"/>
        <v>0.17664000000000002</v>
      </c>
      <c r="L39" s="59">
        <f>IF(K39&gt;=1,0,_xlfn.XLOOKUP(K39,Saline!$B$30:$B$130,Saline!$L$30:$L$130,,1))</f>
        <v>0.92</v>
      </c>
      <c r="M39" s="142">
        <f xml:space="preserve">
IF(AND(K39&gt;=Saline!$M$15,A39&lt;=Saline!$L$15),0,
IF(AND(K39&gt;=Saline!$M$16,A39&lt;=Saline!$L$16),0,
IF(AND(K39&gt;=Saline!$M$17,A39&lt;=Saline!$L$17),0,IF((MIN(I39,$E$4*(1-D39)*L39)/1000)+J38&gt;SUM($E$3:$F$3),(SUM($E$3:$F$3)-J38)*1000,MIN(I39,$E$4*(1-D39)*L39)))))</f>
        <v>79.12</v>
      </c>
      <c r="N39" s="192">
        <f>IF(COUNTIFS('PTC GRTgaz'!$AB$11:$AB$28891,"",'PTC GRTgaz'!$B$11:$B$28891,'Sud-Est'!N$15,'PTC GRTgaz'!$D$11:$D$28891,'Sud-Est'!$A39,'PTC GRTgaz'!$C$11:$C$28891,"DEL")&gt;0,N$13,SUMIFS('PTC GRTgaz'!$AB$11:$AB$28891,'PTC GRTgaz'!$B$11:$B$28891,'Sud-Est'!N$15,'PTC GRTgaz'!$D$11:$D$28891,'Sud-Est'!$A39,'PTC GRTgaz'!$C$11:$C$28891,"DEL")*1.0026*$N$13/86)</f>
        <v>86</v>
      </c>
      <c r="O39" s="102">
        <f t="shared" si="5"/>
        <v>1.9780000000000002</v>
      </c>
      <c r="P39" s="58">
        <f t="shared" si="6"/>
        <v>0.17664000000000002</v>
      </c>
      <c r="Q39" s="59">
        <f>IF(P39&gt;=1,0,_xlfn.XLOOKUP(P39,Saline!$B$30:$B$130,Saline!$L$30:$L$130,,1))</f>
        <v>0.92</v>
      </c>
      <c r="R39" s="142">
        <f xml:space="preserve">
IF(AND(P39&gt;=Saline!$M$15,A39&lt;=Saline!$L$15),0,
IF(AND(P39&gt;=Saline!$M$16,A39&lt;=Saline!$L$16),0,
IF(AND(P39&gt;=Saline!$M$17,A39&lt;=Saline!$L$17),0,MIN(N39,$E$4*(1-D39)*Q39))))</f>
        <v>79.12</v>
      </c>
    </row>
    <row r="40" spans="1:18" x14ac:dyDescent="0.45">
      <c r="A40" s="56">
        <f t="shared" si="0"/>
        <v>44676</v>
      </c>
      <c r="B40" s="157">
        <f>_xlfn.XLOOKUP(A40,Saline!$L$23,Saline!$O$23,0,0)</f>
        <v>0</v>
      </c>
      <c r="C40" s="143">
        <f>_xlfn.XLOOKUP(A40,Saline!$L$15:$L$17,Saline!$O$15:$O$17,SUM($E$3:$F$3),0)</f>
        <v>10.75</v>
      </c>
      <c r="D40" s="58">
        <f>'PT Storengy'!B32</f>
        <v>0</v>
      </c>
      <c r="E40" s="60">
        <f t="shared" si="1"/>
        <v>2.0567377777777778</v>
      </c>
      <c r="F40" s="58">
        <f t="shared" si="2"/>
        <v>0.18400000000000002</v>
      </c>
      <c r="G40" s="59">
        <f>IF(F40&gt;=1,0,_xlfn.XLOOKUP(F40,Saline!$B$30:$B$130,Saline!$L$30:$L$130,,1))</f>
        <v>0.91555555555555557</v>
      </c>
      <c r="H40" s="142">
        <f xml:space="preserve">
IF(AND(F40&gt;=Saline!$M$15,A40&lt;=Saline!$L$15),0,
IF(AND(F40&gt;=Saline!$M$16,A40&lt;=Saline!$L$16),0,
IF(AND(F40&gt;=Saline!$M$17,A40&lt;=Saline!$L$17),0,IF(($E$4*(1-D40)*G40/1000)+E39&gt;SUM($E$3:$F$3),(SUM($E$3:$F$3)-E39)*1000,$E$4*(1-D40)*G40))))</f>
        <v>78.737777777777779</v>
      </c>
      <c r="I40" s="192">
        <f>IF(COUNTIFS('PTC GRTgaz'!$AA$11:$AA$28891,"",'PTC GRTgaz'!$B$11:$B$28891,'Sud-Est'!I$15,'PTC GRTgaz'!$D$11:$D$28891,'Sud-Est'!$A40,'PTC GRTgaz'!$C$11:$C$28891,"DEL")&gt;0,I$13,SUMIFS('PTC GRTgaz'!$AA$11:$AA$28891,'PTC GRTgaz'!$B$11:$B$28891,'Sud-Est'!I$15,'PTC GRTgaz'!$D$11:$D$28891,'Sud-Est'!$A40,'PTC GRTgaz'!$C$11:$C$28891,"DEL")*1.0026*$I$13/86)</f>
        <v>86</v>
      </c>
      <c r="J40" s="102">
        <f t="shared" si="3"/>
        <v>2.0567377777777778</v>
      </c>
      <c r="K40" s="58">
        <f t="shared" si="4"/>
        <v>0.18400000000000002</v>
      </c>
      <c r="L40" s="59">
        <f>IF(K40&gt;=1,0,_xlfn.XLOOKUP(K40,Saline!$B$30:$B$130,Saline!$L$30:$L$130,,1))</f>
        <v>0.91555555555555557</v>
      </c>
      <c r="M40" s="142">
        <f xml:space="preserve">
IF(AND(K40&gt;=Saline!$M$15,A40&lt;=Saline!$L$15),0,
IF(AND(K40&gt;=Saline!$M$16,A40&lt;=Saline!$L$16),0,
IF(AND(K40&gt;=Saline!$M$17,A40&lt;=Saline!$L$17),0,IF((MIN(I40,$E$4*(1-D40)*L40)/1000)+J39&gt;SUM($E$3:$F$3),(SUM($E$3:$F$3)-J39)*1000,MIN(I40,$E$4*(1-D40)*L40)))))</f>
        <v>78.737777777777779</v>
      </c>
      <c r="N40" s="192">
        <f>IF(COUNTIFS('PTC GRTgaz'!$AB$11:$AB$28891,"",'PTC GRTgaz'!$B$11:$B$28891,'Sud-Est'!N$15,'PTC GRTgaz'!$D$11:$D$28891,'Sud-Est'!$A40,'PTC GRTgaz'!$C$11:$C$28891,"DEL")&gt;0,N$13,SUMIFS('PTC GRTgaz'!$AB$11:$AB$28891,'PTC GRTgaz'!$B$11:$B$28891,'Sud-Est'!N$15,'PTC GRTgaz'!$D$11:$D$28891,'Sud-Est'!$A40,'PTC GRTgaz'!$C$11:$C$28891,"DEL")*1.0026*$N$13/86)</f>
        <v>86</v>
      </c>
      <c r="O40" s="102">
        <f t="shared" si="5"/>
        <v>2.0567377777777778</v>
      </c>
      <c r="P40" s="58">
        <f t="shared" si="6"/>
        <v>0.18400000000000002</v>
      </c>
      <c r="Q40" s="59">
        <f>IF(P40&gt;=1,0,_xlfn.XLOOKUP(P40,Saline!$B$30:$B$130,Saline!$L$30:$L$130,,1))</f>
        <v>0.91555555555555557</v>
      </c>
      <c r="R40" s="142">
        <f xml:space="preserve">
IF(AND(P40&gt;=Saline!$M$15,A40&lt;=Saline!$L$15),0,
IF(AND(P40&gt;=Saline!$M$16,A40&lt;=Saline!$L$16),0,
IF(AND(P40&gt;=Saline!$M$17,A40&lt;=Saline!$L$17),0,MIN(N40,$E$4*(1-D40)*Q40))))</f>
        <v>78.737777777777779</v>
      </c>
    </row>
    <row r="41" spans="1:18" x14ac:dyDescent="0.45">
      <c r="A41" s="56">
        <f t="shared" si="0"/>
        <v>44677</v>
      </c>
      <c r="B41" s="157">
        <f>_xlfn.XLOOKUP(A41,Saline!$L$23,Saline!$O$23,0,0)</f>
        <v>0</v>
      </c>
      <c r="C41" s="143">
        <f>_xlfn.XLOOKUP(A41,Saline!$L$15:$L$17,Saline!$O$15:$O$17,SUM($E$3:$F$3),0)</f>
        <v>10.75</v>
      </c>
      <c r="D41" s="58">
        <f>'PT Storengy'!B33</f>
        <v>0</v>
      </c>
      <c r="E41" s="60">
        <f t="shared" si="1"/>
        <v>2.1350933333333333</v>
      </c>
      <c r="F41" s="58">
        <f t="shared" si="2"/>
        <v>0.19132444444444444</v>
      </c>
      <c r="G41" s="59">
        <f>IF(F41&gt;=1,0,_xlfn.XLOOKUP(F41,Saline!$B$30:$B$130,Saline!$L$30:$L$130,,1))</f>
        <v>0.91111111111111109</v>
      </c>
      <c r="H41" s="142">
        <f xml:space="preserve">
IF(AND(F41&gt;=Saline!$M$15,A41&lt;=Saline!$L$15),0,
IF(AND(F41&gt;=Saline!$M$16,A41&lt;=Saline!$L$16),0,
IF(AND(F41&gt;=Saline!$M$17,A41&lt;=Saline!$L$17),0,IF(($E$4*(1-D41)*G41/1000)+E40&gt;SUM($E$3:$F$3),(SUM($E$3:$F$3)-E40)*1000,$E$4*(1-D41)*G41))))</f>
        <v>78.355555555555554</v>
      </c>
      <c r="I41" s="192">
        <f>IF(COUNTIFS('PTC GRTgaz'!$AA$11:$AA$28891,"",'PTC GRTgaz'!$B$11:$B$28891,'Sud-Est'!I$15,'PTC GRTgaz'!$D$11:$D$28891,'Sud-Est'!$A41,'PTC GRTgaz'!$C$11:$C$28891,"DEL")&gt;0,I$13,SUMIFS('PTC GRTgaz'!$AA$11:$AA$28891,'PTC GRTgaz'!$B$11:$B$28891,'Sud-Est'!I$15,'PTC GRTgaz'!$D$11:$D$28891,'Sud-Est'!$A41,'PTC GRTgaz'!$C$11:$C$28891,"DEL")*1.0026*$I$13/86)</f>
        <v>86</v>
      </c>
      <c r="J41" s="102">
        <f t="shared" si="3"/>
        <v>2.1350933333333333</v>
      </c>
      <c r="K41" s="58">
        <f t="shared" si="4"/>
        <v>0.19132444444444444</v>
      </c>
      <c r="L41" s="59">
        <f>IF(K41&gt;=1,0,_xlfn.XLOOKUP(K41,Saline!$B$30:$B$130,Saline!$L$30:$L$130,,1))</f>
        <v>0.91111111111111109</v>
      </c>
      <c r="M41" s="142">
        <f xml:space="preserve">
IF(AND(K41&gt;=Saline!$M$15,A41&lt;=Saline!$L$15),0,
IF(AND(K41&gt;=Saline!$M$16,A41&lt;=Saline!$L$16),0,
IF(AND(K41&gt;=Saline!$M$17,A41&lt;=Saline!$L$17),0,IF((MIN(I41,$E$4*(1-D41)*L41)/1000)+J40&gt;SUM($E$3:$F$3),(SUM($E$3:$F$3)-J40)*1000,MIN(I41,$E$4*(1-D41)*L41)))))</f>
        <v>78.355555555555554</v>
      </c>
      <c r="N41" s="192">
        <f>IF(COUNTIFS('PTC GRTgaz'!$AB$11:$AB$28891,"",'PTC GRTgaz'!$B$11:$B$28891,'Sud-Est'!N$15,'PTC GRTgaz'!$D$11:$D$28891,'Sud-Est'!$A41,'PTC GRTgaz'!$C$11:$C$28891,"DEL")&gt;0,N$13,SUMIFS('PTC GRTgaz'!$AB$11:$AB$28891,'PTC GRTgaz'!$B$11:$B$28891,'Sud-Est'!N$15,'PTC GRTgaz'!$D$11:$D$28891,'Sud-Est'!$A41,'PTC GRTgaz'!$C$11:$C$28891,"DEL")*1.0026*$N$13/86)</f>
        <v>86</v>
      </c>
      <c r="O41" s="102">
        <f t="shared" si="5"/>
        <v>2.1350933333333333</v>
      </c>
      <c r="P41" s="58">
        <f t="shared" si="6"/>
        <v>0.19132444444444444</v>
      </c>
      <c r="Q41" s="59">
        <f>IF(P41&gt;=1,0,_xlfn.XLOOKUP(P41,Saline!$B$30:$B$130,Saline!$L$30:$L$130,,1))</f>
        <v>0.91111111111111109</v>
      </c>
      <c r="R41" s="142">
        <f xml:space="preserve">
IF(AND(P41&gt;=Saline!$M$15,A41&lt;=Saline!$L$15),0,
IF(AND(P41&gt;=Saline!$M$16,A41&lt;=Saline!$L$16),0,
IF(AND(P41&gt;=Saline!$M$17,A41&lt;=Saline!$L$17),0,MIN(N41,$E$4*(1-D41)*Q41))))</f>
        <v>78.355555555555554</v>
      </c>
    </row>
    <row r="42" spans="1:18" x14ac:dyDescent="0.45">
      <c r="A42" s="56">
        <f t="shared" si="0"/>
        <v>44678</v>
      </c>
      <c r="B42" s="157">
        <f>_xlfn.XLOOKUP(A42,Saline!$L$23,Saline!$O$23,0,0)</f>
        <v>0</v>
      </c>
      <c r="C42" s="143">
        <f>_xlfn.XLOOKUP(A42,Saline!$L$15:$L$17,Saline!$O$15:$O$17,SUM($E$3:$F$3),0)</f>
        <v>10.75</v>
      </c>
      <c r="D42" s="58">
        <f>'PT Storengy'!B34</f>
        <v>0</v>
      </c>
      <c r="E42" s="60">
        <f t="shared" si="1"/>
        <v>2.2134488888888888</v>
      </c>
      <c r="F42" s="58">
        <f t="shared" si="2"/>
        <v>0.19861333333333334</v>
      </c>
      <c r="G42" s="59">
        <f>IF(F42&gt;=1,0,_xlfn.XLOOKUP(F42,Saline!$B$30:$B$130,Saline!$L$30:$L$130,,1))</f>
        <v>0.91111111111111109</v>
      </c>
      <c r="H42" s="142">
        <f xml:space="preserve">
IF(AND(F42&gt;=Saline!$M$15,A42&lt;=Saline!$L$15),0,
IF(AND(F42&gt;=Saline!$M$16,A42&lt;=Saline!$L$16),0,
IF(AND(F42&gt;=Saline!$M$17,A42&lt;=Saline!$L$17),0,IF(($E$4*(1-D42)*G42/1000)+E41&gt;SUM($E$3:$F$3),(SUM($E$3:$F$3)-E41)*1000,$E$4*(1-D42)*G42))))</f>
        <v>78.355555555555554</v>
      </c>
      <c r="I42" s="192">
        <f>IF(COUNTIFS('PTC GRTgaz'!$AA$11:$AA$28891,"",'PTC GRTgaz'!$B$11:$B$28891,'Sud-Est'!I$15,'PTC GRTgaz'!$D$11:$D$28891,'Sud-Est'!$A42,'PTC GRTgaz'!$C$11:$C$28891,"DEL")&gt;0,I$13,SUMIFS('PTC GRTgaz'!$AA$11:$AA$28891,'PTC GRTgaz'!$B$11:$B$28891,'Sud-Est'!I$15,'PTC GRTgaz'!$D$11:$D$28891,'Sud-Est'!$A42,'PTC GRTgaz'!$C$11:$C$28891,"DEL")*1.0026*$I$13/86)</f>
        <v>86</v>
      </c>
      <c r="J42" s="102">
        <f t="shared" si="3"/>
        <v>2.2134488888888888</v>
      </c>
      <c r="K42" s="58">
        <f t="shared" si="4"/>
        <v>0.19861333333333334</v>
      </c>
      <c r="L42" s="59">
        <f>IF(K42&gt;=1,0,_xlfn.XLOOKUP(K42,Saline!$B$30:$B$130,Saline!$L$30:$L$130,,1))</f>
        <v>0.91111111111111109</v>
      </c>
      <c r="M42" s="142">
        <f xml:space="preserve">
IF(AND(K42&gt;=Saline!$M$15,A42&lt;=Saline!$L$15),0,
IF(AND(K42&gt;=Saline!$M$16,A42&lt;=Saline!$L$16),0,
IF(AND(K42&gt;=Saline!$M$17,A42&lt;=Saline!$L$17),0,IF((MIN(I42,$E$4*(1-D42)*L42)/1000)+J41&gt;SUM($E$3:$F$3),(SUM($E$3:$F$3)-J41)*1000,MIN(I42,$E$4*(1-D42)*L42)))))</f>
        <v>78.355555555555554</v>
      </c>
      <c r="N42" s="192">
        <f>IF(COUNTIFS('PTC GRTgaz'!$AB$11:$AB$28891,"",'PTC GRTgaz'!$B$11:$B$28891,'Sud-Est'!N$15,'PTC GRTgaz'!$D$11:$D$28891,'Sud-Est'!$A42,'PTC GRTgaz'!$C$11:$C$28891,"DEL")&gt;0,N$13,SUMIFS('PTC GRTgaz'!$AB$11:$AB$28891,'PTC GRTgaz'!$B$11:$B$28891,'Sud-Est'!N$15,'PTC GRTgaz'!$D$11:$D$28891,'Sud-Est'!$A42,'PTC GRTgaz'!$C$11:$C$28891,"DEL")*1.0026*$N$13/86)</f>
        <v>86</v>
      </c>
      <c r="O42" s="102">
        <f t="shared" si="5"/>
        <v>2.2134488888888888</v>
      </c>
      <c r="P42" s="58">
        <f t="shared" si="6"/>
        <v>0.19861333333333334</v>
      </c>
      <c r="Q42" s="59">
        <f>IF(P42&gt;=1,0,_xlfn.XLOOKUP(P42,Saline!$B$30:$B$130,Saline!$L$30:$L$130,,1))</f>
        <v>0.91111111111111109</v>
      </c>
      <c r="R42" s="142">
        <f xml:space="preserve">
IF(AND(P42&gt;=Saline!$M$15,A42&lt;=Saline!$L$15),0,
IF(AND(P42&gt;=Saline!$M$16,A42&lt;=Saline!$L$16),0,
IF(AND(P42&gt;=Saline!$M$17,A42&lt;=Saline!$L$17),0,MIN(N42,$E$4*(1-D42)*Q42))))</f>
        <v>78.355555555555554</v>
      </c>
    </row>
    <row r="43" spans="1:18" x14ac:dyDescent="0.45">
      <c r="A43" s="56">
        <f t="shared" si="0"/>
        <v>44679</v>
      </c>
      <c r="B43" s="157">
        <f>_xlfn.XLOOKUP(A43,Saline!$L$23,Saline!$O$23,0,0)</f>
        <v>0</v>
      </c>
      <c r="C43" s="143">
        <f>_xlfn.XLOOKUP(A43,Saline!$L$15:$L$17,Saline!$O$15:$O$17,SUM($E$3:$F$3),0)</f>
        <v>10.75</v>
      </c>
      <c r="D43" s="58">
        <f>'PT Storengy'!B35</f>
        <v>0</v>
      </c>
      <c r="E43" s="60">
        <f t="shared" si="1"/>
        <v>2.2914222222222222</v>
      </c>
      <c r="F43" s="58">
        <f t="shared" si="2"/>
        <v>0.20590222222222221</v>
      </c>
      <c r="G43" s="59">
        <f>IF(F43&gt;=1,0,_xlfn.XLOOKUP(F43,Saline!$B$30:$B$130,Saline!$L$30:$L$130,,1))</f>
        <v>0.90666666666666662</v>
      </c>
      <c r="H43" s="142">
        <f xml:space="preserve">
IF(AND(F43&gt;=Saline!$M$15,A43&lt;=Saline!$L$15),0,
IF(AND(F43&gt;=Saline!$M$16,A43&lt;=Saline!$L$16),0,
IF(AND(F43&gt;=Saline!$M$17,A43&lt;=Saline!$L$17),0,IF(($E$4*(1-D43)*G43/1000)+E42&gt;SUM($E$3:$F$3),(SUM($E$3:$F$3)-E42)*1000,$E$4*(1-D43)*G43))))</f>
        <v>77.973333333333329</v>
      </c>
      <c r="I43" s="192">
        <f>IF(COUNTIFS('PTC GRTgaz'!$AA$11:$AA$28891,"",'PTC GRTgaz'!$B$11:$B$28891,'Sud-Est'!I$15,'PTC GRTgaz'!$D$11:$D$28891,'Sud-Est'!$A43,'PTC GRTgaz'!$C$11:$C$28891,"DEL")&gt;0,I$13,SUMIFS('PTC GRTgaz'!$AA$11:$AA$28891,'PTC GRTgaz'!$B$11:$B$28891,'Sud-Est'!I$15,'PTC GRTgaz'!$D$11:$D$28891,'Sud-Est'!$A43,'PTC GRTgaz'!$C$11:$C$28891,"DEL")*1.0026*$I$13/86)</f>
        <v>86</v>
      </c>
      <c r="J43" s="102">
        <f t="shared" si="3"/>
        <v>2.2914222222222222</v>
      </c>
      <c r="K43" s="58">
        <f t="shared" si="4"/>
        <v>0.20590222222222221</v>
      </c>
      <c r="L43" s="59">
        <f>IF(K43&gt;=1,0,_xlfn.XLOOKUP(K43,Saline!$B$30:$B$130,Saline!$L$30:$L$130,,1))</f>
        <v>0.90666666666666662</v>
      </c>
      <c r="M43" s="142">
        <f xml:space="preserve">
IF(AND(K43&gt;=Saline!$M$15,A43&lt;=Saline!$L$15),0,
IF(AND(K43&gt;=Saline!$M$16,A43&lt;=Saline!$L$16),0,
IF(AND(K43&gt;=Saline!$M$17,A43&lt;=Saline!$L$17),0,IF((MIN(I43,$E$4*(1-D43)*L43)/1000)+J42&gt;SUM($E$3:$F$3),(SUM($E$3:$F$3)-J42)*1000,MIN(I43,$E$4*(1-D43)*L43)))))</f>
        <v>77.973333333333329</v>
      </c>
      <c r="N43" s="192">
        <f>IF(COUNTIFS('PTC GRTgaz'!$AB$11:$AB$28891,"",'PTC GRTgaz'!$B$11:$B$28891,'Sud-Est'!N$15,'PTC GRTgaz'!$D$11:$D$28891,'Sud-Est'!$A43,'PTC GRTgaz'!$C$11:$C$28891,"DEL")&gt;0,N$13,SUMIFS('PTC GRTgaz'!$AB$11:$AB$28891,'PTC GRTgaz'!$B$11:$B$28891,'Sud-Est'!N$15,'PTC GRTgaz'!$D$11:$D$28891,'Sud-Est'!$A43,'PTC GRTgaz'!$C$11:$C$28891,"DEL")*1.0026*$N$13/86)</f>
        <v>86</v>
      </c>
      <c r="O43" s="102">
        <f t="shared" si="5"/>
        <v>2.2914222222222222</v>
      </c>
      <c r="P43" s="58">
        <f t="shared" si="6"/>
        <v>0.20590222222222221</v>
      </c>
      <c r="Q43" s="59">
        <f>IF(P43&gt;=1,0,_xlfn.XLOOKUP(P43,Saline!$B$30:$B$130,Saline!$L$30:$L$130,,1))</f>
        <v>0.90666666666666662</v>
      </c>
      <c r="R43" s="142">
        <f xml:space="preserve">
IF(AND(P43&gt;=Saline!$M$15,A43&lt;=Saline!$L$15),0,
IF(AND(P43&gt;=Saline!$M$16,A43&lt;=Saline!$L$16),0,
IF(AND(P43&gt;=Saline!$M$17,A43&lt;=Saline!$L$17),0,MIN(N43,$E$4*(1-D43)*Q43))))</f>
        <v>77.973333333333329</v>
      </c>
    </row>
    <row r="44" spans="1:18" x14ac:dyDescent="0.45">
      <c r="A44" s="56">
        <f t="shared" si="0"/>
        <v>44680</v>
      </c>
      <c r="B44" s="157">
        <f>_xlfn.XLOOKUP(A44,Saline!$L$23,Saline!$O$23,0,0)</f>
        <v>0</v>
      </c>
      <c r="C44" s="143">
        <f>_xlfn.XLOOKUP(A44,Saline!$L$15:$L$17,Saline!$O$15:$O$17,SUM($E$3:$F$3),0)</f>
        <v>10.75</v>
      </c>
      <c r="D44" s="58">
        <f>'PT Storengy'!B36</f>
        <v>0</v>
      </c>
      <c r="E44" s="60">
        <f t="shared" si="1"/>
        <v>2.3690133333333332</v>
      </c>
      <c r="F44" s="58">
        <f t="shared" si="2"/>
        <v>0.21315555555555557</v>
      </c>
      <c r="G44" s="59">
        <f>IF(F44&gt;=1,0,_xlfn.XLOOKUP(F44,Saline!$B$30:$B$130,Saline!$L$30:$L$130,,1))</f>
        <v>0.90222222222222226</v>
      </c>
      <c r="H44" s="142">
        <f xml:space="preserve">
IF(AND(F44&gt;=Saline!$M$15,A44&lt;=Saline!$L$15),0,
IF(AND(F44&gt;=Saline!$M$16,A44&lt;=Saline!$L$16),0,
IF(AND(F44&gt;=Saline!$M$17,A44&lt;=Saline!$L$17),0,IF(($E$4*(1-D44)*G44/1000)+E43&gt;SUM($E$3:$F$3),(SUM($E$3:$F$3)-E43)*1000,$E$4*(1-D44)*G44))))</f>
        <v>77.591111111111118</v>
      </c>
      <c r="I44" s="192">
        <f>IF(COUNTIFS('PTC GRTgaz'!$AA$11:$AA$28891,"",'PTC GRTgaz'!$B$11:$B$28891,'Sud-Est'!I$15,'PTC GRTgaz'!$D$11:$D$28891,'Sud-Est'!$A44,'PTC GRTgaz'!$C$11:$C$28891,"DEL")&gt;0,I$13,SUMIFS('PTC GRTgaz'!$AA$11:$AA$28891,'PTC GRTgaz'!$B$11:$B$28891,'Sud-Est'!I$15,'PTC GRTgaz'!$D$11:$D$28891,'Sud-Est'!$A44,'PTC GRTgaz'!$C$11:$C$28891,"DEL")*1.0026*$I$13/86)</f>
        <v>86</v>
      </c>
      <c r="J44" s="102">
        <f t="shared" si="3"/>
        <v>2.3690133333333332</v>
      </c>
      <c r="K44" s="58">
        <f t="shared" si="4"/>
        <v>0.21315555555555557</v>
      </c>
      <c r="L44" s="59">
        <f>IF(K44&gt;=1,0,_xlfn.XLOOKUP(K44,Saline!$B$30:$B$130,Saline!$L$30:$L$130,,1))</f>
        <v>0.90222222222222226</v>
      </c>
      <c r="M44" s="142">
        <f xml:space="preserve">
IF(AND(K44&gt;=Saline!$M$15,A44&lt;=Saline!$L$15),0,
IF(AND(K44&gt;=Saline!$M$16,A44&lt;=Saline!$L$16),0,
IF(AND(K44&gt;=Saline!$M$17,A44&lt;=Saline!$L$17),0,IF((MIN(I44,$E$4*(1-D44)*L44)/1000)+J43&gt;SUM($E$3:$F$3),(SUM($E$3:$F$3)-J43)*1000,MIN(I44,$E$4*(1-D44)*L44)))))</f>
        <v>77.591111111111118</v>
      </c>
      <c r="N44" s="192">
        <f>IF(COUNTIFS('PTC GRTgaz'!$AB$11:$AB$28891,"",'PTC GRTgaz'!$B$11:$B$28891,'Sud-Est'!N$15,'PTC GRTgaz'!$D$11:$D$28891,'Sud-Est'!$A44,'PTC GRTgaz'!$C$11:$C$28891,"DEL")&gt;0,N$13,SUMIFS('PTC GRTgaz'!$AB$11:$AB$28891,'PTC GRTgaz'!$B$11:$B$28891,'Sud-Est'!N$15,'PTC GRTgaz'!$D$11:$D$28891,'Sud-Est'!$A44,'PTC GRTgaz'!$C$11:$C$28891,"DEL")*1.0026*$N$13/86)</f>
        <v>86</v>
      </c>
      <c r="O44" s="102">
        <f t="shared" si="5"/>
        <v>2.3690133333333332</v>
      </c>
      <c r="P44" s="58">
        <f t="shared" si="6"/>
        <v>0.21315555555555557</v>
      </c>
      <c r="Q44" s="59">
        <f>IF(P44&gt;=1,0,_xlfn.XLOOKUP(P44,Saline!$B$30:$B$130,Saline!$L$30:$L$130,,1))</f>
        <v>0.90222222222222226</v>
      </c>
      <c r="R44" s="142">
        <f xml:space="preserve">
IF(AND(P44&gt;=Saline!$M$15,A44&lt;=Saline!$L$15),0,
IF(AND(P44&gt;=Saline!$M$16,A44&lt;=Saline!$L$16),0,
IF(AND(P44&gt;=Saline!$M$17,A44&lt;=Saline!$L$17),0,MIN(N44,$E$4*(1-D44)*Q44))))</f>
        <v>77.591111111111118</v>
      </c>
    </row>
    <row r="45" spans="1:18" x14ac:dyDescent="0.45">
      <c r="A45" s="56">
        <f t="shared" si="0"/>
        <v>44681</v>
      </c>
      <c r="B45" s="157">
        <f>_xlfn.XLOOKUP(A45,Saline!$L$23,Saline!$O$23,0,0)</f>
        <v>0</v>
      </c>
      <c r="C45" s="143">
        <f>_xlfn.XLOOKUP(A45,Saline!$L$15:$L$17,Saline!$O$15:$O$17,SUM($E$3:$F$3),0)</f>
        <v>10.75</v>
      </c>
      <c r="D45" s="58">
        <f>'PT Storengy'!B37</f>
        <v>0</v>
      </c>
      <c r="E45" s="60">
        <f t="shared" si="1"/>
        <v>2.4462222222222221</v>
      </c>
      <c r="F45" s="58">
        <f t="shared" si="2"/>
        <v>0.22037333333333331</v>
      </c>
      <c r="G45" s="59">
        <f>IF(F45&gt;=1,0,_xlfn.XLOOKUP(F45,Saline!$B$30:$B$130,Saline!$L$30:$L$130,,1))</f>
        <v>0.89777777777777779</v>
      </c>
      <c r="H45" s="142">
        <f xml:space="preserve">
IF(AND(F45&gt;=Saline!$M$15,A45&lt;=Saline!$L$15),0,
IF(AND(F45&gt;=Saline!$M$16,A45&lt;=Saline!$L$16),0,
IF(AND(F45&gt;=Saline!$M$17,A45&lt;=Saline!$L$17),0,IF(($E$4*(1-D45)*G45/1000)+E44&gt;SUM($E$3:$F$3),(SUM($E$3:$F$3)-E44)*1000,$E$4*(1-D45)*G45))))</f>
        <v>77.208888888888893</v>
      </c>
      <c r="I45" s="192">
        <f>IF(COUNTIFS('PTC GRTgaz'!$AA$11:$AA$28891,"",'PTC GRTgaz'!$B$11:$B$28891,'Sud-Est'!I$15,'PTC GRTgaz'!$D$11:$D$28891,'Sud-Est'!$A45,'PTC GRTgaz'!$C$11:$C$28891,"DEL")&gt;0,I$13,SUMIFS('PTC GRTgaz'!$AA$11:$AA$28891,'PTC GRTgaz'!$B$11:$B$28891,'Sud-Est'!I$15,'PTC GRTgaz'!$D$11:$D$28891,'Sud-Est'!$A45,'PTC GRTgaz'!$C$11:$C$28891,"DEL")*1.0026*$I$13/86)</f>
        <v>86</v>
      </c>
      <c r="J45" s="102">
        <f t="shared" si="3"/>
        <v>2.4462222222222221</v>
      </c>
      <c r="K45" s="58">
        <f t="shared" si="4"/>
        <v>0.22037333333333331</v>
      </c>
      <c r="L45" s="59">
        <f>IF(K45&gt;=1,0,_xlfn.XLOOKUP(K45,Saline!$B$30:$B$130,Saline!$L$30:$L$130,,1))</f>
        <v>0.89777777777777779</v>
      </c>
      <c r="M45" s="142">
        <f xml:space="preserve">
IF(AND(K45&gt;=Saline!$M$15,A45&lt;=Saline!$L$15),0,
IF(AND(K45&gt;=Saline!$M$16,A45&lt;=Saline!$L$16),0,
IF(AND(K45&gt;=Saline!$M$17,A45&lt;=Saline!$L$17),0,IF((MIN(I45,$E$4*(1-D45)*L45)/1000)+J44&gt;SUM($E$3:$F$3),(SUM($E$3:$F$3)-J44)*1000,MIN(I45,$E$4*(1-D45)*L45)))))</f>
        <v>77.208888888888893</v>
      </c>
      <c r="N45" s="192">
        <f>IF(COUNTIFS('PTC GRTgaz'!$AB$11:$AB$28891,"",'PTC GRTgaz'!$B$11:$B$28891,'Sud-Est'!N$15,'PTC GRTgaz'!$D$11:$D$28891,'Sud-Est'!$A45,'PTC GRTgaz'!$C$11:$C$28891,"DEL")&gt;0,N$13,SUMIFS('PTC GRTgaz'!$AB$11:$AB$28891,'PTC GRTgaz'!$B$11:$B$28891,'Sud-Est'!N$15,'PTC GRTgaz'!$D$11:$D$28891,'Sud-Est'!$A45,'PTC GRTgaz'!$C$11:$C$28891,"DEL")*1.0026*$N$13/86)</f>
        <v>86</v>
      </c>
      <c r="O45" s="102">
        <f t="shared" si="5"/>
        <v>2.4462222222222221</v>
      </c>
      <c r="P45" s="58">
        <f t="shared" si="6"/>
        <v>0.22037333333333331</v>
      </c>
      <c r="Q45" s="59">
        <f>IF(P45&gt;=1,0,_xlfn.XLOOKUP(P45,Saline!$B$30:$B$130,Saline!$L$30:$L$130,,1))</f>
        <v>0.89777777777777779</v>
      </c>
      <c r="R45" s="142">
        <f xml:space="preserve">
IF(AND(P45&gt;=Saline!$M$15,A45&lt;=Saline!$L$15),0,
IF(AND(P45&gt;=Saline!$M$16,A45&lt;=Saline!$L$16),0,
IF(AND(P45&gt;=Saline!$M$17,A45&lt;=Saline!$L$17),0,MIN(N45,$E$4*(1-D45)*Q45))))</f>
        <v>77.208888888888893</v>
      </c>
    </row>
    <row r="46" spans="1:18" x14ac:dyDescent="0.45">
      <c r="A46" s="56">
        <f t="shared" si="0"/>
        <v>44682</v>
      </c>
      <c r="B46" s="157">
        <f>_xlfn.XLOOKUP(A46,Saline!$L$23,Saline!$O$23,0,0)</f>
        <v>0</v>
      </c>
      <c r="C46" s="143">
        <f>_xlfn.XLOOKUP(A46,Saline!$L$15:$L$17,Saline!$O$15:$O$17,SUM($E$3:$F$3),0)</f>
        <v>10.75</v>
      </c>
      <c r="D46" s="58">
        <f>'PT Storengy'!B38</f>
        <v>0</v>
      </c>
      <c r="E46" s="60">
        <f t="shared" si="1"/>
        <v>2.523431111111111</v>
      </c>
      <c r="F46" s="58">
        <f t="shared" si="2"/>
        <v>0.22755555555555554</v>
      </c>
      <c r="G46" s="59">
        <f>IF(F46&gt;=1,0,_xlfn.XLOOKUP(F46,Saline!$B$30:$B$130,Saline!$L$30:$L$130,,1))</f>
        <v>0.89777777777777779</v>
      </c>
      <c r="H46" s="142">
        <f xml:space="preserve">
IF(AND(F46&gt;=Saline!$M$15,A46&lt;=Saline!$L$15),0,
IF(AND(F46&gt;=Saline!$M$16,A46&lt;=Saline!$L$16),0,
IF(AND(F46&gt;=Saline!$M$17,A46&lt;=Saline!$L$17),0,IF(($E$4*(1-D46)*G46/1000)+E45&gt;SUM($E$3:$F$3),(SUM($E$3:$F$3)-E45)*1000,$E$4*(1-D46)*G46))))</f>
        <v>77.208888888888893</v>
      </c>
      <c r="I46" s="192">
        <f>IF(COUNTIFS('PTC GRTgaz'!$AA$11:$AA$28891,"",'PTC GRTgaz'!$B$11:$B$28891,'Sud-Est'!I$15,'PTC GRTgaz'!$D$11:$D$28891,'Sud-Est'!$A46,'PTC GRTgaz'!$C$11:$C$28891,"DEL")&gt;0,I$13,SUMIFS('PTC GRTgaz'!$AA$11:$AA$28891,'PTC GRTgaz'!$B$11:$B$28891,'Sud-Est'!I$15,'PTC GRTgaz'!$D$11:$D$28891,'Sud-Est'!$A46,'PTC GRTgaz'!$C$11:$C$28891,"DEL")*1.0026*$I$13/86)</f>
        <v>86</v>
      </c>
      <c r="J46" s="102">
        <f t="shared" si="3"/>
        <v>2.523431111111111</v>
      </c>
      <c r="K46" s="58">
        <f t="shared" si="4"/>
        <v>0.22755555555555554</v>
      </c>
      <c r="L46" s="59">
        <f>IF(K46&gt;=1,0,_xlfn.XLOOKUP(K46,Saline!$B$30:$B$130,Saline!$L$30:$L$130,,1))</f>
        <v>0.89777777777777779</v>
      </c>
      <c r="M46" s="142">
        <f xml:space="preserve">
IF(AND(K46&gt;=Saline!$M$15,A46&lt;=Saline!$L$15),0,
IF(AND(K46&gt;=Saline!$M$16,A46&lt;=Saline!$L$16),0,
IF(AND(K46&gt;=Saline!$M$17,A46&lt;=Saline!$L$17),0,IF((MIN(I46,$E$4*(1-D46)*L46)/1000)+J45&gt;SUM($E$3:$F$3),(SUM($E$3:$F$3)-J45)*1000,MIN(I46,$E$4*(1-D46)*L46)))))</f>
        <v>77.208888888888893</v>
      </c>
      <c r="N46" s="192">
        <f>IF(COUNTIFS('PTC GRTgaz'!$AB$11:$AB$28891,"",'PTC GRTgaz'!$B$11:$B$28891,'Sud-Est'!N$15,'PTC GRTgaz'!$D$11:$D$28891,'Sud-Est'!$A46,'PTC GRTgaz'!$C$11:$C$28891,"DEL")&gt;0,N$13,SUMIFS('PTC GRTgaz'!$AB$11:$AB$28891,'PTC GRTgaz'!$B$11:$B$28891,'Sud-Est'!N$15,'PTC GRTgaz'!$D$11:$D$28891,'Sud-Est'!$A46,'PTC GRTgaz'!$C$11:$C$28891,"DEL")*1.0026*$N$13/86)</f>
        <v>86</v>
      </c>
      <c r="O46" s="102">
        <f t="shared" si="5"/>
        <v>2.523431111111111</v>
      </c>
      <c r="P46" s="58">
        <f t="shared" si="6"/>
        <v>0.22755555555555554</v>
      </c>
      <c r="Q46" s="59">
        <f>IF(P46&gt;=1,0,_xlfn.XLOOKUP(P46,Saline!$B$30:$B$130,Saline!$L$30:$L$130,,1))</f>
        <v>0.89777777777777779</v>
      </c>
      <c r="R46" s="142">
        <f xml:space="preserve">
IF(AND(P46&gt;=Saline!$M$15,A46&lt;=Saline!$L$15),0,
IF(AND(P46&gt;=Saline!$M$16,A46&lt;=Saline!$L$16),0,
IF(AND(P46&gt;=Saline!$M$17,A46&lt;=Saline!$L$17),0,MIN(N46,$E$4*(1-D46)*Q46))))</f>
        <v>77.208888888888893</v>
      </c>
    </row>
    <row r="47" spans="1:18" x14ac:dyDescent="0.45">
      <c r="A47" s="56">
        <f t="shared" si="0"/>
        <v>44683</v>
      </c>
      <c r="B47" s="157">
        <f>_xlfn.XLOOKUP(A47,Saline!$L$23,Saline!$O$23,0,0)</f>
        <v>0</v>
      </c>
      <c r="C47" s="143">
        <f>_xlfn.XLOOKUP(A47,Saline!$L$15:$L$17,Saline!$O$15:$O$17,SUM($E$3:$F$3),0)</f>
        <v>10.75</v>
      </c>
      <c r="D47" s="58">
        <f>'PT Storengy'!B39</f>
        <v>0</v>
      </c>
      <c r="E47" s="60">
        <f t="shared" si="1"/>
        <v>2.6002577777777778</v>
      </c>
      <c r="F47" s="58">
        <f t="shared" si="2"/>
        <v>0.23473777777777777</v>
      </c>
      <c r="G47" s="59">
        <f>IF(F47&gt;=1,0,_xlfn.XLOOKUP(F47,Saline!$B$30:$B$130,Saline!$L$30:$L$130,,1))</f>
        <v>0.8933333333333332</v>
      </c>
      <c r="H47" s="142">
        <f xml:space="preserve">
IF(AND(F47&gt;=Saline!$M$15,A47&lt;=Saline!$L$15),0,
IF(AND(F47&gt;=Saline!$M$16,A47&lt;=Saline!$L$16),0,
IF(AND(F47&gt;=Saline!$M$17,A47&lt;=Saline!$L$17),0,IF(($E$4*(1-D47)*G47/1000)+E46&gt;SUM($E$3:$F$3),(SUM($E$3:$F$3)-E46)*1000,$E$4*(1-D47)*G47))))</f>
        <v>76.826666666666654</v>
      </c>
      <c r="I47" s="192">
        <f>IF(COUNTIFS('PTC GRTgaz'!$AA$11:$AA$28891,"",'PTC GRTgaz'!$B$11:$B$28891,'Sud-Est'!I$15,'PTC GRTgaz'!$D$11:$D$28891,'Sud-Est'!$A47,'PTC GRTgaz'!$C$11:$C$28891,"DEL")&gt;0,I$13,SUMIFS('PTC GRTgaz'!$AA$11:$AA$28891,'PTC GRTgaz'!$B$11:$B$28891,'Sud-Est'!I$15,'PTC GRTgaz'!$D$11:$D$28891,'Sud-Est'!$A47,'PTC GRTgaz'!$C$11:$C$28891,"DEL")*1.0026*$I$13/86)</f>
        <v>86</v>
      </c>
      <c r="J47" s="102">
        <f t="shared" si="3"/>
        <v>2.6002577777777778</v>
      </c>
      <c r="K47" s="58">
        <f t="shared" si="4"/>
        <v>0.23473777777777777</v>
      </c>
      <c r="L47" s="59">
        <f>IF(K47&gt;=1,0,_xlfn.XLOOKUP(K47,Saline!$B$30:$B$130,Saline!$L$30:$L$130,,1))</f>
        <v>0.8933333333333332</v>
      </c>
      <c r="M47" s="142">
        <f xml:space="preserve">
IF(AND(K47&gt;=Saline!$M$15,A47&lt;=Saline!$L$15),0,
IF(AND(K47&gt;=Saline!$M$16,A47&lt;=Saline!$L$16),0,
IF(AND(K47&gt;=Saline!$M$17,A47&lt;=Saline!$L$17),0,IF((MIN(I47,$E$4*(1-D47)*L47)/1000)+J46&gt;SUM($E$3:$F$3),(SUM($E$3:$F$3)-J46)*1000,MIN(I47,$E$4*(1-D47)*L47)))))</f>
        <v>76.826666666666654</v>
      </c>
      <c r="N47" s="192">
        <f>IF(COUNTIFS('PTC GRTgaz'!$AB$11:$AB$28891,"",'PTC GRTgaz'!$B$11:$B$28891,'Sud-Est'!N$15,'PTC GRTgaz'!$D$11:$D$28891,'Sud-Est'!$A47,'PTC GRTgaz'!$C$11:$C$28891,"DEL")&gt;0,N$13,SUMIFS('PTC GRTgaz'!$AB$11:$AB$28891,'PTC GRTgaz'!$B$11:$B$28891,'Sud-Est'!N$15,'PTC GRTgaz'!$D$11:$D$28891,'Sud-Est'!$A47,'PTC GRTgaz'!$C$11:$C$28891,"DEL")*1.0026*$N$13/86)</f>
        <v>86</v>
      </c>
      <c r="O47" s="102">
        <f t="shared" si="5"/>
        <v>2.6002577777777778</v>
      </c>
      <c r="P47" s="58">
        <f t="shared" si="6"/>
        <v>0.23473777777777777</v>
      </c>
      <c r="Q47" s="59">
        <f>IF(P47&gt;=1,0,_xlfn.XLOOKUP(P47,Saline!$B$30:$B$130,Saline!$L$30:$L$130,,1))</f>
        <v>0.8933333333333332</v>
      </c>
      <c r="R47" s="142">
        <f xml:space="preserve">
IF(AND(P47&gt;=Saline!$M$15,A47&lt;=Saline!$L$15),0,
IF(AND(P47&gt;=Saline!$M$16,A47&lt;=Saline!$L$16),0,
IF(AND(P47&gt;=Saline!$M$17,A47&lt;=Saline!$L$17),0,MIN(N47,$E$4*(1-D47)*Q47))))</f>
        <v>76.826666666666654</v>
      </c>
    </row>
    <row r="48" spans="1:18" x14ac:dyDescent="0.45">
      <c r="A48" s="56">
        <f t="shared" si="0"/>
        <v>44684</v>
      </c>
      <c r="B48" s="157">
        <f>_xlfn.XLOOKUP(A48,Saline!$L$23,Saline!$O$23,0,0)</f>
        <v>0</v>
      </c>
      <c r="C48" s="143">
        <f>_xlfn.XLOOKUP(A48,Saline!$L$15:$L$17,Saline!$O$15:$O$17,SUM($E$3:$F$3),0)</f>
        <v>10.75</v>
      </c>
      <c r="D48" s="58">
        <f>'PT Storengy'!B40</f>
        <v>0</v>
      </c>
      <c r="E48" s="60">
        <f t="shared" si="1"/>
        <v>2.6767022222222221</v>
      </c>
      <c r="F48" s="58">
        <f t="shared" si="2"/>
        <v>0.24188444444444446</v>
      </c>
      <c r="G48" s="59">
        <f>IF(F48&gt;=1,0,_xlfn.XLOOKUP(F48,Saline!$B$30:$B$130,Saline!$L$30:$L$130,,1))</f>
        <v>0.88888888888888906</v>
      </c>
      <c r="H48" s="142">
        <f xml:space="preserve">
IF(AND(F48&gt;=Saline!$M$15,A48&lt;=Saline!$L$15),0,
IF(AND(F48&gt;=Saline!$M$16,A48&lt;=Saline!$L$16),0,
IF(AND(F48&gt;=Saline!$M$17,A48&lt;=Saline!$L$17),0,IF(($E$4*(1-D48)*G48/1000)+E47&gt;SUM($E$3:$F$3),(SUM($E$3:$F$3)-E47)*1000,$E$4*(1-D48)*G48))))</f>
        <v>76.444444444444457</v>
      </c>
      <c r="I48" s="192">
        <f>IF(COUNTIFS('PTC GRTgaz'!$AA$11:$AA$28891,"",'PTC GRTgaz'!$B$11:$B$28891,'Sud-Est'!I$15,'PTC GRTgaz'!$D$11:$D$28891,'Sud-Est'!$A48,'PTC GRTgaz'!$C$11:$C$28891,"DEL")&gt;0,I$13,SUMIFS('PTC GRTgaz'!$AA$11:$AA$28891,'PTC GRTgaz'!$B$11:$B$28891,'Sud-Est'!I$15,'PTC GRTgaz'!$D$11:$D$28891,'Sud-Est'!$A48,'PTC GRTgaz'!$C$11:$C$28891,"DEL")*1.0026*$I$13/86)</f>
        <v>86</v>
      </c>
      <c r="J48" s="102">
        <f t="shared" si="3"/>
        <v>2.6767022222222221</v>
      </c>
      <c r="K48" s="58">
        <f t="shared" si="4"/>
        <v>0.24188444444444446</v>
      </c>
      <c r="L48" s="59">
        <f>IF(K48&gt;=1,0,_xlfn.XLOOKUP(K48,Saline!$B$30:$B$130,Saline!$L$30:$L$130,,1))</f>
        <v>0.88888888888888906</v>
      </c>
      <c r="M48" s="142">
        <f xml:space="preserve">
IF(AND(K48&gt;=Saline!$M$15,A48&lt;=Saline!$L$15),0,
IF(AND(K48&gt;=Saline!$M$16,A48&lt;=Saline!$L$16),0,
IF(AND(K48&gt;=Saline!$M$17,A48&lt;=Saline!$L$17),0,IF((MIN(I48,$E$4*(1-D48)*L48)/1000)+J47&gt;SUM($E$3:$F$3),(SUM($E$3:$F$3)-J47)*1000,MIN(I48,$E$4*(1-D48)*L48)))))</f>
        <v>76.444444444444457</v>
      </c>
      <c r="N48" s="192">
        <f>IF(COUNTIFS('PTC GRTgaz'!$AB$11:$AB$28891,"",'PTC GRTgaz'!$B$11:$B$28891,'Sud-Est'!N$15,'PTC GRTgaz'!$D$11:$D$28891,'Sud-Est'!$A48,'PTC GRTgaz'!$C$11:$C$28891,"DEL")&gt;0,N$13,SUMIFS('PTC GRTgaz'!$AB$11:$AB$28891,'PTC GRTgaz'!$B$11:$B$28891,'Sud-Est'!N$15,'PTC GRTgaz'!$D$11:$D$28891,'Sud-Est'!$A48,'PTC GRTgaz'!$C$11:$C$28891,"DEL")*1.0026*$N$13/86)</f>
        <v>86</v>
      </c>
      <c r="O48" s="102">
        <f t="shared" si="5"/>
        <v>2.6767022222222221</v>
      </c>
      <c r="P48" s="58">
        <f t="shared" si="6"/>
        <v>0.24188444444444446</v>
      </c>
      <c r="Q48" s="59">
        <f>IF(P48&gt;=1,0,_xlfn.XLOOKUP(P48,Saline!$B$30:$B$130,Saline!$L$30:$L$130,,1))</f>
        <v>0.88888888888888906</v>
      </c>
      <c r="R48" s="142">
        <f xml:space="preserve">
IF(AND(P48&gt;=Saline!$M$15,A48&lt;=Saline!$L$15),0,
IF(AND(P48&gt;=Saline!$M$16,A48&lt;=Saline!$L$16),0,
IF(AND(P48&gt;=Saline!$M$17,A48&lt;=Saline!$L$17),0,MIN(N48,$E$4*(1-D48)*Q48))))</f>
        <v>76.444444444444457</v>
      </c>
    </row>
    <row r="49" spans="1:18" x14ac:dyDescent="0.45">
      <c r="A49" s="56">
        <f t="shared" si="0"/>
        <v>44685</v>
      </c>
      <c r="B49" s="157">
        <f>_xlfn.XLOOKUP(A49,Saline!$L$23,Saline!$O$23,0,0)</f>
        <v>0</v>
      </c>
      <c r="C49" s="143">
        <f>_xlfn.XLOOKUP(A49,Saline!$L$15:$L$17,Saline!$O$15:$O$17,SUM($E$3:$F$3),0)</f>
        <v>10.75</v>
      </c>
      <c r="D49" s="58">
        <f>'PT Storengy'!B41</f>
        <v>0</v>
      </c>
      <c r="E49" s="60">
        <f t="shared" si="1"/>
        <v>2.7531466666666664</v>
      </c>
      <c r="F49" s="58">
        <f t="shared" si="2"/>
        <v>0.24899555555555555</v>
      </c>
      <c r="G49" s="59">
        <f>IF(F49&gt;=1,0,_xlfn.XLOOKUP(F49,Saline!$B$30:$B$130,Saline!$L$30:$L$130,,1))</f>
        <v>0.88888888888888906</v>
      </c>
      <c r="H49" s="142">
        <f xml:space="preserve">
IF(AND(F49&gt;=Saline!$M$15,A49&lt;=Saline!$L$15),0,
IF(AND(F49&gt;=Saline!$M$16,A49&lt;=Saline!$L$16),0,
IF(AND(F49&gt;=Saline!$M$17,A49&lt;=Saline!$L$17),0,IF(($E$4*(1-D49)*G49/1000)+E48&gt;SUM($E$3:$F$3),(SUM($E$3:$F$3)-E48)*1000,$E$4*(1-D49)*G49))))</f>
        <v>76.444444444444457</v>
      </c>
      <c r="I49" s="192">
        <f>IF(COUNTIFS('PTC GRTgaz'!$AA$11:$AA$28891,"",'PTC GRTgaz'!$B$11:$B$28891,'Sud-Est'!I$15,'PTC GRTgaz'!$D$11:$D$28891,'Sud-Est'!$A49,'PTC GRTgaz'!$C$11:$C$28891,"DEL")&gt;0,I$13,SUMIFS('PTC GRTgaz'!$AA$11:$AA$28891,'PTC GRTgaz'!$B$11:$B$28891,'Sud-Est'!I$15,'PTC GRTgaz'!$D$11:$D$28891,'Sud-Est'!$A49,'PTC GRTgaz'!$C$11:$C$28891,"DEL")*1.0026*$I$13/86)</f>
        <v>86</v>
      </c>
      <c r="J49" s="102">
        <f t="shared" si="3"/>
        <v>2.7531466666666664</v>
      </c>
      <c r="K49" s="58">
        <f t="shared" si="4"/>
        <v>0.24899555555555555</v>
      </c>
      <c r="L49" s="59">
        <f>IF(K49&gt;=1,0,_xlfn.XLOOKUP(K49,Saline!$B$30:$B$130,Saline!$L$30:$L$130,,1))</f>
        <v>0.88888888888888906</v>
      </c>
      <c r="M49" s="142">
        <f xml:space="preserve">
IF(AND(K49&gt;=Saline!$M$15,A49&lt;=Saline!$L$15),0,
IF(AND(K49&gt;=Saline!$M$16,A49&lt;=Saline!$L$16),0,
IF(AND(K49&gt;=Saline!$M$17,A49&lt;=Saline!$L$17),0,IF((MIN(I49,$E$4*(1-D49)*L49)/1000)+J48&gt;SUM($E$3:$F$3),(SUM($E$3:$F$3)-J48)*1000,MIN(I49,$E$4*(1-D49)*L49)))))</f>
        <v>76.444444444444457</v>
      </c>
      <c r="N49" s="192">
        <f>IF(COUNTIFS('PTC GRTgaz'!$AB$11:$AB$28891,"",'PTC GRTgaz'!$B$11:$B$28891,'Sud-Est'!N$15,'PTC GRTgaz'!$D$11:$D$28891,'Sud-Est'!$A49,'PTC GRTgaz'!$C$11:$C$28891,"DEL")&gt;0,N$13,SUMIFS('PTC GRTgaz'!$AB$11:$AB$28891,'PTC GRTgaz'!$B$11:$B$28891,'Sud-Est'!N$15,'PTC GRTgaz'!$D$11:$D$28891,'Sud-Est'!$A49,'PTC GRTgaz'!$C$11:$C$28891,"DEL")*1.0026*$N$13/86)</f>
        <v>86</v>
      </c>
      <c r="O49" s="102">
        <f t="shared" si="5"/>
        <v>2.7531466666666664</v>
      </c>
      <c r="P49" s="58">
        <f t="shared" si="6"/>
        <v>0.24899555555555555</v>
      </c>
      <c r="Q49" s="59">
        <f>IF(P49&gt;=1,0,_xlfn.XLOOKUP(P49,Saline!$B$30:$B$130,Saline!$L$30:$L$130,,1))</f>
        <v>0.88888888888888906</v>
      </c>
      <c r="R49" s="142">
        <f xml:space="preserve">
IF(AND(P49&gt;=Saline!$M$15,A49&lt;=Saline!$L$15),0,
IF(AND(P49&gt;=Saline!$M$16,A49&lt;=Saline!$L$16),0,
IF(AND(P49&gt;=Saline!$M$17,A49&lt;=Saline!$L$17),0,MIN(N49,$E$4*(1-D49)*Q49))))</f>
        <v>76.444444444444457</v>
      </c>
    </row>
    <row r="50" spans="1:18" x14ac:dyDescent="0.45">
      <c r="A50" s="56">
        <f t="shared" si="0"/>
        <v>44686</v>
      </c>
      <c r="B50" s="157">
        <f>_xlfn.XLOOKUP(A50,Saline!$L$23,Saline!$O$23,0,0)</f>
        <v>0</v>
      </c>
      <c r="C50" s="143">
        <f>_xlfn.XLOOKUP(A50,Saline!$L$15:$L$17,Saline!$O$15:$O$17,SUM($E$3:$F$3),0)</f>
        <v>10.75</v>
      </c>
      <c r="D50" s="58">
        <f>'PT Storengy'!B42</f>
        <v>0</v>
      </c>
      <c r="E50" s="60">
        <f t="shared" si="1"/>
        <v>2.8292088888888887</v>
      </c>
      <c r="F50" s="58">
        <f t="shared" si="2"/>
        <v>0.25610666666666665</v>
      </c>
      <c r="G50" s="59">
        <f>IF(F50&gt;=1,0,_xlfn.XLOOKUP(F50,Saline!$B$30:$B$130,Saline!$L$30:$L$130,,1))</f>
        <v>0.88444444444444437</v>
      </c>
      <c r="H50" s="142">
        <f xml:space="preserve">
IF(AND(F50&gt;=Saline!$M$15,A50&lt;=Saline!$L$15),0,
IF(AND(F50&gt;=Saline!$M$16,A50&lt;=Saline!$L$16),0,
IF(AND(F50&gt;=Saline!$M$17,A50&lt;=Saline!$L$17),0,IF(($E$4*(1-D50)*G50/1000)+E49&gt;SUM($E$3:$F$3),(SUM($E$3:$F$3)-E49)*1000,$E$4*(1-D50)*G50))))</f>
        <v>76.062222222222218</v>
      </c>
      <c r="I50" s="192">
        <f>IF(COUNTIFS('PTC GRTgaz'!$AA$11:$AA$28891,"",'PTC GRTgaz'!$B$11:$B$28891,'Sud-Est'!I$15,'PTC GRTgaz'!$D$11:$D$28891,'Sud-Est'!$A50,'PTC GRTgaz'!$C$11:$C$28891,"DEL")&gt;0,I$13,SUMIFS('PTC GRTgaz'!$AA$11:$AA$28891,'PTC GRTgaz'!$B$11:$B$28891,'Sud-Est'!I$15,'PTC GRTgaz'!$D$11:$D$28891,'Sud-Est'!$A50,'PTC GRTgaz'!$C$11:$C$28891,"DEL")*1.0026*$I$13/86)</f>
        <v>86</v>
      </c>
      <c r="J50" s="102">
        <f t="shared" si="3"/>
        <v>2.8292088888888887</v>
      </c>
      <c r="K50" s="58">
        <f t="shared" si="4"/>
        <v>0.25610666666666665</v>
      </c>
      <c r="L50" s="59">
        <f>IF(K50&gt;=1,0,_xlfn.XLOOKUP(K50,Saline!$B$30:$B$130,Saline!$L$30:$L$130,,1))</f>
        <v>0.88444444444444437</v>
      </c>
      <c r="M50" s="142">
        <f xml:space="preserve">
IF(AND(K50&gt;=Saline!$M$15,A50&lt;=Saline!$L$15),0,
IF(AND(K50&gt;=Saline!$M$16,A50&lt;=Saline!$L$16),0,
IF(AND(K50&gt;=Saline!$M$17,A50&lt;=Saline!$L$17),0,IF((MIN(I50,$E$4*(1-D50)*L50)/1000)+J49&gt;SUM($E$3:$F$3),(SUM($E$3:$F$3)-J49)*1000,MIN(I50,$E$4*(1-D50)*L50)))))</f>
        <v>76.062222222222218</v>
      </c>
      <c r="N50" s="192">
        <f>IF(COUNTIFS('PTC GRTgaz'!$AB$11:$AB$28891,"",'PTC GRTgaz'!$B$11:$B$28891,'Sud-Est'!N$15,'PTC GRTgaz'!$D$11:$D$28891,'Sud-Est'!$A50,'PTC GRTgaz'!$C$11:$C$28891,"DEL")&gt;0,N$13,SUMIFS('PTC GRTgaz'!$AB$11:$AB$28891,'PTC GRTgaz'!$B$11:$B$28891,'Sud-Est'!N$15,'PTC GRTgaz'!$D$11:$D$28891,'Sud-Est'!$A50,'PTC GRTgaz'!$C$11:$C$28891,"DEL")*1.0026*$N$13/86)</f>
        <v>86</v>
      </c>
      <c r="O50" s="102">
        <f t="shared" si="5"/>
        <v>2.8292088888888887</v>
      </c>
      <c r="P50" s="58">
        <f t="shared" si="6"/>
        <v>0.25610666666666665</v>
      </c>
      <c r="Q50" s="59">
        <f>IF(P50&gt;=1,0,_xlfn.XLOOKUP(P50,Saline!$B$30:$B$130,Saline!$L$30:$L$130,,1))</f>
        <v>0.88444444444444437</v>
      </c>
      <c r="R50" s="142">
        <f xml:space="preserve">
IF(AND(P50&gt;=Saline!$M$15,A50&lt;=Saline!$L$15),0,
IF(AND(P50&gt;=Saline!$M$16,A50&lt;=Saline!$L$16),0,
IF(AND(P50&gt;=Saline!$M$17,A50&lt;=Saline!$L$17),0,MIN(N50,$E$4*(1-D50)*Q50))))</f>
        <v>76.062222222222218</v>
      </c>
    </row>
    <row r="51" spans="1:18" x14ac:dyDescent="0.45">
      <c r="A51" s="56">
        <f t="shared" si="0"/>
        <v>44687</v>
      </c>
      <c r="B51" s="157">
        <f>_xlfn.XLOOKUP(A51,Saline!$L$23,Saline!$O$23,0,0)</f>
        <v>0</v>
      </c>
      <c r="C51" s="143">
        <f>_xlfn.XLOOKUP(A51,Saline!$L$15:$L$17,Saline!$O$15:$O$17,SUM($E$3:$F$3),0)</f>
        <v>10.75</v>
      </c>
      <c r="D51" s="58">
        <f>'PT Storengy'!B43</f>
        <v>0</v>
      </c>
      <c r="E51" s="60">
        <f t="shared" si="1"/>
        <v>2.9048888888888889</v>
      </c>
      <c r="F51" s="58">
        <f t="shared" si="2"/>
        <v>0.26318222222222221</v>
      </c>
      <c r="G51" s="59">
        <f>IF(F51&gt;=1,0,_xlfn.XLOOKUP(F51,Saline!$B$30:$B$130,Saline!$L$30:$L$130,,1))</f>
        <v>0.88000000000000012</v>
      </c>
      <c r="H51" s="142">
        <f xml:space="preserve">
IF(AND(F51&gt;=Saline!$M$15,A51&lt;=Saline!$L$15),0,
IF(AND(F51&gt;=Saline!$M$16,A51&lt;=Saline!$L$16),0,
IF(AND(F51&gt;=Saline!$M$17,A51&lt;=Saline!$L$17),0,IF(($E$4*(1-D51)*G51/1000)+E50&gt;SUM($E$3:$F$3),(SUM($E$3:$F$3)-E50)*1000,$E$4*(1-D51)*G51))))</f>
        <v>75.680000000000007</v>
      </c>
      <c r="I51" s="192">
        <f>IF(COUNTIFS('PTC GRTgaz'!$AA$11:$AA$28891,"",'PTC GRTgaz'!$B$11:$B$28891,'Sud-Est'!I$15,'PTC GRTgaz'!$D$11:$D$28891,'Sud-Est'!$A51,'PTC GRTgaz'!$C$11:$C$28891,"DEL")&gt;0,I$13,SUMIFS('PTC GRTgaz'!$AA$11:$AA$28891,'PTC GRTgaz'!$B$11:$B$28891,'Sud-Est'!I$15,'PTC GRTgaz'!$D$11:$D$28891,'Sud-Est'!$A51,'PTC GRTgaz'!$C$11:$C$28891,"DEL")*1.0026*$I$13/86)</f>
        <v>86</v>
      </c>
      <c r="J51" s="102">
        <f t="shared" si="3"/>
        <v>2.9048888888888889</v>
      </c>
      <c r="K51" s="58">
        <f t="shared" si="4"/>
        <v>0.26318222222222221</v>
      </c>
      <c r="L51" s="59">
        <f>IF(K51&gt;=1,0,_xlfn.XLOOKUP(K51,Saline!$B$30:$B$130,Saline!$L$30:$L$130,,1))</f>
        <v>0.88000000000000012</v>
      </c>
      <c r="M51" s="142">
        <f xml:space="preserve">
IF(AND(K51&gt;=Saline!$M$15,A51&lt;=Saline!$L$15),0,
IF(AND(K51&gt;=Saline!$M$16,A51&lt;=Saline!$L$16),0,
IF(AND(K51&gt;=Saline!$M$17,A51&lt;=Saline!$L$17),0,IF((MIN(I51,$E$4*(1-D51)*L51)/1000)+J50&gt;SUM($E$3:$F$3),(SUM($E$3:$F$3)-J50)*1000,MIN(I51,$E$4*(1-D51)*L51)))))</f>
        <v>75.680000000000007</v>
      </c>
      <c r="N51" s="192">
        <f>IF(COUNTIFS('PTC GRTgaz'!$AB$11:$AB$28891,"",'PTC GRTgaz'!$B$11:$B$28891,'Sud-Est'!N$15,'PTC GRTgaz'!$D$11:$D$28891,'Sud-Est'!$A51,'PTC GRTgaz'!$C$11:$C$28891,"DEL")&gt;0,N$13,SUMIFS('PTC GRTgaz'!$AB$11:$AB$28891,'PTC GRTgaz'!$B$11:$B$28891,'Sud-Est'!N$15,'PTC GRTgaz'!$D$11:$D$28891,'Sud-Est'!$A51,'PTC GRTgaz'!$C$11:$C$28891,"DEL")*1.0026*$N$13/86)</f>
        <v>86</v>
      </c>
      <c r="O51" s="102">
        <f t="shared" si="5"/>
        <v>2.9048888888888889</v>
      </c>
      <c r="P51" s="58">
        <f t="shared" si="6"/>
        <v>0.26318222222222221</v>
      </c>
      <c r="Q51" s="59">
        <f>IF(P51&gt;=1,0,_xlfn.XLOOKUP(P51,Saline!$B$30:$B$130,Saline!$L$30:$L$130,,1))</f>
        <v>0.88000000000000012</v>
      </c>
      <c r="R51" s="142">
        <f xml:space="preserve">
IF(AND(P51&gt;=Saline!$M$15,A51&lt;=Saline!$L$15),0,
IF(AND(P51&gt;=Saline!$M$16,A51&lt;=Saline!$L$16),0,
IF(AND(P51&gt;=Saline!$M$17,A51&lt;=Saline!$L$17),0,MIN(N51,$E$4*(1-D51)*Q51))))</f>
        <v>75.680000000000007</v>
      </c>
    </row>
    <row r="52" spans="1:18" x14ac:dyDescent="0.45">
      <c r="A52" s="56">
        <f t="shared" si="0"/>
        <v>44688</v>
      </c>
      <c r="B52" s="157">
        <f>_xlfn.XLOOKUP(A52,Saline!$L$23,Saline!$O$23,0,0)</f>
        <v>0</v>
      </c>
      <c r="C52" s="143">
        <f>_xlfn.XLOOKUP(A52,Saline!$L$15:$L$17,Saline!$O$15:$O$17,SUM($E$3:$F$3),0)</f>
        <v>10.75</v>
      </c>
      <c r="D52" s="58">
        <f>'PT Storengy'!B44</f>
        <v>0</v>
      </c>
      <c r="E52" s="60">
        <f t="shared" si="1"/>
        <v>2.9801866666666665</v>
      </c>
      <c r="F52" s="58">
        <f t="shared" si="2"/>
        <v>0.2702222222222222</v>
      </c>
      <c r="G52" s="59">
        <f>IF(F52&gt;=1,0,_xlfn.XLOOKUP(F52,Saline!$B$30:$B$130,Saline!$L$30:$L$130,,1))</f>
        <v>0.87555555555555564</v>
      </c>
      <c r="H52" s="142">
        <f xml:space="preserve">
IF(AND(F52&gt;=Saline!$M$15,A52&lt;=Saline!$L$15),0,
IF(AND(F52&gt;=Saline!$M$16,A52&lt;=Saline!$L$16),0,
IF(AND(F52&gt;=Saline!$M$17,A52&lt;=Saline!$L$17),0,IF(($E$4*(1-D52)*G52/1000)+E51&gt;SUM($E$3:$F$3),(SUM($E$3:$F$3)-E51)*1000,$E$4*(1-D52)*G52))))</f>
        <v>75.297777777777782</v>
      </c>
      <c r="I52" s="192">
        <f>IF(COUNTIFS('PTC GRTgaz'!$AA$11:$AA$28891,"",'PTC GRTgaz'!$B$11:$B$28891,'Sud-Est'!I$15,'PTC GRTgaz'!$D$11:$D$28891,'Sud-Est'!$A52,'PTC GRTgaz'!$C$11:$C$28891,"DEL")&gt;0,I$13,SUMIFS('PTC GRTgaz'!$AA$11:$AA$28891,'PTC GRTgaz'!$B$11:$B$28891,'Sud-Est'!I$15,'PTC GRTgaz'!$D$11:$D$28891,'Sud-Est'!$A52,'PTC GRTgaz'!$C$11:$C$28891,"DEL")*1.0026*$I$13/86)</f>
        <v>86</v>
      </c>
      <c r="J52" s="102">
        <f t="shared" si="3"/>
        <v>2.9801866666666665</v>
      </c>
      <c r="K52" s="58">
        <f t="shared" si="4"/>
        <v>0.2702222222222222</v>
      </c>
      <c r="L52" s="59">
        <f>IF(K52&gt;=1,0,_xlfn.XLOOKUP(K52,Saline!$B$30:$B$130,Saline!$L$30:$L$130,,1))</f>
        <v>0.87555555555555564</v>
      </c>
      <c r="M52" s="142">
        <f xml:space="preserve">
IF(AND(K52&gt;=Saline!$M$15,A52&lt;=Saline!$L$15),0,
IF(AND(K52&gt;=Saline!$M$16,A52&lt;=Saline!$L$16),0,
IF(AND(K52&gt;=Saline!$M$17,A52&lt;=Saline!$L$17),0,IF((MIN(I52,$E$4*(1-D52)*L52)/1000)+J51&gt;SUM($E$3:$F$3),(SUM($E$3:$F$3)-J51)*1000,MIN(I52,$E$4*(1-D52)*L52)))))</f>
        <v>75.297777777777782</v>
      </c>
      <c r="N52" s="192">
        <f>IF(COUNTIFS('PTC GRTgaz'!$AB$11:$AB$28891,"",'PTC GRTgaz'!$B$11:$B$28891,'Sud-Est'!N$15,'PTC GRTgaz'!$D$11:$D$28891,'Sud-Est'!$A52,'PTC GRTgaz'!$C$11:$C$28891,"DEL")&gt;0,N$13,SUMIFS('PTC GRTgaz'!$AB$11:$AB$28891,'PTC GRTgaz'!$B$11:$B$28891,'Sud-Est'!N$15,'PTC GRTgaz'!$D$11:$D$28891,'Sud-Est'!$A52,'PTC GRTgaz'!$C$11:$C$28891,"DEL")*1.0026*$N$13/86)</f>
        <v>86</v>
      </c>
      <c r="O52" s="102">
        <f t="shared" si="5"/>
        <v>2.9801866666666665</v>
      </c>
      <c r="P52" s="58">
        <f t="shared" si="6"/>
        <v>0.2702222222222222</v>
      </c>
      <c r="Q52" s="59">
        <f>IF(P52&gt;=1,0,_xlfn.XLOOKUP(P52,Saline!$B$30:$B$130,Saline!$L$30:$L$130,,1))</f>
        <v>0.87555555555555564</v>
      </c>
      <c r="R52" s="142">
        <f xml:space="preserve">
IF(AND(P52&gt;=Saline!$M$15,A52&lt;=Saline!$L$15),0,
IF(AND(P52&gt;=Saline!$M$16,A52&lt;=Saline!$L$16),0,
IF(AND(P52&gt;=Saline!$M$17,A52&lt;=Saline!$L$17),0,MIN(N52,$E$4*(1-D52)*Q52))))</f>
        <v>75.297777777777782</v>
      </c>
    </row>
    <row r="53" spans="1:18" x14ac:dyDescent="0.45">
      <c r="A53" s="56">
        <f t="shared" si="0"/>
        <v>44689</v>
      </c>
      <c r="B53" s="157">
        <f>_xlfn.XLOOKUP(A53,Saline!$L$23,Saline!$O$23,0,0)</f>
        <v>0</v>
      </c>
      <c r="C53" s="143">
        <f>_xlfn.XLOOKUP(A53,Saline!$L$15:$L$17,Saline!$O$15:$O$17,SUM($E$3:$F$3),0)</f>
        <v>10.75</v>
      </c>
      <c r="D53" s="58">
        <f>'PT Storengy'!B45</f>
        <v>0</v>
      </c>
      <c r="E53" s="60">
        <f t="shared" si="1"/>
        <v>3.0554844444444442</v>
      </c>
      <c r="F53" s="58">
        <f t="shared" si="2"/>
        <v>0.27722666666666668</v>
      </c>
      <c r="G53" s="59">
        <f>IF(F53&gt;=1,0,_xlfn.XLOOKUP(F53,Saline!$B$30:$B$130,Saline!$L$30:$L$130,,1))</f>
        <v>0.87555555555555564</v>
      </c>
      <c r="H53" s="142">
        <f xml:space="preserve">
IF(AND(F53&gt;=Saline!$M$15,A53&lt;=Saline!$L$15),0,
IF(AND(F53&gt;=Saline!$M$16,A53&lt;=Saline!$L$16),0,
IF(AND(F53&gt;=Saline!$M$17,A53&lt;=Saline!$L$17),0,IF(($E$4*(1-D53)*G53/1000)+E52&gt;SUM($E$3:$F$3),(SUM($E$3:$F$3)-E52)*1000,$E$4*(1-D53)*G53))))</f>
        <v>75.297777777777782</v>
      </c>
      <c r="I53" s="192">
        <f>IF(COUNTIFS('PTC GRTgaz'!$AA$11:$AA$28891,"",'PTC GRTgaz'!$B$11:$B$28891,'Sud-Est'!I$15,'PTC GRTgaz'!$D$11:$D$28891,'Sud-Est'!$A53,'PTC GRTgaz'!$C$11:$C$28891,"DEL")&gt;0,I$13,SUMIFS('PTC GRTgaz'!$AA$11:$AA$28891,'PTC GRTgaz'!$B$11:$B$28891,'Sud-Est'!I$15,'PTC GRTgaz'!$D$11:$D$28891,'Sud-Est'!$A53,'PTC GRTgaz'!$C$11:$C$28891,"DEL")*1.0026*$I$13/86)</f>
        <v>86</v>
      </c>
      <c r="J53" s="102">
        <f t="shared" si="3"/>
        <v>3.0554844444444442</v>
      </c>
      <c r="K53" s="58">
        <f t="shared" si="4"/>
        <v>0.27722666666666668</v>
      </c>
      <c r="L53" s="59">
        <f>IF(K53&gt;=1,0,_xlfn.XLOOKUP(K53,Saline!$B$30:$B$130,Saline!$L$30:$L$130,,1))</f>
        <v>0.87555555555555564</v>
      </c>
      <c r="M53" s="142">
        <f xml:space="preserve">
IF(AND(K53&gt;=Saline!$M$15,A53&lt;=Saline!$L$15),0,
IF(AND(K53&gt;=Saline!$M$16,A53&lt;=Saline!$L$16),0,
IF(AND(K53&gt;=Saline!$M$17,A53&lt;=Saline!$L$17),0,IF((MIN(I53,$E$4*(1-D53)*L53)/1000)+J52&gt;SUM($E$3:$F$3),(SUM($E$3:$F$3)-J52)*1000,MIN(I53,$E$4*(1-D53)*L53)))))</f>
        <v>75.297777777777782</v>
      </c>
      <c r="N53" s="192">
        <f>IF(COUNTIFS('PTC GRTgaz'!$AB$11:$AB$28891,"",'PTC GRTgaz'!$B$11:$B$28891,'Sud-Est'!N$15,'PTC GRTgaz'!$D$11:$D$28891,'Sud-Est'!$A53,'PTC GRTgaz'!$C$11:$C$28891,"DEL")&gt;0,N$13,SUMIFS('PTC GRTgaz'!$AB$11:$AB$28891,'PTC GRTgaz'!$B$11:$B$28891,'Sud-Est'!N$15,'PTC GRTgaz'!$D$11:$D$28891,'Sud-Est'!$A53,'PTC GRTgaz'!$C$11:$C$28891,"DEL")*1.0026*$N$13/86)</f>
        <v>86</v>
      </c>
      <c r="O53" s="102">
        <f t="shared" si="5"/>
        <v>3.0554844444444442</v>
      </c>
      <c r="P53" s="58">
        <f t="shared" si="6"/>
        <v>0.27722666666666668</v>
      </c>
      <c r="Q53" s="59">
        <f>IF(P53&gt;=1,0,_xlfn.XLOOKUP(P53,Saline!$B$30:$B$130,Saline!$L$30:$L$130,,1))</f>
        <v>0.87555555555555564</v>
      </c>
      <c r="R53" s="142">
        <f xml:space="preserve">
IF(AND(P53&gt;=Saline!$M$15,A53&lt;=Saline!$L$15),0,
IF(AND(P53&gt;=Saline!$M$16,A53&lt;=Saline!$L$16),0,
IF(AND(P53&gt;=Saline!$M$17,A53&lt;=Saline!$L$17),0,MIN(N53,$E$4*(1-D53)*Q53))))</f>
        <v>75.297777777777782</v>
      </c>
    </row>
    <row r="54" spans="1:18" x14ac:dyDescent="0.45">
      <c r="A54" s="56">
        <f t="shared" si="0"/>
        <v>44690</v>
      </c>
      <c r="B54" s="157">
        <f>_xlfn.XLOOKUP(A54,Saline!$L$23,Saline!$O$23,0,0)</f>
        <v>0</v>
      </c>
      <c r="C54" s="143">
        <f>_xlfn.XLOOKUP(A54,Saline!$L$15:$L$17,Saline!$O$15:$O$17,SUM($E$3:$F$3),0)</f>
        <v>10.75</v>
      </c>
      <c r="D54" s="58">
        <f>'PT Storengy'!B46</f>
        <v>0</v>
      </c>
      <c r="E54" s="60">
        <f t="shared" si="1"/>
        <v>3.1303999999999998</v>
      </c>
      <c r="F54" s="58">
        <f t="shared" si="2"/>
        <v>0.2842311111111111</v>
      </c>
      <c r="G54" s="59">
        <f>IF(F54&gt;=1,0,_xlfn.XLOOKUP(F54,Saline!$B$30:$B$130,Saline!$L$30:$L$130,,1))</f>
        <v>0.87111111111111117</v>
      </c>
      <c r="H54" s="142">
        <f xml:space="preserve">
IF(AND(F54&gt;=Saline!$M$15,A54&lt;=Saline!$L$15),0,
IF(AND(F54&gt;=Saline!$M$16,A54&lt;=Saline!$L$16),0,
IF(AND(F54&gt;=Saline!$M$17,A54&lt;=Saline!$L$17),0,IF(($E$4*(1-D54)*G54/1000)+E53&gt;SUM($E$3:$F$3),(SUM($E$3:$F$3)-E53)*1000,$E$4*(1-D54)*G54))))</f>
        <v>74.915555555555557</v>
      </c>
      <c r="I54" s="192">
        <f>IF(COUNTIFS('PTC GRTgaz'!$AA$11:$AA$28891,"",'PTC GRTgaz'!$B$11:$B$28891,'Sud-Est'!I$15,'PTC GRTgaz'!$D$11:$D$28891,'Sud-Est'!$A54,'PTC GRTgaz'!$C$11:$C$28891,"DEL")&gt;0,I$13,SUMIFS('PTC GRTgaz'!$AA$11:$AA$28891,'PTC GRTgaz'!$B$11:$B$28891,'Sud-Est'!I$15,'PTC GRTgaz'!$D$11:$D$28891,'Sud-Est'!$A54,'PTC GRTgaz'!$C$11:$C$28891,"DEL")*1.0026*$I$13/86)</f>
        <v>40.103999999999999</v>
      </c>
      <c r="J54" s="102">
        <f t="shared" si="3"/>
        <v>3.0955884444444441</v>
      </c>
      <c r="K54" s="58">
        <f t="shared" si="4"/>
        <v>0.2842311111111111</v>
      </c>
      <c r="L54" s="59">
        <f>IF(K54&gt;=1,0,_xlfn.XLOOKUP(K54,Saline!$B$30:$B$130,Saline!$L$30:$L$130,,1))</f>
        <v>0.87111111111111117</v>
      </c>
      <c r="M54" s="142">
        <f xml:space="preserve">
IF(AND(K54&gt;=Saline!$M$15,A54&lt;=Saline!$L$15),0,
IF(AND(K54&gt;=Saline!$M$16,A54&lt;=Saline!$L$16),0,
IF(AND(K54&gt;=Saline!$M$17,A54&lt;=Saline!$L$17),0,IF((MIN(I54,$E$4*(1-D54)*L54)/1000)+J53&gt;SUM($E$3:$F$3),(SUM($E$3:$F$3)-J53)*1000,MIN(I54,$E$4*(1-D54)*L54)))))</f>
        <v>40.103999999999999</v>
      </c>
      <c r="N54" s="192">
        <f>IF(COUNTIFS('PTC GRTgaz'!$AB$11:$AB$28891,"",'PTC GRTgaz'!$B$11:$B$28891,'Sud-Est'!N$15,'PTC GRTgaz'!$D$11:$D$28891,'Sud-Est'!$A54,'PTC GRTgaz'!$C$11:$C$28891,"DEL")&gt;0,N$13,SUMIFS('PTC GRTgaz'!$AB$11:$AB$28891,'PTC GRTgaz'!$B$11:$B$28891,'Sud-Est'!N$15,'PTC GRTgaz'!$D$11:$D$28891,'Sud-Est'!$A54,'PTC GRTgaz'!$C$11:$C$28891,"DEL")*1.0026*$N$13/86)</f>
        <v>80.207999999999998</v>
      </c>
      <c r="O54" s="102">
        <f t="shared" si="5"/>
        <v>3.1303999999999998</v>
      </c>
      <c r="P54" s="58">
        <f t="shared" si="6"/>
        <v>0.2842311111111111</v>
      </c>
      <c r="Q54" s="59">
        <f>IF(P54&gt;=1,0,_xlfn.XLOOKUP(P54,Saline!$B$30:$B$130,Saline!$L$30:$L$130,,1))</f>
        <v>0.87111111111111117</v>
      </c>
      <c r="R54" s="142">
        <f xml:space="preserve">
IF(AND(P54&gt;=Saline!$M$15,A54&lt;=Saline!$L$15),0,
IF(AND(P54&gt;=Saline!$M$16,A54&lt;=Saline!$L$16),0,
IF(AND(P54&gt;=Saline!$M$17,A54&lt;=Saline!$L$17),0,MIN(N54,$E$4*(1-D54)*Q54))))</f>
        <v>74.915555555555557</v>
      </c>
    </row>
    <row r="55" spans="1:18" x14ac:dyDescent="0.45">
      <c r="A55" s="56">
        <f t="shared" si="0"/>
        <v>44691</v>
      </c>
      <c r="B55" s="157">
        <f>_xlfn.XLOOKUP(A55,Saline!$L$23,Saline!$O$23,0,0)</f>
        <v>0</v>
      </c>
      <c r="C55" s="143">
        <f>_xlfn.XLOOKUP(A55,Saline!$L$15:$L$17,Saline!$O$15:$O$17,SUM($E$3:$F$3),0)</f>
        <v>10.75</v>
      </c>
      <c r="D55" s="58">
        <f>'PT Storengy'!B47</f>
        <v>0</v>
      </c>
      <c r="E55" s="60">
        <f t="shared" si="1"/>
        <v>3.204933333333333</v>
      </c>
      <c r="F55" s="58">
        <f t="shared" si="2"/>
        <v>0.29119999999999996</v>
      </c>
      <c r="G55" s="59">
        <f>IF(F55&gt;=1,0,_xlfn.XLOOKUP(F55,Saline!$B$30:$B$130,Saline!$L$30:$L$130,,1))</f>
        <v>0.86666666666666681</v>
      </c>
      <c r="H55" s="142">
        <f xml:space="preserve">
IF(AND(F55&gt;=Saline!$M$15,A55&lt;=Saline!$L$15),0,
IF(AND(F55&gt;=Saline!$M$16,A55&lt;=Saline!$L$16),0,
IF(AND(F55&gt;=Saline!$M$17,A55&lt;=Saline!$L$17),0,IF(($E$4*(1-D55)*G55/1000)+E54&gt;SUM($E$3:$F$3),(SUM($E$3:$F$3)-E54)*1000,$E$4*(1-D55)*G55))))</f>
        <v>74.533333333333346</v>
      </c>
      <c r="I55" s="192">
        <f>IF(COUNTIFS('PTC GRTgaz'!$AA$11:$AA$28891,"",'PTC GRTgaz'!$B$11:$B$28891,'Sud-Est'!I$15,'PTC GRTgaz'!$D$11:$D$28891,'Sud-Est'!$A55,'PTC GRTgaz'!$C$11:$C$28891,"DEL")&gt;0,I$13,SUMIFS('PTC GRTgaz'!$AA$11:$AA$28891,'PTC GRTgaz'!$B$11:$B$28891,'Sud-Est'!I$15,'PTC GRTgaz'!$D$11:$D$28891,'Sud-Est'!$A55,'PTC GRTgaz'!$C$11:$C$28891,"DEL")*1.0026*$I$13/86)</f>
        <v>40.103999999999999</v>
      </c>
      <c r="J55" s="102">
        <f t="shared" si="3"/>
        <v>3.1356924444444441</v>
      </c>
      <c r="K55" s="58">
        <f t="shared" si="4"/>
        <v>0.28796171576227386</v>
      </c>
      <c r="L55" s="59">
        <f>IF(K55&gt;=1,0,_xlfn.XLOOKUP(K55,Saline!$B$30:$B$130,Saline!$L$30:$L$130,,1))</f>
        <v>0.87111111111111117</v>
      </c>
      <c r="M55" s="142">
        <f xml:space="preserve">
IF(AND(K55&gt;=Saline!$M$15,A55&lt;=Saline!$L$15),0,
IF(AND(K55&gt;=Saline!$M$16,A55&lt;=Saline!$L$16),0,
IF(AND(K55&gt;=Saline!$M$17,A55&lt;=Saline!$L$17),0,IF((MIN(I55,$E$4*(1-D55)*L55)/1000)+J54&gt;SUM($E$3:$F$3),(SUM($E$3:$F$3)-J54)*1000,MIN(I55,$E$4*(1-D55)*L55)))))</f>
        <v>40.103999999999999</v>
      </c>
      <c r="N55" s="192">
        <f>IF(COUNTIFS('PTC GRTgaz'!$AB$11:$AB$28891,"",'PTC GRTgaz'!$B$11:$B$28891,'Sud-Est'!N$15,'PTC GRTgaz'!$D$11:$D$28891,'Sud-Est'!$A55,'PTC GRTgaz'!$C$11:$C$28891,"DEL")&gt;0,N$13,SUMIFS('PTC GRTgaz'!$AB$11:$AB$28891,'PTC GRTgaz'!$B$11:$B$28891,'Sud-Est'!N$15,'PTC GRTgaz'!$D$11:$D$28891,'Sud-Est'!$A55,'PTC GRTgaz'!$C$11:$C$28891,"DEL")*1.0026*$N$13/86)</f>
        <v>80.207999999999998</v>
      </c>
      <c r="O55" s="102">
        <f t="shared" si="5"/>
        <v>3.204933333333333</v>
      </c>
      <c r="P55" s="58">
        <f t="shared" si="6"/>
        <v>0.29119999999999996</v>
      </c>
      <c r="Q55" s="59">
        <f>IF(P55&gt;=1,0,_xlfn.XLOOKUP(P55,Saline!$B$30:$B$130,Saline!$L$30:$L$130,,1))</f>
        <v>0.86666666666666681</v>
      </c>
      <c r="R55" s="142">
        <f xml:space="preserve">
IF(AND(P55&gt;=Saline!$M$15,A55&lt;=Saline!$L$15),0,
IF(AND(P55&gt;=Saline!$M$16,A55&lt;=Saline!$L$16),0,
IF(AND(P55&gt;=Saline!$M$17,A55&lt;=Saline!$L$17),0,MIN(N55,$E$4*(1-D55)*Q55))))</f>
        <v>74.533333333333346</v>
      </c>
    </row>
    <row r="56" spans="1:18" x14ac:dyDescent="0.45">
      <c r="A56" s="56">
        <f t="shared" si="0"/>
        <v>44692</v>
      </c>
      <c r="B56" s="157">
        <f>_xlfn.XLOOKUP(A56,Saline!$L$23,Saline!$O$23,0,0)</f>
        <v>0</v>
      </c>
      <c r="C56" s="143">
        <f>_xlfn.XLOOKUP(A56,Saline!$L$15:$L$17,Saline!$O$15:$O$17,SUM($E$3:$F$3),0)</f>
        <v>10.75</v>
      </c>
      <c r="D56" s="58">
        <f>'PT Storengy'!B48</f>
        <v>0</v>
      </c>
      <c r="E56" s="60">
        <f t="shared" si="1"/>
        <v>3.2794666666666661</v>
      </c>
      <c r="F56" s="58">
        <f t="shared" si="2"/>
        <v>0.29813333333333331</v>
      </c>
      <c r="G56" s="59">
        <f>IF(F56&gt;=1,0,_xlfn.XLOOKUP(F56,Saline!$B$30:$B$130,Saline!$L$30:$L$130,,1))</f>
        <v>0.86666666666666681</v>
      </c>
      <c r="H56" s="142">
        <f xml:space="preserve">
IF(AND(F56&gt;=Saline!$M$15,A56&lt;=Saline!$L$15),0,
IF(AND(F56&gt;=Saline!$M$16,A56&lt;=Saline!$L$16),0,
IF(AND(F56&gt;=Saline!$M$17,A56&lt;=Saline!$L$17),0,IF(($E$4*(1-D56)*G56/1000)+E55&gt;SUM($E$3:$F$3),(SUM($E$3:$F$3)-E55)*1000,$E$4*(1-D56)*G56))))</f>
        <v>74.533333333333346</v>
      </c>
      <c r="I56" s="192">
        <f>IF(COUNTIFS('PTC GRTgaz'!$AA$11:$AA$28891,"",'PTC GRTgaz'!$B$11:$B$28891,'Sud-Est'!I$15,'PTC GRTgaz'!$D$11:$D$28891,'Sud-Est'!$A56,'PTC GRTgaz'!$C$11:$C$28891,"DEL")&gt;0,I$13,SUMIFS('PTC GRTgaz'!$AA$11:$AA$28891,'PTC GRTgaz'!$B$11:$B$28891,'Sud-Est'!I$15,'PTC GRTgaz'!$D$11:$D$28891,'Sud-Est'!$A56,'PTC GRTgaz'!$C$11:$C$28891,"DEL")*1.0026*$I$13/86)</f>
        <v>40.103999999999999</v>
      </c>
      <c r="J56" s="102">
        <f t="shared" si="3"/>
        <v>3.175796444444444</v>
      </c>
      <c r="K56" s="58">
        <f t="shared" si="4"/>
        <v>0.29169232041343668</v>
      </c>
      <c r="L56" s="59">
        <f>IF(K56&gt;=1,0,_xlfn.XLOOKUP(K56,Saline!$B$30:$B$130,Saline!$L$30:$L$130,,1))</f>
        <v>0.86666666666666681</v>
      </c>
      <c r="M56" s="142">
        <f xml:space="preserve">
IF(AND(K56&gt;=Saline!$M$15,A56&lt;=Saline!$L$15),0,
IF(AND(K56&gt;=Saline!$M$16,A56&lt;=Saline!$L$16),0,
IF(AND(K56&gt;=Saline!$M$17,A56&lt;=Saline!$L$17),0,IF((MIN(I56,$E$4*(1-D56)*L56)/1000)+J55&gt;SUM($E$3:$F$3),(SUM($E$3:$F$3)-J55)*1000,MIN(I56,$E$4*(1-D56)*L56)))))</f>
        <v>40.103999999999999</v>
      </c>
      <c r="N56" s="192">
        <f>IF(COUNTIFS('PTC GRTgaz'!$AB$11:$AB$28891,"",'PTC GRTgaz'!$B$11:$B$28891,'Sud-Est'!N$15,'PTC GRTgaz'!$D$11:$D$28891,'Sud-Est'!$A56,'PTC GRTgaz'!$C$11:$C$28891,"DEL")&gt;0,N$13,SUMIFS('PTC GRTgaz'!$AB$11:$AB$28891,'PTC GRTgaz'!$B$11:$B$28891,'Sud-Est'!N$15,'PTC GRTgaz'!$D$11:$D$28891,'Sud-Est'!$A56,'PTC GRTgaz'!$C$11:$C$28891,"DEL")*1.0026*$N$13/86)</f>
        <v>80.207999999999998</v>
      </c>
      <c r="O56" s="102">
        <f t="shared" si="5"/>
        <v>3.2794666666666661</v>
      </c>
      <c r="P56" s="58">
        <f t="shared" si="6"/>
        <v>0.29813333333333331</v>
      </c>
      <c r="Q56" s="59">
        <f>IF(P56&gt;=1,0,_xlfn.XLOOKUP(P56,Saline!$B$30:$B$130,Saline!$L$30:$L$130,,1))</f>
        <v>0.86666666666666681</v>
      </c>
      <c r="R56" s="142">
        <f xml:space="preserve">
IF(AND(P56&gt;=Saline!$M$15,A56&lt;=Saline!$L$15),0,
IF(AND(P56&gt;=Saline!$M$16,A56&lt;=Saline!$L$16),0,
IF(AND(P56&gt;=Saline!$M$17,A56&lt;=Saline!$L$17),0,MIN(N56,$E$4*(1-D56)*Q56))))</f>
        <v>74.533333333333346</v>
      </c>
    </row>
    <row r="57" spans="1:18" x14ac:dyDescent="0.45">
      <c r="A57" s="56">
        <f t="shared" si="0"/>
        <v>44693</v>
      </c>
      <c r="B57" s="157">
        <f>_xlfn.XLOOKUP(A57,Saline!$L$23,Saline!$O$23,0,0)</f>
        <v>0</v>
      </c>
      <c r="C57" s="143">
        <f>_xlfn.XLOOKUP(A57,Saline!$L$15:$L$17,Saline!$O$15:$O$17,SUM($E$3:$F$3),0)</f>
        <v>10.75</v>
      </c>
      <c r="D57" s="58">
        <f>'PT Storengy'!B49</f>
        <v>0</v>
      </c>
      <c r="E57" s="60">
        <f t="shared" si="1"/>
        <v>3.3536177777777771</v>
      </c>
      <c r="F57" s="58">
        <f t="shared" si="2"/>
        <v>0.3050666666666666</v>
      </c>
      <c r="G57" s="59">
        <f>IF(F57&gt;=1,0,_xlfn.XLOOKUP(F57,Saline!$B$30:$B$130,Saline!$L$30:$L$130,,1))</f>
        <v>0.86222222222222211</v>
      </c>
      <c r="H57" s="142">
        <f xml:space="preserve">
IF(AND(F57&gt;=Saline!$M$15,A57&lt;=Saline!$L$15),0,
IF(AND(F57&gt;=Saline!$M$16,A57&lt;=Saline!$L$16),0,
IF(AND(F57&gt;=Saline!$M$17,A57&lt;=Saline!$L$17),0,IF(($E$4*(1-D57)*G57/1000)+E56&gt;SUM($E$3:$F$3),(SUM($E$3:$F$3)-E56)*1000,$E$4*(1-D57)*G57))))</f>
        <v>74.151111111111106</v>
      </c>
      <c r="I57" s="192">
        <f>IF(COUNTIFS('PTC GRTgaz'!$AA$11:$AA$28891,"",'PTC GRTgaz'!$B$11:$B$28891,'Sud-Est'!I$15,'PTC GRTgaz'!$D$11:$D$28891,'Sud-Est'!$A57,'PTC GRTgaz'!$C$11:$C$28891,"DEL")&gt;0,I$13,SUMIFS('PTC GRTgaz'!$AA$11:$AA$28891,'PTC GRTgaz'!$B$11:$B$28891,'Sud-Est'!I$15,'PTC GRTgaz'!$D$11:$D$28891,'Sud-Est'!$A57,'PTC GRTgaz'!$C$11:$C$28891,"DEL")*1.0026*$I$13/86)</f>
        <v>40.103999999999999</v>
      </c>
      <c r="J57" s="102">
        <f t="shared" si="3"/>
        <v>3.2159004444444439</v>
      </c>
      <c r="K57" s="58">
        <f t="shared" si="4"/>
        <v>0.29542292506459944</v>
      </c>
      <c r="L57" s="59">
        <f>IF(K57&gt;=1,0,_xlfn.XLOOKUP(K57,Saline!$B$30:$B$130,Saline!$L$30:$L$130,,1))</f>
        <v>0.86666666666666681</v>
      </c>
      <c r="M57" s="142">
        <f xml:space="preserve">
IF(AND(K57&gt;=Saline!$M$15,A57&lt;=Saline!$L$15),0,
IF(AND(K57&gt;=Saline!$M$16,A57&lt;=Saline!$L$16),0,
IF(AND(K57&gt;=Saline!$M$17,A57&lt;=Saline!$L$17),0,IF((MIN(I57,$E$4*(1-D57)*L57)/1000)+J56&gt;SUM($E$3:$F$3),(SUM($E$3:$F$3)-J56)*1000,MIN(I57,$E$4*(1-D57)*L57)))))</f>
        <v>40.103999999999999</v>
      </c>
      <c r="N57" s="192">
        <f>IF(COUNTIFS('PTC GRTgaz'!$AB$11:$AB$28891,"",'PTC GRTgaz'!$B$11:$B$28891,'Sud-Est'!N$15,'PTC GRTgaz'!$D$11:$D$28891,'Sud-Est'!$A57,'PTC GRTgaz'!$C$11:$C$28891,"DEL")&gt;0,N$13,SUMIFS('PTC GRTgaz'!$AB$11:$AB$28891,'PTC GRTgaz'!$B$11:$B$28891,'Sud-Est'!N$15,'PTC GRTgaz'!$D$11:$D$28891,'Sud-Est'!$A57,'PTC GRTgaz'!$C$11:$C$28891,"DEL")*1.0026*$N$13/86)</f>
        <v>80.207999999999998</v>
      </c>
      <c r="O57" s="102">
        <f t="shared" si="5"/>
        <v>3.3536177777777771</v>
      </c>
      <c r="P57" s="58">
        <f t="shared" si="6"/>
        <v>0.3050666666666666</v>
      </c>
      <c r="Q57" s="59">
        <f>IF(P57&gt;=1,0,_xlfn.XLOOKUP(P57,Saline!$B$30:$B$130,Saline!$L$30:$L$130,,1))</f>
        <v>0.86222222222222211</v>
      </c>
      <c r="R57" s="142">
        <f xml:space="preserve">
IF(AND(P57&gt;=Saline!$M$15,A57&lt;=Saline!$L$15),0,
IF(AND(P57&gt;=Saline!$M$16,A57&lt;=Saline!$L$16),0,
IF(AND(P57&gt;=Saline!$M$17,A57&lt;=Saline!$L$17),0,MIN(N57,$E$4*(1-D57)*Q57))))</f>
        <v>74.151111111111106</v>
      </c>
    </row>
    <row r="58" spans="1:18" x14ac:dyDescent="0.45">
      <c r="A58" s="56">
        <f t="shared" si="0"/>
        <v>44694</v>
      </c>
      <c r="B58" s="157">
        <f>_xlfn.XLOOKUP(A58,Saline!$L$23,Saline!$O$23,0,0)</f>
        <v>0</v>
      </c>
      <c r="C58" s="143">
        <f>_xlfn.XLOOKUP(A58,Saline!$L$15:$L$17,Saline!$O$15:$O$17,SUM($E$3:$F$3),0)</f>
        <v>10.75</v>
      </c>
      <c r="D58" s="58">
        <f>'PT Storengy'!B50</f>
        <v>0</v>
      </c>
      <c r="E58" s="60">
        <f t="shared" si="1"/>
        <v>3.4273866666666661</v>
      </c>
      <c r="F58" s="58">
        <f t="shared" si="2"/>
        <v>0.31196444444444438</v>
      </c>
      <c r="G58" s="59">
        <f>IF(F58&gt;=1,0,_xlfn.XLOOKUP(F58,Saline!$B$30:$B$130,Saline!$L$30:$L$130,,1))</f>
        <v>0.85777777777777764</v>
      </c>
      <c r="H58" s="142">
        <f xml:space="preserve">
IF(AND(F58&gt;=Saline!$M$15,A58&lt;=Saline!$L$15),0,
IF(AND(F58&gt;=Saline!$M$16,A58&lt;=Saline!$L$16),0,
IF(AND(F58&gt;=Saline!$M$17,A58&lt;=Saline!$L$17),0,IF(($E$4*(1-D58)*G58/1000)+E57&gt;SUM($E$3:$F$3),(SUM($E$3:$F$3)-E57)*1000,$E$4*(1-D58)*G58))))</f>
        <v>73.768888888888881</v>
      </c>
      <c r="I58" s="192">
        <f>IF(COUNTIFS('PTC GRTgaz'!$AA$11:$AA$28891,"",'PTC GRTgaz'!$B$11:$B$28891,'Sud-Est'!I$15,'PTC GRTgaz'!$D$11:$D$28891,'Sud-Est'!$A58,'PTC GRTgaz'!$C$11:$C$28891,"DEL")&gt;0,I$13,SUMIFS('PTC GRTgaz'!$AA$11:$AA$28891,'PTC GRTgaz'!$B$11:$B$28891,'Sud-Est'!I$15,'PTC GRTgaz'!$D$11:$D$28891,'Sud-Est'!$A58,'PTC GRTgaz'!$C$11:$C$28891,"DEL")*1.0026*$I$13/86)</f>
        <v>40.103999999999999</v>
      </c>
      <c r="J58" s="102">
        <f t="shared" si="3"/>
        <v>3.2560044444444438</v>
      </c>
      <c r="K58" s="58">
        <f t="shared" si="4"/>
        <v>0.2991535297157622</v>
      </c>
      <c r="L58" s="59">
        <f>IF(K58&gt;=1,0,_xlfn.XLOOKUP(K58,Saline!$B$30:$B$130,Saline!$L$30:$L$130,,1))</f>
        <v>0.86666666666666681</v>
      </c>
      <c r="M58" s="142">
        <f xml:space="preserve">
IF(AND(K58&gt;=Saline!$M$15,A58&lt;=Saline!$L$15),0,
IF(AND(K58&gt;=Saline!$M$16,A58&lt;=Saline!$L$16),0,
IF(AND(K58&gt;=Saline!$M$17,A58&lt;=Saline!$L$17),0,IF((MIN(I58,$E$4*(1-D58)*L58)/1000)+J57&gt;SUM($E$3:$F$3),(SUM($E$3:$F$3)-J57)*1000,MIN(I58,$E$4*(1-D58)*L58)))))</f>
        <v>40.103999999999999</v>
      </c>
      <c r="N58" s="192">
        <f>IF(COUNTIFS('PTC GRTgaz'!$AB$11:$AB$28891,"",'PTC GRTgaz'!$B$11:$B$28891,'Sud-Est'!N$15,'PTC GRTgaz'!$D$11:$D$28891,'Sud-Est'!$A58,'PTC GRTgaz'!$C$11:$C$28891,"DEL")&gt;0,N$13,SUMIFS('PTC GRTgaz'!$AB$11:$AB$28891,'PTC GRTgaz'!$B$11:$B$28891,'Sud-Est'!N$15,'PTC GRTgaz'!$D$11:$D$28891,'Sud-Est'!$A58,'PTC GRTgaz'!$C$11:$C$28891,"DEL")*1.0026*$N$13/86)</f>
        <v>80.207999999999998</v>
      </c>
      <c r="O58" s="102">
        <f t="shared" si="5"/>
        <v>3.4273866666666661</v>
      </c>
      <c r="P58" s="58">
        <f t="shared" si="6"/>
        <v>0.31196444444444438</v>
      </c>
      <c r="Q58" s="59">
        <f>IF(P58&gt;=1,0,_xlfn.XLOOKUP(P58,Saline!$B$30:$B$130,Saline!$L$30:$L$130,,1))</f>
        <v>0.85777777777777764</v>
      </c>
      <c r="R58" s="142">
        <f xml:space="preserve">
IF(AND(P58&gt;=Saline!$M$15,A58&lt;=Saline!$L$15),0,
IF(AND(P58&gt;=Saline!$M$16,A58&lt;=Saline!$L$16),0,
IF(AND(P58&gt;=Saline!$M$17,A58&lt;=Saline!$L$17),0,MIN(N58,$E$4*(1-D58)*Q58))))</f>
        <v>73.768888888888881</v>
      </c>
    </row>
    <row r="59" spans="1:18" x14ac:dyDescent="0.45">
      <c r="A59" s="56">
        <f t="shared" si="0"/>
        <v>44695</v>
      </c>
      <c r="B59" s="157">
        <f>_xlfn.XLOOKUP(A59,Saline!$L$23,Saline!$O$23,0,0)</f>
        <v>0</v>
      </c>
      <c r="C59" s="143">
        <f>_xlfn.XLOOKUP(A59,Saline!$L$15:$L$17,Saline!$O$15:$O$17,SUM($E$3:$F$3),0)</f>
        <v>10.75</v>
      </c>
      <c r="D59" s="58">
        <f>'PT Storengy'!B51</f>
        <v>0</v>
      </c>
      <c r="E59" s="60">
        <f t="shared" si="1"/>
        <v>3.5011555555555551</v>
      </c>
      <c r="F59" s="58">
        <f t="shared" si="2"/>
        <v>0.31882666666666659</v>
      </c>
      <c r="G59" s="59">
        <f>IF(F59&gt;=1,0,_xlfn.XLOOKUP(F59,Saline!$B$30:$B$130,Saline!$L$30:$L$130,,1))</f>
        <v>0.85777777777777764</v>
      </c>
      <c r="H59" s="142">
        <f xml:space="preserve">
IF(AND(F59&gt;=Saline!$M$15,A59&lt;=Saline!$L$15),0,
IF(AND(F59&gt;=Saline!$M$16,A59&lt;=Saline!$L$16),0,
IF(AND(F59&gt;=Saline!$M$17,A59&lt;=Saline!$L$17),0,IF(($E$4*(1-D59)*G59/1000)+E58&gt;SUM($E$3:$F$3),(SUM($E$3:$F$3)-E58)*1000,$E$4*(1-D59)*G59))))</f>
        <v>73.768888888888881</v>
      </c>
      <c r="I59" s="192">
        <f>IF(COUNTIFS('PTC GRTgaz'!$AA$11:$AA$28891,"",'PTC GRTgaz'!$B$11:$B$28891,'Sud-Est'!I$15,'PTC GRTgaz'!$D$11:$D$28891,'Sud-Est'!$A59,'PTC GRTgaz'!$C$11:$C$28891,"DEL")&gt;0,I$13,SUMIFS('PTC GRTgaz'!$AA$11:$AA$28891,'PTC GRTgaz'!$B$11:$B$28891,'Sud-Est'!I$15,'PTC GRTgaz'!$D$11:$D$28891,'Sud-Est'!$A59,'PTC GRTgaz'!$C$11:$C$28891,"DEL")*1.0026*$I$13/86)</f>
        <v>86</v>
      </c>
      <c r="J59" s="102">
        <f t="shared" si="3"/>
        <v>3.3301555555555549</v>
      </c>
      <c r="K59" s="58">
        <f t="shared" si="4"/>
        <v>0.30288413436692502</v>
      </c>
      <c r="L59" s="59">
        <f>IF(K59&gt;=1,0,_xlfn.XLOOKUP(K59,Saline!$B$30:$B$130,Saline!$L$30:$L$130,,1))</f>
        <v>0.86222222222222211</v>
      </c>
      <c r="M59" s="142">
        <f xml:space="preserve">
IF(AND(K59&gt;=Saline!$M$15,A59&lt;=Saline!$L$15),0,
IF(AND(K59&gt;=Saline!$M$16,A59&lt;=Saline!$L$16),0,
IF(AND(K59&gt;=Saline!$M$17,A59&lt;=Saline!$L$17),0,IF((MIN(I59,$E$4*(1-D59)*L59)/1000)+J58&gt;SUM($E$3:$F$3),(SUM($E$3:$F$3)-J58)*1000,MIN(I59,$E$4*(1-D59)*L59)))))</f>
        <v>74.151111111111106</v>
      </c>
      <c r="N59" s="192">
        <f>IF(COUNTIFS('PTC GRTgaz'!$AB$11:$AB$28891,"",'PTC GRTgaz'!$B$11:$B$28891,'Sud-Est'!N$15,'PTC GRTgaz'!$D$11:$D$28891,'Sud-Est'!$A59,'PTC GRTgaz'!$C$11:$C$28891,"DEL")&gt;0,N$13,SUMIFS('PTC GRTgaz'!$AB$11:$AB$28891,'PTC GRTgaz'!$B$11:$B$28891,'Sud-Est'!N$15,'PTC GRTgaz'!$D$11:$D$28891,'Sud-Est'!$A59,'PTC GRTgaz'!$C$11:$C$28891,"DEL")*1.0026*$N$13/86)</f>
        <v>86</v>
      </c>
      <c r="O59" s="102">
        <f t="shared" si="5"/>
        <v>3.5011555555555551</v>
      </c>
      <c r="P59" s="58">
        <f t="shared" si="6"/>
        <v>0.31882666666666659</v>
      </c>
      <c r="Q59" s="59">
        <f>IF(P59&gt;=1,0,_xlfn.XLOOKUP(P59,Saline!$B$30:$B$130,Saline!$L$30:$L$130,,1))</f>
        <v>0.85777777777777764</v>
      </c>
      <c r="R59" s="142">
        <f xml:space="preserve">
IF(AND(P59&gt;=Saline!$M$15,A59&lt;=Saline!$L$15),0,
IF(AND(P59&gt;=Saline!$M$16,A59&lt;=Saline!$L$16),0,
IF(AND(P59&gt;=Saline!$M$17,A59&lt;=Saline!$L$17),0,MIN(N59,$E$4*(1-D59)*Q59))))</f>
        <v>73.768888888888881</v>
      </c>
    </row>
    <row r="60" spans="1:18" x14ac:dyDescent="0.45">
      <c r="A60" s="56">
        <f t="shared" si="0"/>
        <v>44696</v>
      </c>
      <c r="B60" s="157">
        <f>_xlfn.XLOOKUP(A60,Saline!$L$23,Saline!$O$23,0,0)</f>
        <v>0</v>
      </c>
      <c r="C60" s="143">
        <f>_xlfn.XLOOKUP(A60,Saline!$L$15:$L$17,Saline!$O$15:$O$17,SUM($E$3:$F$3),0)</f>
        <v>10.75</v>
      </c>
      <c r="D60" s="58">
        <f>'PT Storengy'!B52</f>
        <v>0</v>
      </c>
      <c r="E60" s="60">
        <f t="shared" si="1"/>
        <v>3.5745422222222216</v>
      </c>
      <c r="F60" s="58">
        <f t="shared" si="2"/>
        <v>0.32568888888888886</v>
      </c>
      <c r="G60" s="59">
        <f>IF(F60&gt;=1,0,_xlfn.XLOOKUP(F60,Saline!$B$30:$B$130,Saline!$L$30:$L$130,,1))</f>
        <v>0.85333333333333339</v>
      </c>
      <c r="H60" s="142">
        <f xml:space="preserve">
IF(AND(F60&gt;=Saline!$M$15,A60&lt;=Saline!$L$15),0,
IF(AND(F60&gt;=Saline!$M$16,A60&lt;=Saline!$L$16),0,
IF(AND(F60&gt;=Saline!$M$17,A60&lt;=Saline!$L$17),0,IF(($E$4*(1-D60)*G60/1000)+E59&gt;SUM($E$3:$F$3),(SUM($E$3:$F$3)-E59)*1000,$E$4*(1-D60)*G60))))</f>
        <v>73.38666666666667</v>
      </c>
      <c r="I60" s="192">
        <f>IF(COUNTIFS('PTC GRTgaz'!$AA$11:$AA$28891,"",'PTC GRTgaz'!$B$11:$B$28891,'Sud-Est'!I$15,'PTC GRTgaz'!$D$11:$D$28891,'Sud-Est'!$A60,'PTC GRTgaz'!$C$11:$C$28891,"DEL")&gt;0,I$13,SUMIFS('PTC GRTgaz'!$AA$11:$AA$28891,'PTC GRTgaz'!$B$11:$B$28891,'Sud-Est'!I$15,'PTC GRTgaz'!$D$11:$D$28891,'Sud-Est'!$A60,'PTC GRTgaz'!$C$11:$C$28891,"DEL")*1.0026*$I$13/86)</f>
        <v>86</v>
      </c>
      <c r="J60" s="102">
        <f t="shared" si="3"/>
        <v>3.4043066666666659</v>
      </c>
      <c r="K60" s="58">
        <f t="shared" si="4"/>
        <v>0.3097819121447028</v>
      </c>
      <c r="L60" s="59">
        <f>IF(K60&gt;=1,0,_xlfn.XLOOKUP(K60,Saline!$B$30:$B$130,Saline!$L$30:$L$130,,1))</f>
        <v>0.86222222222222211</v>
      </c>
      <c r="M60" s="142">
        <f xml:space="preserve">
IF(AND(K60&gt;=Saline!$M$15,A60&lt;=Saline!$L$15),0,
IF(AND(K60&gt;=Saline!$M$16,A60&lt;=Saline!$L$16),0,
IF(AND(K60&gt;=Saline!$M$17,A60&lt;=Saline!$L$17),0,IF((MIN(I60,$E$4*(1-D60)*L60)/1000)+J59&gt;SUM($E$3:$F$3),(SUM($E$3:$F$3)-J59)*1000,MIN(I60,$E$4*(1-D60)*L60)))))</f>
        <v>74.151111111111106</v>
      </c>
      <c r="N60" s="192">
        <f>IF(COUNTIFS('PTC GRTgaz'!$AB$11:$AB$28891,"",'PTC GRTgaz'!$B$11:$B$28891,'Sud-Est'!N$15,'PTC GRTgaz'!$D$11:$D$28891,'Sud-Est'!$A60,'PTC GRTgaz'!$C$11:$C$28891,"DEL")&gt;0,N$13,SUMIFS('PTC GRTgaz'!$AB$11:$AB$28891,'PTC GRTgaz'!$B$11:$B$28891,'Sud-Est'!N$15,'PTC GRTgaz'!$D$11:$D$28891,'Sud-Est'!$A60,'PTC GRTgaz'!$C$11:$C$28891,"DEL")*1.0026*$N$13/86)</f>
        <v>86</v>
      </c>
      <c r="O60" s="102">
        <f t="shared" si="5"/>
        <v>3.5745422222222216</v>
      </c>
      <c r="P60" s="58">
        <f t="shared" si="6"/>
        <v>0.32568888888888886</v>
      </c>
      <c r="Q60" s="59">
        <f>IF(P60&gt;=1,0,_xlfn.XLOOKUP(P60,Saline!$B$30:$B$130,Saline!$L$30:$L$130,,1))</f>
        <v>0.85333333333333339</v>
      </c>
      <c r="R60" s="142">
        <f xml:space="preserve">
IF(AND(P60&gt;=Saline!$M$15,A60&lt;=Saline!$L$15),0,
IF(AND(P60&gt;=Saline!$M$16,A60&lt;=Saline!$L$16),0,
IF(AND(P60&gt;=Saline!$M$17,A60&lt;=Saline!$L$17),0,MIN(N60,$E$4*(1-D60)*Q60))))</f>
        <v>73.38666666666667</v>
      </c>
    </row>
    <row r="61" spans="1:18" x14ac:dyDescent="0.45">
      <c r="A61" s="56">
        <f t="shared" si="0"/>
        <v>44697</v>
      </c>
      <c r="B61" s="157">
        <f>_xlfn.XLOOKUP(A61,Saline!$L$23,Saline!$O$23,0,0)</f>
        <v>0</v>
      </c>
      <c r="C61" s="143">
        <f>_xlfn.XLOOKUP(A61,Saline!$L$15:$L$17,Saline!$O$15:$O$17,SUM($E$3:$F$3),0)</f>
        <v>10.75</v>
      </c>
      <c r="D61" s="58">
        <f>'PT Storengy'!B53</f>
        <v>0</v>
      </c>
      <c r="E61" s="60">
        <f t="shared" si="1"/>
        <v>3.647546666666666</v>
      </c>
      <c r="F61" s="58">
        <f t="shared" si="2"/>
        <v>0.33251555555555551</v>
      </c>
      <c r="G61" s="59">
        <f>IF(F61&gt;=1,0,_xlfn.XLOOKUP(F61,Saline!$B$30:$B$130,Saline!$L$30:$L$130,,1))</f>
        <v>0.84888888888888892</v>
      </c>
      <c r="H61" s="142">
        <f xml:space="preserve">
IF(AND(F61&gt;=Saline!$M$15,A61&lt;=Saline!$L$15),0,
IF(AND(F61&gt;=Saline!$M$16,A61&lt;=Saline!$L$16),0,
IF(AND(F61&gt;=Saline!$M$17,A61&lt;=Saline!$L$17),0,IF(($E$4*(1-D61)*G61/1000)+E60&gt;SUM($E$3:$F$3),(SUM($E$3:$F$3)-E60)*1000,$E$4*(1-D61)*G61))))</f>
        <v>73.004444444444445</v>
      </c>
      <c r="I61" s="192">
        <f>IF(COUNTIFS('PTC GRTgaz'!$AA$11:$AA$28891,"",'PTC GRTgaz'!$B$11:$B$28891,'Sud-Est'!I$15,'PTC GRTgaz'!$D$11:$D$28891,'Sud-Est'!$A61,'PTC GRTgaz'!$C$11:$C$28891,"DEL")&gt;0,I$13,SUMIFS('PTC GRTgaz'!$AA$11:$AA$28891,'PTC GRTgaz'!$B$11:$B$28891,'Sud-Est'!I$15,'PTC GRTgaz'!$D$11:$D$28891,'Sud-Est'!$A61,'PTC GRTgaz'!$C$11:$C$28891,"DEL")*1.0026*$I$13/86)</f>
        <v>40.103999999999999</v>
      </c>
      <c r="J61" s="102">
        <f t="shared" si="3"/>
        <v>3.4444106666666658</v>
      </c>
      <c r="K61" s="58">
        <f t="shared" si="4"/>
        <v>0.31667968992248058</v>
      </c>
      <c r="L61" s="59">
        <f>IF(K61&gt;=1,0,_xlfn.XLOOKUP(K61,Saline!$B$30:$B$130,Saline!$L$30:$L$130,,1))</f>
        <v>0.85777777777777764</v>
      </c>
      <c r="M61" s="142">
        <f xml:space="preserve">
IF(AND(K61&gt;=Saline!$M$15,A61&lt;=Saline!$L$15),0,
IF(AND(K61&gt;=Saline!$M$16,A61&lt;=Saline!$L$16),0,
IF(AND(K61&gt;=Saline!$M$17,A61&lt;=Saline!$L$17),0,IF((MIN(I61,$E$4*(1-D61)*L61)/1000)+J60&gt;SUM($E$3:$F$3),(SUM($E$3:$F$3)-J60)*1000,MIN(I61,$E$4*(1-D61)*L61)))))</f>
        <v>40.103999999999999</v>
      </c>
      <c r="N61" s="192">
        <f>IF(COUNTIFS('PTC GRTgaz'!$AB$11:$AB$28891,"",'PTC GRTgaz'!$B$11:$B$28891,'Sud-Est'!N$15,'PTC GRTgaz'!$D$11:$D$28891,'Sud-Est'!$A61,'PTC GRTgaz'!$C$11:$C$28891,"DEL")&gt;0,N$13,SUMIFS('PTC GRTgaz'!$AB$11:$AB$28891,'PTC GRTgaz'!$B$11:$B$28891,'Sud-Est'!N$15,'PTC GRTgaz'!$D$11:$D$28891,'Sud-Est'!$A61,'PTC GRTgaz'!$C$11:$C$28891,"DEL")*1.0026*$N$13/86)</f>
        <v>80.207999999999998</v>
      </c>
      <c r="O61" s="102">
        <f t="shared" si="5"/>
        <v>3.647546666666666</v>
      </c>
      <c r="P61" s="58">
        <f t="shared" si="6"/>
        <v>0.33251555555555551</v>
      </c>
      <c r="Q61" s="59">
        <f>IF(P61&gt;=1,0,_xlfn.XLOOKUP(P61,Saline!$B$30:$B$130,Saline!$L$30:$L$130,,1))</f>
        <v>0.84888888888888892</v>
      </c>
      <c r="R61" s="142">
        <f xml:space="preserve">
IF(AND(P61&gt;=Saline!$M$15,A61&lt;=Saline!$L$15),0,
IF(AND(P61&gt;=Saline!$M$16,A61&lt;=Saline!$L$16),0,
IF(AND(P61&gt;=Saline!$M$17,A61&lt;=Saline!$L$17),0,MIN(N61,$E$4*(1-D61)*Q61))))</f>
        <v>73.004444444444445</v>
      </c>
    </row>
    <row r="62" spans="1:18" x14ac:dyDescent="0.45">
      <c r="A62" s="56">
        <f t="shared" si="0"/>
        <v>44698</v>
      </c>
      <c r="B62" s="157">
        <f>_xlfn.XLOOKUP(A62,Saline!$L$23,Saline!$O$23,0,0)</f>
        <v>0</v>
      </c>
      <c r="C62" s="143">
        <f>_xlfn.XLOOKUP(A62,Saline!$L$15:$L$17,Saline!$O$15:$O$17,SUM($E$3:$F$3),0)</f>
        <v>10.75</v>
      </c>
      <c r="D62" s="58">
        <f>'PT Storengy'!B54</f>
        <v>0</v>
      </c>
      <c r="E62" s="60">
        <f t="shared" si="1"/>
        <v>3.7205511111111105</v>
      </c>
      <c r="F62" s="58">
        <f t="shared" si="2"/>
        <v>0.33930666666666659</v>
      </c>
      <c r="G62" s="59">
        <f>IF(F62&gt;=1,0,_xlfn.XLOOKUP(F62,Saline!$B$30:$B$130,Saline!$L$30:$L$130,,1))</f>
        <v>0.84888888888888892</v>
      </c>
      <c r="H62" s="142">
        <f xml:space="preserve">
IF(AND(F62&gt;=Saline!$M$15,A62&lt;=Saline!$L$15),0,
IF(AND(F62&gt;=Saline!$M$16,A62&lt;=Saline!$L$16),0,
IF(AND(F62&gt;=Saline!$M$17,A62&lt;=Saline!$L$17),0,IF(($E$4*(1-D62)*G62/1000)+E61&gt;SUM($E$3:$F$3),(SUM($E$3:$F$3)-E61)*1000,$E$4*(1-D62)*G62))))</f>
        <v>73.004444444444445</v>
      </c>
      <c r="I62" s="192">
        <f>IF(COUNTIFS('PTC GRTgaz'!$AA$11:$AA$28891,"",'PTC GRTgaz'!$B$11:$B$28891,'Sud-Est'!I$15,'PTC GRTgaz'!$D$11:$D$28891,'Sud-Est'!$A62,'PTC GRTgaz'!$C$11:$C$28891,"DEL")&gt;0,I$13,SUMIFS('PTC GRTgaz'!$AA$11:$AA$28891,'PTC GRTgaz'!$B$11:$B$28891,'Sud-Est'!I$15,'PTC GRTgaz'!$D$11:$D$28891,'Sud-Est'!$A62,'PTC GRTgaz'!$C$11:$C$28891,"DEL")*1.0026*$I$13/86)</f>
        <v>40.103999999999999</v>
      </c>
      <c r="J62" s="102">
        <f t="shared" si="3"/>
        <v>3.4845146666666658</v>
      </c>
      <c r="K62" s="58">
        <f t="shared" si="4"/>
        <v>0.32041029457364334</v>
      </c>
      <c r="L62" s="59">
        <f>IF(K62&gt;=1,0,_xlfn.XLOOKUP(K62,Saline!$B$30:$B$130,Saline!$L$30:$L$130,,1))</f>
        <v>0.85333333333333339</v>
      </c>
      <c r="M62" s="142">
        <f xml:space="preserve">
IF(AND(K62&gt;=Saline!$M$15,A62&lt;=Saline!$L$15),0,
IF(AND(K62&gt;=Saline!$M$16,A62&lt;=Saline!$L$16),0,
IF(AND(K62&gt;=Saline!$M$17,A62&lt;=Saline!$L$17),0,IF((MIN(I62,$E$4*(1-D62)*L62)/1000)+J61&gt;SUM($E$3:$F$3),(SUM($E$3:$F$3)-J61)*1000,MIN(I62,$E$4*(1-D62)*L62)))))</f>
        <v>40.103999999999999</v>
      </c>
      <c r="N62" s="192">
        <f>IF(COUNTIFS('PTC GRTgaz'!$AB$11:$AB$28891,"",'PTC GRTgaz'!$B$11:$B$28891,'Sud-Est'!N$15,'PTC GRTgaz'!$D$11:$D$28891,'Sud-Est'!$A62,'PTC GRTgaz'!$C$11:$C$28891,"DEL")&gt;0,N$13,SUMIFS('PTC GRTgaz'!$AB$11:$AB$28891,'PTC GRTgaz'!$B$11:$B$28891,'Sud-Est'!N$15,'PTC GRTgaz'!$D$11:$D$28891,'Sud-Est'!$A62,'PTC GRTgaz'!$C$11:$C$28891,"DEL")*1.0026*$N$13/86)</f>
        <v>80.207999999999998</v>
      </c>
      <c r="O62" s="102">
        <f t="shared" si="5"/>
        <v>3.7205511111111105</v>
      </c>
      <c r="P62" s="58">
        <f t="shared" si="6"/>
        <v>0.33930666666666659</v>
      </c>
      <c r="Q62" s="59">
        <f>IF(P62&gt;=1,0,_xlfn.XLOOKUP(P62,Saline!$B$30:$B$130,Saline!$L$30:$L$130,,1))</f>
        <v>0.84888888888888892</v>
      </c>
      <c r="R62" s="142">
        <f xml:space="preserve">
IF(AND(P62&gt;=Saline!$M$15,A62&lt;=Saline!$L$15),0,
IF(AND(P62&gt;=Saline!$M$16,A62&lt;=Saline!$L$16),0,
IF(AND(P62&gt;=Saline!$M$17,A62&lt;=Saline!$L$17),0,MIN(N62,$E$4*(1-D62)*Q62))))</f>
        <v>73.004444444444445</v>
      </c>
    </row>
    <row r="63" spans="1:18" x14ac:dyDescent="0.45">
      <c r="A63" s="56">
        <f t="shared" si="0"/>
        <v>44699</v>
      </c>
      <c r="B63" s="157">
        <f>_xlfn.XLOOKUP(A63,Saline!$L$23,Saline!$O$23,0,0)</f>
        <v>0</v>
      </c>
      <c r="C63" s="143">
        <f>_xlfn.XLOOKUP(A63,Saline!$L$15:$L$17,Saline!$O$15:$O$17,SUM($E$3:$F$3),0)</f>
        <v>10.75</v>
      </c>
      <c r="D63" s="58">
        <f>'PT Storengy'!B55</f>
        <v>0</v>
      </c>
      <c r="E63" s="60">
        <f t="shared" si="1"/>
        <v>3.7931733333333328</v>
      </c>
      <c r="F63" s="58">
        <f t="shared" si="2"/>
        <v>0.34609777777777773</v>
      </c>
      <c r="G63" s="59">
        <f>IF(F63&gt;=1,0,_xlfn.XLOOKUP(F63,Saline!$B$30:$B$130,Saline!$L$30:$L$130,,1))</f>
        <v>0.84444444444444455</v>
      </c>
      <c r="H63" s="142">
        <f xml:space="preserve">
IF(AND(F63&gt;=Saline!$M$15,A63&lt;=Saline!$L$15),0,
IF(AND(F63&gt;=Saline!$M$16,A63&lt;=Saline!$L$16),0,
IF(AND(F63&gt;=Saline!$M$17,A63&lt;=Saline!$L$17),0,IF(($E$4*(1-D63)*G63/1000)+E62&gt;SUM($E$3:$F$3),(SUM($E$3:$F$3)-E62)*1000,$E$4*(1-D63)*G63))))</f>
        <v>72.622222222222234</v>
      </c>
      <c r="I63" s="192">
        <f>IF(COUNTIFS('PTC GRTgaz'!$AA$11:$AA$28891,"",'PTC GRTgaz'!$B$11:$B$28891,'Sud-Est'!I$15,'PTC GRTgaz'!$D$11:$D$28891,'Sud-Est'!$A63,'PTC GRTgaz'!$C$11:$C$28891,"DEL")&gt;0,I$13,SUMIFS('PTC GRTgaz'!$AA$11:$AA$28891,'PTC GRTgaz'!$B$11:$B$28891,'Sud-Est'!I$15,'PTC GRTgaz'!$D$11:$D$28891,'Sud-Est'!$A63,'PTC GRTgaz'!$C$11:$C$28891,"DEL")*1.0026*$I$13/86)</f>
        <v>40.103999999999999</v>
      </c>
      <c r="J63" s="102">
        <f t="shared" si="3"/>
        <v>3.5246186666666657</v>
      </c>
      <c r="K63" s="58">
        <f t="shared" si="4"/>
        <v>0.3241408992248061</v>
      </c>
      <c r="L63" s="59">
        <f>IF(K63&gt;=1,0,_xlfn.XLOOKUP(K63,Saline!$B$30:$B$130,Saline!$L$30:$L$130,,1))</f>
        <v>0.85333333333333339</v>
      </c>
      <c r="M63" s="142">
        <f xml:space="preserve">
IF(AND(K63&gt;=Saline!$M$15,A63&lt;=Saline!$L$15),0,
IF(AND(K63&gt;=Saline!$M$16,A63&lt;=Saline!$L$16),0,
IF(AND(K63&gt;=Saline!$M$17,A63&lt;=Saline!$L$17),0,IF((MIN(I63,$E$4*(1-D63)*L63)/1000)+J62&gt;SUM($E$3:$F$3),(SUM($E$3:$F$3)-J62)*1000,MIN(I63,$E$4*(1-D63)*L63)))))</f>
        <v>40.103999999999999</v>
      </c>
      <c r="N63" s="192">
        <f>IF(COUNTIFS('PTC GRTgaz'!$AB$11:$AB$28891,"",'PTC GRTgaz'!$B$11:$B$28891,'Sud-Est'!N$15,'PTC GRTgaz'!$D$11:$D$28891,'Sud-Est'!$A63,'PTC GRTgaz'!$C$11:$C$28891,"DEL")&gt;0,N$13,SUMIFS('PTC GRTgaz'!$AB$11:$AB$28891,'PTC GRTgaz'!$B$11:$B$28891,'Sud-Est'!N$15,'PTC GRTgaz'!$D$11:$D$28891,'Sud-Est'!$A63,'PTC GRTgaz'!$C$11:$C$28891,"DEL")*1.0026*$N$13/86)</f>
        <v>80.207999999999998</v>
      </c>
      <c r="O63" s="102">
        <f t="shared" si="5"/>
        <v>3.7931733333333328</v>
      </c>
      <c r="P63" s="58">
        <f t="shared" si="6"/>
        <v>0.34609777777777773</v>
      </c>
      <c r="Q63" s="59">
        <f>IF(P63&gt;=1,0,_xlfn.XLOOKUP(P63,Saline!$B$30:$B$130,Saline!$L$30:$L$130,,1))</f>
        <v>0.84444444444444455</v>
      </c>
      <c r="R63" s="142">
        <f xml:space="preserve">
IF(AND(P63&gt;=Saline!$M$15,A63&lt;=Saline!$L$15),0,
IF(AND(P63&gt;=Saline!$M$16,A63&lt;=Saline!$L$16),0,
IF(AND(P63&gt;=Saline!$M$17,A63&lt;=Saline!$L$17),0,MIN(N63,$E$4*(1-D63)*Q63))))</f>
        <v>72.622222222222234</v>
      </c>
    </row>
    <row r="64" spans="1:18" x14ac:dyDescent="0.45">
      <c r="A64" s="56">
        <f t="shared" si="0"/>
        <v>44700</v>
      </c>
      <c r="B64" s="157">
        <f>_xlfn.XLOOKUP(A64,Saline!$L$23,Saline!$O$23,0,0)</f>
        <v>0</v>
      </c>
      <c r="C64" s="143">
        <f>_xlfn.XLOOKUP(A64,Saline!$L$15:$L$17,Saline!$O$15:$O$17,SUM($E$3:$F$3),0)</f>
        <v>10.75</v>
      </c>
      <c r="D64" s="58">
        <f>'PT Storengy'!B56</f>
        <v>0</v>
      </c>
      <c r="E64" s="60">
        <f t="shared" si="1"/>
        <v>3.8654133333333327</v>
      </c>
      <c r="F64" s="58">
        <f t="shared" si="2"/>
        <v>0.3528533333333333</v>
      </c>
      <c r="G64" s="59">
        <f>IF(F64&gt;=1,0,_xlfn.XLOOKUP(F64,Saline!$B$30:$B$130,Saline!$L$30:$L$130,,1))</f>
        <v>0.84000000000000008</v>
      </c>
      <c r="H64" s="142">
        <f xml:space="preserve">
IF(AND(F64&gt;=Saline!$M$15,A64&lt;=Saline!$L$15),0,
IF(AND(F64&gt;=Saline!$M$16,A64&lt;=Saline!$L$16),0,
IF(AND(F64&gt;=Saline!$M$17,A64&lt;=Saline!$L$17),0,IF(($E$4*(1-D64)*G64/1000)+E63&gt;SUM($E$3:$F$3),(SUM($E$3:$F$3)-E63)*1000,$E$4*(1-D64)*G64))))</f>
        <v>72.240000000000009</v>
      </c>
      <c r="I64" s="192">
        <f>IF(COUNTIFS('PTC GRTgaz'!$AA$11:$AA$28891,"",'PTC GRTgaz'!$B$11:$B$28891,'Sud-Est'!I$15,'PTC GRTgaz'!$D$11:$D$28891,'Sud-Est'!$A64,'PTC GRTgaz'!$C$11:$C$28891,"DEL")&gt;0,I$13,SUMIFS('PTC GRTgaz'!$AA$11:$AA$28891,'PTC GRTgaz'!$B$11:$B$28891,'Sud-Est'!I$15,'PTC GRTgaz'!$D$11:$D$28891,'Sud-Est'!$A64,'PTC GRTgaz'!$C$11:$C$28891,"DEL")*1.0026*$I$13/86)</f>
        <v>40.103999999999999</v>
      </c>
      <c r="J64" s="102">
        <f t="shared" si="3"/>
        <v>3.5647226666666656</v>
      </c>
      <c r="K64" s="58">
        <f t="shared" si="4"/>
        <v>0.32787150387596892</v>
      </c>
      <c r="L64" s="59">
        <f>IF(K64&gt;=1,0,_xlfn.XLOOKUP(K64,Saline!$B$30:$B$130,Saline!$L$30:$L$130,,1))</f>
        <v>0.85333333333333339</v>
      </c>
      <c r="M64" s="142">
        <f xml:space="preserve">
IF(AND(K64&gt;=Saline!$M$15,A64&lt;=Saline!$L$15),0,
IF(AND(K64&gt;=Saline!$M$16,A64&lt;=Saline!$L$16),0,
IF(AND(K64&gt;=Saline!$M$17,A64&lt;=Saline!$L$17),0,IF((MIN(I64,$E$4*(1-D64)*L64)/1000)+J63&gt;SUM($E$3:$F$3),(SUM($E$3:$F$3)-J63)*1000,MIN(I64,$E$4*(1-D64)*L64)))))</f>
        <v>40.103999999999999</v>
      </c>
      <c r="N64" s="192">
        <f>IF(COUNTIFS('PTC GRTgaz'!$AB$11:$AB$28891,"",'PTC GRTgaz'!$B$11:$B$28891,'Sud-Est'!N$15,'PTC GRTgaz'!$D$11:$D$28891,'Sud-Est'!$A64,'PTC GRTgaz'!$C$11:$C$28891,"DEL")&gt;0,N$13,SUMIFS('PTC GRTgaz'!$AB$11:$AB$28891,'PTC GRTgaz'!$B$11:$B$28891,'Sud-Est'!N$15,'PTC GRTgaz'!$D$11:$D$28891,'Sud-Est'!$A64,'PTC GRTgaz'!$C$11:$C$28891,"DEL")*1.0026*$N$13/86)</f>
        <v>80.207999999999998</v>
      </c>
      <c r="O64" s="102">
        <f t="shared" si="5"/>
        <v>3.8654133333333327</v>
      </c>
      <c r="P64" s="58">
        <f t="shared" si="6"/>
        <v>0.3528533333333333</v>
      </c>
      <c r="Q64" s="59">
        <f>IF(P64&gt;=1,0,_xlfn.XLOOKUP(P64,Saline!$B$30:$B$130,Saline!$L$30:$L$130,,1))</f>
        <v>0.84000000000000008</v>
      </c>
      <c r="R64" s="142">
        <f xml:space="preserve">
IF(AND(P64&gt;=Saline!$M$15,A64&lt;=Saline!$L$15),0,
IF(AND(P64&gt;=Saline!$M$16,A64&lt;=Saline!$L$16),0,
IF(AND(P64&gt;=Saline!$M$17,A64&lt;=Saline!$L$17),0,MIN(N64,$E$4*(1-D64)*Q64))))</f>
        <v>72.240000000000009</v>
      </c>
    </row>
    <row r="65" spans="1:18" x14ac:dyDescent="0.45">
      <c r="A65" s="56">
        <f t="shared" si="0"/>
        <v>44701</v>
      </c>
      <c r="B65" s="157">
        <f>_xlfn.XLOOKUP(A65,Saline!$L$23,Saline!$O$23,0,0)</f>
        <v>0</v>
      </c>
      <c r="C65" s="143">
        <f>_xlfn.XLOOKUP(A65,Saline!$L$15:$L$17,Saline!$O$15:$O$17,SUM($E$3:$F$3),0)</f>
        <v>10.75</v>
      </c>
      <c r="D65" s="58">
        <f>'PT Storengy'!B57</f>
        <v>0</v>
      </c>
      <c r="E65" s="60">
        <f t="shared" si="1"/>
        <v>3.9376533333333326</v>
      </c>
      <c r="F65" s="58">
        <f t="shared" si="2"/>
        <v>0.3595733333333333</v>
      </c>
      <c r="G65" s="59">
        <f>IF(F65&gt;=1,0,_xlfn.XLOOKUP(F65,Saline!$B$30:$B$130,Saline!$L$30:$L$130,,1))</f>
        <v>0.84000000000000008</v>
      </c>
      <c r="H65" s="142">
        <f xml:space="preserve">
IF(AND(F65&gt;=Saline!$M$15,A65&lt;=Saline!$L$15),0,
IF(AND(F65&gt;=Saline!$M$16,A65&lt;=Saline!$L$16),0,
IF(AND(F65&gt;=Saline!$M$17,A65&lt;=Saline!$L$17),0,IF(($E$4*(1-D65)*G65/1000)+E64&gt;SUM($E$3:$F$3),(SUM($E$3:$F$3)-E64)*1000,$E$4*(1-D65)*G65))))</f>
        <v>72.240000000000009</v>
      </c>
      <c r="I65" s="192">
        <f>IF(COUNTIFS('PTC GRTgaz'!$AA$11:$AA$28891,"",'PTC GRTgaz'!$B$11:$B$28891,'Sud-Est'!I$15,'PTC GRTgaz'!$D$11:$D$28891,'Sud-Est'!$A65,'PTC GRTgaz'!$C$11:$C$28891,"DEL")&gt;0,I$13,SUMIFS('PTC GRTgaz'!$AA$11:$AA$28891,'PTC GRTgaz'!$B$11:$B$28891,'Sud-Est'!I$15,'PTC GRTgaz'!$D$11:$D$28891,'Sud-Est'!$A65,'PTC GRTgaz'!$C$11:$C$28891,"DEL")*1.0026*$I$13/86)</f>
        <v>40.103999999999999</v>
      </c>
      <c r="J65" s="102">
        <f t="shared" si="3"/>
        <v>3.6048266666666655</v>
      </c>
      <c r="K65" s="58">
        <f t="shared" si="4"/>
        <v>0.33160210852713168</v>
      </c>
      <c r="L65" s="59">
        <f>IF(K65&gt;=1,0,_xlfn.XLOOKUP(K65,Saline!$B$30:$B$130,Saline!$L$30:$L$130,,1))</f>
        <v>0.84888888888888892</v>
      </c>
      <c r="M65" s="142">
        <f xml:space="preserve">
IF(AND(K65&gt;=Saline!$M$15,A65&lt;=Saline!$L$15),0,
IF(AND(K65&gt;=Saline!$M$16,A65&lt;=Saline!$L$16),0,
IF(AND(K65&gt;=Saline!$M$17,A65&lt;=Saline!$L$17),0,IF((MIN(I65,$E$4*(1-D65)*L65)/1000)+J64&gt;SUM($E$3:$F$3),(SUM($E$3:$F$3)-J64)*1000,MIN(I65,$E$4*(1-D65)*L65)))))</f>
        <v>40.103999999999999</v>
      </c>
      <c r="N65" s="192">
        <f>IF(COUNTIFS('PTC GRTgaz'!$AB$11:$AB$28891,"",'PTC GRTgaz'!$B$11:$B$28891,'Sud-Est'!N$15,'PTC GRTgaz'!$D$11:$D$28891,'Sud-Est'!$A65,'PTC GRTgaz'!$C$11:$C$28891,"DEL")&gt;0,N$13,SUMIFS('PTC GRTgaz'!$AB$11:$AB$28891,'PTC GRTgaz'!$B$11:$B$28891,'Sud-Est'!N$15,'PTC GRTgaz'!$D$11:$D$28891,'Sud-Est'!$A65,'PTC GRTgaz'!$C$11:$C$28891,"DEL")*1.0026*$N$13/86)</f>
        <v>80.207999999999998</v>
      </c>
      <c r="O65" s="102">
        <f t="shared" si="5"/>
        <v>3.9376533333333326</v>
      </c>
      <c r="P65" s="58">
        <f t="shared" si="6"/>
        <v>0.3595733333333333</v>
      </c>
      <c r="Q65" s="59">
        <f>IF(P65&gt;=1,0,_xlfn.XLOOKUP(P65,Saline!$B$30:$B$130,Saline!$L$30:$L$130,,1))</f>
        <v>0.84000000000000008</v>
      </c>
      <c r="R65" s="142">
        <f xml:space="preserve">
IF(AND(P65&gt;=Saline!$M$15,A65&lt;=Saline!$L$15),0,
IF(AND(P65&gt;=Saline!$M$16,A65&lt;=Saline!$L$16),0,
IF(AND(P65&gt;=Saline!$M$17,A65&lt;=Saline!$L$17),0,MIN(N65,$E$4*(1-D65)*Q65))))</f>
        <v>72.240000000000009</v>
      </c>
    </row>
    <row r="66" spans="1:18" x14ac:dyDescent="0.45">
      <c r="A66" s="56">
        <f t="shared" si="0"/>
        <v>44702</v>
      </c>
      <c r="B66" s="157">
        <f>_xlfn.XLOOKUP(A66,Saline!$L$23,Saline!$O$23,0,0)</f>
        <v>0</v>
      </c>
      <c r="C66" s="143">
        <f>_xlfn.XLOOKUP(A66,Saline!$L$15:$L$17,Saline!$O$15:$O$17,SUM($E$3:$F$3),0)</f>
        <v>10.75</v>
      </c>
      <c r="D66" s="58">
        <f>'PT Storengy'!B58</f>
        <v>0</v>
      </c>
      <c r="E66" s="60">
        <f t="shared" si="1"/>
        <v>4.0095111111111104</v>
      </c>
      <c r="F66" s="58">
        <f t="shared" si="2"/>
        <v>0.36629333333333325</v>
      </c>
      <c r="G66" s="59">
        <f>IF(F66&gt;=1,0,_xlfn.XLOOKUP(F66,Saline!$B$30:$B$130,Saline!$L$30:$L$130,,1))</f>
        <v>0.83555555555555561</v>
      </c>
      <c r="H66" s="142">
        <f xml:space="preserve">
IF(AND(F66&gt;=Saline!$M$15,A66&lt;=Saline!$L$15),0,
IF(AND(F66&gt;=Saline!$M$16,A66&lt;=Saline!$L$16),0,
IF(AND(F66&gt;=Saline!$M$17,A66&lt;=Saline!$L$17),0,IF(($E$4*(1-D66)*G66/1000)+E65&gt;SUM($E$3:$F$3),(SUM($E$3:$F$3)-E65)*1000,$E$4*(1-D66)*G66))))</f>
        <v>71.857777777777784</v>
      </c>
      <c r="I66" s="192">
        <f>IF(COUNTIFS('PTC GRTgaz'!$AA$11:$AA$28891,"",'PTC GRTgaz'!$B$11:$B$28891,'Sud-Est'!I$15,'PTC GRTgaz'!$D$11:$D$28891,'Sud-Est'!$A66,'PTC GRTgaz'!$C$11:$C$28891,"DEL")&gt;0,I$13,SUMIFS('PTC GRTgaz'!$AA$11:$AA$28891,'PTC GRTgaz'!$B$11:$B$28891,'Sud-Est'!I$15,'PTC GRTgaz'!$D$11:$D$28891,'Sud-Est'!$A66,'PTC GRTgaz'!$C$11:$C$28891,"DEL")*1.0026*$I$13/86)</f>
        <v>86</v>
      </c>
      <c r="J66" s="102">
        <f t="shared" si="3"/>
        <v>3.6778311111111099</v>
      </c>
      <c r="K66" s="58">
        <f t="shared" si="4"/>
        <v>0.33533271317829444</v>
      </c>
      <c r="L66" s="59">
        <f>IF(K66&gt;=1,0,_xlfn.XLOOKUP(K66,Saline!$B$30:$B$130,Saline!$L$30:$L$130,,1))</f>
        <v>0.84888888888888892</v>
      </c>
      <c r="M66" s="142">
        <f xml:space="preserve">
IF(AND(K66&gt;=Saline!$M$15,A66&lt;=Saline!$L$15),0,
IF(AND(K66&gt;=Saline!$M$16,A66&lt;=Saline!$L$16),0,
IF(AND(K66&gt;=Saline!$M$17,A66&lt;=Saline!$L$17),0,IF((MIN(I66,$E$4*(1-D66)*L66)/1000)+J65&gt;SUM($E$3:$F$3),(SUM($E$3:$F$3)-J65)*1000,MIN(I66,$E$4*(1-D66)*L66)))))</f>
        <v>73.004444444444445</v>
      </c>
      <c r="N66" s="192">
        <f>IF(COUNTIFS('PTC GRTgaz'!$AB$11:$AB$28891,"",'PTC GRTgaz'!$B$11:$B$28891,'Sud-Est'!N$15,'PTC GRTgaz'!$D$11:$D$28891,'Sud-Est'!$A66,'PTC GRTgaz'!$C$11:$C$28891,"DEL")&gt;0,N$13,SUMIFS('PTC GRTgaz'!$AB$11:$AB$28891,'PTC GRTgaz'!$B$11:$B$28891,'Sud-Est'!N$15,'PTC GRTgaz'!$D$11:$D$28891,'Sud-Est'!$A66,'PTC GRTgaz'!$C$11:$C$28891,"DEL")*1.0026*$N$13/86)</f>
        <v>86</v>
      </c>
      <c r="O66" s="102">
        <f t="shared" si="5"/>
        <v>4.0095111111111104</v>
      </c>
      <c r="P66" s="58">
        <f t="shared" si="6"/>
        <v>0.36629333333333325</v>
      </c>
      <c r="Q66" s="59">
        <f>IF(P66&gt;=1,0,_xlfn.XLOOKUP(P66,Saline!$B$30:$B$130,Saline!$L$30:$L$130,,1))</f>
        <v>0.83555555555555561</v>
      </c>
      <c r="R66" s="142">
        <f xml:space="preserve">
IF(AND(P66&gt;=Saline!$M$15,A66&lt;=Saline!$L$15),0,
IF(AND(P66&gt;=Saline!$M$16,A66&lt;=Saline!$L$16),0,
IF(AND(P66&gt;=Saline!$M$17,A66&lt;=Saline!$L$17),0,MIN(N66,$E$4*(1-D66)*Q66))))</f>
        <v>71.857777777777784</v>
      </c>
    </row>
    <row r="67" spans="1:18" x14ac:dyDescent="0.45">
      <c r="A67" s="56">
        <f t="shared" si="0"/>
        <v>44703</v>
      </c>
      <c r="B67" s="157">
        <f>_xlfn.XLOOKUP(A67,Saline!$L$23,Saline!$O$23,0,0)</f>
        <v>0</v>
      </c>
      <c r="C67" s="143">
        <f>_xlfn.XLOOKUP(A67,Saline!$L$15:$L$17,Saline!$O$15:$O$17,SUM($E$3:$F$3),0)</f>
        <v>10.75</v>
      </c>
      <c r="D67" s="58">
        <f>'PT Storengy'!B59</f>
        <v>0</v>
      </c>
      <c r="E67" s="60">
        <f t="shared" si="1"/>
        <v>4.0809866666666661</v>
      </c>
      <c r="F67" s="58">
        <f t="shared" si="2"/>
        <v>0.37297777777777769</v>
      </c>
      <c r="G67" s="59">
        <f>IF(F67&gt;=1,0,_xlfn.XLOOKUP(F67,Saline!$B$30:$B$130,Saline!$L$30:$L$130,,1))</f>
        <v>0.83111111111111113</v>
      </c>
      <c r="H67" s="142">
        <f xml:space="preserve">
IF(AND(F67&gt;=Saline!$M$15,A67&lt;=Saline!$L$15),0,
IF(AND(F67&gt;=Saline!$M$16,A67&lt;=Saline!$L$16),0,
IF(AND(F67&gt;=Saline!$M$17,A67&lt;=Saline!$L$17),0,IF(($E$4*(1-D67)*G67/1000)+E66&gt;SUM($E$3:$F$3),(SUM($E$3:$F$3)-E66)*1000,$E$4*(1-D67)*G67))))</f>
        <v>71.475555555555559</v>
      </c>
      <c r="I67" s="192">
        <f>IF(COUNTIFS('PTC GRTgaz'!$AA$11:$AA$28891,"",'PTC GRTgaz'!$B$11:$B$28891,'Sud-Est'!I$15,'PTC GRTgaz'!$D$11:$D$28891,'Sud-Est'!$A67,'PTC GRTgaz'!$C$11:$C$28891,"DEL")&gt;0,I$13,SUMIFS('PTC GRTgaz'!$AA$11:$AA$28891,'PTC GRTgaz'!$B$11:$B$28891,'Sud-Est'!I$15,'PTC GRTgaz'!$D$11:$D$28891,'Sud-Est'!$A67,'PTC GRTgaz'!$C$11:$C$28891,"DEL")*1.0026*$I$13/86)</f>
        <v>86</v>
      </c>
      <c r="J67" s="102">
        <f t="shared" si="3"/>
        <v>3.7504533333333323</v>
      </c>
      <c r="K67" s="58">
        <f t="shared" si="4"/>
        <v>0.34212382428940558</v>
      </c>
      <c r="L67" s="59">
        <f>IF(K67&gt;=1,0,_xlfn.XLOOKUP(K67,Saline!$B$30:$B$130,Saline!$L$30:$L$130,,1))</f>
        <v>0.84444444444444455</v>
      </c>
      <c r="M67" s="142">
        <f xml:space="preserve">
IF(AND(K67&gt;=Saline!$M$15,A67&lt;=Saline!$L$15),0,
IF(AND(K67&gt;=Saline!$M$16,A67&lt;=Saline!$L$16),0,
IF(AND(K67&gt;=Saline!$M$17,A67&lt;=Saline!$L$17),0,IF((MIN(I67,$E$4*(1-D67)*L67)/1000)+J66&gt;SUM($E$3:$F$3),(SUM($E$3:$F$3)-J66)*1000,MIN(I67,$E$4*(1-D67)*L67)))))</f>
        <v>72.622222222222234</v>
      </c>
      <c r="N67" s="192">
        <f>IF(COUNTIFS('PTC GRTgaz'!$AB$11:$AB$28891,"",'PTC GRTgaz'!$B$11:$B$28891,'Sud-Est'!N$15,'PTC GRTgaz'!$D$11:$D$28891,'Sud-Est'!$A67,'PTC GRTgaz'!$C$11:$C$28891,"DEL")&gt;0,N$13,SUMIFS('PTC GRTgaz'!$AB$11:$AB$28891,'PTC GRTgaz'!$B$11:$B$28891,'Sud-Est'!N$15,'PTC GRTgaz'!$D$11:$D$28891,'Sud-Est'!$A67,'PTC GRTgaz'!$C$11:$C$28891,"DEL")*1.0026*$N$13/86)</f>
        <v>86</v>
      </c>
      <c r="O67" s="102">
        <f t="shared" si="5"/>
        <v>4.0809866666666661</v>
      </c>
      <c r="P67" s="58">
        <f t="shared" si="6"/>
        <v>0.37297777777777769</v>
      </c>
      <c r="Q67" s="59">
        <f>IF(P67&gt;=1,0,_xlfn.XLOOKUP(P67,Saline!$B$30:$B$130,Saline!$L$30:$L$130,,1))</f>
        <v>0.83111111111111113</v>
      </c>
      <c r="R67" s="142">
        <f xml:space="preserve">
IF(AND(P67&gt;=Saline!$M$15,A67&lt;=Saline!$L$15),0,
IF(AND(P67&gt;=Saline!$M$16,A67&lt;=Saline!$L$16),0,
IF(AND(P67&gt;=Saline!$M$17,A67&lt;=Saline!$L$17),0,MIN(N67,$E$4*(1-D67)*Q67))))</f>
        <v>71.475555555555559</v>
      </c>
    </row>
    <row r="68" spans="1:18" x14ac:dyDescent="0.45">
      <c r="A68" s="56">
        <f t="shared" si="0"/>
        <v>44704</v>
      </c>
      <c r="B68" s="157">
        <f>_xlfn.XLOOKUP(A68,Saline!$L$23,Saline!$O$23,0,0)</f>
        <v>0</v>
      </c>
      <c r="C68" s="143">
        <f>_xlfn.XLOOKUP(A68,Saline!$L$15:$L$17,Saline!$O$15:$O$17,SUM($E$3:$F$3),0)</f>
        <v>10.75</v>
      </c>
      <c r="D68" s="58">
        <f>'PT Storengy'!B60</f>
        <v>0</v>
      </c>
      <c r="E68" s="60">
        <f t="shared" si="1"/>
        <v>4.1524622222222218</v>
      </c>
      <c r="F68" s="58">
        <f t="shared" si="2"/>
        <v>0.37962666666666661</v>
      </c>
      <c r="G68" s="59">
        <f>IF(F68&gt;=1,0,_xlfn.XLOOKUP(F68,Saline!$B$30:$B$130,Saline!$L$30:$L$130,,1))</f>
        <v>0.83111111111111113</v>
      </c>
      <c r="H68" s="142">
        <f xml:space="preserve">
IF(AND(F68&gt;=Saline!$M$15,A68&lt;=Saline!$L$15),0,
IF(AND(F68&gt;=Saline!$M$16,A68&lt;=Saline!$L$16),0,
IF(AND(F68&gt;=Saline!$M$17,A68&lt;=Saline!$L$17),0,IF(($E$4*(1-D68)*G68/1000)+E67&gt;SUM($E$3:$F$3),(SUM($E$3:$F$3)-E67)*1000,$E$4*(1-D68)*G68))))</f>
        <v>71.475555555555559</v>
      </c>
      <c r="I68" s="192">
        <f>IF(COUNTIFS('PTC GRTgaz'!$AA$11:$AA$28891,"",'PTC GRTgaz'!$B$11:$B$28891,'Sud-Est'!I$15,'PTC GRTgaz'!$D$11:$D$28891,'Sud-Est'!$A68,'PTC GRTgaz'!$C$11:$C$28891,"DEL")&gt;0,I$13,SUMIFS('PTC GRTgaz'!$AA$11:$AA$28891,'PTC GRTgaz'!$B$11:$B$28891,'Sud-Est'!I$15,'PTC GRTgaz'!$D$11:$D$28891,'Sud-Est'!$A68,'PTC GRTgaz'!$C$11:$C$28891,"DEL")*1.0026*$I$13/86)</f>
        <v>86</v>
      </c>
      <c r="J68" s="102">
        <f t="shared" si="3"/>
        <v>3.8230755555555547</v>
      </c>
      <c r="K68" s="58">
        <f t="shared" si="4"/>
        <v>0.34887937984496115</v>
      </c>
      <c r="L68" s="59">
        <f>IF(K68&gt;=1,0,_xlfn.XLOOKUP(K68,Saline!$B$30:$B$130,Saline!$L$30:$L$130,,1))</f>
        <v>0.84444444444444455</v>
      </c>
      <c r="M68" s="142">
        <f xml:space="preserve">
IF(AND(K68&gt;=Saline!$M$15,A68&lt;=Saline!$L$15),0,
IF(AND(K68&gt;=Saline!$M$16,A68&lt;=Saline!$L$16),0,
IF(AND(K68&gt;=Saline!$M$17,A68&lt;=Saline!$L$17),0,IF((MIN(I68,$E$4*(1-D68)*L68)/1000)+J67&gt;SUM($E$3:$F$3),(SUM($E$3:$F$3)-J67)*1000,MIN(I68,$E$4*(1-D68)*L68)))))</f>
        <v>72.622222222222234</v>
      </c>
      <c r="N68" s="192">
        <f>IF(COUNTIFS('PTC GRTgaz'!$AB$11:$AB$28891,"",'PTC GRTgaz'!$B$11:$B$28891,'Sud-Est'!N$15,'PTC GRTgaz'!$D$11:$D$28891,'Sud-Est'!$A68,'PTC GRTgaz'!$C$11:$C$28891,"DEL")&gt;0,N$13,SUMIFS('PTC GRTgaz'!$AB$11:$AB$28891,'PTC GRTgaz'!$B$11:$B$28891,'Sud-Est'!N$15,'PTC GRTgaz'!$D$11:$D$28891,'Sud-Est'!$A68,'PTC GRTgaz'!$C$11:$C$28891,"DEL")*1.0026*$N$13/86)</f>
        <v>86</v>
      </c>
      <c r="O68" s="102">
        <f t="shared" si="5"/>
        <v>4.1524622222222218</v>
      </c>
      <c r="P68" s="58">
        <f t="shared" si="6"/>
        <v>0.37962666666666661</v>
      </c>
      <c r="Q68" s="59">
        <f>IF(P68&gt;=1,0,_xlfn.XLOOKUP(P68,Saline!$B$30:$B$130,Saline!$L$30:$L$130,,1))</f>
        <v>0.83111111111111113</v>
      </c>
      <c r="R68" s="142">
        <f xml:space="preserve">
IF(AND(P68&gt;=Saline!$M$15,A68&lt;=Saline!$L$15),0,
IF(AND(P68&gt;=Saline!$M$16,A68&lt;=Saline!$L$16),0,
IF(AND(P68&gt;=Saline!$M$17,A68&lt;=Saline!$L$17),0,MIN(N68,$E$4*(1-D68)*Q68))))</f>
        <v>71.475555555555559</v>
      </c>
    </row>
    <row r="69" spans="1:18" x14ac:dyDescent="0.45">
      <c r="A69" s="56">
        <f t="shared" si="0"/>
        <v>44705</v>
      </c>
      <c r="B69" s="157">
        <f>_xlfn.XLOOKUP(A69,Saline!$L$23,Saline!$O$23,0,0)</f>
        <v>0</v>
      </c>
      <c r="C69" s="143">
        <f>_xlfn.XLOOKUP(A69,Saline!$L$15:$L$17,Saline!$O$15:$O$17,SUM($E$3:$F$3),0)</f>
        <v>10.75</v>
      </c>
      <c r="D69" s="58">
        <f>'PT Storengy'!B61</f>
        <v>0</v>
      </c>
      <c r="E69" s="60">
        <f t="shared" si="1"/>
        <v>4.2235555555555555</v>
      </c>
      <c r="F69" s="58">
        <f t="shared" si="2"/>
        <v>0.38627555555555554</v>
      </c>
      <c r="G69" s="59">
        <f>IF(F69&gt;=1,0,_xlfn.XLOOKUP(F69,Saline!$B$30:$B$130,Saline!$L$30:$L$130,,1))</f>
        <v>0.82666666666666666</v>
      </c>
      <c r="H69" s="142">
        <f xml:space="preserve">
IF(AND(F69&gt;=Saline!$M$15,A69&lt;=Saline!$L$15),0,
IF(AND(F69&gt;=Saline!$M$16,A69&lt;=Saline!$L$16),0,
IF(AND(F69&gt;=Saline!$M$17,A69&lt;=Saline!$L$17),0,IF(($E$4*(1-D69)*G69/1000)+E68&gt;SUM($E$3:$F$3),(SUM($E$3:$F$3)-E68)*1000,$E$4*(1-D69)*G69))))</f>
        <v>71.093333333333334</v>
      </c>
      <c r="I69" s="192">
        <f>IF(COUNTIFS('PTC GRTgaz'!$AA$11:$AA$28891,"",'PTC GRTgaz'!$B$11:$B$28891,'Sud-Est'!I$15,'PTC GRTgaz'!$D$11:$D$28891,'Sud-Est'!$A69,'PTC GRTgaz'!$C$11:$C$28891,"DEL")&gt;0,I$13,SUMIFS('PTC GRTgaz'!$AA$11:$AA$28891,'PTC GRTgaz'!$B$11:$B$28891,'Sud-Est'!I$15,'PTC GRTgaz'!$D$11:$D$28891,'Sud-Est'!$A69,'PTC GRTgaz'!$C$11:$C$28891,"DEL")*1.0026*$I$13/86)</f>
        <v>86</v>
      </c>
      <c r="J69" s="102">
        <f t="shared" si="3"/>
        <v>3.8953155555555545</v>
      </c>
      <c r="K69" s="58">
        <f t="shared" si="4"/>
        <v>0.35563493540051672</v>
      </c>
      <c r="L69" s="59">
        <f>IF(K69&gt;=1,0,_xlfn.XLOOKUP(K69,Saline!$B$30:$B$130,Saline!$L$30:$L$130,,1))</f>
        <v>0.84000000000000008</v>
      </c>
      <c r="M69" s="142">
        <f xml:space="preserve">
IF(AND(K69&gt;=Saline!$M$15,A69&lt;=Saline!$L$15),0,
IF(AND(K69&gt;=Saline!$M$16,A69&lt;=Saline!$L$16),0,
IF(AND(K69&gt;=Saline!$M$17,A69&lt;=Saline!$L$17),0,IF((MIN(I69,$E$4*(1-D69)*L69)/1000)+J68&gt;SUM($E$3:$F$3),(SUM($E$3:$F$3)-J68)*1000,MIN(I69,$E$4*(1-D69)*L69)))))</f>
        <v>72.240000000000009</v>
      </c>
      <c r="N69" s="192">
        <f>IF(COUNTIFS('PTC GRTgaz'!$AB$11:$AB$28891,"",'PTC GRTgaz'!$B$11:$B$28891,'Sud-Est'!N$15,'PTC GRTgaz'!$D$11:$D$28891,'Sud-Est'!$A69,'PTC GRTgaz'!$C$11:$C$28891,"DEL")&gt;0,N$13,SUMIFS('PTC GRTgaz'!$AB$11:$AB$28891,'PTC GRTgaz'!$B$11:$B$28891,'Sud-Est'!N$15,'PTC GRTgaz'!$D$11:$D$28891,'Sud-Est'!$A69,'PTC GRTgaz'!$C$11:$C$28891,"DEL")*1.0026*$N$13/86)</f>
        <v>86</v>
      </c>
      <c r="O69" s="102">
        <f t="shared" si="5"/>
        <v>4.2235555555555555</v>
      </c>
      <c r="P69" s="58">
        <f t="shared" si="6"/>
        <v>0.38627555555555554</v>
      </c>
      <c r="Q69" s="59">
        <f>IF(P69&gt;=1,0,_xlfn.XLOOKUP(P69,Saline!$B$30:$B$130,Saline!$L$30:$L$130,,1))</f>
        <v>0.82666666666666666</v>
      </c>
      <c r="R69" s="142">
        <f xml:space="preserve">
IF(AND(P69&gt;=Saline!$M$15,A69&lt;=Saline!$L$15),0,
IF(AND(P69&gt;=Saline!$M$16,A69&lt;=Saline!$L$16),0,
IF(AND(P69&gt;=Saline!$M$17,A69&lt;=Saline!$L$17),0,MIN(N69,$E$4*(1-D69)*Q69))))</f>
        <v>71.093333333333334</v>
      </c>
    </row>
    <row r="70" spans="1:18" x14ac:dyDescent="0.45">
      <c r="A70" s="56">
        <f t="shared" si="0"/>
        <v>44706</v>
      </c>
      <c r="B70" s="157">
        <f>_xlfn.XLOOKUP(A70,Saline!$L$23,Saline!$O$23,0,0)</f>
        <v>0</v>
      </c>
      <c r="C70" s="143">
        <f>_xlfn.XLOOKUP(A70,Saline!$L$15:$L$17,Saline!$O$15:$O$17,SUM($E$3:$F$3),0)</f>
        <v>10.75</v>
      </c>
      <c r="D70" s="58">
        <f>'PT Storengy'!B62</f>
        <v>0</v>
      </c>
      <c r="E70" s="60">
        <f t="shared" si="1"/>
        <v>4.2942666666666662</v>
      </c>
      <c r="F70" s="58">
        <f t="shared" si="2"/>
        <v>0.3928888888888889</v>
      </c>
      <c r="G70" s="59">
        <f>IF(F70&gt;=1,0,_xlfn.XLOOKUP(F70,Saline!$B$30:$B$130,Saline!$L$30:$L$130,,1))</f>
        <v>0.82222222222222219</v>
      </c>
      <c r="H70" s="142">
        <f xml:space="preserve">
IF(AND(F70&gt;=Saline!$M$15,A70&lt;=Saline!$L$15),0,
IF(AND(F70&gt;=Saline!$M$16,A70&lt;=Saline!$L$16),0,
IF(AND(F70&gt;=Saline!$M$17,A70&lt;=Saline!$L$17),0,IF(($E$4*(1-D70)*G70/1000)+E69&gt;SUM($E$3:$F$3),(SUM($E$3:$F$3)-E69)*1000,$E$4*(1-D70)*G70))))</f>
        <v>70.711111111111109</v>
      </c>
      <c r="I70" s="192">
        <f>IF(COUNTIFS('PTC GRTgaz'!$AA$11:$AA$28891,"",'PTC GRTgaz'!$B$11:$B$28891,'Sud-Est'!I$15,'PTC GRTgaz'!$D$11:$D$28891,'Sud-Est'!$A70,'PTC GRTgaz'!$C$11:$C$28891,"DEL")&gt;0,I$13,SUMIFS('PTC GRTgaz'!$AA$11:$AA$28891,'PTC GRTgaz'!$B$11:$B$28891,'Sud-Est'!I$15,'PTC GRTgaz'!$D$11:$D$28891,'Sud-Est'!$A70,'PTC GRTgaz'!$C$11:$C$28891,"DEL")*1.0026*$I$13/86)</f>
        <v>86</v>
      </c>
      <c r="J70" s="102">
        <f t="shared" si="3"/>
        <v>3.9671733333333323</v>
      </c>
      <c r="K70" s="58">
        <f t="shared" si="4"/>
        <v>0.36235493540051672</v>
      </c>
      <c r="L70" s="59">
        <f>IF(K70&gt;=1,0,_xlfn.XLOOKUP(K70,Saline!$B$30:$B$130,Saline!$L$30:$L$130,,1))</f>
        <v>0.83555555555555561</v>
      </c>
      <c r="M70" s="142">
        <f xml:space="preserve">
IF(AND(K70&gt;=Saline!$M$15,A70&lt;=Saline!$L$15),0,
IF(AND(K70&gt;=Saline!$M$16,A70&lt;=Saline!$L$16),0,
IF(AND(K70&gt;=Saline!$M$17,A70&lt;=Saline!$L$17),0,IF((MIN(I70,$E$4*(1-D70)*L70)/1000)+J69&gt;SUM($E$3:$F$3),(SUM($E$3:$F$3)-J69)*1000,MIN(I70,$E$4*(1-D70)*L70)))))</f>
        <v>71.857777777777784</v>
      </c>
      <c r="N70" s="192">
        <f>IF(COUNTIFS('PTC GRTgaz'!$AB$11:$AB$28891,"",'PTC GRTgaz'!$B$11:$B$28891,'Sud-Est'!N$15,'PTC GRTgaz'!$D$11:$D$28891,'Sud-Est'!$A70,'PTC GRTgaz'!$C$11:$C$28891,"DEL")&gt;0,N$13,SUMIFS('PTC GRTgaz'!$AB$11:$AB$28891,'PTC GRTgaz'!$B$11:$B$28891,'Sud-Est'!N$15,'PTC GRTgaz'!$D$11:$D$28891,'Sud-Est'!$A70,'PTC GRTgaz'!$C$11:$C$28891,"DEL")*1.0026*$N$13/86)</f>
        <v>86</v>
      </c>
      <c r="O70" s="102">
        <f t="shared" si="5"/>
        <v>4.2942666666666662</v>
      </c>
      <c r="P70" s="58">
        <f t="shared" si="6"/>
        <v>0.3928888888888889</v>
      </c>
      <c r="Q70" s="59">
        <f>IF(P70&gt;=1,0,_xlfn.XLOOKUP(P70,Saline!$B$30:$B$130,Saline!$L$30:$L$130,,1))</f>
        <v>0.82222222222222219</v>
      </c>
      <c r="R70" s="142">
        <f xml:space="preserve">
IF(AND(P70&gt;=Saline!$M$15,A70&lt;=Saline!$L$15),0,
IF(AND(P70&gt;=Saline!$M$16,A70&lt;=Saline!$L$16),0,
IF(AND(P70&gt;=Saline!$M$17,A70&lt;=Saline!$L$17),0,MIN(N70,$E$4*(1-D70)*Q70))))</f>
        <v>70.711111111111109</v>
      </c>
    </row>
    <row r="71" spans="1:18" x14ac:dyDescent="0.45">
      <c r="A71" s="56">
        <f t="shared" si="0"/>
        <v>44707</v>
      </c>
      <c r="B71" s="157">
        <f>_xlfn.XLOOKUP(A71,Saline!$L$23,Saline!$O$23,0,0)</f>
        <v>0</v>
      </c>
      <c r="C71" s="143">
        <f>_xlfn.XLOOKUP(A71,Saline!$L$15:$L$17,Saline!$O$15:$O$17,SUM($E$3:$F$3),0)</f>
        <v>10.75</v>
      </c>
      <c r="D71" s="58">
        <f>'PT Storengy'!B63</f>
        <v>0</v>
      </c>
      <c r="E71" s="60">
        <f t="shared" si="1"/>
        <v>4.364977777777777</v>
      </c>
      <c r="F71" s="58">
        <f t="shared" si="2"/>
        <v>0.39946666666666664</v>
      </c>
      <c r="G71" s="59">
        <f>IF(F71&gt;=1,0,_xlfn.XLOOKUP(F71,Saline!$B$30:$B$130,Saline!$L$30:$L$130,,1))</f>
        <v>0.82222222222222219</v>
      </c>
      <c r="H71" s="142">
        <f xml:space="preserve">
IF(AND(F71&gt;=Saline!$M$15,A71&lt;=Saline!$L$15),0,
IF(AND(F71&gt;=Saline!$M$16,A71&lt;=Saline!$L$16),0,
IF(AND(F71&gt;=Saline!$M$17,A71&lt;=Saline!$L$17),0,IF(($E$4*(1-D71)*G71/1000)+E70&gt;SUM($E$3:$F$3),(SUM($E$3:$F$3)-E70)*1000,$E$4*(1-D71)*G71))))</f>
        <v>70.711111111111109</v>
      </c>
      <c r="I71" s="192">
        <f>IF(COUNTIFS('PTC GRTgaz'!$AA$11:$AA$28891,"",'PTC GRTgaz'!$B$11:$B$28891,'Sud-Est'!I$15,'PTC GRTgaz'!$D$11:$D$28891,'Sud-Est'!$A71,'PTC GRTgaz'!$C$11:$C$28891,"DEL")&gt;0,I$13,SUMIFS('PTC GRTgaz'!$AA$11:$AA$28891,'PTC GRTgaz'!$B$11:$B$28891,'Sud-Est'!I$15,'PTC GRTgaz'!$D$11:$D$28891,'Sud-Est'!$A71,'PTC GRTgaz'!$C$11:$C$28891,"DEL")*1.0026*$I$13/86)</f>
        <v>86</v>
      </c>
      <c r="J71" s="102">
        <f t="shared" si="3"/>
        <v>4.0390311111111101</v>
      </c>
      <c r="K71" s="58">
        <f t="shared" si="4"/>
        <v>0.36903937984496116</v>
      </c>
      <c r="L71" s="59">
        <f>IF(K71&gt;=1,0,_xlfn.XLOOKUP(K71,Saline!$B$30:$B$130,Saline!$L$30:$L$130,,1))</f>
        <v>0.83555555555555561</v>
      </c>
      <c r="M71" s="142">
        <f xml:space="preserve">
IF(AND(K71&gt;=Saline!$M$15,A71&lt;=Saline!$L$15),0,
IF(AND(K71&gt;=Saline!$M$16,A71&lt;=Saline!$L$16),0,
IF(AND(K71&gt;=Saline!$M$17,A71&lt;=Saline!$L$17),0,IF((MIN(I71,$E$4*(1-D71)*L71)/1000)+J70&gt;SUM($E$3:$F$3),(SUM($E$3:$F$3)-J70)*1000,MIN(I71,$E$4*(1-D71)*L71)))))</f>
        <v>71.857777777777784</v>
      </c>
      <c r="N71" s="192">
        <f>IF(COUNTIFS('PTC GRTgaz'!$AB$11:$AB$28891,"",'PTC GRTgaz'!$B$11:$B$28891,'Sud-Est'!N$15,'PTC GRTgaz'!$D$11:$D$28891,'Sud-Est'!$A71,'PTC GRTgaz'!$C$11:$C$28891,"DEL")&gt;0,N$13,SUMIFS('PTC GRTgaz'!$AB$11:$AB$28891,'PTC GRTgaz'!$B$11:$B$28891,'Sud-Est'!N$15,'PTC GRTgaz'!$D$11:$D$28891,'Sud-Est'!$A71,'PTC GRTgaz'!$C$11:$C$28891,"DEL")*1.0026*$N$13/86)</f>
        <v>86</v>
      </c>
      <c r="O71" s="102">
        <f t="shared" si="5"/>
        <v>4.364977777777777</v>
      </c>
      <c r="P71" s="58">
        <f t="shared" si="6"/>
        <v>0.39946666666666664</v>
      </c>
      <c r="Q71" s="59">
        <f>IF(P71&gt;=1,0,_xlfn.XLOOKUP(P71,Saline!$B$30:$B$130,Saline!$L$30:$L$130,,1))</f>
        <v>0.82222222222222219</v>
      </c>
      <c r="R71" s="142">
        <f xml:space="preserve">
IF(AND(P71&gt;=Saline!$M$15,A71&lt;=Saline!$L$15),0,
IF(AND(P71&gt;=Saline!$M$16,A71&lt;=Saline!$L$16),0,
IF(AND(P71&gt;=Saline!$M$17,A71&lt;=Saline!$L$17),0,MIN(N71,$E$4*(1-D71)*Q71))))</f>
        <v>70.711111111111109</v>
      </c>
    </row>
    <row r="72" spans="1:18" x14ac:dyDescent="0.45">
      <c r="A72" s="56">
        <f t="shared" si="0"/>
        <v>44708</v>
      </c>
      <c r="B72" s="157">
        <f>_xlfn.XLOOKUP(A72,Saline!$L$23,Saline!$O$23,0,0)</f>
        <v>0</v>
      </c>
      <c r="C72" s="143">
        <f>_xlfn.XLOOKUP(A72,Saline!$L$15:$L$17,Saline!$O$15:$O$17,SUM($E$3:$F$3),0)</f>
        <v>10.75</v>
      </c>
      <c r="D72" s="58">
        <f>'PT Storengy'!B64</f>
        <v>0</v>
      </c>
      <c r="E72" s="60">
        <f t="shared" si="1"/>
        <v>4.4353066666666656</v>
      </c>
      <c r="F72" s="58">
        <f t="shared" si="2"/>
        <v>0.40604444444444437</v>
      </c>
      <c r="G72" s="59">
        <f>IF(F72&gt;=1,0,_xlfn.XLOOKUP(F72,Saline!$B$30:$B$130,Saline!$L$30:$L$130,,1))</f>
        <v>0.81777777777777783</v>
      </c>
      <c r="H72" s="142">
        <f xml:space="preserve">
IF(AND(F72&gt;=Saline!$M$15,A72&lt;=Saline!$L$15),0,
IF(AND(F72&gt;=Saline!$M$16,A72&lt;=Saline!$L$16),0,
IF(AND(F72&gt;=Saline!$M$17,A72&lt;=Saline!$L$17),0,IF(($E$4*(1-D72)*G72/1000)+E71&gt;SUM($E$3:$F$3),(SUM($E$3:$F$3)-E71)*1000,$E$4*(1-D72)*G72))))</f>
        <v>70.328888888888898</v>
      </c>
      <c r="I72" s="192">
        <f>IF(COUNTIFS('PTC GRTgaz'!$AA$11:$AA$28891,"",'PTC GRTgaz'!$B$11:$B$28891,'Sud-Est'!I$15,'PTC GRTgaz'!$D$11:$D$28891,'Sud-Est'!$A72,'PTC GRTgaz'!$C$11:$C$28891,"DEL")&gt;0,I$13,SUMIFS('PTC GRTgaz'!$AA$11:$AA$28891,'PTC GRTgaz'!$B$11:$B$28891,'Sud-Est'!I$15,'PTC GRTgaz'!$D$11:$D$28891,'Sud-Est'!$A72,'PTC GRTgaz'!$C$11:$C$28891,"DEL")*1.0026*$I$13/86)</f>
        <v>86</v>
      </c>
      <c r="J72" s="102">
        <f t="shared" si="3"/>
        <v>4.1105066666666659</v>
      </c>
      <c r="K72" s="58">
        <f t="shared" si="4"/>
        <v>0.37572382428940559</v>
      </c>
      <c r="L72" s="59">
        <f>IF(K72&gt;=1,0,_xlfn.XLOOKUP(K72,Saline!$B$30:$B$130,Saline!$L$30:$L$130,,1))</f>
        <v>0.83111111111111113</v>
      </c>
      <c r="M72" s="142">
        <f xml:space="preserve">
IF(AND(K72&gt;=Saline!$M$15,A72&lt;=Saline!$L$15),0,
IF(AND(K72&gt;=Saline!$M$16,A72&lt;=Saline!$L$16),0,
IF(AND(K72&gt;=Saline!$M$17,A72&lt;=Saline!$L$17),0,IF((MIN(I72,$E$4*(1-D72)*L72)/1000)+J71&gt;SUM($E$3:$F$3),(SUM($E$3:$F$3)-J71)*1000,MIN(I72,$E$4*(1-D72)*L72)))))</f>
        <v>71.475555555555559</v>
      </c>
      <c r="N72" s="192">
        <f>IF(COUNTIFS('PTC GRTgaz'!$AB$11:$AB$28891,"",'PTC GRTgaz'!$B$11:$B$28891,'Sud-Est'!N$15,'PTC GRTgaz'!$D$11:$D$28891,'Sud-Est'!$A72,'PTC GRTgaz'!$C$11:$C$28891,"DEL")&gt;0,N$13,SUMIFS('PTC GRTgaz'!$AB$11:$AB$28891,'PTC GRTgaz'!$B$11:$B$28891,'Sud-Est'!N$15,'PTC GRTgaz'!$D$11:$D$28891,'Sud-Est'!$A72,'PTC GRTgaz'!$C$11:$C$28891,"DEL")*1.0026*$N$13/86)</f>
        <v>86</v>
      </c>
      <c r="O72" s="102">
        <f t="shared" si="5"/>
        <v>4.4353066666666656</v>
      </c>
      <c r="P72" s="58">
        <f t="shared" si="6"/>
        <v>0.40604444444444437</v>
      </c>
      <c r="Q72" s="59">
        <f>IF(P72&gt;=1,0,_xlfn.XLOOKUP(P72,Saline!$B$30:$B$130,Saline!$L$30:$L$130,,1))</f>
        <v>0.81777777777777783</v>
      </c>
      <c r="R72" s="142">
        <f xml:space="preserve">
IF(AND(P72&gt;=Saline!$M$15,A72&lt;=Saline!$L$15),0,
IF(AND(P72&gt;=Saline!$M$16,A72&lt;=Saline!$L$16),0,
IF(AND(P72&gt;=Saline!$M$17,A72&lt;=Saline!$L$17),0,MIN(N72,$E$4*(1-D72)*Q72))))</f>
        <v>70.328888888888898</v>
      </c>
    </row>
    <row r="73" spans="1:18" x14ac:dyDescent="0.45">
      <c r="A73" s="56">
        <f t="shared" si="0"/>
        <v>44709</v>
      </c>
      <c r="B73" s="157">
        <f>_xlfn.XLOOKUP(A73,Saline!$L$23,Saline!$O$23,0,0)</f>
        <v>0</v>
      </c>
      <c r="C73" s="143">
        <f>_xlfn.XLOOKUP(A73,Saline!$L$15:$L$17,Saline!$O$15:$O$17,SUM($E$3:$F$3),0)</f>
        <v>10.75</v>
      </c>
      <c r="D73" s="58">
        <f>'PT Storengy'!B65</f>
        <v>0</v>
      </c>
      <c r="E73" s="60">
        <f t="shared" si="1"/>
        <v>4.5052533333333322</v>
      </c>
      <c r="F73" s="58">
        <f t="shared" si="2"/>
        <v>0.41258666666666655</v>
      </c>
      <c r="G73" s="59">
        <f>IF(F73&gt;=1,0,_xlfn.XLOOKUP(F73,Saline!$B$30:$B$130,Saline!$L$30:$L$130,,1))</f>
        <v>0.81333333333333335</v>
      </c>
      <c r="H73" s="142">
        <f xml:space="preserve">
IF(AND(F73&gt;=Saline!$M$15,A73&lt;=Saline!$L$15),0,
IF(AND(F73&gt;=Saline!$M$16,A73&lt;=Saline!$L$16),0,
IF(AND(F73&gt;=Saline!$M$17,A73&lt;=Saline!$L$17),0,IF(($E$4*(1-D73)*G73/1000)+E72&gt;SUM($E$3:$F$3),(SUM($E$3:$F$3)-E72)*1000,$E$4*(1-D73)*G73))))</f>
        <v>69.946666666666673</v>
      </c>
      <c r="I73" s="192">
        <f>IF(COUNTIFS('PTC GRTgaz'!$AA$11:$AA$28891,"",'PTC GRTgaz'!$B$11:$B$28891,'Sud-Est'!I$15,'PTC GRTgaz'!$D$11:$D$28891,'Sud-Est'!$A73,'PTC GRTgaz'!$C$11:$C$28891,"DEL")&gt;0,I$13,SUMIFS('PTC GRTgaz'!$AA$11:$AA$28891,'PTC GRTgaz'!$B$11:$B$28891,'Sud-Est'!I$15,'PTC GRTgaz'!$D$11:$D$28891,'Sud-Est'!$A73,'PTC GRTgaz'!$C$11:$C$28891,"DEL")*1.0026*$I$13/86)</f>
        <v>86</v>
      </c>
      <c r="J73" s="102">
        <f t="shared" si="3"/>
        <v>4.1815999999999995</v>
      </c>
      <c r="K73" s="58">
        <f t="shared" si="4"/>
        <v>0.38237271317829452</v>
      </c>
      <c r="L73" s="59">
        <f>IF(K73&gt;=1,0,_xlfn.XLOOKUP(K73,Saline!$B$30:$B$130,Saline!$L$30:$L$130,,1))</f>
        <v>0.82666666666666666</v>
      </c>
      <c r="M73" s="142">
        <f xml:space="preserve">
IF(AND(K73&gt;=Saline!$M$15,A73&lt;=Saline!$L$15),0,
IF(AND(K73&gt;=Saline!$M$16,A73&lt;=Saline!$L$16),0,
IF(AND(K73&gt;=Saline!$M$17,A73&lt;=Saline!$L$17),0,IF((MIN(I73,$E$4*(1-D73)*L73)/1000)+J72&gt;SUM($E$3:$F$3),(SUM($E$3:$F$3)-J72)*1000,MIN(I73,$E$4*(1-D73)*L73)))))</f>
        <v>71.093333333333334</v>
      </c>
      <c r="N73" s="192">
        <f>IF(COUNTIFS('PTC GRTgaz'!$AB$11:$AB$28891,"",'PTC GRTgaz'!$B$11:$B$28891,'Sud-Est'!N$15,'PTC GRTgaz'!$D$11:$D$28891,'Sud-Est'!$A73,'PTC GRTgaz'!$C$11:$C$28891,"DEL")&gt;0,N$13,SUMIFS('PTC GRTgaz'!$AB$11:$AB$28891,'PTC GRTgaz'!$B$11:$B$28891,'Sud-Est'!N$15,'PTC GRTgaz'!$D$11:$D$28891,'Sud-Est'!$A73,'PTC GRTgaz'!$C$11:$C$28891,"DEL")*1.0026*$N$13/86)</f>
        <v>86</v>
      </c>
      <c r="O73" s="102">
        <f t="shared" si="5"/>
        <v>4.5052533333333322</v>
      </c>
      <c r="P73" s="58">
        <f t="shared" si="6"/>
        <v>0.41258666666666655</v>
      </c>
      <c r="Q73" s="59">
        <f>IF(P73&gt;=1,0,_xlfn.XLOOKUP(P73,Saline!$B$30:$B$130,Saline!$L$30:$L$130,,1))</f>
        <v>0.81333333333333335</v>
      </c>
      <c r="R73" s="142">
        <f xml:space="preserve">
IF(AND(P73&gt;=Saline!$M$15,A73&lt;=Saline!$L$15),0,
IF(AND(P73&gt;=Saline!$M$16,A73&lt;=Saline!$L$16),0,
IF(AND(P73&gt;=Saline!$M$17,A73&lt;=Saline!$L$17),0,MIN(N73,$E$4*(1-D73)*Q73))))</f>
        <v>69.946666666666673</v>
      </c>
    </row>
    <row r="74" spans="1:18" x14ac:dyDescent="0.45">
      <c r="A74" s="56">
        <f t="shared" si="0"/>
        <v>44710</v>
      </c>
      <c r="B74" s="157">
        <f>_xlfn.XLOOKUP(A74,Saline!$L$23,Saline!$O$23,0,0)</f>
        <v>0</v>
      </c>
      <c r="C74" s="143">
        <f>_xlfn.XLOOKUP(A74,Saline!$L$15:$L$17,Saline!$O$15:$O$17,SUM($E$3:$F$3),0)</f>
        <v>10.75</v>
      </c>
      <c r="D74" s="58">
        <f>'PT Storengy'!B66</f>
        <v>0</v>
      </c>
      <c r="E74" s="60">
        <f t="shared" si="1"/>
        <v>4.5751999999999988</v>
      </c>
      <c r="F74" s="58">
        <f t="shared" si="2"/>
        <v>0.41909333333333321</v>
      </c>
      <c r="G74" s="59">
        <f>IF(F74&gt;=1,0,_xlfn.XLOOKUP(F74,Saline!$B$30:$B$130,Saline!$L$30:$L$130,,1))</f>
        <v>0.81333333333333335</v>
      </c>
      <c r="H74" s="142">
        <f xml:space="preserve">
IF(AND(F74&gt;=Saline!$M$15,A74&lt;=Saline!$L$15),0,
IF(AND(F74&gt;=Saline!$M$16,A74&lt;=Saline!$L$16),0,
IF(AND(F74&gt;=Saline!$M$17,A74&lt;=Saline!$L$17),0,IF(($E$4*(1-D74)*G74/1000)+E73&gt;SUM($E$3:$F$3),(SUM($E$3:$F$3)-E73)*1000,$E$4*(1-D74)*G74))))</f>
        <v>69.946666666666673</v>
      </c>
      <c r="I74" s="192">
        <f>IF(COUNTIFS('PTC GRTgaz'!$AA$11:$AA$28891,"",'PTC GRTgaz'!$B$11:$B$28891,'Sud-Est'!I$15,'PTC GRTgaz'!$D$11:$D$28891,'Sud-Est'!$A74,'PTC GRTgaz'!$C$11:$C$28891,"DEL")&gt;0,I$13,SUMIFS('PTC GRTgaz'!$AA$11:$AA$28891,'PTC GRTgaz'!$B$11:$B$28891,'Sud-Est'!I$15,'PTC GRTgaz'!$D$11:$D$28891,'Sud-Est'!$A74,'PTC GRTgaz'!$C$11:$C$28891,"DEL")*1.0026*$I$13/86)</f>
        <v>86</v>
      </c>
      <c r="J74" s="102">
        <f t="shared" si="3"/>
        <v>4.2526933333333332</v>
      </c>
      <c r="K74" s="58">
        <f t="shared" si="4"/>
        <v>0.38898604651162788</v>
      </c>
      <c r="L74" s="59">
        <f>IF(K74&gt;=1,0,_xlfn.XLOOKUP(K74,Saline!$B$30:$B$130,Saline!$L$30:$L$130,,1))</f>
        <v>0.82666666666666666</v>
      </c>
      <c r="M74" s="142">
        <f xml:space="preserve">
IF(AND(K74&gt;=Saline!$M$15,A74&lt;=Saline!$L$15),0,
IF(AND(K74&gt;=Saline!$M$16,A74&lt;=Saline!$L$16),0,
IF(AND(K74&gt;=Saline!$M$17,A74&lt;=Saline!$L$17),0,IF((MIN(I74,$E$4*(1-D74)*L74)/1000)+J73&gt;SUM($E$3:$F$3),(SUM($E$3:$F$3)-J73)*1000,MIN(I74,$E$4*(1-D74)*L74)))))</f>
        <v>71.093333333333334</v>
      </c>
      <c r="N74" s="192">
        <f>IF(COUNTIFS('PTC GRTgaz'!$AB$11:$AB$28891,"",'PTC GRTgaz'!$B$11:$B$28891,'Sud-Est'!N$15,'PTC GRTgaz'!$D$11:$D$28891,'Sud-Est'!$A74,'PTC GRTgaz'!$C$11:$C$28891,"DEL")&gt;0,N$13,SUMIFS('PTC GRTgaz'!$AB$11:$AB$28891,'PTC GRTgaz'!$B$11:$B$28891,'Sud-Est'!N$15,'PTC GRTgaz'!$D$11:$D$28891,'Sud-Est'!$A74,'PTC GRTgaz'!$C$11:$C$28891,"DEL")*1.0026*$N$13/86)</f>
        <v>86</v>
      </c>
      <c r="O74" s="102">
        <f t="shared" si="5"/>
        <v>4.5751999999999988</v>
      </c>
      <c r="P74" s="58">
        <f t="shared" si="6"/>
        <v>0.41909333333333321</v>
      </c>
      <c r="Q74" s="59">
        <f>IF(P74&gt;=1,0,_xlfn.XLOOKUP(P74,Saline!$B$30:$B$130,Saline!$L$30:$L$130,,1))</f>
        <v>0.81333333333333335</v>
      </c>
      <c r="R74" s="142">
        <f xml:space="preserve">
IF(AND(P74&gt;=Saline!$M$15,A74&lt;=Saline!$L$15),0,
IF(AND(P74&gt;=Saline!$M$16,A74&lt;=Saline!$L$16),0,
IF(AND(P74&gt;=Saline!$M$17,A74&lt;=Saline!$L$17),0,MIN(N74,$E$4*(1-D74)*Q74))))</f>
        <v>69.946666666666673</v>
      </c>
    </row>
    <row r="75" spans="1:18" x14ac:dyDescent="0.45">
      <c r="A75" s="56">
        <f t="shared" si="0"/>
        <v>44711</v>
      </c>
      <c r="B75" s="157">
        <f>_xlfn.XLOOKUP(A75,Saline!$L$23,Saline!$O$23,0,0)</f>
        <v>0</v>
      </c>
      <c r="C75" s="143">
        <f>_xlfn.XLOOKUP(A75,Saline!$L$15:$L$17,Saline!$O$15:$O$17,SUM($E$3:$F$3),0)</f>
        <v>10.75</v>
      </c>
      <c r="D75" s="58">
        <f>'PT Storengy'!B67</f>
        <v>0</v>
      </c>
      <c r="E75" s="60">
        <f t="shared" si="1"/>
        <v>4.6447644444444434</v>
      </c>
      <c r="F75" s="58">
        <f t="shared" si="2"/>
        <v>0.42559999999999987</v>
      </c>
      <c r="G75" s="59">
        <f>IF(F75&gt;=1,0,_xlfn.XLOOKUP(F75,Saline!$B$30:$B$130,Saline!$L$30:$L$130,,1))</f>
        <v>0.80888888888888888</v>
      </c>
      <c r="H75" s="142">
        <f xml:space="preserve">
IF(AND(F75&gt;=Saline!$M$15,A75&lt;=Saline!$L$15),0,
IF(AND(F75&gt;=Saline!$M$16,A75&lt;=Saline!$L$16),0,
IF(AND(F75&gt;=Saline!$M$17,A75&lt;=Saline!$L$17),0,IF(($E$4*(1-D75)*G75/1000)+E74&gt;SUM($E$3:$F$3),(SUM($E$3:$F$3)-E74)*1000,$E$4*(1-D75)*G75))))</f>
        <v>69.564444444444447</v>
      </c>
      <c r="I75" s="192">
        <f>IF(COUNTIFS('PTC GRTgaz'!$AA$11:$AA$28891,"",'PTC GRTgaz'!$B$11:$B$28891,'Sud-Est'!I$15,'PTC GRTgaz'!$D$11:$D$28891,'Sud-Est'!$A75,'PTC GRTgaz'!$C$11:$C$28891,"DEL")&gt;0,I$13,SUMIFS('PTC GRTgaz'!$AA$11:$AA$28891,'PTC GRTgaz'!$B$11:$B$28891,'Sud-Est'!I$15,'PTC GRTgaz'!$D$11:$D$28891,'Sud-Est'!$A75,'PTC GRTgaz'!$C$11:$C$28891,"DEL")*1.0026*$I$13/86)</f>
        <v>86</v>
      </c>
      <c r="J75" s="102">
        <f t="shared" si="3"/>
        <v>4.3234044444444439</v>
      </c>
      <c r="K75" s="58">
        <f t="shared" si="4"/>
        <v>0.39559937984496124</v>
      </c>
      <c r="L75" s="59">
        <f>IF(K75&gt;=1,0,_xlfn.XLOOKUP(K75,Saline!$B$30:$B$130,Saline!$L$30:$L$130,,1))</f>
        <v>0.82222222222222219</v>
      </c>
      <c r="M75" s="142">
        <f xml:space="preserve">
IF(AND(K75&gt;=Saline!$M$15,A75&lt;=Saline!$L$15),0,
IF(AND(K75&gt;=Saline!$M$16,A75&lt;=Saline!$L$16),0,
IF(AND(K75&gt;=Saline!$M$17,A75&lt;=Saline!$L$17),0,IF((MIN(I75,$E$4*(1-D75)*L75)/1000)+J74&gt;SUM($E$3:$F$3),(SUM($E$3:$F$3)-J74)*1000,MIN(I75,$E$4*(1-D75)*L75)))))</f>
        <v>70.711111111111109</v>
      </c>
      <c r="N75" s="192">
        <f>IF(COUNTIFS('PTC GRTgaz'!$AB$11:$AB$28891,"",'PTC GRTgaz'!$B$11:$B$28891,'Sud-Est'!N$15,'PTC GRTgaz'!$D$11:$D$28891,'Sud-Est'!$A75,'PTC GRTgaz'!$C$11:$C$28891,"DEL")&gt;0,N$13,SUMIFS('PTC GRTgaz'!$AB$11:$AB$28891,'PTC GRTgaz'!$B$11:$B$28891,'Sud-Est'!N$15,'PTC GRTgaz'!$D$11:$D$28891,'Sud-Est'!$A75,'PTC GRTgaz'!$C$11:$C$28891,"DEL")*1.0026*$N$13/86)</f>
        <v>86</v>
      </c>
      <c r="O75" s="102">
        <f t="shared" si="5"/>
        <v>4.6447644444444434</v>
      </c>
      <c r="P75" s="58">
        <f t="shared" si="6"/>
        <v>0.42559999999999987</v>
      </c>
      <c r="Q75" s="59">
        <f>IF(P75&gt;=1,0,_xlfn.XLOOKUP(P75,Saline!$B$30:$B$130,Saline!$L$30:$L$130,,1))</f>
        <v>0.80888888888888888</v>
      </c>
      <c r="R75" s="142">
        <f xml:space="preserve">
IF(AND(P75&gt;=Saline!$M$15,A75&lt;=Saline!$L$15),0,
IF(AND(P75&gt;=Saline!$M$16,A75&lt;=Saline!$L$16),0,
IF(AND(P75&gt;=Saline!$M$17,A75&lt;=Saline!$L$17),0,MIN(N75,$E$4*(1-D75)*Q75))))</f>
        <v>69.564444444444447</v>
      </c>
    </row>
    <row r="76" spans="1:18" x14ac:dyDescent="0.45">
      <c r="A76" s="56">
        <f t="shared" si="0"/>
        <v>44712</v>
      </c>
      <c r="B76" s="157">
        <f>_xlfn.XLOOKUP(A76,Saline!$L$23,Saline!$O$23,0,0)</f>
        <v>0</v>
      </c>
      <c r="C76" s="143">
        <f>_xlfn.XLOOKUP(A76,Saline!$L$15:$L$17,Saline!$O$15:$O$17,SUM($E$3:$F$3),0)</f>
        <v>10.75</v>
      </c>
      <c r="D76" s="58">
        <f>'PT Storengy'!B68</f>
        <v>0</v>
      </c>
      <c r="E76" s="60">
        <f t="shared" si="1"/>
        <v>4.7139466666666658</v>
      </c>
      <c r="F76" s="58">
        <f t="shared" si="2"/>
        <v>0.43207111111111102</v>
      </c>
      <c r="G76" s="59">
        <f>IF(F76&gt;=1,0,_xlfn.XLOOKUP(F76,Saline!$B$30:$B$130,Saline!$L$30:$L$130,,1))</f>
        <v>0.80444444444444441</v>
      </c>
      <c r="H76" s="142">
        <f xml:space="preserve">
IF(AND(F76&gt;=Saline!$M$15,A76&lt;=Saline!$L$15),0,
IF(AND(F76&gt;=Saline!$M$16,A76&lt;=Saline!$L$16),0,
IF(AND(F76&gt;=Saline!$M$17,A76&lt;=Saline!$L$17),0,IF(($E$4*(1-D76)*G76/1000)+E75&gt;SUM($E$3:$F$3),(SUM($E$3:$F$3)-E75)*1000,$E$4*(1-D76)*G76))))</f>
        <v>69.182222222222222</v>
      </c>
      <c r="I76" s="192">
        <f>IF(COUNTIFS('PTC GRTgaz'!$AA$11:$AA$28891,"",'PTC GRTgaz'!$B$11:$B$28891,'Sud-Est'!I$15,'PTC GRTgaz'!$D$11:$D$28891,'Sud-Est'!$A76,'PTC GRTgaz'!$C$11:$C$28891,"DEL")&gt;0,I$13,SUMIFS('PTC GRTgaz'!$AA$11:$AA$28891,'PTC GRTgaz'!$B$11:$B$28891,'Sud-Est'!I$15,'PTC GRTgaz'!$D$11:$D$28891,'Sud-Est'!$A76,'PTC GRTgaz'!$C$11:$C$28891,"DEL")*1.0026*$I$13/86)</f>
        <v>86</v>
      </c>
      <c r="J76" s="102">
        <f t="shared" si="3"/>
        <v>4.3937333333333326</v>
      </c>
      <c r="K76" s="58">
        <f t="shared" si="4"/>
        <v>0.40217715762273898</v>
      </c>
      <c r="L76" s="59">
        <f>IF(K76&gt;=1,0,_xlfn.XLOOKUP(K76,Saline!$B$30:$B$130,Saline!$L$30:$L$130,,1))</f>
        <v>0.81777777777777783</v>
      </c>
      <c r="M76" s="142">
        <f xml:space="preserve">
IF(AND(K76&gt;=Saline!$M$15,A76&lt;=Saline!$L$15),0,
IF(AND(K76&gt;=Saline!$M$16,A76&lt;=Saline!$L$16),0,
IF(AND(K76&gt;=Saline!$M$17,A76&lt;=Saline!$L$17),0,IF((MIN(I76,$E$4*(1-D76)*L76)/1000)+J75&gt;SUM($E$3:$F$3),(SUM($E$3:$F$3)-J75)*1000,MIN(I76,$E$4*(1-D76)*L76)))))</f>
        <v>70.328888888888898</v>
      </c>
      <c r="N76" s="192">
        <f>IF(COUNTIFS('PTC GRTgaz'!$AB$11:$AB$28891,"",'PTC GRTgaz'!$B$11:$B$28891,'Sud-Est'!N$15,'PTC GRTgaz'!$D$11:$D$28891,'Sud-Est'!$A76,'PTC GRTgaz'!$C$11:$C$28891,"DEL")&gt;0,N$13,SUMIFS('PTC GRTgaz'!$AB$11:$AB$28891,'PTC GRTgaz'!$B$11:$B$28891,'Sud-Est'!N$15,'PTC GRTgaz'!$D$11:$D$28891,'Sud-Est'!$A76,'PTC GRTgaz'!$C$11:$C$28891,"DEL")*1.0026*$N$13/86)</f>
        <v>86</v>
      </c>
      <c r="O76" s="102">
        <f t="shared" si="5"/>
        <v>4.7139466666666658</v>
      </c>
      <c r="P76" s="58">
        <f t="shared" si="6"/>
        <v>0.43207111111111102</v>
      </c>
      <c r="Q76" s="59">
        <f>IF(P76&gt;=1,0,_xlfn.XLOOKUP(P76,Saline!$B$30:$B$130,Saline!$L$30:$L$130,,1))</f>
        <v>0.80444444444444441</v>
      </c>
      <c r="R76" s="142">
        <f xml:space="preserve">
IF(AND(P76&gt;=Saline!$M$15,A76&lt;=Saline!$L$15),0,
IF(AND(P76&gt;=Saline!$M$16,A76&lt;=Saline!$L$16),0,
IF(AND(P76&gt;=Saline!$M$17,A76&lt;=Saline!$L$17),0,MIN(N76,$E$4*(1-D76)*Q76))))</f>
        <v>69.182222222222222</v>
      </c>
    </row>
    <row r="77" spans="1:18" x14ac:dyDescent="0.45">
      <c r="A77" s="56">
        <f t="shared" si="0"/>
        <v>44713</v>
      </c>
      <c r="B77" s="157">
        <f>_xlfn.XLOOKUP(A77,Saline!$L$23,Saline!$O$23,0,0)</f>
        <v>0</v>
      </c>
      <c r="C77" s="143">
        <f>_xlfn.XLOOKUP(A77,Saline!$L$15:$L$17,Saline!$O$15:$O$17,SUM($E$3:$F$3),0)</f>
        <v>10.75</v>
      </c>
      <c r="D77" s="58">
        <f>'PT Storengy'!B69</f>
        <v>0</v>
      </c>
      <c r="E77" s="60">
        <f t="shared" si="1"/>
        <v>4.7831288888888883</v>
      </c>
      <c r="F77" s="58">
        <f t="shared" si="2"/>
        <v>0.4385066666666666</v>
      </c>
      <c r="G77" s="59">
        <f>IF(F77&gt;=1,0,_xlfn.XLOOKUP(F77,Saline!$B$30:$B$130,Saline!$L$30:$L$130,,1))</f>
        <v>0.80444444444444441</v>
      </c>
      <c r="H77" s="142">
        <f xml:space="preserve">
IF(AND(F77&gt;=Saline!$M$15,A77&lt;=Saline!$L$15),0,
IF(AND(F77&gt;=Saline!$M$16,A77&lt;=Saline!$L$16),0,
IF(AND(F77&gt;=Saline!$M$17,A77&lt;=Saline!$L$17),0,IF(($E$4*(1-D77)*G77/1000)+E76&gt;SUM($E$3:$F$3),(SUM($E$3:$F$3)-E76)*1000,$E$4*(1-D77)*G77))))</f>
        <v>69.182222222222222</v>
      </c>
      <c r="I77" s="192">
        <f>IF(COUNTIFS('PTC GRTgaz'!$AA$11:$AA$28891,"",'PTC GRTgaz'!$B$11:$B$28891,'Sud-Est'!I$15,'PTC GRTgaz'!$D$11:$D$28891,'Sud-Est'!$A77,'PTC GRTgaz'!$C$11:$C$28891,"DEL")&gt;0,I$13,SUMIFS('PTC GRTgaz'!$AA$11:$AA$28891,'PTC GRTgaz'!$B$11:$B$28891,'Sud-Est'!I$15,'PTC GRTgaz'!$D$11:$D$28891,'Sud-Est'!$A77,'PTC GRTgaz'!$C$11:$C$28891,"DEL")*1.0026*$I$13/86)</f>
        <v>86</v>
      </c>
      <c r="J77" s="102">
        <f t="shared" si="3"/>
        <v>4.4640622222222213</v>
      </c>
      <c r="K77" s="58">
        <f t="shared" si="4"/>
        <v>0.40871937984496115</v>
      </c>
      <c r="L77" s="59">
        <f>IF(K77&gt;=1,0,_xlfn.XLOOKUP(K77,Saline!$B$30:$B$130,Saline!$L$30:$L$130,,1))</f>
        <v>0.81777777777777783</v>
      </c>
      <c r="M77" s="142">
        <f xml:space="preserve">
IF(AND(K77&gt;=Saline!$M$15,A77&lt;=Saline!$L$15),0,
IF(AND(K77&gt;=Saline!$M$16,A77&lt;=Saline!$L$16),0,
IF(AND(K77&gt;=Saline!$M$17,A77&lt;=Saline!$L$17),0,IF((MIN(I77,$E$4*(1-D77)*L77)/1000)+J76&gt;SUM($E$3:$F$3),(SUM($E$3:$F$3)-J76)*1000,MIN(I77,$E$4*(1-D77)*L77)))))</f>
        <v>70.328888888888898</v>
      </c>
      <c r="N77" s="192">
        <f>IF(COUNTIFS('PTC GRTgaz'!$AB$11:$AB$28891,"",'PTC GRTgaz'!$B$11:$B$28891,'Sud-Est'!N$15,'PTC GRTgaz'!$D$11:$D$28891,'Sud-Est'!$A77,'PTC GRTgaz'!$C$11:$C$28891,"DEL")&gt;0,N$13,SUMIFS('PTC GRTgaz'!$AB$11:$AB$28891,'PTC GRTgaz'!$B$11:$B$28891,'Sud-Est'!N$15,'PTC GRTgaz'!$D$11:$D$28891,'Sud-Est'!$A77,'PTC GRTgaz'!$C$11:$C$28891,"DEL")*1.0026*$N$13/86)</f>
        <v>86</v>
      </c>
      <c r="O77" s="102">
        <f t="shared" si="5"/>
        <v>4.7831288888888883</v>
      </c>
      <c r="P77" s="58">
        <f t="shared" si="6"/>
        <v>0.4385066666666666</v>
      </c>
      <c r="Q77" s="59">
        <f>IF(P77&gt;=1,0,_xlfn.XLOOKUP(P77,Saline!$B$30:$B$130,Saline!$L$30:$L$130,,1))</f>
        <v>0.80444444444444441</v>
      </c>
      <c r="R77" s="142">
        <f xml:space="preserve">
IF(AND(P77&gt;=Saline!$M$15,A77&lt;=Saline!$L$15),0,
IF(AND(P77&gt;=Saline!$M$16,A77&lt;=Saline!$L$16),0,
IF(AND(P77&gt;=Saline!$M$17,A77&lt;=Saline!$L$17),0,MIN(N77,$E$4*(1-D77)*Q77))))</f>
        <v>69.182222222222222</v>
      </c>
    </row>
    <row r="78" spans="1:18" x14ac:dyDescent="0.45">
      <c r="A78" s="56">
        <f t="shared" si="0"/>
        <v>44714</v>
      </c>
      <c r="B78" s="157">
        <f>_xlfn.XLOOKUP(A78,Saline!$L$23,Saline!$O$23,0,0)</f>
        <v>0</v>
      </c>
      <c r="C78" s="143">
        <f>_xlfn.XLOOKUP(A78,Saline!$L$15:$L$17,Saline!$O$15:$O$17,SUM($E$3:$F$3),0)</f>
        <v>10.75</v>
      </c>
      <c r="D78" s="58">
        <f>'PT Storengy'!B70</f>
        <v>0</v>
      </c>
      <c r="E78" s="60">
        <f t="shared" si="1"/>
        <v>4.8519288888888887</v>
      </c>
      <c r="F78" s="58">
        <f t="shared" si="2"/>
        <v>0.44494222222222218</v>
      </c>
      <c r="G78" s="59">
        <f>IF(F78&gt;=1,0,_xlfn.XLOOKUP(F78,Saline!$B$30:$B$130,Saline!$L$30:$L$130,,1))</f>
        <v>0.80000000000000016</v>
      </c>
      <c r="H78" s="142">
        <f xml:space="preserve">
IF(AND(F78&gt;=Saline!$M$15,A78&lt;=Saline!$L$15),0,
IF(AND(F78&gt;=Saline!$M$16,A78&lt;=Saline!$L$16),0,
IF(AND(F78&gt;=Saline!$M$17,A78&lt;=Saline!$L$17),0,IF(($E$4*(1-D78)*G78/1000)+E77&gt;SUM($E$3:$F$3),(SUM($E$3:$F$3)-E77)*1000,$E$4*(1-D78)*G78))))</f>
        <v>68.800000000000011</v>
      </c>
      <c r="I78" s="192">
        <f>IF(COUNTIFS('PTC GRTgaz'!$AA$11:$AA$28891,"",'PTC GRTgaz'!$B$11:$B$28891,'Sud-Est'!I$15,'PTC GRTgaz'!$D$11:$D$28891,'Sud-Est'!$A78,'PTC GRTgaz'!$C$11:$C$28891,"DEL")&gt;0,I$13,SUMIFS('PTC GRTgaz'!$AA$11:$AA$28891,'PTC GRTgaz'!$B$11:$B$28891,'Sud-Est'!I$15,'PTC GRTgaz'!$D$11:$D$28891,'Sud-Est'!$A78,'PTC GRTgaz'!$C$11:$C$28891,"DEL")*1.0026*$I$13/86)</f>
        <v>86</v>
      </c>
      <c r="J78" s="102">
        <f t="shared" si="3"/>
        <v>4.5340088888888879</v>
      </c>
      <c r="K78" s="58">
        <f t="shared" si="4"/>
        <v>0.41526160206718338</v>
      </c>
      <c r="L78" s="59">
        <f>IF(K78&gt;=1,0,_xlfn.XLOOKUP(K78,Saline!$B$30:$B$130,Saline!$L$30:$L$130,,1))</f>
        <v>0.81333333333333335</v>
      </c>
      <c r="M78" s="142">
        <f xml:space="preserve">
IF(AND(K78&gt;=Saline!$M$15,A78&lt;=Saline!$L$15),0,
IF(AND(K78&gt;=Saline!$M$16,A78&lt;=Saline!$L$16),0,
IF(AND(K78&gt;=Saline!$M$17,A78&lt;=Saline!$L$17),0,IF((MIN(I78,$E$4*(1-D78)*L78)/1000)+J77&gt;SUM($E$3:$F$3),(SUM($E$3:$F$3)-J77)*1000,MIN(I78,$E$4*(1-D78)*L78)))))</f>
        <v>69.946666666666673</v>
      </c>
      <c r="N78" s="192">
        <f>IF(COUNTIFS('PTC GRTgaz'!$AB$11:$AB$28891,"",'PTC GRTgaz'!$B$11:$B$28891,'Sud-Est'!N$15,'PTC GRTgaz'!$D$11:$D$28891,'Sud-Est'!$A78,'PTC GRTgaz'!$C$11:$C$28891,"DEL")&gt;0,N$13,SUMIFS('PTC GRTgaz'!$AB$11:$AB$28891,'PTC GRTgaz'!$B$11:$B$28891,'Sud-Est'!N$15,'PTC GRTgaz'!$D$11:$D$28891,'Sud-Est'!$A78,'PTC GRTgaz'!$C$11:$C$28891,"DEL")*1.0026*$N$13/86)</f>
        <v>86</v>
      </c>
      <c r="O78" s="102">
        <f t="shared" si="5"/>
        <v>4.8519288888888887</v>
      </c>
      <c r="P78" s="58">
        <f t="shared" si="6"/>
        <v>0.44494222222222218</v>
      </c>
      <c r="Q78" s="59">
        <f>IF(P78&gt;=1,0,_xlfn.XLOOKUP(P78,Saline!$B$30:$B$130,Saline!$L$30:$L$130,,1))</f>
        <v>0.80000000000000016</v>
      </c>
      <c r="R78" s="142">
        <f xml:space="preserve">
IF(AND(P78&gt;=Saline!$M$15,A78&lt;=Saline!$L$15),0,
IF(AND(P78&gt;=Saline!$M$16,A78&lt;=Saline!$L$16),0,
IF(AND(P78&gt;=Saline!$M$17,A78&lt;=Saline!$L$17),0,MIN(N78,$E$4*(1-D78)*Q78))))</f>
        <v>68.800000000000011</v>
      </c>
    </row>
    <row r="79" spans="1:18" x14ac:dyDescent="0.45">
      <c r="A79" s="56">
        <f t="shared" si="0"/>
        <v>44715</v>
      </c>
      <c r="B79" s="157">
        <f>_xlfn.XLOOKUP(A79,Saline!$L$23,Saline!$O$23,0,0)</f>
        <v>0</v>
      </c>
      <c r="C79" s="143">
        <f>_xlfn.XLOOKUP(A79,Saline!$L$15:$L$17,Saline!$O$15:$O$17,SUM($E$3:$F$3),0)</f>
        <v>10.75</v>
      </c>
      <c r="D79" s="58">
        <f>'PT Storengy'!B71</f>
        <v>0</v>
      </c>
      <c r="E79" s="60">
        <f t="shared" si="1"/>
        <v>4.9202511111111109</v>
      </c>
      <c r="F79" s="58">
        <f t="shared" si="2"/>
        <v>0.4513422222222222</v>
      </c>
      <c r="G79" s="59">
        <f>IF(F79&gt;=1,0,_xlfn.XLOOKUP(F79,Saline!$B$30:$B$130,Saline!$L$30:$L$130,,1))</f>
        <v>0.7944444444444444</v>
      </c>
      <c r="H79" s="142">
        <f xml:space="preserve">
IF(AND(F79&gt;=Saline!$M$15,A79&lt;=Saline!$L$15),0,
IF(AND(F79&gt;=Saline!$M$16,A79&lt;=Saline!$L$16),0,
IF(AND(F79&gt;=Saline!$M$17,A79&lt;=Saline!$L$17),0,IF(($E$4*(1-D79)*G79/1000)+E78&gt;SUM($E$3:$F$3),(SUM($E$3:$F$3)-E78)*1000,$E$4*(1-D79)*G79))))</f>
        <v>68.322222222222223</v>
      </c>
      <c r="I79" s="192">
        <f>IF(COUNTIFS('PTC GRTgaz'!$AA$11:$AA$28891,"",'PTC GRTgaz'!$B$11:$B$28891,'Sud-Est'!I$15,'PTC GRTgaz'!$D$11:$D$28891,'Sud-Est'!$A79,'PTC GRTgaz'!$C$11:$C$28891,"DEL")&gt;0,I$13,SUMIFS('PTC GRTgaz'!$AA$11:$AA$28891,'PTC GRTgaz'!$B$11:$B$28891,'Sud-Est'!I$15,'PTC GRTgaz'!$D$11:$D$28891,'Sud-Est'!$A79,'PTC GRTgaz'!$C$11:$C$28891,"DEL")*1.0026*$I$13/86)</f>
        <v>86</v>
      </c>
      <c r="J79" s="102">
        <f t="shared" si="3"/>
        <v>4.6035733333333324</v>
      </c>
      <c r="K79" s="58">
        <f t="shared" si="4"/>
        <v>0.42176826873385004</v>
      </c>
      <c r="L79" s="59">
        <f>IF(K79&gt;=1,0,_xlfn.XLOOKUP(K79,Saline!$B$30:$B$130,Saline!$L$30:$L$130,,1))</f>
        <v>0.80888888888888888</v>
      </c>
      <c r="M79" s="142">
        <f xml:space="preserve">
IF(AND(K79&gt;=Saline!$M$15,A79&lt;=Saline!$L$15),0,
IF(AND(K79&gt;=Saline!$M$16,A79&lt;=Saline!$L$16),0,
IF(AND(K79&gt;=Saline!$M$17,A79&lt;=Saline!$L$17),0,IF((MIN(I79,$E$4*(1-D79)*L79)/1000)+J78&gt;SUM($E$3:$F$3),(SUM($E$3:$F$3)-J78)*1000,MIN(I79,$E$4*(1-D79)*L79)))))</f>
        <v>69.564444444444447</v>
      </c>
      <c r="N79" s="192">
        <f>IF(COUNTIFS('PTC GRTgaz'!$AB$11:$AB$28891,"",'PTC GRTgaz'!$B$11:$B$28891,'Sud-Est'!N$15,'PTC GRTgaz'!$D$11:$D$28891,'Sud-Est'!$A79,'PTC GRTgaz'!$C$11:$C$28891,"DEL")&gt;0,N$13,SUMIFS('PTC GRTgaz'!$AB$11:$AB$28891,'PTC GRTgaz'!$B$11:$B$28891,'Sud-Est'!N$15,'PTC GRTgaz'!$D$11:$D$28891,'Sud-Est'!$A79,'PTC GRTgaz'!$C$11:$C$28891,"DEL")*1.0026*$N$13/86)</f>
        <v>86</v>
      </c>
      <c r="O79" s="102">
        <f t="shared" si="5"/>
        <v>4.9202511111111109</v>
      </c>
      <c r="P79" s="58">
        <f t="shared" si="6"/>
        <v>0.4513422222222222</v>
      </c>
      <c r="Q79" s="59">
        <f>IF(P79&gt;=1,0,_xlfn.XLOOKUP(P79,Saline!$B$30:$B$130,Saline!$L$30:$L$130,,1))</f>
        <v>0.7944444444444444</v>
      </c>
      <c r="R79" s="142">
        <f xml:space="preserve">
IF(AND(P79&gt;=Saline!$M$15,A79&lt;=Saline!$L$15),0,
IF(AND(P79&gt;=Saline!$M$16,A79&lt;=Saline!$L$16),0,
IF(AND(P79&gt;=Saline!$M$17,A79&lt;=Saline!$L$17),0,MIN(N79,$E$4*(1-D79)*Q79))))</f>
        <v>68.322222222222223</v>
      </c>
    </row>
    <row r="80" spans="1:18" x14ac:dyDescent="0.45">
      <c r="A80" s="56">
        <f t="shared" si="0"/>
        <v>44716</v>
      </c>
      <c r="B80" s="157">
        <f>_xlfn.XLOOKUP(A80,Saline!$L$23,Saline!$O$23,0,0)</f>
        <v>0</v>
      </c>
      <c r="C80" s="143">
        <f>_xlfn.XLOOKUP(A80,Saline!$L$15:$L$17,Saline!$O$15:$O$17,SUM($E$3:$F$3),0)</f>
        <v>10.75</v>
      </c>
      <c r="D80" s="58">
        <f>'PT Storengy'!B72</f>
        <v>0</v>
      </c>
      <c r="E80" s="60">
        <f t="shared" si="1"/>
        <v>4.9885733333333331</v>
      </c>
      <c r="F80" s="58">
        <f t="shared" si="2"/>
        <v>0.45769777777777776</v>
      </c>
      <c r="G80" s="59">
        <f>IF(F80&gt;=1,0,_xlfn.XLOOKUP(F80,Saline!$B$30:$B$130,Saline!$L$30:$L$130,,1))</f>
        <v>0.7944444444444444</v>
      </c>
      <c r="H80" s="142">
        <f xml:space="preserve">
IF(AND(F80&gt;=Saline!$M$15,A80&lt;=Saline!$L$15),0,
IF(AND(F80&gt;=Saline!$M$16,A80&lt;=Saline!$L$16),0,
IF(AND(F80&gt;=Saline!$M$17,A80&lt;=Saline!$L$17),0,IF(($E$4*(1-D80)*G80/1000)+E79&gt;SUM($E$3:$F$3),(SUM($E$3:$F$3)-E79)*1000,$E$4*(1-D80)*G80))))</f>
        <v>68.322222222222223</v>
      </c>
      <c r="I80" s="192">
        <f>IF(COUNTIFS('PTC GRTgaz'!$AA$11:$AA$28891,"",'PTC GRTgaz'!$B$11:$B$28891,'Sud-Est'!I$15,'PTC GRTgaz'!$D$11:$D$28891,'Sud-Est'!$A80,'PTC GRTgaz'!$C$11:$C$28891,"DEL")&gt;0,I$13,SUMIFS('PTC GRTgaz'!$AA$11:$AA$28891,'PTC GRTgaz'!$B$11:$B$28891,'Sud-Est'!I$15,'PTC GRTgaz'!$D$11:$D$28891,'Sud-Est'!$A80,'PTC GRTgaz'!$C$11:$C$28891,"DEL")*1.0026*$I$13/86)</f>
        <v>86</v>
      </c>
      <c r="J80" s="102">
        <f t="shared" si="3"/>
        <v>4.6731377777777769</v>
      </c>
      <c r="K80" s="58">
        <f t="shared" si="4"/>
        <v>0.42823937984496113</v>
      </c>
      <c r="L80" s="59">
        <f>IF(K80&gt;=1,0,_xlfn.XLOOKUP(K80,Saline!$B$30:$B$130,Saline!$L$30:$L$130,,1))</f>
        <v>0.80888888888888888</v>
      </c>
      <c r="M80" s="142">
        <f xml:space="preserve">
IF(AND(K80&gt;=Saline!$M$15,A80&lt;=Saline!$L$15),0,
IF(AND(K80&gt;=Saline!$M$16,A80&lt;=Saline!$L$16),0,
IF(AND(K80&gt;=Saline!$M$17,A80&lt;=Saline!$L$17),0,IF((MIN(I80,$E$4*(1-D80)*L80)/1000)+J79&gt;SUM($E$3:$F$3),(SUM($E$3:$F$3)-J79)*1000,MIN(I80,$E$4*(1-D80)*L80)))))</f>
        <v>69.564444444444447</v>
      </c>
      <c r="N80" s="192">
        <f>IF(COUNTIFS('PTC GRTgaz'!$AB$11:$AB$28891,"",'PTC GRTgaz'!$B$11:$B$28891,'Sud-Est'!N$15,'PTC GRTgaz'!$D$11:$D$28891,'Sud-Est'!$A80,'PTC GRTgaz'!$C$11:$C$28891,"DEL")&gt;0,N$13,SUMIFS('PTC GRTgaz'!$AB$11:$AB$28891,'PTC GRTgaz'!$B$11:$B$28891,'Sud-Est'!N$15,'PTC GRTgaz'!$D$11:$D$28891,'Sud-Est'!$A80,'PTC GRTgaz'!$C$11:$C$28891,"DEL")*1.0026*$N$13/86)</f>
        <v>86</v>
      </c>
      <c r="O80" s="102">
        <f t="shared" si="5"/>
        <v>4.9885733333333331</v>
      </c>
      <c r="P80" s="58">
        <f t="shared" si="6"/>
        <v>0.45769777777777776</v>
      </c>
      <c r="Q80" s="59">
        <f>IF(P80&gt;=1,0,_xlfn.XLOOKUP(P80,Saline!$B$30:$B$130,Saline!$L$30:$L$130,,1))</f>
        <v>0.7944444444444444</v>
      </c>
      <c r="R80" s="142">
        <f xml:space="preserve">
IF(AND(P80&gt;=Saline!$M$15,A80&lt;=Saline!$L$15),0,
IF(AND(P80&gt;=Saline!$M$16,A80&lt;=Saline!$L$16),0,
IF(AND(P80&gt;=Saline!$M$17,A80&lt;=Saline!$L$17),0,MIN(N80,$E$4*(1-D80)*Q80))))</f>
        <v>68.322222222222223</v>
      </c>
    </row>
    <row r="81" spans="1:18" x14ac:dyDescent="0.45">
      <c r="A81" s="56">
        <f t="shared" si="0"/>
        <v>44717</v>
      </c>
      <c r="B81" s="157">
        <f>_xlfn.XLOOKUP(A81,Saline!$L$23,Saline!$O$23,0,0)</f>
        <v>0</v>
      </c>
      <c r="C81" s="143">
        <f>_xlfn.XLOOKUP(A81,Saline!$L$15:$L$17,Saline!$O$15:$O$17,SUM($E$3:$F$3),0)</f>
        <v>10.75</v>
      </c>
      <c r="D81" s="58">
        <f>'PT Storengy'!B73</f>
        <v>0</v>
      </c>
      <c r="E81" s="60">
        <f t="shared" si="1"/>
        <v>5.0564177777777779</v>
      </c>
      <c r="F81" s="58">
        <f t="shared" si="2"/>
        <v>0.46405333333333332</v>
      </c>
      <c r="G81" s="59">
        <f>IF(F81&gt;=1,0,_xlfn.XLOOKUP(F81,Saline!$B$30:$B$130,Saline!$L$30:$L$130,,1))</f>
        <v>0.78888888888888897</v>
      </c>
      <c r="H81" s="142">
        <f xml:space="preserve">
IF(AND(F81&gt;=Saline!$M$15,A81&lt;=Saline!$L$15),0,
IF(AND(F81&gt;=Saline!$M$16,A81&lt;=Saline!$L$16),0,
IF(AND(F81&gt;=Saline!$M$17,A81&lt;=Saline!$L$17),0,IF(($E$4*(1-D81)*G81/1000)+E80&gt;SUM($E$3:$F$3),(SUM($E$3:$F$3)-E80)*1000,$E$4*(1-D81)*G81))))</f>
        <v>67.844444444444449</v>
      </c>
      <c r="I81" s="192">
        <f>IF(COUNTIFS('PTC GRTgaz'!$AA$11:$AA$28891,"",'PTC GRTgaz'!$B$11:$B$28891,'Sud-Est'!I$15,'PTC GRTgaz'!$D$11:$D$28891,'Sud-Est'!$A81,'PTC GRTgaz'!$C$11:$C$28891,"DEL")&gt;0,I$13,SUMIFS('PTC GRTgaz'!$AA$11:$AA$28891,'PTC GRTgaz'!$B$11:$B$28891,'Sud-Est'!I$15,'PTC GRTgaz'!$D$11:$D$28891,'Sud-Est'!$A81,'PTC GRTgaz'!$C$11:$C$28891,"DEL")*1.0026*$I$13/86)</f>
        <v>86</v>
      </c>
      <c r="J81" s="102">
        <f t="shared" si="3"/>
        <v>4.7423199999999994</v>
      </c>
      <c r="K81" s="58">
        <f t="shared" si="4"/>
        <v>0.43471049095607228</v>
      </c>
      <c r="L81" s="59">
        <f>IF(K81&gt;=1,0,_xlfn.XLOOKUP(K81,Saline!$B$30:$B$130,Saline!$L$30:$L$130,,1))</f>
        <v>0.80444444444444441</v>
      </c>
      <c r="M81" s="142">
        <f xml:space="preserve">
IF(AND(K81&gt;=Saline!$M$15,A81&lt;=Saline!$L$15),0,
IF(AND(K81&gt;=Saline!$M$16,A81&lt;=Saline!$L$16),0,
IF(AND(K81&gt;=Saline!$M$17,A81&lt;=Saline!$L$17),0,IF((MIN(I81,$E$4*(1-D81)*L81)/1000)+J80&gt;SUM($E$3:$F$3),(SUM($E$3:$F$3)-J80)*1000,MIN(I81,$E$4*(1-D81)*L81)))))</f>
        <v>69.182222222222222</v>
      </c>
      <c r="N81" s="192">
        <f>IF(COUNTIFS('PTC GRTgaz'!$AB$11:$AB$28891,"",'PTC GRTgaz'!$B$11:$B$28891,'Sud-Est'!N$15,'PTC GRTgaz'!$D$11:$D$28891,'Sud-Est'!$A81,'PTC GRTgaz'!$C$11:$C$28891,"DEL")&gt;0,N$13,SUMIFS('PTC GRTgaz'!$AB$11:$AB$28891,'PTC GRTgaz'!$B$11:$B$28891,'Sud-Est'!N$15,'PTC GRTgaz'!$D$11:$D$28891,'Sud-Est'!$A81,'PTC GRTgaz'!$C$11:$C$28891,"DEL")*1.0026*$N$13/86)</f>
        <v>86</v>
      </c>
      <c r="O81" s="102">
        <f t="shared" si="5"/>
        <v>5.0564177777777779</v>
      </c>
      <c r="P81" s="58">
        <f t="shared" si="6"/>
        <v>0.46405333333333332</v>
      </c>
      <c r="Q81" s="59">
        <f>IF(P81&gt;=1,0,_xlfn.XLOOKUP(P81,Saline!$B$30:$B$130,Saline!$L$30:$L$130,,1))</f>
        <v>0.78888888888888897</v>
      </c>
      <c r="R81" s="142">
        <f xml:space="preserve">
IF(AND(P81&gt;=Saline!$M$15,A81&lt;=Saline!$L$15),0,
IF(AND(P81&gt;=Saline!$M$16,A81&lt;=Saline!$L$16),0,
IF(AND(P81&gt;=Saline!$M$17,A81&lt;=Saline!$L$17),0,MIN(N81,$E$4*(1-D81)*Q81))))</f>
        <v>67.844444444444449</v>
      </c>
    </row>
    <row r="82" spans="1:18" x14ac:dyDescent="0.45">
      <c r="A82" s="56">
        <f t="shared" ref="A82:A145" si="7">A81+1</f>
        <v>44718</v>
      </c>
      <c r="B82" s="157">
        <f>_xlfn.XLOOKUP(A82,Saline!$L$23,Saline!$O$23,0,0)</f>
        <v>0</v>
      </c>
      <c r="C82" s="143">
        <f>_xlfn.XLOOKUP(A82,Saline!$L$15:$L$17,Saline!$O$15:$O$17,SUM($E$3:$F$3),0)</f>
        <v>10.75</v>
      </c>
      <c r="D82" s="58">
        <f>'PT Storengy'!B74</f>
        <v>0</v>
      </c>
      <c r="E82" s="60">
        <f t="shared" ref="E82:E145" si="8">E81+H82/1000</f>
        <v>5.1237844444444445</v>
      </c>
      <c r="F82" s="58">
        <f t="shared" ref="F82:F145" si="9">E81/SUM($E$3,$F$3)</f>
        <v>0.47036444444444447</v>
      </c>
      <c r="G82" s="59">
        <f>IF(F82&gt;=1,0,_xlfn.XLOOKUP(F82,Saline!$B$30:$B$130,Saline!$L$30:$L$130,,1))</f>
        <v>0.78333333333333344</v>
      </c>
      <c r="H82" s="142">
        <f xml:space="preserve">
IF(AND(F82&gt;=Saline!$M$15,A82&lt;=Saline!$L$15),0,
IF(AND(F82&gt;=Saline!$M$16,A82&lt;=Saline!$L$16),0,
IF(AND(F82&gt;=Saline!$M$17,A82&lt;=Saline!$L$17),0,IF(($E$4*(1-D82)*G82/1000)+E81&gt;SUM($E$3:$F$3),(SUM($E$3:$F$3)-E81)*1000,$E$4*(1-D82)*G82))))</f>
        <v>67.366666666666674</v>
      </c>
      <c r="I82" s="192">
        <f>IF(COUNTIFS('PTC GRTgaz'!$AA$11:$AA$28891,"",'PTC GRTgaz'!$B$11:$B$28891,'Sud-Est'!I$15,'PTC GRTgaz'!$D$11:$D$28891,'Sud-Est'!$A82,'PTC GRTgaz'!$C$11:$C$28891,"DEL")&gt;0,I$13,SUMIFS('PTC GRTgaz'!$AA$11:$AA$28891,'PTC GRTgaz'!$B$11:$B$28891,'Sud-Est'!I$15,'PTC GRTgaz'!$D$11:$D$28891,'Sud-Est'!$A82,'PTC GRTgaz'!$C$11:$C$28891,"DEL")*1.0026*$I$13/86)</f>
        <v>86</v>
      </c>
      <c r="J82" s="102">
        <f t="shared" ref="J82:J145" si="10">J81+M82/1000</f>
        <v>4.8111199999999998</v>
      </c>
      <c r="K82" s="58">
        <f t="shared" ref="K82:K145" si="11">J81/SUM($E$3,$F$3)</f>
        <v>0.44114604651162787</v>
      </c>
      <c r="L82" s="59">
        <f>IF(K82&gt;=1,0,_xlfn.XLOOKUP(K82,Saline!$B$30:$B$130,Saline!$L$30:$L$130,,1))</f>
        <v>0.80000000000000016</v>
      </c>
      <c r="M82" s="142">
        <f xml:space="preserve">
IF(AND(K82&gt;=Saline!$M$15,A82&lt;=Saline!$L$15),0,
IF(AND(K82&gt;=Saline!$M$16,A82&lt;=Saline!$L$16),0,
IF(AND(K82&gt;=Saline!$M$17,A82&lt;=Saline!$L$17),0,IF((MIN(I82,$E$4*(1-D82)*L82)/1000)+J81&gt;SUM($E$3:$F$3),(SUM($E$3:$F$3)-J81)*1000,MIN(I82,$E$4*(1-D82)*L82)))))</f>
        <v>68.800000000000011</v>
      </c>
      <c r="N82" s="192">
        <f>IF(COUNTIFS('PTC GRTgaz'!$AB$11:$AB$28891,"",'PTC GRTgaz'!$B$11:$B$28891,'Sud-Est'!N$15,'PTC GRTgaz'!$D$11:$D$28891,'Sud-Est'!$A82,'PTC GRTgaz'!$C$11:$C$28891,"DEL")&gt;0,N$13,SUMIFS('PTC GRTgaz'!$AB$11:$AB$28891,'PTC GRTgaz'!$B$11:$B$28891,'Sud-Est'!N$15,'PTC GRTgaz'!$D$11:$D$28891,'Sud-Est'!$A82,'PTC GRTgaz'!$C$11:$C$28891,"DEL")*1.0026*$N$13/86)</f>
        <v>86</v>
      </c>
      <c r="O82" s="102">
        <f t="shared" ref="O82:O145" si="12">O81+R82/1000</f>
        <v>5.1237844444444445</v>
      </c>
      <c r="P82" s="58">
        <f t="shared" ref="P82:P145" si="13">O81/SUM($E$3,$F$3)</f>
        <v>0.47036444444444447</v>
      </c>
      <c r="Q82" s="59">
        <f>IF(P82&gt;=1,0,_xlfn.XLOOKUP(P82,Saline!$B$30:$B$130,Saline!$L$30:$L$130,,1))</f>
        <v>0.78333333333333344</v>
      </c>
      <c r="R82" s="142">
        <f xml:space="preserve">
IF(AND(P82&gt;=Saline!$M$15,A82&lt;=Saline!$L$15),0,
IF(AND(P82&gt;=Saline!$M$16,A82&lt;=Saline!$L$16),0,
IF(AND(P82&gt;=Saline!$M$17,A82&lt;=Saline!$L$17),0,MIN(N82,$E$4*(1-D82)*Q82))))</f>
        <v>67.366666666666674</v>
      </c>
    </row>
    <row r="83" spans="1:18" x14ac:dyDescent="0.45">
      <c r="A83" s="56">
        <f t="shared" si="7"/>
        <v>44719</v>
      </c>
      <c r="B83" s="157">
        <f>_xlfn.XLOOKUP(A83,Saline!$L$23,Saline!$O$23,0,0)</f>
        <v>0</v>
      </c>
      <c r="C83" s="143">
        <f>_xlfn.XLOOKUP(A83,Saline!$L$15:$L$17,Saline!$O$15:$O$17,SUM($E$3:$F$3),0)</f>
        <v>10.75</v>
      </c>
      <c r="D83" s="58">
        <f>'PT Storengy'!B75</f>
        <v>0</v>
      </c>
      <c r="E83" s="60">
        <f t="shared" si="8"/>
        <v>5.191151111111111</v>
      </c>
      <c r="F83" s="58">
        <f t="shared" si="9"/>
        <v>0.47663111111111112</v>
      </c>
      <c r="G83" s="59">
        <f>IF(F83&gt;=1,0,_xlfn.XLOOKUP(F83,Saline!$B$30:$B$130,Saline!$L$30:$L$130,,1))</f>
        <v>0.78333333333333344</v>
      </c>
      <c r="H83" s="142">
        <f xml:space="preserve">
IF(AND(F83&gt;=Saline!$M$15,A83&lt;=Saline!$L$15),0,
IF(AND(F83&gt;=Saline!$M$16,A83&lt;=Saline!$L$16),0,
IF(AND(F83&gt;=Saline!$M$17,A83&lt;=Saline!$L$17),0,IF(($E$4*(1-D83)*G83/1000)+E82&gt;SUM($E$3:$F$3),(SUM($E$3:$F$3)-E82)*1000,$E$4*(1-D83)*G83))))</f>
        <v>67.366666666666674</v>
      </c>
      <c r="I83" s="192">
        <f>IF(COUNTIFS('PTC GRTgaz'!$AA$11:$AA$28891,"",'PTC GRTgaz'!$B$11:$B$28891,'Sud-Est'!I$15,'PTC GRTgaz'!$D$11:$D$28891,'Sud-Est'!$A83,'PTC GRTgaz'!$C$11:$C$28891,"DEL")&gt;0,I$13,SUMIFS('PTC GRTgaz'!$AA$11:$AA$28891,'PTC GRTgaz'!$B$11:$B$28891,'Sud-Est'!I$15,'PTC GRTgaz'!$D$11:$D$28891,'Sud-Est'!$A83,'PTC GRTgaz'!$C$11:$C$28891,"DEL")*1.0026*$I$13/86)</f>
        <v>86</v>
      </c>
      <c r="J83" s="102">
        <f t="shared" si="10"/>
        <v>4.8799200000000003</v>
      </c>
      <c r="K83" s="58">
        <f t="shared" si="11"/>
        <v>0.44754604651162788</v>
      </c>
      <c r="L83" s="59">
        <f>IF(K83&gt;=1,0,_xlfn.XLOOKUP(K83,Saline!$B$30:$B$130,Saline!$L$30:$L$130,,1))</f>
        <v>0.80000000000000016</v>
      </c>
      <c r="M83" s="142">
        <f xml:space="preserve">
IF(AND(K83&gt;=Saline!$M$15,A83&lt;=Saline!$L$15),0,
IF(AND(K83&gt;=Saline!$M$16,A83&lt;=Saline!$L$16),0,
IF(AND(K83&gt;=Saline!$M$17,A83&lt;=Saline!$L$17),0,IF((MIN(I83,$E$4*(1-D83)*L83)/1000)+J82&gt;SUM($E$3:$F$3),(SUM($E$3:$F$3)-J82)*1000,MIN(I83,$E$4*(1-D83)*L83)))))</f>
        <v>68.800000000000011</v>
      </c>
      <c r="N83" s="192">
        <f>IF(COUNTIFS('PTC GRTgaz'!$AB$11:$AB$28891,"",'PTC GRTgaz'!$B$11:$B$28891,'Sud-Est'!N$15,'PTC GRTgaz'!$D$11:$D$28891,'Sud-Est'!$A83,'PTC GRTgaz'!$C$11:$C$28891,"DEL")&gt;0,N$13,SUMIFS('PTC GRTgaz'!$AB$11:$AB$28891,'PTC GRTgaz'!$B$11:$B$28891,'Sud-Est'!N$15,'PTC GRTgaz'!$D$11:$D$28891,'Sud-Est'!$A83,'PTC GRTgaz'!$C$11:$C$28891,"DEL")*1.0026*$N$13/86)</f>
        <v>86</v>
      </c>
      <c r="O83" s="102">
        <f t="shared" si="12"/>
        <v>5.191151111111111</v>
      </c>
      <c r="P83" s="58">
        <f t="shared" si="13"/>
        <v>0.47663111111111112</v>
      </c>
      <c r="Q83" s="59">
        <f>IF(P83&gt;=1,0,_xlfn.XLOOKUP(P83,Saline!$B$30:$B$130,Saline!$L$30:$L$130,,1))</f>
        <v>0.78333333333333344</v>
      </c>
      <c r="R83" s="142">
        <f xml:space="preserve">
IF(AND(P83&gt;=Saline!$M$15,A83&lt;=Saline!$L$15),0,
IF(AND(P83&gt;=Saline!$M$16,A83&lt;=Saline!$L$16),0,
IF(AND(P83&gt;=Saline!$M$17,A83&lt;=Saline!$L$17),0,MIN(N83,$E$4*(1-D83)*Q83))))</f>
        <v>67.366666666666674</v>
      </c>
    </row>
    <row r="84" spans="1:18" x14ac:dyDescent="0.45">
      <c r="A84" s="56">
        <f t="shared" si="7"/>
        <v>44720</v>
      </c>
      <c r="B84" s="157">
        <f>_xlfn.XLOOKUP(A84,Saline!$L$23,Saline!$O$23,0,0)</f>
        <v>0</v>
      </c>
      <c r="C84" s="143">
        <f>_xlfn.XLOOKUP(A84,Saline!$L$15:$L$17,Saline!$O$15:$O$17,SUM($E$3:$F$3),0)</f>
        <v>10.75</v>
      </c>
      <c r="D84" s="58">
        <f>'PT Storengy'!B76</f>
        <v>0.7</v>
      </c>
      <c r="E84" s="60">
        <f t="shared" si="8"/>
        <v>5.2112177777777777</v>
      </c>
      <c r="F84" s="58">
        <f t="shared" si="9"/>
        <v>0.48289777777777776</v>
      </c>
      <c r="G84" s="59">
        <f>IF(F84&gt;=1,0,_xlfn.XLOOKUP(F84,Saline!$B$30:$B$130,Saline!$L$30:$L$130,,1))</f>
        <v>0.77777777777777779</v>
      </c>
      <c r="H84" s="142">
        <f xml:space="preserve">
IF(AND(F84&gt;=Saline!$M$15,A84&lt;=Saline!$L$15),0,
IF(AND(F84&gt;=Saline!$M$16,A84&lt;=Saline!$L$16),0,
IF(AND(F84&gt;=Saline!$M$17,A84&lt;=Saline!$L$17),0,IF(($E$4*(1-D84)*G84/1000)+E83&gt;SUM($E$3:$F$3),(SUM($E$3:$F$3)-E83)*1000,$E$4*(1-D84)*G84))))</f>
        <v>20.06666666666667</v>
      </c>
      <c r="I84" s="192">
        <f>IF(COUNTIFS('PTC GRTgaz'!$AA$11:$AA$28891,"",'PTC GRTgaz'!$B$11:$B$28891,'Sud-Est'!I$15,'PTC GRTgaz'!$D$11:$D$28891,'Sud-Est'!$A84,'PTC GRTgaz'!$C$11:$C$28891,"DEL")&gt;0,I$13,SUMIFS('PTC GRTgaz'!$AA$11:$AA$28891,'PTC GRTgaz'!$B$11:$B$28891,'Sud-Est'!I$15,'PTC GRTgaz'!$D$11:$D$28891,'Sud-Est'!$A84,'PTC GRTgaz'!$C$11:$C$28891,"DEL")*1.0026*$I$13/86)</f>
        <v>86</v>
      </c>
      <c r="J84" s="102">
        <f t="shared" si="10"/>
        <v>4.9004166666666666</v>
      </c>
      <c r="K84" s="58">
        <f t="shared" si="11"/>
        <v>0.45394604651162795</v>
      </c>
      <c r="L84" s="59">
        <f>IF(K84&gt;=1,0,_xlfn.XLOOKUP(K84,Saline!$B$30:$B$130,Saline!$L$30:$L$130,,1))</f>
        <v>0.7944444444444444</v>
      </c>
      <c r="M84" s="142">
        <f xml:space="preserve">
IF(AND(K84&gt;=Saline!$M$15,A84&lt;=Saline!$L$15),0,
IF(AND(K84&gt;=Saline!$M$16,A84&lt;=Saline!$L$16),0,
IF(AND(K84&gt;=Saline!$M$17,A84&lt;=Saline!$L$17),0,IF((MIN(I84,$E$4*(1-D84)*L84)/1000)+J83&gt;SUM($E$3:$F$3),(SUM($E$3:$F$3)-J83)*1000,MIN(I84,$E$4*(1-D84)*L84)))))</f>
        <v>20.49666666666667</v>
      </c>
      <c r="N84" s="192">
        <f>IF(COUNTIFS('PTC GRTgaz'!$AB$11:$AB$28891,"",'PTC GRTgaz'!$B$11:$B$28891,'Sud-Est'!N$15,'PTC GRTgaz'!$D$11:$D$28891,'Sud-Est'!$A84,'PTC GRTgaz'!$C$11:$C$28891,"DEL")&gt;0,N$13,SUMIFS('PTC GRTgaz'!$AB$11:$AB$28891,'PTC GRTgaz'!$B$11:$B$28891,'Sud-Est'!N$15,'PTC GRTgaz'!$D$11:$D$28891,'Sud-Est'!$A84,'PTC GRTgaz'!$C$11:$C$28891,"DEL")*1.0026*$N$13/86)</f>
        <v>86</v>
      </c>
      <c r="O84" s="102">
        <f t="shared" si="12"/>
        <v>5.2112177777777777</v>
      </c>
      <c r="P84" s="58">
        <f t="shared" si="13"/>
        <v>0.48289777777777776</v>
      </c>
      <c r="Q84" s="59">
        <f>IF(P84&gt;=1,0,_xlfn.XLOOKUP(P84,Saline!$B$30:$B$130,Saline!$L$30:$L$130,,1))</f>
        <v>0.77777777777777779</v>
      </c>
      <c r="R84" s="142">
        <f xml:space="preserve">
IF(AND(P84&gt;=Saline!$M$15,A84&lt;=Saline!$L$15),0,
IF(AND(P84&gt;=Saline!$M$16,A84&lt;=Saline!$L$16),0,
IF(AND(P84&gt;=Saline!$M$17,A84&lt;=Saline!$L$17),0,MIN(N84,$E$4*(1-D84)*Q84))))</f>
        <v>20.06666666666667</v>
      </c>
    </row>
    <row r="85" spans="1:18" x14ac:dyDescent="0.45">
      <c r="A85" s="56">
        <f t="shared" si="7"/>
        <v>44721</v>
      </c>
      <c r="B85" s="157">
        <f>_xlfn.XLOOKUP(A85,Saline!$L$23,Saline!$O$23,0,0)</f>
        <v>0</v>
      </c>
      <c r="C85" s="143">
        <f>_xlfn.XLOOKUP(A85,Saline!$L$15:$L$17,Saline!$O$15:$O$17,SUM($E$3:$F$3),0)</f>
        <v>10.75</v>
      </c>
      <c r="D85" s="58">
        <f>'PT Storengy'!B77</f>
        <v>0</v>
      </c>
      <c r="E85" s="60">
        <f t="shared" si="8"/>
        <v>5.2781066666666669</v>
      </c>
      <c r="F85" s="58">
        <f t="shared" si="9"/>
        <v>0.48476444444444444</v>
      </c>
      <c r="G85" s="59">
        <f>IF(F85&gt;=1,0,_xlfn.XLOOKUP(F85,Saline!$B$30:$B$130,Saline!$L$30:$L$130,,1))</f>
        <v>0.77777777777777779</v>
      </c>
      <c r="H85" s="142">
        <f xml:space="preserve">
IF(AND(F85&gt;=Saline!$M$15,A85&lt;=Saline!$L$15),0,
IF(AND(F85&gt;=Saline!$M$16,A85&lt;=Saline!$L$16),0,
IF(AND(F85&gt;=Saline!$M$17,A85&lt;=Saline!$L$17),0,IF(($E$4*(1-D85)*G85/1000)+E84&gt;SUM($E$3:$F$3),(SUM($E$3:$F$3)-E84)*1000,$E$4*(1-D85)*G85))))</f>
        <v>66.888888888888886</v>
      </c>
      <c r="I85" s="192">
        <f>IF(COUNTIFS('PTC GRTgaz'!$AA$11:$AA$28891,"",'PTC GRTgaz'!$B$11:$B$28891,'Sud-Est'!I$15,'PTC GRTgaz'!$D$11:$D$28891,'Sud-Est'!$A85,'PTC GRTgaz'!$C$11:$C$28891,"DEL")&gt;0,I$13,SUMIFS('PTC GRTgaz'!$AA$11:$AA$28891,'PTC GRTgaz'!$B$11:$B$28891,'Sud-Est'!I$15,'PTC GRTgaz'!$D$11:$D$28891,'Sud-Est'!$A85,'PTC GRTgaz'!$C$11:$C$28891,"DEL")*1.0026*$I$13/86)</f>
        <v>86</v>
      </c>
      <c r="J85" s="102">
        <f t="shared" si="10"/>
        <v>4.9687388888888888</v>
      </c>
      <c r="K85" s="58">
        <f t="shared" si="11"/>
        <v>0.45585271317829457</v>
      </c>
      <c r="L85" s="59">
        <f>IF(K85&gt;=1,0,_xlfn.XLOOKUP(K85,Saline!$B$30:$B$130,Saline!$L$30:$L$130,,1))</f>
        <v>0.7944444444444444</v>
      </c>
      <c r="M85" s="142">
        <f xml:space="preserve">
IF(AND(K85&gt;=Saline!$M$15,A85&lt;=Saline!$L$15),0,
IF(AND(K85&gt;=Saline!$M$16,A85&lt;=Saline!$L$16),0,
IF(AND(K85&gt;=Saline!$M$17,A85&lt;=Saline!$L$17),0,IF((MIN(I85,$E$4*(1-D85)*L85)/1000)+J84&gt;SUM($E$3:$F$3),(SUM($E$3:$F$3)-J84)*1000,MIN(I85,$E$4*(1-D85)*L85)))))</f>
        <v>68.322222222222223</v>
      </c>
      <c r="N85" s="192">
        <f>IF(COUNTIFS('PTC GRTgaz'!$AB$11:$AB$28891,"",'PTC GRTgaz'!$B$11:$B$28891,'Sud-Est'!N$15,'PTC GRTgaz'!$D$11:$D$28891,'Sud-Est'!$A85,'PTC GRTgaz'!$C$11:$C$28891,"DEL")&gt;0,N$13,SUMIFS('PTC GRTgaz'!$AB$11:$AB$28891,'PTC GRTgaz'!$B$11:$B$28891,'Sud-Est'!N$15,'PTC GRTgaz'!$D$11:$D$28891,'Sud-Est'!$A85,'PTC GRTgaz'!$C$11:$C$28891,"DEL")*1.0026*$N$13/86)</f>
        <v>86</v>
      </c>
      <c r="O85" s="102">
        <f t="shared" si="12"/>
        <v>5.2781066666666669</v>
      </c>
      <c r="P85" s="58">
        <f t="shared" si="13"/>
        <v>0.48476444444444444</v>
      </c>
      <c r="Q85" s="59">
        <f>IF(P85&gt;=1,0,_xlfn.XLOOKUP(P85,Saline!$B$30:$B$130,Saline!$L$30:$L$130,,1))</f>
        <v>0.77777777777777779</v>
      </c>
      <c r="R85" s="142">
        <f xml:space="preserve">
IF(AND(P85&gt;=Saline!$M$15,A85&lt;=Saline!$L$15),0,
IF(AND(P85&gt;=Saline!$M$16,A85&lt;=Saline!$L$16),0,
IF(AND(P85&gt;=Saline!$M$17,A85&lt;=Saline!$L$17),0,MIN(N85,$E$4*(1-D85)*Q85))))</f>
        <v>66.888888888888886</v>
      </c>
    </row>
    <row r="86" spans="1:18" x14ac:dyDescent="0.45">
      <c r="A86" s="56">
        <f t="shared" si="7"/>
        <v>44722</v>
      </c>
      <c r="B86" s="157">
        <f>_xlfn.XLOOKUP(A86,Saline!$L$23,Saline!$O$23,0,0)</f>
        <v>0</v>
      </c>
      <c r="C86" s="143">
        <f>_xlfn.XLOOKUP(A86,Saline!$L$15:$L$17,Saline!$O$15:$O$17,SUM($E$3:$F$3),0)</f>
        <v>10.75</v>
      </c>
      <c r="D86" s="58">
        <f>'PT Storengy'!B78</f>
        <v>0</v>
      </c>
      <c r="E86" s="60">
        <f t="shared" si="8"/>
        <v>5.3445177777777779</v>
      </c>
      <c r="F86" s="58">
        <f t="shared" si="9"/>
        <v>0.49098666666666668</v>
      </c>
      <c r="G86" s="59">
        <f>IF(F86&gt;=1,0,_xlfn.XLOOKUP(F86,Saline!$B$30:$B$130,Saline!$L$30:$L$130,,1))</f>
        <v>0.77222222222222225</v>
      </c>
      <c r="H86" s="142">
        <f xml:space="preserve">
IF(AND(F86&gt;=Saline!$M$15,A86&lt;=Saline!$L$15),0,
IF(AND(F86&gt;=Saline!$M$16,A86&lt;=Saline!$L$16),0,
IF(AND(F86&gt;=Saline!$M$17,A86&lt;=Saline!$L$17),0,IF(($E$4*(1-D86)*G86/1000)+E85&gt;SUM($E$3:$F$3),(SUM($E$3:$F$3)-E85)*1000,$E$4*(1-D86)*G86))))</f>
        <v>66.411111111111111</v>
      </c>
      <c r="I86" s="192">
        <f>IF(COUNTIFS('PTC GRTgaz'!$AA$11:$AA$28891,"",'PTC GRTgaz'!$B$11:$B$28891,'Sud-Est'!I$15,'PTC GRTgaz'!$D$11:$D$28891,'Sud-Est'!$A86,'PTC GRTgaz'!$C$11:$C$28891,"DEL")&gt;0,I$13,SUMIFS('PTC GRTgaz'!$AA$11:$AA$28891,'PTC GRTgaz'!$B$11:$B$28891,'Sud-Est'!I$15,'PTC GRTgaz'!$D$11:$D$28891,'Sud-Est'!$A86,'PTC GRTgaz'!$C$11:$C$28891,"DEL")*1.0026*$I$13/86)</f>
        <v>86</v>
      </c>
      <c r="J86" s="102">
        <f t="shared" si="10"/>
        <v>5.0365833333333336</v>
      </c>
      <c r="K86" s="58">
        <f t="shared" si="11"/>
        <v>0.46220826873385013</v>
      </c>
      <c r="L86" s="59">
        <f>IF(K86&gt;=1,0,_xlfn.XLOOKUP(K86,Saline!$B$30:$B$130,Saline!$L$30:$L$130,,1))</f>
        <v>0.78888888888888897</v>
      </c>
      <c r="M86" s="142">
        <f xml:space="preserve">
IF(AND(K86&gt;=Saline!$M$15,A86&lt;=Saline!$L$15),0,
IF(AND(K86&gt;=Saline!$M$16,A86&lt;=Saline!$L$16),0,
IF(AND(K86&gt;=Saline!$M$17,A86&lt;=Saline!$L$17),0,IF((MIN(I86,$E$4*(1-D86)*L86)/1000)+J85&gt;SUM($E$3:$F$3),(SUM($E$3:$F$3)-J85)*1000,MIN(I86,$E$4*(1-D86)*L86)))))</f>
        <v>67.844444444444449</v>
      </c>
      <c r="N86" s="192">
        <f>IF(COUNTIFS('PTC GRTgaz'!$AB$11:$AB$28891,"",'PTC GRTgaz'!$B$11:$B$28891,'Sud-Est'!N$15,'PTC GRTgaz'!$D$11:$D$28891,'Sud-Est'!$A86,'PTC GRTgaz'!$C$11:$C$28891,"DEL")&gt;0,N$13,SUMIFS('PTC GRTgaz'!$AB$11:$AB$28891,'PTC GRTgaz'!$B$11:$B$28891,'Sud-Est'!N$15,'PTC GRTgaz'!$D$11:$D$28891,'Sud-Est'!$A86,'PTC GRTgaz'!$C$11:$C$28891,"DEL")*1.0026*$N$13/86)</f>
        <v>86</v>
      </c>
      <c r="O86" s="102">
        <f t="shared" si="12"/>
        <v>5.3445177777777779</v>
      </c>
      <c r="P86" s="58">
        <f t="shared" si="13"/>
        <v>0.49098666666666668</v>
      </c>
      <c r="Q86" s="59">
        <f>IF(P86&gt;=1,0,_xlfn.XLOOKUP(P86,Saline!$B$30:$B$130,Saline!$L$30:$L$130,,1))</f>
        <v>0.77222222222222225</v>
      </c>
      <c r="R86" s="142">
        <f xml:space="preserve">
IF(AND(P86&gt;=Saline!$M$15,A86&lt;=Saline!$L$15),0,
IF(AND(P86&gt;=Saline!$M$16,A86&lt;=Saline!$L$16),0,
IF(AND(P86&gt;=Saline!$M$17,A86&lt;=Saline!$L$17),0,MIN(N86,$E$4*(1-D86)*Q86))))</f>
        <v>66.411111111111111</v>
      </c>
    </row>
    <row r="87" spans="1:18" x14ac:dyDescent="0.45">
      <c r="A87" s="56">
        <f t="shared" si="7"/>
        <v>44723</v>
      </c>
      <c r="B87" s="157">
        <f>_xlfn.XLOOKUP(A87,Saline!$L$23,Saline!$O$23,0,0)</f>
        <v>0</v>
      </c>
      <c r="C87" s="143">
        <f>_xlfn.XLOOKUP(A87,Saline!$L$15:$L$17,Saline!$O$15:$O$17,SUM($E$3:$F$3),0)</f>
        <v>10.75</v>
      </c>
      <c r="D87" s="58">
        <f>'PT Storengy'!B79</f>
        <v>0</v>
      </c>
      <c r="E87" s="60">
        <f t="shared" si="8"/>
        <v>5.4109288888888889</v>
      </c>
      <c r="F87" s="58">
        <f t="shared" si="9"/>
        <v>0.49716444444444446</v>
      </c>
      <c r="G87" s="59">
        <f>IF(F87&gt;=1,0,_xlfn.XLOOKUP(F87,Saline!$B$30:$B$130,Saline!$L$30:$L$130,,1))</f>
        <v>0.77222222222222225</v>
      </c>
      <c r="H87" s="142">
        <f xml:space="preserve">
IF(AND(F87&gt;=Saline!$M$15,A87&lt;=Saline!$L$15),0,
IF(AND(F87&gt;=Saline!$M$16,A87&lt;=Saline!$L$16),0,
IF(AND(F87&gt;=Saline!$M$17,A87&lt;=Saline!$L$17),0,IF(($E$4*(1-D87)*G87/1000)+E86&gt;SUM($E$3:$F$3),(SUM($E$3:$F$3)-E86)*1000,$E$4*(1-D87)*G87))))</f>
        <v>66.411111111111111</v>
      </c>
      <c r="I87" s="192">
        <f>IF(COUNTIFS('PTC GRTgaz'!$AA$11:$AA$28891,"",'PTC GRTgaz'!$B$11:$B$28891,'Sud-Est'!I$15,'PTC GRTgaz'!$D$11:$D$28891,'Sud-Est'!$A87,'PTC GRTgaz'!$C$11:$C$28891,"DEL")&gt;0,I$13,SUMIFS('PTC GRTgaz'!$AA$11:$AA$28891,'PTC GRTgaz'!$B$11:$B$28891,'Sud-Est'!I$15,'PTC GRTgaz'!$D$11:$D$28891,'Sud-Est'!$A87,'PTC GRTgaz'!$C$11:$C$28891,"DEL")*1.0026*$I$13/86)</f>
        <v>86</v>
      </c>
      <c r="J87" s="102">
        <f t="shared" si="10"/>
        <v>5.1044277777777785</v>
      </c>
      <c r="K87" s="58">
        <f t="shared" si="11"/>
        <v>0.46851937984496128</v>
      </c>
      <c r="L87" s="59">
        <f>IF(K87&gt;=1,0,_xlfn.XLOOKUP(K87,Saline!$B$30:$B$130,Saline!$L$30:$L$130,,1))</f>
        <v>0.78888888888888897</v>
      </c>
      <c r="M87" s="142">
        <f xml:space="preserve">
IF(AND(K87&gt;=Saline!$M$15,A87&lt;=Saline!$L$15),0,
IF(AND(K87&gt;=Saline!$M$16,A87&lt;=Saline!$L$16),0,
IF(AND(K87&gt;=Saline!$M$17,A87&lt;=Saline!$L$17),0,IF((MIN(I87,$E$4*(1-D87)*L87)/1000)+J86&gt;SUM($E$3:$F$3),(SUM($E$3:$F$3)-J86)*1000,MIN(I87,$E$4*(1-D87)*L87)))))</f>
        <v>67.844444444444449</v>
      </c>
      <c r="N87" s="192">
        <f>IF(COUNTIFS('PTC GRTgaz'!$AB$11:$AB$28891,"",'PTC GRTgaz'!$B$11:$B$28891,'Sud-Est'!N$15,'PTC GRTgaz'!$D$11:$D$28891,'Sud-Est'!$A87,'PTC GRTgaz'!$C$11:$C$28891,"DEL")&gt;0,N$13,SUMIFS('PTC GRTgaz'!$AB$11:$AB$28891,'PTC GRTgaz'!$B$11:$B$28891,'Sud-Est'!N$15,'PTC GRTgaz'!$D$11:$D$28891,'Sud-Est'!$A87,'PTC GRTgaz'!$C$11:$C$28891,"DEL")*1.0026*$N$13/86)</f>
        <v>86</v>
      </c>
      <c r="O87" s="102">
        <f t="shared" si="12"/>
        <v>5.4109288888888889</v>
      </c>
      <c r="P87" s="58">
        <f t="shared" si="13"/>
        <v>0.49716444444444446</v>
      </c>
      <c r="Q87" s="59">
        <f>IF(P87&gt;=1,0,_xlfn.XLOOKUP(P87,Saline!$B$30:$B$130,Saline!$L$30:$L$130,,1))</f>
        <v>0.77222222222222225</v>
      </c>
      <c r="R87" s="142">
        <f xml:space="preserve">
IF(AND(P87&gt;=Saline!$M$15,A87&lt;=Saline!$L$15),0,
IF(AND(P87&gt;=Saline!$M$16,A87&lt;=Saline!$L$16),0,
IF(AND(P87&gt;=Saline!$M$17,A87&lt;=Saline!$L$17),0,MIN(N87,$E$4*(1-D87)*Q87))))</f>
        <v>66.411111111111111</v>
      </c>
    </row>
    <row r="88" spans="1:18" x14ac:dyDescent="0.45">
      <c r="A88" s="56">
        <f t="shared" si="7"/>
        <v>44724</v>
      </c>
      <c r="B88" s="157">
        <f>_xlfn.XLOOKUP(A88,Saline!$L$23,Saline!$O$23,0,0)</f>
        <v>0</v>
      </c>
      <c r="C88" s="143">
        <f>_xlfn.XLOOKUP(A88,Saline!$L$15:$L$17,Saline!$O$15:$O$17,SUM($E$3:$F$3),0)</f>
        <v>10.75</v>
      </c>
      <c r="D88" s="58">
        <f>'PT Storengy'!B80</f>
        <v>0</v>
      </c>
      <c r="E88" s="60">
        <f t="shared" si="8"/>
        <v>5.4768622222222225</v>
      </c>
      <c r="F88" s="58">
        <f t="shared" si="9"/>
        <v>0.50334222222222225</v>
      </c>
      <c r="G88" s="59">
        <f>IF(F88&gt;=1,0,_xlfn.XLOOKUP(F88,Saline!$B$30:$B$130,Saline!$L$30:$L$130,,1))</f>
        <v>0.76666666666666672</v>
      </c>
      <c r="H88" s="142">
        <f xml:space="preserve">
IF(AND(F88&gt;=Saline!$M$15,A88&lt;=Saline!$L$15),0,
IF(AND(F88&gt;=Saline!$M$16,A88&lt;=Saline!$L$16),0,
IF(AND(F88&gt;=Saline!$M$17,A88&lt;=Saline!$L$17),0,IF(($E$4*(1-D88)*G88/1000)+E87&gt;SUM($E$3:$F$3),(SUM($E$3:$F$3)-E87)*1000,$E$4*(1-D88)*G88))))</f>
        <v>65.933333333333337</v>
      </c>
      <c r="I88" s="192">
        <f>IF(COUNTIFS('PTC GRTgaz'!$AA$11:$AA$28891,"",'PTC GRTgaz'!$B$11:$B$28891,'Sud-Est'!I$15,'PTC GRTgaz'!$D$11:$D$28891,'Sud-Est'!$A88,'PTC GRTgaz'!$C$11:$C$28891,"DEL")&gt;0,I$13,SUMIFS('PTC GRTgaz'!$AA$11:$AA$28891,'PTC GRTgaz'!$B$11:$B$28891,'Sud-Est'!I$15,'PTC GRTgaz'!$D$11:$D$28891,'Sud-Est'!$A88,'PTC GRTgaz'!$C$11:$C$28891,"DEL")*1.0026*$I$13/86)</f>
        <v>86</v>
      </c>
      <c r="J88" s="102">
        <f t="shared" si="10"/>
        <v>5.171794444444445</v>
      </c>
      <c r="K88" s="58">
        <f t="shared" si="11"/>
        <v>0.47483049095607244</v>
      </c>
      <c r="L88" s="59">
        <f>IF(K88&gt;=1,0,_xlfn.XLOOKUP(K88,Saline!$B$30:$B$130,Saline!$L$30:$L$130,,1))</f>
        <v>0.78333333333333344</v>
      </c>
      <c r="M88" s="142">
        <f xml:space="preserve">
IF(AND(K88&gt;=Saline!$M$15,A88&lt;=Saline!$L$15),0,
IF(AND(K88&gt;=Saline!$M$16,A88&lt;=Saline!$L$16),0,
IF(AND(K88&gt;=Saline!$M$17,A88&lt;=Saline!$L$17),0,IF((MIN(I88,$E$4*(1-D88)*L88)/1000)+J87&gt;SUM($E$3:$F$3),(SUM($E$3:$F$3)-J87)*1000,MIN(I88,$E$4*(1-D88)*L88)))))</f>
        <v>67.366666666666674</v>
      </c>
      <c r="N88" s="192">
        <f>IF(COUNTIFS('PTC GRTgaz'!$AB$11:$AB$28891,"",'PTC GRTgaz'!$B$11:$B$28891,'Sud-Est'!N$15,'PTC GRTgaz'!$D$11:$D$28891,'Sud-Est'!$A88,'PTC GRTgaz'!$C$11:$C$28891,"DEL")&gt;0,N$13,SUMIFS('PTC GRTgaz'!$AB$11:$AB$28891,'PTC GRTgaz'!$B$11:$B$28891,'Sud-Est'!N$15,'PTC GRTgaz'!$D$11:$D$28891,'Sud-Est'!$A88,'PTC GRTgaz'!$C$11:$C$28891,"DEL")*1.0026*$N$13/86)</f>
        <v>86</v>
      </c>
      <c r="O88" s="102">
        <f t="shared" si="12"/>
        <v>5.4768622222222225</v>
      </c>
      <c r="P88" s="58">
        <f t="shared" si="13"/>
        <v>0.50334222222222225</v>
      </c>
      <c r="Q88" s="59">
        <f>IF(P88&gt;=1,0,_xlfn.XLOOKUP(P88,Saline!$B$30:$B$130,Saline!$L$30:$L$130,,1))</f>
        <v>0.76666666666666672</v>
      </c>
      <c r="R88" s="142">
        <f xml:space="preserve">
IF(AND(P88&gt;=Saline!$M$15,A88&lt;=Saline!$L$15),0,
IF(AND(P88&gt;=Saline!$M$16,A88&lt;=Saline!$L$16),0,
IF(AND(P88&gt;=Saline!$M$17,A88&lt;=Saline!$L$17),0,MIN(N88,$E$4*(1-D88)*Q88))))</f>
        <v>65.933333333333337</v>
      </c>
    </row>
    <row r="89" spans="1:18" x14ac:dyDescent="0.45">
      <c r="A89" s="56">
        <f t="shared" si="7"/>
        <v>44725</v>
      </c>
      <c r="B89" s="157">
        <f>_xlfn.XLOOKUP(A89,Saline!$L$23,Saline!$O$23,0,0)</f>
        <v>0</v>
      </c>
      <c r="C89" s="143">
        <f>_xlfn.XLOOKUP(A89,Saline!$L$15:$L$17,Saline!$O$15:$O$17,SUM($E$3:$F$3),0)</f>
        <v>10.75</v>
      </c>
      <c r="D89" s="58">
        <f>'PT Storengy'!B81</f>
        <v>0</v>
      </c>
      <c r="E89" s="60">
        <f t="shared" si="8"/>
        <v>5.5427955555555561</v>
      </c>
      <c r="F89" s="58">
        <f t="shared" si="9"/>
        <v>0.50947555555555557</v>
      </c>
      <c r="G89" s="59">
        <f>IF(F89&gt;=1,0,_xlfn.XLOOKUP(F89,Saline!$B$30:$B$130,Saline!$L$30:$L$130,,1))</f>
        <v>0.76666666666666672</v>
      </c>
      <c r="H89" s="142">
        <f xml:space="preserve">
IF(AND(F89&gt;=Saline!$M$15,A89&lt;=Saline!$L$15),0,
IF(AND(F89&gt;=Saline!$M$16,A89&lt;=Saline!$L$16),0,
IF(AND(F89&gt;=Saline!$M$17,A89&lt;=Saline!$L$17),0,IF(($E$4*(1-D89)*G89/1000)+E88&gt;SUM($E$3:$F$3),(SUM($E$3:$F$3)-E88)*1000,$E$4*(1-D89)*G89))))</f>
        <v>65.933333333333337</v>
      </c>
      <c r="I89" s="192">
        <f>IF(COUNTIFS('PTC GRTgaz'!$AA$11:$AA$28891,"",'PTC GRTgaz'!$B$11:$B$28891,'Sud-Est'!I$15,'PTC GRTgaz'!$D$11:$D$28891,'Sud-Est'!$A89,'PTC GRTgaz'!$C$11:$C$28891,"DEL")&gt;0,I$13,SUMIFS('PTC GRTgaz'!$AA$11:$AA$28891,'PTC GRTgaz'!$B$11:$B$28891,'Sud-Est'!I$15,'PTC GRTgaz'!$D$11:$D$28891,'Sud-Est'!$A89,'PTC GRTgaz'!$C$11:$C$28891,"DEL")*1.0026*$I$13/86)</f>
        <v>86</v>
      </c>
      <c r="J89" s="102">
        <f t="shared" si="10"/>
        <v>5.2386833333333342</v>
      </c>
      <c r="K89" s="58">
        <f t="shared" si="11"/>
        <v>0.48109715762273908</v>
      </c>
      <c r="L89" s="59">
        <f>IF(K89&gt;=1,0,_xlfn.XLOOKUP(K89,Saline!$B$30:$B$130,Saline!$L$30:$L$130,,1))</f>
        <v>0.77777777777777779</v>
      </c>
      <c r="M89" s="142">
        <f xml:space="preserve">
IF(AND(K89&gt;=Saline!$M$15,A89&lt;=Saline!$L$15),0,
IF(AND(K89&gt;=Saline!$M$16,A89&lt;=Saline!$L$16),0,
IF(AND(K89&gt;=Saline!$M$17,A89&lt;=Saline!$L$17),0,IF((MIN(I89,$E$4*(1-D89)*L89)/1000)+J88&gt;SUM($E$3:$F$3),(SUM($E$3:$F$3)-J88)*1000,MIN(I89,$E$4*(1-D89)*L89)))))</f>
        <v>66.888888888888886</v>
      </c>
      <c r="N89" s="192">
        <f>IF(COUNTIFS('PTC GRTgaz'!$AB$11:$AB$28891,"",'PTC GRTgaz'!$B$11:$B$28891,'Sud-Est'!N$15,'PTC GRTgaz'!$D$11:$D$28891,'Sud-Est'!$A89,'PTC GRTgaz'!$C$11:$C$28891,"DEL")&gt;0,N$13,SUMIFS('PTC GRTgaz'!$AB$11:$AB$28891,'PTC GRTgaz'!$B$11:$B$28891,'Sud-Est'!N$15,'PTC GRTgaz'!$D$11:$D$28891,'Sud-Est'!$A89,'PTC GRTgaz'!$C$11:$C$28891,"DEL")*1.0026*$N$13/86)</f>
        <v>86</v>
      </c>
      <c r="O89" s="102">
        <f t="shared" si="12"/>
        <v>5.5427955555555561</v>
      </c>
      <c r="P89" s="58">
        <f t="shared" si="13"/>
        <v>0.50947555555555557</v>
      </c>
      <c r="Q89" s="59">
        <f>IF(P89&gt;=1,0,_xlfn.XLOOKUP(P89,Saline!$B$30:$B$130,Saline!$L$30:$L$130,,1))</f>
        <v>0.76666666666666672</v>
      </c>
      <c r="R89" s="142">
        <f xml:space="preserve">
IF(AND(P89&gt;=Saline!$M$15,A89&lt;=Saline!$L$15),0,
IF(AND(P89&gt;=Saline!$M$16,A89&lt;=Saline!$L$16),0,
IF(AND(P89&gt;=Saline!$M$17,A89&lt;=Saline!$L$17),0,MIN(N89,$E$4*(1-D89)*Q89))))</f>
        <v>65.933333333333337</v>
      </c>
    </row>
    <row r="90" spans="1:18" x14ac:dyDescent="0.45">
      <c r="A90" s="56">
        <f t="shared" si="7"/>
        <v>44726</v>
      </c>
      <c r="B90" s="157">
        <f>_xlfn.XLOOKUP(A90,Saline!$L$23,Saline!$O$23,0,0)</f>
        <v>0</v>
      </c>
      <c r="C90" s="143">
        <f>_xlfn.XLOOKUP(A90,Saline!$L$15:$L$17,Saline!$O$15:$O$17,SUM($E$3:$F$3),0)</f>
        <v>10.75</v>
      </c>
      <c r="D90" s="58">
        <f>'PT Storengy'!B82</f>
        <v>0</v>
      </c>
      <c r="E90" s="60">
        <f t="shared" si="8"/>
        <v>5.6082511111111115</v>
      </c>
      <c r="F90" s="58">
        <f t="shared" si="9"/>
        <v>0.51560888888888889</v>
      </c>
      <c r="G90" s="59">
        <f>IF(F90&gt;=1,0,_xlfn.XLOOKUP(F90,Saline!$B$30:$B$130,Saline!$L$30:$L$130,,1))</f>
        <v>0.76111111111111118</v>
      </c>
      <c r="H90" s="142">
        <f xml:space="preserve">
IF(AND(F90&gt;=Saline!$M$15,A90&lt;=Saline!$L$15),0,
IF(AND(F90&gt;=Saline!$M$16,A90&lt;=Saline!$L$16),0,
IF(AND(F90&gt;=Saline!$M$17,A90&lt;=Saline!$L$17),0,IF(($E$4*(1-D90)*G90/1000)+E89&gt;SUM($E$3:$F$3),(SUM($E$3:$F$3)-E89)*1000,$E$4*(1-D90)*G90))))</f>
        <v>65.455555555555563</v>
      </c>
      <c r="I90" s="192">
        <f>IF(COUNTIFS('PTC GRTgaz'!$AA$11:$AA$28891,"",'PTC GRTgaz'!$B$11:$B$28891,'Sud-Est'!I$15,'PTC GRTgaz'!$D$11:$D$28891,'Sud-Est'!$A90,'PTC GRTgaz'!$C$11:$C$28891,"DEL")&gt;0,I$13,SUMIFS('PTC GRTgaz'!$AA$11:$AA$28891,'PTC GRTgaz'!$B$11:$B$28891,'Sud-Est'!I$15,'PTC GRTgaz'!$D$11:$D$28891,'Sud-Est'!$A90,'PTC GRTgaz'!$C$11:$C$28891,"DEL")*1.0026*$I$13/86)</f>
        <v>86</v>
      </c>
      <c r="J90" s="102">
        <f t="shared" si="10"/>
        <v>5.3055722222222235</v>
      </c>
      <c r="K90" s="58">
        <f t="shared" si="11"/>
        <v>0.48731937984496132</v>
      </c>
      <c r="L90" s="59">
        <f>IF(K90&gt;=1,0,_xlfn.XLOOKUP(K90,Saline!$B$30:$B$130,Saline!$L$30:$L$130,,1))</f>
        <v>0.77777777777777779</v>
      </c>
      <c r="M90" s="142">
        <f xml:space="preserve">
IF(AND(K90&gt;=Saline!$M$15,A90&lt;=Saline!$L$15),0,
IF(AND(K90&gt;=Saline!$M$16,A90&lt;=Saline!$L$16),0,
IF(AND(K90&gt;=Saline!$M$17,A90&lt;=Saline!$L$17),0,IF((MIN(I90,$E$4*(1-D90)*L90)/1000)+J89&gt;SUM($E$3:$F$3),(SUM($E$3:$F$3)-J89)*1000,MIN(I90,$E$4*(1-D90)*L90)))))</f>
        <v>66.888888888888886</v>
      </c>
      <c r="N90" s="192">
        <f>IF(COUNTIFS('PTC GRTgaz'!$AB$11:$AB$28891,"",'PTC GRTgaz'!$B$11:$B$28891,'Sud-Est'!N$15,'PTC GRTgaz'!$D$11:$D$28891,'Sud-Est'!$A90,'PTC GRTgaz'!$C$11:$C$28891,"DEL")&gt;0,N$13,SUMIFS('PTC GRTgaz'!$AB$11:$AB$28891,'PTC GRTgaz'!$B$11:$B$28891,'Sud-Est'!N$15,'PTC GRTgaz'!$D$11:$D$28891,'Sud-Est'!$A90,'PTC GRTgaz'!$C$11:$C$28891,"DEL")*1.0026*$N$13/86)</f>
        <v>86</v>
      </c>
      <c r="O90" s="102">
        <f t="shared" si="12"/>
        <v>5.6082511111111115</v>
      </c>
      <c r="P90" s="58">
        <f t="shared" si="13"/>
        <v>0.51560888888888889</v>
      </c>
      <c r="Q90" s="59">
        <f>IF(P90&gt;=1,0,_xlfn.XLOOKUP(P90,Saline!$B$30:$B$130,Saline!$L$30:$L$130,,1))</f>
        <v>0.76111111111111118</v>
      </c>
      <c r="R90" s="142">
        <f xml:space="preserve">
IF(AND(P90&gt;=Saline!$M$15,A90&lt;=Saline!$L$15),0,
IF(AND(P90&gt;=Saline!$M$16,A90&lt;=Saline!$L$16),0,
IF(AND(P90&gt;=Saline!$M$17,A90&lt;=Saline!$L$17),0,MIN(N90,$E$4*(1-D90)*Q90))))</f>
        <v>65.455555555555563</v>
      </c>
    </row>
    <row r="91" spans="1:18" x14ac:dyDescent="0.45">
      <c r="A91" s="56">
        <f t="shared" si="7"/>
        <v>44727</v>
      </c>
      <c r="B91" s="157">
        <f>_xlfn.XLOOKUP(A91,Saline!$L$23,Saline!$O$23,0,0)</f>
        <v>0</v>
      </c>
      <c r="C91" s="143">
        <f>_xlfn.XLOOKUP(A91,Saline!$L$15:$L$17,Saline!$O$15:$O$17,SUM($E$3:$F$3),0)</f>
        <v>10.75</v>
      </c>
      <c r="D91" s="58">
        <f>'PT Storengy'!B83</f>
        <v>0</v>
      </c>
      <c r="E91" s="60">
        <f t="shared" si="8"/>
        <v>5.6732288888888895</v>
      </c>
      <c r="F91" s="58">
        <f t="shared" si="9"/>
        <v>0.52169777777777782</v>
      </c>
      <c r="G91" s="59">
        <f>IF(F91&gt;=1,0,_xlfn.XLOOKUP(F91,Saline!$B$30:$B$130,Saline!$L$30:$L$130,,1))</f>
        <v>0.75555555555555554</v>
      </c>
      <c r="H91" s="142">
        <f xml:space="preserve">
IF(AND(F91&gt;=Saline!$M$15,A91&lt;=Saline!$L$15),0,
IF(AND(F91&gt;=Saline!$M$16,A91&lt;=Saline!$L$16),0,
IF(AND(F91&gt;=Saline!$M$17,A91&lt;=Saline!$L$17),0,IF(($E$4*(1-D91)*G91/1000)+E90&gt;SUM($E$3:$F$3),(SUM($E$3:$F$3)-E90)*1000,$E$4*(1-D91)*G91))))</f>
        <v>64.977777777777774</v>
      </c>
      <c r="I91" s="192">
        <f>IF(COUNTIFS('PTC GRTgaz'!$AA$11:$AA$28891,"",'PTC GRTgaz'!$B$11:$B$28891,'Sud-Est'!I$15,'PTC GRTgaz'!$D$11:$D$28891,'Sud-Est'!$A91,'PTC GRTgaz'!$C$11:$C$28891,"DEL")&gt;0,I$13,SUMIFS('PTC GRTgaz'!$AA$11:$AA$28891,'PTC GRTgaz'!$B$11:$B$28891,'Sud-Est'!I$15,'PTC GRTgaz'!$D$11:$D$28891,'Sud-Est'!$A91,'PTC GRTgaz'!$C$11:$C$28891,"DEL")*1.0026*$I$13/86)</f>
        <v>86</v>
      </c>
      <c r="J91" s="102">
        <f t="shared" si="10"/>
        <v>5.3719833333333344</v>
      </c>
      <c r="K91" s="58">
        <f t="shared" si="11"/>
        <v>0.49354160206718356</v>
      </c>
      <c r="L91" s="59">
        <f>IF(K91&gt;=1,0,_xlfn.XLOOKUP(K91,Saline!$B$30:$B$130,Saline!$L$30:$L$130,,1))</f>
        <v>0.77222222222222225</v>
      </c>
      <c r="M91" s="142">
        <f xml:space="preserve">
IF(AND(K91&gt;=Saline!$M$15,A91&lt;=Saline!$L$15),0,
IF(AND(K91&gt;=Saline!$M$16,A91&lt;=Saline!$L$16),0,
IF(AND(K91&gt;=Saline!$M$17,A91&lt;=Saline!$L$17),0,IF((MIN(I91,$E$4*(1-D91)*L91)/1000)+J90&gt;SUM($E$3:$F$3),(SUM($E$3:$F$3)-J90)*1000,MIN(I91,$E$4*(1-D91)*L91)))))</f>
        <v>66.411111111111111</v>
      </c>
      <c r="N91" s="192">
        <f>IF(COUNTIFS('PTC GRTgaz'!$AB$11:$AB$28891,"",'PTC GRTgaz'!$B$11:$B$28891,'Sud-Est'!N$15,'PTC GRTgaz'!$D$11:$D$28891,'Sud-Est'!$A91,'PTC GRTgaz'!$C$11:$C$28891,"DEL")&gt;0,N$13,SUMIFS('PTC GRTgaz'!$AB$11:$AB$28891,'PTC GRTgaz'!$B$11:$B$28891,'Sud-Est'!N$15,'PTC GRTgaz'!$D$11:$D$28891,'Sud-Est'!$A91,'PTC GRTgaz'!$C$11:$C$28891,"DEL")*1.0026*$N$13/86)</f>
        <v>86</v>
      </c>
      <c r="O91" s="102">
        <f t="shared" si="12"/>
        <v>5.6732288888888895</v>
      </c>
      <c r="P91" s="58">
        <f t="shared" si="13"/>
        <v>0.52169777777777782</v>
      </c>
      <c r="Q91" s="59">
        <f>IF(P91&gt;=1,0,_xlfn.XLOOKUP(P91,Saline!$B$30:$B$130,Saline!$L$30:$L$130,,1))</f>
        <v>0.75555555555555554</v>
      </c>
      <c r="R91" s="142">
        <f xml:space="preserve">
IF(AND(P91&gt;=Saline!$M$15,A91&lt;=Saline!$L$15),0,
IF(AND(P91&gt;=Saline!$M$16,A91&lt;=Saline!$L$16),0,
IF(AND(P91&gt;=Saline!$M$17,A91&lt;=Saline!$L$17),0,MIN(N91,$E$4*(1-D91)*Q91))))</f>
        <v>64.977777777777774</v>
      </c>
    </row>
    <row r="92" spans="1:18" x14ac:dyDescent="0.45">
      <c r="A92" s="56">
        <f t="shared" si="7"/>
        <v>44728</v>
      </c>
      <c r="B92" s="157">
        <f>_xlfn.XLOOKUP(A92,Saline!$L$23,Saline!$O$23,0,0)</f>
        <v>0</v>
      </c>
      <c r="C92" s="143">
        <f>_xlfn.XLOOKUP(A92,Saline!$L$15:$L$17,Saline!$O$15:$O$17,SUM($E$3:$F$3),0)</f>
        <v>10.75</v>
      </c>
      <c r="D92" s="58">
        <f>'PT Storengy'!B84</f>
        <v>0</v>
      </c>
      <c r="E92" s="60">
        <f t="shared" si="8"/>
        <v>5.7382066666666676</v>
      </c>
      <c r="F92" s="58">
        <f t="shared" si="9"/>
        <v>0.52774222222222233</v>
      </c>
      <c r="G92" s="59">
        <f>IF(F92&gt;=1,0,_xlfn.XLOOKUP(F92,Saline!$B$30:$B$130,Saline!$L$30:$L$130,,1))</f>
        <v>0.75555555555555554</v>
      </c>
      <c r="H92" s="142">
        <f xml:space="preserve">
IF(AND(F92&gt;=Saline!$M$15,A92&lt;=Saline!$L$15),0,
IF(AND(F92&gt;=Saline!$M$16,A92&lt;=Saline!$L$16),0,
IF(AND(F92&gt;=Saline!$M$17,A92&lt;=Saline!$L$17),0,IF(($E$4*(1-D92)*G92/1000)+E91&gt;SUM($E$3:$F$3),(SUM($E$3:$F$3)-E91)*1000,$E$4*(1-D92)*G92))))</f>
        <v>64.977777777777774</v>
      </c>
      <c r="I92" s="192">
        <f>IF(COUNTIFS('PTC GRTgaz'!$AA$11:$AA$28891,"",'PTC GRTgaz'!$B$11:$B$28891,'Sud-Est'!I$15,'PTC GRTgaz'!$D$11:$D$28891,'Sud-Est'!$A92,'PTC GRTgaz'!$C$11:$C$28891,"DEL")&gt;0,I$13,SUMIFS('PTC GRTgaz'!$AA$11:$AA$28891,'PTC GRTgaz'!$B$11:$B$28891,'Sud-Est'!I$15,'PTC GRTgaz'!$D$11:$D$28891,'Sud-Est'!$A92,'PTC GRTgaz'!$C$11:$C$28891,"DEL")*1.0026*$I$13/86)</f>
        <v>86</v>
      </c>
      <c r="J92" s="102">
        <f t="shared" si="10"/>
        <v>5.4383944444444454</v>
      </c>
      <c r="K92" s="58">
        <f t="shared" si="11"/>
        <v>0.49971937984496134</v>
      </c>
      <c r="L92" s="59">
        <f>IF(K92&gt;=1,0,_xlfn.XLOOKUP(K92,Saline!$B$30:$B$130,Saline!$L$30:$L$130,,1))</f>
        <v>0.77222222222222225</v>
      </c>
      <c r="M92" s="142">
        <f xml:space="preserve">
IF(AND(K92&gt;=Saline!$M$15,A92&lt;=Saline!$L$15),0,
IF(AND(K92&gt;=Saline!$M$16,A92&lt;=Saline!$L$16),0,
IF(AND(K92&gt;=Saline!$M$17,A92&lt;=Saline!$L$17),0,IF((MIN(I92,$E$4*(1-D92)*L92)/1000)+J91&gt;SUM($E$3:$F$3),(SUM($E$3:$F$3)-J91)*1000,MIN(I92,$E$4*(1-D92)*L92)))))</f>
        <v>66.411111111111111</v>
      </c>
      <c r="N92" s="192">
        <f>IF(COUNTIFS('PTC GRTgaz'!$AB$11:$AB$28891,"",'PTC GRTgaz'!$B$11:$B$28891,'Sud-Est'!N$15,'PTC GRTgaz'!$D$11:$D$28891,'Sud-Est'!$A92,'PTC GRTgaz'!$C$11:$C$28891,"DEL")&gt;0,N$13,SUMIFS('PTC GRTgaz'!$AB$11:$AB$28891,'PTC GRTgaz'!$B$11:$B$28891,'Sud-Est'!N$15,'PTC GRTgaz'!$D$11:$D$28891,'Sud-Est'!$A92,'PTC GRTgaz'!$C$11:$C$28891,"DEL")*1.0026*$N$13/86)</f>
        <v>86</v>
      </c>
      <c r="O92" s="102">
        <f t="shared" si="12"/>
        <v>5.7382066666666676</v>
      </c>
      <c r="P92" s="58">
        <f t="shared" si="13"/>
        <v>0.52774222222222233</v>
      </c>
      <c r="Q92" s="59">
        <f>IF(P92&gt;=1,0,_xlfn.XLOOKUP(P92,Saline!$B$30:$B$130,Saline!$L$30:$L$130,,1))</f>
        <v>0.75555555555555554</v>
      </c>
      <c r="R92" s="142">
        <f xml:space="preserve">
IF(AND(P92&gt;=Saline!$M$15,A92&lt;=Saline!$L$15),0,
IF(AND(P92&gt;=Saline!$M$16,A92&lt;=Saline!$L$16),0,
IF(AND(P92&gt;=Saline!$M$17,A92&lt;=Saline!$L$17),0,MIN(N92,$E$4*(1-D92)*Q92))))</f>
        <v>64.977777777777774</v>
      </c>
    </row>
    <row r="93" spans="1:18" x14ac:dyDescent="0.45">
      <c r="A93" s="56">
        <f t="shared" si="7"/>
        <v>44729</v>
      </c>
      <c r="B93" s="157">
        <f>_xlfn.XLOOKUP(A93,Saline!$L$23,Saline!$O$23,0,0)</f>
        <v>0</v>
      </c>
      <c r="C93" s="143">
        <f>_xlfn.XLOOKUP(A93,Saline!$L$15:$L$17,Saline!$O$15:$O$17,SUM($E$3:$F$3),0)</f>
        <v>10.75</v>
      </c>
      <c r="D93" s="58">
        <f>'PT Storengy'!B85</f>
        <v>0</v>
      </c>
      <c r="E93" s="60">
        <f t="shared" si="8"/>
        <v>5.8027066666666673</v>
      </c>
      <c r="F93" s="58">
        <f t="shared" si="9"/>
        <v>0.53378666666666674</v>
      </c>
      <c r="G93" s="59">
        <f>IF(F93&gt;=1,0,_xlfn.XLOOKUP(F93,Saline!$B$30:$B$130,Saline!$L$30:$L$130,,1))</f>
        <v>0.75</v>
      </c>
      <c r="H93" s="142">
        <f xml:space="preserve">
IF(AND(F93&gt;=Saline!$M$15,A93&lt;=Saline!$L$15),0,
IF(AND(F93&gt;=Saline!$M$16,A93&lt;=Saline!$L$16),0,
IF(AND(F93&gt;=Saline!$M$17,A93&lt;=Saline!$L$17),0,IF(($E$4*(1-D93)*G93/1000)+E92&gt;SUM($E$3:$F$3),(SUM($E$3:$F$3)-E92)*1000,$E$4*(1-D93)*G93))))</f>
        <v>64.5</v>
      </c>
      <c r="I93" s="192">
        <f>IF(COUNTIFS('PTC GRTgaz'!$AA$11:$AA$28891,"",'PTC GRTgaz'!$B$11:$B$28891,'Sud-Est'!I$15,'PTC GRTgaz'!$D$11:$D$28891,'Sud-Est'!$A93,'PTC GRTgaz'!$C$11:$C$28891,"DEL")&gt;0,I$13,SUMIFS('PTC GRTgaz'!$AA$11:$AA$28891,'PTC GRTgaz'!$B$11:$B$28891,'Sud-Est'!I$15,'PTC GRTgaz'!$D$11:$D$28891,'Sud-Est'!$A93,'PTC GRTgaz'!$C$11:$C$28891,"DEL")*1.0026*$I$13/86)</f>
        <v>86</v>
      </c>
      <c r="J93" s="102">
        <f t="shared" si="10"/>
        <v>5.504327777777779</v>
      </c>
      <c r="K93" s="58">
        <f t="shared" si="11"/>
        <v>0.50589715762273912</v>
      </c>
      <c r="L93" s="59">
        <f>IF(K93&gt;=1,0,_xlfn.XLOOKUP(K93,Saline!$B$30:$B$130,Saline!$L$30:$L$130,,1))</f>
        <v>0.76666666666666672</v>
      </c>
      <c r="M93" s="142">
        <f xml:space="preserve">
IF(AND(K93&gt;=Saline!$M$15,A93&lt;=Saline!$L$15),0,
IF(AND(K93&gt;=Saline!$M$16,A93&lt;=Saline!$L$16),0,
IF(AND(K93&gt;=Saline!$M$17,A93&lt;=Saline!$L$17),0,IF((MIN(I93,$E$4*(1-D93)*L93)/1000)+J92&gt;SUM($E$3:$F$3),(SUM($E$3:$F$3)-J92)*1000,MIN(I93,$E$4*(1-D93)*L93)))))</f>
        <v>65.933333333333337</v>
      </c>
      <c r="N93" s="192">
        <f>IF(COUNTIFS('PTC GRTgaz'!$AB$11:$AB$28891,"",'PTC GRTgaz'!$B$11:$B$28891,'Sud-Est'!N$15,'PTC GRTgaz'!$D$11:$D$28891,'Sud-Est'!$A93,'PTC GRTgaz'!$C$11:$C$28891,"DEL")&gt;0,N$13,SUMIFS('PTC GRTgaz'!$AB$11:$AB$28891,'PTC GRTgaz'!$B$11:$B$28891,'Sud-Est'!N$15,'PTC GRTgaz'!$D$11:$D$28891,'Sud-Est'!$A93,'PTC GRTgaz'!$C$11:$C$28891,"DEL")*1.0026*$N$13/86)</f>
        <v>86</v>
      </c>
      <c r="O93" s="102">
        <f t="shared" si="12"/>
        <v>5.8027066666666673</v>
      </c>
      <c r="P93" s="58">
        <f t="shared" si="13"/>
        <v>0.53378666666666674</v>
      </c>
      <c r="Q93" s="59">
        <f>IF(P93&gt;=1,0,_xlfn.XLOOKUP(P93,Saline!$B$30:$B$130,Saline!$L$30:$L$130,,1))</f>
        <v>0.75</v>
      </c>
      <c r="R93" s="142">
        <f xml:space="preserve">
IF(AND(P93&gt;=Saline!$M$15,A93&lt;=Saline!$L$15),0,
IF(AND(P93&gt;=Saline!$M$16,A93&lt;=Saline!$L$16),0,
IF(AND(P93&gt;=Saline!$M$17,A93&lt;=Saline!$L$17),0,MIN(N93,$E$4*(1-D93)*Q93))))</f>
        <v>64.5</v>
      </c>
    </row>
    <row r="94" spans="1:18" x14ac:dyDescent="0.45">
      <c r="A94" s="56">
        <f t="shared" si="7"/>
        <v>44730</v>
      </c>
      <c r="B94" s="157">
        <f>_xlfn.XLOOKUP(A94,Saline!$L$23,Saline!$O$23,0,0)</f>
        <v>0</v>
      </c>
      <c r="C94" s="143">
        <f>_xlfn.XLOOKUP(A94,Saline!$L$15:$L$17,Saline!$O$15:$O$17,SUM($E$3:$F$3),0)</f>
        <v>10.75</v>
      </c>
      <c r="D94" s="58">
        <f>'PT Storengy'!B86</f>
        <v>0</v>
      </c>
      <c r="E94" s="60">
        <f t="shared" si="8"/>
        <v>5.8672066666666671</v>
      </c>
      <c r="F94" s="58">
        <f t="shared" si="9"/>
        <v>0.53978666666666675</v>
      </c>
      <c r="G94" s="59">
        <f>IF(F94&gt;=1,0,_xlfn.XLOOKUP(F94,Saline!$B$30:$B$130,Saline!$L$30:$L$130,,1))</f>
        <v>0.75</v>
      </c>
      <c r="H94" s="142">
        <f xml:space="preserve">
IF(AND(F94&gt;=Saline!$M$15,A94&lt;=Saline!$L$15),0,
IF(AND(F94&gt;=Saline!$M$16,A94&lt;=Saline!$L$16),0,
IF(AND(F94&gt;=Saline!$M$17,A94&lt;=Saline!$L$17),0,IF(($E$4*(1-D94)*G94/1000)+E93&gt;SUM($E$3:$F$3),(SUM($E$3:$F$3)-E93)*1000,$E$4*(1-D94)*G94))))</f>
        <v>64.5</v>
      </c>
      <c r="I94" s="192">
        <f>IF(COUNTIFS('PTC GRTgaz'!$AA$11:$AA$28891,"",'PTC GRTgaz'!$B$11:$B$28891,'Sud-Est'!I$15,'PTC GRTgaz'!$D$11:$D$28891,'Sud-Est'!$A94,'PTC GRTgaz'!$C$11:$C$28891,"DEL")&gt;0,I$13,SUMIFS('PTC GRTgaz'!$AA$11:$AA$28891,'PTC GRTgaz'!$B$11:$B$28891,'Sud-Est'!I$15,'PTC GRTgaz'!$D$11:$D$28891,'Sud-Est'!$A94,'PTC GRTgaz'!$C$11:$C$28891,"DEL")*1.0026*$I$13/86)</f>
        <v>86</v>
      </c>
      <c r="J94" s="102">
        <f t="shared" si="10"/>
        <v>5.5697833333333344</v>
      </c>
      <c r="K94" s="58">
        <f t="shared" si="11"/>
        <v>0.51203049095607245</v>
      </c>
      <c r="L94" s="59">
        <f>IF(K94&gt;=1,0,_xlfn.XLOOKUP(K94,Saline!$B$30:$B$130,Saline!$L$30:$L$130,,1))</f>
        <v>0.76111111111111118</v>
      </c>
      <c r="M94" s="142">
        <f xml:space="preserve">
IF(AND(K94&gt;=Saline!$M$15,A94&lt;=Saline!$L$15),0,
IF(AND(K94&gt;=Saline!$M$16,A94&lt;=Saline!$L$16),0,
IF(AND(K94&gt;=Saline!$M$17,A94&lt;=Saline!$L$17),0,IF((MIN(I94,$E$4*(1-D94)*L94)/1000)+J93&gt;SUM($E$3:$F$3),(SUM($E$3:$F$3)-J93)*1000,MIN(I94,$E$4*(1-D94)*L94)))))</f>
        <v>65.455555555555563</v>
      </c>
      <c r="N94" s="192">
        <f>IF(COUNTIFS('PTC GRTgaz'!$AB$11:$AB$28891,"",'PTC GRTgaz'!$B$11:$B$28891,'Sud-Est'!N$15,'PTC GRTgaz'!$D$11:$D$28891,'Sud-Est'!$A94,'PTC GRTgaz'!$C$11:$C$28891,"DEL")&gt;0,N$13,SUMIFS('PTC GRTgaz'!$AB$11:$AB$28891,'PTC GRTgaz'!$B$11:$B$28891,'Sud-Est'!N$15,'PTC GRTgaz'!$D$11:$D$28891,'Sud-Est'!$A94,'PTC GRTgaz'!$C$11:$C$28891,"DEL")*1.0026*$N$13/86)</f>
        <v>86</v>
      </c>
      <c r="O94" s="102">
        <f t="shared" si="12"/>
        <v>5.8672066666666671</v>
      </c>
      <c r="P94" s="58">
        <f t="shared" si="13"/>
        <v>0.53978666666666675</v>
      </c>
      <c r="Q94" s="59">
        <f>IF(P94&gt;=1,0,_xlfn.XLOOKUP(P94,Saline!$B$30:$B$130,Saline!$L$30:$L$130,,1))</f>
        <v>0.75</v>
      </c>
      <c r="R94" s="142">
        <f xml:space="preserve">
IF(AND(P94&gt;=Saline!$M$15,A94&lt;=Saline!$L$15),0,
IF(AND(P94&gt;=Saline!$M$16,A94&lt;=Saline!$L$16),0,
IF(AND(P94&gt;=Saline!$M$17,A94&lt;=Saline!$L$17),0,MIN(N94,$E$4*(1-D94)*Q94))))</f>
        <v>64.5</v>
      </c>
    </row>
    <row r="95" spans="1:18" x14ac:dyDescent="0.45">
      <c r="A95" s="56">
        <f t="shared" si="7"/>
        <v>44731</v>
      </c>
      <c r="B95" s="157">
        <f>_xlfn.XLOOKUP(A95,Saline!$L$23,Saline!$O$23,0,0)</f>
        <v>0</v>
      </c>
      <c r="C95" s="143">
        <f>_xlfn.XLOOKUP(A95,Saline!$L$15:$L$17,Saline!$O$15:$O$17,SUM($E$3:$F$3),0)</f>
        <v>10.75</v>
      </c>
      <c r="D95" s="58">
        <f>'PT Storengy'!B87</f>
        <v>0</v>
      </c>
      <c r="E95" s="60">
        <f t="shared" si="8"/>
        <v>5.9312288888888895</v>
      </c>
      <c r="F95" s="58">
        <f t="shared" si="9"/>
        <v>0.54578666666666675</v>
      </c>
      <c r="G95" s="59">
        <f>IF(F95&gt;=1,0,_xlfn.XLOOKUP(F95,Saline!$B$30:$B$130,Saline!$L$30:$L$130,,1))</f>
        <v>0.74444444444444446</v>
      </c>
      <c r="H95" s="142">
        <f xml:space="preserve">
IF(AND(F95&gt;=Saline!$M$15,A95&lt;=Saline!$L$15),0,
IF(AND(F95&gt;=Saline!$M$16,A95&lt;=Saline!$L$16),0,
IF(AND(F95&gt;=Saline!$M$17,A95&lt;=Saline!$L$17),0,IF(($E$4*(1-D95)*G95/1000)+E94&gt;SUM($E$3:$F$3),(SUM($E$3:$F$3)-E94)*1000,$E$4*(1-D95)*G95))))</f>
        <v>64.022222222222226</v>
      </c>
      <c r="I95" s="192">
        <f>IF(COUNTIFS('PTC GRTgaz'!$AA$11:$AA$28891,"",'PTC GRTgaz'!$B$11:$B$28891,'Sud-Est'!I$15,'PTC GRTgaz'!$D$11:$D$28891,'Sud-Est'!$A95,'PTC GRTgaz'!$C$11:$C$28891,"DEL")&gt;0,I$13,SUMIFS('PTC GRTgaz'!$AA$11:$AA$28891,'PTC GRTgaz'!$B$11:$B$28891,'Sud-Est'!I$15,'PTC GRTgaz'!$D$11:$D$28891,'Sud-Est'!$A95,'PTC GRTgaz'!$C$11:$C$28891,"DEL")*1.0026*$I$13/86)</f>
        <v>86</v>
      </c>
      <c r="J95" s="102">
        <f t="shared" si="10"/>
        <v>5.6352388888888898</v>
      </c>
      <c r="K95" s="58">
        <f t="shared" si="11"/>
        <v>0.51811937984496137</v>
      </c>
      <c r="L95" s="59">
        <f>IF(K95&gt;=1,0,_xlfn.XLOOKUP(K95,Saline!$B$30:$B$130,Saline!$L$30:$L$130,,1))</f>
        <v>0.76111111111111118</v>
      </c>
      <c r="M95" s="142">
        <f xml:space="preserve">
IF(AND(K95&gt;=Saline!$M$15,A95&lt;=Saline!$L$15),0,
IF(AND(K95&gt;=Saline!$M$16,A95&lt;=Saline!$L$16),0,
IF(AND(K95&gt;=Saline!$M$17,A95&lt;=Saline!$L$17),0,IF((MIN(I95,$E$4*(1-D95)*L95)/1000)+J94&gt;SUM($E$3:$F$3),(SUM($E$3:$F$3)-J94)*1000,MIN(I95,$E$4*(1-D95)*L95)))))</f>
        <v>65.455555555555563</v>
      </c>
      <c r="N95" s="192">
        <f>IF(COUNTIFS('PTC GRTgaz'!$AB$11:$AB$28891,"",'PTC GRTgaz'!$B$11:$B$28891,'Sud-Est'!N$15,'PTC GRTgaz'!$D$11:$D$28891,'Sud-Est'!$A95,'PTC GRTgaz'!$C$11:$C$28891,"DEL")&gt;0,N$13,SUMIFS('PTC GRTgaz'!$AB$11:$AB$28891,'PTC GRTgaz'!$B$11:$B$28891,'Sud-Est'!N$15,'PTC GRTgaz'!$D$11:$D$28891,'Sud-Est'!$A95,'PTC GRTgaz'!$C$11:$C$28891,"DEL")*1.0026*$N$13/86)</f>
        <v>86</v>
      </c>
      <c r="O95" s="102">
        <f t="shared" si="12"/>
        <v>5.9312288888888895</v>
      </c>
      <c r="P95" s="58">
        <f t="shared" si="13"/>
        <v>0.54578666666666675</v>
      </c>
      <c r="Q95" s="59">
        <f>IF(P95&gt;=1,0,_xlfn.XLOOKUP(P95,Saline!$B$30:$B$130,Saline!$L$30:$L$130,,1))</f>
        <v>0.74444444444444446</v>
      </c>
      <c r="R95" s="142">
        <f xml:space="preserve">
IF(AND(P95&gt;=Saline!$M$15,A95&lt;=Saline!$L$15),0,
IF(AND(P95&gt;=Saline!$M$16,A95&lt;=Saline!$L$16),0,
IF(AND(P95&gt;=Saline!$M$17,A95&lt;=Saline!$L$17),0,MIN(N95,$E$4*(1-D95)*Q95))))</f>
        <v>64.022222222222226</v>
      </c>
    </row>
    <row r="96" spans="1:18" x14ac:dyDescent="0.45">
      <c r="A96" s="56">
        <f t="shared" si="7"/>
        <v>44732</v>
      </c>
      <c r="B96" s="157">
        <f>_xlfn.XLOOKUP(A96,Saline!$L$23,Saline!$O$23,0,0)</f>
        <v>0</v>
      </c>
      <c r="C96" s="143">
        <f>_xlfn.XLOOKUP(A96,Saline!$L$15:$L$17,Saline!$O$15:$O$17,SUM($E$3:$F$3),0)</f>
        <v>10.75</v>
      </c>
      <c r="D96" s="58">
        <f>'PT Storengy'!B88</f>
        <v>0</v>
      </c>
      <c r="E96" s="60">
        <f t="shared" si="8"/>
        <v>5.9947733333333337</v>
      </c>
      <c r="F96" s="58">
        <f t="shared" si="9"/>
        <v>0.55174222222222224</v>
      </c>
      <c r="G96" s="59">
        <f>IF(F96&gt;=1,0,_xlfn.XLOOKUP(F96,Saline!$B$30:$B$130,Saline!$L$30:$L$130,,1))</f>
        <v>0.73888888888888893</v>
      </c>
      <c r="H96" s="142">
        <f xml:space="preserve">
IF(AND(F96&gt;=Saline!$M$15,A96&lt;=Saline!$L$15),0,
IF(AND(F96&gt;=Saline!$M$16,A96&lt;=Saline!$L$16),0,
IF(AND(F96&gt;=Saline!$M$17,A96&lt;=Saline!$L$17),0,IF(($E$4*(1-D96)*G96/1000)+E95&gt;SUM($E$3:$F$3),(SUM($E$3:$F$3)-E95)*1000,$E$4*(1-D96)*G96))))</f>
        <v>63.544444444444451</v>
      </c>
      <c r="I96" s="192">
        <f>IF(COUNTIFS('PTC GRTgaz'!$AA$11:$AA$28891,"",'PTC GRTgaz'!$B$11:$B$28891,'Sud-Est'!I$15,'PTC GRTgaz'!$D$11:$D$28891,'Sud-Est'!$A96,'PTC GRTgaz'!$C$11:$C$28891,"DEL")&gt;0,I$13,SUMIFS('PTC GRTgaz'!$AA$11:$AA$28891,'PTC GRTgaz'!$B$11:$B$28891,'Sud-Est'!I$15,'PTC GRTgaz'!$D$11:$D$28891,'Sud-Est'!$A96,'PTC GRTgaz'!$C$11:$C$28891,"DEL")*1.0026*$I$13/86)</f>
        <v>86</v>
      </c>
      <c r="J96" s="102">
        <f t="shared" si="10"/>
        <v>5.7002166666666678</v>
      </c>
      <c r="K96" s="58">
        <f t="shared" si="11"/>
        <v>0.52420826873385018</v>
      </c>
      <c r="L96" s="59">
        <f>IF(K96&gt;=1,0,_xlfn.XLOOKUP(K96,Saline!$B$30:$B$130,Saline!$L$30:$L$130,,1))</f>
        <v>0.75555555555555554</v>
      </c>
      <c r="M96" s="142">
        <f xml:space="preserve">
IF(AND(K96&gt;=Saline!$M$15,A96&lt;=Saline!$L$15),0,
IF(AND(K96&gt;=Saline!$M$16,A96&lt;=Saline!$L$16),0,
IF(AND(K96&gt;=Saline!$M$17,A96&lt;=Saline!$L$17),0,IF((MIN(I96,$E$4*(1-D96)*L96)/1000)+J95&gt;SUM($E$3:$F$3),(SUM($E$3:$F$3)-J95)*1000,MIN(I96,$E$4*(1-D96)*L96)))))</f>
        <v>64.977777777777774</v>
      </c>
      <c r="N96" s="192">
        <f>IF(COUNTIFS('PTC GRTgaz'!$AB$11:$AB$28891,"",'PTC GRTgaz'!$B$11:$B$28891,'Sud-Est'!N$15,'PTC GRTgaz'!$D$11:$D$28891,'Sud-Est'!$A96,'PTC GRTgaz'!$C$11:$C$28891,"DEL")&gt;0,N$13,SUMIFS('PTC GRTgaz'!$AB$11:$AB$28891,'PTC GRTgaz'!$B$11:$B$28891,'Sud-Est'!N$15,'PTC GRTgaz'!$D$11:$D$28891,'Sud-Est'!$A96,'PTC GRTgaz'!$C$11:$C$28891,"DEL")*1.0026*$N$13/86)</f>
        <v>86</v>
      </c>
      <c r="O96" s="102">
        <f t="shared" si="12"/>
        <v>5.9947733333333337</v>
      </c>
      <c r="P96" s="58">
        <f t="shared" si="13"/>
        <v>0.55174222222222224</v>
      </c>
      <c r="Q96" s="59">
        <f>IF(P96&gt;=1,0,_xlfn.XLOOKUP(P96,Saline!$B$30:$B$130,Saline!$L$30:$L$130,,1))</f>
        <v>0.73888888888888893</v>
      </c>
      <c r="R96" s="142">
        <f xml:space="preserve">
IF(AND(P96&gt;=Saline!$M$15,A96&lt;=Saline!$L$15),0,
IF(AND(P96&gt;=Saline!$M$16,A96&lt;=Saline!$L$16),0,
IF(AND(P96&gt;=Saline!$M$17,A96&lt;=Saline!$L$17),0,MIN(N96,$E$4*(1-D96)*Q96))))</f>
        <v>63.544444444444451</v>
      </c>
    </row>
    <row r="97" spans="1:18" x14ac:dyDescent="0.45">
      <c r="A97" s="56">
        <f t="shared" si="7"/>
        <v>44733</v>
      </c>
      <c r="B97" s="157">
        <f>_xlfn.XLOOKUP(A97,Saline!$L$23,Saline!$O$23,0,0)</f>
        <v>0</v>
      </c>
      <c r="C97" s="143">
        <f>_xlfn.XLOOKUP(A97,Saline!$L$15:$L$17,Saline!$O$15:$O$17,SUM($E$3:$F$3),0)</f>
        <v>10.75</v>
      </c>
      <c r="D97" s="58">
        <f>'PT Storengy'!B89</f>
        <v>0</v>
      </c>
      <c r="E97" s="60">
        <f t="shared" si="8"/>
        <v>6.0583177777777779</v>
      </c>
      <c r="F97" s="58">
        <f t="shared" si="9"/>
        <v>0.55765333333333333</v>
      </c>
      <c r="G97" s="59">
        <f>IF(F97&gt;=1,0,_xlfn.XLOOKUP(F97,Saline!$B$30:$B$130,Saline!$L$30:$L$130,,1))</f>
        <v>0.73888888888888893</v>
      </c>
      <c r="H97" s="142">
        <f xml:space="preserve">
IF(AND(F97&gt;=Saline!$M$15,A97&lt;=Saline!$L$15),0,
IF(AND(F97&gt;=Saline!$M$16,A97&lt;=Saline!$L$16),0,
IF(AND(F97&gt;=Saline!$M$17,A97&lt;=Saline!$L$17),0,IF(($E$4*(1-D97)*G97/1000)+E96&gt;SUM($E$3:$F$3),(SUM($E$3:$F$3)-E96)*1000,$E$4*(1-D97)*G97))))</f>
        <v>63.544444444444451</v>
      </c>
      <c r="I97" s="192">
        <f>IF(COUNTIFS('PTC GRTgaz'!$AA$11:$AA$28891,"",'PTC GRTgaz'!$B$11:$B$28891,'Sud-Est'!I$15,'PTC GRTgaz'!$D$11:$D$28891,'Sud-Est'!$A97,'PTC GRTgaz'!$C$11:$C$28891,"DEL")&gt;0,I$13,SUMIFS('PTC GRTgaz'!$AA$11:$AA$28891,'PTC GRTgaz'!$B$11:$B$28891,'Sud-Est'!I$15,'PTC GRTgaz'!$D$11:$D$28891,'Sud-Est'!$A97,'PTC GRTgaz'!$C$11:$C$28891,"DEL")*1.0026*$I$13/86)</f>
        <v>86</v>
      </c>
      <c r="J97" s="102">
        <f t="shared" si="10"/>
        <v>5.7647166666666676</v>
      </c>
      <c r="K97" s="58">
        <f t="shared" si="11"/>
        <v>0.5302527131782947</v>
      </c>
      <c r="L97" s="59">
        <f>IF(K97&gt;=1,0,_xlfn.XLOOKUP(K97,Saline!$B$30:$B$130,Saline!$L$30:$L$130,,1))</f>
        <v>0.75</v>
      </c>
      <c r="M97" s="142">
        <f xml:space="preserve">
IF(AND(K97&gt;=Saline!$M$15,A97&lt;=Saline!$L$15),0,
IF(AND(K97&gt;=Saline!$M$16,A97&lt;=Saline!$L$16),0,
IF(AND(K97&gt;=Saline!$M$17,A97&lt;=Saline!$L$17),0,IF((MIN(I97,$E$4*(1-D97)*L97)/1000)+J96&gt;SUM($E$3:$F$3),(SUM($E$3:$F$3)-J96)*1000,MIN(I97,$E$4*(1-D97)*L97)))))</f>
        <v>64.5</v>
      </c>
      <c r="N97" s="192">
        <f>IF(COUNTIFS('PTC GRTgaz'!$AB$11:$AB$28891,"",'PTC GRTgaz'!$B$11:$B$28891,'Sud-Est'!N$15,'PTC GRTgaz'!$D$11:$D$28891,'Sud-Est'!$A97,'PTC GRTgaz'!$C$11:$C$28891,"DEL")&gt;0,N$13,SUMIFS('PTC GRTgaz'!$AB$11:$AB$28891,'PTC GRTgaz'!$B$11:$B$28891,'Sud-Est'!N$15,'PTC GRTgaz'!$D$11:$D$28891,'Sud-Est'!$A97,'PTC GRTgaz'!$C$11:$C$28891,"DEL")*1.0026*$N$13/86)</f>
        <v>86</v>
      </c>
      <c r="O97" s="102">
        <f t="shared" si="12"/>
        <v>6.0583177777777779</v>
      </c>
      <c r="P97" s="58">
        <f t="shared" si="13"/>
        <v>0.55765333333333333</v>
      </c>
      <c r="Q97" s="59">
        <f>IF(P97&gt;=1,0,_xlfn.XLOOKUP(P97,Saline!$B$30:$B$130,Saline!$L$30:$L$130,,1))</f>
        <v>0.73888888888888893</v>
      </c>
      <c r="R97" s="142">
        <f xml:space="preserve">
IF(AND(P97&gt;=Saline!$M$15,A97&lt;=Saline!$L$15),0,
IF(AND(P97&gt;=Saline!$M$16,A97&lt;=Saline!$L$16),0,
IF(AND(P97&gt;=Saline!$M$17,A97&lt;=Saline!$L$17),0,MIN(N97,$E$4*(1-D97)*Q97))))</f>
        <v>63.544444444444451</v>
      </c>
    </row>
    <row r="98" spans="1:18" x14ac:dyDescent="0.45">
      <c r="A98" s="56">
        <f t="shared" si="7"/>
        <v>44734</v>
      </c>
      <c r="B98" s="157">
        <f>_xlfn.XLOOKUP(A98,Saline!$L$23,Saline!$O$23,0,0)</f>
        <v>0</v>
      </c>
      <c r="C98" s="143">
        <f>_xlfn.XLOOKUP(A98,Saline!$L$15:$L$17,Saline!$O$15:$O$17,SUM($E$3:$F$3),0)</f>
        <v>10.75</v>
      </c>
      <c r="D98" s="58">
        <f>'PT Storengy'!B90</f>
        <v>0</v>
      </c>
      <c r="E98" s="60">
        <f t="shared" si="8"/>
        <v>6.1213844444444447</v>
      </c>
      <c r="F98" s="58">
        <f t="shared" si="9"/>
        <v>0.56356444444444442</v>
      </c>
      <c r="G98" s="59">
        <f>IF(F98&gt;=1,0,_xlfn.XLOOKUP(F98,Saline!$B$30:$B$130,Saline!$L$30:$L$130,,1))</f>
        <v>0.73333333333333339</v>
      </c>
      <c r="H98" s="142">
        <f xml:space="preserve">
IF(AND(F98&gt;=Saline!$M$15,A98&lt;=Saline!$L$15),0,
IF(AND(F98&gt;=Saline!$M$16,A98&lt;=Saline!$L$16),0,
IF(AND(F98&gt;=Saline!$M$17,A98&lt;=Saline!$L$17),0,IF(($E$4*(1-D98)*G98/1000)+E97&gt;SUM($E$3:$F$3),(SUM($E$3:$F$3)-E97)*1000,$E$4*(1-D98)*G98))))</f>
        <v>63.06666666666667</v>
      </c>
      <c r="I98" s="192">
        <f>IF(COUNTIFS('PTC GRTgaz'!$AA$11:$AA$28891,"",'PTC GRTgaz'!$B$11:$B$28891,'Sud-Est'!I$15,'PTC GRTgaz'!$D$11:$D$28891,'Sud-Est'!$A98,'PTC GRTgaz'!$C$11:$C$28891,"DEL")&gt;0,I$13,SUMIFS('PTC GRTgaz'!$AA$11:$AA$28891,'PTC GRTgaz'!$B$11:$B$28891,'Sud-Est'!I$15,'PTC GRTgaz'!$D$11:$D$28891,'Sud-Est'!$A98,'PTC GRTgaz'!$C$11:$C$28891,"DEL")*1.0026*$I$13/86)</f>
        <v>86</v>
      </c>
      <c r="J98" s="102">
        <f t="shared" si="10"/>
        <v>5.8292166666666674</v>
      </c>
      <c r="K98" s="58">
        <f t="shared" si="11"/>
        <v>0.5362527131782947</v>
      </c>
      <c r="L98" s="59">
        <f>IF(K98&gt;=1,0,_xlfn.XLOOKUP(K98,Saline!$B$30:$B$130,Saline!$L$30:$L$130,,1))</f>
        <v>0.75</v>
      </c>
      <c r="M98" s="142">
        <f xml:space="preserve">
IF(AND(K98&gt;=Saline!$M$15,A98&lt;=Saline!$L$15),0,
IF(AND(K98&gt;=Saline!$M$16,A98&lt;=Saline!$L$16),0,
IF(AND(K98&gt;=Saline!$M$17,A98&lt;=Saline!$L$17),0,IF((MIN(I98,$E$4*(1-D98)*L98)/1000)+J97&gt;SUM($E$3:$F$3),(SUM($E$3:$F$3)-J97)*1000,MIN(I98,$E$4*(1-D98)*L98)))))</f>
        <v>64.5</v>
      </c>
      <c r="N98" s="192">
        <f>IF(COUNTIFS('PTC GRTgaz'!$AB$11:$AB$28891,"",'PTC GRTgaz'!$B$11:$B$28891,'Sud-Est'!N$15,'PTC GRTgaz'!$D$11:$D$28891,'Sud-Est'!$A98,'PTC GRTgaz'!$C$11:$C$28891,"DEL")&gt;0,N$13,SUMIFS('PTC GRTgaz'!$AB$11:$AB$28891,'PTC GRTgaz'!$B$11:$B$28891,'Sud-Est'!N$15,'PTC GRTgaz'!$D$11:$D$28891,'Sud-Est'!$A98,'PTC GRTgaz'!$C$11:$C$28891,"DEL")*1.0026*$N$13/86)</f>
        <v>86</v>
      </c>
      <c r="O98" s="102">
        <f t="shared" si="12"/>
        <v>6.1213844444444447</v>
      </c>
      <c r="P98" s="58">
        <f t="shared" si="13"/>
        <v>0.56356444444444442</v>
      </c>
      <c r="Q98" s="59">
        <f>IF(P98&gt;=1,0,_xlfn.XLOOKUP(P98,Saline!$B$30:$B$130,Saline!$L$30:$L$130,,1))</f>
        <v>0.73333333333333339</v>
      </c>
      <c r="R98" s="142">
        <f xml:space="preserve">
IF(AND(P98&gt;=Saline!$M$15,A98&lt;=Saline!$L$15),0,
IF(AND(P98&gt;=Saline!$M$16,A98&lt;=Saline!$L$16),0,
IF(AND(P98&gt;=Saline!$M$17,A98&lt;=Saline!$L$17),0,MIN(N98,$E$4*(1-D98)*Q98))))</f>
        <v>63.06666666666667</v>
      </c>
    </row>
    <row r="99" spans="1:18" x14ac:dyDescent="0.45">
      <c r="A99" s="56">
        <f t="shared" si="7"/>
        <v>44735</v>
      </c>
      <c r="B99" s="157">
        <f>_xlfn.XLOOKUP(A99,Saline!$L$23,Saline!$O$23,0,0)</f>
        <v>0</v>
      </c>
      <c r="C99" s="143">
        <f>_xlfn.XLOOKUP(A99,Saline!$L$15:$L$17,Saline!$O$15:$O$17,SUM($E$3:$F$3),0)</f>
        <v>10.75</v>
      </c>
      <c r="D99" s="58">
        <f>'PT Storengy'!B91</f>
        <v>0</v>
      </c>
      <c r="E99" s="60">
        <f t="shared" si="8"/>
        <v>6.1844511111111116</v>
      </c>
      <c r="F99" s="58">
        <f t="shared" si="9"/>
        <v>0.56943111111111111</v>
      </c>
      <c r="G99" s="59">
        <f>IF(F99&gt;=1,0,_xlfn.XLOOKUP(F99,Saline!$B$30:$B$130,Saline!$L$30:$L$130,,1))</f>
        <v>0.73333333333333339</v>
      </c>
      <c r="H99" s="142">
        <f xml:space="preserve">
IF(AND(F99&gt;=Saline!$M$15,A99&lt;=Saline!$L$15),0,
IF(AND(F99&gt;=Saline!$M$16,A99&lt;=Saline!$L$16),0,
IF(AND(F99&gt;=Saline!$M$17,A99&lt;=Saline!$L$17),0,IF(($E$4*(1-D99)*G99/1000)+E98&gt;SUM($E$3:$F$3),(SUM($E$3:$F$3)-E98)*1000,$E$4*(1-D99)*G99))))</f>
        <v>63.06666666666667</v>
      </c>
      <c r="I99" s="192">
        <f>IF(COUNTIFS('PTC GRTgaz'!$AA$11:$AA$28891,"",'PTC GRTgaz'!$B$11:$B$28891,'Sud-Est'!I$15,'PTC GRTgaz'!$D$11:$D$28891,'Sud-Est'!$A99,'PTC GRTgaz'!$C$11:$C$28891,"DEL")&gt;0,I$13,SUMIFS('PTC GRTgaz'!$AA$11:$AA$28891,'PTC GRTgaz'!$B$11:$B$28891,'Sud-Est'!I$15,'PTC GRTgaz'!$D$11:$D$28891,'Sud-Est'!$A99,'PTC GRTgaz'!$C$11:$C$28891,"DEL")*1.0026*$I$13/86)</f>
        <v>86</v>
      </c>
      <c r="J99" s="102">
        <f t="shared" si="10"/>
        <v>5.8932388888888898</v>
      </c>
      <c r="K99" s="58">
        <f t="shared" si="11"/>
        <v>0.5422527131782946</v>
      </c>
      <c r="L99" s="59">
        <f>IF(K99&gt;=1,0,_xlfn.XLOOKUP(K99,Saline!$B$30:$B$130,Saline!$L$30:$L$130,,1))</f>
        <v>0.74444444444444446</v>
      </c>
      <c r="M99" s="142">
        <f xml:space="preserve">
IF(AND(K99&gt;=Saline!$M$15,A99&lt;=Saline!$L$15),0,
IF(AND(K99&gt;=Saline!$M$16,A99&lt;=Saline!$L$16),0,
IF(AND(K99&gt;=Saline!$M$17,A99&lt;=Saline!$L$17),0,IF((MIN(I99,$E$4*(1-D99)*L99)/1000)+J98&gt;SUM($E$3:$F$3),(SUM($E$3:$F$3)-J98)*1000,MIN(I99,$E$4*(1-D99)*L99)))))</f>
        <v>64.022222222222226</v>
      </c>
      <c r="N99" s="192">
        <f>IF(COUNTIFS('PTC GRTgaz'!$AB$11:$AB$28891,"",'PTC GRTgaz'!$B$11:$B$28891,'Sud-Est'!N$15,'PTC GRTgaz'!$D$11:$D$28891,'Sud-Est'!$A99,'PTC GRTgaz'!$C$11:$C$28891,"DEL")&gt;0,N$13,SUMIFS('PTC GRTgaz'!$AB$11:$AB$28891,'PTC GRTgaz'!$B$11:$B$28891,'Sud-Est'!N$15,'PTC GRTgaz'!$D$11:$D$28891,'Sud-Est'!$A99,'PTC GRTgaz'!$C$11:$C$28891,"DEL")*1.0026*$N$13/86)</f>
        <v>86</v>
      </c>
      <c r="O99" s="102">
        <f t="shared" si="12"/>
        <v>6.1844511111111116</v>
      </c>
      <c r="P99" s="58">
        <f t="shared" si="13"/>
        <v>0.56943111111111111</v>
      </c>
      <c r="Q99" s="59">
        <f>IF(P99&gt;=1,0,_xlfn.XLOOKUP(P99,Saline!$B$30:$B$130,Saline!$L$30:$L$130,,1))</f>
        <v>0.73333333333333339</v>
      </c>
      <c r="R99" s="142">
        <f xml:space="preserve">
IF(AND(P99&gt;=Saline!$M$15,A99&lt;=Saline!$L$15),0,
IF(AND(P99&gt;=Saline!$M$16,A99&lt;=Saline!$L$16),0,
IF(AND(P99&gt;=Saline!$M$17,A99&lt;=Saline!$L$17),0,MIN(N99,$E$4*(1-D99)*Q99))))</f>
        <v>63.06666666666667</v>
      </c>
    </row>
    <row r="100" spans="1:18" x14ac:dyDescent="0.45">
      <c r="A100" s="56">
        <f t="shared" si="7"/>
        <v>44736</v>
      </c>
      <c r="B100" s="157">
        <f>_xlfn.XLOOKUP(A100,Saline!$L$23,Saline!$O$23,0,0)</f>
        <v>0</v>
      </c>
      <c r="C100" s="143">
        <f>_xlfn.XLOOKUP(A100,Saline!$L$15:$L$17,Saline!$O$15:$O$17,SUM($E$3:$F$3),0)</f>
        <v>10.75</v>
      </c>
      <c r="D100" s="58">
        <f>'PT Storengy'!B92</f>
        <v>0</v>
      </c>
      <c r="E100" s="60">
        <f t="shared" si="8"/>
        <v>6.2470400000000001</v>
      </c>
      <c r="F100" s="58">
        <f t="shared" si="9"/>
        <v>0.5752977777777778</v>
      </c>
      <c r="G100" s="59">
        <f>IF(F100&gt;=1,0,_xlfn.XLOOKUP(F100,Saline!$B$30:$B$130,Saline!$L$30:$L$130,,1))</f>
        <v>0.72777777777777786</v>
      </c>
      <c r="H100" s="142">
        <f xml:space="preserve">
IF(AND(F100&gt;=Saline!$M$15,A100&lt;=Saline!$L$15),0,
IF(AND(F100&gt;=Saline!$M$16,A100&lt;=Saline!$L$16),0,
IF(AND(F100&gt;=Saline!$M$17,A100&lt;=Saline!$L$17),0,IF(($E$4*(1-D100)*G100/1000)+E99&gt;SUM($E$3:$F$3),(SUM($E$3:$F$3)-E99)*1000,$E$4*(1-D100)*G100))))</f>
        <v>62.588888888888896</v>
      </c>
      <c r="I100" s="192">
        <f>IF(COUNTIFS('PTC GRTgaz'!$AA$11:$AA$28891,"",'PTC GRTgaz'!$B$11:$B$28891,'Sud-Est'!I$15,'PTC GRTgaz'!$D$11:$D$28891,'Sud-Est'!$A100,'PTC GRTgaz'!$C$11:$C$28891,"DEL")&gt;0,I$13,SUMIFS('PTC GRTgaz'!$AA$11:$AA$28891,'PTC GRTgaz'!$B$11:$B$28891,'Sud-Est'!I$15,'PTC GRTgaz'!$D$11:$D$28891,'Sud-Est'!$A100,'PTC GRTgaz'!$C$11:$C$28891,"DEL")*1.0026*$I$13/86)</f>
        <v>86</v>
      </c>
      <c r="J100" s="102">
        <f t="shared" si="10"/>
        <v>5.9572611111111122</v>
      </c>
      <c r="K100" s="58">
        <f t="shared" si="11"/>
        <v>0.5482082687338502</v>
      </c>
      <c r="L100" s="59">
        <f>IF(K100&gt;=1,0,_xlfn.XLOOKUP(K100,Saline!$B$30:$B$130,Saline!$L$30:$L$130,,1))</f>
        <v>0.74444444444444446</v>
      </c>
      <c r="M100" s="142">
        <f xml:space="preserve">
IF(AND(K100&gt;=Saline!$M$15,A100&lt;=Saline!$L$15),0,
IF(AND(K100&gt;=Saline!$M$16,A100&lt;=Saline!$L$16),0,
IF(AND(K100&gt;=Saline!$M$17,A100&lt;=Saline!$L$17),0,IF((MIN(I100,$E$4*(1-D100)*L100)/1000)+J99&gt;SUM($E$3:$F$3),(SUM($E$3:$F$3)-J99)*1000,MIN(I100,$E$4*(1-D100)*L100)))))</f>
        <v>64.022222222222226</v>
      </c>
      <c r="N100" s="192">
        <f>IF(COUNTIFS('PTC GRTgaz'!$AB$11:$AB$28891,"",'PTC GRTgaz'!$B$11:$B$28891,'Sud-Est'!N$15,'PTC GRTgaz'!$D$11:$D$28891,'Sud-Est'!$A100,'PTC GRTgaz'!$C$11:$C$28891,"DEL")&gt;0,N$13,SUMIFS('PTC GRTgaz'!$AB$11:$AB$28891,'PTC GRTgaz'!$B$11:$B$28891,'Sud-Est'!N$15,'PTC GRTgaz'!$D$11:$D$28891,'Sud-Est'!$A100,'PTC GRTgaz'!$C$11:$C$28891,"DEL")*1.0026*$N$13/86)</f>
        <v>86</v>
      </c>
      <c r="O100" s="102">
        <f t="shared" si="12"/>
        <v>6.2470400000000001</v>
      </c>
      <c r="P100" s="58">
        <f t="shared" si="13"/>
        <v>0.5752977777777778</v>
      </c>
      <c r="Q100" s="59">
        <f>IF(P100&gt;=1,0,_xlfn.XLOOKUP(P100,Saline!$B$30:$B$130,Saline!$L$30:$L$130,,1))</f>
        <v>0.72777777777777786</v>
      </c>
      <c r="R100" s="142">
        <f xml:space="preserve">
IF(AND(P100&gt;=Saline!$M$15,A100&lt;=Saline!$L$15),0,
IF(AND(P100&gt;=Saline!$M$16,A100&lt;=Saline!$L$16),0,
IF(AND(P100&gt;=Saline!$M$17,A100&lt;=Saline!$L$17),0,MIN(N100,$E$4*(1-D100)*Q100))))</f>
        <v>62.588888888888896</v>
      </c>
    </row>
    <row r="101" spans="1:18" x14ac:dyDescent="0.45">
      <c r="A101" s="56">
        <f t="shared" si="7"/>
        <v>44737</v>
      </c>
      <c r="B101" s="157">
        <f>_xlfn.XLOOKUP(A101,Saline!$L$23,Saline!$O$23,0,0)</f>
        <v>0</v>
      </c>
      <c r="C101" s="143">
        <f>_xlfn.XLOOKUP(A101,Saline!$L$15:$L$17,Saline!$O$15:$O$17,SUM($E$3:$F$3),0)</f>
        <v>10.75</v>
      </c>
      <c r="D101" s="58">
        <f>'PT Storengy'!B93</f>
        <v>0</v>
      </c>
      <c r="E101" s="60">
        <f t="shared" si="8"/>
        <v>6.3091511111111114</v>
      </c>
      <c r="F101" s="58">
        <f t="shared" si="9"/>
        <v>0.58111999999999997</v>
      </c>
      <c r="G101" s="59">
        <f>IF(F101&gt;=1,0,_xlfn.XLOOKUP(F101,Saline!$B$30:$B$130,Saline!$L$30:$L$130,,1))</f>
        <v>0.72222222222222232</v>
      </c>
      <c r="H101" s="142">
        <f xml:space="preserve">
IF(AND(F101&gt;=Saline!$M$15,A101&lt;=Saline!$L$15),0,
IF(AND(F101&gt;=Saline!$M$16,A101&lt;=Saline!$L$16),0,
IF(AND(F101&gt;=Saline!$M$17,A101&lt;=Saline!$L$17),0,IF(($E$4*(1-D101)*G101/1000)+E100&gt;SUM($E$3:$F$3),(SUM($E$3:$F$3)-E100)*1000,$E$4*(1-D101)*G101))))</f>
        <v>62.111111111111121</v>
      </c>
      <c r="I101" s="192">
        <f>IF(COUNTIFS('PTC GRTgaz'!$AA$11:$AA$28891,"",'PTC GRTgaz'!$B$11:$B$28891,'Sud-Est'!I$15,'PTC GRTgaz'!$D$11:$D$28891,'Sud-Est'!$A101,'PTC GRTgaz'!$C$11:$C$28891,"DEL")&gt;0,I$13,SUMIFS('PTC GRTgaz'!$AA$11:$AA$28891,'PTC GRTgaz'!$B$11:$B$28891,'Sud-Est'!I$15,'PTC GRTgaz'!$D$11:$D$28891,'Sud-Est'!$A101,'PTC GRTgaz'!$C$11:$C$28891,"DEL")*1.0026*$I$13/86)</f>
        <v>86</v>
      </c>
      <c r="J101" s="102">
        <f t="shared" si="10"/>
        <v>6.0208055555555564</v>
      </c>
      <c r="K101" s="58">
        <f t="shared" si="11"/>
        <v>0.5541638242894058</v>
      </c>
      <c r="L101" s="59">
        <f>IF(K101&gt;=1,0,_xlfn.XLOOKUP(K101,Saline!$B$30:$B$130,Saline!$L$30:$L$130,,1))</f>
        <v>0.73888888888888893</v>
      </c>
      <c r="M101" s="142">
        <f xml:space="preserve">
IF(AND(K101&gt;=Saline!$M$15,A101&lt;=Saline!$L$15),0,
IF(AND(K101&gt;=Saline!$M$16,A101&lt;=Saline!$L$16),0,
IF(AND(K101&gt;=Saline!$M$17,A101&lt;=Saline!$L$17),0,IF((MIN(I101,$E$4*(1-D101)*L101)/1000)+J100&gt;SUM($E$3:$F$3),(SUM($E$3:$F$3)-J100)*1000,MIN(I101,$E$4*(1-D101)*L101)))))</f>
        <v>63.544444444444451</v>
      </c>
      <c r="N101" s="192">
        <f>IF(COUNTIFS('PTC GRTgaz'!$AB$11:$AB$28891,"",'PTC GRTgaz'!$B$11:$B$28891,'Sud-Est'!N$15,'PTC GRTgaz'!$D$11:$D$28891,'Sud-Est'!$A101,'PTC GRTgaz'!$C$11:$C$28891,"DEL")&gt;0,N$13,SUMIFS('PTC GRTgaz'!$AB$11:$AB$28891,'PTC GRTgaz'!$B$11:$B$28891,'Sud-Est'!N$15,'PTC GRTgaz'!$D$11:$D$28891,'Sud-Est'!$A101,'PTC GRTgaz'!$C$11:$C$28891,"DEL")*1.0026*$N$13/86)</f>
        <v>86</v>
      </c>
      <c r="O101" s="102">
        <f t="shared" si="12"/>
        <v>6.3091511111111114</v>
      </c>
      <c r="P101" s="58">
        <f t="shared" si="13"/>
        <v>0.58111999999999997</v>
      </c>
      <c r="Q101" s="59">
        <f>IF(P101&gt;=1,0,_xlfn.XLOOKUP(P101,Saline!$B$30:$B$130,Saline!$L$30:$L$130,,1))</f>
        <v>0.72222222222222232</v>
      </c>
      <c r="R101" s="142">
        <f xml:space="preserve">
IF(AND(P101&gt;=Saline!$M$15,A101&lt;=Saline!$L$15),0,
IF(AND(P101&gt;=Saline!$M$16,A101&lt;=Saline!$L$16),0,
IF(AND(P101&gt;=Saline!$M$17,A101&lt;=Saline!$L$17),0,MIN(N101,$E$4*(1-D101)*Q101))))</f>
        <v>62.111111111111121</v>
      </c>
    </row>
    <row r="102" spans="1:18" x14ac:dyDescent="0.45">
      <c r="A102" s="56">
        <f t="shared" si="7"/>
        <v>44738</v>
      </c>
      <c r="B102" s="157">
        <f>_xlfn.XLOOKUP(A102,Saline!$L$23,Saline!$O$23,0,0)</f>
        <v>0</v>
      </c>
      <c r="C102" s="143">
        <f>_xlfn.XLOOKUP(A102,Saline!$L$15:$L$17,Saline!$O$15:$O$17,SUM($E$3:$F$3),0)</f>
        <v>10.75</v>
      </c>
      <c r="D102" s="58">
        <f>'PT Storengy'!B94</f>
        <v>0</v>
      </c>
      <c r="E102" s="60">
        <f t="shared" si="8"/>
        <v>6.3712622222222226</v>
      </c>
      <c r="F102" s="58">
        <f t="shared" si="9"/>
        <v>0.58689777777777785</v>
      </c>
      <c r="G102" s="59">
        <f>IF(F102&gt;=1,0,_xlfn.XLOOKUP(F102,Saline!$B$30:$B$130,Saline!$L$30:$L$130,,1))</f>
        <v>0.72222222222222232</v>
      </c>
      <c r="H102" s="142">
        <f xml:space="preserve">
IF(AND(F102&gt;=Saline!$M$15,A102&lt;=Saline!$L$15),0,
IF(AND(F102&gt;=Saline!$M$16,A102&lt;=Saline!$L$16),0,
IF(AND(F102&gt;=Saline!$M$17,A102&lt;=Saline!$L$17),0,IF(($E$4*(1-D102)*G102/1000)+E101&gt;SUM($E$3:$F$3),(SUM($E$3:$F$3)-E101)*1000,$E$4*(1-D102)*G102))))</f>
        <v>62.111111111111121</v>
      </c>
      <c r="I102" s="192">
        <f>IF(COUNTIFS('PTC GRTgaz'!$AA$11:$AA$28891,"",'PTC GRTgaz'!$B$11:$B$28891,'Sud-Est'!I$15,'PTC GRTgaz'!$D$11:$D$28891,'Sud-Est'!$A102,'PTC GRTgaz'!$C$11:$C$28891,"DEL")&gt;0,I$13,SUMIFS('PTC GRTgaz'!$AA$11:$AA$28891,'PTC GRTgaz'!$B$11:$B$28891,'Sud-Est'!I$15,'PTC GRTgaz'!$D$11:$D$28891,'Sud-Est'!$A102,'PTC GRTgaz'!$C$11:$C$28891,"DEL")*1.0026*$I$13/86)</f>
        <v>86</v>
      </c>
      <c r="J102" s="102">
        <f t="shared" si="10"/>
        <v>6.0838722222222232</v>
      </c>
      <c r="K102" s="58">
        <f t="shared" si="11"/>
        <v>0.56007493540051689</v>
      </c>
      <c r="L102" s="59">
        <f>IF(K102&gt;=1,0,_xlfn.XLOOKUP(K102,Saline!$B$30:$B$130,Saline!$L$30:$L$130,,1))</f>
        <v>0.73333333333333339</v>
      </c>
      <c r="M102" s="142">
        <f xml:space="preserve">
IF(AND(K102&gt;=Saline!$M$15,A102&lt;=Saline!$L$15),0,
IF(AND(K102&gt;=Saline!$M$16,A102&lt;=Saline!$L$16),0,
IF(AND(K102&gt;=Saline!$M$17,A102&lt;=Saline!$L$17),0,IF((MIN(I102,$E$4*(1-D102)*L102)/1000)+J101&gt;SUM($E$3:$F$3),(SUM($E$3:$F$3)-J101)*1000,MIN(I102,$E$4*(1-D102)*L102)))))</f>
        <v>63.06666666666667</v>
      </c>
      <c r="N102" s="192">
        <f>IF(COUNTIFS('PTC GRTgaz'!$AB$11:$AB$28891,"",'PTC GRTgaz'!$B$11:$B$28891,'Sud-Est'!N$15,'PTC GRTgaz'!$D$11:$D$28891,'Sud-Est'!$A102,'PTC GRTgaz'!$C$11:$C$28891,"DEL")&gt;0,N$13,SUMIFS('PTC GRTgaz'!$AB$11:$AB$28891,'PTC GRTgaz'!$B$11:$B$28891,'Sud-Est'!N$15,'PTC GRTgaz'!$D$11:$D$28891,'Sud-Est'!$A102,'PTC GRTgaz'!$C$11:$C$28891,"DEL")*1.0026*$N$13/86)</f>
        <v>86</v>
      </c>
      <c r="O102" s="102">
        <f t="shared" si="12"/>
        <v>6.3712622222222226</v>
      </c>
      <c r="P102" s="58">
        <f t="shared" si="13"/>
        <v>0.58689777777777785</v>
      </c>
      <c r="Q102" s="59">
        <f>IF(P102&gt;=1,0,_xlfn.XLOOKUP(P102,Saline!$B$30:$B$130,Saline!$L$30:$L$130,,1))</f>
        <v>0.72222222222222232</v>
      </c>
      <c r="R102" s="142">
        <f xml:space="preserve">
IF(AND(P102&gt;=Saline!$M$15,A102&lt;=Saline!$L$15),0,
IF(AND(P102&gt;=Saline!$M$16,A102&lt;=Saline!$L$16),0,
IF(AND(P102&gt;=Saline!$M$17,A102&lt;=Saline!$L$17),0,MIN(N102,$E$4*(1-D102)*Q102))))</f>
        <v>62.111111111111121</v>
      </c>
    </row>
    <row r="103" spans="1:18" x14ac:dyDescent="0.45">
      <c r="A103" s="56">
        <f t="shared" si="7"/>
        <v>44739</v>
      </c>
      <c r="B103" s="157">
        <f>_xlfn.XLOOKUP(A103,Saline!$L$23,Saline!$O$23,0,0)</f>
        <v>0</v>
      </c>
      <c r="C103" s="143">
        <f>_xlfn.XLOOKUP(A103,Saline!$L$15:$L$17,Saline!$O$15:$O$17,SUM($E$3:$F$3),0)</f>
        <v>10.75</v>
      </c>
      <c r="D103" s="58">
        <f>'PT Storengy'!B95</f>
        <v>0</v>
      </c>
      <c r="E103" s="60">
        <f t="shared" si="8"/>
        <v>6.4328955555555556</v>
      </c>
      <c r="F103" s="58">
        <f t="shared" si="9"/>
        <v>0.59267555555555562</v>
      </c>
      <c r="G103" s="59">
        <f>IF(F103&gt;=1,0,_xlfn.XLOOKUP(F103,Saline!$B$30:$B$130,Saline!$L$30:$L$130,,1))</f>
        <v>0.71666666666666679</v>
      </c>
      <c r="H103" s="142">
        <f xml:space="preserve">
IF(AND(F103&gt;=Saline!$M$15,A103&lt;=Saline!$L$15),0,
IF(AND(F103&gt;=Saline!$M$16,A103&lt;=Saline!$L$16),0,
IF(AND(F103&gt;=Saline!$M$17,A103&lt;=Saline!$L$17),0,IF(($E$4*(1-D103)*G103/1000)+E102&gt;SUM($E$3:$F$3),(SUM($E$3:$F$3)-E102)*1000,$E$4*(1-D103)*G103))))</f>
        <v>61.63333333333334</v>
      </c>
      <c r="I103" s="192">
        <f>IF(COUNTIFS('PTC GRTgaz'!$AA$11:$AA$28891,"",'PTC GRTgaz'!$B$11:$B$28891,'Sud-Est'!I$15,'PTC GRTgaz'!$D$11:$D$28891,'Sud-Est'!$A103,'PTC GRTgaz'!$C$11:$C$28891,"DEL")&gt;0,I$13,SUMIFS('PTC GRTgaz'!$AA$11:$AA$28891,'PTC GRTgaz'!$B$11:$B$28891,'Sud-Est'!I$15,'PTC GRTgaz'!$D$11:$D$28891,'Sud-Est'!$A103,'PTC GRTgaz'!$C$11:$C$28891,"DEL")*1.0026*$I$13/86)</f>
        <v>86</v>
      </c>
      <c r="J103" s="102">
        <f t="shared" si="10"/>
        <v>6.1469388888888901</v>
      </c>
      <c r="K103" s="58">
        <f t="shared" si="11"/>
        <v>0.56594160206718358</v>
      </c>
      <c r="L103" s="59">
        <f>IF(K103&gt;=1,0,_xlfn.XLOOKUP(K103,Saline!$B$30:$B$130,Saline!$L$30:$L$130,,1))</f>
        <v>0.73333333333333339</v>
      </c>
      <c r="M103" s="142">
        <f xml:space="preserve">
IF(AND(K103&gt;=Saline!$M$15,A103&lt;=Saline!$L$15),0,
IF(AND(K103&gt;=Saline!$M$16,A103&lt;=Saline!$L$16),0,
IF(AND(K103&gt;=Saline!$M$17,A103&lt;=Saline!$L$17),0,IF((MIN(I103,$E$4*(1-D103)*L103)/1000)+J102&gt;SUM($E$3:$F$3),(SUM($E$3:$F$3)-J102)*1000,MIN(I103,$E$4*(1-D103)*L103)))))</f>
        <v>63.06666666666667</v>
      </c>
      <c r="N103" s="192">
        <f>IF(COUNTIFS('PTC GRTgaz'!$AB$11:$AB$28891,"",'PTC GRTgaz'!$B$11:$B$28891,'Sud-Est'!N$15,'PTC GRTgaz'!$D$11:$D$28891,'Sud-Est'!$A103,'PTC GRTgaz'!$C$11:$C$28891,"DEL")&gt;0,N$13,SUMIFS('PTC GRTgaz'!$AB$11:$AB$28891,'PTC GRTgaz'!$B$11:$B$28891,'Sud-Est'!N$15,'PTC GRTgaz'!$D$11:$D$28891,'Sud-Est'!$A103,'PTC GRTgaz'!$C$11:$C$28891,"DEL")*1.0026*$N$13/86)</f>
        <v>86</v>
      </c>
      <c r="O103" s="102">
        <f t="shared" si="12"/>
        <v>6.4328955555555556</v>
      </c>
      <c r="P103" s="58">
        <f t="shared" si="13"/>
        <v>0.59267555555555562</v>
      </c>
      <c r="Q103" s="59">
        <f>IF(P103&gt;=1,0,_xlfn.XLOOKUP(P103,Saline!$B$30:$B$130,Saline!$L$30:$L$130,,1))</f>
        <v>0.71666666666666679</v>
      </c>
      <c r="R103" s="142">
        <f xml:space="preserve">
IF(AND(P103&gt;=Saline!$M$15,A103&lt;=Saline!$L$15),0,
IF(AND(P103&gt;=Saline!$M$16,A103&lt;=Saline!$L$16),0,
IF(AND(P103&gt;=Saline!$M$17,A103&lt;=Saline!$L$17),0,MIN(N103,$E$4*(1-D103)*Q103))))</f>
        <v>61.63333333333334</v>
      </c>
    </row>
    <row r="104" spans="1:18" x14ac:dyDescent="0.45">
      <c r="A104" s="56">
        <f t="shared" si="7"/>
        <v>44740</v>
      </c>
      <c r="B104" s="157">
        <f>_xlfn.XLOOKUP(A104,Saline!$L$23,Saline!$O$23,0,0)</f>
        <v>0</v>
      </c>
      <c r="C104" s="143">
        <f>_xlfn.XLOOKUP(A104,Saline!$L$15:$L$17,Saline!$O$15:$O$17,SUM($E$3:$F$3),0)</f>
        <v>10.75</v>
      </c>
      <c r="D104" s="58">
        <f>'PT Storengy'!B96</f>
        <v>0</v>
      </c>
      <c r="E104" s="60">
        <f t="shared" si="8"/>
        <v>6.4945288888888886</v>
      </c>
      <c r="F104" s="58">
        <f t="shared" si="9"/>
        <v>0.59840888888888888</v>
      </c>
      <c r="G104" s="59">
        <f>IF(F104&gt;=1,0,_xlfn.XLOOKUP(F104,Saline!$B$30:$B$130,Saline!$L$30:$L$130,,1))</f>
        <v>0.71666666666666679</v>
      </c>
      <c r="H104" s="142">
        <f xml:space="preserve">
IF(AND(F104&gt;=Saline!$M$15,A104&lt;=Saline!$L$15),0,
IF(AND(F104&gt;=Saline!$M$16,A104&lt;=Saline!$L$16),0,
IF(AND(F104&gt;=Saline!$M$17,A104&lt;=Saline!$L$17),0,IF(($E$4*(1-D104)*G104/1000)+E103&gt;SUM($E$3:$F$3),(SUM($E$3:$F$3)-E103)*1000,$E$4*(1-D104)*G104))))</f>
        <v>61.63333333333334</v>
      </c>
      <c r="I104" s="192">
        <f>IF(COUNTIFS('PTC GRTgaz'!$AA$11:$AA$28891,"",'PTC GRTgaz'!$B$11:$B$28891,'Sud-Est'!I$15,'PTC GRTgaz'!$D$11:$D$28891,'Sud-Est'!$A104,'PTC GRTgaz'!$C$11:$C$28891,"DEL")&gt;0,I$13,SUMIFS('PTC GRTgaz'!$AA$11:$AA$28891,'PTC GRTgaz'!$B$11:$B$28891,'Sud-Est'!I$15,'PTC GRTgaz'!$D$11:$D$28891,'Sud-Est'!$A104,'PTC GRTgaz'!$C$11:$C$28891,"DEL")*1.0026*$I$13/86)</f>
        <v>86</v>
      </c>
      <c r="J104" s="102">
        <f t="shared" si="10"/>
        <v>6.2095277777777786</v>
      </c>
      <c r="K104" s="58">
        <f t="shared" si="11"/>
        <v>0.57180826873385027</v>
      </c>
      <c r="L104" s="59">
        <f>IF(K104&gt;=1,0,_xlfn.XLOOKUP(K104,Saline!$B$30:$B$130,Saline!$L$30:$L$130,,1))</f>
        <v>0.72777777777777786</v>
      </c>
      <c r="M104" s="142">
        <f xml:space="preserve">
IF(AND(K104&gt;=Saline!$M$15,A104&lt;=Saline!$L$15),0,
IF(AND(K104&gt;=Saline!$M$16,A104&lt;=Saline!$L$16),0,
IF(AND(K104&gt;=Saline!$M$17,A104&lt;=Saline!$L$17),0,IF((MIN(I104,$E$4*(1-D104)*L104)/1000)+J103&gt;SUM($E$3:$F$3),(SUM($E$3:$F$3)-J103)*1000,MIN(I104,$E$4*(1-D104)*L104)))))</f>
        <v>62.588888888888896</v>
      </c>
      <c r="N104" s="192">
        <f>IF(COUNTIFS('PTC GRTgaz'!$AB$11:$AB$28891,"",'PTC GRTgaz'!$B$11:$B$28891,'Sud-Est'!N$15,'PTC GRTgaz'!$D$11:$D$28891,'Sud-Est'!$A104,'PTC GRTgaz'!$C$11:$C$28891,"DEL")&gt;0,N$13,SUMIFS('PTC GRTgaz'!$AB$11:$AB$28891,'PTC GRTgaz'!$B$11:$B$28891,'Sud-Est'!N$15,'PTC GRTgaz'!$D$11:$D$28891,'Sud-Est'!$A104,'PTC GRTgaz'!$C$11:$C$28891,"DEL")*1.0026*$N$13/86)</f>
        <v>86</v>
      </c>
      <c r="O104" s="102">
        <f t="shared" si="12"/>
        <v>6.4945288888888886</v>
      </c>
      <c r="P104" s="58">
        <f t="shared" si="13"/>
        <v>0.59840888888888888</v>
      </c>
      <c r="Q104" s="59">
        <f>IF(P104&gt;=1,0,_xlfn.XLOOKUP(P104,Saline!$B$30:$B$130,Saline!$L$30:$L$130,,1))</f>
        <v>0.71666666666666679</v>
      </c>
      <c r="R104" s="142">
        <f xml:space="preserve">
IF(AND(P104&gt;=Saline!$M$15,A104&lt;=Saline!$L$15),0,
IF(AND(P104&gt;=Saline!$M$16,A104&lt;=Saline!$L$16),0,
IF(AND(P104&gt;=Saline!$M$17,A104&lt;=Saline!$L$17),0,MIN(N104,$E$4*(1-D104)*Q104))))</f>
        <v>61.63333333333334</v>
      </c>
    </row>
    <row r="105" spans="1:18" x14ac:dyDescent="0.45">
      <c r="A105" s="56">
        <f t="shared" si="7"/>
        <v>44741</v>
      </c>
      <c r="B105" s="157">
        <f>_xlfn.XLOOKUP(A105,Saline!$L$23,Saline!$O$23,0,0)</f>
        <v>0</v>
      </c>
      <c r="C105" s="143">
        <f>_xlfn.XLOOKUP(A105,Saline!$L$15:$L$17,Saline!$O$15:$O$17,SUM($E$3:$F$3),0)</f>
        <v>10.75</v>
      </c>
      <c r="D105" s="58">
        <f>'PT Storengy'!B97</f>
        <v>0</v>
      </c>
      <c r="E105" s="60">
        <f t="shared" si="8"/>
        <v>6.5556844444444442</v>
      </c>
      <c r="F105" s="58">
        <f t="shared" si="9"/>
        <v>0.60414222222222225</v>
      </c>
      <c r="G105" s="59">
        <f>IF(F105&gt;=1,0,_xlfn.XLOOKUP(F105,Saline!$B$30:$B$130,Saline!$L$30:$L$130,,1))</f>
        <v>0.71111111111111114</v>
      </c>
      <c r="H105" s="142">
        <f xml:space="preserve">
IF(AND(F105&gt;=Saline!$M$15,A105&lt;=Saline!$L$15),0,
IF(AND(F105&gt;=Saline!$M$16,A105&lt;=Saline!$L$16),0,
IF(AND(F105&gt;=Saline!$M$17,A105&lt;=Saline!$L$17),0,IF(($E$4*(1-D105)*G105/1000)+E104&gt;SUM($E$3:$F$3),(SUM($E$3:$F$3)-E104)*1000,$E$4*(1-D105)*G105))))</f>
        <v>61.155555555555559</v>
      </c>
      <c r="I105" s="192">
        <f>IF(COUNTIFS('PTC GRTgaz'!$AA$11:$AA$28891,"",'PTC GRTgaz'!$B$11:$B$28891,'Sud-Est'!I$15,'PTC GRTgaz'!$D$11:$D$28891,'Sud-Est'!$A105,'PTC GRTgaz'!$C$11:$C$28891,"DEL")&gt;0,I$13,SUMIFS('PTC GRTgaz'!$AA$11:$AA$28891,'PTC GRTgaz'!$B$11:$B$28891,'Sud-Est'!I$15,'PTC GRTgaz'!$D$11:$D$28891,'Sud-Est'!$A105,'PTC GRTgaz'!$C$11:$C$28891,"DEL")*1.0026*$I$13/86)</f>
        <v>86</v>
      </c>
      <c r="J105" s="102">
        <f t="shared" si="10"/>
        <v>6.2721166666666672</v>
      </c>
      <c r="K105" s="58">
        <f t="shared" si="11"/>
        <v>0.57763049095607244</v>
      </c>
      <c r="L105" s="59">
        <f>IF(K105&gt;=1,0,_xlfn.XLOOKUP(K105,Saline!$B$30:$B$130,Saline!$L$30:$L$130,,1))</f>
        <v>0.72777777777777786</v>
      </c>
      <c r="M105" s="142">
        <f xml:space="preserve">
IF(AND(K105&gt;=Saline!$M$15,A105&lt;=Saline!$L$15),0,
IF(AND(K105&gt;=Saline!$M$16,A105&lt;=Saline!$L$16),0,
IF(AND(K105&gt;=Saline!$M$17,A105&lt;=Saline!$L$17),0,IF((MIN(I105,$E$4*(1-D105)*L105)/1000)+J104&gt;SUM($E$3:$F$3),(SUM($E$3:$F$3)-J104)*1000,MIN(I105,$E$4*(1-D105)*L105)))))</f>
        <v>62.588888888888896</v>
      </c>
      <c r="N105" s="192">
        <f>IF(COUNTIFS('PTC GRTgaz'!$AB$11:$AB$28891,"",'PTC GRTgaz'!$B$11:$B$28891,'Sud-Est'!N$15,'PTC GRTgaz'!$D$11:$D$28891,'Sud-Est'!$A105,'PTC GRTgaz'!$C$11:$C$28891,"DEL")&gt;0,N$13,SUMIFS('PTC GRTgaz'!$AB$11:$AB$28891,'PTC GRTgaz'!$B$11:$B$28891,'Sud-Est'!N$15,'PTC GRTgaz'!$D$11:$D$28891,'Sud-Est'!$A105,'PTC GRTgaz'!$C$11:$C$28891,"DEL")*1.0026*$N$13/86)</f>
        <v>86</v>
      </c>
      <c r="O105" s="102">
        <f t="shared" si="12"/>
        <v>6.5556844444444442</v>
      </c>
      <c r="P105" s="58">
        <f t="shared" si="13"/>
        <v>0.60414222222222225</v>
      </c>
      <c r="Q105" s="59">
        <f>IF(P105&gt;=1,0,_xlfn.XLOOKUP(P105,Saline!$B$30:$B$130,Saline!$L$30:$L$130,,1))</f>
        <v>0.71111111111111114</v>
      </c>
      <c r="R105" s="142">
        <f xml:space="preserve">
IF(AND(P105&gt;=Saline!$M$15,A105&lt;=Saline!$L$15),0,
IF(AND(P105&gt;=Saline!$M$16,A105&lt;=Saline!$L$16),0,
IF(AND(P105&gt;=Saline!$M$17,A105&lt;=Saline!$L$17),0,MIN(N105,$E$4*(1-D105)*Q105))))</f>
        <v>61.155555555555559</v>
      </c>
    </row>
    <row r="106" spans="1:18" x14ac:dyDescent="0.45">
      <c r="A106" s="56">
        <f t="shared" si="7"/>
        <v>44742</v>
      </c>
      <c r="B106" s="157">
        <f>_xlfn.XLOOKUP(A106,Saline!$L$23,Saline!$O$23,0,0)</f>
        <v>0</v>
      </c>
      <c r="C106" s="143">
        <f>_xlfn.XLOOKUP(A106,Saline!$L$15:$L$17,Saline!$O$15:$O$17,SUM($E$3:$F$3),0)</f>
        <v>10.75</v>
      </c>
      <c r="D106" s="58">
        <f>'PT Storengy'!B98</f>
        <v>0</v>
      </c>
      <c r="E106" s="60">
        <f t="shared" si="8"/>
        <v>6.6168399999999998</v>
      </c>
      <c r="F106" s="58">
        <f t="shared" si="9"/>
        <v>0.6098311111111111</v>
      </c>
      <c r="G106" s="59">
        <f>IF(F106&gt;=1,0,_xlfn.XLOOKUP(F106,Saline!$B$30:$B$130,Saline!$L$30:$L$130,,1))</f>
        <v>0.71111111111111114</v>
      </c>
      <c r="H106" s="142">
        <f xml:space="preserve">
IF(AND(F106&gt;=Saline!$M$15,A106&lt;=Saline!$L$15),0,
IF(AND(F106&gt;=Saline!$M$16,A106&lt;=Saline!$L$16),0,
IF(AND(F106&gt;=Saline!$M$17,A106&lt;=Saline!$L$17),0,IF(($E$4*(1-D106)*G106/1000)+E105&gt;SUM($E$3:$F$3),(SUM($E$3:$F$3)-E105)*1000,$E$4*(1-D106)*G106))))</f>
        <v>61.155555555555559</v>
      </c>
      <c r="I106" s="192">
        <f>IF(COUNTIFS('PTC GRTgaz'!$AA$11:$AA$28891,"",'PTC GRTgaz'!$B$11:$B$28891,'Sud-Est'!I$15,'PTC GRTgaz'!$D$11:$D$28891,'Sud-Est'!$A106,'PTC GRTgaz'!$C$11:$C$28891,"DEL")&gt;0,I$13,SUMIFS('PTC GRTgaz'!$AA$11:$AA$28891,'PTC GRTgaz'!$B$11:$B$28891,'Sud-Est'!I$15,'PTC GRTgaz'!$D$11:$D$28891,'Sud-Est'!$A106,'PTC GRTgaz'!$C$11:$C$28891,"DEL")*1.0026*$I$13/86)</f>
        <v>86</v>
      </c>
      <c r="J106" s="102">
        <f t="shared" si="10"/>
        <v>6.3342277777777785</v>
      </c>
      <c r="K106" s="58">
        <f t="shared" si="11"/>
        <v>0.58345271317829461</v>
      </c>
      <c r="L106" s="59">
        <f>IF(K106&gt;=1,0,_xlfn.XLOOKUP(K106,Saline!$B$30:$B$130,Saline!$L$30:$L$130,,1))</f>
        <v>0.72222222222222232</v>
      </c>
      <c r="M106" s="142">
        <f xml:space="preserve">
IF(AND(K106&gt;=Saline!$M$15,A106&lt;=Saline!$L$15),0,
IF(AND(K106&gt;=Saline!$M$16,A106&lt;=Saline!$L$16),0,
IF(AND(K106&gt;=Saline!$M$17,A106&lt;=Saline!$L$17),0,IF((MIN(I106,$E$4*(1-D106)*L106)/1000)+J105&gt;SUM($E$3:$F$3),(SUM($E$3:$F$3)-J105)*1000,MIN(I106,$E$4*(1-D106)*L106)))))</f>
        <v>62.111111111111121</v>
      </c>
      <c r="N106" s="192">
        <f>IF(COUNTIFS('PTC GRTgaz'!$AB$11:$AB$28891,"",'PTC GRTgaz'!$B$11:$B$28891,'Sud-Est'!N$15,'PTC GRTgaz'!$D$11:$D$28891,'Sud-Est'!$A106,'PTC GRTgaz'!$C$11:$C$28891,"DEL")&gt;0,N$13,SUMIFS('PTC GRTgaz'!$AB$11:$AB$28891,'PTC GRTgaz'!$B$11:$B$28891,'Sud-Est'!N$15,'PTC GRTgaz'!$D$11:$D$28891,'Sud-Est'!$A106,'PTC GRTgaz'!$C$11:$C$28891,"DEL")*1.0026*$N$13/86)</f>
        <v>86</v>
      </c>
      <c r="O106" s="102">
        <f t="shared" si="12"/>
        <v>6.6168399999999998</v>
      </c>
      <c r="P106" s="58">
        <f t="shared" si="13"/>
        <v>0.6098311111111111</v>
      </c>
      <c r="Q106" s="59">
        <f>IF(P106&gt;=1,0,_xlfn.XLOOKUP(P106,Saline!$B$30:$B$130,Saline!$L$30:$L$130,,1))</f>
        <v>0.71111111111111114</v>
      </c>
      <c r="R106" s="142">
        <f xml:space="preserve">
IF(AND(P106&gt;=Saline!$M$15,A106&lt;=Saline!$L$15),0,
IF(AND(P106&gt;=Saline!$M$16,A106&lt;=Saline!$L$16),0,
IF(AND(P106&gt;=Saline!$M$17,A106&lt;=Saline!$L$17),0,MIN(N106,$E$4*(1-D106)*Q106))))</f>
        <v>61.155555555555559</v>
      </c>
    </row>
    <row r="107" spans="1:18" x14ac:dyDescent="0.45">
      <c r="A107" s="56">
        <f t="shared" si="7"/>
        <v>44743</v>
      </c>
      <c r="B107" s="157">
        <f>_xlfn.XLOOKUP(A107,Saline!$L$23,Saline!$O$23,0,0)</f>
        <v>0</v>
      </c>
      <c r="C107" s="143">
        <f>_xlfn.XLOOKUP(A107,Saline!$L$15:$L$17,Saline!$O$15:$O$17,SUM($E$3:$F$3),0)</f>
        <v>10.75</v>
      </c>
      <c r="D107" s="58">
        <f>'PT Storengy'!B99</f>
        <v>0</v>
      </c>
      <c r="E107" s="60">
        <f t="shared" si="8"/>
        <v>6.6775177777777772</v>
      </c>
      <c r="F107" s="58">
        <f t="shared" si="9"/>
        <v>0.61551999999999996</v>
      </c>
      <c r="G107" s="59">
        <f>IF(F107&gt;=1,0,_xlfn.XLOOKUP(F107,Saline!$B$30:$B$130,Saline!$L$30:$L$130,,1))</f>
        <v>0.7055555555555556</v>
      </c>
      <c r="H107" s="142">
        <f xml:space="preserve">
IF(AND(F107&gt;=Saline!$M$15,A107&lt;=Saline!$L$15),0,
IF(AND(F107&gt;=Saline!$M$16,A107&lt;=Saline!$L$16),0,
IF(AND(F107&gt;=Saline!$M$17,A107&lt;=Saline!$L$17),0,IF(($E$4*(1-D107)*G107/1000)+E106&gt;SUM($E$3:$F$3),(SUM($E$3:$F$3)-E106)*1000,$E$4*(1-D107)*G107))))</f>
        <v>60.677777777777784</v>
      </c>
      <c r="I107" s="192">
        <f>IF(COUNTIFS('PTC GRTgaz'!$AA$11:$AA$28891,"",'PTC GRTgaz'!$B$11:$B$28891,'Sud-Est'!I$15,'PTC GRTgaz'!$D$11:$D$28891,'Sud-Est'!$A107,'PTC GRTgaz'!$C$11:$C$28891,"DEL")&gt;0,I$13,SUMIFS('PTC GRTgaz'!$AA$11:$AA$28891,'PTC GRTgaz'!$B$11:$B$28891,'Sud-Est'!I$15,'PTC GRTgaz'!$D$11:$D$28891,'Sud-Est'!$A107,'PTC GRTgaz'!$C$11:$C$28891,"DEL")*1.0026*$I$13/86)</f>
        <v>86</v>
      </c>
      <c r="J107" s="102">
        <f t="shared" si="10"/>
        <v>6.3963388888888897</v>
      </c>
      <c r="K107" s="58">
        <f t="shared" si="11"/>
        <v>0.58923049095607238</v>
      </c>
      <c r="L107" s="59">
        <f>IF(K107&gt;=1,0,_xlfn.XLOOKUP(K107,Saline!$B$30:$B$130,Saline!$L$30:$L$130,,1))</f>
        <v>0.72222222222222232</v>
      </c>
      <c r="M107" s="142">
        <f xml:space="preserve">
IF(AND(K107&gt;=Saline!$M$15,A107&lt;=Saline!$L$15),0,
IF(AND(K107&gt;=Saline!$M$16,A107&lt;=Saline!$L$16),0,
IF(AND(K107&gt;=Saline!$M$17,A107&lt;=Saline!$L$17),0,IF((MIN(I107,$E$4*(1-D107)*L107)/1000)+J106&gt;SUM($E$3:$F$3),(SUM($E$3:$F$3)-J106)*1000,MIN(I107,$E$4*(1-D107)*L107)))))</f>
        <v>62.111111111111121</v>
      </c>
      <c r="N107" s="192">
        <f>IF(COUNTIFS('PTC GRTgaz'!$AB$11:$AB$28891,"",'PTC GRTgaz'!$B$11:$B$28891,'Sud-Est'!N$15,'PTC GRTgaz'!$D$11:$D$28891,'Sud-Est'!$A107,'PTC GRTgaz'!$C$11:$C$28891,"DEL")&gt;0,N$13,SUMIFS('PTC GRTgaz'!$AB$11:$AB$28891,'PTC GRTgaz'!$B$11:$B$28891,'Sud-Est'!N$15,'PTC GRTgaz'!$D$11:$D$28891,'Sud-Est'!$A107,'PTC GRTgaz'!$C$11:$C$28891,"DEL")*1.0026*$N$13/86)</f>
        <v>86</v>
      </c>
      <c r="O107" s="102">
        <f t="shared" si="12"/>
        <v>6.6775177777777772</v>
      </c>
      <c r="P107" s="58">
        <f t="shared" si="13"/>
        <v>0.61551999999999996</v>
      </c>
      <c r="Q107" s="59">
        <f>IF(P107&gt;=1,0,_xlfn.XLOOKUP(P107,Saline!$B$30:$B$130,Saline!$L$30:$L$130,,1))</f>
        <v>0.7055555555555556</v>
      </c>
      <c r="R107" s="142">
        <f xml:space="preserve">
IF(AND(P107&gt;=Saline!$M$15,A107&lt;=Saline!$L$15),0,
IF(AND(P107&gt;=Saline!$M$16,A107&lt;=Saline!$L$16),0,
IF(AND(P107&gt;=Saline!$M$17,A107&lt;=Saline!$L$17),0,MIN(N107,$E$4*(1-D107)*Q107))))</f>
        <v>60.677777777777784</v>
      </c>
    </row>
    <row r="108" spans="1:18" x14ac:dyDescent="0.45">
      <c r="A108" s="56">
        <f t="shared" si="7"/>
        <v>44744</v>
      </c>
      <c r="B108" s="157">
        <f>_xlfn.XLOOKUP(A108,Saline!$L$23,Saline!$O$23,0,0)</f>
        <v>0</v>
      </c>
      <c r="C108" s="143">
        <f>_xlfn.XLOOKUP(A108,Saline!$L$15:$L$17,Saline!$O$15:$O$17,SUM($E$3:$F$3),0)</f>
        <v>10.75</v>
      </c>
      <c r="D108" s="58">
        <f>'PT Storengy'!B100</f>
        <v>0</v>
      </c>
      <c r="E108" s="60">
        <f t="shared" si="8"/>
        <v>6.7377177777777773</v>
      </c>
      <c r="F108" s="58">
        <f t="shared" si="9"/>
        <v>0.62116444444444441</v>
      </c>
      <c r="G108" s="59">
        <f>IF(F108&gt;=1,0,_xlfn.XLOOKUP(F108,Saline!$B$30:$B$130,Saline!$L$30:$L$130,,1))</f>
        <v>0.70000000000000007</v>
      </c>
      <c r="H108" s="142">
        <f xml:space="preserve">
IF(AND(F108&gt;=Saline!$M$15,A108&lt;=Saline!$L$15),0,
IF(AND(F108&gt;=Saline!$M$16,A108&lt;=Saline!$L$16),0,
IF(AND(F108&gt;=Saline!$M$17,A108&lt;=Saline!$L$17),0,IF(($E$4*(1-D108)*G108/1000)+E107&gt;SUM($E$3:$F$3),(SUM($E$3:$F$3)-E107)*1000,$E$4*(1-D108)*G108))))</f>
        <v>60.2</v>
      </c>
      <c r="I108" s="192">
        <f>IF(COUNTIFS('PTC GRTgaz'!$AA$11:$AA$28891,"",'PTC GRTgaz'!$B$11:$B$28891,'Sud-Est'!I$15,'PTC GRTgaz'!$D$11:$D$28891,'Sud-Est'!$A108,'PTC GRTgaz'!$C$11:$C$28891,"DEL")&gt;0,I$13,SUMIFS('PTC GRTgaz'!$AA$11:$AA$28891,'PTC GRTgaz'!$B$11:$B$28891,'Sud-Est'!I$15,'PTC GRTgaz'!$D$11:$D$28891,'Sud-Est'!$A108,'PTC GRTgaz'!$C$11:$C$28891,"DEL")*1.0026*$I$13/86)</f>
        <v>86</v>
      </c>
      <c r="J108" s="102">
        <f t="shared" si="10"/>
        <v>6.4579722222222227</v>
      </c>
      <c r="K108" s="58">
        <f t="shared" si="11"/>
        <v>0.59500826873385015</v>
      </c>
      <c r="L108" s="59">
        <f>IF(K108&gt;=1,0,_xlfn.XLOOKUP(K108,Saline!$B$30:$B$130,Saline!$L$30:$L$130,,1))</f>
        <v>0.71666666666666679</v>
      </c>
      <c r="M108" s="142">
        <f xml:space="preserve">
IF(AND(K108&gt;=Saline!$M$15,A108&lt;=Saline!$L$15),0,
IF(AND(K108&gt;=Saline!$M$16,A108&lt;=Saline!$L$16),0,
IF(AND(K108&gt;=Saline!$M$17,A108&lt;=Saline!$L$17),0,IF((MIN(I108,$E$4*(1-D108)*L108)/1000)+J107&gt;SUM($E$3:$F$3),(SUM($E$3:$F$3)-J107)*1000,MIN(I108,$E$4*(1-D108)*L108)))))</f>
        <v>61.63333333333334</v>
      </c>
      <c r="N108" s="192">
        <f>IF(COUNTIFS('PTC GRTgaz'!$AB$11:$AB$28891,"",'PTC GRTgaz'!$B$11:$B$28891,'Sud-Est'!N$15,'PTC GRTgaz'!$D$11:$D$28891,'Sud-Est'!$A108,'PTC GRTgaz'!$C$11:$C$28891,"DEL")&gt;0,N$13,SUMIFS('PTC GRTgaz'!$AB$11:$AB$28891,'PTC GRTgaz'!$B$11:$B$28891,'Sud-Est'!N$15,'PTC GRTgaz'!$D$11:$D$28891,'Sud-Est'!$A108,'PTC GRTgaz'!$C$11:$C$28891,"DEL")*1.0026*$N$13/86)</f>
        <v>86</v>
      </c>
      <c r="O108" s="102">
        <f t="shared" si="12"/>
        <v>6.7377177777777773</v>
      </c>
      <c r="P108" s="58">
        <f t="shared" si="13"/>
        <v>0.62116444444444441</v>
      </c>
      <c r="Q108" s="59">
        <f>IF(P108&gt;=1,0,_xlfn.XLOOKUP(P108,Saline!$B$30:$B$130,Saline!$L$30:$L$130,,1))</f>
        <v>0.70000000000000007</v>
      </c>
      <c r="R108" s="142">
        <f xml:space="preserve">
IF(AND(P108&gt;=Saline!$M$15,A108&lt;=Saline!$L$15),0,
IF(AND(P108&gt;=Saline!$M$16,A108&lt;=Saline!$L$16),0,
IF(AND(P108&gt;=Saline!$M$17,A108&lt;=Saline!$L$17),0,MIN(N108,$E$4*(1-D108)*Q108))))</f>
        <v>60.2</v>
      </c>
    </row>
    <row r="109" spans="1:18" x14ac:dyDescent="0.45">
      <c r="A109" s="56">
        <f t="shared" si="7"/>
        <v>44745</v>
      </c>
      <c r="B109" s="157">
        <f>_xlfn.XLOOKUP(A109,Saline!$L$23,Saline!$O$23,0,0)</f>
        <v>0</v>
      </c>
      <c r="C109" s="143">
        <f>_xlfn.XLOOKUP(A109,Saline!$L$15:$L$17,Saline!$O$15:$O$17,SUM($E$3:$F$3),0)</f>
        <v>10.75</v>
      </c>
      <c r="D109" s="58">
        <f>'PT Storengy'!B101</f>
        <v>0</v>
      </c>
      <c r="E109" s="60">
        <f t="shared" si="8"/>
        <v>6.7979177777777773</v>
      </c>
      <c r="F109" s="58">
        <f t="shared" si="9"/>
        <v>0.62676444444444435</v>
      </c>
      <c r="G109" s="59">
        <f>IF(F109&gt;=1,0,_xlfn.XLOOKUP(F109,Saline!$B$30:$B$130,Saline!$L$30:$L$130,,1))</f>
        <v>0.70000000000000007</v>
      </c>
      <c r="H109" s="142">
        <f xml:space="preserve">
IF(AND(F109&gt;=Saline!$M$15,A109&lt;=Saline!$L$15),0,
IF(AND(F109&gt;=Saline!$M$16,A109&lt;=Saline!$L$16),0,
IF(AND(F109&gt;=Saline!$M$17,A109&lt;=Saline!$L$17),0,IF(($E$4*(1-D109)*G109/1000)+E108&gt;SUM($E$3:$F$3),(SUM($E$3:$F$3)-E108)*1000,$E$4*(1-D109)*G109))))</f>
        <v>60.2</v>
      </c>
      <c r="I109" s="192">
        <f>IF(COUNTIFS('PTC GRTgaz'!$AA$11:$AA$28891,"",'PTC GRTgaz'!$B$11:$B$28891,'Sud-Est'!I$15,'PTC GRTgaz'!$D$11:$D$28891,'Sud-Est'!$A109,'PTC GRTgaz'!$C$11:$C$28891,"DEL")&gt;0,I$13,SUMIFS('PTC GRTgaz'!$AA$11:$AA$28891,'PTC GRTgaz'!$B$11:$B$28891,'Sud-Est'!I$15,'PTC GRTgaz'!$D$11:$D$28891,'Sud-Est'!$A109,'PTC GRTgaz'!$C$11:$C$28891,"DEL")*1.0026*$I$13/86)</f>
        <v>86</v>
      </c>
      <c r="J109" s="102">
        <f t="shared" si="10"/>
        <v>6.5191277777777783</v>
      </c>
      <c r="K109" s="58">
        <f t="shared" si="11"/>
        <v>0.60074160206718352</v>
      </c>
      <c r="L109" s="59">
        <f>IF(K109&gt;=1,0,_xlfn.XLOOKUP(K109,Saline!$B$30:$B$130,Saline!$L$30:$L$130,,1))</f>
        <v>0.71111111111111114</v>
      </c>
      <c r="M109" s="142">
        <f xml:space="preserve">
IF(AND(K109&gt;=Saline!$M$15,A109&lt;=Saline!$L$15),0,
IF(AND(K109&gt;=Saline!$M$16,A109&lt;=Saline!$L$16),0,
IF(AND(K109&gt;=Saline!$M$17,A109&lt;=Saline!$L$17),0,IF((MIN(I109,$E$4*(1-D109)*L109)/1000)+J108&gt;SUM($E$3:$F$3),(SUM($E$3:$F$3)-J108)*1000,MIN(I109,$E$4*(1-D109)*L109)))))</f>
        <v>61.155555555555559</v>
      </c>
      <c r="N109" s="192">
        <f>IF(COUNTIFS('PTC GRTgaz'!$AB$11:$AB$28891,"",'PTC GRTgaz'!$B$11:$B$28891,'Sud-Est'!N$15,'PTC GRTgaz'!$D$11:$D$28891,'Sud-Est'!$A109,'PTC GRTgaz'!$C$11:$C$28891,"DEL")&gt;0,N$13,SUMIFS('PTC GRTgaz'!$AB$11:$AB$28891,'PTC GRTgaz'!$B$11:$B$28891,'Sud-Est'!N$15,'PTC GRTgaz'!$D$11:$D$28891,'Sud-Est'!$A109,'PTC GRTgaz'!$C$11:$C$28891,"DEL")*1.0026*$N$13/86)</f>
        <v>86</v>
      </c>
      <c r="O109" s="102">
        <f t="shared" si="12"/>
        <v>6.7979177777777773</v>
      </c>
      <c r="P109" s="58">
        <f t="shared" si="13"/>
        <v>0.62676444444444435</v>
      </c>
      <c r="Q109" s="59">
        <f>IF(P109&gt;=1,0,_xlfn.XLOOKUP(P109,Saline!$B$30:$B$130,Saline!$L$30:$L$130,,1))</f>
        <v>0.70000000000000007</v>
      </c>
      <c r="R109" s="142">
        <f xml:space="preserve">
IF(AND(P109&gt;=Saline!$M$15,A109&lt;=Saline!$L$15),0,
IF(AND(P109&gt;=Saline!$M$16,A109&lt;=Saline!$L$16),0,
IF(AND(P109&gt;=Saline!$M$17,A109&lt;=Saline!$L$17),0,MIN(N109,$E$4*(1-D109)*Q109))))</f>
        <v>60.2</v>
      </c>
    </row>
    <row r="110" spans="1:18" x14ac:dyDescent="0.45">
      <c r="A110" s="56">
        <f t="shared" si="7"/>
        <v>44746</v>
      </c>
      <c r="B110" s="157">
        <f>_xlfn.XLOOKUP(A110,Saline!$L$23,Saline!$O$23,0,0)</f>
        <v>0</v>
      </c>
      <c r="C110" s="143">
        <f>_xlfn.XLOOKUP(A110,Saline!$L$15:$L$17,Saline!$O$15:$O$17,SUM($E$3:$F$3),0)</f>
        <v>10.75</v>
      </c>
      <c r="D110" s="58">
        <f>'PT Storengy'!B102</f>
        <v>0</v>
      </c>
      <c r="E110" s="60">
        <f t="shared" si="8"/>
        <v>6.8576399999999991</v>
      </c>
      <c r="F110" s="58">
        <f t="shared" si="9"/>
        <v>0.6323644444444444</v>
      </c>
      <c r="G110" s="59">
        <f>IF(F110&gt;=1,0,_xlfn.XLOOKUP(F110,Saline!$B$30:$B$130,Saline!$L$30:$L$130,,1))</f>
        <v>0.69444444444444453</v>
      </c>
      <c r="H110" s="142">
        <f xml:space="preserve">
IF(AND(F110&gt;=Saline!$M$15,A110&lt;=Saline!$L$15),0,
IF(AND(F110&gt;=Saline!$M$16,A110&lt;=Saline!$L$16),0,
IF(AND(F110&gt;=Saline!$M$17,A110&lt;=Saline!$L$17),0,IF(($E$4*(1-D110)*G110/1000)+E109&gt;SUM($E$3:$F$3),(SUM($E$3:$F$3)-E109)*1000,$E$4*(1-D110)*G110))))</f>
        <v>59.722222222222229</v>
      </c>
      <c r="I110" s="192">
        <f>IF(COUNTIFS('PTC GRTgaz'!$AA$11:$AA$28891,"",'PTC GRTgaz'!$B$11:$B$28891,'Sud-Est'!I$15,'PTC GRTgaz'!$D$11:$D$28891,'Sud-Est'!$A110,'PTC GRTgaz'!$C$11:$C$28891,"DEL")&gt;0,I$13,SUMIFS('PTC GRTgaz'!$AA$11:$AA$28891,'PTC GRTgaz'!$B$11:$B$28891,'Sud-Est'!I$15,'PTC GRTgaz'!$D$11:$D$28891,'Sud-Est'!$A110,'PTC GRTgaz'!$C$11:$C$28891,"DEL")*1.0026*$I$13/86)</f>
        <v>86</v>
      </c>
      <c r="J110" s="102">
        <f t="shared" si="10"/>
        <v>6.5802833333333339</v>
      </c>
      <c r="K110" s="58">
        <f t="shared" si="11"/>
        <v>0.60643049095607238</v>
      </c>
      <c r="L110" s="59">
        <f>IF(K110&gt;=1,0,_xlfn.XLOOKUP(K110,Saline!$B$30:$B$130,Saline!$L$30:$L$130,,1))</f>
        <v>0.71111111111111114</v>
      </c>
      <c r="M110" s="142">
        <f xml:space="preserve">
IF(AND(K110&gt;=Saline!$M$15,A110&lt;=Saline!$L$15),0,
IF(AND(K110&gt;=Saline!$M$16,A110&lt;=Saline!$L$16),0,
IF(AND(K110&gt;=Saline!$M$17,A110&lt;=Saline!$L$17),0,IF((MIN(I110,$E$4*(1-D110)*L110)/1000)+J109&gt;SUM($E$3:$F$3),(SUM($E$3:$F$3)-J109)*1000,MIN(I110,$E$4*(1-D110)*L110)))))</f>
        <v>61.155555555555559</v>
      </c>
      <c r="N110" s="192">
        <f>IF(COUNTIFS('PTC GRTgaz'!$AB$11:$AB$28891,"",'PTC GRTgaz'!$B$11:$B$28891,'Sud-Est'!N$15,'PTC GRTgaz'!$D$11:$D$28891,'Sud-Est'!$A110,'PTC GRTgaz'!$C$11:$C$28891,"DEL")&gt;0,N$13,SUMIFS('PTC GRTgaz'!$AB$11:$AB$28891,'PTC GRTgaz'!$B$11:$B$28891,'Sud-Est'!N$15,'PTC GRTgaz'!$D$11:$D$28891,'Sud-Est'!$A110,'PTC GRTgaz'!$C$11:$C$28891,"DEL")*1.0026*$N$13/86)</f>
        <v>86</v>
      </c>
      <c r="O110" s="102">
        <f t="shared" si="12"/>
        <v>6.8576399999999991</v>
      </c>
      <c r="P110" s="58">
        <f t="shared" si="13"/>
        <v>0.6323644444444444</v>
      </c>
      <c r="Q110" s="59">
        <f>IF(P110&gt;=1,0,_xlfn.XLOOKUP(P110,Saline!$B$30:$B$130,Saline!$L$30:$L$130,,1))</f>
        <v>0.69444444444444453</v>
      </c>
      <c r="R110" s="142">
        <f xml:space="preserve">
IF(AND(P110&gt;=Saline!$M$15,A110&lt;=Saline!$L$15),0,
IF(AND(P110&gt;=Saline!$M$16,A110&lt;=Saline!$L$16),0,
IF(AND(P110&gt;=Saline!$M$17,A110&lt;=Saline!$L$17),0,MIN(N110,$E$4*(1-D110)*Q110))))</f>
        <v>59.722222222222229</v>
      </c>
    </row>
    <row r="111" spans="1:18" x14ac:dyDescent="0.45">
      <c r="A111" s="56">
        <f t="shared" si="7"/>
        <v>44747</v>
      </c>
      <c r="B111" s="157">
        <f>_xlfn.XLOOKUP(A111,Saline!$L$23,Saline!$O$23,0,0)</f>
        <v>0</v>
      </c>
      <c r="C111" s="143">
        <f>_xlfn.XLOOKUP(A111,Saline!$L$15:$L$17,Saline!$O$15:$O$17,SUM($E$3:$F$3),0)</f>
        <v>10.75</v>
      </c>
      <c r="D111" s="58">
        <f>'PT Storengy'!B103</f>
        <v>0</v>
      </c>
      <c r="E111" s="60">
        <f t="shared" si="8"/>
        <v>6.9173622222222209</v>
      </c>
      <c r="F111" s="58">
        <f t="shared" si="9"/>
        <v>0.63791999999999993</v>
      </c>
      <c r="G111" s="59">
        <f>IF(F111&gt;=1,0,_xlfn.XLOOKUP(F111,Saline!$B$30:$B$130,Saline!$L$30:$L$130,,1))</f>
        <v>0.69444444444444453</v>
      </c>
      <c r="H111" s="142">
        <f xml:space="preserve">
IF(AND(F111&gt;=Saline!$M$15,A111&lt;=Saline!$L$15),0,
IF(AND(F111&gt;=Saline!$M$16,A111&lt;=Saline!$L$16),0,
IF(AND(F111&gt;=Saline!$M$17,A111&lt;=Saline!$L$17),0,IF(($E$4*(1-D111)*G111/1000)+E110&gt;SUM($E$3:$F$3),(SUM($E$3:$F$3)-E110)*1000,$E$4*(1-D111)*G111))))</f>
        <v>59.722222222222229</v>
      </c>
      <c r="I111" s="192">
        <f>IF(COUNTIFS('PTC GRTgaz'!$AA$11:$AA$28891,"",'PTC GRTgaz'!$B$11:$B$28891,'Sud-Est'!I$15,'PTC GRTgaz'!$D$11:$D$28891,'Sud-Est'!$A111,'PTC GRTgaz'!$C$11:$C$28891,"DEL")&gt;0,I$13,SUMIFS('PTC GRTgaz'!$AA$11:$AA$28891,'PTC GRTgaz'!$B$11:$B$28891,'Sud-Est'!I$15,'PTC GRTgaz'!$D$11:$D$28891,'Sud-Est'!$A111,'PTC GRTgaz'!$C$11:$C$28891,"DEL")*1.0026*$I$13/86)</f>
        <v>86</v>
      </c>
      <c r="J111" s="102">
        <f t="shared" si="10"/>
        <v>6.6409611111111113</v>
      </c>
      <c r="K111" s="58">
        <f t="shared" si="11"/>
        <v>0.61211937984496134</v>
      </c>
      <c r="L111" s="59">
        <f>IF(K111&gt;=1,0,_xlfn.XLOOKUP(K111,Saline!$B$30:$B$130,Saline!$L$30:$L$130,,1))</f>
        <v>0.7055555555555556</v>
      </c>
      <c r="M111" s="142">
        <f xml:space="preserve">
IF(AND(K111&gt;=Saline!$M$15,A111&lt;=Saline!$L$15),0,
IF(AND(K111&gt;=Saline!$M$16,A111&lt;=Saline!$L$16),0,
IF(AND(K111&gt;=Saline!$M$17,A111&lt;=Saline!$L$17),0,IF((MIN(I111,$E$4*(1-D111)*L111)/1000)+J110&gt;SUM($E$3:$F$3),(SUM($E$3:$F$3)-J110)*1000,MIN(I111,$E$4*(1-D111)*L111)))))</f>
        <v>60.677777777777784</v>
      </c>
      <c r="N111" s="192">
        <f>IF(COUNTIFS('PTC GRTgaz'!$AB$11:$AB$28891,"",'PTC GRTgaz'!$B$11:$B$28891,'Sud-Est'!N$15,'PTC GRTgaz'!$D$11:$D$28891,'Sud-Est'!$A111,'PTC GRTgaz'!$C$11:$C$28891,"DEL")&gt;0,N$13,SUMIFS('PTC GRTgaz'!$AB$11:$AB$28891,'PTC GRTgaz'!$B$11:$B$28891,'Sud-Est'!N$15,'PTC GRTgaz'!$D$11:$D$28891,'Sud-Est'!$A111,'PTC GRTgaz'!$C$11:$C$28891,"DEL")*1.0026*$N$13/86)</f>
        <v>86</v>
      </c>
      <c r="O111" s="102">
        <f t="shared" si="12"/>
        <v>6.9173622222222209</v>
      </c>
      <c r="P111" s="58">
        <f t="shared" si="13"/>
        <v>0.63791999999999993</v>
      </c>
      <c r="Q111" s="59">
        <f>IF(P111&gt;=1,0,_xlfn.XLOOKUP(P111,Saline!$B$30:$B$130,Saline!$L$30:$L$130,,1))</f>
        <v>0.69444444444444453</v>
      </c>
      <c r="R111" s="142">
        <f xml:space="preserve">
IF(AND(P111&gt;=Saline!$M$15,A111&lt;=Saline!$L$15),0,
IF(AND(P111&gt;=Saline!$M$16,A111&lt;=Saline!$L$16),0,
IF(AND(P111&gt;=Saline!$M$17,A111&lt;=Saline!$L$17),0,MIN(N111,$E$4*(1-D111)*Q111))))</f>
        <v>59.722222222222229</v>
      </c>
    </row>
    <row r="112" spans="1:18" x14ac:dyDescent="0.45">
      <c r="A112" s="56">
        <f t="shared" si="7"/>
        <v>44748</v>
      </c>
      <c r="B112" s="157">
        <f>_xlfn.XLOOKUP(A112,Saline!$L$23,Saline!$O$23,0,0)</f>
        <v>0</v>
      </c>
      <c r="C112" s="143">
        <f>_xlfn.XLOOKUP(A112,Saline!$L$15:$L$17,Saline!$O$15:$O$17,SUM($E$3:$F$3),0)</f>
        <v>10.75</v>
      </c>
      <c r="D112" s="58">
        <f>'PT Storengy'!B104</f>
        <v>0</v>
      </c>
      <c r="E112" s="60">
        <f t="shared" si="8"/>
        <v>6.9766066666666653</v>
      </c>
      <c r="F112" s="58">
        <f t="shared" si="9"/>
        <v>0.64347555555555547</v>
      </c>
      <c r="G112" s="59">
        <f>IF(F112&gt;=1,0,_xlfn.XLOOKUP(F112,Saline!$B$30:$B$130,Saline!$L$30:$L$130,,1))</f>
        <v>0.68888888888888888</v>
      </c>
      <c r="H112" s="142">
        <f xml:space="preserve">
IF(AND(F112&gt;=Saline!$M$15,A112&lt;=Saline!$L$15),0,
IF(AND(F112&gt;=Saline!$M$16,A112&lt;=Saline!$L$16),0,
IF(AND(F112&gt;=Saline!$M$17,A112&lt;=Saline!$L$17),0,IF(($E$4*(1-D112)*G112/1000)+E111&gt;SUM($E$3:$F$3),(SUM($E$3:$F$3)-E111)*1000,$E$4*(1-D112)*G112))))</f>
        <v>59.244444444444447</v>
      </c>
      <c r="I112" s="192">
        <f>IF(COUNTIFS('PTC GRTgaz'!$AA$11:$AA$28891,"",'PTC GRTgaz'!$B$11:$B$28891,'Sud-Est'!I$15,'PTC GRTgaz'!$D$11:$D$28891,'Sud-Est'!$A112,'PTC GRTgaz'!$C$11:$C$28891,"DEL")&gt;0,I$13,SUMIFS('PTC GRTgaz'!$AA$11:$AA$28891,'PTC GRTgaz'!$B$11:$B$28891,'Sud-Est'!I$15,'PTC GRTgaz'!$D$11:$D$28891,'Sud-Est'!$A112,'PTC GRTgaz'!$C$11:$C$28891,"DEL")*1.0026*$I$13/86)</f>
        <v>86</v>
      </c>
      <c r="J112" s="102">
        <f t="shared" si="10"/>
        <v>6.7016388888888887</v>
      </c>
      <c r="K112" s="58">
        <f t="shared" si="11"/>
        <v>0.61776382428940568</v>
      </c>
      <c r="L112" s="59">
        <f>IF(K112&gt;=1,0,_xlfn.XLOOKUP(K112,Saline!$B$30:$B$130,Saline!$L$30:$L$130,,1))</f>
        <v>0.7055555555555556</v>
      </c>
      <c r="M112" s="142">
        <f xml:space="preserve">
IF(AND(K112&gt;=Saline!$M$15,A112&lt;=Saline!$L$15),0,
IF(AND(K112&gt;=Saline!$M$16,A112&lt;=Saline!$L$16),0,
IF(AND(K112&gt;=Saline!$M$17,A112&lt;=Saline!$L$17),0,IF((MIN(I112,$E$4*(1-D112)*L112)/1000)+J111&gt;SUM($E$3:$F$3),(SUM($E$3:$F$3)-J111)*1000,MIN(I112,$E$4*(1-D112)*L112)))))</f>
        <v>60.677777777777784</v>
      </c>
      <c r="N112" s="192">
        <f>IF(COUNTIFS('PTC GRTgaz'!$AB$11:$AB$28891,"",'PTC GRTgaz'!$B$11:$B$28891,'Sud-Est'!N$15,'PTC GRTgaz'!$D$11:$D$28891,'Sud-Est'!$A112,'PTC GRTgaz'!$C$11:$C$28891,"DEL")&gt;0,N$13,SUMIFS('PTC GRTgaz'!$AB$11:$AB$28891,'PTC GRTgaz'!$B$11:$B$28891,'Sud-Est'!N$15,'PTC GRTgaz'!$D$11:$D$28891,'Sud-Est'!$A112,'PTC GRTgaz'!$C$11:$C$28891,"DEL")*1.0026*$N$13/86)</f>
        <v>86</v>
      </c>
      <c r="O112" s="102">
        <f t="shared" si="12"/>
        <v>6.9766066666666653</v>
      </c>
      <c r="P112" s="58">
        <f t="shared" si="13"/>
        <v>0.64347555555555547</v>
      </c>
      <c r="Q112" s="59">
        <f>IF(P112&gt;=1,0,_xlfn.XLOOKUP(P112,Saline!$B$30:$B$130,Saline!$L$30:$L$130,,1))</f>
        <v>0.68888888888888888</v>
      </c>
      <c r="R112" s="142">
        <f xml:space="preserve">
IF(AND(P112&gt;=Saline!$M$15,A112&lt;=Saline!$L$15),0,
IF(AND(P112&gt;=Saline!$M$16,A112&lt;=Saline!$L$16),0,
IF(AND(P112&gt;=Saline!$M$17,A112&lt;=Saline!$L$17),0,MIN(N112,$E$4*(1-D112)*Q112))))</f>
        <v>59.244444444444447</v>
      </c>
    </row>
    <row r="113" spans="1:18" x14ac:dyDescent="0.45">
      <c r="A113" s="56">
        <f t="shared" si="7"/>
        <v>44749</v>
      </c>
      <c r="B113" s="157">
        <f>_xlfn.XLOOKUP(A113,Saline!$L$23,Saline!$O$23,0,0)</f>
        <v>0</v>
      </c>
      <c r="C113" s="143">
        <f>_xlfn.XLOOKUP(A113,Saline!$L$15:$L$17,Saline!$O$15:$O$17,SUM($E$3:$F$3),0)</f>
        <v>10.75</v>
      </c>
      <c r="D113" s="58">
        <f>'PT Storengy'!B105</f>
        <v>0</v>
      </c>
      <c r="E113" s="60">
        <f t="shared" si="8"/>
        <v>7.0358511111111097</v>
      </c>
      <c r="F113" s="58">
        <f t="shared" si="9"/>
        <v>0.64898666666666649</v>
      </c>
      <c r="G113" s="59">
        <f>IF(F113&gt;=1,0,_xlfn.XLOOKUP(F113,Saline!$B$30:$B$130,Saline!$L$30:$L$130,,1))</f>
        <v>0.68888888888888888</v>
      </c>
      <c r="H113" s="142">
        <f xml:space="preserve">
IF(AND(F113&gt;=Saline!$M$15,A113&lt;=Saline!$L$15),0,
IF(AND(F113&gt;=Saline!$M$16,A113&lt;=Saline!$L$16),0,
IF(AND(F113&gt;=Saline!$M$17,A113&lt;=Saline!$L$17),0,IF(($E$4*(1-D113)*G113/1000)+E112&gt;SUM($E$3:$F$3),(SUM($E$3:$F$3)-E112)*1000,$E$4*(1-D113)*G113))))</f>
        <v>59.244444444444447</v>
      </c>
      <c r="I113" s="192">
        <f>IF(COUNTIFS('PTC GRTgaz'!$AA$11:$AA$28891,"",'PTC GRTgaz'!$B$11:$B$28891,'Sud-Est'!I$15,'PTC GRTgaz'!$D$11:$D$28891,'Sud-Est'!$A113,'PTC GRTgaz'!$C$11:$C$28891,"DEL")&gt;0,I$13,SUMIFS('PTC GRTgaz'!$AA$11:$AA$28891,'PTC GRTgaz'!$B$11:$B$28891,'Sud-Est'!I$15,'PTC GRTgaz'!$D$11:$D$28891,'Sud-Est'!$A113,'PTC GRTgaz'!$C$11:$C$28891,"DEL")*1.0026*$I$13/86)</f>
        <v>86</v>
      </c>
      <c r="J113" s="102">
        <f t="shared" si="10"/>
        <v>6.7618388888888887</v>
      </c>
      <c r="K113" s="58">
        <f t="shared" si="11"/>
        <v>0.62340826873385013</v>
      </c>
      <c r="L113" s="59">
        <f>IF(K113&gt;=1,0,_xlfn.XLOOKUP(K113,Saline!$B$30:$B$130,Saline!$L$30:$L$130,,1))</f>
        <v>0.70000000000000007</v>
      </c>
      <c r="M113" s="142">
        <f xml:space="preserve">
IF(AND(K113&gt;=Saline!$M$15,A113&lt;=Saline!$L$15),0,
IF(AND(K113&gt;=Saline!$M$16,A113&lt;=Saline!$L$16),0,
IF(AND(K113&gt;=Saline!$M$17,A113&lt;=Saline!$L$17),0,IF((MIN(I113,$E$4*(1-D113)*L113)/1000)+J112&gt;SUM($E$3:$F$3),(SUM($E$3:$F$3)-J112)*1000,MIN(I113,$E$4*(1-D113)*L113)))))</f>
        <v>60.2</v>
      </c>
      <c r="N113" s="192">
        <f>IF(COUNTIFS('PTC GRTgaz'!$AB$11:$AB$28891,"",'PTC GRTgaz'!$B$11:$B$28891,'Sud-Est'!N$15,'PTC GRTgaz'!$D$11:$D$28891,'Sud-Est'!$A113,'PTC GRTgaz'!$C$11:$C$28891,"DEL")&gt;0,N$13,SUMIFS('PTC GRTgaz'!$AB$11:$AB$28891,'PTC GRTgaz'!$B$11:$B$28891,'Sud-Est'!N$15,'PTC GRTgaz'!$D$11:$D$28891,'Sud-Est'!$A113,'PTC GRTgaz'!$C$11:$C$28891,"DEL")*1.0026*$N$13/86)</f>
        <v>86</v>
      </c>
      <c r="O113" s="102">
        <f t="shared" si="12"/>
        <v>7.0358511111111097</v>
      </c>
      <c r="P113" s="58">
        <f t="shared" si="13"/>
        <v>0.64898666666666649</v>
      </c>
      <c r="Q113" s="59">
        <f>IF(P113&gt;=1,0,_xlfn.XLOOKUP(P113,Saline!$B$30:$B$130,Saline!$L$30:$L$130,,1))</f>
        <v>0.68888888888888888</v>
      </c>
      <c r="R113" s="142">
        <f xml:space="preserve">
IF(AND(P113&gt;=Saline!$M$15,A113&lt;=Saline!$L$15),0,
IF(AND(P113&gt;=Saline!$M$16,A113&lt;=Saline!$L$16),0,
IF(AND(P113&gt;=Saline!$M$17,A113&lt;=Saline!$L$17),0,MIN(N113,$E$4*(1-D113)*Q113))))</f>
        <v>59.244444444444447</v>
      </c>
    </row>
    <row r="114" spans="1:18" x14ac:dyDescent="0.45">
      <c r="A114" s="56">
        <f t="shared" si="7"/>
        <v>44750</v>
      </c>
      <c r="B114" s="157">
        <f>_xlfn.XLOOKUP(A114,Saline!$L$23,Saline!$O$23,0,0)</f>
        <v>0</v>
      </c>
      <c r="C114" s="143">
        <f>_xlfn.XLOOKUP(A114,Saline!$L$15:$L$17,Saline!$O$15:$O$17,SUM($E$3:$F$3),0)</f>
        <v>10.75</v>
      </c>
      <c r="D114" s="58">
        <f>'PT Storengy'!B106</f>
        <v>0</v>
      </c>
      <c r="E114" s="60">
        <f t="shared" si="8"/>
        <v>7.0946177777777768</v>
      </c>
      <c r="F114" s="58">
        <f t="shared" si="9"/>
        <v>0.65449777777777762</v>
      </c>
      <c r="G114" s="59">
        <f>IF(F114&gt;=1,0,_xlfn.XLOOKUP(F114,Saline!$B$30:$B$130,Saline!$L$30:$L$130,,1))</f>
        <v>0.68333333333333346</v>
      </c>
      <c r="H114" s="142">
        <f xml:space="preserve">
IF(AND(F114&gt;=Saline!$M$15,A114&lt;=Saline!$L$15),0,
IF(AND(F114&gt;=Saline!$M$16,A114&lt;=Saline!$L$16),0,
IF(AND(F114&gt;=Saline!$M$17,A114&lt;=Saline!$L$17),0,IF(($E$4*(1-D114)*G114/1000)+E113&gt;SUM($E$3:$F$3),(SUM($E$3:$F$3)-E113)*1000,$E$4*(1-D114)*G114))))</f>
        <v>58.76666666666668</v>
      </c>
      <c r="I114" s="192">
        <f>IF(COUNTIFS('PTC GRTgaz'!$AA$11:$AA$28891,"",'PTC GRTgaz'!$B$11:$B$28891,'Sud-Est'!I$15,'PTC GRTgaz'!$D$11:$D$28891,'Sud-Est'!$A114,'PTC GRTgaz'!$C$11:$C$28891,"DEL")&gt;0,I$13,SUMIFS('PTC GRTgaz'!$AA$11:$AA$28891,'PTC GRTgaz'!$B$11:$B$28891,'Sud-Est'!I$15,'PTC GRTgaz'!$D$11:$D$28891,'Sud-Est'!$A114,'PTC GRTgaz'!$C$11:$C$28891,"DEL")*1.0026*$I$13/86)</f>
        <v>86</v>
      </c>
      <c r="J114" s="102">
        <f t="shared" si="10"/>
        <v>6.8220388888888888</v>
      </c>
      <c r="K114" s="58">
        <f t="shared" si="11"/>
        <v>0.62900826873385007</v>
      </c>
      <c r="L114" s="59">
        <f>IF(K114&gt;=1,0,_xlfn.XLOOKUP(K114,Saline!$B$30:$B$130,Saline!$L$30:$L$130,,1))</f>
        <v>0.70000000000000007</v>
      </c>
      <c r="M114" s="142">
        <f xml:space="preserve">
IF(AND(K114&gt;=Saline!$M$15,A114&lt;=Saline!$L$15),0,
IF(AND(K114&gt;=Saline!$M$16,A114&lt;=Saline!$L$16),0,
IF(AND(K114&gt;=Saline!$M$17,A114&lt;=Saline!$L$17),0,IF((MIN(I114,$E$4*(1-D114)*L114)/1000)+J113&gt;SUM($E$3:$F$3),(SUM($E$3:$F$3)-J113)*1000,MIN(I114,$E$4*(1-D114)*L114)))))</f>
        <v>60.2</v>
      </c>
      <c r="N114" s="192">
        <f>IF(COUNTIFS('PTC GRTgaz'!$AB$11:$AB$28891,"",'PTC GRTgaz'!$B$11:$B$28891,'Sud-Est'!N$15,'PTC GRTgaz'!$D$11:$D$28891,'Sud-Est'!$A114,'PTC GRTgaz'!$C$11:$C$28891,"DEL")&gt;0,N$13,SUMIFS('PTC GRTgaz'!$AB$11:$AB$28891,'PTC GRTgaz'!$B$11:$B$28891,'Sud-Est'!N$15,'PTC GRTgaz'!$D$11:$D$28891,'Sud-Est'!$A114,'PTC GRTgaz'!$C$11:$C$28891,"DEL")*1.0026*$N$13/86)</f>
        <v>86</v>
      </c>
      <c r="O114" s="102">
        <f t="shared" si="12"/>
        <v>7.0946177777777768</v>
      </c>
      <c r="P114" s="58">
        <f t="shared" si="13"/>
        <v>0.65449777777777762</v>
      </c>
      <c r="Q114" s="59">
        <f>IF(P114&gt;=1,0,_xlfn.XLOOKUP(P114,Saline!$B$30:$B$130,Saline!$L$30:$L$130,,1))</f>
        <v>0.68333333333333346</v>
      </c>
      <c r="R114" s="142">
        <f xml:space="preserve">
IF(AND(P114&gt;=Saline!$M$15,A114&lt;=Saline!$L$15),0,
IF(AND(P114&gt;=Saline!$M$16,A114&lt;=Saline!$L$16),0,
IF(AND(P114&gt;=Saline!$M$17,A114&lt;=Saline!$L$17),0,MIN(N114,$E$4*(1-D114)*Q114))))</f>
        <v>58.76666666666668</v>
      </c>
    </row>
    <row r="115" spans="1:18" x14ac:dyDescent="0.45">
      <c r="A115" s="56">
        <f t="shared" si="7"/>
        <v>44751</v>
      </c>
      <c r="B115" s="157">
        <f>_xlfn.XLOOKUP(A115,Saline!$L$23,Saline!$O$23,0,0)</f>
        <v>0</v>
      </c>
      <c r="C115" s="143">
        <f>_xlfn.XLOOKUP(A115,Saline!$L$15:$L$17,Saline!$O$15:$O$17,SUM($E$3:$F$3),0)</f>
        <v>10.75</v>
      </c>
      <c r="D115" s="58">
        <f>'PT Storengy'!B107</f>
        <v>0</v>
      </c>
      <c r="E115" s="60">
        <f t="shared" si="8"/>
        <v>7.1533844444444439</v>
      </c>
      <c r="F115" s="58">
        <f t="shared" si="9"/>
        <v>0.65996444444444435</v>
      </c>
      <c r="G115" s="59">
        <f>IF(F115&gt;=1,0,_xlfn.XLOOKUP(F115,Saline!$B$30:$B$130,Saline!$L$30:$L$130,,1))</f>
        <v>0.68333333333333346</v>
      </c>
      <c r="H115" s="142">
        <f xml:space="preserve">
IF(AND(F115&gt;=Saline!$M$15,A115&lt;=Saline!$L$15),0,
IF(AND(F115&gt;=Saline!$M$16,A115&lt;=Saline!$L$16),0,
IF(AND(F115&gt;=Saline!$M$17,A115&lt;=Saline!$L$17),0,IF(($E$4*(1-D115)*G115/1000)+E114&gt;SUM($E$3:$F$3),(SUM($E$3:$F$3)-E114)*1000,$E$4*(1-D115)*G115))))</f>
        <v>58.76666666666668</v>
      </c>
      <c r="I115" s="192">
        <f>IF(COUNTIFS('PTC GRTgaz'!$AA$11:$AA$28891,"",'PTC GRTgaz'!$B$11:$B$28891,'Sud-Est'!I$15,'PTC GRTgaz'!$D$11:$D$28891,'Sud-Est'!$A115,'PTC GRTgaz'!$C$11:$C$28891,"DEL")&gt;0,I$13,SUMIFS('PTC GRTgaz'!$AA$11:$AA$28891,'PTC GRTgaz'!$B$11:$B$28891,'Sud-Est'!I$15,'PTC GRTgaz'!$D$11:$D$28891,'Sud-Est'!$A115,'PTC GRTgaz'!$C$11:$C$28891,"DEL")*1.0026*$I$13/86)</f>
        <v>86</v>
      </c>
      <c r="J115" s="102">
        <f t="shared" si="10"/>
        <v>6.8817611111111106</v>
      </c>
      <c r="K115" s="58">
        <f t="shared" si="11"/>
        <v>0.63460826873385012</v>
      </c>
      <c r="L115" s="59">
        <f>IF(K115&gt;=1,0,_xlfn.XLOOKUP(K115,Saline!$B$30:$B$130,Saline!$L$30:$L$130,,1))</f>
        <v>0.69444444444444453</v>
      </c>
      <c r="M115" s="142">
        <f xml:space="preserve">
IF(AND(K115&gt;=Saline!$M$15,A115&lt;=Saline!$L$15),0,
IF(AND(K115&gt;=Saline!$M$16,A115&lt;=Saline!$L$16),0,
IF(AND(K115&gt;=Saline!$M$17,A115&lt;=Saline!$L$17),0,IF((MIN(I115,$E$4*(1-D115)*L115)/1000)+J114&gt;SUM($E$3:$F$3),(SUM($E$3:$F$3)-J114)*1000,MIN(I115,$E$4*(1-D115)*L115)))))</f>
        <v>59.722222222222229</v>
      </c>
      <c r="N115" s="192">
        <f>IF(COUNTIFS('PTC GRTgaz'!$AB$11:$AB$28891,"",'PTC GRTgaz'!$B$11:$B$28891,'Sud-Est'!N$15,'PTC GRTgaz'!$D$11:$D$28891,'Sud-Est'!$A115,'PTC GRTgaz'!$C$11:$C$28891,"DEL")&gt;0,N$13,SUMIFS('PTC GRTgaz'!$AB$11:$AB$28891,'PTC GRTgaz'!$B$11:$B$28891,'Sud-Est'!N$15,'PTC GRTgaz'!$D$11:$D$28891,'Sud-Est'!$A115,'PTC GRTgaz'!$C$11:$C$28891,"DEL")*1.0026*$N$13/86)</f>
        <v>86</v>
      </c>
      <c r="O115" s="102">
        <f t="shared" si="12"/>
        <v>7.1533844444444439</v>
      </c>
      <c r="P115" s="58">
        <f t="shared" si="13"/>
        <v>0.65996444444444435</v>
      </c>
      <c r="Q115" s="59">
        <f>IF(P115&gt;=1,0,_xlfn.XLOOKUP(P115,Saline!$B$30:$B$130,Saline!$L$30:$L$130,,1))</f>
        <v>0.68333333333333346</v>
      </c>
      <c r="R115" s="142">
        <f xml:space="preserve">
IF(AND(P115&gt;=Saline!$M$15,A115&lt;=Saline!$L$15),0,
IF(AND(P115&gt;=Saline!$M$16,A115&lt;=Saline!$L$16),0,
IF(AND(P115&gt;=Saline!$M$17,A115&lt;=Saline!$L$17),0,MIN(N115,$E$4*(1-D115)*Q115))))</f>
        <v>58.76666666666668</v>
      </c>
    </row>
    <row r="116" spans="1:18" x14ac:dyDescent="0.45">
      <c r="A116" s="56">
        <f t="shared" si="7"/>
        <v>44752</v>
      </c>
      <c r="B116" s="157">
        <f>_xlfn.XLOOKUP(A116,Saline!$L$23,Saline!$O$23,0,0)</f>
        <v>0</v>
      </c>
      <c r="C116" s="143">
        <f>_xlfn.XLOOKUP(A116,Saline!$L$15:$L$17,Saline!$O$15:$O$17,SUM($E$3:$F$3),0)</f>
        <v>10.75</v>
      </c>
      <c r="D116" s="58">
        <f>'PT Storengy'!B108</f>
        <v>0</v>
      </c>
      <c r="E116" s="60">
        <f t="shared" si="8"/>
        <v>7.2116733333333327</v>
      </c>
      <c r="F116" s="58">
        <f t="shared" si="9"/>
        <v>0.66543111111111108</v>
      </c>
      <c r="G116" s="59">
        <f>IF(F116&gt;=1,0,_xlfn.XLOOKUP(F116,Saline!$B$30:$B$130,Saline!$L$30:$L$130,,1))</f>
        <v>0.67777777777777781</v>
      </c>
      <c r="H116" s="142">
        <f xml:space="preserve">
IF(AND(F116&gt;=Saline!$M$15,A116&lt;=Saline!$L$15),0,
IF(AND(F116&gt;=Saline!$M$16,A116&lt;=Saline!$L$16),0,
IF(AND(F116&gt;=Saline!$M$17,A116&lt;=Saline!$L$17),0,IF(($E$4*(1-D116)*G116/1000)+E115&gt;SUM($E$3:$F$3),(SUM($E$3:$F$3)-E115)*1000,$E$4*(1-D116)*G116))))</f>
        <v>58.288888888888891</v>
      </c>
      <c r="I116" s="192">
        <f>IF(COUNTIFS('PTC GRTgaz'!$AA$11:$AA$28891,"",'PTC GRTgaz'!$B$11:$B$28891,'Sud-Est'!I$15,'PTC GRTgaz'!$D$11:$D$28891,'Sud-Est'!$A116,'PTC GRTgaz'!$C$11:$C$28891,"DEL")&gt;0,I$13,SUMIFS('PTC GRTgaz'!$AA$11:$AA$28891,'PTC GRTgaz'!$B$11:$B$28891,'Sud-Est'!I$15,'PTC GRTgaz'!$D$11:$D$28891,'Sud-Est'!$A116,'PTC GRTgaz'!$C$11:$C$28891,"DEL")*1.0026*$I$13/86)</f>
        <v>86</v>
      </c>
      <c r="J116" s="102">
        <f t="shared" si="10"/>
        <v>6.941005555555555</v>
      </c>
      <c r="K116" s="58">
        <f t="shared" si="11"/>
        <v>0.64016382428940566</v>
      </c>
      <c r="L116" s="59">
        <f>IF(K116&gt;=1,0,_xlfn.XLOOKUP(K116,Saline!$B$30:$B$130,Saline!$L$30:$L$130,,1))</f>
        <v>0.68888888888888888</v>
      </c>
      <c r="M116" s="142">
        <f xml:space="preserve">
IF(AND(K116&gt;=Saline!$M$15,A116&lt;=Saline!$L$15),0,
IF(AND(K116&gt;=Saline!$M$16,A116&lt;=Saline!$L$16),0,
IF(AND(K116&gt;=Saline!$M$17,A116&lt;=Saline!$L$17),0,IF((MIN(I116,$E$4*(1-D116)*L116)/1000)+J115&gt;SUM($E$3:$F$3),(SUM($E$3:$F$3)-J115)*1000,MIN(I116,$E$4*(1-D116)*L116)))))</f>
        <v>59.244444444444447</v>
      </c>
      <c r="N116" s="192">
        <f>IF(COUNTIFS('PTC GRTgaz'!$AB$11:$AB$28891,"",'PTC GRTgaz'!$B$11:$B$28891,'Sud-Est'!N$15,'PTC GRTgaz'!$D$11:$D$28891,'Sud-Est'!$A116,'PTC GRTgaz'!$C$11:$C$28891,"DEL")&gt;0,N$13,SUMIFS('PTC GRTgaz'!$AB$11:$AB$28891,'PTC GRTgaz'!$B$11:$B$28891,'Sud-Est'!N$15,'PTC GRTgaz'!$D$11:$D$28891,'Sud-Est'!$A116,'PTC GRTgaz'!$C$11:$C$28891,"DEL")*1.0026*$N$13/86)</f>
        <v>86</v>
      </c>
      <c r="O116" s="102">
        <f t="shared" si="12"/>
        <v>7.2116733333333327</v>
      </c>
      <c r="P116" s="58">
        <f t="shared" si="13"/>
        <v>0.66543111111111108</v>
      </c>
      <c r="Q116" s="59">
        <f>IF(P116&gt;=1,0,_xlfn.XLOOKUP(P116,Saline!$B$30:$B$130,Saline!$L$30:$L$130,,1))</f>
        <v>0.67777777777777781</v>
      </c>
      <c r="R116" s="142">
        <f xml:space="preserve">
IF(AND(P116&gt;=Saline!$M$15,A116&lt;=Saline!$L$15),0,
IF(AND(P116&gt;=Saline!$M$16,A116&lt;=Saline!$L$16),0,
IF(AND(P116&gt;=Saline!$M$17,A116&lt;=Saline!$L$17),0,MIN(N116,$E$4*(1-D116)*Q116))))</f>
        <v>58.288888888888891</v>
      </c>
    </row>
    <row r="117" spans="1:18" x14ac:dyDescent="0.45">
      <c r="A117" s="56">
        <f t="shared" si="7"/>
        <v>44753</v>
      </c>
      <c r="B117" s="157">
        <f>_xlfn.XLOOKUP(A117,Saline!$L$23,Saline!$O$23,0,0)</f>
        <v>0</v>
      </c>
      <c r="C117" s="143">
        <f>_xlfn.XLOOKUP(A117,Saline!$L$15:$L$17,Saline!$O$15:$O$17,SUM($E$3:$F$3),0)</f>
        <v>10.75</v>
      </c>
      <c r="D117" s="58">
        <f>'PT Storengy'!B109</f>
        <v>0</v>
      </c>
      <c r="E117" s="60">
        <f t="shared" si="8"/>
        <v>7.2694844444444442</v>
      </c>
      <c r="F117" s="58">
        <f t="shared" si="9"/>
        <v>0.6708533333333333</v>
      </c>
      <c r="G117" s="59">
        <f>IF(F117&gt;=1,0,_xlfn.XLOOKUP(F117,Saline!$B$30:$B$130,Saline!$L$30:$L$130,,1))</f>
        <v>0.67222222222222228</v>
      </c>
      <c r="H117" s="142">
        <f xml:space="preserve">
IF(AND(F117&gt;=Saline!$M$15,A117&lt;=Saline!$L$15),0,
IF(AND(F117&gt;=Saline!$M$16,A117&lt;=Saline!$L$16),0,
IF(AND(F117&gt;=Saline!$M$17,A117&lt;=Saline!$L$17),0,IF(($E$4*(1-D117)*G117/1000)+E116&gt;SUM($E$3:$F$3),(SUM($E$3:$F$3)-E116)*1000,$E$4*(1-D117)*G117))))</f>
        <v>57.811111111111117</v>
      </c>
      <c r="I117" s="192">
        <f>IF(COUNTIFS('PTC GRTgaz'!$AA$11:$AA$28891,"",'PTC GRTgaz'!$B$11:$B$28891,'Sud-Est'!I$15,'PTC GRTgaz'!$D$11:$D$28891,'Sud-Est'!$A117,'PTC GRTgaz'!$C$11:$C$28891,"DEL")&gt;0,I$13,SUMIFS('PTC GRTgaz'!$AA$11:$AA$28891,'PTC GRTgaz'!$B$11:$B$28891,'Sud-Est'!I$15,'PTC GRTgaz'!$D$11:$D$28891,'Sud-Est'!$A117,'PTC GRTgaz'!$C$11:$C$28891,"DEL")*1.0026*$I$13/86)</f>
        <v>86</v>
      </c>
      <c r="J117" s="102">
        <f t="shared" si="10"/>
        <v>7.0002499999999994</v>
      </c>
      <c r="K117" s="58">
        <f t="shared" si="11"/>
        <v>0.64567493540051679</v>
      </c>
      <c r="L117" s="59">
        <f>IF(K117&gt;=1,0,_xlfn.XLOOKUP(K117,Saline!$B$30:$B$130,Saline!$L$30:$L$130,,1))</f>
        <v>0.68888888888888888</v>
      </c>
      <c r="M117" s="142">
        <f xml:space="preserve">
IF(AND(K117&gt;=Saline!$M$15,A117&lt;=Saline!$L$15),0,
IF(AND(K117&gt;=Saline!$M$16,A117&lt;=Saline!$L$16),0,
IF(AND(K117&gt;=Saline!$M$17,A117&lt;=Saline!$L$17),0,IF((MIN(I117,$E$4*(1-D117)*L117)/1000)+J116&gt;SUM($E$3:$F$3),(SUM($E$3:$F$3)-J116)*1000,MIN(I117,$E$4*(1-D117)*L117)))))</f>
        <v>59.244444444444447</v>
      </c>
      <c r="N117" s="192">
        <f>IF(COUNTIFS('PTC GRTgaz'!$AB$11:$AB$28891,"",'PTC GRTgaz'!$B$11:$B$28891,'Sud-Est'!N$15,'PTC GRTgaz'!$D$11:$D$28891,'Sud-Est'!$A117,'PTC GRTgaz'!$C$11:$C$28891,"DEL")&gt;0,N$13,SUMIFS('PTC GRTgaz'!$AB$11:$AB$28891,'PTC GRTgaz'!$B$11:$B$28891,'Sud-Est'!N$15,'PTC GRTgaz'!$D$11:$D$28891,'Sud-Est'!$A117,'PTC GRTgaz'!$C$11:$C$28891,"DEL")*1.0026*$N$13/86)</f>
        <v>86</v>
      </c>
      <c r="O117" s="102">
        <f t="shared" si="12"/>
        <v>7.2694844444444442</v>
      </c>
      <c r="P117" s="58">
        <f t="shared" si="13"/>
        <v>0.6708533333333333</v>
      </c>
      <c r="Q117" s="59">
        <f>IF(P117&gt;=1,0,_xlfn.XLOOKUP(P117,Saline!$B$30:$B$130,Saline!$L$30:$L$130,,1))</f>
        <v>0.67222222222222228</v>
      </c>
      <c r="R117" s="142">
        <f xml:space="preserve">
IF(AND(P117&gt;=Saline!$M$15,A117&lt;=Saline!$L$15),0,
IF(AND(P117&gt;=Saline!$M$16,A117&lt;=Saline!$L$16),0,
IF(AND(P117&gt;=Saline!$M$17,A117&lt;=Saline!$L$17),0,MIN(N117,$E$4*(1-D117)*Q117))))</f>
        <v>57.811111111111117</v>
      </c>
    </row>
    <row r="118" spans="1:18" x14ac:dyDescent="0.45">
      <c r="A118" s="56">
        <f t="shared" si="7"/>
        <v>44754</v>
      </c>
      <c r="B118" s="157">
        <f>_xlfn.XLOOKUP(A118,Saline!$L$23,Saline!$O$23,0,0)</f>
        <v>0</v>
      </c>
      <c r="C118" s="143">
        <f>_xlfn.XLOOKUP(A118,Saline!$L$15:$L$17,Saline!$O$15:$O$17,SUM($E$3:$F$3),0)</f>
        <v>10.75</v>
      </c>
      <c r="D118" s="58">
        <f>'PT Storengy'!B110</f>
        <v>0</v>
      </c>
      <c r="E118" s="60">
        <f t="shared" si="8"/>
        <v>7.3272955555555557</v>
      </c>
      <c r="F118" s="58">
        <f t="shared" si="9"/>
        <v>0.67623111111111112</v>
      </c>
      <c r="G118" s="59">
        <f>IF(F118&gt;=1,0,_xlfn.XLOOKUP(F118,Saline!$B$30:$B$130,Saline!$L$30:$L$130,,1))</f>
        <v>0.67222222222222228</v>
      </c>
      <c r="H118" s="142">
        <f xml:space="preserve">
IF(AND(F118&gt;=Saline!$M$15,A118&lt;=Saline!$L$15),0,
IF(AND(F118&gt;=Saline!$M$16,A118&lt;=Saline!$L$16),0,
IF(AND(F118&gt;=Saline!$M$17,A118&lt;=Saline!$L$17),0,IF(($E$4*(1-D118)*G118/1000)+E117&gt;SUM($E$3:$F$3),(SUM($E$3:$F$3)-E117)*1000,$E$4*(1-D118)*G118))))</f>
        <v>57.811111111111117</v>
      </c>
      <c r="I118" s="192">
        <f>IF(COUNTIFS('PTC GRTgaz'!$AA$11:$AA$28891,"",'PTC GRTgaz'!$B$11:$B$28891,'Sud-Est'!I$15,'PTC GRTgaz'!$D$11:$D$28891,'Sud-Est'!$A118,'PTC GRTgaz'!$C$11:$C$28891,"DEL")&gt;0,I$13,SUMIFS('PTC GRTgaz'!$AA$11:$AA$28891,'PTC GRTgaz'!$B$11:$B$28891,'Sud-Est'!I$15,'PTC GRTgaz'!$D$11:$D$28891,'Sud-Est'!$A118,'PTC GRTgaz'!$C$11:$C$28891,"DEL")*1.0026*$I$13/86)</f>
        <v>86</v>
      </c>
      <c r="J118" s="102">
        <f t="shared" si="10"/>
        <v>7.0590166666666665</v>
      </c>
      <c r="K118" s="58">
        <f t="shared" si="11"/>
        <v>0.65118604651162781</v>
      </c>
      <c r="L118" s="59">
        <f>IF(K118&gt;=1,0,_xlfn.XLOOKUP(K118,Saline!$B$30:$B$130,Saline!$L$30:$L$130,,1))</f>
        <v>0.68333333333333346</v>
      </c>
      <c r="M118" s="142">
        <f xml:space="preserve">
IF(AND(K118&gt;=Saline!$M$15,A118&lt;=Saline!$L$15),0,
IF(AND(K118&gt;=Saline!$M$16,A118&lt;=Saline!$L$16),0,
IF(AND(K118&gt;=Saline!$M$17,A118&lt;=Saline!$L$17),0,IF((MIN(I118,$E$4*(1-D118)*L118)/1000)+J117&gt;SUM($E$3:$F$3),(SUM($E$3:$F$3)-J117)*1000,MIN(I118,$E$4*(1-D118)*L118)))))</f>
        <v>58.76666666666668</v>
      </c>
      <c r="N118" s="192">
        <f>IF(COUNTIFS('PTC GRTgaz'!$AB$11:$AB$28891,"",'PTC GRTgaz'!$B$11:$B$28891,'Sud-Est'!N$15,'PTC GRTgaz'!$D$11:$D$28891,'Sud-Est'!$A118,'PTC GRTgaz'!$C$11:$C$28891,"DEL")&gt;0,N$13,SUMIFS('PTC GRTgaz'!$AB$11:$AB$28891,'PTC GRTgaz'!$B$11:$B$28891,'Sud-Est'!N$15,'PTC GRTgaz'!$D$11:$D$28891,'Sud-Est'!$A118,'PTC GRTgaz'!$C$11:$C$28891,"DEL")*1.0026*$N$13/86)</f>
        <v>86</v>
      </c>
      <c r="O118" s="102">
        <f t="shared" si="12"/>
        <v>7.3272955555555557</v>
      </c>
      <c r="P118" s="58">
        <f t="shared" si="13"/>
        <v>0.67623111111111112</v>
      </c>
      <c r="Q118" s="59">
        <f>IF(P118&gt;=1,0,_xlfn.XLOOKUP(P118,Saline!$B$30:$B$130,Saline!$L$30:$L$130,,1))</f>
        <v>0.67222222222222228</v>
      </c>
      <c r="R118" s="142">
        <f xml:space="preserve">
IF(AND(P118&gt;=Saline!$M$15,A118&lt;=Saline!$L$15),0,
IF(AND(P118&gt;=Saline!$M$16,A118&lt;=Saline!$L$16),0,
IF(AND(P118&gt;=Saline!$M$17,A118&lt;=Saline!$L$17),0,MIN(N118,$E$4*(1-D118)*Q118))))</f>
        <v>57.811111111111117</v>
      </c>
    </row>
    <row r="119" spans="1:18" x14ac:dyDescent="0.45">
      <c r="A119" s="56">
        <f t="shared" si="7"/>
        <v>44755</v>
      </c>
      <c r="B119" s="157">
        <f>_xlfn.XLOOKUP(A119,Saline!$L$23,Saline!$O$23,0,0)</f>
        <v>0</v>
      </c>
      <c r="C119" s="143">
        <f>_xlfn.XLOOKUP(A119,Saline!$L$15:$L$17,Saline!$O$15:$O$17,SUM($E$3:$F$3),0)</f>
        <v>10.75</v>
      </c>
      <c r="D119" s="58">
        <f>'PT Storengy'!B111</f>
        <v>0</v>
      </c>
      <c r="E119" s="60">
        <f t="shared" si="8"/>
        <v>7.3846288888888889</v>
      </c>
      <c r="F119" s="58">
        <f t="shared" si="9"/>
        <v>0.68160888888888893</v>
      </c>
      <c r="G119" s="59">
        <f>IF(F119&gt;=1,0,_xlfn.XLOOKUP(F119,Saline!$B$30:$B$130,Saline!$L$30:$L$130,,1))</f>
        <v>0.66666666666666674</v>
      </c>
      <c r="H119" s="142">
        <f xml:space="preserve">
IF(AND(F119&gt;=Saline!$M$15,A119&lt;=Saline!$L$15),0,
IF(AND(F119&gt;=Saline!$M$16,A119&lt;=Saline!$L$16),0,
IF(AND(F119&gt;=Saline!$M$17,A119&lt;=Saline!$L$17),0,IF(($E$4*(1-D119)*G119/1000)+E118&gt;SUM($E$3:$F$3),(SUM($E$3:$F$3)-E118)*1000,$E$4*(1-D119)*G119))))</f>
        <v>57.333333333333343</v>
      </c>
      <c r="I119" s="192">
        <f>IF(COUNTIFS('PTC GRTgaz'!$AA$11:$AA$28891,"",'PTC GRTgaz'!$B$11:$B$28891,'Sud-Est'!I$15,'PTC GRTgaz'!$D$11:$D$28891,'Sud-Est'!$A119,'PTC GRTgaz'!$C$11:$C$28891,"DEL")&gt;0,I$13,SUMIFS('PTC GRTgaz'!$AA$11:$AA$28891,'PTC GRTgaz'!$B$11:$B$28891,'Sud-Est'!I$15,'PTC GRTgaz'!$D$11:$D$28891,'Sud-Est'!$A119,'PTC GRTgaz'!$C$11:$C$28891,"DEL")*1.0026*$I$13/86)</f>
        <v>86</v>
      </c>
      <c r="J119" s="102">
        <f t="shared" si="10"/>
        <v>7.1177833333333336</v>
      </c>
      <c r="K119" s="58">
        <f t="shared" si="11"/>
        <v>0.65665271317829454</v>
      </c>
      <c r="L119" s="59">
        <f>IF(K119&gt;=1,0,_xlfn.XLOOKUP(K119,Saline!$B$30:$B$130,Saline!$L$30:$L$130,,1))</f>
        <v>0.68333333333333346</v>
      </c>
      <c r="M119" s="142">
        <f xml:space="preserve">
IF(AND(K119&gt;=Saline!$M$15,A119&lt;=Saline!$L$15),0,
IF(AND(K119&gt;=Saline!$M$16,A119&lt;=Saline!$L$16),0,
IF(AND(K119&gt;=Saline!$M$17,A119&lt;=Saline!$L$17),0,IF((MIN(I119,$E$4*(1-D119)*L119)/1000)+J118&gt;SUM($E$3:$F$3),(SUM($E$3:$F$3)-J118)*1000,MIN(I119,$E$4*(1-D119)*L119)))))</f>
        <v>58.76666666666668</v>
      </c>
      <c r="N119" s="192">
        <f>IF(COUNTIFS('PTC GRTgaz'!$AB$11:$AB$28891,"",'PTC GRTgaz'!$B$11:$B$28891,'Sud-Est'!N$15,'PTC GRTgaz'!$D$11:$D$28891,'Sud-Est'!$A119,'PTC GRTgaz'!$C$11:$C$28891,"DEL")&gt;0,N$13,SUMIFS('PTC GRTgaz'!$AB$11:$AB$28891,'PTC GRTgaz'!$B$11:$B$28891,'Sud-Est'!N$15,'PTC GRTgaz'!$D$11:$D$28891,'Sud-Est'!$A119,'PTC GRTgaz'!$C$11:$C$28891,"DEL")*1.0026*$N$13/86)</f>
        <v>86</v>
      </c>
      <c r="O119" s="102">
        <f t="shared" si="12"/>
        <v>7.3846288888888889</v>
      </c>
      <c r="P119" s="58">
        <f t="shared" si="13"/>
        <v>0.68160888888888893</v>
      </c>
      <c r="Q119" s="59">
        <f>IF(P119&gt;=1,0,_xlfn.XLOOKUP(P119,Saline!$B$30:$B$130,Saline!$L$30:$L$130,,1))</f>
        <v>0.66666666666666674</v>
      </c>
      <c r="R119" s="142">
        <f xml:space="preserve">
IF(AND(P119&gt;=Saline!$M$15,A119&lt;=Saline!$L$15),0,
IF(AND(P119&gt;=Saline!$M$16,A119&lt;=Saline!$L$16),0,
IF(AND(P119&gt;=Saline!$M$17,A119&lt;=Saline!$L$17),0,MIN(N119,$E$4*(1-D119)*Q119))))</f>
        <v>57.333333333333343</v>
      </c>
    </row>
    <row r="120" spans="1:18" x14ac:dyDescent="0.45">
      <c r="A120" s="56">
        <f t="shared" si="7"/>
        <v>44756</v>
      </c>
      <c r="B120" s="157">
        <f>_xlfn.XLOOKUP(A120,Saline!$L$23,Saline!$O$23,0,0)</f>
        <v>0</v>
      </c>
      <c r="C120" s="143">
        <f>_xlfn.XLOOKUP(A120,Saline!$L$15:$L$17,Saline!$O$15:$O$17,SUM($E$3:$F$3),0)</f>
        <v>10.75</v>
      </c>
      <c r="D120" s="58">
        <f>'PT Storengy'!B112</f>
        <v>0</v>
      </c>
      <c r="E120" s="60">
        <f t="shared" si="8"/>
        <v>7.4419622222222221</v>
      </c>
      <c r="F120" s="58">
        <f t="shared" si="9"/>
        <v>0.68694222222222223</v>
      </c>
      <c r="G120" s="59">
        <f>IF(F120&gt;=1,0,_xlfn.XLOOKUP(F120,Saline!$B$30:$B$130,Saline!$L$30:$L$130,,1))</f>
        <v>0.66666666666666674</v>
      </c>
      <c r="H120" s="142">
        <f xml:space="preserve">
IF(AND(F120&gt;=Saline!$M$15,A120&lt;=Saline!$L$15),0,
IF(AND(F120&gt;=Saline!$M$16,A120&lt;=Saline!$L$16),0,
IF(AND(F120&gt;=Saline!$M$17,A120&lt;=Saline!$L$17),0,IF(($E$4*(1-D120)*G120/1000)+E119&gt;SUM($E$3:$F$3),(SUM($E$3:$F$3)-E119)*1000,$E$4*(1-D120)*G120))))</f>
        <v>57.333333333333343</v>
      </c>
      <c r="I120" s="192">
        <f>IF(COUNTIFS('PTC GRTgaz'!$AA$11:$AA$28891,"",'PTC GRTgaz'!$B$11:$B$28891,'Sud-Est'!I$15,'PTC GRTgaz'!$D$11:$D$28891,'Sud-Est'!$A120,'PTC GRTgaz'!$C$11:$C$28891,"DEL")&gt;0,I$13,SUMIFS('PTC GRTgaz'!$AA$11:$AA$28891,'PTC GRTgaz'!$B$11:$B$28891,'Sud-Est'!I$15,'PTC GRTgaz'!$D$11:$D$28891,'Sud-Est'!$A120,'PTC GRTgaz'!$C$11:$C$28891,"DEL")*1.0026*$I$13/86)</f>
        <v>86</v>
      </c>
      <c r="J120" s="102">
        <f t="shared" si="10"/>
        <v>7.1760722222222224</v>
      </c>
      <c r="K120" s="58">
        <f t="shared" si="11"/>
        <v>0.66211937984496128</v>
      </c>
      <c r="L120" s="59">
        <f>IF(K120&gt;=1,0,_xlfn.XLOOKUP(K120,Saline!$B$30:$B$130,Saline!$L$30:$L$130,,1))</f>
        <v>0.67777777777777781</v>
      </c>
      <c r="M120" s="142">
        <f xml:space="preserve">
IF(AND(K120&gt;=Saline!$M$15,A120&lt;=Saline!$L$15),0,
IF(AND(K120&gt;=Saline!$M$16,A120&lt;=Saline!$L$16),0,
IF(AND(K120&gt;=Saline!$M$17,A120&lt;=Saline!$L$17),0,IF((MIN(I120,$E$4*(1-D120)*L120)/1000)+J119&gt;SUM($E$3:$F$3),(SUM($E$3:$F$3)-J119)*1000,MIN(I120,$E$4*(1-D120)*L120)))))</f>
        <v>58.288888888888891</v>
      </c>
      <c r="N120" s="192">
        <f>IF(COUNTIFS('PTC GRTgaz'!$AB$11:$AB$28891,"",'PTC GRTgaz'!$B$11:$B$28891,'Sud-Est'!N$15,'PTC GRTgaz'!$D$11:$D$28891,'Sud-Est'!$A120,'PTC GRTgaz'!$C$11:$C$28891,"DEL")&gt;0,N$13,SUMIFS('PTC GRTgaz'!$AB$11:$AB$28891,'PTC GRTgaz'!$B$11:$B$28891,'Sud-Est'!N$15,'PTC GRTgaz'!$D$11:$D$28891,'Sud-Est'!$A120,'PTC GRTgaz'!$C$11:$C$28891,"DEL")*1.0026*$N$13/86)</f>
        <v>86</v>
      </c>
      <c r="O120" s="102">
        <f t="shared" si="12"/>
        <v>7.4419622222222221</v>
      </c>
      <c r="P120" s="58">
        <f t="shared" si="13"/>
        <v>0.68694222222222223</v>
      </c>
      <c r="Q120" s="59">
        <f>IF(P120&gt;=1,0,_xlfn.XLOOKUP(P120,Saline!$B$30:$B$130,Saline!$L$30:$L$130,,1))</f>
        <v>0.66666666666666674</v>
      </c>
      <c r="R120" s="142">
        <f xml:space="preserve">
IF(AND(P120&gt;=Saline!$M$15,A120&lt;=Saline!$L$15),0,
IF(AND(P120&gt;=Saline!$M$16,A120&lt;=Saline!$L$16),0,
IF(AND(P120&gt;=Saline!$M$17,A120&lt;=Saline!$L$17),0,MIN(N120,$E$4*(1-D120)*Q120))))</f>
        <v>57.333333333333343</v>
      </c>
    </row>
    <row r="121" spans="1:18" x14ac:dyDescent="0.45">
      <c r="A121" s="56">
        <f t="shared" si="7"/>
        <v>44757</v>
      </c>
      <c r="B121" s="157">
        <f>_xlfn.XLOOKUP(A121,Saline!$L$23,Saline!$O$23,0,0)</f>
        <v>0</v>
      </c>
      <c r="C121" s="143">
        <f>_xlfn.XLOOKUP(A121,Saline!$L$15:$L$17,Saline!$O$15:$O$17,SUM($E$3:$F$3),0)</f>
        <v>10.75</v>
      </c>
      <c r="D121" s="58">
        <f>'PT Storengy'!B113</f>
        <v>0</v>
      </c>
      <c r="E121" s="60">
        <f t="shared" si="8"/>
        <v>7.498817777777778</v>
      </c>
      <c r="F121" s="58">
        <f t="shared" si="9"/>
        <v>0.69227555555555553</v>
      </c>
      <c r="G121" s="59">
        <f>IF(F121&gt;=1,0,_xlfn.XLOOKUP(F121,Saline!$B$30:$B$130,Saline!$L$30:$L$130,,1))</f>
        <v>0.66111111111111132</v>
      </c>
      <c r="H121" s="142">
        <f xml:space="preserve">
IF(AND(F121&gt;=Saline!$M$15,A121&lt;=Saline!$L$15),0,
IF(AND(F121&gt;=Saline!$M$16,A121&lt;=Saline!$L$16),0,
IF(AND(F121&gt;=Saline!$M$17,A121&lt;=Saline!$L$17),0,IF(($E$4*(1-D121)*G121/1000)+E120&gt;SUM($E$3:$F$3),(SUM($E$3:$F$3)-E120)*1000,$E$4*(1-D121)*G121))))</f>
        <v>56.855555555555576</v>
      </c>
      <c r="I121" s="192">
        <f>IF(COUNTIFS('PTC GRTgaz'!$AA$11:$AA$28891,"",'PTC GRTgaz'!$B$11:$B$28891,'Sud-Est'!I$15,'PTC GRTgaz'!$D$11:$D$28891,'Sud-Est'!$A121,'PTC GRTgaz'!$C$11:$C$28891,"DEL")&gt;0,I$13,SUMIFS('PTC GRTgaz'!$AA$11:$AA$28891,'PTC GRTgaz'!$B$11:$B$28891,'Sud-Est'!I$15,'PTC GRTgaz'!$D$11:$D$28891,'Sud-Est'!$A121,'PTC GRTgaz'!$C$11:$C$28891,"DEL")*1.0026*$I$13/86)</f>
        <v>86</v>
      </c>
      <c r="J121" s="102">
        <f t="shared" si="10"/>
        <v>7.2343611111111112</v>
      </c>
      <c r="K121" s="58">
        <f t="shared" si="11"/>
        <v>0.66754160206718349</v>
      </c>
      <c r="L121" s="59">
        <f>IF(K121&gt;=1,0,_xlfn.XLOOKUP(K121,Saline!$B$30:$B$130,Saline!$L$30:$L$130,,1))</f>
        <v>0.67777777777777781</v>
      </c>
      <c r="M121" s="142">
        <f xml:space="preserve">
IF(AND(K121&gt;=Saline!$M$15,A121&lt;=Saline!$L$15),0,
IF(AND(K121&gt;=Saline!$M$16,A121&lt;=Saline!$L$16),0,
IF(AND(K121&gt;=Saline!$M$17,A121&lt;=Saline!$L$17),0,IF((MIN(I121,$E$4*(1-D121)*L121)/1000)+J120&gt;SUM($E$3:$F$3),(SUM($E$3:$F$3)-J120)*1000,MIN(I121,$E$4*(1-D121)*L121)))))</f>
        <v>58.288888888888891</v>
      </c>
      <c r="N121" s="192">
        <f>IF(COUNTIFS('PTC GRTgaz'!$AB$11:$AB$28891,"",'PTC GRTgaz'!$B$11:$B$28891,'Sud-Est'!N$15,'PTC GRTgaz'!$D$11:$D$28891,'Sud-Est'!$A121,'PTC GRTgaz'!$C$11:$C$28891,"DEL")&gt;0,N$13,SUMIFS('PTC GRTgaz'!$AB$11:$AB$28891,'PTC GRTgaz'!$B$11:$B$28891,'Sud-Est'!N$15,'PTC GRTgaz'!$D$11:$D$28891,'Sud-Est'!$A121,'PTC GRTgaz'!$C$11:$C$28891,"DEL")*1.0026*$N$13/86)</f>
        <v>86</v>
      </c>
      <c r="O121" s="102">
        <f t="shared" si="12"/>
        <v>7.498817777777778</v>
      </c>
      <c r="P121" s="58">
        <f t="shared" si="13"/>
        <v>0.69227555555555553</v>
      </c>
      <c r="Q121" s="59">
        <f>IF(P121&gt;=1,0,_xlfn.XLOOKUP(P121,Saline!$B$30:$B$130,Saline!$L$30:$L$130,,1))</f>
        <v>0.66111111111111132</v>
      </c>
      <c r="R121" s="142">
        <f xml:space="preserve">
IF(AND(P121&gt;=Saline!$M$15,A121&lt;=Saline!$L$15),0,
IF(AND(P121&gt;=Saline!$M$16,A121&lt;=Saline!$L$16),0,
IF(AND(P121&gt;=Saline!$M$17,A121&lt;=Saline!$L$17),0,MIN(N121,$E$4*(1-D121)*Q121))))</f>
        <v>56.855555555555576</v>
      </c>
    </row>
    <row r="122" spans="1:18" x14ac:dyDescent="0.45">
      <c r="A122" s="56">
        <f t="shared" si="7"/>
        <v>44758</v>
      </c>
      <c r="B122" s="157">
        <f>_xlfn.XLOOKUP(A122,Saline!$L$23,Saline!$O$23,0,0)</f>
        <v>0</v>
      </c>
      <c r="C122" s="143">
        <f>_xlfn.XLOOKUP(A122,Saline!$L$15:$L$17,Saline!$O$15:$O$17,SUM($E$3:$F$3),0)</f>
        <v>10.75</v>
      </c>
      <c r="D122" s="58">
        <f>'PT Storengy'!B114</f>
        <v>0</v>
      </c>
      <c r="E122" s="60">
        <f t="shared" si="8"/>
        <v>7.5556733333333339</v>
      </c>
      <c r="F122" s="58">
        <f t="shared" si="9"/>
        <v>0.69756444444444443</v>
      </c>
      <c r="G122" s="59">
        <f>IF(F122&gt;=1,0,_xlfn.XLOOKUP(F122,Saline!$B$30:$B$130,Saline!$L$30:$L$130,,1))</f>
        <v>0.66111111111111132</v>
      </c>
      <c r="H122" s="142">
        <f xml:space="preserve">
IF(AND(F122&gt;=Saline!$M$15,A122&lt;=Saline!$L$15),0,
IF(AND(F122&gt;=Saline!$M$16,A122&lt;=Saline!$L$16),0,
IF(AND(F122&gt;=Saline!$M$17,A122&lt;=Saline!$L$17),0,IF(($E$4*(1-D122)*G122/1000)+E121&gt;SUM($E$3:$F$3),(SUM($E$3:$F$3)-E121)*1000,$E$4*(1-D122)*G122))))</f>
        <v>56.855555555555576</v>
      </c>
      <c r="I122" s="192">
        <f>IF(COUNTIFS('PTC GRTgaz'!$AA$11:$AA$28891,"",'PTC GRTgaz'!$B$11:$B$28891,'Sud-Est'!I$15,'PTC GRTgaz'!$D$11:$D$28891,'Sud-Est'!$A122,'PTC GRTgaz'!$C$11:$C$28891,"DEL")&gt;0,I$13,SUMIFS('PTC GRTgaz'!$AA$11:$AA$28891,'PTC GRTgaz'!$B$11:$B$28891,'Sud-Est'!I$15,'PTC GRTgaz'!$D$11:$D$28891,'Sud-Est'!$A122,'PTC GRTgaz'!$C$11:$C$28891,"DEL")*1.0026*$I$13/86)</f>
        <v>86</v>
      </c>
      <c r="J122" s="102">
        <f t="shared" si="10"/>
        <v>7.2921722222222227</v>
      </c>
      <c r="K122" s="58">
        <f t="shared" si="11"/>
        <v>0.67296382428940571</v>
      </c>
      <c r="L122" s="59">
        <f>IF(K122&gt;=1,0,_xlfn.XLOOKUP(K122,Saline!$B$30:$B$130,Saline!$L$30:$L$130,,1))</f>
        <v>0.67222222222222228</v>
      </c>
      <c r="M122" s="142">
        <f xml:space="preserve">
IF(AND(K122&gt;=Saline!$M$15,A122&lt;=Saline!$L$15),0,
IF(AND(K122&gt;=Saline!$M$16,A122&lt;=Saline!$L$16),0,
IF(AND(K122&gt;=Saline!$M$17,A122&lt;=Saline!$L$17),0,IF((MIN(I122,$E$4*(1-D122)*L122)/1000)+J121&gt;SUM($E$3:$F$3),(SUM($E$3:$F$3)-J121)*1000,MIN(I122,$E$4*(1-D122)*L122)))))</f>
        <v>57.811111111111117</v>
      </c>
      <c r="N122" s="192">
        <f>IF(COUNTIFS('PTC GRTgaz'!$AB$11:$AB$28891,"",'PTC GRTgaz'!$B$11:$B$28891,'Sud-Est'!N$15,'PTC GRTgaz'!$D$11:$D$28891,'Sud-Est'!$A122,'PTC GRTgaz'!$C$11:$C$28891,"DEL")&gt;0,N$13,SUMIFS('PTC GRTgaz'!$AB$11:$AB$28891,'PTC GRTgaz'!$B$11:$B$28891,'Sud-Est'!N$15,'PTC GRTgaz'!$D$11:$D$28891,'Sud-Est'!$A122,'PTC GRTgaz'!$C$11:$C$28891,"DEL")*1.0026*$N$13/86)</f>
        <v>86</v>
      </c>
      <c r="O122" s="102">
        <f t="shared" si="12"/>
        <v>7.5556733333333339</v>
      </c>
      <c r="P122" s="58">
        <f t="shared" si="13"/>
        <v>0.69756444444444443</v>
      </c>
      <c r="Q122" s="59">
        <f>IF(P122&gt;=1,0,_xlfn.XLOOKUP(P122,Saline!$B$30:$B$130,Saline!$L$30:$L$130,,1))</f>
        <v>0.66111111111111132</v>
      </c>
      <c r="R122" s="142">
        <f xml:space="preserve">
IF(AND(P122&gt;=Saline!$M$15,A122&lt;=Saline!$L$15),0,
IF(AND(P122&gt;=Saline!$M$16,A122&lt;=Saline!$L$16),0,
IF(AND(P122&gt;=Saline!$M$17,A122&lt;=Saline!$L$17),0,MIN(N122,$E$4*(1-D122)*Q122))))</f>
        <v>56.855555555555576</v>
      </c>
    </row>
    <row r="123" spans="1:18" x14ac:dyDescent="0.45">
      <c r="A123" s="56">
        <f t="shared" si="7"/>
        <v>44759</v>
      </c>
      <c r="B123" s="157">
        <f>_xlfn.XLOOKUP(A123,Saline!$L$23,Saline!$O$23,0,0)</f>
        <v>0</v>
      </c>
      <c r="C123" s="143">
        <f>_xlfn.XLOOKUP(A123,Saline!$L$15:$L$17,Saline!$O$15:$O$17,SUM($E$3:$F$3),0)</f>
        <v>10.75</v>
      </c>
      <c r="D123" s="58">
        <f>'PT Storengy'!B115</f>
        <v>0</v>
      </c>
      <c r="E123" s="60">
        <f t="shared" si="8"/>
        <v>7.6120511111111115</v>
      </c>
      <c r="F123" s="58">
        <f t="shared" si="9"/>
        <v>0.70285333333333344</v>
      </c>
      <c r="G123" s="59">
        <f>IF(F123&gt;=1,0,_xlfn.XLOOKUP(F123,Saline!$B$30:$B$130,Saline!$L$30:$L$130,,1))</f>
        <v>0.65555555555555567</v>
      </c>
      <c r="H123" s="142">
        <f xml:space="preserve">
IF(AND(F123&gt;=Saline!$M$15,A123&lt;=Saline!$L$15),0,
IF(AND(F123&gt;=Saline!$M$16,A123&lt;=Saline!$L$16),0,
IF(AND(F123&gt;=Saline!$M$17,A123&lt;=Saline!$L$17),0,IF(($E$4*(1-D123)*G123/1000)+E122&gt;SUM($E$3:$F$3),(SUM($E$3:$F$3)-E122)*1000,$E$4*(1-D123)*G123))))</f>
        <v>56.377777777777787</v>
      </c>
      <c r="I123" s="192">
        <f>IF(COUNTIFS('PTC GRTgaz'!$AA$11:$AA$28891,"",'PTC GRTgaz'!$B$11:$B$28891,'Sud-Est'!I$15,'PTC GRTgaz'!$D$11:$D$28891,'Sud-Est'!$A123,'PTC GRTgaz'!$C$11:$C$28891,"DEL")&gt;0,I$13,SUMIFS('PTC GRTgaz'!$AA$11:$AA$28891,'PTC GRTgaz'!$B$11:$B$28891,'Sud-Est'!I$15,'PTC GRTgaz'!$D$11:$D$28891,'Sud-Est'!$A123,'PTC GRTgaz'!$C$11:$C$28891,"DEL")*1.0026*$I$13/86)</f>
        <v>86</v>
      </c>
      <c r="J123" s="102">
        <f t="shared" si="10"/>
        <v>7.3499833333333342</v>
      </c>
      <c r="K123" s="58">
        <f t="shared" si="11"/>
        <v>0.67834160206718352</v>
      </c>
      <c r="L123" s="59">
        <f>IF(K123&gt;=1,0,_xlfn.XLOOKUP(K123,Saline!$B$30:$B$130,Saline!$L$30:$L$130,,1))</f>
        <v>0.67222222222222228</v>
      </c>
      <c r="M123" s="142">
        <f xml:space="preserve">
IF(AND(K123&gt;=Saline!$M$15,A123&lt;=Saline!$L$15),0,
IF(AND(K123&gt;=Saline!$M$16,A123&lt;=Saline!$L$16),0,
IF(AND(K123&gt;=Saline!$M$17,A123&lt;=Saline!$L$17),0,IF((MIN(I123,$E$4*(1-D123)*L123)/1000)+J122&gt;SUM($E$3:$F$3),(SUM($E$3:$F$3)-J122)*1000,MIN(I123,$E$4*(1-D123)*L123)))))</f>
        <v>57.811111111111117</v>
      </c>
      <c r="N123" s="192">
        <f>IF(COUNTIFS('PTC GRTgaz'!$AB$11:$AB$28891,"",'PTC GRTgaz'!$B$11:$B$28891,'Sud-Est'!N$15,'PTC GRTgaz'!$D$11:$D$28891,'Sud-Est'!$A123,'PTC GRTgaz'!$C$11:$C$28891,"DEL")&gt;0,N$13,SUMIFS('PTC GRTgaz'!$AB$11:$AB$28891,'PTC GRTgaz'!$B$11:$B$28891,'Sud-Est'!N$15,'PTC GRTgaz'!$D$11:$D$28891,'Sud-Est'!$A123,'PTC GRTgaz'!$C$11:$C$28891,"DEL")*1.0026*$N$13/86)</f>
        <v>86</v>
      </c>
      <c r="O123" s="102">
        <f t="shared" si="12"/>
        <v>7.6120511111111115</v>
      </c>
      <c r="P123" s="58">
        <f t="shared" si="13"/>
        <v>0.70285333333333344</v>
      </c>
      <c r="Q123" s="59">
        <f>IF(P123&gt;=1,0,_xlfn.XLOOKUP(P123,Saline!$B$30:$B$130,Saline!$L$30:$L$130,,1))</f>
        <v>0.65555555555555567</v>
      </c>
      <c r="R123" s="142">
        <f xml:space="preserve">
IF(AND(P123&gt;=Saline!$M$15,A123&lt;=Saline!$L$15),0,
IF(AND(P123&gt;=Saline!$M$16,A123&lt;=Saline!$L$16),0,
IF(AND(P123&gt;=Saline!$M$17,A123&lt;=Saline!$L$17),0,MIN(N123,$E$4*(1-D123)*Q123))))</f>
        <v>56.377777777777787</v>
      </c>
    </row>
    <row r="124" spans="1:18" x14ac:dyDescent="0.45">
      <c r="A124" s="56">
        <f t="shared" si="7"/>
        <v>44760</v>
      </c>
      <c r="B124" s="157">
        <f>_xlfn.XLOOKUP(A124,Saline!$L$23,Saline!$O$23,0,0)</f>
        <v>0</v>
      </c>
      <c r="C124" s="143">
        <f>_xlfn.XLOOKUP(A124,Saline!$L$15:$L$17,Saline!$O$15:$O$17,SUM($E$3:$F$3),0)</f>
        <v>10.75</v>
      </c>
      <c r="D124" s="58">
        <f>'PT Storengy'!B116</f>
        <v>0</v>
      </c>
      <c r="E124" s="60">
        <f t="shared" si="8"/>
        <v>7.6684288888888892</v>
      </c>
      <c r="F124" s="58">
        <f t="shared" si="9"/>
        <v>0.70809777777777783</v>
      </c>
      <c r="G124" s="59">
        <f>IF(F124&gt;=1,0,_xlfn.XLOOKUP(F124,Saline!$B$30:$B$130,Saline!$L$30:$L$130,,1))</f>
        <v>0.65555555555555567</v>
      </c>
      <c r="H124" s="142">
        <f xml:space="preserve">
IF(AND(F124&gt;=Saline!$M$15,A124&lt;=Saline!$L$15),0,
IF(AND(F124&gt;=Saline!$M$16,A124&lt;=Saline!$L$16),0,
IF(AND(F124&gt;=Saline!$M$17,A124&lt;=Saline!$L$17),0,IF(($E$4*(1-D124)*G124/1000)+E123&gt;SUM($E$3:$F$3),(SUM($E$3:$F$3)-E123)*1000,$E$4*(1-D124)*G124))))</f>
        <v>56.377777777777787</v>
      </c>
      <c r="I124" s="192">
        <f>IF(COUNTIFS('PTC GRTgaz'!$AA$11:$AA$28891,"",'PTC GRTgaz'!$B$11:$B$28891,'Sud-Est'!I$15,'PTC GRTgaz'!$D$11:$D$28891,'Sud-Est'!$A124,'PTC GRTgaz'!$C$11:$C$28891,"DEL")&gt;0,I$13,SUMIFS('PTC GRTgaz'!$AA$11:$AA$28891,'PTC GRTgaz'!$B$11:$B$28891,'Sud-Est'!I$15,'PTC GRTgaz'!$D$11:$D$28891,'Sud-Est'!$A124,'PTC GRTgaz'!$C$11:$C$28891,"DEL")*1.0026*$I$13/86)</f>
        <v>86</v>
      </c>
      <c r="J124" s="102">
        <f t="shared" si="10"/>
        <v>7.4073166666666674</v>
      </c>
      <c r="K124" s="58">
        <f t="shared" si="11"/>
        <v>0.68371937984496134</v>
      </c>
      <c r="L124" s="59">
        <f>IF(K124&gt;=1,0,_xlfn.XLOOKUP(K124,Saline!$B$30:$B$130,Saline!$L$30:$L$130,,1))</f>
        <v>0.66666666666666674</v>
      </c>
      <c r="M124" s="142">
        <f xml:space="preserve">
IF(AND(K124&gt;=Saline!$M$15,A124&lt;=Saline!$L$15),0,
IF(AND(K124&gt;=Saline!$M$16,A124&lt;=Saline!$L$16),0,
IF(AND(K124&gt;=Saline!$M$17,A124&lt;=Saline!$L$17),0,IF((MIN(I124,$E$4*(1-D124)*L124)/1000)+J123&gt;SUM($E$3:$F$3),(SUM($E$3:$F$3)-J123)*1000,MIN(I124,$E$4*(1-D124)*L124)))))</f>
        <v>57.333333333333343</v>
      </c>
      <c r="N124" s="192">
        <f>IF(COUNTIFS('PTC GRTgaz'!$AB$11:$AB$28891,"",'PTC GRTgaz'!$B$11:$B$28891,'Sud-Est'!N$15,'PTC GRTgaz'!$D$11:$D$28891,'Sud-Est'!$A124,'PTC GRTgaz'!$C$11:$C$28891,"DEL")&gt;0,N$13,SUMIFS('PTC GRTgaz'!$AB$11:$AB$28891,'PTC GRTgaz'!$B$11:$B$28891,'Sud-Est'!N$15,'PTC GRTgaz'!$D$11:$D$28891,'Sud-Est'!$A124,'PTC GRTgaz'!$C$11:$C$28891,"DEL")*1.0026*$N$13/86)</f>
        <v>86</v>
      </c>
      <c r="O124" s="102">
        <f t="shared" si="12"/>
        <v>7.6684288888888892</v>
      </c>
      <c r="P124" s="58">
        <f t="shared" si="13"/>
        <v>0.70809777777777783</v>
      </c>
      <c r="Q124" s="59">
        <f>IF(P124&gt;=1,0,_xlfn.XLOOKUP(P124,Saline!$B$30:$B$130,Saline!$L$30:$L$130,,1))</f>
        <v>0.65555555555555567</v>
      </c>
      <c r="R124" s="142">
        <f xml:space="preserve">
IF(AND(P124&gt;=Saline!$M$15,A124&lt;=Saline!$L$15),0,
IF(AND(P124&gt;=Saline!$M$16,A124&lt;=Saline!$L$16),0,
IF(AND(P124&gt;=Saline!$M$17,A124&lt;=Saline!$L$17),0,MIN(N124,$E$4*(1-D124)*Q124))))</f>
        <v>56.377777777777787</v>
      </c>
    </row>
    <row r="125" spans="1:18" x14ac:dyDescent="0.45">
      <c r="A125" s="56">
        <f t="shared" si="7"/>
        <v>44761</v>
      </c>
      <c r="B125" s="157">
        <f>_xlfn.XLOOKUP(A125,Saline!$L$23,Saline!$O$23,0,0)</f>
        <v>0</v>
      </c>
      <c r="C125" s="143">
        <f>_xlfn.XLOOKUP(A125,Saline!$L$15:$L$17,Saline!$O$15:$O$17,SUM($E$3:$F$3),0)</f>
        <v>10.75</v>
      </c>
      <c r="D125" s="58">
        <f>'PT Storengy'!B117</f>
        <v>0</v>
      </c>
      <c r="E125" s="60">
        <f t="shared" si="8"/>
        <v>7.7243288888888895</v>
      </c>
      <c r="F125" s="58">
        <f t="shared" si="9"/>
        <v>0.71334222222222221</v>
      </c>
      <c r="G125" s="59">
        <f>IF(F125&gt;=1,0,_xlfn.XLOOKUP(F125,Saline!$B$30:$B$130,Saline!$L$30:$L$130,,1))</f>
        <v>0.65000000000000013</v>
      </c>
      <c r="H125" s="142">
        <f xml:space="preserve">
IF(AND(F125&gt;=Saline!$M$15,A125&lt;=Saline!$L$15),0,
IF(AND(F125&gt;=Saline!$M$16,A125&lt;=Saline!$L$16),0,
IF(AND(F125&gt;=Saline!$M$17,A125&lt;=Saline!$L$17),0,IF(($E$4*(1-D125)*G125/1000)+E124&gt;SUM($E$3:$F$3),(SUM($E$3:$F$3)-E124)*1000,$E$4*(1-D125)*G125))))</f>
        <v>55.900000000000013</v>
      </c>
      <c r="I125" s="192">
        <f>IF(COUNTIFS('PTC GRTgaz'!$AA$11:$AA$28891,"",'PTC GRTgaz'!$B$11:$B$28891,'Sud-Est'!I$15,'PTC GRTgaz'!$D$11:$D$28891,'Sud-Est'!$A125,'PTC GRTgaz'!$C$11:$C$28891,"DEL")&gt;0,I$13,SUMIFS('PTC GRTgaz'!$AA$11:$AA$28891,'PTC GRTgaz'!$B$11:$B$28891,'Sud-Est'!I$15,'PTC GRTgaz'!$D$11:$D$28891,'Sud-Est'!$A125,'PTC GRTgaz'!$C$11:$C$28891,"DEL")*1.0026*$I$13/86)</f>
        <v>86</v>
      </c>
      <c r="J125" s="102">
        <f t="shared" si="10"/>
        <v>7.4646500000000007</v>
      </c>
      <c r="K125" s="58">
        <f t="shared" si="11"/>
        <v>0.68905271317829464</v>
      </c>
      <c r="L125" s="59">
        <f>IF(K125&gt;=1,0,_xlfn.XLOOKUP(K125,Saline!$B$30:$B$130,Saline!$L$30:$L$130,,1))</f>
        <v>0.66666666666666674</v>
      </c>
      <c r="M125" s="142">
        <f xml:space="preserve">
IF(AND(K125&gt;=Saline!$M$15,A125&lt;=Saline!$L$15),0,
IF(AND(K125&gt;=Saline!$M$16,A125&lt;=Saline!$L$16),0,
IF(AND(K125&gt;=Saline!$M$17,A125&lt;=Saline!$L$17),0,IF((MIN(I125,$E$4*(1-D125)*L125)/1000)+J124&gt;SUM($E$3:$F$3),(SUM($E$3:$F$3)-J124)*1000,MIN(I125,$E$4*(1-D125)*L125)))))</f>
        <v>57.333333333333343</v>
      </c>
      <c r="N125" s="192">
        <f>IF(COUNTIFS('PTC GRTgaz'!$AB$11:$AB$28891,"",'PTC GRTgaz'!$B$11:$B$28891,'Sud-Est'!N$15,'PTC GRTgaz'!$D$11:$D$28891,'Sud-Est'!$A125,'PTC GRTgaz'!$C$11:$C$28891,"DEL")&gt;0,N$13,SUMIFS('PTC GRTgaz'!$AB$11:$AB$28891,'PTC GRTgaz'!$B$11:$B$28891,'Sud-Est'!N$15,'PTC GRTgaz'!$D$11:$D$28891,'Sud-Est'!$A125,'PTC GRTgaz'!$C$11:$C$28891,"DEL")*1.0026*$N$13/86)</f>
        <v>86</v>
      </c>
      <c r="O125" s="102">
        <f t="shared" si="12"/>
        <v>7.7243288888888895</v>
      </c>
      <c r="P125" s="58">
        <f t="shared" si="13"/>
        <v>0.71334222222222221</v>
      </c>
      <c r="Q125" s="59">
        <f>IF(P125&gt;=1,0,_xlfn.XLOOKUP(P125,Saline!$B$30:$B$130,Saline!$L$30:$L$130,,1))</f>
        <v>0.65000000000000013</v>
      </c>
      <c r="R125" s="142">
        <f xml:space="preserve">
IF(AND(P125&gt;=Saline!$M$15,A125&lt;=Saline!$L$15),0,
IF(AND(P125&gt;=Saline!$M$16,A125&lt;=Saline!$L$16),0,
IF(AND(P125&gt;=Saline!$M$17,A125&lt;=Saline!$L$17),0,MIN(N125,$E$4*(1-D125)*Q125))))</f>
        <v>55.900000000000013</v>
      </c>
    </row>
    <row r="126" spans="1:18" x14ac:dyDescent="0.45">
      <c r="A126" s="56">
        <f t="shared" si="7"/>
        <v>44762</v>
      </c>
      <c r="B126" s="157">
        <f>_xlfn.XLOOKUP(A126,Saline!$L$23,Saline!$O$23,0,0)</f>
        <v>0</v>
      </c>
      <c r="C126" s="143">
        <f>_xlfn.XLOOKUP(A126,Saline!$L$15:$L$17,Saline!$O$15:$O$17,SUM($E$3:$F$3),0)</f>
        <v>10.75</v>
      </c>
      <c r="D126" s="58">
        <f>'PT Storengy'!B118</f>
        <v>0</v>
      </c>
      <c r="E126" s="60">
        <f t="shared" si="8"/>
        <v>7.7802288888888897</v>
      </c>
      <c r="F126" s="58">
        <f t="shared" si="9"/>
        <v>0.7185422222222223</v>
      </c>
      <c r="G126" s="59">
        <f>IF(F126&gt;=1,0,_xlfn.XLOOKUP(F126,Saline!$B$30:$B$130,Saline!$L$30:$L$130,,1))</f>
        <v>0.65000000000000013</v>
      </c>
      <c r="H126" s="142">
        <f xml:space="preserve">
IF(AND(F126&gt;=Saline!$M$15,A126&lt;=Saline!$L$15),0,
IF(AND(F126&gt;=Saline!$M$16,A126&lt;=Saline!$L$16),0,
IF(AND(F126&gt;=Saline!$M$17,A126&lt;=Saline!$L$17),0,IF(($E$4*(1-D126)*G126/1000)+E125&gt;SUM($E$3:$F$3),(SUM($E$3:$F$3)-E125)*1000,$E$4*(1-D126)*G126))))</f>
        <v>55.900000000000013</v>
      </c>
      <c r="I126" s="192">
        <f>IF(COUNTIFS('PTC GRTgaz'!$AA$11:$AA$28891,"",'PTC GRTgaz'!$B$11:$B$28891,'Sud-Est'!I$15,'PTC GRTgaz'!$D$11:$D$28891,'Sud-Est'!$A126,'PTC GRTgaz'!$C$11:$C$28891,"DEL")&gt;0,I$13,SUMIFS('PTC GRTgaz'!$AA$11:$AA$28891,'PTC GRTgaz'!$B$11:$B$28891,'Sud-Est'!I$15,'PTC GRTgaz'!$D$11:$D$28891,'Sud-Est'!$A126,'PTC GRTgaz'!$C$11:$C$28891,"DEL")*1.0026*$I$13/86)</f>
        <v>86</v>
      </c>
      <c r="J126" s="102">
        <f t="shared" si="10"/>
        <v>7.5215055555555566</v>
      </c>
      <c r="K126" s="58">
        <f t="shared" si="11"/>
        <v>0.69438604651162794</v>
      </c>
      <c r="L126" s="59">
        <f>IF(K126&gt;=1,0,_xlfn.XLOOKUP(K126,Saline!$B$30:$B$130,Saline!$L$30:$L$130,,1))</f>
        <v>0.66111111111111132</v>
      </c>
      <c r="M126" s="142">
        <f xml:space="preserve">
IF(AND(K126&gt;=Saline!$M$15,A126&lt;=Saline!$L$15),0,
IF(AND(K126&gt;=Saline!$M$16,A126&lt;=Saline!$L$16),0,
IF(AND(K126&gt;=Saline!$M$17,A126&lt;=Saline!$L$17),0,IF((MIN(I126,$E$4*(1-D126)*L126)/1000)+J125&gt;SUM($E$3:$F$3),(SUM($E$3:$F$3)-J125)*1000,MIN(I126,$E$4*(1-D126)*L126)))))</f>
        <v>56.855555555555576</v>
      </c>
      <c r="N126" s="192">
        <f>IF(COUNTIFS('PTC GRTgaz'!$AB$11:$AB$28891,"",'PTC GRTgaz'!$B$11:$B$28891,'Sud-Est'!N$15,'PTC GRTgaz'!$D$11:$D$28891,'Sud-Est'!$A126,'PTC GRTgaz'!$C$11:$C$28891,"DEL")&gt;0,N$13,SUMIFS('PTC GRTgaz'!$AB$11:$AB$28891,'PTC GRTgaz'!$B$11:$B$28891,'Sud-Est'!N$15,'PTC GRTgaz'!$D$11:$D$28891,'Sud-Est'!$A126,'PTC GRTgaz'!$C$11:$C$28891,"DEL")*1.0026*$N$13/86)</f>
        <v>86</v>
      </c>
      <c r="O126" s="102">
        <f t="shared" si="12"/>
        <v>7.7802288888888897</v>
      </c>
      <c r="P126" s="58">
        <f t="shared" si="13"/>
        <v>0.7185422222222223</v>
      </c>
      <c r="Q126" s="59">
        <f>IF(P126&gt;=1,0,_xlfn.XLOOKUP(P126,Saline!$B$30:$B$130,Saline!$L$30:$L$130,,1))</f>
        <v>0.65000000000000013</v>
      </c>
      <c r="R126" s="142">
        <f xml:space="preserve">
IF(AND(P126&gt;=Saline!$M$15,A126&lt;=Saline!$L$15),0,
IF(AND(P126&gt;=Saline!$M$16,A126&lt;=Saline!$L$16),0,
IF(AND(P126&gt;=Saline!$M$17,A126&lt;=Saline!$L$17),0,MIN(N126,$E$4*(1-D126)*Q126))))</f>
        <v>55.900000000000013</v>
      </c>
    </row>
    <row r="127" spans="1:18" x14ac:dyDescent="0.45">
      <c r="A127" s="56">
        <f t="shared" si="7"/>
        <v>44763</v>
      </c>
      <c r="B127" s="157">
        <f>_xlfn.XLOOKUP(A127,Saline!$L$23,Saline!$O$23,0,0)</f>
        <v>0</v>
      </c>
      <c r="C127" s="143">
        <f>_xlfn.XLOOKUP(A127,Saline!$L$15:$L$17,Saline!$O$15:$O$17,SUM($E$3:$F$3),0)</f>
        <v>10.75</v>
      </c>
      <c r="D127" s="58">
        <f>'PT Storengy'!B119</f>
        <v>0</v>
      </c>
      <c r="E127" s="60">
        <f t="shared" si="8"/>
        <v>7.8356511111111118</v>
      </c>
      <c r="F127" s="58">
        <f t="shared" si="9"/>
        <v>0.72374222222222229</v>
      </c>
      <c r="G127" s="59">
        <f>IF(F127&gt;=1,0,_xlfn.XLOOKUP(F127,Saline!$B$30:$B$130,Saline!$L$30:$L$130,,1))</f>
        <v>0.6444444444444446</v>
      </c>
      <c r="H127" s="142">
        <f xml:space="preserve">
IF(AND(F127&gt;=Saline!$M$15,A127&lt;=Saline!$L$15),0,
IF(AND(F127&gt;=Saline!$M$16,A127&lt;=Saline!$L$16),0,
IF(AND(F127&gt;=Saline!$M$17,A127&lt;=Saline!$L$17),0,IF(($E$4*(1-D127)*G127/1000)+E126&gt;SUM($E$3:$F$3),(SUM($E$3:$F$3)-E126)*1000,$E$4*(1-D127)*G127))))</f>
        <v>55.422222222222238</v>
      </c>
      <c r="I127" s="192">
        <f>IF(COUNTIFS('PTC GRTgaz'!$AA$11:$AA$28891,"",'PTC GRTgaz'!$B$11:$B$28891,'Sud-Est'!I$15,'PTC GRTgaz'!$D$11:$D$28891,'Sud-Est'!$A127,'PTC GRTgaz'!$C$11:$C$28891,"DEL")&gt;0,I$13,SUMIFS('PTC GRTgaz'!$AA$11:$AA$28891,'PTC GRTgaz'!$B$11:$B$28891,'Sud-Est'!I$15,'PTC GRTgaz'!$D$11:$D$28891,'Sud-Est'!$A127,'PTC GRTgaz'!$C$11:$C$28891,"DEL")*1.0026*$I$13/86)</f>
        <v>86</v>
      </c>
      <c r="J127" s="102">
        <f t="shared" si="10"/>
        <v>7.5783611111111124</v>
      </c>
      <c r="K127" s="58">
        <f t="shared" si="11"/>
        <v>0.69967493540051684</v>
      </c>
      <c r="L127" s="59">
        <f>IF(K127&gt;=1,0,_xlfn.XLOOKUP(K127,Saline!$B$30:$B$130,Saline!$L$30:$L$130,,1))</f>
        <v>0.66111111111111132</v>
      </c>
      <c r="M127" s="142">
        <f xml:space="preserve">
IF(AND(K127&gt;=Saline!$M$15,A127&lt;=Saline!$L$15),0,
IF(AND(K127&gt;=Saline!$M$16,A127&lt;=Saline!$L$16),0,
IF(AND(K127&gt;=Saline!$M$17,A127&lt;=Saline!$L$17),0,IF((MIN(I127,$E$4*(1-D127)*L127)/1000)+J126&gt;SUM($E$3:$F$3),(SUM($E$3:$F$3)-J126)*1000,MIN(I127,$E$4*(1-D127)*L127)))))</f>
        <v>56.855555555555576</v>
      </c>
      <c r="N127" s="192">
        <f>IF(COUNTIFS('PTC GRTgaz'!$AB$11:$AB$28891,"",'PTC GRTgaz'!$B$11:$B$28891,'Sud-Est'!N$15,'PTC GRTgaz'!$D$11:$D$28891,'Sud-Est'!$A127,'PTC GRTgaz'!$C$11:$C$28891,"DEL")&gt;0,N$13,SUMIFS('PTC GRTgaz'!$AB$11:$AB$28891,'PTC GRTgaz'!$B$11:$B$28891,'Sud-Est'!N$15,'PTC GRTgaz'!$D$11:$D$28891,'Sud-Est'!$A127,'PTC GRTgaz'!$C$11:$C$28891,"DEL")*1.0026*$N$13/86)</f>
        <v>86</v>
      </c>
      <c r="O127" s="102">
        <f t="shared" si="12"/>
        <v>7.8356511111111118</v>
      </c>
      <c r="P127" s="58">
        <f t="shared" si="13"/>
        <v>0.72374222222222229</v>
      </c>
      <c r="Q127" s="59">
        <f>IF(P127&gt;=1,0,_xlfn.XLOOKUP(P127,Saline!$B$30:$B$130,Saline!$L$30:$L$130,,1))</f>
        <v>0.6444444444444446</v>
      </c>
      <c r="R127" s="142">
        <f xml:space="preserve">
IF(AND(P127&gt;=Saline!$M$15,A127&lt;=Saline!$L$15),0,
IF(AND(P127&gt;=Saline!$M$16,A127&lt;=Saline!$L$16),0,
IF(AND(P127&gt;=Saline!$M$17,A127&lt;=Saline!$L$17),0,MIN(N127,$E$4*(1-D127)*Q127))))</f>
        <v>55.422222222222238</v>
      </c>
    </row>
    <row r="128" spans="1:18" x14ac:dyDescent="0.45">
      <c r="A128" s="56">
        <f t="shared" si="7"/>
        <v>44764</v>
      </c>
      <c r="B128" s="157">
        <f>_xlfn.XLOOKUP(A128,Saline!$L$23,Saline!$O$23,0,0)</f>
        <v>0</v>
      </c>
      <c r="C128" s="143">
        <f>_xlfn.XLOOKUP(A128,Saline!$L$15:$L$17,Saline!$O$15:$O$17,SUM($E$3:$F$3),0)</f>
        <v>10.75</v>
      </c>
      <c r="D128" s="58">
        <f>'PT Storengy'!B120</f>
        <v>0</v>
      </c>
      <c r="E128" s="60">
        <f t="shared" si="8"/>
        <v>7.8910733333333338</v>
      </c>
      <c r="F128" s="58">
        <f t="shared" si="9"/>
        <v>0.72889777777777787</v>
      </c>
      <c r="G128" s="59">
        <f>IF(F128&gt;=1,0,_xlfn.XLOOKUP(F128,Saline!$B$30:$B$130,Saline!$L$30:$L$130,,1))</f>
        <v>0.6444444444444446</v>
      </c>
      <c r="H128" s="142">
        <f xml:space="preserve">
IF(AND(F128&gt;=Saline!$M$15,A128&lt;=Saline!$L$15),0,
IF(AND(F128&gt;=Saline!$M$16,A128&lt;=Saline!$L$16),0,
IF(AND(F128&gt;=Saline!$M$17,A128&lt;=Saline!$L$17),0,IF(($E$4*(1-D128)*G128/1000)+E127&gt;SUM($E$3:$F$3),(SUM($E$3:$F$3)-E127)*1000,$E$4*(1-D128)*G128))))</f>
        <v>55.422222222222238</v>
      </c>
      <c r="I128" s="192">
        <f>IF(COUNTIFS('PTC GRTgaz'!$AA$11:$AA$28891,"",'PTC GRTgaz'!$B$11:$B$28891,'Sud-Est'!I$15,'PTC GRTgaz'!$D$11:$D$28891,'Sud-Est'!$A128,'PTC GRTgaz'!$C$11:$C$28891,"DEL")&gt;0,I$13,SUMIFS('PTC GRTgaz'!$AA$11:$AA$28891,'PTC GRTgaz'!$B$11:$B$28891,'Sud-Est'!I$15,'PTC GRTgaz'!$D$11:$D$28891,'Sud-Est'!$A128,'PTC GRTgaz'!$C$11:$C$28891,"DEL")*1.0026*$I$13/86)</f>
        <v>86</v>
      </c>
      <c r="J128" s="102">
        <f t="shared" si="10"/>
        <v>7.6347388888888901</v>
      </c>
      <c r="K128" s="58">
        <f t="shared" si="11"/>
        <v>0.70496382428940585</v>
      </c>
      <c r="L128" s="59">
        <f>IF(K128&gt;=1,0,_xlfn.XLOOKUP(K128,Saline!$B$30:$B$130,Saline!$L$30:$L$130,,1))</f>
        <v>0.65555555555555567</v>
      </c>
      <c r="M128" s="142">
        <f xml:space="preserve">
IF(AND(K128&gt;=Saline!$M$15,A128&lt;=Saline!$L$15),0,
IF(AND(K128&gt;=Saline!$M$16,A128&lt;=Saline!$L$16),0,
IF(AND(K128&gt;=Saline!$M$17,A128&lt;=Saline!$L$17),0,IF((MIN(I128,$E$4*(1-D128)*L128)/1000)+J127&gt;SUM($E$3:$F$3),(SUM($E$3:$F$3)-J127)*1000,MIN(I128,$E$4*(1-D128)*L128)))))</f>
        <v>56.377777777777787</v>
      </c>
      <c r="N128" s="192">
        <f>IF(COUNTIFS('PTC GRTgaz'!$AB$11:$AB$28891,"",'PTC GRTgaz'!$B$11:$B$28891,'Sud-Est'!N$15,'PTC GRTgaz'!$D$11:$D$28891,'Sud-Est'!$A128,'PTC GRTgaz'!$C$11:$C$28891,"DEL")&gt;0,N$13,SUMIFS('PTC GRTgaz'!$AB$11:$AB$28891,'PTC GRTgaz'!$B$11:$B$28891,'Sud-Est'!N$15,'PTC GRTgaz'!$D$11:$D$28891,'Sud-Est'!$A128,'PTC GRTgaz'!$C$11:$C$28891,"DEL")*1.0026*$N$13/86)</f>
        <v>86</v>
      </c>
      <c r="O128" s="102">
        <f t="shared" si="12"/>
        <v>7.8910733333333338</v>
      </c>
      <c r="P128" s="58">
        <f t="shared" si="13"/>
        <v>0.72889777777777787</v>
      </c>
      <c r="Q128" s="59">
        <f>IF(P128&gt;=1,0,_xlfn.XLOOKUP(P128,Saline!$B$30:$B$130,Saline!$L$30:$L$130,,1))</f>
        <v>0.6444444444444446</v>
      </c>
      <c r="R128" s="142">
        <f xml:space="preserve">
IF(AND(P128&gt;=Saline!$M$15,A128&lt;=Saline!$L$15),0,
IF(AND(P128&gt;=Saline!$M$16,A128&lt;=Saline!$L$16),0,
IF(AND(P128&gt;=Saline!$M$17,A128&lt;=Saline!$L$17),0,MIN(N128,$E$4*(1-D128)*Q128))))</f>
        <v>55.422222222222238</v>
      </c>
    </row>
    <row r="129" spans="1:18" x14ac:dyDescent="0.45">
      <c r="A129" s="56">
        <f t="shared" si="7"/>
        <v>44765</v>
      </c>
      <c r="B129" s="157">
        <f>_xlfn.XLOOKUP(A129,Saline!$L$23,Saline!$O$23,0,0)</f>
        <v>0</v>
      </c>
      <c r="C129" s="143">
        <f>_xlfn.XLOOKUP(A129,Saline!$L$15:$L$17,Saline!$O$15:$O$17,SUM($E$3:$F$3),0)</f>
        <v>10.75</v>
      </c>
      <c r="D129" s="58">
        <f>'PT Storengy'!B121</f>
        <v>0</v>
      </c>
      <c r="E129" s="60">
        <f t="shared" si="8"/>
        <v>7.9460177777777785</v>
      </c>
      <c r="F129" s="58">
        <f t="shared" si="9"/>
        <v>0.73405333333333334</v>
      </c>
      <c r="G129" s="59">
        <f>IF(F129&gt;=1,0,_xlfn.XLOOKUP(F129,Saline!$B$30:$B$130,Saline!$L$30:$L$130,,1))</f>
        <v>0.63888888888888895</v>
      </c>
      <c r="H129" s="142">
        <f xml:space="preserve">
IF(AND(F129&gt;=Saline!$M$15,A129&lt;=Saline!$L$15),0,
IF(AND(F129&gt;=Saline!$M$16,A129&lt;=Saline!$L$16),0,
IF(AND(F129&gt;=Saline!$M$17,A129&lt;=Saline!$L$17),0,IF(($E$4*(1-D129)*G129/1000)+E128&gt;SUM($E$3:$F$3),(SUM($E$3:$F$3)-E128)*1000,$E$4*(1-D129)*G129))))</f>
        <v>54.94444444444445</v>
      </c>
      <c r="I129" s="192">
        <f>IF(COUNTIFS('PTC GRTgaz'!$AA$11:$AA$28891,"",'PTC GRTgaz'!$B$11:$B$28891,'Sud-Est'!I$15,'PTC GRTgaz'!$D$11:$D$28891,'Sud-Est'!$A129,'PTC GRTgaz'!$C$11:$C$28891,"DEL")&gt;0,I$13,SUMIFS('PTC GRTgaz'!$AA$11:$AA$28891,'PTC GRTgaz'!$B$11:$B$28891,'Sud-Est'!I$15,'PTC GRTgaz'!$D$11:$D$28891,'Sud-Est'!$A129,'PTC GRTgaz'!$C$11:$C$28891,"DEL")*1.0026*$I$13/86)</f>
        <v>86</v>
      </c>
      <c r="J129" s="102">
        <f t="shared" si="10"/>
        <v>7.6906388888888904</v>
      </c>
      <c r="K129" s="58">
        <f t="shared" si="11"/>
        <v>0.71020826873385023</v>
      </c>
      <c r="L129" s="59">
        <f>IF(K129&gt;=1,0,_xlfn.XLOOKUP(K129,Saline!$B$30:$B$130,Saline!$L$30:$L$130,,1))</f>
        <v>0.65000000000000013</v>
      </c>
      <c r="M129" s="142">
        <f xml:space="preserve">
IF(AND(K129&gt;=Saline!$M$15,A129&lt;=Saline!$L$15),0,
IF(AND(K129&gt;=Saline!$M$16,A129&lt;=Saline!$L$16),0,
IF(AND(K129&gt;=Saline!$M$17,A129&lt;=Saline!$L$17),0,IF((MIN(I129,$E$4*(1-D129)*L129)/1000)+J128&gt;SUM($E$3:$F$3),(SUM($E$3:$F$3)-J128)*1000,MIN(I129,$E$4*(1-D129)*L129)))))</f>
        <v>55.900000000000013</v>
      </c>
      <c r="N129" s="192">
        <f>IF(COUNTIFS('PTC GRTgaz'!$AB$11:$AB$28891,"",'PTC GRTgaz'!$B$11:$B$28891,'Sud-Est'!N$15,'PTC GRTgaz'!$D$11:$D$28891,'Sud-Est'!$A129,'PTC GRTgaz'!$C$11:$C$28891,"DEL")&gt;0,N$13,SUMIFS('PTC GRTgaz'!$AB$11:$AB$28891,'PTC GRTgaz'!$B$11:$B$28891,'Sud-Est'!N$15,'PTC GRTgaz'!$D$11:$D$28891,'Sud-Est'!$A129,'PTC GRTgaz'!$C$11:$C$28891,"DEL")*1.0026*$N$13/86)</f>
        <v>86</v>
      </c>
      <c r="O129" s="102">
        <f t="shared" si="12"/>
        <v>7.9460177777777785</v>
      </c>
      <c r="P129" s="58">
        <f t="shared" si="13"/>
        <v>0.73405333333333334</v>
      </c>
      <c r="Q129" s="59">
        <f>IF(P129&gt;=1,0,_xlfn.XLOOKUP(P129,Saline!$B$30:$B$130,Saline!$L$30:$L$130,,1))</f>
        <v>0.63888888888888895</v>
      </c>
      <c r="R129" s="142">
        <f xml:space="preserve">
IF(AND(P129&gt;=Saline!$M$15,A129&lt;=Saline!$L$15),0,
IF(AND(P129&gt;=Saline!$M$16,A129&lt;=Saline!$L$16),0,
IF(AND(P129&gt;=Saline!$M$17,A129&lt;=Saline!$L$17),0,MIN(N129,$E$4*(1-D129)*Q129))))</f>
        <v>54.94444444444445</v>
      </c>
    </row>
    <row r="130" spans="1:18" x14ac:dyDescent="0.45">
      <c r="A130" s="56">
        <f t="shared" si="7"/>
        <v>44766</v>
      </c>
      <c r="B130" s="157">
        <f>_xlfn.XLOOKUP(A130,Saline!$L$23,Saline!$O$23,0,0)</f>
        <v>0</v>
      </c>
      <c r="C130" s="143">
        <f>_xlfn.XLOOKUP(A130,Saline!$L$15:$L$17,Saline!$O$15:$O$17,SUM($E$3:$F$3),0)</f>
        <v>10.75</v>
      </c>
      <c r="D130" s="58">
        <f>'PT Storengy'!B122</f>
        <v>0</v>
      </c>
      <c r="E130" s="60">
        <f t="shared" si="8"/>
        <v>8.0009622222222223</v>
      </c>
      <c r="F130" s="58">
        <f t="shared" si="9"/>
        <v>0.73916444444444451</v>
      </c>
      <c r="G130" s="59">
        <f>IF(F130&gt;=1,0,_xlfn.XLOOKUP(F130,Saline!$B$30:$B$130,Saline!$L$30:$L$130,,1))</f>
        <v>0.63888888888888895</v>
      </c>
      <c r="H130" s="142">
        <f xml:space="preserve">
IF(AND(F130&gt;=Saline!$M$15,A130&lt;=Saline!$L$15),0,
IF(AND(F130&gt;=Saline!$M$16,A130&lt;=Saline!$L$16),0,
IF(AND(F130&gt;=Saline!$M$17,A130&lt;=Saline!$L$17),0,IF(($E$4*(1-D130)*G130/1000)+E129&gt;SUM($E$3:$F$3),(SUM($E$3:$F$3)-E129)*1000,$E$4*(1-D130)*G130))))</f>
        <v>54.94444444444445</v>
      </c>
      <c r="I130" s="192">
        <f>IF(COUNTIFS('PTC GRTgaz'!$AA$11:$AA$28891,"",'PTC GRTgaz'!$B$11:$B$28891,'Sud-Est'!I$15,'PTC GRTgaz'!$D$11:$D$28891,'Sud-Est'!$A130,'PTC GRTgaz'!$C$11:$C$28891,"DEL")&gt;0,I$13,SUMIFS('PTC GRTgaz'!$AA$11:$AA$28891,'PTC GRTgaz'!$B$11:$B$28891,'Sud-Est'!I$15,'PTC GRTgaz'!$D$11:$D$28891,'Sud-Est'!$A130,'PTC GRTgaz'!$C$11:$C$28891,"DEL")*1.0026*$I$13/86)</f>
        <v>86</v>
      </c>
      <c r="J130" s="102">
        <f t="shared" si="10"/>
        <v>7.7465388888888906</v>
      </c>
      <c r="K130" s="58">
        <f t="shared" si="11"/>
        <v>0.71540826873385022</v>
      </c>
      <c r="L130" s="59">
        <f>IF(K130&gt;=1,0,_xlfn.XLOOKUP(K130,Saline!$B$30:$B$130,Saline!$L$30:$L$130,,1))</f>
        <v>0.65000000000000013</v>
      </c>
      <c r="M130" s="142">
        <f xml:space="preserve">
IF(AND(K130&gt;=Saline!$M$15,A130&lt;=Saline!$L$15),0,
IF(AND(K130&gt;=Saline!$M$16,A130&lt;=Saline!$L$16),0,
IF(AND(K130&gt;=Saline!$M$17,A130&lt;=Saline!$L$17),0,IF((MIN(I130,$E$4*(1-D130)*L130)/1000)+J129&gt;SUM($E$3:$F$3),(SUM($E$3:$F$3)-J129)*1000,MIN(I130,$E$4*(1-D130)*L130)))))</f>
        <v>55.900000000000013</v>
      </c>
      <c r="N130" s="192">
        <f>IF(COUNTIFS('PTC GRTgaz'!$AB$11:$AB$28891,"",'PTC GRTgaz'!$B$11:$B$28891,'Sud-Est'!N$15,'PTC GRTgaz'!$D$11:$D$28891,'Sud-Est'!$A130,'PTC GRTgaz'!$C$11:$C$28891,"DEL")&gt;0,N$13,SUMIFS('PTC GRTgaz'!$AB$11:$AB$28891,'PTC GRTgaz'!$B$11:$B$28891,'Sud-Est'!N$15,'PTC GRTgaz'!$D$11:$D$28891,'Sud-Est'!$A130,'PTC GRTgaz'!$C$11:$C$28891,"DEL")*1.0026*$N$13/86)</f>
        <v>86</v>
      </c>
      <c r="O130" s="102">
        <f t="shared" si="12"/>
        <v>8.0009622222222223</v>
      </c>
      <c r="P130" s="58">
        <f t="shared" si="13"/>
        <v>0.73916444444444451</v>
      </c>
      <c r="Q130" s="59">
        <f>IF(P130&gt;=1,0,_xlfn.XLOOKUP(P130,Saline!$B$30:$B$130,Saline!$L$30:$L$130,,1))</f>
        <v>0.63888888888888895</v>
      </c>
      <c r="R130" s="142">
        <f xml:space="preserve">
IF(AND(P130&gt;=Saline!$M$15,A130&lt;=Saline!$L$15),0,
IF(AND(P130&gt;=Saline!$M$16,A130&lt;=Saline!$L$16),0,
IF(AND(P130&gt;=Saline!$M$17,A130&lt;=Saline!$L$17),0,MIN(N130,$E$4*(1-D130)*Q130))))</f>
        <v>54.94444444444445</v>
      </c>
    </row>
    <row r="131" spans="1:18" x14ac:dyDescent="0.45">
      <c r="A131" s="56">
        <f t="shared" si="7"/>
        <v>44767</v>
      </c>
      <c r="B131" s="157">
        <f>_xlfn.XLOOKUP(A131,Saline!$L$23,Saline!$O$23,0,0)</f>
        <v>0</v>
      </c>
      <c r="C131" s="143">
        <f>_xlfn.XLOOKUP(A131,Saline!$L$15:$L$17,Saline!$O$15:$O$17,SUM($E$3:$F$3),0)</f>
        <v>10.75</v>
      </c>
      <c r="D131" s="58">
        <f>'PT Storengy'!B123</f>
        <v>0</v>
      </c>
      <c r="E131" s="60">
        <f t="shared" si="8"/>
        <v>8.0554288888888887</v>
      </c>
      <c r="F131" s="58">
        <f t="shared" si="9"/>
        <v>0.74427555555555558</v>
      </c>
      <c r="G131" s="59">
        <f>IF(F131&gt;=1,0,_xlfn.XLOOKUP(F131,Saline!$B$30:$B$130,Saline!$L$30:$L$130,,1))</f>
        <v>0.63333333333333341</v>
      </c>
      <c r="H131" s="142">
        <f xml:space="preserve">
IF(AND(F131&gt;=Saline!$M$15,A131&lt;=Saline!$L$15),0,
IF(AND(F131&gt;=Saline!$M$16,A131&lt;=Saline!$L$16),0,
IF(AND(F131&gt;=Saline!$M$17,A131&lt;=Saline!$L$17),0,IF(($E$4*(1-D131)*G131/1000)+E130&gt;SUM($E$3:$F$3),(SUM($E$3:$F$3)-E130)*1000,$E$4*(1-D131)*G131))))</f>
        <v>54.466666666666676</v>
      </c>
      <c r="I131" s="192">
        <f>IF(COUNTIFS('PTC GRTgaz'!$AA$11:$AA$28891,"",'PTC GRTgaz'!$B$11:$B$28891,'Sud-Est'!I$15,'PTC GRTgaz'!$D$11:$D$28891,'Sud-Est'!$A131,'PTC GRTgaz'!$C$11:$C$28891,"DEL")&gt;0,I$13,SUMIFS('PTC GRTgaz'!$AA$11:$AA$28891,'PTC GRTgaz'!$B$11:$B$28891,'Sud-Est'!I$15,'PTC GRTgaz'!$D$11:$D$28891,'Sud-Est'!$A131,'PTC GRTgaz'!$C$11:$C$28891,"DEL")*1.0026*$I$13/86)</f>
        <v>86</v>
      </c>
      <c r="J131" s="102">
        <f t="shared" si="10"/>
        <v>7.8019611111111127</v>
      </c>
      <c r="K131" s="58">
        <f t="shared" si="11"/>
        <v>0.72060826873385031</v>
      </c>
      <c r="L131" s="59">
        <f>IF(K131&gt;=1,0,_xlfn.XLOOKUP(K131,Saline!$B$30:$B$130,Saline!$L$30:$L$130,,1))</f>
        <v>0.6444444444444446</v>
      </c>
      <c r="M131" s="142">
        <f xml:space="preserve">
IF(AND(K131&gt;=Saline!$M$15,A131&lt;=Saline!$L$15),0,
IF(AND(K131&gt;=Saline!$M$16,A131&lt;=Saline!$L$16),0,
IF(AND(K131&gt;=Saline!$M$17,A131&lt;=Saline!$L$17),0,IF((MIN(I131,$E$4*(1-D131)*L131)/1000)+J130&gt;SUM($E$3:$F$3),(SUM($E$3:$F$3)-J130)*1000,MIN(I131,$E$4*(1-D131)*L131)))))</f>
        <v>55.422222222222238</v>
      </c>
      <c r="N131" s="192">
        <f>IF(COUNTIFS('PTC GRTgaz'!$AB$11:$AB$28891,"",'PTC GRTgaz'!$B$11:$B$28891,'Sud-Est'!N$15,'PTC GRTgaz'!$D$11:$D$28891,'Sud-Est'!$A131,'PTC GRTgaz'!$C$11:$C$28891,"DEL")&gt;0,N$13,SUMIFS('PTC GRTgaz'!$AB$11:$AB$28891,'PTC GRTgaz'!$B$11:$B$28891,'Sud-Est'!N$15,'PTC GRTgaz'!$D$11:$D$28891,'Sud-Est'!$A131,'PTC GRTgaz'!$C$11:$C$28891,"DEL")*1.0026*$N$13/86)</f>
        <v>86</v>
      </c>
      <c r="O131" s="102">
        <f t="shared" si="12"/>
        <v>8.0554288888888887</v>
      </c>
      <c r="P131" s="58">
        <f t="shared" si="13"/>
        <v>0.74427555555555558</v>
      </c>
      <c r="Q131" s="59">
        <f>IF(P131&gt;=1,0,_xlfn.XLOOKUP(P131,Saline!$B$30:$B$130,Saline!$L$30:$L$130,,1))</f>
        <v>0.63333333333333341</v>
      </c>
      <c r="R131" s="142">
        <f xml:space="preserve">
IF(AND(P131&gt;=Saline!$M$15,A131&lt;=Saline!$L$15),0,
IF(AND(P131&gt;=Saline!$M$16,A131&lt;=Saline!$L$16),0,
IF(AND(P131&gt;=Saline!$M$17,A131&lt;=Saline!$L$17),0,MIN(N131,$E$4*(1-D131)*Q131))))</f>
        <v>54.466666666666676</v>
      </c>
    </row>
    <row r="132" spans="1:18" x14ac:dyDescent="0.45">
      <c r="A132" s="56">
        <f t="shared" si="7"/>
        <v>44768</v>
      </c>
      <c r="B132" s="157">
        <f>_xlfn.XLOOKUP(A132,Saline!$L$23,Saline!$O$23,0,0)</f>
        <v>0</v>
      </c>
      <c r="C132" s="143">
        <f>_xlfn.XLOOKUP(A132,Saline!$L$15:$L$17,Saline!$O$15:$O$17,SUM($E$3:$F$3),0)</f>
        <v>10.75</v>
      </c>
      <c r="D132" s="58">
        <f>'PT Storengy'!B124</f>
        <v>0</v>
      </c>
      <c r="E132" s="60">
        <f t="shared" si="8"/>
        <v>8.1098955555555552</v>
      </c>
      <c r="F132" s="58">
        <f t="shared" si="9"/>
        <v>0.74934222222222224</v>
      </c>
      <c r="G132" s="59">
        <f>IF(F132&gt;=1,0,_xlfn.XLOOKUP(F132,Saline!$B$30:$B$130,Saline!$L$30:$L$130,,1))</f>
        <v>0.63333333333333341</v>
      </c>
      <c r="H132" s="142">
        <f xml:space="preserve">
IF(AND(F132&gt;=Saline!$M$15,A132&lt;=Saline!$L$15),0,
IF(AND(F132&gt;=Saline!$M$16,A132&lt;=Saline!$L$16),0,
IF(AND(F132&gt;=Saline!$M$17,A132&lt;=Saline!$L$17),0,IF(($E$4*(1-D132)*G132/1000)+E131&gt;SUM($E$3:$F$3),(SUM($E$3:$F$3)-E131)*1000,$E$4*(1-D132)*G132))))</f>
        <v>54.466666666666676</v>
      </c>
      <c r="I132" s="192">
        <f>IF(COUNTIFS('PTC GRTgaz'!$AA$11:$AA$28891,"",'PTC GRTgaz'!$B$11:$B$28891,'Sud-Est'!I$15,'PTC GRTgaz'!$D$11:$D$28891,'Sud-Est'!$A132,'PTC GRTgaz'!$C$11:$C$28891,"DEL")&gt;0,I$13,SUMIFS('PTC GRTgaz'!$AA$11:$AA$28891,'PTC GRTgaz'!$B$11:$B$28891,'Sud-Est'!I$15,'PTC GRTgaz'!$D$11:$D$28891,'Sud-Est'!$A132,'PTC GRTgaz'!$C$11:$C$28891,"DEL")*1.0026*$I$13/86)</f>
        <v>86</v>
      </c>
      <c r="J132" s="102">
        <f t="shared" si="10"/>
        <v>7.8573833333333347</v>
      </c>
      <c r="K132" s="58">
        <f t="shared" si="11"/>
        <v>0.72576382428940578</v>
      </c>
      <c r="L132" s="59">
        <f>IF(K132&gt;=1,0,_xlfn.XLOOKUP(K132,Saline!$B$30:$B$130,Saline!$L$30:$L$130,,1))</f>
        <v>0.6444444444444446</v>
      </c>
      <c r="M132" s="142">
        <f xml:space="preserve">
IF(AND(K132&gt;=Saline!$M$15,A132&lt;=Saline!$L$15),0,
IF(AND(K132&gt;=Saline!$M$16,A132&lt;=Saline!$L$16),0,
IF(AND(K132&gt;=Saline!$M$17,A132&lt;=Saline!$L$17),0,IF((MIN(I132,$E$4*(1-D132)*L132)/1000)+J131&gt;SUM($E$3:$F$3),(SUM($E$3:$F$3)-J131)*1000,MIN(I132,$E$4*(1-D132)*L132)))))</f>
        <v>55.422222222222238</v>
      </c>
      <c r="N132" s="192">
        <f>IF(COUNTIFS('PTC GRTgaz'!$AB$11:$AB$28891,"",'PTC GRTgaz'!$B$11:$B$28891,'Sud-Est'!N$15,'PTC GRTgaz'!$D$11:$D$28891,'Sud-Est'!$A132,'PTC GRTgaz'!$C$11:$C$28891,"DEL")&gt;0,N$13,SUMIFS('PTC GRTgaz'!$AB$11:$AB$28891,'PTC GRTgaz'!$B$11:$B$28891,'Sud-Est'!N$15,'PTC GRTgaz'!$D$11:$D$28891,'Sud-Est'!$A132,'PTC GRTgaz'!$C$11:$C$28891,"DEL")*1.0026*$N$13/86)</f>
        <v>86</v>
      </c>
      <c r="O132" s="102">
        <f t="shared" si="12"/>
        <v>8.1098955555555552</v>
      </c>
      <c r="P132" s="58">
        <f t="shared" si="13"/>
        <v>0.74934222222222224</v>
      </c>
      <c r="Q132" s="59">
        <f>IF(P132&gt;=1,0,_xlfn.XLOOKUP(P132,Saline!$B$30:$B$130,Saline!$L$30:$L$130,,1))</f>
        <v>0.63333333333333341</v>
      </c>
      <c r="R132" s="142">
        <f xml:space="preserve">
IF(AND(P132&gt;=Saline!$M$15,A132&lt;=Saline!$L$15),0,
IF(AND(P132&gt;=Saline!$M$16,A132&lt;=Saline!$L$16),0,
IF(AND(P132&gt;=Saline!$M$17,A132&lt;=Saline!$L$17),0,MIN(N132,$E$4*(1-D132)*Q132))))</f>
        <v>54.466666666666676</v>
      </c>
    </row>
    <row r="133" spans="1:18" x14ac:dyDescent="0.45">
      <c r="A133" s="56">
        <f t="shared" si="7"/>
        <v>44769</v>
      </c>
      <c r="B133" s="157">
        <f>_xlfn.XLOOKUP(A133,Saline!$L$23,Saline!$O$23,0,0)</f>
        <v>0</v>
      </c>
      <c r="C133" s="143">
        <f>_xlfn.XLOOKUP(A133,Saline!$L$15:$L$17,Saline!$O$15:$O$17,SUM($E$3:$F$3),0)</f>
        <v>10.75</v>
      </c>
      <c r="D133" s="58">
        <f>'PT Storengy'!B125</f>
        <v>0</v>
      </c>
      <c r="E133" s="60">
        <f t="shared" si="8"/>
        <v>8.1638844444444434</v>
      </c>
      <c r="F133" s="58">
        <f t="shared" si="9"/>
        <v>0.75440888888888891</v>
      </c>
      <c r="G133" s="59">
        <f>IF(F133&gt;=1,0,_xlfn.XLOOKUP(F133,Saline!$B$30:$B$130,Saline!$L$30:$L$130,,1))</f>
        <v>0.62777777777777788</v>
      </c>
      <c r="H133" s="142">
        <f xml:space="preserve">
IF(AND(F133&gt;=Saline!$M$15,A133&lt;=Saline!$L$15),0,
IF(AND(F133&gt;=Saline!$M$16,A133&lt;=Saline!$L$16),0,
IF(AND(F133&gt;=Saline!$M$17,A133&lt;=Saline!$L$17),0,IF(($E$4*(1-D133)*G133/1000)+E132&gt;SUM($E$3:$F$3),(SUM($E$3:$F$3)-E132)*1000,$E$4*(1-D133)*G133))))</f>
        <v>53.988888888888894</v>
      </c>
      <c r="I133" s="192">
        <f>IF(COUNTIFS('PTC GRTgaz'!$AA$11:$AA$28891,"",'PTC GRTgaz'!$B$11:$B$28891,'Sud-Est'!I$15,'PTC GRTgaz'!$D$11:$D$28891,'Sud-Est'!$A133,'PTC GRTgaz'!$C$11:$C$28891,"DEL")&gt;0,I$13,SUMIFS('PTC GRTgaz'!$AA$11:$AA$28891,'PTC GRTgaz'!$B$11:$B$28891,'Sud-Est'!I$15,'PTC GRTgaz'!$D$11:$D$28891,'Sud-Est'!$A133,'PTC GRTgaz'!$C$11:$C$28891,"DEL")*1.0026*$I$13/86)</f>
        <v>86</v>
      </c>
      <c r="J133" s="102">
        <f t="shared" si="10"/>
        <v>7.9123277777777794</v>
      </c>
      <c r="K133" s="58">
        <f t="shared" si="11"/>
        <v>0.73091937984496136</v>
      </c>
      <c r="L133" s="59">
        <f>IF(K133&gt;=1,0,_xlfn.XLOOKUP(K133,Saline!$B$30:$B$130,Saline!$L$30:$L$130,,1))</f>
        <v>0.63888888888888895</v>
      </c>
      <c r="M133" s="142">
        <f xml:space="preserve">
IF(AND(K133&gt;=Saline!$M$15,A133&lt;=Saline!$L$15),0,
IF(AND(K133&gt;=Saline!$M$16,A133&lt;=Saline!$L$16),0,
IF(AND(K133&gt;=Saline!$M$17,A133&lt;=Saline!$L$17),0,IF((MIN(I133,$E$4*(1-D133)*L133)/1000)+J132&gt;SUM($E$3:$F$3),(SUM($E$3:$F$3)-J132)*1000,MIN(I133,$E$4*(1-D133)*L133)))))</f>
        <v>54.94444444444445</v>
      </c>
      <c r="N133" s="192">
        <f>IF(COUNTIFS('PTC GRTgaz'!$AB$11:$AB$28891,"",'PTC GRTgaz'!$B$11:$B$28891,'Sud-Est'!N$15,'PTC GRTgaz'!$D$11:$D$28891,'Sud-Est'!$A133,'PTC GRTgaz'!$C$11:$C$28891,"DEL")&gt;0,N$13,SUMIFS('PTC GRTgaz'!$AB$11:$AB$28891,'PTC GRTgaz'!$B$11:$B$28891,'Sud-Est'!N$15,'PTC GRTgaz'!$D$11:$D$28891,'Sud-Est'!$A133,'PTC GRTgaz'!$C$11:$C$28891,"DEL")*1.0026*$N$13/86)</f>
        <v>86</v>
      </c>
      <c r="O133" s="102">
        <f t="shared" si="12"/>
        <v>8.1638844444444434</v>
      </c>
      <c r="P133" s="58">
        <f t="shared" si="13"/>
        <v>0.75440888888888891</v>
      </c>
      <c r="Q133" s="59">
        <f>IF(P133&gt;=1,0,_xlfn.XLOOKUP(P133,Saline!$B$30:$B$130,Saline!$L$30:$L$130,,1))</f>
        <v>0.62777777777777788</v>
      </c>
      <c r="R133" s="142">
        <f xml:space="preserve">
IF(AND(P133&gt;=Saline!$M$15,A133&lt;=Saline!$L$15),0,
IF(AND(P133&gt;=Saline!$M$16,A133&lt;=Saline!$L$16),0,
IF(AND(P133&gt;=Saline!$M$17,A133&lt;=Saline!$L$17),0,MIN(N133,$E$4*(1-D133)*Q133))))</f>
        <v>53.988888888888894</v>
      </c>
    </row>
    <row r="134" spans="1:18" x14ac:dyDescent="0.45">
      <c r="A134" s="56">
        <f t="shared" si="7"/>
        <v>44770</v>
      </c>
      <c r="B134" s="157">
        <f>_xlfn.XLOOKUP(A134,Saline!$L$23,Saline!$O$23,0,0)</f>
        <v>0</v>
      </c>
      <c r="C134" s="143">
        <f>_xlfn.XLOOKUP(A134,Saline!$L$15:$L$17,Saline!$O$15:$O$17,SUM($E$3:$F$3),0)</f>
        <v>10.75</v>
      </c>
      <c r="D134" s="58">
        <f>'PT Storengy'!B126</f>
        <v>0</v>
      </c>
      <c r="E134" s="60">
        <f t="shared" si="8"/>
        <v>8.2178733333333316</v>
      </c>
      <c r="F134" s="58">
        <f t="shared" si="9"/>
        <v>0.75943111111111106</v>
      </c>
      <c r="G134" s="59">
        <f>IF(F134&gt;=1,0,_xlfn.XLOOKUP(F134,Saline!$B$30:$B$130,Saline!$L$30:$L$130,,1))</f>
        <v>0.62777777777777788</v>
      </c>
      <c r="H134" s="142">
        <f xml:space="preserve">
IF(AND(F134&gt;=Saline!$M$15,A134&lt;=Saline!$L$15),0,
IF(AND(F134&gt;=Saline!$M$16,A134&lt;=Saline!$L$16),0,
IF(AND(F134&gt;=Saline!$M$17,A134&lt;=Saline!$L$17),0,IF(($E$4*(1-D134)*G134/1000)+E133&gt;SUM($E$3:$F$3),(SUM($E$3:$F$3)-E133)*1000,$E$4*(1-D134)*G134))))</f>
        <v>53.988888888888894</v>
      </c>
      <c r="I134" s="192">
        <f>IF(COUNTIFS('PTC GRTgaz'!$AA$11:$AA$28891,"",'PTC GRTgaz'!$B$11:$B$28891,'Sud-Est'!I$15,'PTC GRTgaz'!$D$11:$D$28891,'Sud-Est'!$A134,'PTC GRTgaz'!$C$11:$C$28891,"DEL")&gt;0,I$13,SUMIFS('PTC GRTgaz'!$AA$11:$AA$28891,'PTC GRTgaz'!$B$11:$B$28891,'Sud-Est'!I$15,'PTC GRTgaz'!$D$11:$D$28891,'Sud-Est'!$A134,'PTC GRTgaz'!$C$11:$C$28891,"DEL")*1.0026*$I$13/86)</f>
        <v>86</v>
      </c>
      <c r="J134" s="102">
        <f t="shared" si="10"/>
        <v>7.9672722222222241</v>
      </c>
      <c r="K134" s="58">
        <f t="shared" si="11"/>
        <v>0.73603049095607254</v>
      </c>
      <c r="L134" s="59">
        <f>IF(K134&gt;=1,0,_xlfn.XLOOKUP(K134,Saline!$B$30:$B$130,Saline!$L$30:$L$130,,1))</f>
        <v>0.63888888888888895</v>
      </c>
      <c r="M134" s="142">
        <f xml:space="preserve">
IF(AND(K134&gt;=Saline!$M$15,A134&lt;=Saline!$L$15),0,
IF(AND(K134&gt;=Saline!$M$16,A134&lt;=Saline!$L$16),0,
IF(AND(K134&gt;=Saline!$M$17,A134&lt;=Saline!$L$17),0,IF((MIN(I134,$E$4*(1-D134)*L134)/1000)+J133&gt;SUM($E$3:$F$3),(SUM($E$3:$F$3)-J133)*1000,MIN(I134,$E$4*(1-D134)*L134)))))</f>
        <v>54.94444444444445</v>
      </c>
      <c r="N134" s="192">
        <f>IF(COUNTIFS('PTC GRTgaz'!$AB$11:$AB$28891,"",'PTC GRTgaz'!$B$11:$B$28891,'Sud-Est'!N$15,'PTC GRTgaz'!$D$11:$D$28891,'Sud-Est'!$A134,'PTC GRTgaz'!$C$11:$C$28891,"DEL")&gt;0,N$13,SUMIFS('PTC GRTgaz'!$AB$11:$AB$28891,'PTC GRTgaz'!$B$11:$B$28891,'Sud-Est'!N$15,'PTC GRTgaz'!$D$11:$D$28891,'Sud-Est'!$A134,'PTC GRTgaz'!$C$11:$C$28891,"DEL")*1.0026*$N$13/86)</f>
        <v>86</v>
      </c>
      <c r="O134" s="102">
        <f t="shared" si="12"/>
        <v>8.2178733333333316</v>
      </c>
      <c r="P134" s="58">
        <f t="shared" si="13"/>
        <v>0.75943111111111106</v>
      </c>
      <c r="Q134" s="59">
        <f>IF(P134&gt;=1,0,_xlfn.XLOOKUP(P134,Saline!$B$30:$B$130,Saline!$L$30:$L$130,,1))</f>
        <v>0.62777777777777788</v>
      </c>
      <c r="R134" s="142">
        <f xml:space="preserve">
IF(AND(P134&gt;=Saline!$M$15,A134&lt;=Saline!$L$15),0,
IF(AND(P134&gt;=Saline!$M$16,A134&lt;=Saline!$L$16),0,
IF(AND(P134&gt;=Saline!$M$17,A134&lt;=Saline!$L$17),0,MIN(N134,$E$4*(1-D134)*Q134))))</f>
        <v>53.988888888888894</v>
      </c>
    </row>
    <row r="135" spans="1:18" x14ac:dyDescent="0.45">
      <c r="A135" s="56">
        <f t="shared" si="7"/>
        <v>44771</v>
      </c>
      <c r="B135" s="157">
        <f>_xlfn.XLOOKUP(A135,Saline!$L$23,Saline!$O$23,0,0)</f>
        <v>0</v>
      </c>
      <c r="C135" s="143">
        <f>_xlfn.XLOOKUP(A135,Saline!$L$15:$L$17,Saline!$O$15:$O$17,SUM($E$3:$F$3),0)</f>
        <v>10.75</v>
      </c>
      <c r="D135" s="58">
        <f>'PT Storengy'!B127</f>
        <v>0</v>
      </c>
      <c r="E135" s="60">
        <f t="shared" si="8"/>
        <v>8.2713844444444433</v>
      </c>
      <c r="F135" s="58">
        <f t="shared" si="9"/>
        <v>0.76445333333333321</v>
      </c>
      <c r="G135" s="59">
        <f>IF(F135&gt;=1,0,_xlfn.XLOOKUP(F135,Saline!$B$30:$B$130,Saline!$L$30:$L$130,,1))</f>
        <v>0.62222222222222212</v>
      </c>
      <c r="H135" s="142">
        <f xml:space="preserve">
IF(AND(F135&gt;=Saline!$M$15,A135&lt;=Saline!$L$15),0,
IF(AND(F135&gt;=Saline!$M$16,A135&lt;=Saline!$L$16),0,
IF(AND(F135&gt;=Saline!$M$17,A135&lt;=Saline!$L$17),0,IF(($E$4*(1-D135)*G135/1000)+E134&gt;SUM($E$3:$F$3),(SUM($E$3:$F$3)-E134)*1000,$E$4*(1-D135)*G135))))</f>
        <v>53.511111111111106</v>
      </c>
      <c r="I135" s="192">
        <f>IF(COUNTIFS('PTC GRTgaz'!$AA$11:$AA$28891,"",'PTC GRTgaz'!$B$11:$B$28891,'Sud-Est'!I$15,'PTC GRTgaz'!$D$11:$D$28891,'Sud-Est'!$A135,'PTC GRTgaz'!$C$11:$C$28891,"DEL")&gt;0,I$13,SUMIFS('PTC GRTgaz'!$AA$11:$AA$28891,'PTC GRTgaz'!$B$11:$B$28891,'Sud-Est'!I$15,'PTC GRTgaz'!$D$11:$D$28891,'Sud-Est'!$A135,'PTC GRTgaz'!$C$11:$C$28891,"DEL")*1.0026*$I$13/86)</f>
        <v>86</v>
      </c>
      <c r="J135" s="102">
        <f t="shared" si="10"/>
        <v>8.0217388888888905</v>
      </c>
      <c r="K135" s="58">
        <f t="shared" si="11"/>
        <v>0.7411416020671836</v>
      </c>
      <c r="L135" s="59">
        <f>IF(K135&gt;=1,0,_xlfn.XLOOKUP(K135,Saline!$B$30:$B$130,Saline!$L$30:$L$130,,1))</f>
        <v>0.63333333333333341</v>
      </c>
      <c r="M135" s="142">
        <f xml:space="preserve">
IF(AND(K135&gt;=Saline!$M$15,A135&lt;=Saline!$L$15),0,
IF(AND(K135&gt;=Saline!$M$16,A135&lt;=Saline!$L$16),0,
IF(AND(K135&gt;=Saline!$M$17,A135&lt;=Saline!$L$17),0,IF((MIN(I135,$E$4*(1-D135)*L135)/1000)+J134&gt;SUM($E$3:$F$3),(SUM($E$3:$F$3)-J134)*1000,MIN(I135,$E$4*(1-D135)*L135)))))</f>
        <v>54.466666666666676</v>
      </c>
      <c r="N135" s="192">
        <f>IF(COUNTIFS('PTC GRTgaz'!$AB$11:$AB$28891,"",'PTC GRTgaz'!$B$11:$B$28891,'Sud-Est'!N$15,'PTC GRTgaz'!$D$11:$D$28891,'Sud-Est'!$A135,'PTC GRTgaz'!$C$11:$C$28891,"DEL")&gt;0,N$13,SUMIFS('PTC GRTgaz'!$AB$11:$AB$28891,'PTC GRTgaz'!$B$11:$B$28891,'Sud-Est'!N$15,'PTC GRTgaz'!$D$11:$D$28891,'Sud-Est'!$A135,'PTC GRTgaz'!$C$11:$C$28891,"DEL")*1.0026*$N$13/86)</f>
        <v>86</v>
      </c>
      <c r="O135" s="102">
        <f t="shared" si="12"/>
        <v>8.2713844444444433</v>
      </c>
      <c r="P135" s="58">
        <f t="shared" si="13"/>
        <v>0.76445333333333321</v>
      </c>
      <c r="Q135" s="59">
        <f>IF(P135&gt;=1,0,_xlfn.XLOOKUP(P135,Saline!$B$30:$B$130,Saline!$L$30:$L$130,,1))</f>
        <v>0.62222222222222212</v>
      </c>
      <c r="R135" s="142">
        <f xml:space="preserve">
IF(AND(P135&gt;=Saline!$M$15,A135&lt;=Saline!$L$15),0,
IF(AND(P135&gt;=Saline!$M$16,A135&lt;=Saline!$L$16),0,
IF(AND(P135&gt;=Saline!$M$17,A135&lt;=Saline!$L$17),0,MIN(N135,$E$4*(1-D135)*Q135))))</f>
        <v>53.511111111111106</v>
      </c>
    </row>
    <row r="136" spans="1:18" x14ac:dyDescent="0.45">
      <c r="A136" s="56">
        <f t="shared" si="7"/>
        <v>44772</v>
      </c>
      <c r="B136" s="157">
        <f>_xlfn.XLOOKUP(A136,Saline!$L$23,Saline!$O$23,0,0)</f>
        <v>0</v>
      </c>
      <c r="C136" s="143">
        <f>_xlfn.XLOOKUP(A136,Saline!$L$15:$L$17,Saline!$O$15:$O$17,SUM($E$3:$F$3),0)</f>
        <v>10.75</v>
      </c>
      <c r="D136" s="58">
        <f>'PT Storengy'!B128</f>
        <v>0</v>
      </c>
      <c r="E136" s="60">
        <f t="shared" si="8"/>
        <v>8.324895555555555</v>
      </c>
      <c r="F136" s="58">
        <f t="shared" si="9"/>
        <v>0.76943111111111095</v>
      </c>
      <c r="G136" s="59">
        <f>IF(F136&gt;=1,0,_xlfn.XLOOKUP(F136,Saline!$B$30:$B$130,Saline!$L$30:$L$130,,1))</f>
        <v>0.62222222222222212</v>
      </c>
      <c r="H136" s="142">
        <f xml:space="preserve">
IF(AND(F136&gt;=Saline!$M$15,A136&lt;=Saline!$L$15),0,
IF(AND(F136&gt;=Saline!$M$16,A136&lt;=Saline!$L$16),0,
IF(AND(F136&gt;=Saline!$M$17,A136&lt;=Saline!$L$17),0,IF(($E$4*(1-D136)*G136/1000)+E135&gt;SUM($E$3:$F$3),(SUM($E$3:$F$3)-E135)*1000,$E$4*(1-D136)*G136))))</f>
        <v>53.511111111111106</v>
      </c>
      <c r="I136" s="192">
        <f>IF(COUNTIFS('PTC GRTgaz'!$AA$11:$AA$28891,"",'PTC GRTgaz'!$B$11:$B$28891,'Sud-Est'!I$15,'PTC GRTgaz'!$D$11:$D$28891,'Sud-Est'!$A136,'PTC GRTgaz'!$C$11:$C$28891,"DEL")&gt;0,I$13,SUMIFS('PTC GRTgaz'!$AA$11:$AA$28891,'PTC GRTgaz'!$B$11:$B$28891,'Sud-Est'!I$15,'PTC GRTgaz'!$D$11:$D$28891,'Sud-Est'!$A136,'PTC GRTgaz'!$C$11:$C$28891,"DEL")*1.0026*$I$13/86)</f>
        <v>86</v>
      </c>
      <c r="J136" s="102">
        <f t="shared" si="10"/>
        <v>8.076205555555557</v>
      </c>
      <c r="K136" s="58">
        <f t="shared" si="11"/>
        <v>0.74620826873385027</v>
      </c>
      <c r="L136" s="59">
        <f>IF(K136&gt;=1,0,_xlfn.XLOOKUP(K136,Saline!$B$30:$B$130,Saline!$L$30:$L$130,,1))</f>
        <v>0.63333333333333341</v>
      </c>
      <c r="M136" s="142">
        <f xml:space="preserve">
IF(AND(K136&gt;=Saline!$M$15,A136&lt;=Saline!$L$15),0,
IF(AND(K136&gt;=Saline!$M$16,A136&lt;=Saline!$L$16),0,
IF(AND(K136&gt;=Saline!$M$17,A136&lt;=Saline!$L$17),0,IF((MIN(I136,$E$4*(1-D136)*L136)/1000)+J135&gt;SUM($E$3:$F$3),(SUM($E$3:$F$3)-J135)*1000,MIN(I136,$E$4*(1-D136)*L136)))))</f>
        <v>54.466666666666676</v>
      </c>
      <c r="N136" s="192">
        <f>IF(COUNTIFS('PTC GRTgaz'!$AB$11:$AB$28891,"",'PTC GRTgaz'!$B$11:$B$28891,'Sud-Est'!N$15,'PTC GRTgaz'!$D$11:$D$28891,'Sud-Est'!$A136,'PTC GRTgaz'!$C$11:$C$28891,"DEL")&gt;0,N$13,SUMIFS('PTC GRTgaz'!$AB$11:$AB$28891,'PTC GRTgaz'!$B$11:$B$28891,'Sud-Est'!N$15,'PTC GRTgaz'!$D$11:$D$28891,'Sud-Est'!$A136,'PTC GRTgaz'!$C$11:$C$28891,"DEL")*1.0026*$N$13/86)</f>
        <v>86</v>
      </c>
      <c r="O136" s="102">
        <f t="shared" si="12"/>
        <v>8.324895555555555</v>
      </c>
      <c r="P136" s="58">
        <f t="shared" si="13"/>
        <v>0.76943111111111095</v>
      </c>
      <c r="Q136" s="59">
        <f>IF(P136&gt;=1,0,_xlfn.XLOOKUP(P136,Saline!$B$30:$B$130,Saline!$L$30:$L$130,,1))</f>
        <v>0.62222222222222212</v>
      </c>
      <c r="R136" s="142">
        <f xml:space="preserve">
IF(AND(P136&gt;=Saline!$M$15,A136&lt;=Saline!$L$15),0,
IF(AND(P136&gt;=Saline!$M$16,A136&lt;=Saline!$L$16),0,
IF(AND(P136&gt;=Saline!$M$17,A136&lt;=Saline!$L$17),0,MIN(N136,$E$4*(1-D136)*Q136))))</f>
        <v>53.511111111111106</v>
      </c>
    </row>
    <row r="137" spans="1:18" x14ac:dyDescent="0.45">
      <c r="A137" s="56">
        <f t="shared" si="7"/>
        <v>44773</v>
      </c>
      <c r="B137" s="157">
        <f>_xlfn.XLOOKUP(A137,Saline!$L$23,Saline!$O$23,0,0)</f>
        <v>0</v>
      </c>
      <c r="C137" s="143">
        <f>_xlfn.XLOOKUP(A137,Saline!$L$15:$L$17,Saline!$O$15:$O$17,SUM($E$3:$F$3),0)</f>
        <v>10.75</v>
      </c>
      <c r="D137" s="58">
        <f>'PT Storengy'!B129</f>
        <v>0</v>
      </c>
      <c r="E137" s="60">
        <f t="shared" si="8"/>
        <v>8.3779288888888885</v>
      </c>
      <c r="F137" s="58">
        <f t="shared" si="9"/>
        <v>0.77440888888888881</v>
      </c>
      <c r="G137" s="59">
        <f>IF(F137&gt;=1,0,_xlfn.XLOOKUP(F137,Saline!$B$30:$B$130,Saline!$L$30:$L$130,,1))</f>
        <v>0.6166666666666667</v>
      </c>
      <c r="H137" s="142">
        <f xml:space="preserve">
IF(AND(F137&gt;=Saline!$M$15,A137&lt;=Saline!$L$15),0,
IF(AND(F137&gt;=Saline!$M$16,A137&lt;=Saline!$L$16),0,
IF(AND(F137&gt;=Saline!$M$17,A137&lt;=Saline!$L$17),0,IF(($E$4*(1-D137)*G137/1000)+E136&gt;SUM($E$3:$F$3),(SUM($E$3:$F$3)-E136)*1000,$E$4*(1-D137)*G137))))</f>
        <v>53.033333333333339</v>
      </c>
      <c r="I137" s="192">
        <f>IF(COUNTIFS('PTC GRTgaz'!$AA$11:$AA$28891,"",'PTC GRTgaz'!$B$11:$B$28891,'Sud-Est'!I$15,'PTC GRTgaz'!$D$11:$D$28891,'Sud-Est'!$A137,'PTC GRTgaz'!$C$11:$C$28891,"DEL")&gt;0,I$13,SUMIFS('PTC GRTgaz'!$AA$11:$AA$28891,'PTC GRTgaz'!$B$11:$B$28891,'Sud-Est'!I$15,'PTC GRTgaz'!$D$11:$D$28891,'Sud-Est'!$A137,'PTC GRTgaz'!$C$11:$C$28891,"DEL")*1.0026*$I$13/86)</f>
        <v>86</v>
      </c>
      <c r="J137" s="102">
        <f t="shared" si="10"/>
        <v>8.1301944444444452</v>
      </c>
      <c r="K137" s="58">
        <f t="shared" si="11"/>
        <v>0.75127493540051693</v>
      </c>
      <c r="L137" s="59">
        <f>IF(K137&gt;=1,0,_xlfn.XLOOKUP(K137,Saline!$B$30:$B$130,Saline!$L$30:$L$130,,1))</f>
        <v>0.62777777777777788</v>
      </c>
      <c r="M137" s="142">
        <f xml:space="preserve">
IF(AND(K137&gt;=Saline!$M$15,A137&lt;=Saline!$L$15),0,
IF(AND(K137&gt;=Saline!$M$16,A137&lt;=Saline!$L$16),0,
IF(AND(K137&gt;=Saline!$M$17,A137&lt;=Saline!$L$17),0,IF((MIN(I137,$E$4*(1-D137)*L137)/1000)+J136&gt;SUM($E$3:$F$3),(SUM($E$3:$F$3)-J136)*1000,MIN(I137,$E$4*(1-D137)*L137)))))</f>
        <v>53.988888888888894</v>
      </c>
      <c r="N137" s="192">
        <f>IF(COUNTIFS('PTC GRTgaz'!$AB$11:$AB$28891,"",'PTC GRTgaz'!$B$11:$B$28891,'Sud-Est'!N$15,'PTC GRTgaz'!$D$11:$D$28891,'Sud-Est'!$A137,'PTC GRTgaz'!$C$11:$C$28891,"DEL")&gt;0,N$13,SUMIFS('PTC GRTgaz'!$AB$11:$AB$28891,'PTC GRTgaz'!$B$11:$B$28891,'Sud-Est'!N$15,'PTC GRTgaz'!$D$11:$D$28891,'Sud-Est'!$A137,'PTC GRTgaz'!$C$11:$C$28891,"DEL")*1.0026*$N$13/86)</f>
        <v>86</v>
      </c>
      <c r="O137" s="102">
        <f t="shared" si="12"/>
        <v>8.3779288888888885</v>
      </c>
      <c r="P137" s="58">
        <f t="shared" si="13"/>
        <v>0.77440888888888881</v>
      </c>
      <c r="Q137" s="59">
        <f>IF(P137&gt;=1,0,_xlfn.XLOOKUP(P137,Saline!$B$30:$B$130,Saline!$L$30:$L$130,,1))</f>
        <v>0.6166666666666667</v>
      </c>
      <c r="R137" s="142">
        <f xml:space="preserve">
IF(AND(P137&gt;=Saline!$M$15,A137&lt;=Saline!$L$15),0,
IF(AND(P137&gt;=Saline!$M$16,A137&lt;=Saline!$L$16),0,
IF(AND(P137&gt;=Saline!$M$17,A137&lt;=Saline!$L$17),0,MIN(N137,$E$4*(1-D137)*Q137))))</f>
        <v>53.033333333333339</v>
      </c>
    </row>
    <row r="138" spans="1:18" x14ac:dyDescent="0.45">
      <c r="A138" s="56">
        <f t="shared" si="7"/>
        <v>44774</v>
      </c>
      <c r="B138" s="157">
        <f>_xlfn.XLOOKUP(A138,Saline!$L$23,Saline!$O$23,0,0)</f>
        <v>0</v>
      </c>
      <c r="C138" s="143">
        <f>_xlfn.XLOOKUP(A138,Saline!$L$15:$L$17,Saline!$O$15:$O$17,SUM($E$3:$F$3),0)</f>
        <v>10.75</v>
      </c>
      <c r="D138" s="58">
        <f>'PT Storengy'!B130</f>
        <v>0.35</v>
      </c>
      <c r="E138" s="60">
        <f t="shared" si="8"/>
        <v>8.4124005555555552</v>
      </c>
      <c r="F138" s="58">
        <f t="shared" si="9"/>
        <v>0.77934222222222216</v>
      </c>
      <c r="G138" s="59">
        <f>IF(F138&gt;=1,0,_xlfn.XLOOKUP(F138,Saline!$B$30:$B$130,Saline!$L$30:$L$130,,1))</f>
        <v>0.6166666666666667</v>
      </c>
      <c r="H138" s="142">
        <f xml:space="preserve">
IF(AND(F138&gt;=Saline!$M$15,A138&lt;=Saline!$L$15),0,
IF(AND(F138&gt;=Saline!$M$16,A138&lt;=Saline!$L$16),0,
IF(AND(F138&gt;=Saline!$M$17,A138&lt;=Saline!$L$17),0,IF(($E$4*(1-D138)*G138/1000)+E137&gt;SUM($E$3:$F$3),(SUM($E$3:$F$3)-E137)*1000,$E$4*(1-D138)*G138))))</f>
        <v>34.471666666666664</v>
      </c>
      <c r="I138" s="192">
        <f>IF(COUNTIFS('PTC GRTgaz'!$AA$11:$AA$28891,"",'PTC GRTgaz'!$B$11:$B$28891,'Sud-Est'!I$15,'PTC GRTgaz'!$D$11:$D$28891,'Sud-Est'!$A138,'PTC GRTgaz'!$C$11:$C$28891,"DEL")&gt;0,I$13,SUMIFS('PTC GRTgaz'!$AA$11:$AA$28891,'PTC GRTgaz'!$B$11:$B$28891,'Sud-Est'!I$15,'PTC GRTgaz'!$D$11:$D$28891,'Sud-Est'!$A138,'PTC GRTgaz'!$C$11:$C$28891,"DEL")*1.0026*$I$13/86)</f>
        <v>86</v>
      </c>
      <c r="J138" s="102">
        <f t="shared" si="10"/>
        <v>8.1652872222222221</v>
      </c>
      <c r="K138" s="58">
        <f t="shared" si="11"/>
        <v>0.75629715762273908</v>
      </c>
      <c r="L138" s="59">
        <f>IF(K138&gt;=1,0,_xlfn.XLOOKUP(K138,Saline!$B$30:$B$130,Saline!$L$30:$L$130,,1))</f>
        <v>0.62777777777777788</v>
      </c>
      <c r="M138" s="142">
        <f xml:space="preserve">
IF(AND(K138&gt;=Saline!$M$15,A138&lt;=Saline!$L$15),0,
IF(AND(K138&gt;=Saline!$M$16,A138&lt;=Saline!$L$16),0,
IF(AND(K138&gt;=Saline!$M$17,A138&lt;=Saline!$L$17),0,IF((MIN(I138,$E$4*(1-D138)*L138)/1000)+J137&gt;SUM($E$3:$F$3),(SUM($E$3:$F$3)-J137)*1000,MIN(I138,$E$4*(1-D138)*L138)))))</f>
        <v>35.092777777777783</v>
      </c>
      <c r="N138" s="192">
        <f>IF(COUNTIFS('PTC GRTgaz'!$AB$11:$AB$28891,"",'PTC GRTgaz'!$B$11:$B$28891,'Sud-Est'!N$15,'PTC GRTgaz'!$D$11:$D$28891,'Sud-Est'!$A138,'PTC GRTgaz'!$C$11:$C$28891,"DEL")&gt;0,N$13,SUMIFS('PTC GRTgaz'!$AB$11:$AB$28891,'PTC GRTgaz'!$B$11:$B$28891,'Sud-Est'!N$15,'PTC GRTgaz'!$D$11:$D$28891,'Sud-Est'!$A138,'PTC GRTgaz'!$C$11:$C$28891,"DEL")*1.0026*$N$13/86)</f>
        <v>86</v>
      </c>
      <c r="O138" s="102">
        <f t="shared" si="12"/>
        <v>8.4124005555555552</v>
      </c>
      <c r="P138" s="58">
        <f t="shared" si="13"/>
        <v>0.77934222222222216</v>
      </c>
      <c r="Q138" s="59">
        <f>IF(P138&gt;=1,0,_xlfn.XLOOKUP(P138,Saline!$B$30:$B$130,Saline!$L$30:$L$130,,1))</f>
        <v>0.6166666666666667</v>
      </c>
      <c r="R138" s="142">
        <f xml:space="preserve">
IF(AND(P138&gt;=Saline!$M$15,A138&lt;=Saline!$L$15),0,
IF(AND(P138&gt;=Saline!$M$16,A138&lt;=Saline!$L$16),0,
IF(AND(P138&gt;=Saline!$M$17,A138&lt;=Saline!$L$17),0,MIN(N138,$E$4*(1-D138)*Q138))))</f>
        <v>34.471666666666664</v>
      </c>
    </row>
    <row r="139" spans="1:18" x14ac:dyDescent="0.45">
      <c r="A139" s="56">
        <f t="shared" si="7"/>
        <v>44775</v>
      </c>
      <c r="B139" s="157">
        <f>_xlfn.XLOOKUP(A139,Saline!$L$23,Saline!$O$23,0,0)</f>
        <v>0</v>
      </c>
      <c r="C139" s="143">
        <f>_xlfn.XLOOKUP(A139,Saline!$L$15:$L$17,Saline!$O$15:$O$17,SUM($E$3:$F$3),0)</f>
        <v>10.75</v>
      </c>
      <c r="D139" s="58">
        <f>'PT Storengy'!B131</f>
        <v>0.35</v>
      </c>
      <c r="E139" s="60">
        <f t="shared" si="8"/>
        <v>8.4465616666666659</v>
      </c>
      <c r="F139" s="58">
        <f t="shared" si="9"/>
        <v>0.78254888888888885</v>
      </c>
      <c r="G139" s="59">
        <f>IF(F139&gt;=1,0,_xlfn.XLOOKUP(F139,Saline!$B$30:$B$130,Saline!$L$30:$L$130,,1))</f>
        <v>0.61111111111111116</v>
      </c>
      <c r="H139" s="142">
        <f xml:space="preserve">
IF(AND(F139&gt;=Saline!$M$15,A139&lt;=Saline!$L$15),0,
IF(AND(F139&gt;=Saline!$M$16,A139&lt;=Saline!$L$16),0,
IF(AND(F139&gt;=Saline!$M$17,A139&lt;=Saline!$L$17),0,IF(($E$4*(1-D139)*G139/1000)+E138&gt;SUM($E$3:$F$3),(SUM($E$3:$F$3)-E138)*1000,$E$4*(1-D139)*G139))))</f>
        <v>34.161111111111111</v>
      </c>
      <c r="I139" s="192">
        <f>IF(COUNTIFS('PTC GRTgaz'!$AA$11:$AA$28891,"",'PTC GRTgaz'!$B$11:$B$28891,'Sud-Est'!I$15,'PTC GRTgaz'!$D$11:$D$28891,'Sud-Est'!$A139,'PTC GRTgaz'!$C$11:$C$28891,"DEL")&gt;0,I$13,SUMIFS('PTC GRTgaz'!$AA$11:$AA$28891,'PTC GRTgaz'!$B$11:$B$28891,'Sud-Est'!I$15,'PTC GRTgaz'!$D$11:$D$28891,'Sud-Est'!$A139,'PTC GRTgaz'!$C$11:$C$28891,"DEL")*1.0026*$I$13/86)</f>
        <v>86</v>
      </c>
      <c r="J139" s="102">
        <f t="shared" si="10"/>
        <v>8.2003799999999991</v>
      </c>
      <c r="K139" s="58">
        <f t="shared" si="11"/>
        <v>0.75956160206718348</v>
      </c>
      <c r="L139" s="59">
        <f>IF(K139&gt;=1,0,_xlfn.XLOOKUP(K139,Saline!$B$30:$B$130,Saline!$L$30:$L$130,,1))</f>
        <v>0.62777777777777788</v>
      </c>
      <c r="M139" s="142">
        <f xml:space="preserve">
IF(AND(K139&gt;=Saline!$M$15,A139&lt;=Saline!$L$15),0,
IF(AND(K139&gt;=Saline!$M$16,A139&lt;=Saline!$L$16),0,
IF(AND(K139&gt;=Saline!$M$17,A139&lt;=Saline!$L$17),0,IF((MIN(I139,$E$4*(1-D139)*L139)/1000)+J138&gt;SUM($E$3:$F$3),(SUM($E$3:$F$3)-J138)*1000,MIN(I139,$E$4*(1-D139)*L139)))))</f>
        <v>35.092777777777783</v>
      </c>
      <c r="N139" s="192">
        <f>IF(COUNTIFS('PTC GRTgaz'!$AB$11:$AB$28891,"",'PTC GRTgaz'!$B$11:$B$28891,'Sud-Est'!N$15,'PTC GRTgaz'!$D$11:$D$28891,'Sud-Est'!$A139,'PTC GRTgaz'!$C$11:$C$28891,"DEL")&gt;0,N$13,SUMIFS('PTC GRTgaz'!$AB$11:$AB$28891,'PTC GRTgaz'!$B$11:$B$28891,'Sud-Est'!N$15,'PTC GRTgaz'!$D$11:$D$28891,'Sud-Est'!$A139,'PTC GRTgaz'!$C$11:$C$28891,"DEL")*1.0026*$N$13/86)</f>
        <v>86</v>
      </c>
      <c r="O139" s="102">
        <f t="shared" si="12"/>
        <v>8.4465616666666659</v>
      </c>
      <c r="P139" s="58">
        <f t="shared" si="13"/>
        <v>0.78254888888888885</v>
      </c>
      <c r="Q139" s="59">
        <f>IF(P139&gt;=1,0,_xlfn.XLOOKUP(P139,Saline!$B$30:$B$130,Saline!$L$30:$L$130,,1))</f>
        <v>0.61111111111111116</v>
      </c>
      <c r="R139" s="142">
        <f xml:space="preserve">
IF(AND(P139&gt;=Saline!$M$15,A139&lt;=Saline!$L$15),0,
IF(AND(P139&gt;=Saline!$M$16,A139&lt;=Saline!$L$16),0,
IF(AND(P139&gt;=Saline!$M$17,A139&lt;=Saline!$L$17),0,MIN(N139,$E$4*(1-D139)*Q139))))</f>
        <v>34.161111111111111</v>
      </c>
    </row>
    <row r="140" spans="1:18" x14ac:dyDescent="0.45">
      <c r="A140" s="56">
        <f t="shared" si="7"/>
        <v>44776</v>
      </c>
      <c r="B140" s="157">
        <f>_xlfn.XLOOKUP(A140,Saline!$L$23,Saline!$O$23,0,0)</f>
        <v>0</v>
      </c>
      <c r="C140" s="143">
        <f>_xlfn.XLOOKUP(A140,Saline!$L$15:$L$17,Saline!$O$15:$O$17,SUM($E$3:$F$3),0)</f>
        <v>10.75</v>
      </c>
      <c r="D140" s="58">
        <f>'PT Storengy'!B132</f>
        <v>0.35</v>
      </c>
      <c r="E140" s="60">
        <f t="shared" si="8"/>
        <v>8.4807227777777765</v>
      </c>
      <c r="F140" s="58">
        <f t="shared" si="9"/>
        <v>0.78572666666666657</v>
      </c>
      <c r="G140" s="59">
        <f>IF(F140&gt;=1,0,_xlfn.XLOOKUP(F140,Saline!$B$30:$B$130,Saline!$L$30:$L$130,,1))</f>
        <v>0.61111111111111116</v>
      </c>
      <c r="H140" s="142">
        <f xml:space="preserve">
IF(AND(F140&gt;=Saline!$M$15,A140&lt;=Saline!$L$15),0,
IF(AND(F140&gt;=Saline!$M$16,A140&lt;=Saline!$L$16),0,
IF(AND(F140&gt;=Saline!$M$17,A140&lt;=Saline!$L$17),0,IF(($E$4*(1-D140)*G140/1000)+E139&gt;SUM($E$3:$F$3),(SUM($E$3:$F$3)-E139)*1000,$E$4*(1-D140)*G140))))</f>
        <v>34.161111111111111</v>
      </c>
      <c r="I140" s="192">
        <f>IF(COUNTIFS('PTC GRTgaz'!$AA$11:$AA$28891,"",'PTC GRTgaz'!$B$11:$B$28891,'Sud-Est'!I$15,'PTC GRTgaz'!$D$11:$D$28891,'Sud-Est'!$A140,'PTC GRTgaz'!$C$11:$C$28891,"DEL")&gt;0,I$13,SUMIFS('PTC GRTgaz'!$AA$11:$AA$28891,'PTC GRTgaz'!$B$11:$B$28891,'Sud-Est'!I$15,'PTC GRTgaz'!$D$11:$D$28891,'Sud-Est'!$A140,'PTC GRTgaz'!$C$11:$C$28891,"DEL")*1.0026*$I$13/86)</f>
        <v>86</v>
      </c>
      <c r="J140" s="102">
        <f t="shared" si="10"/>
        <v>8.2351622222222218</v>
      </c>
      <c r="K140" s="58">
        <f t="shared" si="11"/>
        <v>0.76282604651162778</v>
      </c>
      <c r="L140" s="59">
        <f>IF(K140&gt;=1,0,_xlfn.XLOOKUP(K140,Saline!$B$30:$B$130,Saline!$L$30:$L$130,,1))</f>
        <v>0.62222222222222212</v>
      </c>
      <c r="M140" s="142">
        <f xml:space="preserve">
IF(AND(K140&gt;=Saline!$M$15,A140&lt;=Saline!$L$15),0,
IF(AND(K140&gt;=Saline!$M$16,A140&lt;=Saline!$L$16),0,
IF(AND(K140&gt;=Saline!$M$17,A140&lt;=Saline!$L$17),0,IF((MIN(I140,$E$4*(1-D140)*L140)/1000)+J139&gt;SUM($E$3:$F$3),(SUM($E$3:$F$3)-J139)*1000,MIN(I140,$E$4*(1-D140)*L140)))))</f>
        <v>34.782222222222217</v>
      </c>
      <c r="N140" s="192">
        <f>IF(COUNTIFS('PTC GRTgaz'!$AB$11:$AB$28891,"",'PTC GRTgaz'!$B$11:$B$28891,'Sud-Est'!N$15,'PTC GRTgaz'!$D$11:$D$28891,'Sud-Est'!$A140,'PTC GRTgaz'!$C$11:$C$28891,"DEL")&gt;0,N$13,SUMIFS('PTC GRTgaz'!$AB$11:$AB$28891,'PTC GRTgaz'!$B$11:$B$28891,'Sud-Est'!N$15,'PTC GRTgaz'!$D$11:$D$28891,'Sud-Est'!$A140,'PTC GRTgaz'!$C$11:$C$28891,"DEL")*1.0026*$N$13/86)</f>
        <v>86</v>
      </c>
      <c r="O140" s="102">
        <f t="shared" si="12"/>
        <v>8.4807227777777765</v>
      </c>
      <c r="P140" s="58">
        <f t="shared" si="13"/>
        <v>0.78572666666666657</v>
      </c>
      <c r="Q140" s="59">
        <f>IF(P140&gt;=1,0,_xlfn.XLOOKUP(P140,Saline!$B$30:$B$130,Saline!$L$30:$L$130,,1))</f>
        <v>0.61111111111111116</v>
      </c>
      <c r="R140" s="142">
        <f xml:space="preserve">
IF(AND(P140&gt;=Saline!$M$15,A140&lt;=Saline!$L$15),0,
IF(AND(P140&gt;=Saline!$M$16,A140&lt;=Saline!$L$16),0,
IF(AND(P140&gt;=Saline!$M$17,A140&lt;=Saline!$L$17),0,MIN(N140,$E$4*(1-D140)*Q140))))</f>
        <v>34.161111111111111</v>
      </c>
    </row>
    <row r="141" spans="1:18" x14ac:dyDescent="0.45">
      <c r="A141" s="56">
        <f t="shared" si="7"/>
        <v>44777</v>
      </c>
      <c r="B141" s="157">
        <f>_xlfn.XLOOKUP(A141,Saline!$L$23,Saline!$O$23,0,0)</f>
        <v>0</v>
      </c>
      <c r="C141" s="143">
        <f>_xlfn.XLOOKUP(A141,Saline!$L$15:$L$17,Saline!$O$15:$O$17,SUM($E$3:$F$3),0)</f>
        <v>10.75</v>
      </c>
      <c r="D141" s="58">
        <f>'PT Storengy'!B133</f>
        <v>0.35</v>
      </c>
      <c r="E141" s="60">
        <f t="shared" si="8"/>
        <v>8.5148838888888871</v>
      </c>
      <c r="F141" s="58">
        <f t="shared" si="9"/>
        <v>0.7889044444444443</v>
      </c>
      <c r="G141" s="59">
        <f>IF(F141&gt;=1,0,_xlfn.XLOOKUP(F141,Saline!$B$30:$B$130,Saline!$L$30:$L$130,,1))</f>
        <v>0.61111111111111116</v>
      </c>
      <c r="H141" s="142">
        <f xml:space="preserve">
IF(AND(F141&gt;=Saline!$M$15,A141&lt;=Saline!$L$15),0,
IF(AND(F141&gt;=Saline!$M$16,A141&lt;=Saline!$L$16),0,
IF(AND(F141&gt;=Saline!$M$17,A141&lt;=Saline!$L$17),0,IF(($E$4*(1-D141)*G141/1000)+E140&gt;SUM($E$3:$F$3),(SUM($E$3:$F$3)-E140)*1000,$E$4*(1-D141)*G141))))</f>
        <v>34.161111111111111</v>
      </c>
      <c r="I141" s="192">
        <f>IF(COUNTIFS('PTC GRTgaz'!$AA$11:$AA$28891,"",'PTC GRTgaz'!$B$11:$B$28891,'Sud-Est'!I$15,'PTC GRTgaz'!$D$11:$D$28891,'Sud-Est'!$A141,'PTC GRTgaz'!$C$11:$C$28891,"DEL")&gt;0,I$13,SUMIFS('PTC GRTgaz'!$AA$11:$AA$28891,'PTC GRTgaz'!$B$11:$B$28891,'Sud-Est'!I$15,'PTC GRTgaz'!$D$11:$D$28891,'Sud-Est'!$A141,'PTC GRTgaz'!$C$11:$C$28891,"DEL")*1.0026*$I$13/86)</f>
        <v>86</v>
      </c>
      <c r="J141" s="102">
        <f t="shared" si="10"/>
        <v>8.2699444444444445</v>
      </c>
      <c r="K141" s="58">
        <f t="shared" si="11"/>
        <v>0.76606160206718343</v>
      </c>
      <c r="L141" s="59">
        <f>IF(K141&gt;=1,0,_xlfn.XLOOKUP(K141,Saline!$B$30:$B$130,Saline!$L$30:$L$130,,1))</f>
        <v>0.62222222222222212</v>
      </c>
      <c r="M141" s="142">
        <f xml:space="preserve">
IF(AND(K141&gt;=Saline!$M$15,A141&lt;=Saline!$L$15),0,
IF(AND(K141&gt;=Saline!$M$16,A141&lt;=Saline!$L$16),0,
IF(AND(K141&gt;=Saline!$M$17,A141&lt;=Saline!$L$17),0,IF((MIN(I141,$E$4*(1-D141)*L141)/1000)+J140&gt;SUM($E$3:$F$3),(SUM($E$3:$F$3)-J140)*1000,MIN(I141,$E$4*(1-D141)*L141)))))</f>
        <v>34.782222222222217</v>
      </c>
      <c r="N141" s="192">
        <f>IF(COUNTIFS('PTC GRTgaz'!$AB$11:$AB$28891,"",'PTC GRTgaz'!$B$11:$B$28891,'Sud-Est'!N$15,'PTC GRTgaz'!$D$11:$D$28891,'Sud-Est'!$A141,'PTC GRTgaz'!$C$11:$C$28891,"DEL")&gt;0,N$13,SUMIFS('PTC GRTgaz'!$AB$11:$AB$28891,'PTC GRTgaz'!$B$11:$B$28891,'Sud-Est'!N$15,'PTC GRTgaz'!$D$11:$D$28891,'Sud-Est'!$A141,'PTC GRTgaz'!$C$11:$C$28891,"DEL")*1.0026*$N$13/86)</f>
        <v>86</v>
      </c>
      <c r="O141" s="102">
        <f t="shared" si="12"/>
        <v>8.5148838888888871</v>
      </c>
      <c r="P141" s="58">
        <f t="shared" si="13"/>
        <v>0.7889044444444443</v>
      </c>
      <c r="Q141" s="59">
        <f>IF(P141&gt;=1,0,_xlfn.XLOOKUP(P141,Saline!$B$30:$B$130,Saline!$L$30:$L$130,,1))</f>
        <v>0.61111111111111116</v>
      </c>
      <c r="R141" s="142">
        <f xml:space="preserve">
IF(AND(P141&gt;=Saline!$M$15,A141&lt;=Saline!$L$15),0,
IF(AND(P141&gt;=Saline!$M$16,A141&lt;=Saline!$L$16),0,
IF(AND(P141&gt;=Saline!$M$17,A141&lt;=Saline!$L$17),0,MIN(N141,$E$4*(1-D141)*Q141))))</f>
        <v>34.161111111111111</v>
      </c>
    </row>
    <row r="142" spans="1:18" x14ac:dyDescent="0.45">
      <c r="A142" s="56">
        <f t="shared" si="7"/>
        <v>44778</v>
      </c>
      <c r="B142" s="157">
        <f>_xlfn.XLOOKUP(A142,Saline!$L$23,Saline!$O$23,0,0)</f>
        <v>0</v>
      </c>
      <c r="C142" s="143">
        <f>_xlfn.XLOOKUP(A142,Saline!$L$15:$L$17,Saline!$O$15:$O$17,SUM($E$3:$F$3),0)</f>
        <v>10.75</v>
      </c>
      <c r="D142" s="58">
        <f>'PT Storengy'!B134</f>
        <v>0.35</v>
      </c>
      <c r="E142" s="60">
        <f t="shared" si="8"/>
        <v>8.5487344444444435</v>
      </c>
      <c r="F142" s="58">
        <f t="shared" si="9"/>
        <v>0.79208222222222202</v>
      </c>
      <c r="G142" s="59">
        <f>IF(F142&gt;=1,0,_xlfn.XLOOKUP(F142,Saline!$B$30:$B$130,Saline!$L$30:$L$130,,1))</f>
        <v>0.60555555555555562</v>
      </c>
      <c r="H142" s="142">
        <f xml:space="preserve">
IF(AND(F142&gt;=Saline!$M$15,A142&lt;=Saline!$L$15),0,
IF(AND(F142&gt;=Saline!$M$16,A142&lt;=Saline!$L$16),0,
IF(AND(F142&gt;=Saline!$M$17,A142&lt;=Saline!$L$17),0,IF(($E$4*(1-D142)*G142/1000)+E141&gt;SUM($E$3:$F$3),(SUM($E$3:$F$3)-E141)*1000,$E$4*(1-D142)*G142))))</f>
        <v>33.850555555555559</v>
      </c>
      <c r="I142" s="192">
        <f>IF(COUNTIFS('PTC GRTgaz'!$AA$11:$AA$28891,"",'PTC GRTgaz'!$B$11:$B$28891,'Sud-Est'!I$15,'PTC GRTgaz'!$D$11:$D$28891,'Sud-Est'!$A142,'PTC GRTgaz'!$C$11:$C$28891,"DEL")&gt;0,I$13,SUMIFS('PTC GRTgaz'!$AA$11:$AA$28891,'PTC GRTgaz'!$B$11:$B$28891,'Sud-Est'!I$15,'PTC GRTgaz'!$D$11:$D$28891,'Sud-Est'!$A142,'PTC GRTgaz'!$C$11:$C$28891,"DEL")*1.0026*$I$13/86)</f>
        <v>86</v>
      </c>
      <c r="J142" s="102">
        <f t="shared" si="10"/>
        <v>8.3047266666666673</v>
      </c>
      <c r="K142" s="58">
        <f t="shared" si="11"/>
        <v>0.76929715762273898</v>
      </c>
      <c r="L142" s="59">
        <f>IF(K142&gt;=1,0,_xlfn.XLOOKUP(K142,Saline!$B$30:$B$130,Saline!$L$30:$L$130,,1))</f>
        <v>0.62222222222222212</v>
      </c>
      <c r="M142" s="142">
        <f xml:space="preserve">
IF(AND(K142&gt;=Saline!$M$15,A142&lt;=Saline!$L$15),0,
IF(AND(K142&gt;=Saline!$M$16,A142&lt;=Saline!$L$16),0,
IF(AND(K142&gt;=Saline!$M$17,A142&lt;=Saline!$L$17),0,IF((MIN(I142,$E$4*(1-D142)*L142)/1000)+J141&gt;SUM($E$3:$F$3),(SUM($E$3:$F$3)-J141)*1000,MIN(I142,$E$4*(1-D142)*L142)))))</f>
        <v>34.782222222222217</v>
      </c>
      <c r="N142" s="192">
        <f>IF(COUNTIFS('PTC GRTgaz'!$AB$11:$AB$28891,"",'PTC GRTgaz'!$B$11:$B$28891,'Sud-Est'!N$15,'PTC GRTgaz'!$D$11:$D$28891,'Sud-Est'!$A142,'PTC GRTgaz'!$C$11:$C$28891,"DEL")&gt;0,N$13,SUMIFS('PTC GRTgaz'!$AB$11:$AB$28891,'PTC GRTgaz'!$B$11:$B$28891,'Sud-Est'!N$15,'PTC GRTgaz'!$D$11:$D$28891,'Sud-Est'!$A142,'PTC GRTgaz'!$C$11:$C$28891,"DEL")*1.0026*$N$13/86)</f>
        <v>86</v>
      </c>
      <c r="O142" s="102">
        <f t="shared" si="12"/>
        <v>8.5487344444444435</v>
      </c>
      <c r="P142" s="58">
        <f t="shared" si="13"/>
        <v>0.79208222222222202</v>
      </c>
      <c r="Q142" s="59">
        <f>IF(P142&gt;=1,0,_xlfn.XLOOKUP(P142,Saline!$B$30:$B$130,Saline!$L$30:$L$130,,1))</f>
        <v>0.60555555555555562</v>
      </c>
      <c r="R142" s="142">
        <f xml:space="preserve">
IF(AND(P142&gt;=Saline!$M$15,A142&lt;=Saline!$L$15),0,
IF(AND(P142&gt;=Saline!$M$16,A142&lt;=Saline!$L$16),0,
IF(AND(P142&gt;=Saline!$M$17,A142&lt;=Saline!$L$17),0,MIN(N142,$E$4*(1-D142)*Q142))))</f>
        <v>33.850555555555559</v>
      </c>
    </row>
    <row r="143" spans="1:18" x14ac:dyDescent="0.45">
      <c r="A143" s="56">
        <f t="shared" si="7"/>
        <v>44779</v>
      </c>
      <c r="B143" s="157">
        <f>_xlfn.XLOOKUP(A143,Saline!$L$23,Saline!$O$23,0,0)</f>
        <v>0</v>
      </c>
      <c r="C143" s="143">
        <f>_xlfn.XLOOKUP(A143,Saline!$L$15:$L$17,Saline!$O$15:$O$17,SUM($E$3:$F$3),0)</f>
        <v>10.75</v>
      </c>
      <c r="D143" s="58">
        <f>'PT Storengy'!B135</f>
        <v>0</v>
      </c>
      <c r="E143" s="60">
        <f t="shared" si="8"/>
        <v>8.6008122222222205</v>
      </c>
      <c r="F143" s="58">
        <f t="shared" si="9"/>
        <v>0.795231111111111</v>
      </c>
      <c r="G143" s="59">
        <f>IF(F143&gt;=1,0,_xlfn.XLOOKUP(F143,Saline!$B$30:$B$130,Saline!$L$30:$L$130,,1))</f>
        <v>0.60555555555555562</v>
      </c>
      <c r="H143" s="142">
        <f xml:space="preserve">
IF(AND(F143&gt;=Saline!$M$15,A143&lt;=Saline!$L$15),0,
IF(AND(F143&gt;=Saline!$M$16,A143&lt;=Saline!$L$16),0,
IF(AND(F143&gt;=Saline!$M$17,A143&lt;=Saline!$L$17),0,IF(($E$4*(1-D143)*G143/1000)+E142&gt;SUM($E$3:$F$3),(SUM($E$3:$F$3)-E142)*1000,$E$4*(1-D143)*G143))))</f>
        <v>52.077777777777783</v>
      </c>
      <c r="I143" s="192">
        <f>IF(COUNTIFS('PTC GRTgaz'!$AA$11:$AA$28891,"",'PTC GRTgaz'!$B$11:$B$28891,'Sud-Est'!I$15,'PTC GRTgaz'!$D$11:$D$28891,'Sud-Est'!$A143,'PTC GRTgaz'!$C$11:$C$28891,"DEL")&gt;0,I$13,SUMIFS('PTC GRTgaz'!$AA$11:$AA$28891,'PTC GRTgaz'!$B$11:$B$28891,'Sud-Est'!I$15,'PTC GRTgaz'!$D$11:$D$28891,'Sud-Est'!$A143,'PTC GRTgaz'!$C$11:$C$28891,"DEL")*1.0026*$I$13/86)</f>
        <v>86</v>
      </c>
      <c r="J143" s="102">
        <f t="shared" si="10"/>
        <v>8.3577600000000007</v>
      </c>
      <c r="K143" s="58">
        <f t="shared" si="11"/>
        <v>0.77253271317829464</v>
      </c>
      <c r="L143" s="59">
        <f>IF(K143&gt;=1,0,_xlfn.XLOOKUP(K143,Saline!$B$30:$B$130,Saline!$L$30:$L$130,,1))</f>
        <v>0.6166666666666667</v>
      </c>
      <c r="M143" s="142">
        <f xml:space="preserve">
IF(AND(K143&gt;=Saline!$M$15,A143&lt;=Saline!$L$15),0,
IF(AND(K143&gt;=Saline!$M$16,A143&lt;=Saline!$L$16),0,
IF(AND(K143&gt;=Saline!$M$17,A143&lt;=Saline!$L$17),0,IF((MIN(I143,$E$4*(1-D143)*L143)/1000)+J142&gt;SUM($E$3:$F$3),(SUM($E$3:$F$3)-J142)*1000,MIN(I143,$E$4*(1-D143)*L143)))))</f>
        <v>53.033333333333339</v>
      </c>
      <c r="N143" s="192">
        <f>IF(COUNTIFS('PTC GRTgaz'!$AB$11:$AB$28891,"",'PTC GRTgaz'!$B$11:$B$28891,'Sud-Est'!N$15,'PTC GRTgaz'!$D$11:$D$28891,'Sud-Est'!$A143,'PTC GRTgaz'!$C$11:$C$28891,"DEL")&gt;0,N$13,SUMIFS('PTC GRTgaz'!$AB$11:$AB$28891,'PTC GRTgaz'!$B$11:$B$28891,'Sud-Est'!N$15,'PTC GRTgaz'!$D$11:$D$28891,'Sud-Est'!$A143,'PTC GRTgaz'!$C$11:$C$28891,"DEL")*1.0026*$N$13/86)</f>
        <v>86</v>
      </c>
      <c r="O143" s="102">
        <f t="shared" si="12"/>
        <v>8.6008122222222205</v>
      </c>
      <c r="P143" s="58">
        <f t="shared" si="13"/>
        <v>0.795231111111111</v>
      </c>
      <c r="Q143" s="59">
        <f>IF(P143&gt;=1,0,_xlfn.XLOOKUP(P143,Saline!$B$30:$B$130,Saline!$L$30:$L$130,,1))</f>
        <v>0.60555555555555562</v>
      </c>
      <c r="R143" s="142">
        <f xml:space="preserve">
IF(AND(P143&gt;=Saline!$M$15,A143&lt;=Saline!$L$15),0,
IF(AND(P143&gt;=Saline!$M$16,A143&lt;=Saline!$L$16),0,
IF(AND(P143&gt;=Saline!$M$17,A143&lt;=Saline!$L$17),0,MIN(N143,$E$4*(1-D143)*Q143))))</f>
        <v>52.077777777777783</v>
      </c>
    </row>
    <row r="144" spans="1:18" x14ac:dyDescent="0.45">
      <c r="A144" s="56">
        <f t="shared" si="7"/>
        <v>44780</v>
      </c>
      <c r="B144" s="157">
        <f>_xlfn.XLOOKUP(A144,Saline!$L$23,Saline!$O$23,0,0)</f>
        <v>0</v>
      </c>
      <c r="C144" s="143">
        <f>_xlfn.XLOOKUP(A144,Saline!$L$15:$L$17,Saline!$O$15:$O$17,SUM($E$3:$F$3),0)</f>
        <v>10.75</v>
      </c>
      <c r="D144" s="58">
        <f>'PT Storengy'!B136</f>
        <v>0</v>
      </c>
      <c r="E144" s="60">
        <f t="shared" si="8"/>
        <v>8.6524122222222211</v>
      </c>
      <c r="F144" s="58">
        <f t="shared" si="9"/>
        <v>0.80007555555555543</v>
      </c>
      <c r="G144" s="59">
        <f>IF(F144&gt;=1,0,_xlfn.XLOOKUP(F144,Saline!$B$30:$B$130,Saline!$L$30:$L$130,,1))</f>
        <v>0.60000000000000009</v>
      </c>
      <c r="H144" s="142">
        <f xml:space="preserve">
IF(AND(F144&gt;=Saline!$M$15,A144&lt;=Saline!$L$15),0,
IF(AND(F144&gt;=Saline!$M$16,A144&lt;=Saline!$L$16),0,
IF(AND(F144&gt;=Saline!$M$17,A144&lt;=Saline!$L$17),0,IF(($E$4*(1-D144)*G144/1000)+E143&gt;SUM($E$3:$F$3),(SUM($E$3:$F$3)-E143)*1000,$E$4*(1-D144)*G144))))</f>
        <v>51.600000000000009</v>
      </c>
      <c r="I144" s="192">
        <f>IF(COUNTIFS('PTC GRTgaz'!$AA$11:$AA$28891,"",'PTC GRTgaz'!$B$11:$B$28891,'Sud-Est'!I$15,'PTC GRTgaz'!$D$11:$D$28891,'Sud-Est'!$A144,'PTC GRTgaz'!$C$11:$C$28891,"DEL")&gt;0,I$13,SUMIFS('PTC GRTgaz'!$AA$11:$AA$28891,'PTC GRTgaz'!$B$11:$B$28891,'Sud-Est'!I$15,'PTC GRTgaz'!$D$11:$D$28891,'Sud-Est'!$A144,'PTC GRTgaz'!$C$11:$C$28891,"DEL")*1.0026*$I$13/86)</f>
        <v>86</v>
      </c>
      <c r="J144" s="102">
        <f t="shared" si="10"/>
        <v>8.4107933333333342</v>
      </c>
      <c r="K144" s="58">
        <f t="shared" si="11"/>
        <v>0.77746604651162798</v>
      </c>
      <c r="L144" s="59">
        <f>IF(K144&gt;=1,0,_xlfn.XLOOKUP(K144,Saline!$B$30:$B$130,Saline!$L$30:$L$130,,1))</f>
        <v>0.6166666666666667</v>
      </c>
      <c r="M144" s="142">
        <f xml:space="preserve">
IF(AND(K144&gt;=Saline!$M$15,A144&lt;=Saline!$L$15),0,
IF(AND(K144&gt;=Saline!$M$16,A144&lt;=Saline!$L$16),0,
IF(AND(K144&gt;=Saline!$M$17,A144&lt;=Saline!$L$17),0,IF((MIN(I144,$E$4*(1-D144)*L144)/1000)+J143&gt;SUM($E$3:$F$3),(SUM($E$3:$F$3)-J143)*1000,MIN(I144,$E$4*(1-D144)*L144)))))</f>
        <v>53.033333333333339</v>
      </c>
      <c r="N144" s="192">
        <f>IF(COUNTIFS('PTC GRTgaz'!$AB$11:$AB$28891,"",'PTC GRTgaz'!$B$11:$B$28891,'Sud-Est'!N$15,'PTC GRTgaz'!$D$11:$D$28891,'Sud-Est'!$A144,'PTC GRTgaz'!$C$11:$C$28891,"DEL")&gt;0,N$13,SUMIFS('PTC GRTgaz'!$AB$11:$AB$28891,'PTC GRTgaz'!$B$11:$B$28891,'Sud-Est'!N$15,'PTC GRTgaz'!$D$11:$D$28891,'Sud-Est'!$A144,'PTC GRTgaz'!$C$11:$C$28891,"DEL")*1.0026*$N$13/86)</f>
        <v>86</v>
      </c>
      <c r="O144" s="102">
        <f t="shared" si="12"/>
        <v>8.6524122222222211</v>
      </c>
      <c r="P144" s="58">
        <f t="shared" si="13"/>
        <v>0.80007555555555543</v>
      </c>
      <c r="Q144" s="59">
        <f>IF(P144&gt;=1,0,_xlfn.XLOOKUP(P144,Saline!$B$30:$B$130,Saline!$L$30:$L$130,,1))</f>
        <v>0.60000000000000009</v>
      </c>
      <c r="R144" s="142">
        <f xml:space="preserve">
IF(AND(P144&gt;=Saline!$M$15,A144&lt;=Saline!$L$15),0,
IF(AND(P144&gt;=Saline!$M$16,A144&lt;=Saline!$L$16),0,
IF(AND(P144&gt;=Saline!$M$17,A144&lt;=Saline!$L$17),0,MIN(N144,$E$4*(1-D144)*Q144))))</f>
        <v>51.600000000000009</v>
      </c>
    </row>
    <row r="145" spans="1:18" x14ac:dyDescent="0.45">
      <c r="A145" s="56">
        <f t="shared" si="7"/>
        <v>44781</v>
      </c>
      <c r="B145" s="157">
        <f>_xlfn.XLOOKUP(A145,Saline!$L$23,Saline!$O$23,0,0)</f>
        <v>0</v>
      </c>
      <c r="C145" s="143">
        <f>_xlfn.XLOOKUP(A145,Saline!$L$15:$L$17,Saline!$O$15:$O$17,SUM($E$3:$F$3),0)</f>
        <v>10.75</v>
      </c>
      <c r="D145" s="58">
        <f>'PT Storengy'!B137</f>
        <v>0</v>
      </c>
      <c r="E145" s="60">
        <f t="shared" si="8"/>
        <v>8.7040122222222216</v>
      </c>
      <c r="F145" s="58">
        <f t="shared" si="9"/>
        <v>0.80487555555555546</v>
      </c>
      <c r="G145" s="59">
        <f>IF(F145&gt;=1,0,_xlfn.XLOOKUP(F145,Saline!$B$30:$B$130,Saline!$L$30:$L$130,,1))</f>
        <v>0.60000000000000009</v>
      </c>
      <c r="H145" s="142">
        <f xml:space="preserve">
IF(AND(F145&gt;=Saline!$M$15,A145&lt;=Saline!$L$15),0,
IF(AND(F145&gt;=Saline!$M$16,A145&lt;=Saline!$L$16),0,
IF(AND(F145&gt;=Saline!$M$17,A145&lt;=Saline!$L$17),0,IF(($E$4*(1-D145)*G145/1000)+E144&gt;SUM($E$3:$F$3),(SUM($E$3:$F$3)-E144)*1000,$E$4*(1-D145)*G145))))</f>
        <v>51.600000000000009</v>
      </c>
      <c r="I145" s="192">
        <f>IF(COUNTIFS('PTC GRTgaz'!$AA$11:$AA$28891,"",'PTC GRTgaz'!$B$11:$B$28891,'Sud-Est'!I$15,'PTC GRTgaz'!$D$11:$D$28891,'Sud-Est'!$A145,'PTC GRTgaz'!$C$11:$C$28891,"DEL")&gt;0,I$13,SUMIFS('PTC GRTgaz'!$AA$11:$AA$28891,'PTC GRTgaz'!$B$11:$B$28891,'Sud-Est'!I$15,'PTC GRTgaz'!$D$11:$D$28891,'Sud-Est'!$A145,'PTC GRTgaz'!$C$11:$C$28891,"DEL")*1.0026*$I$13/86)</f>
        <v>86</v>
      </c>
      <c r="J145" s="102">
        <f t="shared" si="10"/>
        <v>8.4633488888888895</v>
      </c>
      <c r="K145" s="58">
        <f t="shared" si="11"/>
        <v>0.78239937984496133</v>
      </c>
      <c r="L145" s="59">
        <f>IF(K145&gt;=1,0,_xlfn.XLOOKUP(K145,Saline!$B$30:$B$130,Saline!$L$30:$L$130,,1))</f>
        <v>0.61111111111111116</v>
      </c>
      <c r="M145" s="142">
        <f xml:space="preserve">
IF(AND(K145&gt;=Saline!$M$15,A145&lt;=Saline!$L$15),0,
IF(AND(K145&gt;=Saline!$M$16,A145&lt;=Saline!$L$16),0,
IF(AND(K145&gt;=Saline!$M$17,A145&lt;=Saline!$L$17),0,IF((MIN(I145,$E$4*(1-D145)*L145)/1000)+J144&gt;SUM($E$3:$F$3),(SUM($E$3:$F$3)-J144)*1000,MIN(I145,$E$4*(1-D145)*L145)))))</f>
        <v>52.555555555555557</v>
      </c>
      <c r="N145" s="192">
        <f>IF(COUNTIFS('PTC GRTgaz'!$AB$11:$AB$28891,"",'PTC GRTgaz'!$B$11:$B$28891,'Sud-Est'!N$15,'PTC GRTgaz'!$D$11:$D$28891,'Sud-Est'!$A145,'PTC GRTgaz'!$C$11:$C$28891,"DEL")&gt;0,N$13,SUMIFS('PTC GRTgaz'!$AB$11:$AB$28891,'PTC GRTgaz'!$B$11:$B$28891,'Sud-Est'!N$15,'PTC GRTgaz'!$D$11:$D$28891,'Sud-Est'!$A145,'PTC GRTgaz'!$C$11:$C$28891,"DEL")*1.0026*$N$13/86)</f>
        <v>86</v>
      </c>
      <c r="O145" s="102">
        <f t="shared" si="12"/>
        <v>8.7040122222222216</v>
      </c>
      <c r="P145" s="58">
        <f t="shared" si="13"/>
        <v>0.80487555555555546</v>
      </c>
      <c r="Q145" s="59">
        <f>IF(P145&gt;=1,0,_xlfn.XLOOKUP(P145,Saline!$B$30:$B$130,Saline!$L$30:$L$130,,1))</f>
        <v>0.60000000000000009</v>
      </c>
      <c r="R145" s="142">
        <f xml:space="preserve">
IF(AND(P145&gt;=Saline!$M$15,A145&lt;=Saline!$L$15),0,
IF(AND(P145&gt;=Saline!$M$16,A145&lt;=Saline!$L$16),0,
IF(AND(P145&gt;=Saline!$M$17,A145&lt;=Saline!$L$17),0,MIN(N145,$E$4*(1-D145)*Q145))))</f>
        <v>51.600000000000009</v>
      </c>
    </row>
    <row r="146" spans="1:18" x14ac:dyDescent="0.45">
      <c r="A146" s="56">
        <f t="shared" ref="A146:A209" si="14">A145+1</f>
        <v>44782</v>
      </c>
      <c r="B146" s="157">
        <f>_xlfn.XLOOKUP(A146,Saline!$L$23,Saline!$O$23,0,0)</f>
        <v>0</v>
      </c>
      <c r="C146" s="143">
        <f>_xlfn.XLOOKUP(A146,Saline!$L$15:$L$17,Saline!$O$15:$O$17,SUM($E$3:$F$3),0)</f>
        <v>10.75</v>
      </c>
      <c r="D146" s="58">
        <f>'PT Storengy'!B138</f>
        <v>0</v>
      </c>
      <c r="E146" s="60">
        <f t="shared" ref="E146:E209" si="15">E145+H146/1000</f>
        <v>8.7556122222222221</v>
      </c>
      <c r="F146" s="58">
        <f t="shared" ref="F146:F209" si="16">E145/SUM($E$3,$F$3)</f>
        <v>0.80967555555555548</v>
      </c>
      <c r="G146" s="59">
        <f>IF(F146&gt;=1,0,_xlfn.XLOOKUP(F146,Saline!$B$30:$B$130,Saline!$L$30:$L$130,,1))</f>
        <v>0.60000000000000009</v>
      </c>
      <c r="H146" s="142">
        <f xml:space="preserve">
IF(AND(F146&gt;=Saline!$M$15,A146&lt;=Saline!$L$15),0,
IF(AND(F146&gt;=Saline!$M$16,A146&lt;=Saline!$L$16),0,
IF(AND(F146&gt;=Saline!$M$17,A146&lt;=Saline!$L$17),0,IF(($E$4*(1-D146)*G146/1000)+E145&gt;SUM($E$3:$F$3),(SUM($E$3:$F$3)-E145)*1000,$E$4*(1-D146)*G146))))</f>
        <v>51.600000000000009</v>
      </c>
      <c r="I146" s="192">
        <f>IF(COUNTIFS('PTC GRTgaz'!$AA$11:$AA$28891,"",'PTC GRTgaz'!$B$11:$B$28891,'Sud-Est'!I$15,'PTC GRTgaz'!$D$11:$D$28891,'Sud-Est'!$A146,'PTC GRTgaz'!$C$11:$C$28891,"DEL")&gt;0,I$13,SUMIFS('PTC GRTgaz'!$AA$11:$AA$28891,'PTC GRTgaz'!$B$11:$B$28891,'Sud-Est'!I$15,'PTC GRTgaz'!$D$11:$D$28891,'Sud-Est'!$A146,'PTC GRTgaz'!$C$11:$C$28891,"DEL")*1.0026*$I$13/86)</f>
        <v>86</v>
      </c>
      <c r="J146" s="102">
        <f t="shared" ref="J146:J209" si="17">J145+M146/1000</f>
        <v>8.5159044444444447</v>
      </c>
      <c r="K146" s="58">
        <f t="shared" ref="K146:K209" si="18">J145/SUM($E$3,$F$3)</f>
        <v>0.78728826873385016</v>
      </c>
      <c r="L146" s="59">
        <f>IF(K146&gt;=1,0,_xlfn.XLOOKUP(K146,Saline!$B$30:$B$130,Saline!$L$30:$L$130,,1))</f>
        <v>0.61111111111111116</v>
      </c>
      <c r="M146" s="142">
        <f xml:space="preserve">
IF(AND(K146&gt;=Saline!$M$15,A146&lt;=Saline!$L$15),0,
IF(AND(K146&gt;=Saline!$M$16,A146&lt;=Saline!$L$16),0,
IF(AND(K146&gt;=Saline!$M$17,A146&lt;=Saline!$L$17),0,IF((MIN(I146,$E$4*(1-D146)*L146)/1000)+J145&gt;SUM($E$3:$F$3),(SUM($E$3:$F$3)-J145)*1000,MIN(I146,$E$4*(1-D146)*L146)))))</f>
        <v>52.555555555555557</v>
      </c>
      <c r="N146" s="192">
        <f>IF(COUNTIFS('PTC GRTgaz'!$AB$11:$AB$28891,"",'PTC GRTgaz'!$B$11:$B$28891,'Sud-Est'!N$15,'PTC GRTgaz'!$D$11:$D$28891,'Sud-Est'!$A146,'PTC GRTgaz'!$C$11:$C$28891,"DEL")&gt;0,N$13,SUMIFS('PTC GRTgaz'!$AB$11:$AB$28891,'PTC GRTgaz'!$B$11:$B$28891,'Sud-Est'!N$15,'PTC GRTgaz'!$D$11:$D$28891,'Sud-Est'!$A146,'PTC GRTgaz'!$C$11:$C$28891,"DEL")*1.0026*$N$13/86)</f>
        <v>86</v>
      </c>
      <c r="O146" s="102">
        <f t="shared" ref="O146:O209" si="19">O145+R146/1000</f>
        <v>8.7556122222222221</v>
      </c>
      <c r="P146" s="58">
        <f t="shared" ref="P146:P209" si="20">O145/SUM($E$3,$F$3)</f>
        <v>0.80967555555555548</v>
      </c>
      <c r="Q146" s="59">
        <f>IF(P146&gt;=1,0,_xlfn.XLOOKUP(P146,Saline!$B$30:$B$130,Saline!$L$30:$L$130,,1))</f>
        <v>0.60000000000000009</v>
      </c>
      <c r="R146" s="142">
        <f xml:space="preserve">
IF(AND(P146&gt;=Saline!$M$15,A146&lt;=Saline!$L$15),0,
IF(AND(P146&gt;=Saline!$M$16,A146&lt;=Saline!$L$16),0,
IF(AND(P146&gt;=Saline!$M$17,A146&lt;=Saline!$L$17),0,MIN(N146,$E$4*(1-D146)*Q146))))</f>
        <v>51.600000000000009</v>
      </c>
    </row>
    <row r="147" spans="1:18" x14ac:dyDescent="0.45">
      <c r="A147" s="56">
        <f t="shared" si="14"/>
        <v>44783</v>
      </c>
      <c r="B147" s="157">
        <f>_xlfn.XLOOKUP(A147,Saline!$L$23,Saline!$O$23,0,0)</f>
        <v>0</v>
      </c>
      <c r="C147" s="143">
        <f>_xlfn.XLOOKUP(A147,Saline!$L$15:$L$17,Saline!$O$15:$O$17,SUM($E$3:$F$3),0)</f>
        <v>10.75</v>
      </c>
      <c r="D147" s="58">
        <f>'PT Storengy'!B139</f>
        <v>0</v>
      </c>
      <c r="E147" s="60">
        <f t="shared" si="15"/>
        <v>8.8067344444444444</v>
      </c>
      <c r="F147" s="58">
        <f t="shared" si="16"/>
        <v>0.81447555555555551</v>
      </c>
      <c r="G147" s="59">
        <f>IF(F147&gt;=1,0,_xlfn.XLOOKUP(F147,Saline!$B$30:$B$130,Saline!$L$30:$L$130,,1))</f>
        <v>0.59444444444444455</v>
      </c>
      <c r="H147" s="142">
        <f xml:space="preserve">
IF(AND(F147&gt;=Saline!$M$15,A147&lt;=Saline!$L$15),0,
IF(AND(F147&gt;=Saline!$M$16,A147&lt;=Saline!$L$16),0,
IF(AND(F147&gt;=Saline!$M$17,A147&lt;=Saline!$L$17),0,IF(($E$4*(1-D147)*G147/1000)+E146&gt;SUM($E$3:$F$3),(SUM($E$3:$F$3)-E146)*1000,$E$4*(1-D147)*G147))))</f>
        <v>51.122222222222234</v>
      </c>
      <c r="I147" s="192">
        <f>IF(COUNTIFS('PTC GRTgaz'!$AA$11:$AA$28891,"",'PTC GRTgaz'!$B$11:$B$28891,'Sud-Est'!I$15,'PTC GRTgaz'!$D$11:$D$28891,'Sud-Est'!$A147,'PTC GRTgaz'!$C$11:$C$28891,"DEL")&gt;0,I$13,SUMIFS('PTC GRTgaz'!$AA$11:$AA$28891,'PTC GRTgaz'!$B$11:$B$28891,'Sud-Est'!I$15,'PTC GRTgaz'!$D$11:$D$28891,'Sud-Est'!$A147,'PTC GRTgaz'!$C$11:$C$28891,"DEL")*1.0026*$I$13/86)</f>
        <v>86</v>
      </c>
      <c r="J147" s="102">
        <f t="shared" si="17"/>
        <v>8.5679822222222217</v>
      </c>
      <c r="K147" s="58">
        <f t="shared" si="18"/>
        <v>0.79217715762273899</v>
      </c>
      <c r="L147" s="59">
        <f>IF(K147&gt;=1,0,_xlfn.XLOOKUP(K147,Saline!$B$30:$B$130,Saline!$L$30:$L$130,,1))</f>
        <v>0.60555555555555562</v>
      </c>
      <c r="M147" s="142">
        <f xml:space="preserve">
IF(AND(K147&gt;=Saline!$M$15,A147&lt;=Saline!$L$15),0,
IF(AND(K147&gt;=Saline!$M$16,A147&lt;=Saline!$L$16),0,
IF(AND(K147&gt;=Saline!$M$17,A147&lt;=Saline!$L$17),0,IF((MIN(I147,$E$4*(1-D147)*L147)/1000)+J146&gt;SUM($E$3:$F$3),(SUM($E$3:$F$3)-J146)*1000,MIN(I147,$E$4*(1-D147)*L147)))))</f>
        <v>52.077777777777783</v>
      </c>
      <c r="N147" s="192">
        <f>IF(COUNTIFS('PTC GRTgaz'!$AB$11:$AB$28891,"",'PTC GRTgaz'!$B$11:$B$28891,'Sud-Est'!N$15,'PTC GRTgaz'!$D$11:$D$28891,'Sud-Est'!$A147,'PTC GRTgaz'!$C$11:$C$28891,"DEL")&gt;0,N$13,SUMIFS('PTC GRTgaz'!$AB$11:$AB$28891,'PTC GRTgaz'!$B$11:$B$28891,'Sud-Est'!N$15,'PTC GRTgaz'!$D$11:$D$28891,'Sud-Est'!$A147,'PTC GRTgaz'!$C$11:$C$28891,"DEL")*1.0026*$N$13/86)</f>
        <v>86</v>
      </c>
      <c r="O147" s="102">
        <f t="shared" si="19"/>
        <v>8.8067344444444444</v>
      </c>
      <c r="P147" s="58">
        <f t="shared" si="20"/>
        <v>0.81447555555555551</v>
      </c>
      <c r="Q147" s="59">
        <f>IF(P147&gt;=1,0,_xlfn.XLOOKUP(P147,Saline!$B$30:$B$130,Saline!$L$30:$L$130,,1))</f>
        <v>0.59444444444444455</v>
      </c>
      <c r="R147" s="142">
        <f xml:space="preserve">
IF(AND(P147&gt;=Saline!$M$15,A147&lt;=Saline!$L$15),0,
IF(AND(P147&gt;=Saline!$M$16,A147&lt;=Saline!$L$16),0,
IF(AND(P147&gt;=Saline!$M$17,A147&lt;=Saline!$L$17),0,MIN(N147,$E$4*(1-D147)*Q147))))</f>
        <v>51.122222222222234</v>
      </c>
    </row>
    <row r="148" spans="1:18" x14ac:dyDescent="0.45">
      <c r="A148" s="56">
        <f t="shared" si="14"/>
        <v>44784</v>
      </c>
      <c r="B148" s="157">
        <f>_xlfn.XLOOKUP(A148,Saline!$L$23,Saline!$O$23,0,0)</f>
        <v>0</v>
      </c>
      <c r="C148" s="143">
        <f>_xlfn.XLOOKUP(A148,Saline!$L$15:$L$17,Saline!$O$15:$O$17,SUM($E$3:$F$3),0)</f>
        <v>10.75</v>
      </c>
      <c r="D148" s="58">
        <f>'PT Storengy'!B140</f>
        <v>0</v>
      </c>
      <c r="E148" s="60">
        <f t="shared" si="15"/>
        <v>8.8578566666666667</v>
      </c>
      <c r="F148" s="58">
        <f t="shared" si="16"/>
        <v>0.81923111111111113</v>
      </c>
      <c r="G148" s="59">
        <f>IF(F148&gt;=1,0,_xlfn.XLOOKUP(F148,Saline!$B$30:$B$130,Saline!$L$30:$L$130,,1))</f>
        <v>0.59444444444444455</v>
      </c>
      <c r="H148" s="142">
        <f xml:space="preserve">
IF(AND(F148&gt;=Saline!$M$15,A148&lt;=Saline!$L$15),0,
IF(AND(F148&gt;=Saline!$M$16,A148&lt;=Saline!$L$16),0,
IF(AND(F148&gt;=Saline!$M$17,A148&lt;=Saline!$L$17),0,IF(($E$4*(1-D148)*G148/1000)+E147&gt;SUM($E$3:$F$3),(SUM($E$3:$F$3)-E147)*1000,$E$4*(1-D148)*G148))))</f>
        <v>51.122222222222234</v>
      </c>
      <c r="I148" s="192">
        <f>IF(COUNTIFS('PTC GRTgaz'!$AA$11:$AA$28891,"",'PTC GRTgaz'!$B$11:$B$28891,'Sud-Est'!I$15,'PTC GRTgaz'!$D$11:$D$28891,'Sud-Est'!$A148,'PTC GRTgaz'!$C$11:$C$28891,"DEL")&gt;0,I$13,SUMIFS('PTC GRTgaz'!$AA$11:$AA$28891,'PTC GRTgaz'!$B$11:$B$28891,'Sud-Est'!I$15,'PTC GRTgaz'!$D$11:$D$28891,'Sud-Est'!$A148,'PTC GRTgaz'!$C$11:$C$28891,"DEL")*1.0026*$I$13/86)</f>
        <v>86</v>
      </c>
      <c r="J148" s="102">
        <f t="shared" si="17"/>
        <v>8.6200599999999987</v>
      </c>
      <c r="K148" s="58">
        <f t="shared" si="18"/>
        <v>0.79702160206718342</v>
      </c>
      <c r="L148" s="59">
        <f>IF(K148&gt;=1,0,_xlfn.XLOOKUP(K148,Saline!$B$30:$B$130,Saline!$L$30:$L$130,,1))</f>
        <v>0.60555555555555562</v>
      </c>
      <c r="M148" s="142">
        <f xml:space="preserve">
IF(AND(K148&gt;=Saline!$M$15,A148&lt;=Saline!$L$15),0,
IF(AND(K148&gt;=Saline!$M$16,A148&lt;=Saline!$L$16),0,
IF(AND(K148&gt;=Saline!$M$17,A148&lt;=Saline!$L$17),0,IF((MIN(I148,$E$4*(1-D148)*L148)/1000)+J147&gt;SUM($E$3:$F$3),(SUM($E$3:$F$3)-J147)*1000,MIN(I148,$E$4*(1-D148)*L148)))))</f>
        <v>52.077777777777783</v>
      </c>
      <c r="N148" s="192">
        <f>IF(COUNTIFS('PTC GRTgaz'!$AB$11:$AB$28891,"",'PTC GRTgaz'!$B$11:$B$28891,'Sud-Est'!N$15,'PTC GRTgaz'!$D$11:$D$28891,'Sud-Est'!$A148,'PTC GRTgaz'!$C$11:$C$28891,"DEL")&gt;0,N$13,SUMIFS('PTC GRTgaz'!$AB$11:$AB$28891,'PTC GRTgaz'!$B$11:$B$28891,'Sud-Est'!N$15,'PTC GRTgaz'!$D$11:$D$28891,'Sud-Est'!$A148,'PTC GRTgaz'!$C$11:$C$28891,"DEL")*1.0026*$N$13/86)</f>
        <v>86</v>
      </c>
      <c r="O148" s="102">
        <f t="shared" si="19"/>
        <v>8.8578566666666667</v>
      </c>
      <c r="P148" s="58">
        <f t="shared" si="20"/>
        <v>0.81923111111111113</v>
      </c>
      <c r="Q148" s="59">
        <f>IF(P148&gt;=1,0,_xlfn.XLOOKUP(P148,Saline!$B$30:$B$130,Saline!$L$30:$L$130,,1))</f>
        <v>0.59444444444444455</v>
      </c>
      <c r="R148" s="142">
        <f xml:space="preserve">
IF(AND(P148&gt;=Saline!$M$15,A148&lt;=Saline!$L$15),0,
IF(AND(P148&gt;=Saline!$M$16,A148&lt;=Saline!$L$16),0,
IF(AND(P148&gt;=Saline!$M$17,A148&lt;=Saline!$L$17),0,MIN(N148,$E$4*(1-D148)*Q148))))</f>
        <v>51.122222222222234</v>
      </c>
    </row>
    <row r="149" spans="1:18" x14ac:dyDescent="0.45">
      <c r="A149" s="56">
        <f t="shared" si="14"/>
        <v>44785</v>
      </c>
      <c r="B149" s="157">
        <f>_xlfn.XLOOKUP(A149,Saline!$L$23,Saline!$O$23,0,0)</f>
        <v>0</v>
      </c>
      <c r="C149" s="143">
        <f>_xlfn.XLOOKUP(A149,Saline!$L$15:$L$17,Saline!$O$15:$O$17,SUM($E$3:$F$3),0)</f>
        <v>10.75</v>
      </c>
      <c r="D149" s="58">
        <f>'PT Storengy'!B141</f>
        <v>0</v>
      </c>
      <c r="E149" s="60">
        <f t="shared" si="15"/>
        <v>8.9085011111111108</v>
      </c>
      <c r="F149" s="58">
        <f t="shared" si="16"/>
        <v>0.82398666666666665</v>
      </c>
      <c r="G149" s="59">
        <f>IF(F149&gt;=1,0,_xlfn.XLOOKUP(F149,Saline!$B$30:$B$130,Saline!$L$30:$L$130,,1))</f>
        <v>0.58888888888888902</v>
      </c>
      <c r="H149" s="142">
        <f xml:space="preserve">
IF(AND(F149&gt;=Saline!$M$15,A149&lt;=Saline!$L$15),0,
IF(AND(F149&gt;=Saline!$M$16,A149&lt;=Saline!$L$16),0,
IF(AND(F149&gt;=Saline!$M$17,A149&lt;=Saline!$L$17),0,IF(($E$4*(1-D149)*G149/1000)+E148&gt;SUM($E$3:$F$3),(SUM($E$3:$F$3)-E148)*1000,$E$4*(1-D149)*G149))))</f>
        <v>50.644444444444453</v>
      </c>
      <c r="I149" s="192">
        <f>IF(COUNTIFS('PTC GRTgaz'!$AA$11:$AA$28891,"",'PTC GRTgaz'!$B$11:$B$28891,'Sud-Est'!I$15,'PTC GRTgaz'!$D$11:$D$28891,'Sud-Est'!$A149,'PTC GRTgaz'!$C$11:$C$28891,"DEL")&gt;0,I$13,SUMIFS('PTC GRTgaz'!$AA$11:$AA$28891,'PTC GRTgaz'!$B$11:$B$28891,'Sud-Est'!I$15,'PTC GRTgaz'!$D$11:$D$28891,'Sud-Est'!$A149,'PTC GRTgaz'!$C$11:$C$28891,"DEL")*1.0026*$I$13/86)</f>
        <v>86</v>
      </c>
      <c r="J149" s="102">
        <f t="shared" si="17"/>
        <v>8.6716599999999993</v>
      </c>
      <c r="K149" s="58">
        <f t="shared" si="18"/>
        <v>0.80186604651162774</v>
      </c>
      <c r="L149" s="59">
        <f>IF(K149&gt;=1,0,_xlfn.XLOOKUP(K149,Saline!$B$30:$B$130,Saline!$L$30:$L$130,,1))</f>
        <v>0.60000000000000009</v>
      </c>
      <c r="M149" s="142">
        <f xml:space="preserve">
IF(AND(K149&gt;=Saline!$M$15,A149&lt;=Saline!$L$15),0,
IF(AND(K149&gt;=Saline!$M$16,A149&lt;=Saline!$L$16),0,
IF(AND(K149&gt;=Saline!$M$17,A149&lt;=Saline!$L$17),0,IF((MIN(I149,$E$4*(1-D149)*L149)/1000)+J148&gt;SUM($E$3:$F$3),(SUM($E$3:$F$3)-J148)*1000,MIN(I149,$E$4*(1-D149)*L149)))))</f>
        <v>51.600000000000009</v>
      </c>
      <c r="N149" s="192">
        <f>IF(COUNTIFS('PTC GRTgaz'!$AB$11:$AB$28891,"",'PTC GRTgaz'!$B$11:$B$28891,'Sud-Est'!N$15,'PTC GRTgaz'!$D$11:$D$28891,'Sud-Est'!$A149,'PTC GRTgaz'!$C$11:$C$28891,"DEL")&gt;0,N$13,SUMIFS('PTC GRTgaz'!$AB$11:$AB$28891,'PTC GRTgaz'!$B$11:$B$28891,'Sud-Est'!N$15,'PTC GRTgaz'!$D$11:$D$28891,'Sud-Est'!$A149,'PTC GRTgaz'!$C$11:$C$28891,"DEL")*1.0026*$N$13/86)</f>
        <v>86</v>
      </c>
      <c r="O149" s="102">
        <f t="shared" si="19"/>
        <v>8.9085011111111108</v>
      </c>
      <c r="P149" s="58">
        <f t="shared" si="20"/>
        <v>0.82398666666666665</v>
      </c>
      <c r="Q149" s="59">
        <f>IF(P149&gt;=1,0,_xlfn.XLOOKUP(P149,Saline!$B$30:$B$130,Saline!$L$30:$L$130,,1))</f>
        <v>0.58888888888888902</v>
      </c>
      <c r="R149" s="142">
        <f xml:space="preserve">
IF(AND(P149&gt;=Saline!$M$15,A149&lt;=Saline!$L$15),0,
IF(AND(P149&gt;=Saline!$M$16,A149&lt;=Saline!$L$16),0,
IF(AND(P149&gt;=Saline!$M$17,A149&lt;=Saline!$L$17),0,MIN(N149,$E$4*(1-D149)*Q149))))</f>
        <v>50.644444444444453</v>
      </c>
    </row>
    <row r="150" spans="1:18" x14ac:dyDescent="0.45">
      <c r="A150" s="56">
        <f t="shared" si="14"/>
        <v>44786</v>
      </c>
      <c r="B150" s="157">
        <f>_xlfn.XLOOKUP(A150,Saline!$L$23,Saline!$O$23,0,0)</f>
        <v>0</v>
      </c>
      <c r="C150" s="143">
        <f>_xlfn.XLOOKUP(A150,Saline!$L$15:$L$17,Saline!$O$15:$O$17,SUM($E$3:$F$3),0)</f>
        <v>10.75</v>
      </c>
      <c r="D150" s="58">
        <f>'PT Storengy'!B142</f>
        <v>0</v>
      </c>
      <c r="E150" s="60">
        <f t="shared" si="15"/>
        <v>8.9591455555555548</v>
      </c>
      <c r="F150" s="58">
        <f t="shared" si="16"/>
        <v>0.82869777777777776</v>
      </c>
      <c r="G150" s="59">
        <f>IF(F150&gt;=1,0,_xlfn.XLOOKUP(F150,Saline!$B$30:$B$130,Saline!$L$30:$L$130,,1))</f>
        <v>0.58888888888888902</v>
      </c>
      <c r="H150" s="142">
        <f xml:space="preserve">
IF(AND(F150&gt;=Saline!$M$15,A150&lt;=Saline!$L$15),0,
IF(AND(F150&gt;=Saline!$M$16,A150&lt;=Saline!$L$16),0,
IF(AND(F150&gt;=Saline!$M$17,A150&lt;=Saline!$L$17),0,IF(($E$4*(1-D150)*G150/1000)+E149&gt;SUM($E$3:$F$3),(SUM($E$3:$F$3)-E149)*1000,$E$4*(1-D150)*G150))))</f>
        <v>50.644444444444453</v>
      </c>
      <c r="I150" s="192">
        <f>IF(COUNTIFS('PTC GRTgaz'!$AA$11:$AA$28891,"",'PTC GRTgaz'!$B$11:$B$28891,'Sud-Est'!I$15,'PTC GRTgaz'!$D$11:$D$28891,'Sud-Est'!$A150,'PTC GRTgaz'!$C$11:$C$28891,"DEL")&gt;0,I$13,SUMIFS('PTC GRTgaz'!$AA$11:$AA$28891,'PTC GRTgaz'!$B$11:$B$28891,'Sud-Est'!I$15,'PTC GRTgaz'!$D$11:$D$28891,'Sud-Est'!$A150,'PTC GRTgaz'!$C$11:$C$28891,"DEL")*1.0026*$I$13/86)</f>
        <v>86</v>
      </c>
      <c r="J150" s="102">
        <f t="shared" si="17"/>
        <v>8.7232599999999998</v>
      </c>
      <c r="K150" s="58">
        <f t="shared" si="18"/>
        <v>0.80666604651162788</v>
      </c>
      <c r="L150" s="59">
        <f>IF(K150&gt;=1,0,_xlfn.XLOOKUP(K150,Saline!$B$30:$B$130,Saline!$L$30:$L$130,,1))</f>
        <v>0.60000000000000009</v>
      </c>
      <c r="M150" s="142">
        <f xml:space="preserve">
IF(AND(K150&gt;=Saline!$M$15,A150&lt;=Saline!$L$15),0,
IF(AND(K150&gt;=Saline!$M$16,A150&lt;=Saline!$L$16),0,
IF(AND(K150&gt;=Saline!$M$17,A150&lt;=Saline!$L$17),0,IF((MIN(I150,$E$4*(1-D150)*L150)/1000)+J149&gt;SUM($E$3:$F$3),(SUM($E$3:$F$3)-J149)*1000,MIN(I150,$E$4*(1-D150)*L150)))))</f>
        <v>51.600000000000009</v>
      </c>
      <c r="N150" s="192">
        <f>IF(COUNTIFS('PTC GRTgaz'!$AB$11:$AB$28891,"",'PTC GRTgaz'!$B$11:$B$28891,'Sud-Est'!N$15,'PTC GRTgaz'!$D$11:$D$28891,'Sud-Est'!$A150,'PTC GRTgaz'!$C$11:$C$28891,"DEL")&gt;0,N$13,SUMIFS('PTC GRTgaz'!$AB$11:$AB$28891,'PTC GRTgaz'!$B$11:$B$28891,'Sud-Est'!N$15,'PTC GRTgaz'!$D$11:$D$28891,'Sud-Est'!$A150,'PTC GRTgaz'!$C$11:$C$28891,"DEL")*1.0026*$N$13/86)</f>
        <v>86</v>
      </c>
      <c r="O150" s="102">
        <f t="shared" si="19"/>
        <v>8.9591455555555548</v>
      </c>
      <c r="P150" s="58">
        <f t="shared" si="20"/>
        <v>0.82869777777777776</v>
      </c>
      <c r="Q150" s="59">
        <f>IF(P150&gt;=1,0,_xlfn.XLOOKUP(P150,Saline!$B$30:$B$130,Saline!$L$30:$L$130,,1))</f>
        <v>0.58888888888888902</v>
      </c>
      <c r="R150" s="142">
        <f xml:space="preserve">
IF(AND(P150&gt;=Saline!$M$15,A150&lt;=Saline!$L$15),0,
IF(AND(P150&gt;=Saline!$M$16,A150&lt;=Saline!$L$16),0,
IF(AND(P150&gt;=Saline!$M$17,A150&lt;=Saline!$L$17),0,MIN(N150,$E$4*(1-D150)*Q150))))</f>
        <v>50.644444444444453</v>
      </c>
    </row>
    <row r="151" spans="1:18" x14ac:dyDescent="0.45">
      <c r="A151" s="56">
        <f t="shared" si="14"/>
        <v>44787</v>
      </c>
      <c r="B151" s="157">
        <f>_xlfn.XLOOKUP(A151,Saline!$L$23,Saline!$O$23,0,0)</f>
        <v>0</v>
      </c>
      <c r="C151" s="143">
        <f>_xlfn.XLOOKUP(A151,Saline!$L$15:$L$17,Saline!$O$15:$O$17,SUM($E$3:$F$3),0)</f>
        <v>10.75</v>
      </c>
      <c r="D151" s="58">
        <f>'PT Storengy'!B143</f>
        <v>0</v>
      </c>
      <c r="E151" s="60">
        <f t="shared" si="15"/>
        <v>9.0093122222222206</v>
      </c>
      <c r="F151" s="58">
        <f t="shared" si="16"/>
        <v>0.83340888888888887</v>
      </c>
      <c r="G151" s="59">
        <f>IF(F151&gt;=1,0,_xlfn.XLOOKUP(F151,Saline!$B$30:$B$130,Saline!$L$30:$L$130,,1))</f>
        <v>0.58333333333333326</v>
      </c>
      <c r="H151" s="142">
        <f xml:space="preserve">
IF(AND(F151&gt;=Saline!$M$15,A151&lt;=Saline!$L$15),0,
IF(AND(F151&gt;=Saline!$M$16,A151&lt;=Saline!$L$16),0,
IF(AND(F151&gt;=Saline!$M$17,A151&lt;=Saline!$L$17),0,IF(($E$4*(1-D151)*G151/1000)+E150&gt;SUM($E$3:$F$3),(SUM($E$3:$F$3)-E150)*1000,$E$4*(1-D151)*G151))))</f>
        <v>50.166666666666657</v>
      </c>
      <c r="I151" s="192">
        <f>IF(COUNTIFS('PTC GRTgaz'!$AA$11:$AA$28891,"",'PTC GRTgaz'!$B$11:$B$28891,'Sud-Est'!I$15,'PTC GRTgaz'!$D$11:$D$28891,'Sud-Est'!$A151,'PTC GRTgaz'!$C$11:$C$28891,"DEL")&gt;0,I$13,SUMIFS('PTC GRTgaz'!$AA$11:$AA$28891,'PTC GRTgaz'!$B$11:$B$28891,'Sud-Est'!I$15,'PTC GRTgaz'!$D$11:$D$28891,'Sud-Est'!$A151,'PTC GRTgaz'!$C$11:$C$28891,"DEL")*1.0026*$I$13/86)</f>
        <v>86</v>
      </c>
      <c r="J151" s="102">
        <f t="shared" si="17"/>
        <v>8.7743822222222221</v>
      </c>
      <c r="K151" s="58">
        <f t="shared" si="18"/>
        <v>0.8114660465116279</v>
      </c>
      <c r="L151" s="59">
        <f>IF(K151&gt;=1,0,_xlfn.XLOOKUP(K151,Saline!$B$30:$B$130,Saline!$L$30:$L$130,,1))</f>
        <v>0.59444444444444455</v>
      </c>
      <c r="M151" s="142">
        <f xml:space="preserve">
IF(AND(K151&gt;=Saline!$M$15,A151&lt;=Saline!$L$15),0,
IF(AND(K151&gt;=Saline!$M$16,A151&lt;=Saline!$L$16),0,
IF(AND(K151&gt;=Saline!$M$17,A151&lt;=Saline!$L$17),0,IF((MIN(I151,$E$4*(1-D151)*L151)/1000)+J150&gt;SUM($E$3:$F$3),(SUM($E$3:$F$3)-J150)*1000,MIN(I151,$E$4*(1-D151)*L151)))))</f>
        <v>51.122222222222234</v>
      </c>
      <c r="N151" s="192">
        <f>IF(COUNTIFS('PTC GRTgaz'!$AB$11:$AB$28891,"",'PTC GRTgaz'!$B$11:$B$28891,'Sud-Est'!N$15,'PTC GRTgaz'!$D$11:$D$28891,'Sud-Est'!$A151,'PTC GRTgaz'!$C$11:$C$28891,"DEL")&gt;0,N$13,SUMIFS('PTC GRTgaz'!$AB$11:$AB$28891,'PTC GRTgaz'!$B$11:$B$28891,'Sud-Est'!N$15,'PTC GRTgaz'!$D$11:$D$28891,'Sud-Est'!$A151,'PTC GRTgaz'!$C$11:$C$28891,"DEL")*1.0026*$N$13/86)</f>
        <v>86</v>
      </c>
      <c r="O151" s="102">
        <f t="shared" si="19"/>
        <v>9.0093122222222206</v>
      </c>
      <c r="P151" s="58">
        <f t="shared" si="20"/>
        <v>0.83340888888888887</v>
      </c>
      <c r="Q151" s="59">
        <f>IF(P151&gt;=1,0,_xlfn.XLOOKUP(P151,Saline!$B$30:$B$130,Saline!$L$30:$L$130,,1))</f>
        <v>0.58333333333333326</v>
      </c>
      <c r="R151" s="142">
        <f xml:space="preserve">
IF(AND(P151&gt;=Saline!$M$15,A151&lt;=Saline!$L$15),0,
IF(AND(P151&gt;=Saline!$M$16,A151&lt;=Saline!$L$16),0,
IF(AND(P151&gt;=Saline!$M$17,A151&lt;=Saline!$L$17),0,MIN(N151,$E$4*(1-D151)*Q151))))</f>
        <v>50.166666666666657</v>
      </c>
    </row>
    <row r="152" spans="1:18" x14ac:dyDescent="0.45">
      <c r="A152" s="56">
        <f t="shared" si="14"/>
        <v>44788</v>
      </c>
      <c r="B152" s="157">
        <f>_xlfn.XLOOKUP(A152,Saline!$L$23,Saline!$O$23,0,0)</f>
        <v>0</v>
      </c>
      <c r="C152" s="143">
        <f>_xlfn.XLOOKUP(A152,Saline!$L$15:$L$17,Saline!$O$15:$O$17,SUM($E$3:$F$3),0)</f>
        <v>10.75</v>
      </c>
      <c r="D152" s="58">
        <f>'PT Storengy'!B144</f>
        <v>0</v>
      </c>
      <c r="E152" s="60">
        <f t="shared" si="15"/>
        <v>9.0594788888888864</v>
      </c>
      <c r="F152" s="58">
        <f t="shared" si="16"/>
        <v>0.83807555555555535</v>
      </c>
      <c r="G152" s="59">
        <f>IF(F152&gt;=1,0,_xlfn.XLOOKUP(F152,Saline!$B$30:$B$130,Saline!$L$30:$L$130,,1))</f>
        <v>0.58333333333333326</v>
      </c>
      <c r="H152" s="142">
        <f xml:space="preserve">
IF(AND(F152&gt;=Saline!$M$15,A152&lt;=Saline!$L$15),0,
IF(AND(F152&gt;=Saline!$M$16,A152&lt;=Saline!$L$16),0,
IF(AND(F152&gt;=Saline!$M$17,A152&lt;=Saline!$L$17),0,IF(($E$4*(1-D152)*G152/1000)+E151&gt;SUM($E$3:$F$3),(SUM($E$3:$F$3)-E151)*1000,$E$4*(1-D152)*G152))))</f>
        <v>50.166666666666657</v>
      </c>
      <c r="I152" s="192">
        <f>IF(COUNTIFS('PTC GRTgaz'!$AA$11:$AA$28891,"",'PTC GRTgaz'!$B$11:$B$28891,'Sud-Est'!I$15,'PTC GRTgaz'!$D$11:$D$28891,'Sud-Est'!$A152,'PTC GRTgaz'!$C$11:$C$28891,"DEL")&gt;0,I$13,SUMIFS('PTC GRTgaz'!$AA$11:$AA$28891,'PTC GRTgaz'!$B$11:$B$28891,'Sud-Est'!I$15,'PTC GRTgaz'!$D$11:$D$28891,'Sud-Est'!$A152,'PTC GRTgaz'!$C$11:$C$28891,"DEL")*1.0026*$I$13/86)</f>
        <v>86</v>
      </c>
      <c r="J152" s="102">
        <f t="shared" si="17"/>
        <v>8.8255044444444444</v>
      </c>
      <c r="K152" s="58">
        <f t="shared" si="18"/>
        <v>0.81622160206718342</v>
      </c>
      <c r="L152" s="59">
        <f>IF(K152&gt;=1,0,_xlfn.XLOOKUP(K152,Saline!$B$30:$B$130,Saline!$L$30:$L$130,,1))</f>
        <v>0.59444444444444455</v>
      </c>
      <c r="M152" s="142">
        <f xml:space="preserve">
IF(AND(K152&gt;=Saline!$M$15,A152&lt;=Saline!$L$15),0,
IF(AND(K152&gt;=Saline!$M$16,A152&lt;=Saline!$L$16),0,
IF(AND(K152&gt;=Saline!$M$17,A152&lt;=Saline!$L$17),0,IF((MIN(I152,$E$4*(1-D152)*L152)/1000)+J151&gt;SUM($E$3:$F$3),(SUM($E$3:$F$3)-J151)*1000,MIN(I152,$E$4*(1-D152)*L152)))))</f>
        <v>51.122222222222234</v>
      </c>
      <c r="N152" s="192">
        <f>IF(COUNTIFS('PTC GRTgaz'!$AB$11:$AB$28891,"",'PTC GRTgaz'!$B$11:$B$28891,'Sud-Est'!N$15,'PTC GRTgaz'!$D$11:$D$28891,'Sud-Est'!$A152,'PTC GRTgaz'!$C$11:$C$28891,"DEL")&gt;0,N$13,SUMIFS('PTC GRTgaz'!$AB$11:$AB$28891,'PTC GRTgaz'!$B$11:$B$28891,'Sud-Est'!N$15,'PTC GRTgaz'!$D$11:$D$28891,'Sud-Est'!$A152,'PTC GRTgaz'!$C$11:$C$28891,"DEL")*1.0026*$N$13/86)</f>
        <v>86</v>
      </c>
      <c r="O152" s="102">
        <f t="shared" si="19"/>
        <v>9.0594788888888864</v>
      </c>
      <c r="P152" s="58">
        <f t="shared" si="20"/>
        <v>0.83807555555555535</v>
      </c>
      <c r="Q152" s="59">
        <f>IF(P152&gt;=1,0,_xlfn.XLOOKUP(P152,Saline!$B$30:$B$130,Saline!$L$30:$L$130,,1))</f>
        <v>0.58333333333333326</v>
      </c>
      <c r="R152" s="142">
        <f xml:space="preserve">
IF(AND(P152&gt;=Saline!$M$15,A152&lt;=Saline!$L$15),0,
IF(AND(P152&gt;=Saline!$M$16,A152&lt;=Saline!$L$16),0,
IF(AND(P152&gt;=Saline!$M$17,A152&lt;=Saline!$L$17),0,MIN(N152,$E$4*(1-D152)*Q152))))</f>
        <v>50.166666666666657</v>
      </c>
    </row>
    <row r="153" spans="1:18" x14ac:dyDescent="0.45">
      <c r="A153" s="56">
        <f t="shared" si="14"/>
        <v>44789</v>
      </c>
      <c r="B153" s="157">
        <f>_xlfn.XLOOKUP(A153,Saline!$L$23,Saline!$O$23,0,0)</f>
        <v>0</v>
      </c>
      <c r="C153" s="143">
        <f>_xlfn.XLOOKUP(A153,Saline!$L$15:$L$17,Saline!$O$15:$O$17,SUM($E$3:$F$3),0)</f>
        <v>10.75</v>
      </c>
      <c r="D153" s="58">
        <f>'PT Storengy'!B145</f>
        <v>0</v>
      </c>
      <c r="E153" s="60">
        <f t="shared" si="15"/>
        <v>9.1091677777777758</v>
      </c>
      <c r="F153" s="58">
        <f t="shared" si="16"/>
        <v>0.84274222222222195</v>
      </c>
      <c r="G153" s="59">
        <f>IF(F153&gt;=1,0,_xlfn.XLOOKUP(F153,Saline!$B$30:$B$130,Saline!$L$30:$L$130,,1))</f>
        <v>0.57777777777777783</v>
      </c>
      <c r="H153" s="142">
        <f xml:space="preserve">
IF(AND(F153&gt;=Saline!$M$15,A153&lt;=Saline!$L$15),0,
IF(AND(F153&gt;=Saline!$M$16,A153&lt;=Saline!$L$16),0,
IF(AND(F153&gt;=Saline!$M$17,A153&lt;=Saline!$L$17),0,IF(($E$4*(1-D153)*G153/1000)+E152&gt;SUM($E$3:$F$3),(SUM($E$3:$F$3)-E152)*1000,$E$4*(1-D153)*G153))))</f>
        <v>49.688888888888897</v>
      </c>
      <c r="I153" s="192">
        <f>IF(COUNTIFS('PTC GRTgaz'!$AA$11:$AA$28891,"",'PTC GRTgaz'!$B$11:$B$28891,'Sud-Est'!I$15,'PTC GRTgaz'!$D$11:$D$28891,'Sud-Est'!$A153,'PTC GRTgaz'!$C$11:$C$28891,"DEL")&gt;0,I$13,SUMIFS('PTC GRTgaz'!$AA$11:$AA$28891,'PTC GRTgaz'!$B$11:$B$28891,'Sud-Est'!I$15,'PTC GRTgaz'!$D$11:$D$28891,'Sud-Est'!$A153,'PTC GRTgaz'!$C$11:$C$28891,"DEL")*1.0026*$I$13/86)</f>
        <v>86</v>
      </c>
      <c r="J153" s="102">
        <f t="shared" si="17"/>
        <v>8.8761488888888884</v>
      </c>
      <c r="K153" s="58">
        <f t="shared" si="18"/>
        <v>0.82097715762273904</v>
      </c>
      <c r="L153" s="59">
        <f>IF(K153&gt;=1,0,_xlfn.XLOOKUP(K153,Saline!$B$30:$B$130,Saline!$L$30:$L$130,,1))</f>
        <v>0.58888888888888902</v>
      </c>
      <c r="M153" s="142">
        <f xml:space="preserve">
IF(AND(K153&gt;=Saline!$M$15,A153&lt;=Saline!$L$15),0,
IF(AND(K153&gt;=Saline!$M$16,A153&lt;=Saline!$L$16),0,
IF(AND(K153&gt;=Saline!$M$17,A153&lt;=Saline!$L$17),0,IF((MIN(I153,$E$4*(1-D153)*L153)/1000)+J152&gt;SUM($E$3:$F$3),(SUM($E$3:$F$3)-J152)*1000,MIN(I153,$E$4*(1-D153)*L153)))))</f>
        <v>50.644444444444453</v>
      </c>
      <c r="N153" s="192">
        <f>IF(COUNTIFS('PTC GRTgaz'!$AB$11:$AB$28891,"",'PTC GRTgaz'!$B$11:$B$28891,'Sud-Est'!N$15,'PTC GRTgaz'!$D$11:$D$28891,'Sud-Est'!$A153,'PTC GRTgaz'!$C$11:$C$28891,"DEL")&gt;0,N$13,SUMIFS('PTC GRTgaz'!$AB$11:$AB$28891,'PTC GRTgaz'!$B$11:$B$28891,'Sud-Est'!N$15,'PTC GRTgaz'!$D$11:$D$28891,'Sud-Est'!$A153,'PTC GRTgaz'!$C$11:$C$28891,"DEL")*1.0026*$N$13/86)</f>
        <v>86</v>
      </c>
      <c r="O153" s="102">
        <f t="shared" si="19"/>
        <v>9.1091677777777758</v>
      </c>
      <c r="P153" s="58">
        <f t="shared" si="20"/>
        <v>0.84274222222222195</v>
      </c>
      <c r="Q153" s="59">
        <f>IF(P153&gt;=1,0,_xlfn.XLOOKUP(P153,Saline!$B$30:$B$130,Saline!$L$30:$L$130,,1))</f>
        <v>0.57777777777777783</v>
      </c>
      <c r="R153" s="142">
        <f xml:space="preserve">
IF(AND(P153&gt;=Saline!$M$15,A153&lt;=Saline!$L$15),0,
IF(AND(P153&gt;=Saline!$M$16,A153&lt;=Saline!$L$16),0,
IF(AND(P153&gt;=Saline!$M$17,A153&lt;=Saline!$L$17),0,MIN(N153,$E$4*(1-D153)*Q153))))</f>
        <v>49.688888888888897</v>
      </c>
    </row>
    <row r="154" spans="1:18" x14ac:dyDescent="0.45">
      <c r="A154" s="56">
        <f t="shared" si="14"/>
        <v>44790</v>
      </c>
      <c r="B154" s="157">
        <f>_xlfn.XLOOKUP(A154,Saline!$L$23,Saline!$O$23,0,0)</f>
        <v>0</v>
      </c>
      <c r="C154" s="143">
        <f>_xlfn.XLOOKUP(A154,Saline!$L$15:$L$17,Saline!$O$15:$O$17,SUM($E$3:$F$3),0)</f>
        <v>10.75</v>
      </c>
      <c r="D154" s="58">
        <f>'PT Storengy'!B146</f>
        <v>0</v>
      </c>
      <c r="E154" s="60">
        <f t="shared" si="15"/>
        <v>9.1588566666666651</v>
      </c>
      <c r="F154" s="58">
        <f t="shared" si="16"/>
        <v>0.84736444444444425</v>
      </c>
      <c r="G154" s="59">
        <f>IF(F154&gt;=1,0,_xlfn.XLOOKUP(F154,Saline!$B$30:$B$130,Saline!$L$30:$L$130,,1))</f>
        <v>0.57777777777777783</v>
      </c>
      <c r="H154" s="142">
        <f xml:space="preserve">
IF(AND(F154&gt;=Saline!$M$15,A154&lt;=Saline!$L$15),0,
IF(AND(F154&gt;=Saline!$M$16,A154&lt;=Saline!$L$16),0,
IF(AND(F154&gt;=Saline!$M$17,A154&lt;=Saline!$L$17),0,IF(($E$4*(1-D154)*G154/1000)+E153&gt;SUM($E$3:$F$3),(SUM($E$3:$F$3)-E153)*1000,$E$4*(1-D154)*G154))))</f>
        <v>49.688888888888897</v>
      </c>
      <c r="I154" s="192">
        <f>IF(COUNTIFS('PTC GRTgaz'!$AA$11:$AA$28891,"",'PTC GRTgaz'!$B$11:$B$28891,'Sud-Est'!I$15,'PTC GRTgaz'!$D$11:$D$28891,'Sud-Est'!$A154,'PTC GRTgaz'!$C$11:$C$28891,"DEL")&gt;0,I$13,SUMIFS('PTC GRTgaz'!$AA$11:$AA$28891,'PTC GRTgaz'!$B$11:$B$28891,'Sud-Est'!I$15,'PTC GRTgaz'!$D$11:$D$28891,'Sud-Est'!$A154,'PTC GRTgaz'!$C$11:$C$28891,"DEL")*1.0026*$I$13/86)</f>
        <v>86</v>
      </c>
      <c r="J154" s="102">
        <f t="shared" si="17"/>
        <v>8.9267933333333325</v>
      </c>
      <c r="K154" s="58">
        <f t="shared" si="18"/>
        <v>0.82568826873385004</v>
      </c>
      <c r="L154" s="59">
        <f>IF(K154&gt;=1,0,_xlfn.XLOOKUP(K154,Saline!$B$30:$B$130,Saline!$L$30:$L$130,,1))</f>
        <v>0.58888888888888902</v>
      </c>
      <c r="M154" s="142">
        <f xml:space="preserve">
IF(AND(K154&gt;=Saline!$M$15,A154&lt;=Saline!$L$15),0,
IF(AND(K154&gt;=Saline!$M$16,A154&lt;=Saline!$L$16),0,
IF(AND(K154&gt;=Saline!$M$17,A154&lt;=Saline!$L$17),0,IF((MIN(I154,$E$4*(1-D154)*L154)/1000)+J153&gt;SUM($E$3:$F$3),(SUM($E$3:$F$3)-J153)*1000,MIN(I154,$E$4*(1-D154)*L154)))))</f>
        <v>50.644444444444453</v>
      </c>
      <c r="N154" s="192">
        <f>IF(COUNTIFS('PTC GRTgaz'!$AB$11:$AB$28891,"",'PTC GRTgaz'!$B$11:$B$28891,'Sud-Est'!N$15,'PTC GRTgaz'!$D$11:$D$28891,'Sud-Est'!$A154,'PTC GRTgaz'!$C$11:$C$28891,"DEL")&gt;0,N$13,SUMIFS('PTC GRTgaz'!$AB$11:$AB$28891,'PTC GRTgaz'!$B$11:$B$28891,'Sud-Est'!N$15,'PTC GRTgaz'!$D$11:$D$28891,'Sud-Est'!$A154,'PTC GRTgaz'!$C$11:$C$28891,"DEL")*1.0026*$N$13/86)</f>
        <v>86</v>
      </c>
      <c r="O154" s="102">
        <f t="shared" si="19"/>
        <v>9.1588566666666651</v>
      </c>
      <c r="P154" s="58">
        <f t="shared" si="20"/>
        <v>0.84736444444444425</v>
      </c>
      <c r="Q154" s="59">
        <f>IF(P154&gt;=1,0,_xlfn.XLOOKUP(P154,Saline!$B$30:$B$130,Saline!$L$30:$L$130,,1))</f>
        <v>0.57777777777777783</v>
      </c>
      <c r="R154" s="142">
        <f xml:space="preserve">
IF(AND(P154&gt;=Saline!$M$15,A154&lt;=Saline!$L$15),0,
IF(AND(P154&gt;=Saline!$M$16,A154&lt;=Saline!$L$16),0,
IF(AND(P154&gt;=Saline!$M$17,A154&lt;=Saline!$L$17),0,MIN(N154,$E$4*(1-D154)*Q154))))</f>
        <v>49.688888888888897</v>
      </c>
    </row>
    <row r="155" spans="1:18" x14ac:dyDescent="0.45">
      <c r="A155" s="56">
        <f t="shared" si="14"/>
        <v>44791</v>
      </c>
      <c r="B155" s="157">
        <f>_xlfn.XLOOKUP(A155,Saline!$L$23,Saline!$O$23,0,0)</f>
        <v>0</v>
      </c>
      <c r="C155" s="143">
        <f>_xlfn.XLOOKUP(A155,Saline!$L$15:$L$17,Saline!$O$15:$O$17,SUM($E$3:$F$3),0)</f>
        <v>10.75</v>
      </c>
      <c r="D155" s="58">
        <f>'PT Storengy'!B147</f>
        <v>0</v>
      </c>
      <c r="E155" s="60">
        <f t="shared" si="15"/>
        <v>9.2080677777777762</v>
      </c>
      <c r="F155" s="58">
        <f t="shared" si="16"/>
        <v>0.85198666666666656</v>
      </c>
      <c r="G155" s="59">
        <f>IF(F155&gt;=1,0,_xlfn.XLOOKUP(F155,Saline!$B$30:$B$130,Saline!$L$30:$L$130,,1))</f>
        <v>0.5722222222222223</v>
      </c>
      <c r="H155" s="142">
        <f xml:space="preserve">
IF(AND(F155&gt;=Saline!$M$15,A155&lt;=Saline!$L$15),0,
IF(AND(F155&gt;=Saline!$M$16,A155&lt;=Saline!$L$16),0,
IF(AND(F155&gt;=Saline!$M$17,A155&lt;=Saline!$L$17),0,IF(($E$4*(1-D155)*G155/1000)+E154&gt;SUM($E$3:$F$3),(SUM($E$3:$F$3)-E154)*1000,$E$4*(1-D155)*G155))))</f>
        <v>49.211111111111116</v>
      </c>
      <c r="I155" s="192">
        <f>IF(COUNTIFS('PTC GRTgaz'!$AA$11:$AA$28891,"",'PTC GRTgaz'!$B$11:$B$28891,'Sud-Est'!I$15,'PTC GRTgaz'!$D$11:$D$28891,'Sud-Est'!$A155,'PTC GRTgaz'!$C$11:$C$28891,"DEL")&gt;0,I$13,SUMIFS('PTC GRTgaz'!$AA$11:$AA$28891,'PTC GRTgaz'!$B$11:$B$28891,'Sud-Est'!I$15,'PTC GRTgaz'!$D$11:$D$28891,'Sud-Est'!$A155,'PTC GRTgaz'!$C$11:$C$28891,"DEL")*1.0026*$I$13/86)</f>
        <v>86</v>
      </c>
      <c r="J155" s="102">
        <f t="shared" si="17"/>
        <v>8.9769599999999983</v>
      </c>
      <c r="K155" s="58">
        <f t="shared" si="18"/>
        <v>0.83039937984496115</v>
      </c>
      <c r="L155" s="59">
        <f>IF(K155&gt;=1,0,_xlfn.XLOOKUP(K155,Saline!$B$30:$B$130,Saline!$L$30:$L$130,,1))</f>
        <v>0.58333333333333326</v>
      </c>
      <c r="M155" s="142">
        <f xml:space="preserve">
IF(AND(K155&gt;=Saline!$M$15,A155&lt;=Saline!$L$15),0,
IF(AND(K155&gt;=Saline!$M$16,A155&lt;=Saline!$L$16),0,
IF(AND(K155&gt;=Saline!$M$17,A155&lt;=Saline!$L$17),0,IF((MIN(I155,$E$4*(1-D155)*L155)/1000)+J154&gt;SUM($E$3:$F$3),(SUM($E$3:$F$3)-J154)*1000,MIN(I155,$E$4*(1-D155)*L155)))))</f>
        <v>50.166666666666657</v>
      </c>
      <c r="N155" s="192">
        <f>IF(COUNTIFS('PTC GRTgaz'!$AB$11:$AB$28891,"",'PTC GRTgaz'!$B$11:$B$28891,'Sud-Est'!N$15,'PTC GRTgaz'!$D$11:$D$28891,'Sud-Est'!$A155,'PTC GRTgaz'!$C$11:$C$28891,"DEL")&gt;0,N$13,SUMIFS('PTC GRTgaz'!$AB$11:$AB$28891,'PTC GRTgaz'!$B$11:$B$28891,'Sud-Est'!N$15,'PTC GRTgaz'!$D$11:$D$28891,'Sud-Est'!$A155,'PTC GRTgaz'!$C$11:$C$28891,"DEL")*1.0026*$N$13/86)</f>
        <v>86</v>
      </c>
      <c r="O155" s="102">
        <f t="shared" si="19"/>
        <v>9.2080677777777762</v>
      </c>
      <c r="P155" s="58">
        <f t="shared" si="20"/>
        <v>0.85198666666666656</v>
      </c>
      <c r="Q155" s="59">
        <f>IF(P155&gt;=1,0,_xlfn.XLOOKUP(P155,Saline!$B$30:$B$130,Saline!$L$30:$L$130,,1))</f>
        <v>0.5722222222222223</v>
      </c>
      <c r="R155" s="142">
        <f xml:space="preserve">
IF(AND(P155&gt;=Saline!$M$15,A155&lt;=Saline!$L$15),0,
IF(AND(P155&gt;=Saline!$M$16,A155&lt;=Saline!$L$16),0,
IF(AND(P155&gt;=Saline!$M$17,A155&lt;=Saline!$L$17),0,MIN(N155,$E$4*(1-D155)*Q155))))</f>
        <v>49.211111111111116</v>
      </c>
    </row>
    <row r="156" spans="1:18" x14ac:dyDescent="0.45">
      <c r="A156" s="56">
        <f t="shared" si="14"/>
        <v>44792</v>
      </c>
      <c r="B156" s="157">
        <f>_xlfn.XLOOKUP(A156,Saline!$L$23,Saline!$O$23,0,0)</f>
        <v>0</v>
      </c>
      <c r="C156" s="143">
        <f>_xlfn.XLOOKUP(A156,Saline!$L$15:$L$17,Saline!$O$15:$O$17,SUM($E$3:$F$3),0)</f>
        <v>10.75</v>
      </c>
      <c r="D156" s="58">
        <f>'PT Storengy'!B148</f>
        <v>0</v>
      </c>
      <c r="E156" s="60">
        <f t="shared" si="15"/>
        <v>9.2572788888888873</v>
      </c>
      <c r="F156" s="58">
        <f t="shared" si="16"/>
        <v>0.85656444444444435</v>
      </c>
      <c r="G156" s="59">
        <f>IF(F156&gt;=1,0,_xlfn.XLOOKUP(F156,Saline!$B$30:$B$130,Saline!$L$30:$L$130,,1))</f>
        <v>0.5722222222222223</v>
      </c>
      <c r="H156" s="142">
        <f xml:space="preserve">
IF(AND(F156&gt;=Saline!$M$15,A156&lt;=Saline!$L$15),0,
IF(AND(F156&gt;=Saline!$M$16,A156&lt;=Saline!$L$16),0,
IF(AND(F156&gt;=Saline!$M$17,A156&lt;=Saline!$L$17),0,IF(($E$4*(1-D156)*G156/1000)+E155&gt;SUM($E$3:$F$3),(SUM($E$3:$F$3)-E155)*1000,$E$4*(1-D156)*G156))))</f>
        <v>49.211111111111116</v>
      </c>
      <c r="I156" s="192">
        <f>IF(COUNTIFS('PTC GRTgaz'!$AA$11:$AA$28891,"",'PTC GRTgaz'!$B$11:$B$28891,'Sud-Est'!I$15,'PTC GRTgaz'!$D$11:$D$28891,'Sud-Est'!$A156,'PTC GRTgaz'!$C$11:$C$28891,"DEL")&gt;0,I$13,SUMIFS('PTC GRTgaz'!$AA$11:$AA$28891,'PTC GRTgaz'!$B$11:$B$28891,'Sud-Est'!I$15,'PTC GRTgaz'!$D$11:$D$28891,'Sud-Est'!$A156,'PTC GRTgaz'!$C$11:$C$28891,"DEL")*1.0026*$I$13/86)</f>
        <v>86</v>
      </c>
      <c r="J156" s="102">
        <f t="shared" si="17"/>
        <v>9.0271266666666641</v>
      </c>
      <c r="K156" s="58">
        <f t="shared" si="18"/>
        <v>0.83506604651162775</v>
      </c>
      <c r="L156" s="59">
        <f>IF(K156&gt;=1,0,_xlfn.XLOOKUP(K156,Saline!$B$30:$B$130,Saline!$L$30:$L$130,,1))</f>
        <v>0.58333333333333326</v>
      </c>
      <c r="M156" s="142">
        <f xml:space="preserve">
IF(AND(K156&gt;=Saline!$M$15,A156&lt;=Saline!$L$15),0,
IF(AND(K156&gt;=Saline!$M$16,A156&lt;=Saline!$L$16),0,
IF(AND(K156&gt;=Saline!$M$17,A156&lt;=Saline!$L$17),0,IF((MIN(I156,$E$4*(1-D156)*L156)/1000)+J155&gt;SUM($E$3:$F$3),(SUM($E$3:$F$3)-J155)*1000,MIN(I156,$E$4*(1-D156)*L156)))))</f>
        <v>50.166666666666657</v>
      </c>
      <c r="N156" s="192">
        <f>IF(COUNTIFS('PTC GRTgaz'!$AB$11:$AB$28891,"",'PTC GRTgaz'!$B$11:$B$28891,'Sud-Est'!N$15,'PTC GRTgaz'!$D$11:$D$28891,'Sud-Est'!$A156,'PTC GRTgaz'!$C$11:$C$28891,"DEL")&gt;0,N$13,SUMIFS('PTC GRTgaz'!$AB$11:$AB$28891,'PTC GRTgaz'!$B$11:$B$28891,'Sud-Est'!N$15,'PTC GRTgaz'!$D$11:$D$28891,'Sud-Est'!$A156,'PTC GRTgaz'!$C$11:$C$28891,"DEL")*1.0026*$N$13/86)</f>
        <v>86</v>
      </c>
      <c r="O156" s="102">
        <f t="shared" si="19"/>
        <v>9.2572788888888873</v>
      </c>
      <c r="P156" s="58">
        <f t="shared" si="20"/>
        <v>0.85656444444444435</v>
      </c>
      <c r="Q156" s="59">
        <f>IF(P156&gt;=1,0,_xlfn.XLOOKUP(P156,Saline!$B$30:$B$130,Saline!$L$30:$L$130,,1))</f>
        <v>0.5722222222222223</v>
      </c>
      <c r="R156" s="142">
        <f xml:space="preserve">
IF(AND(P156&gt;=Saline!$M$15,A156&lt;=Saline!$L$15),0,
IF(AND(P156&gt;=Saline!$M$16,A156&lt;=Saline!$L$16),0,
IF(AND(P156&gt;=Saline!$M$17,A156&lt;=Saline!$L$17),0,MIN(N156,$E$4*(1-D156)*Q156))))</f>
        <v>49.211111111111116</v>
      </c>
    </row>
    <row r="157" spans="1:18" x14ac:dyDescent="0.45">
      <c r="A157" s="56">
        <f t="shared" si="14"/>
        <v>44793</v>
      </c>
      <c r="B157" s="157">
        <f>_xlfn.XLOOKUP(A157,Saline!$L$23,Saline!$O$23,0,0)</f>
        <v>0</v>
      </c>
      <c r="C157" s="143">
        <f>_xlfn.XLOOKUP(A157,Saline!$L$15:$L$17,Saline!$O$15:$O$17,SUM($E$3:$F$3),0)</f>
        <v>10.75</v>
      </c>
      <c r="D157" s="58">
        <f>'PT Storengy'!B149</f>
        <v>0</v>
      </c>
      <c r="E157" s="60">
        <f t="shared" si="15"/>
        <v>9.3060122222222201</v>
      </c>
      <c r="F157" s="58">
        <f t="shared" si="16"/>
        <v>0.86114222222222203</v>
      </c>
      <c r="G157" s="59">
        <f>IF(F157&gt;=1,0,_xlfn.XLOOKUP(F157,Saline!$B$30:$B$130,Saline!$L$30:$L$130,,1))</f>
        <v>0.56666666666666676</v>
      </c>
      <c r="H157" s="142">
        <f xml:space="preserve">
IF(AND(F157&gt;=Saline!$M$15,A157&lt;=Saline!$L$15),0,
IF(AND(F157&gt;=Saline!$M$16,A157&lt;=Saline!$L$16),0,
IF(AND(F157&gt;=Saline!$M$17,A157&lt;=Saline!$L$17),0,IF(($E$4*(1-D157)*G157/1000)+E156&gt;SUM($E$3:$F$3),(SUM($E$3:$F$3)-E156)*1000,$E$4*(1-D157)*G157))))</f>
        <v>48.733333333333341</v>
      </c>
      <c r="I157" s="192">
        <f>IF(COUNTIFS('PTC GRTgaz'!$AA$11:$AA$28891,"",'PTC GRTgaz'!$B$11:$B$28891,'Sud-Est'!I$15,'PTC GRTgaz'!$D$11:$D$28891,'Sud-Est'!$A157,'PTC GRTgaz'!$C$11:$C$28891,"DEL")&gt;0,I$13,SUMIFS('PTC GRTgaz'!$AA$11:$AA$28891,'PTC GRTgaz'!$B$11:$B$28891,'Sud-Est'!I$15,'PTC GRTgaz'!$D$11:$D$28891,'Sud-Est'!$A157,'PTC GRTgaz'!$C$11:$C$28891,"DEL")*1.0026*$I$13/86)</f>
        <v>86</v>
      </c>
      <c r="J157" s="102">
        <f t="shared" si="17"/>
        <v>9.0772933333333299</v>
      </c>
      <c r="K157" s="58">
        <f t="shared" si="18"/>
        <v>0.83973271317829434</v>
      </c>
      <c r="L157" s="59">
        <f>IF(K157&gt;=1,0,_xlfn.XLOOKUP(K157,Saline!$B$30:$B$130,Saline!$L$30:$L$130,,1))</f>
        <v>0.58333333333333326</v>
      </c>
      <c r="M157" s="142">
        <f xml:space="preserve">
IF(AND(K157&gt;=Saline!$M$15,A157&lt;=Saline!$L$15),0,
IF(AND(K157&gt;=Saline!$M$16,A157&lt;=Saline!$L$16),0,
IF(AND(K157&gt;=Saline!$M$17,A157&lt;=Saline!$L$17),0,IF((MIN(I157,$E$4*(1-D157)*L157)/1000)+J156&gt;SUM($E$3:$F$3),(SUM($E$3:$F$3)-J156)*1000,MIN(I157,$E$4*(1-D157)*L157)))))</f>
        <v>50.166666666666657</v>
      </c>
      <c r="N157" s="192">
        <f>IF(COUNTIFS('PTC GRTgaz'!$AB$11:$AB$28891,"",'PTC GRTgaz'!$B$11:$B$28891,'Sud-Est'!N$15,'PTC GRTgaz'!$D$11:$D$28891,'Sud-Est'!$A157,'PTC GRTgaz'!$C$11:$C$28891,"DEL")&gt;0,N$13,SUMIFS('PTC GRTgaz'!$AB$11:$AB$28891,'PTC GRTgaz'!$B$11:$B$28891,'Sud-Est'!N$15,'PTC GRTgaz'!$D$11:$D$28891,'Sud-Est'!$A157,'PTC GRTgaz'!$C$11:$C$28891,"DEL")*1.0026*$N$13/86)</f>
        <v>86</v>
      </c>
      <c r="O157" s="102">
        <f t="shared" si="19"/>
        <v>9.3060122222222201</v>
      </c>
      <c r="P157" s="58">
        <f t="shared" si="20"/>
        <v>0.86114222222222203</v>
      </c>
      <c r="Q157" s="59">
        <f>IF(P157&gt;=1,0,_xlfn.XLOOKUP(P157,Saline!$B$30:$B$130,Saline!$L$30:$L$130,,1))</f>
        <v>0.56666666666666676</v>
      </c>
      <c r="R157" s="142">
        <f xml:space="preserve">
IF(AND(P157&gt;=Saline!$M$15,A157&lt;=Saline!$L$15),0,
IF(AND(P157&gt;=Saline!$M$16,A157&lt;=Saline!$L$16),0,
IF(AND(P157&gt;=Saline!$M$17,A157&lt;=Saline!$L$17),0,MIN(N157,$E$4*(1-D157)*Q157))))</f>
        <v>48.733333333333341</v>
      </c>
    </row>
    <row r="158" spans="1:18" x14ac:dyDescent="0.45">
      <c r="A158" s="56">
        <f t="shared" si="14"/>
        <v>44794</v>
      </c>
      <c r="B158" s="157">
        <f>_xlfn.XLOOKUP(A158,Saline!$L$23,Saline!$O$23,0,0)</f>
        <v>0</v>
      </c>
      <c r="C158" s="143">
        <f>_xlfn.XLOOKUP(A158,Saline!$L$15:$L$17,Saline!$O$15:$O$17,SUM($E$3:$F$3),0)</f>
        <v>10.75</v>
      </c>
      <c r="D158" s="58">
        <f>'PT Storengy'!B150</f>
        <v>0</v>
      </c>
      <c r="E158" s="60">
        <f t="shared" si="15"/>
        <v>9.354745555555553</v>
      </c>
      <c r="F158" s="58">
        <f t="shared" si="16"/>
        <v>0.86567555555555531</v>
      </c>
      <c r="G158" s="59">
        <f>IF(F158&gt;=1,0,_xlfn.XLOOKUP(F158,Saline!$B$30:$B$130,Saline!$L$30:$L$130,,1))</f>
        <v>0.56666666666666676</v>
      </c>
      <c r="H158" s="142">
        <f xml:space="preserve">
IF(AND(F158&gt;=Saline!$M$15,A158&lt;=Saline!$L$15),0,
IF(AND(F158&gt;=Saline!$M$16,A158&lt;=Saline!$L$16),0,
IF(AND(F158&gt;=Saline!$M$17,A158&lt;=Saline!$L$17),0,IF(($E$4*(1-D158)*G158/1000)+E157&gt;SUM($E$3:$F$3),(SUM($E$3:$F$3)-E157)*1000,$E$4*(1-D158)*G158))))</f>
        <v>48.733333333333341</v>
      </c>
      <c r="I158" s="192">
        <f>IF(COUNTIFS('PTC GRTgaz'!$AA$11:$AA$28891,"",'PTC GRTgaz'!$B$11:$B$28891,'Sud-Est'!I$15,'PTC GRTgaz'!$D$11:$D$28891,'Sud-Est'!$A158,'PTC GRTgaz'!$C$11:$C$28891,"DEL")&gt;0,I$13,SUMIFS('PTC GRTgaz'!$AA$11:$AA$28891,'PTC GRTgaz'!$B$11:$B$28891,'Sud-Est'!I$15,'PTC GRTgaz'!$D$11:$D$28891,'Sud-Est'!$A158,'PTC GRTgaz'!$C$11:$C$28891,"DEL")*1.0026*$I$13/86)</f>
        <v>86</v>
      </c>
      <c r="J158" s="102">
        <f t="shared" si="17"/>
        <v>9.1269822222222192</v>
      </c>
      <c r="K158" s="58">
        <f t="shared" si="18"/>
        <v>0.84439937984496094</v>
      </c>
      <c r="L158" s="59">
        <f>IF(K158&gt;=1,0,_xlfn.XLOOKUP(K158,Saline!$B$30:$B$130,Saline!$L$30:$L$130,,1))</f>
        <v>0.57777777777777783</v>
      </c>
      <c r="M158" s="142">
        <f xml:space="preserve">
IF(AND(K158&gt;=Saline!$M$15,A158&lt;=Saline!$L$15),0,
IF(AND(K158&gt;=Saline!$M$16,A158&lt;=Saline!$L$16),0,
IF(AND(K158&gt;=Saline!$M$17,A158&lt;=Saline!$L$17),0,IF((MIN(I158,$E$4*(1-D158)*L158)/1000)+J157&gt;SUM($E$3:$F$3),(SUM($E$3:$F$3)-J157)*1000,MIN(I158,$E$4*(1-D158)*L158)))))</f>
        <v>49.688888888888897</v>
      </c>
      <c r="N158" s="192">
        <f>IF(COUNTIFS('PTC GRTgaz'!$AB$11:$AB$28891,"",'PTC GRTgaz'!$B$11:$B$28891,'Sud-Est'!N$15,'PTC GRTgaz'!$D$11:$D$28891,'Sud-Est'!$A158,'PTC GRTgaz'!$C$11:$C$28891,"DEL")&gt;0,N$13,SUMIFS('PTC GRTgaz'!$AB$11:$AB$28891,'PTC GRTgaz'!$B$11:$B$28891,'Sud-Est'!N$15,'PTC GRTgaz'!$D$11:$D$28891,'Sud-Est'!$A158,'PTC GRTgaz'!$C$11:$C$28891,"DEL")*1.0026*$N$13/86)</f>
        <v>86</v>
      </c>
      <c r="O158" s="102">
        <f t="shared" si="19"/>
        <v>9.354745555555553</v>
      </c>
      <c r="P158" s="58">
        <f t="shared" si="20"/>
        <v>0.86567555555555531</v>
      </c>
      <c r="Q158" s="59">
        <f>IF(P158&gt;=1,0,_xlfn.XLOOKUP(P158,Saline!$B$30:$B$130,Saline!$L$30:$L$130,,1))</f>
        <v>0.56666666666666676</v>
      </c>
      <c r="R158" s="142">
        <f xml:space="preserve">
IF(AND(P158&gt;=Saline!$M$15,A158&lt;=Saline!$L$15),0,
IF(AND(P158&gt;=Saline!$M$16,A158&lt;=Saline!$L$16),0,
IF(AND(P158&gt;=Saline!$M$17,A158&lt;=Saline!$L$17),0,MIN(N158,$E$4*(1-D158)*Q158))))</f>
        <v>48.733333333333341</v>
      </c>
    </row>
    <row r="159" spans="1:18" x14ac:dyDescent="0.45">
      <c r="A159" s="56">
        <f t="shared" si="14"/>
        <v>44795</v>
      </c>
      <c r="B159" s="157">
        <f>_xlfn.XLOOKUP(A159,Saline!$L$23,Saline!$O$23,0,0)</f>
        <v>0</v>
      </c>
      <c r="C159" s="143">
        <f>_xlfn.XLOOKUP(A159,Saline!$L$15:$L$17,Saline!$O$15:$O$17,SUM($E$3:$F$3),0)</f>
        <v>10.75</v>
      </c>
      <c r="D159" s="58">
        <f>'PT Storengy'!B151</f>
        <v>0</v>
      </c>
      <c r="E159" s="60">
        <f t="shared" si="15"/>
        <v>9.4030011111111094</v>
      </c>
      <c r="F159" s="58">
        <f t="shared" si="16"/>
        <v>0.8702088888888887</v>
      </c>
      <c r="G159" s="59">
        <f>IF(F159&gt;=1,0,_xlfn.XLOOKUP(F159,Saline!$B$30:$B$130,Saline!$L$30:$L$130,,1))</f>
        <v>0.56111111111111112</v>
      </c>
      <c r="H159" s="142">
        <f xml:space="preserve">
IF(AND(F159&gt;=Saline!$M$15,A159&lt;=Saline!$L$15),0,
IF(AND(F159&gt;=Saline!$M$16,A159&lt;=Saline!$L$16),0,
IF(AND(F159&gt;=Saline!$M$17,A159&lt;=Saline!$L$17),0,IF(($E$4*(1-D159)*G159/1000)+E158&gt;SUM($E$3:$F$3),(SUM($E$3:$F$3)-E158)*1000,$E$4*(1-D159)*G159))))</f>
        <v>48.255555555555553</v>
      </c>
      <c r="I159" s="192">
        <f>IF(COUNTIFS('PTC GRTgaz'!$AA$11:$AA$28891,"",'PTC GRTgaz'!$B$11:$B$28891,'Sud-Est'!I$15,'PTC GRTgaz'!$D$11:$D$28891,'Sud-Est'!$A159,'PTC GRTgaz'!$C$11:$C$28891,"DEL")&gt;0,I$13,SUMIFS('PTC GRTgaz'!$AA$11:$AA$28891,'PTC GRTgaz'!$B$11:$B$28891,'Sud-Est'!I$15,'PTC GRTgaz'!$D$11:$D$28891,'Sud-Est'!$A159,'PTC GRTgaz'!$C$11:$C$28891,"DEL")*1.0026*$I$13/86)</f>
        <v>86</v>
      </c>
      <c r="J159" s="102">
        <f t="shared" si="17"/>
        <v>9.1766711111111086</v>
      </c>
      <c r="K159" s="58">
        <f t="shared" si="18"/>
        <v>0.84902160206718313</v>
      </c>
      <c r="L159" s="59">
        <f>IF(K159&gt;=1,0,_xlfn.XLOOKUP(K159,Saline!$B$30:$B$130,Saline!$L$30:$L$130,,1))</f>
        <v>0.57777777777777783</v>
      </c>
      <c r="M159" s="142">
        <f xml:space="preserve">
IF(AND(K159&gt;=Saline!$M$15,A159&lt;=Saline!$L$15),0,
IF(AND(K159&gt;=Saline!$M$16,A159&lt;=Saline!$L$16),0,
IF(AND(K159&gt;=Saline!$M$17,A159&lt;=Saline!$L$17),0,IF((MIN(I159,$E$4*(1-D159)*L159)/1000)+J158&gt;SUM($E$3:$F$3),(SUM($E$3:$F$3)-J158)*1000,MIN(I159,$E$4*(1-D159)*L159)))))</f>
        <v>49.688888888888897</v>
      </c>
      <c r="N159" s="192">
        <f>IF(COUNTIFS('PTC GRTgaz'!$AB$11:$AB$28891,"",'PTC GRTgaz'!$B$11:$B$28891,'Sud-Est'!N$15,'PTC GRTgaz'!$D$11:$D$28891,'Sud-Est'!$A159,'PTC GRTgaz'!$C$11:$C$28891,"DEL")&gt;0,N$13,SUMIFS('PTC GRTgaz'!$AB$11:$AB$28891,'PTC GRTgaz'!$B$11:$B$28891,'Sud-Est'!N$15,'PTC GRTgaz'!$D$11:$D$28891,'Sud-Est'!$A159,'PTC GRTgaz'!$C$11:$C$28891,"DEL")*1.0026*$N$13/86)</f>
        <v>86</v>
      </c>
      <c r="O159" s="102">
        <f t="shared" si="19"/>
        <v>9.4030011111111094</v>
      </c>
      <c r="P159" s="58">
        <f t="shared" si="20"/>
        <v>0.8702088888888887</v>
      </c>
      <c r="Q159" s="59">
        <f>IF(P159&gt;=1,0,_xlfn.XLOOKUP(P159,Saline!$B$30:$B$130,Saline!$L$30:$L$130,,1))</f>
        <v>0.56111111111111112</v>
      </c>
      <c r="R159" s="142">
        <f xml:space="preserve">
IF(AND(P159&gt;=Saline!$M$15,A159&lt;=Saline!$L$15),0,
IF(AND(P159&gt;=Saline!$M$16,A159&lt;=Saline!$L$16),0,
IF(AND(P159&gt;=Saline!$M$17,A159&lt;=Saline!$L$17),0,MIN(N159,$E$4*(1-D159)*Q159))))</f>
        <v>48.255555555555553</v>
      </c>
    </row>
    <row r="160" spans="1:18" x14ac:dyDescent="0.45">
      <c r="A160" s="56">
        <f t="shared" si="14"/>
        <v>44796</v>
      </c>
      <c r="B160" s="157">
        <f>_xlfn.XLOOKUP(A160,Saline!$L$23,Saline!$O$23,0,0)</f>
        <v>0</v>
      </c>
      <c r="C160" s="143">
        <f>_xlfn.XLOOKUP(A160,Saline!$L$15:$L$17,Saline!$O$15:$O$17,SUM($E$3:$F$3),0)</f>
        <v>10.75</v>
      </c>
      <c r="D160" s="58">
        <f>'PT Storengy'!B152</f>
        <v>0</v>
      </c>
      <c r="E160" s="60">
        <f t="shared" si="15"/>
        <v>9.4512566666666658</v>
      </c>
      <c r="F160" s="58">
        <f t="shared" si="16"/>
        <v>0.87469777777777757</v>
      </c>
      <c r="G160" s="59">
        <f>IF(F160&gt;=1,0,_xlfn.XLOOKUP(F160,Saline!$B$30:$B$130,Saline!$L$30:$L$130,,1))</f>
        <v>0.56111111111111112</v>
      </c>
      <c r="H160" s="142">
        <f xml:space="preserve">
IF(AND(F160&gt;=Saline!$M$15,A160&lt;=Saline!$L$15),0,
IF(AND(F160&gt;=Saline!$M$16,A160&lt;=Saline!$L$16),0,
IF(AND(F160&gt;=Saline!$M$17,A160&lt;=Saline!$L$17),0,IF(($E$4*(1-D160)*G160/1000)+E159&gt;SUM($E$3:$F$3),(SUM($E$3:$F$3)-E159)*1000,$E$4*(1-D160)*G160))))</f>
        <v>48.255555555555553</v>
      </c>
      <c r="I160" s="192">
        <f>IF(COUNTIFS('PTC GRTgaz'!$AA$11:$AA$28891,"",'PTC GRTgaz'!$B$11:$B$28891,'Sud-Est'!I$15,'PTC GRTgaz'!$D$11:$D$28891,'Sud-Est'!$A160,'PTC GRTgaz'!$C$11:$C$28891,"DEL")&gt;0,I$13,SUMIFS('PTC GRTgaz'!$AA$11:$AA$28891,'PTC GRTgaz'!$B$11:$B$28891,'Sud-Est'!I$15,'PTC GRTgaz'!$D$11:$D$28891,'Sud-Est'!$A160,'PTC GRTgaz'!$C$11:$C$28891,"DEL")*1.0026*$I$13/86)</f>
        <v>86</v>
      </c>
      <c r="J160" s="102">
        <f t="shared" si="17"/>
        <v>9.2258822222222197</v>
      </c>
      <c r="K160" s="58">
        <f t="shared" si="18"/>
        <v>0.85364382428940544</v>
      </c>
      <c r="L160" s="59">
        <f>IF(K160&gt;=1,0,_xlfn.XLOOKUP(K160,Saline!$B$30:$B$130,Saline!$L$30:$L$130,,1))</f>
        <v>0.5722222222222223</v>
      </c>
      <c r="M160" s="142">
        <f xml:space="preserve">
IF(AND(K160&gt;=Saline!$M$15,A160&lt;=Saline!$L$15),0,
IF(AND(K160&gt;=Saline!$M$16,A160&lt;=Saline!$L$16),0,
IF(AND(K160&gt;=Saline!$M$17,A160&lt;=Saline!$L$17),0,IF((MIN(I160,$E$4*(1-D160)*L160)/1000)+J159&gt;SUM($E$3:$F$3),(SUM($E$3:$F$3)-J159)*1000,MIN(I160,$E$4*(1-D160)*L160)))))</f>
        <v>49.211111111111116</v>
      </c>
      <c r="N160" s="192">
        <f>IF(COUNTIFS('PTC GRTgaz'!$AB$11:$AB$28891,"",'PTC GRTgaz'!$B$11:$B$28891,'Sud-Est'!N$15,'PTC GRTgaz'!$D$11:$D$28891,'Sud-Est'!$A160,'PTC GRTgaz'!$C$11:$C$28891,"DEL")&gt;0,N$13,SUMIFS('PTC GRTgaz'!$AB$11:$AB$28891,'PTC GRTgaz'!$B$11:$B$28891,'Sud-Est'!N$15,'PTC GRTgaz'!$D$11:$D$28891,'Sud-Est'!$A160,'PTC GRTgaz'!$C$11:$C$28891,"DEL")*1.0026*$N$13/86)</f>
        <v>86</v>
      </c>
      <c r="O160" s="102">
        <f t="shared" si="19"/>
        <v>9.4512566666666658</v>
      </c>
      <c r="P160" s="58">
        <f t="shared" si="20"/>
        <v>0.87469777777777757</v>
      </c>
      <c r="Q160" s="59">
        <f>IF(P160&gt;=1,0,_xlfn.XLOOKUP(P160,Saline!$B$30:$B$130,Saline!$L$30:$L$130,,1))</f>
        <v>0.56111111111111112</v>
      </c>
      <c r="R160" s="142">
        <f xml:space="preserve">
IF(AND(P160&gt;=Saline!$M$15,A160&lt;=Saline!$L$15),0,
IF(AND(P160&gt;=Saline!$M$16,A160&lt;=Saline!$L$16),0,
IF(AND(P160&gt;=Saline!$M$17,A160&lt;=Saline!$L$17),0,MIN(N160,$E$4*(1-D160)*Q160))))</f>
        <v>48.255555555555553</v>
      </c>
    </row>
    <row r="161" spans="1:18" x14ac:dyDescent="0.45">
      <c r="A161" s="56">
        <f t="shared" si="14"/>
        <v>44797</v>
      </c>
      <c r="B161" s="157">
        <f>_xlfn.XLOOKUP(A161,Saline!$L$23,Saline!$O$23,0,0)</f>
        <v>0</v>
      </c>
      <c r="C161" s="143">
        <f>_xlfn.XLOOKUP(A161,Saline!$L$15:$L$17,Saline!$O$15:$O$17,SUM($E$3:$F$3),0)</f>
        <v>10.75</v>
      </c>
      <c r="D161" s="58">
        <f>'PT Storengy'!B153</f>
        <v>0</v>
      </c>
      <c r="E161" s="60">
        <f t="shared" si="15"/>
        <v>9.4995122222222221</v>
      </c>
      <c r="F161" s="58">
        <f t="shared" si="16"/>
        <v>0.87918666666666656</v>
      </c>
      <c r="G161" s="59">
        <f>IF(F161&gt;=1,0,_xlfn.XLOOKUP(F161,Saline!$B$30:$B$130,Saline!$L$30:$L$130,,1))</f>
        <v>0.56111111111111112</v>
      </c>
      <c r="H161" s="142">
        <f xml:space="preserve">
IF(AND(F161&gt;=Saline!$M$15,A161&lt;=Saline!$L$15),0,
IF(AND(F161&gt;=Saline!$M$16,A161&lt;=Saline!$L$16),0,
IF(AND(F161&gt;=Saline!$M$17,A161&lt;=Saline!$L$17),0,IF(($E$4*(1-D161)*G161/1000)+E160&gt;SUM($E$3:$F$3),(SUM($E$3:$F$3)-E160)*1000,$E$4*(1-D161)*G161))))</f>
        <v>48.255555555555553</v>
      </c>
      <c r="I161" s="192">
        <f>IF(COUNTIFS('PTC GRTgaz'!$AA$11:$AA$28891,"",'PTC GRTgaz'!$B$11:$B$28891,'Sud-Est'!I$15,'PTC GRTgaz'!$D$11:$D$28891,'Sud-Est'!$A161,'PTC GRTgaz'!$C$11:$C$28891,"DEL")&gt;0,I$13,SUMIFS('PTC GRTgaz'!$AA$11:$AA$28891,'PTC GRTgaz'!$B$11:$B$28891,'Sud-Est'!I$15,'PTC GRTgaz'!$D$11:$D$28891,'Sud-Est'!$A161,'PTC GRTgaz'!$C$11:$C$28891,"DEL")*1.0026*$I$13/86)</f>
        <v>86</v>
      </c>
      <c r="J161" s="102">
        <f t="shared" si="17"/>
        <v>9.2750933333333307</v>
      </c>
      <c r="K161" s="58">
        <f t="shared" si="18"/>
        <v>0.85822160206718323</v>
      </c>
      <c r="L161" s="59">
        <f>IF(K161&gt;=1,0,_xlfn.XLOOKUP(K161,Saline!$B$30:$B$130,Saline!$L$30:$L$130,,1))</f>
        <v>0.5722222222222223</v>
      </c>
      <c r="M161" s="142">
        <f xml:space="preserve">
IF(AND(K161&gt;=Saline!$M$15,A161&lt;=Saline!$L$15),0,
IF(AND(K161&gt;=Saline!$M$16,A161&lt;=Saline!$L$16),0,
IF(AND(K161&gt;=Saline!$M$17,A161&lt;=Saline!$L$17),0,IF((MIN(I161,$E$4*(1-D161)*L161)/1000)+J160&gt;SUM($E$3:$F$3),(SUM($E$3:$F$3)-J160)*1000,MIN(I161,$E$4*(1-D161)*L161)))))</f>
        <v>49.211111111111116</v>
      </c>
      <c r="N161" s="192">
        <f>IF(COUNTIFS('PTC GRTgaz'!$AB$11:$AB$28891,"",'PTC GRTgaz'!$B$11:$B$28891,'Sud-Est'!N$15,'PTC GRTgaz'!$D$11:$D$28891,'Sud-Est'!$A161,'PTC GRTgaz'!$C$11:$C$28891,"DEL")&gt;0,N$13,SUMIFS('PTC GRTgaz'!$AB$11:$AB$28891,'PTC GRTgaz'!$B$11:$B$28891,'Sud-Est'!N$15,'PTC GRTgaz'!$D$11:$D$28891,'Sud-Est'!$A161,'PTC GRTgaz'!$C$11:$C$28891,"DEL")*1.0026*$N$13/86)</f>
        <v>86</v>
      </c>
      <c r="O161" s="102">
        <f t="shared" si="19"/>
        <v>9.4995122222222221</v>
      </c>
      <c r="P161" s="58">
        <f t="shared" si="20"/>
        <v>0.87918666666666656</v>
      </c>
      <c r="Q161" s="59">
        <f>IF(P161&gt;=1,0,_xlfn.XLOOKUP(P161,Saline!$B$30:$B$130,Saline!$L$30:$L$130,,1))</f>
        <v>0.56111111111111112</v>
      </c>
      <c r="R161" s="142">
        <f xml:space="preserve">
IF(AND(P161&gt;=Saline!$M$15,A161&lt;=Saline!$L$15),0,
IF(AND(P161&gt;=Saline!$M$16,A161&lt;=Saline!$L$16),0,
IF(AND(P161&gt;=Saline!$M$17,A161&lt;=Saline!$L$17),0,MIN(N161,$E$4*(1-D161)*Q161))))</f>
        <v>48.255555555555553</v>
      </c>
    </row>
    <row r="162" spans="1:18" x14ac:dyDescent="0.45">
      <c r="A162" s="56">
        <f t="shared" si="14"/>
        <v>44798</v>
      </c>
      <c r="B162" s="157">
        <f>_xlfn.XLOOKUP(A162,Saline!$L$23,Saline!$O$23,0,0)</f>
        <v>0</v>
      </c>
      <c r="C162" s="143">
        <f>_xlfn.XLOOKUP(A162,Saline!$L$15:$L$17,Saline!$O$15:$O$17,SUM($E$3:$F$3),0)</f>
        <v>10.75</v>
      </c>
      <c r="D162" s="58">
        <f>'PT Storengy'!B154</f>
        <v>0</v>
      </c>
      <c r="E162" s="60">
        <f t="shared" si="15"/>
        <v>9.5472900000000003</v>
      </c>
      <c r="F162" s="58">
        <f t="shared" si="16"/>
        <v>0.88367555555555555</v>
      </c>
      <c r="G162" s="59">
        <f>IF(F162&gt;=1,0,_xlfn.XLOOKUP(F162,Saline!$B$30:$B$130,Saline!$L$30:$L$130,,1))</f>
        <v>0.55555555555555558</v>
      </c>
      <c r="H162" s="142">
        <f xml:space="preserve">
IF(AND(F162&gt;=Saline!$M$15,A162&lt;=Saline!$L$15),0,
IF(AND(F162&gt;=Saline!$M$16,A162&lt;=Saline!$L$16),0,
IF(AND(F162&gt;=Saline!$M$17,A162&lt;=Saline!$L$17),0,IF(($E$4*(1-D162)*G162/1000)+E161&gt;SUM($E$3:$F$3),(SUM($E$3:$F$3)-E161)*1000,$E$4*(1-D162)*G162))))</f>
        <v>47.777777777777779</v>
      </c>
      <c r="I162" s="192">
        <f>IF(COUNTIFS('PTC GRTgaz'!$AA$11:$AA$28891,"",'PTC GRTgaz'!$B$11:$B$28891,'Sud-Est'!I$15,'PTC GRTgaz'!$D$11:$D$28891,'Sud-Est'!$A162,'PTC GRTgaz'!$C$11:$C$28891,"DEL")&gt;0,I$13,SUMIFS('PTC GRTgaz'!$AA$11:$AA$28891,'PTC GRTgaz'!$B$11:$B$28891,'Sud-Est'!I$15,'PTC GRTgaz'!$D$11:$D$28891,'Sud-Est'!$A162,'PTC GRTgaz'!$C$11:$C$28891,"DEL")*1.0026*$I$13/86)</f>
        <v>86</v>
      </c>
      <c r="J162" s="102">
        <f t="shared" si="17"/>
        <v>9.3238266666666636</v>
      </c>
      <c r="K162" s="58">
        <f t="shared" si="18"/>
        <v>0.86279937984496102</v>
      </c>
      <c r="L162" s="59">
        <f>IF(K162&gt;=1,0,_xlfn.XLOOKUP(K162,Saline!$B$30:$B$130,Saline!$L$30:$L$130,,1))</f>
        <v>0.56666666666666676</v>
      </c>
      <c r="M162" s="142">
        <f xml:space="preserve">
IF(AND(K162&gt;=Saline!$M$15,A162&lt;=Saline!$L$15),0,
IF(AND(K162&gt;=Saline!$M$16,A162&lt;=Saline!$L$16),0,
IF(AND(K162&gt;=Saline!$M$17,A162&lt;=Saline!$L$17),0,IF((MIN(I162,$E$4*(1-D162)*L162)/1000)+J161&gt;SUM($E$3:$F$3),(SUM($E$3:$F$3)-J161)*1000,MIN(I162,$E$4*(1-D162)*L162)))))</f>
        <v>48.733333333333341</v>
      </c>
      <c r="N162" s="192">
        <f>IF(COUNTIFS('PTC GRTgaz'!$AB$11:$AB$28891,"",'PTC GRTgaz'!$B$11:$B$28891,'Sud-Est'!N$15,'PTC GRTgaz'!$D$11:$D$28891,'Sud-Est'!$A162,'PTC GRTgaz'!$C$11:$C$28891,"DEL")&gt;0,N$13,SUMIFS('PTC GRTgaz'!$AB$11:$AB$28891,'PTC GRTgaz'!$B$11:$B$28891,'Sud-Est'!N$15,'PTC GRTgaz'!$D$11:$D$28891,'Sud-Est'!$A162,'PTC GRTgaz'!$C$11:$C$28891,"DEL")*1.0026*$N$13/86)</f>
        <v>86</v>
      </c>
      <c r="O162" s="102">
        <f t="shared" si="19"/>
        <v>9.5472900000000003</v>
      </c>
      <c r="P162" s="58">
        <f t="shared" si="20"/>
        <v>0.88367555555555555</v>
      </c>
      <c r="Q162" s="59">
        <f>IF(P162&gt;=1,0,_xlfn.XLOOKUP(P162,Saline!$B$30:$B$130,Saline!$L$30:$L$130,,1))</f>
        <v>0.55555555555555558</v>
      </c>
      <c r="R162" s="142">
        <f xml:space="preserve">
IF(AND(P162&gt;=Saline!$M$15,A162&lt;=Saline!$L$15),0,
IF(AND(P162&gt;=Saline!$M$16,A162&lt;=Saline!$L$16),0,
IF(AND(P162&gt;=Saline!$M$17,A162&lt;=Saline!$L$17),0,MIN(N162,$E$4*(1-D162)*Q162))))</f>
        <v>47.777777777777779</v>
      </c>
    </row>
    <row r="163" spans="1:18" x14ac:dyDescent="0.45">
      <c r="A163" s="56">
        <f t="shared" si="14"/>
        <v>44799</v>
      </c>
      <c r="B163" s="157">
        <f>_xlfn.XLOOKUP(A163,Saline!$L$23,Saline!$O$23,0,0)</f>
        <v>0</v>
      </c>
      <c r="C163" s="143">
        <f>_xlfn.XLOOKUP(A163,Saline!$L$15:$L$17,Saline!$O$15:$O$17,SUM($E$3:$F$3),0)</f>
        <v>10.75</v>
      </c>
      <c r="D163" s="58">
        <f>'PT Storengy'!B155</f>
        <v>0</v>
      </c>
      <c r="E163" s="60">
        <f t="shared" si="15"/>
        <v>9.5950677777777784</v>
      </c>
      <c r="F163" s="58">
        <f t="shared" si="16"/>
        <v>0.88812000000000002</v>
      </c>
      <c r="G163" s="59">
        <f>IF(F163&gt;=1,0,_xlfn.XLOOKUP(F163,Saline!$B$30:$B$130,Saline!$L$30:$L$130,,1))</f>
        <v>0.55555555555555558</v>
      </c>
      <c r="H163" s="142">
        <f xml:space="preserve">
IF(AND(F163&gt;=Saline!$M$15,A163&lt;=Saline!$L$15),0,
IF(AND(F163&gt;=Saline!$M$16,A163&lt;=Saline!$L$16),0,
IF(AND(F163&gt;=Saline!$M$17,A163&lt;=Saline!$L$17),0,IF(($E$4*(1-D163)*G163/1000)+E162&gt;SUM($E$3:$F$3),(SUM($E$3:$F$3)-E162)*1000,$E$4*(1-D163)*G163))))</f>
        <v>47.777777777777779</v>
      </c>
      <c r="I163" s="192">
        <f>IF(COUNTIFS('PTC GRTgaz'!$AA$11:$AA$28891,"",'PTC GRTgaz'!$B$11:$B$28891,'Sud-Est'!I$15,'PTC GRTgaz'!$D$11:$D$28891,'Sud-Est'!$A163,'PTC GRTgaz'!$C$11:$C$28891,"DEL")&gt;0,I$13,SUMIFS('PTC GRTgaz'!$AA$11:$AA$28891,'PTC GRTgaz'!$B$11:$B$28891,'Sud-Est'!I$15,'PTC GRTgaz'!$D$11:$D$28891,'Sud-Est'!$A163,'PTC GRTgaz'!$C$11:$C$28891,"DEL")*1.0026*$I$13/86)</f>
        <v>86</v>
      </c>
      <c r="J163" s="102">
        <f t="shared" si="17"/>
        <v>9.3725599999999964</v>
      </c>
      <c r="K163" s="58">
        <f t="shared" si="18"/>
        <v>0.8673327131782943</v>
      </c>
      <c r="L163" s="59">
        <f>IF(K163&gt;=1,0,_xlfn.XLOOKUP(K163,Saline!$B$30:$B$130,Saline!$L$30:$L$130,,1))</f>
        <v>0.56666666666666676</v>
      </c>
      <c r="M163" s="142">
        <f xml:space="preserve">
IF(AND(K163&gt;=Saline!$M$15,A163&lt;=Saline!$L$15),0,
IF(AND(K163&gt;=Saline!$M$16,A163&lt;=Saline!$L$16),0,
IF(AND(K163&gt;=Saline!$M$17,A163&lt;=Saline!$L$17),0,IF((MIN(I163,$E$4*(1-D163)*L163)/1000)+J162&gt;SUM($E$3:$F$3),(SUM($E$3:$F$3)-J162)*1000,MIN(I163,$E$4*(1-D163)*L163)))))</f>
        <v>48.733333333333341</v>
      </c>
      <c r="N163" s="192">
        <f>IF(COUNTIFS('PTC GRTgaz'!$AB$11:$AB$28891,"",'PTC GRTgaz'!$B$11:$B$28891,'Sud-Est'!N$15,'PTC GRTgaz'!$D$11:$D$28891,'Sud-Est'!$A163,'PTC GRTgaz'!$C$11:$C$28891,"DEL")&gt;0,N$13,SUMIFS('PTC GRTgaz'!$AB$11:$AB$28891,'PTC GRTgaz'!$B$11:$B$28891,'Sud-Est'!N$15,'PTC GRTgaz'!$D$11:$D$28891,'Sud-Est'!$A163,'PTC GRTgaz'!$C$11:$C$28891,"DEL")*1.0026*$N$13/86)</f>
        <v>86</v>
      </c>
      <c r="O163" s="102">
        <f t="shared" si="19"/>
        <v>9.5950677777777784</v>
      </c>
      <c r="P163" s="58">
        <f t="shared" si="20"/>
        <v>0.88812000000000002</v>
      </c>
      <c r="Q163" s="59">
        <f>IF(P163&gt;=1,0,_xlfn.XLOOKUP(P163,Saline!$B$30:$B$130,Saline!$L$30:$L$130,,1))</f>
        <v>0.55555555555555558</v>
      </c>
      <c r="R163" s="142">
        <f xml:space="preserve">
IF(AND(P163&gt;=Saline!$M$15,A163&lt;=Saline!$L$15),0,
IF(AND(P163&gt;=Saline!$M$16,A163&lt;=Saline!$L$16),0,
IF(AND(P163&gt;=Saline!$M$17,A163&lt;=Saline!$L$17),0,MIN(N163,$E$4*(1-D163)*Q163))))</f>
        <v>47.777777777777779</v>
      </c>
    </row>
    <row r="164" spans="1:18" x14ac:dyDescent="0.45">
      <c r="A164" s="56">
        <f t="shared" si="14"/>
        <v>44800</v>
      </c>
      <c r="B164" s="157">
        <f>_xlfn.XLOOKUP(A164,Saline!$L$23,Saline!$O$23,0,0)</f>
        <v>0</v>
      </c>
      <c r="C164" s="143">
        <f>_xlfn.XLOOKUP(A164,Saline!$L$15:$L$17,Saline!$O$15:$O$17,SUM($E$3:$F$3),0)</f>
        <v>10.75</v>
      </c>
      <c r="D164" s="58">
        <f>'PT Storengy'!B156</f>
        <v>0</v>
      </c>
      <c r="E164" s="60">
        <f t="shared" si="15"/>
        <v>9.6423677777777783</v>
      </c>
      <c r="F164" s="58">
        <f t="shared" si="16"/>
        <v>0.89256444444444449</v>
      </c>
      <c r="G164" s="59">
        <f>IF(F164&gt;=1,0,_xlfn.XLOOKUP(F164,Saline!$B$30:$B$130,Saline!$L$30:$L$130,,1))</f>
        <v>0.55000000000000004</v>
      </c>
      <c r="H164" s="142">
        <f xml:space="preserve">
IF(AND(F164&gt;=Saline!$M$15,A164&lt;=Saline!$L$15),0,
IF(AND(F164&gt;=Saline!$M$16,A164&lt;=Saline!$L$16),0,
IF(AND(F164&gt;=Saline!$M$17,A164&lt;=Saline!$L$17),0,IF(($E$4*(1-D164)*G164/1000)+E163&gt;SUM($E$3:$F$3),(SUM($E$3:$F$3)-E163)*1000,$E$4*(1-D164)*G164))))</f>
        <v>47.300000000000004</v>
      </c>
      <c r="I164" s="192">
        <f>IF(COUNTIFS('PTC GRTgaz'!$AA$11:$AA$28891,"",'PTC GRTgaz'!$B$11:$B$28891,'Sud-Est'!I$15,'PTC GRTgaz'!$D$11:$D$28891,'Sud-Est'!$A164,'PTC GRTgaz'!$C$11:$C$28891,"DEL")&gt;0,I$13,SUMIFS('PTC GRTgaz'!$AA$11:$AA$28891,'PTC GRTgaz'!$B$11:$B$28891,'Sud-Est'!I$15,'PTC GRTgaz'!$D$11:$D$28891,'Sud-Est'!$A164,'PTC GRTgaz'!$C$11:$C$28891,"DEL")*1.0026*$I$13/86)</f>
        <v>86</v>
      </c>
      <c r="J164" s="102">
        <f t="shared" si="17"/>
        <v>9.4208155555555528</v>
      </c>
      <c r="K164" s="58">
        <f t="shared" si="18"/>
        <v>0.87186604651162758</v>
      </c>
      <c r="L164" s="59">
        <f>IF(K164&gt;=1,0,_xlfn.XLOOKUP(K164,Saline!$B$30:$B$130,Saline!$L$30:$L$130,,1))</f>
        <v>0.56111111111111112</v>
      </c>
      <c r="M164" s="142">
        <f xml:space="preserve">
IF(AND(K164&gt;=Saline!$M$15,A164&lt;=Saline!$L$15),0,
IF(AND(K164&gt;=Saline!$M$16,A164&lt;=Saline!$L$16),0,
IF(AND(K164&gt;=Saline!$M$17,A164&lt;=Saline!$L$17),0,IF((MIN(I164,$E$4*(1-D164)*L164)/1000)+J163&gt;SUM($E$3:$F$3),(SUM($E$3:$F$3)-J163)*1000,MIN(I164,$E$4*(1-D164)*L164)))))</f>
        <v>48.255555555555553</v>
      </c>
      <c r="N164" s="192">
        <f>IF(COUNTIFS('PTC GRTgaz'!$AB$11:$AB$28891,"",'PTC GRTgaz'!$B$11:$B$28891,'Sud-Est'!N$15,'PTC GRTgaz'!$D$11:$D$28891,'Sud-Est'!$A164,'PTC GRTgaz'!$C$11:$C$28891,"DEL")&gt;0,N$13,SUMIFS('PTC GRTgaz'!$AB$11:$AB$28891,'PTC GRTgaz'!$B$11:$B$28891,'Sud-Est'!N$15,'PTC GRTgaz'!$D$11:$D$28891,'Sud-Est'!$A164,'PTC GRTgaz'!$C$11:$C$28891,"DEL")*1.0026*$N$13/86)</f>
        <v>86</v>
      </c>
      <c r="O164" s="102">
        <f t="shared" si="19"/>
        <v>9.6423677777777783</v>
      </c>
      <c r="P164" s="58">
        <f t="shared" si="20"/>
        <v>0.89256444444444449</v>
      </c>
      <c r="Q164" s="59">
        <f>IF(P164&gt;=1,0,_xlfn.XLOOKUP(P164,Saline!$B$30:$B$130,Saline!$L$30:$L$130,,1))</f>
        <v>0.55000000000000004</v>
      </c>
      <c r="R164" s="142">
        <f xml:space="preserve">
IF(AND(P164&gt;=Saline!$M$15,A164&lt;=Saline!$L$15),0,
IF(AND(P164&gt;=Saline!$M$16,A164&lt;=Saline!$L$16),0,
IF(AND(P164&gt;=Saline!$M$17,A164&lt;=Saline!$L$17),0,MIN(N164,$E$4*(1-D164)*Q164))))</f>
        <v>47.300000000000004</v>
      </c>
    </row>
    <row r="165" spans="1:18" x14ac:dyDescent="0.45">
      <c r="A165" s="56">
        <f t="shared" si="14"/>
        <v>44801</v>
      </c>
      <c r="B165" s="157">
        <f>_xlfn.XLOOKUP(A165,Saline!$L$23,Saline!$O$23,0,0)</f>
        <v>0</v>
      </c>
      <c r="C165" s="143">
        <f>_xlfn.XLOOKUP(A165,Saline!$L$15:$L$17,Saline!$O$15:$O$17,SUM($E$3:$F$3),0)</f>
        <v>10.75</v>
      </c>
      <c r="D165" s="58">
        <f>'PT Storengy'!B157</f>
        <v>0</v>
      </c>
      <c r="E165" s="60">
        <f t="shared" si="15"/>
        <v>9.6896677777777782</v>
      </c>
      <c r="F165" s="58">
        <f t="shared" si="16"/>
        <v>0.89696444444444445</v>
      </c>
      <c r="G165" s="59">
        <f>IF(F165&gt;=1,0,_xlfn.XLOOKUP(F165,Saline!$B$30:$B$130,Saline!$L$30:$L$130,,1))</f>
        <v>0.55000000000000004</v>
      </c>
      <c r="H165" s="142">
        <f xml:space="preserve">
IF(AND(F165&gt;=Saline!$M$15,A165&lt;=Saline!$L$15),0,
IF(AND(F165&gt;=Saline!$M$16,A165&lt;=Saline!$L$16),0,
IF(AND(F165&gt;=Saline!$M$17,A165&lt;=Saline!$L$17),0,IF(($E$4*(1-D165)*G165/1000)+E164&gt;SUM($E$3:$F$3),(SUM($E$3:$F$3)-E164)*1000,$E$4*(1-D165)*G165))))</f>
        <v>47.300000000000004</v>
      </c>
      <c r="I165" s="192">
        <f>IF(COUNTIFS('PTC GRTgaz'!$AA$11:$AA$28891,"",'PTC GRTgaz'!$B$11:$B$28891,'Sud-Est'!I$15,'PTC GRTgaz'!$D$11:$D$28891,'Sud-Est'!$A165,'PTC GRTgaz'!$C$11:$C$28891,"DEL")&gt;0,I$13,SUMIFS('PTC GRTgaz'!$AA$11:$AA$28891,'PTC GRTgaz'!$B$11:$B$28891,'Sud-Est'!I$15,'PTC GRTgaz'!$D$11:$D$28891,'Sud-Est'!$A165,'PTC GRTgaz'!$C$11:$C$28891,"DEL")*1.0026*$I$13/86)</f>
        <v>86</v>
      </c>
      <c r="J165" s="102">
        <f t="shared" si="17"/>
        <v>9.4690711111111092</v>
      </c>
      <c r="K165" s="58">
        <f t="shared" si="18"/>
        <v>0.87635493540051657</v>
      </c>
      <c r="L165" s="59">
        <f>IF(K165&gt;=1,0,_xlfn.XLOOKUP(K165,Saline!$B$30:$B$130,Saline!$L$30:$L$130,,1))</f>
        <v>0.56111111111111112</v>
      </c>
      <c r="M165" s="142">
        <f xml:space="preserve">
IF(AND(K165&gt;=Saline!$M$15,A165&lt;=Saline!$L$15),0,
IF(AND(K165&gt;=Saline!$M$16,A165&lt;=Saline!$L$16),0,
IF(AND(K165&gt;=Saline!$M$17,A165&lt;=Saline!$L$17),0,IF((MIN(I165,$E$4*(1-D165)*L165)/1000)+J164&gt;SUM($E$3:$F$3),(SUM($E$3:$F$3)-J164)*1000,MIN(I165,$E$4*(1-D165)*L165)))))</f>
        <v>48.255555555555553</v>
      </c>
      <c r="N165" s="192">
        <f>IF(COUNTIFS('PTC GRTgaz'!$AB$11:$AB$28891,"",'PTC GRTgaz'!$B$11:$B$28891,'Sud-Est'!N$15,'PTC GRTgaz'!$D$11:$D$28891,'Sud-Est'!$A165,'PTC GRTgaz'!$C$11:$C$28891,"DEL")&gt;0,N$13,SUMIFS('PTC GRTgaz'!$AB$11:$AB$28891,'PTC GRTgaz'!$B$11:$B$28891,'Sud-Est'!N$15,'PTC GRTgaz'!$D$11:$D$28891,'Sud-Est'!$A165,'PTC GRTgaz'!$C$11:$C$28891,"DEL")*1.0026*$N$13/86)</f>
        <v>86</v>
      </c>
      <c r="O165" s="102">
        <f t="shared" si="19"/>
        <v>9.6896677777777782</v>
      </c>
      <c r="P165" s="58">
        <f t="shared" si="20"/>
        <v>0.89696444444444445</v>
      </c>
      <c r="Q165" s="59">
        <f>IF(P165&gt;=1,0,_xlfn.XLOOKUP(P165,Saline!$B$30:$B$130,Saline!$L$30:$L$130,,1))</f>
        <v>0.55000000000000004</v>
      </c>
      <c r="R165" s="142">
        <f xml:space="preserve">
IF(AND(P165&gt;=Saline!$M$15,A165&lt;=Saline!$L$15),0,
IF(AND(P165&gt;=Saline!$M$16,A165&lt;=Saline!$L$16),0,
IF(AND(P165&gt;=Saline!$M$17,A165&lt;=Saline!$L$17),0,MIN(N165,$E$4*(1-D165)*Q165))))</f>
        <v>47.300000000000004</v>
      </c>
    </row>
    <row r="166" spans="1:18" x14ac:dyDescent="0.45">
      <c r="A166" s="56">
        <f t="shared" si="14"/>
        <v>44802</v>
      </c>
      <c r="B166" s="157">
        <f>_xlfn.XLOOKUP(A166,Saline!$L$23,Saline!$O$23,0,0)</f>
        <v>0</v>
      </c>
      <c r="C166" s="143">
        <f>_xlfn.XLOOKUP(A166,Saline!$L$15:$L$17,Saline!$O$15:$O$17,SUM($E$3:$F$3),0)</f>
        <v>10.75</v>
      </c>
      <c r="D166" s="58">
        <f>'PT Storengy'!B158</f>
        <v>0.45</v>
      </c>
      <c r="E166" s="60">
        <f t="shared" si="15"/>
        <v>9.7142637777777789</v>
      </c>
      <c r="F166" s="58">
        <f t="shared" si="16"/>
        <v>0.90136444444444452</v>
      </c>
      <c r="G166" s="59">
        <f>IF(F166&gt;=1,0,_xlfn.XLOOKUP(F166,Saline!$B$30:$B$130,Saline!$L$30:$L$130,,1))</f>
        <v>0.52</v>
      </c>
      <c r="H166" s="142">
        <f xml:space="preserve">
IF(AND(F166&gt;=Saline!$M$15,A166&lt;=Saline!$L$15),0,
IF(AND(F166&gt;=Saline!$M$16,A166&lt;=Saline!$L$16),0,
IF(AND(F166&gt;=Saline!$M$17,A166&lt;=Saline!$L$17),0,IF(($E$4*(1-D166)*G166/1000)+E165&gt;SUM($E$3:$F$3),(SUM($E$3:$F$3)-E165)*1000,$E$4*(1-D166)*G166))))</f>
        <v>24.596000000000004</v>
      </c>
      <c r="I166" s="192">
        <f>IF(COUNTIFS('PTC GRTgaz'!$AA$11:$AA$28891,"",'PTC GRTgaz'!$B$11:$B$28891,'Sud-Est'!I$15,'PTC GRTgaz'!$D$11:$D$28891,'Sud-Est'!$A166,'PTC GRTgaz'!$C$11:$C$28891,"DEL")&gt;0,I$13,SUMIFS('PTC GRTgaz'!$AA$11:$AA$28891,'PTC GRTgaz'!$B$11:$B$28891,'Sud-Est'!I$15,'PTC GRTgaz'!$D$11:$D$28891,'Sud-Est'!$A166,'PTC GRTgaz'!$C$11:$C$28891,"DEL")*1.0026*$I$13/86)</f>
        <v>86</v>
      </c>
      <c r="J166" s="102">
        <f t="shared" si="17"/>
        <v>9.4953488888888877</v>
      </c>
      <c r="K166" s="58">
        <f t="shared" si="18"/>
        <v>0.88084382428940555</v>
      </c>
      <c r="L166" s="59">
        <f>IF(K166&gt;=1,0,_xlfn.XLOOKUP(K166,Saline!$B$30:$B$130,Saline!$L$30:$L$130,,1))</f>
        <v>0.55555555555555558</v>
      </c>
      <c r="M166" s="142">
        <f xml:space="preserve">
IF(AND(K166&gt;=Saline!$M$15,A166&lt;=Saline!$L$15),0,
IF(AND(K166&gt;=Saline!$M$16,A166&lt;=Saline!$L$16),0,
IF(AND(K166&gt;=Saline!$M$17,A166&lt;=Saline!$L$17),0,IF((MIN(I166,$E$4*(1-D166)*L166)/1000)+J165&gt;SUM($E$3:$F$3),(SUM($E$3:$F$3)-J165)*1000,MIN(I166,$E$4*(1-D166)*L166)))))</f>
        <v>26.277777777777782</v>
      </c>
      <c r="N166" s="192">
        <f>IF(COUNTIFS('PTC GRTgaz'!$AB$11:$AB$28891,"",'PTC GRTgaz'!$B$11:$B$28891,'Sud-Est'!N$15,'PTC GRTgaz'!$D$11:$D$28891,'Sud-Est'!$A166,'PTC GRTgaz'!$C$11:$C$28891,"DEL")&gt;0,N$13,SUMIFS('PTC GRTgaz'!$AB$11:$AB$28891,'PTC GRTgaz'!$B$11:$B$28891,'Sud-Est'!N$15,'PTC GRTgaz'!$D$11:$D$28891,'Sud-Est'!$A166,'PTC GRTgaz'!$C$11:$C$28891,"DEL")*1.0026*$N$13/86)</f>
        <v>86</v>
      </c>
      <c r="O166" s="102">
        <f t="shared" si="19"/>
        <v>9.7142637777777789</v>
      </c>
      <c r="P166" s="58">
        <f t="shared" si="20"/>
        <v>0.90136444444444452</v>
      </c>
      <c r="Q166" s="59">
        <f>IF(P166&gt;=1,0,_xlfn.XLOOKUP(P166,Saline!$B$30:$B$130,Saline!$L$30:$L$130,,1))</f>
        <v>0.52</v>
      </c>
      <c r="R166" s="142">
        <f xml:space="preserve">
IF(AND(P166&gt;=Saline!$M$15,A166&lt;=Saline!$L$15),0,
IF(AND(P166&gt;=Saline!$M$16,A166&lt;=Saline!$L$16),0,
IF(AND(P166&gt;=Saline!$M$17,A166&lt;=Saline!$L$17),0,MIN(N166,$E$4*(1-D166)*Q166))))</f>
        <v>24.596000000000004</v>
      </c>
    </row>
    <row r="167" spans="1:18" x14ac:dyDescent="0.45">
      <c r="A167" s="56">
        <f t="shared" si="14"/>
        <v>44803</v>
      </c>
      <c r="B167" s="157">
        <f>_xlfn.XLOOKUP(A167,Saline!$L$23,Saline!$O$23,0,0)</f>
        <v>0</v>
      </c>
      <c r="C167" s="143">
        <f>_xlfn.XLOOKUP(A167,Saline!$L$15:$L$17,Saline!$O$15:$O$17,SUM($E$3:$F$3),0)</f>
        <v>10.75</v>
      </c>
      <c r="D167" s="58">
        <f>'PT Storengy'!B159</f>
        <v>0.45</v>
      </c>
      <c r="E167" s="60">
        <f t="shared" si="15"/>
        <v>9.7388597777777797</v>
      </c>
      <c r="F167" s="58">
        <f t="shared" si="16"/>
        <v>0.90365244444444459</v>
      </c>
      <c r="G167" s="59">
        <f>IF(F167&gt;=1,0,_xlfn.XLOOKUP(F167,Saline!$B$30:$B$130,Saline!$L$30:$L$130,,1))</f>
        <v>0.52</v>
      </c>
      <c r="H167" s="142">
        <f xml:space="preserve">
IF(AND(F167&gt;=Saline!$M$15,A167&lt;=Saline!$L$15),0,
IF(AND(F167&gt;=Saline!$M$16,A167&lt;=Saline!$L$16),0,
IF(AND(F167&gt;=Saline!$M$17,A167&lt;=Saline!$L$17),0,IF(($E$4*(1-D167)*G167/1000)+E166&gt;SUM($E$3:$F$3),(SUM($E$3:$F$3)-E166)*1000,$E$4*(1-D167)*G167))))</f>
        <v>24.596000000000004</v>
      </c>
      <c r="I167" s="192">
        <f>IF(COUNTIFS('PTC GRTgaz'!$AA$11:$AA$28891,"",'PTC GRTgaz'!$B$11:$B$28891,'Sud-Est'!I$15,'PTC GRTgaz'!$D$11:$D$28891,'Sud-Est'!$A167,'PTC GRTgaz'!$C$11:$C$28891,"DEL")&gt;0,I$13,SUMIFS('PTC GRTgaz'!$AA$11:$AA$28891,'PTC GRTgaz'!$B$11:$B$28891,'Sud-Est'!I$15,'PTC GRTgaz'!$D$11:$D$28891,'Sud-Est'!$A167,'PTC GRTgaz'!$C$11:$C$28891,"DEL")*1.0026*$I$13/86)</f>
        <v>86</v>
      </c>
      <c r="J167" s="102">
        <f t="shared" si="17"/>
        <v>9.5216266666666662</v>
      </c>
      <c r="K167" s="58">
        <f t="shared" si="18"/>
        <v>0.88328826873385002</v>
      </c>
      <c r="L167" s="59">
        <f>IF(K167&gt;=1,0,_xlfn.XLOOKUP(K167,Saline!$B$30:$B$130,Saline!$L$30:$L$130,,1))</f>
        <v>0.55555555555555558</v>
      </c>
      <c r="M167" s="142">
        <f xml:space="preserve">
IF(AND(K167&gt;=Saline!$M$15,A167&lt;=Saline!$L$15),0,
IF(AND(K167&gt;=Saline!$M$16,A167&lt;=Saline!$L$16),0,
IF(AND(K167&gt;=Saline!$M$17,A167&lt;=Saline!$L$17),0,IF((MIN(I167,$E$4*(1-D167)*L167)/1000)+J166&gt;SUM($E$3:$F$3),(SUM($E$3:$F$3)-J166)*1000,MIN(I167,$E$4*(1-D167)*L167)))))</f>
        <v>26.277777777777782</v>
      </c>
      <c r="N167" s="192">
        <f>IF(COUNTIFS('PTC GRTgaz'!$AB$11:$AB$28891,"",'PTC GRTgaz'!$B$11:$B$28891,'Sud-Est'!N$15,'PTC GRTgaz'!$D$11:$D$28891,'Sud-Est'!$A167,'PTC GRTgaz'!$C$11:$C$28891,"DEL")&gt;0,N$13,SUMIFS('PTC GRTgaz'!$AB$11:$AB$28891,'PTC GRTgaz'!$B$11:$B$28891,'Sud-Est'!N$15,'PTC GRTgaz'!$D$11:$D$28891,'Sud-Est'!$A167,'PTC GRTgaz'!$C$11:$C$28891,"DEL")*1.0026*$N$13/86)</f>
        <v>86</v>
      </c>
      <c r="O167" s="102">
        <f t="shared" si="19"/>
        <v>9.7388597777777797</v>
      </c>
      <c r="P167" s="58">
        <f t="shared" si="20"/>
        <v>0.90365244444444459</v>
      </c>
      <c r="Q167" s="59">
        <f>IF(P167&gt;=1,0,_xlfn.XLOOKUP(P167,Saline!$B$30:$B$130,Saline!$L$30:$L$130,,1))</f>
        <v>0.52</v>
      </c>
      <c r="R167" s="142">
        <f xml:space="preserve">
IF(AND(P167&gt;=Saline!$M$15,A167&lt;=Saline!$L$15),0,
IF(AND(P167&gt;=Saline!$M$16,A167&lt;=Saline!$L$16),0,
IF(AND(P167&gt;=Saline!$M$17,A167&lt;=Saline!$L$17),0,MIN(N167,$E$4*(1-D167)*Q167))))</f>
        <v>24.596000000000004</v>
      </c>
    </row>
    <row r="168" spans="1:18" x14ac:dyDescent="0.45">
      <c r="A168" s="56">
        <f t="shared" si="14"/>
        <v>44804</v>
      </c>
      <c r="B168" s="157">
        <f>_xlfn.XLOOKUP(A168,Saline!$L$23,Saline!$O$23,0,0)</f>
        <v>0</v>
      </c>
      <c r="C168" s="143">
        <f>_xlfn.XLOOKUP(A168,Saline!$L$15:$L$17,Saline!$O$15:$O$17,SUM($E$3:$F$3),0)</f>
        <v>10.75</v>
      </c>
      <c r="D168" s="58">
        <f>'PT Storengy'!B160</f>
        <v>0.45</v>
      </c>
      <c r="E168" s="60">
        <f t="shared" si="15"/>
        <v>9.7634557777777804</v>
      </c>
      <c r="F168" s="58">
        <f t="shared" si="16"/>
        <v>0.90594044444444466</v>
      </c>
      <c r="G168" s="59">
        <f>IF(F168&gt;=1,0,_xlfn.XLOOKUP(F168,Saline!$B$30:$B$130,Saline!$L$30:$L$130,,1))</f>
        <v>0.52</v>
      </c>
      <c r="H168" s="142">
        <f xml:space="preserve">
IF(AND(F168&gt;=Saline!$M$15,A168&lt;=Saline!$L$15),0,
IF(AND(F168&gt;=Saline!$M$16,A168&lt;=Saline!$L$16),0,
IF(AND(F168&gt;=Saline!$M$17,A168&lt;=Saline!$L$17),0,IF(($E$4*(1-D168)*G168/1000)+E167&gt;SUM($E$3:$F$3),(SUM($E$3:$F$3)-E167)*1000,$E$4*(1-D168)*G168))))</f>
        <v>24.596000000000004</v>
      </c>
      <c r="I168" s="192">
        <f>IF(COUNTIFS('PTC GRTgaz'!$AA$11:$AA$28891,"",'PTC GRTgaz'!$B$11:$B$28891,'Sud-Est'!I$15,'PTC GRTgaz'!$D$11:$D$28891,'Sud-Est'!$A168,'PTC GRTgaz'!$C$11:$C$28891,"DEL")&gt;0,I$13,SUMIFS('PTC GRTgaz'!$AA$11:$AA$28891,'PTC GRTgaz'!$B$11:$B$28891,'Sud-Est'!I$15,'PTC GRTgaz'!$D$11:$D$28891,'Sud-Est'!$A168,'PTC GRTgaz'!$C$11:$C$28891,"DEL")*1.0026*$I$13/86)</f>
        <v>86</v>
      </c>
      <c r="J168" s="102">
        <f t="shared" si="17"/>
        <v>9.5479044444444447</v>
      </c>
      <c r="K168" s="58">
        <f t="shared" si="18"/>
        <v>0.8857327131782945</v>
      </c>
      <c r="L168" s="59">
        <f>IF(K168&gt;=1,0,_xlfn.XLOOKUP(K168,Saline!$B$30:$B$130,Saline!$L$30:$L$130,,1))</f>
        <v>0.55555555555555558</v>
      </c>
      <c r="M168" s="142">
        <f xml:space="preserve">
IF(AND(K168&gt;=Saline!$M$15,A168&lt;=Saline!$L$15),0,
IF(AND(K168&gt;=Saline!$M$16,A168&lt;=Saline!$L$16),0,
IF(AND(K168&gt;=Saline!$M$17,A168&lt;=Saline!$L$17),0,IF((MIN(I168,$E$4*(1-D168)*L168)/1000)+J167&gt;SUM($E$3:$F$3),(SUM($E$3:$F$3)-J167)*1000,MIN(I168,$E$4*(1-D168)*L168)))))</f>
        <v>26.277777777777782</v>
      </c>
      <c r="N168" s="192">
        <f>IF(COUNTIFS('PTC GRTgaz'!$AB$11:$AB$28891,"",'PTC GRTgaz'!$B$11:$B$28891,'Sud-Est'!N$15,'PTC GRTgaz'!$D$11:$D$28891,'Sud-Est'!$A168,'PTC GRTgaz'!$C$11:$C$28891,"DEL")&gt;0,N$13,SUMIFS('PTC GRTgaz'!$AB$11:$AB$28891,'PTC GRTgaz'!$B$11:$B$28891,'Sud-Est'!N$15,'PTC GRTgaz'!$D$11:$D$28891,'Sud-Est'!$A168,'PTC GRTgaz'!$C$11:$C$28891,"DEL")*1.0026*$N$13/86)</f>
        <v>86</v>
      </c>
      <c r="O168" s="102">
        <f t="shared" si="19"/>
        <v>9.7634557777777804</v>
      </c>
      <c r="P168" s="58">
        <f t="shared" si="20"/>
        <v>0.90594044444444466</v>
      </c>
      <c r="Q168" s="59">
        <f>IF(P168&gt;=1,0,_xlfn.XLOOKUP(P168,Saline!$B$30:$B$130,Saline!$L$30:$L$130,,1))</f>
        <v>0.52</v>
      </c>
      <c r="R168" s="142">
        <f xml:space="preserve">
IF(AND(P168&gt;=Saline!$M$15,A168&lt;=Saline!$L$15),0,
IF(AND(P168&gt;=Saline!$M$16,A168&lt;=Saline!$L$16),0,
IF(AND(P168&gt;=Saline!$M$17,A168&lt;=Saline!$L$17),0,MIN(N168,$E$4*(1-D168)*Q168))))</f>
        <v>24.596000000000004</v>
      </c>
    </row>
    <row r="169" spans="1:18" x14ac:dyDescent="0.45">
      <c r="A169" s="56">
        <f t="shared" si="14"/>
        <v>44805</v>
      </c>
      <c r="B169" s="157">
        <f>_xlfn.XLOOKUP(A169,Saline!$L$23,Saline!$O$23,0,0)</f>
        <v>0</v>
      </c>
      <c r="C169" s="143">
        <f>_xlfn.XLOOKUP(A169,Saline!$L$15:$L$17,Saline!$O$15:$O$17,SUM($E$3:$F$3),0)</f>
        <v>10.75</v>
      </c>
      <c r="D169" s="58">
        <f>'PT Storengy'!B161</f>
        <v>0.45</v>
      </c>
      <c r="E169" s="60">
        <f t="shared" si="15"/>
        <v>9.7880517777777811</v>
      </c>
      <c r="F169" s="58">
        <f t="shared" si="16"/>
        <v>0.90822844444444473</v>
      </c>
      <c r="G169" s="59">
        <f>IF(F169&gt;=1,0,_xlfn.XLOOKUP(F169,Saline!$B$30:$B$130,Saline!$L$30:$L$130,,1))</f>
        <v>0.52</v>
      </c>
      <c r="H169" s="142">
        <f xml:space="preserve">
IF(AND(F169&gt;=Saline!$M$15,A169&lt;=Saline!$L$15),0,
IF(AND(F169&gt;=Saline!$M$16,A169&lt;=Saline!$L$16),0,
IF(AND(F169&gt;=Saline!$M$17,A169&lt;=Saline!$L$17),0,IF(($E$4*(1-D169)*G169/1000)+E168&gt;SUM($E$3:$F$3),(SUM($E$3:$F$3)-E168)*1000,$E$4*(1-D169)*G169))))</f>
        <v>24.596000000000004</v>
      </c>
      <c r="I169" s="192">
        <f>IF(COUNTIFS('PTC GRTgaz'!$AA$11:$AA$28891,"",'PTC GRTgaz'!$B$11:$B$28891,'Sud-Est'!I$15,'PTC GRTgaz'!$D$11:$D$28891,'Sud-Est'!$A169,'PTC GRTgaz'!$C$11:$C$28891,"DEL")&gt;0,I$13,SUMIFS('PTC GRTgaz'!$AA$11:$AA$28891,'PTC GRTgaz'!$B$11:$B$28891,'Sud-Est'!I$15,'PTC GRTgaz'!$D$11:$D$28891,'Sud-Est'!$A169,'PTC GRTgaz'!$C$11:$C$28891,"DEL")*1.0026*$I$13/86)</f>
        <v>86</v>
      </c>
      <c r="J169" s="102">
        <f t="shared" si="17"/>
        <v>9.5741822222222233</v>
      </c>
      <c r="K169" s="58">
        <f t="shared" si="18"/>
        <v>0.88817715762273908</v>
      </c>
      <c r="L169" s="59">
        <f>IF(K169&gt;=1,0,_xlfn.XLOOKUP(K169,Saline!$B$30:$B$130,Saline!$L$30:$L$130,,1))</f>
        <v>0.55555555555555558</v>
      </c>
      <c r="M169" s="142">
        <f xml:space="preserve">
IF(AND(K169&gt;=Saline!$M$15,A169&lt;=Saline!$L$15),0,
IF(AND(K169&gt;=Saline!$M$16,A169&lt;=Saline!$L$16),0,
IF(AND(K169&gt;=Saline!$M$17,A169&lt;=Saline!$L$17),0,IF((MIN(I169,$E$4*(1-D169)*L169)/1000)+J168&gt;SUM($E$3:$F$3),(SUM($E$3:$F$3)-J168)*1000,MIN(I169,$E$4*(1-D169)*L169)))))</f>
        <v>26.277777777777782</v>
      </c>
      <c r="N169" s="192">
        <f>IF(COUNTIFS('PTC GRTgaz'!$AB$11:$AB$28891,"",'PTC GRTgaz'!$B$11:$B$28891,'Sud-Est'!N$15,'PTC GRTgaz'!$D$11:$D$28891,'Sud-Est'!$A169,'PTC GRTgaz'!$C$11:$C$28891,"DEL")&gt;0,N$13,SUMIFS('PTC GRTgaz'!$AB$11:$AB$28891,'PTC GRTgaz'!$B$11:$B$28891,'Sud-Est'!N$15,'PTC GRTgaz'!$D$11:$D$28891,'Sud-Est'!$A169,'PTC GRTgaz'!$C$11:$C$28891,"DEL")*1.0026*$N$13/86)</f>
        <v>86</v>
      </c>
      <c r="O169" s="102">
        <f t="shared" si="19"/>
        <v>9.7880517777777811</v>
      </c>
      <c r="P169" s="58">
        <f t="shared" si="20"/>
        <v>0.90822844444444473</v>
      </c>
      <c r="Q169" s="59">
        <f>IF(P169&gt;=1,0,_xlfn.XLOOKUP(P169,Saline!$B$30:$B$130,Saline!$L$30:$L$130,,1))</f>
        <v>0.52</v>
      </c>
      <c r="R169" s="142">
        <f xml:space="preserve">
IF(AND(P169&gt;=Saline!$M$15,A169&lt;=Saline!$L$15),0,
IF(AND(P169&gt;=Saline!$M$16,A169&lt;=Saline!$L$16),0,
IF(AND(P169&gt;=Saline!$M$17,A169&lt;=Saline!$L$17),0,MIN(N169,$E$4*(1-D169)*Q169))))</f>
        <v>24.596000000000004</v>
      </c>
    </row>
    <row r="170" spans="1:18" x14ac:dyDescent="0.45">
      <c r="A170" s="56">
        <f t="shared" si="14"/>
        <v>44806</v>
      </c>
      <c r="B170" s="157">
        <f>_xlfn.XLOOKUP(A170,Saline!$L$23,Saline!$O$23,0,0)</f>
        <v>0</v>
      </c>
      <c r="C170" s="143">
        <f>_xlfn.XLOOKUP(A170,Saline!$L$15:$L$17,Saline!$O$15:$O$17,SUM($E$3:$F$3),0)</f>
        <v>10.75</v>
      </c>
      <c r="D170" s="58">
        <f>'PT Storengy'!B162</f>
        <v>0.45</v>
      </c>
      <c r="E170" s="60">
        <f t="shared" si="15"/>
        <v>9.8112287777777816</v>
      </c>
      <c r="F170" s="58">
        <f t="shared" si="16"/>
        <v>0.91051644444444479</v>
      </c>
      <c r="G170" s="59">
        <f>IF(F170&gt;=1,0,_xlfn.XLOOKUP(F170,Saline!$B$30:$B$130,Saline!$L$30:$L$130,,1))</f>
        <v>0.49</v>
      </c>
      <c r="H170" s="142">
        <f xml:space="preserve">
IF(AND(F170&gt;=Saline!$M$15,A170&lt;=Saline!$L$15),0,
IF(AND(F170&gt;=Saline!$M$16,A170&lt;=Saline!$L$16),0,
IF(AND(F170&gt;=Saline!$M$17,A170&lt;=Saline!$L$17),0,IF(($E$4*(1-D170)*G170/1000)+E169&gt;SUM($E$3:$F$3),(SUM($E$3:$F$3)-E169)*1000,$E$4*(1-D170)*G170))))</f>
        <v>23.177000000000003</v>
      </c>
      <c r="I170" s="192">
        <f>IF(COUNTIFS('PTC GRTgaz'!$AA$11:$AA$28891,"",'PTC GRTgaz'!$B$11:$B$28891,'Sud-Est'!I$15,'PTC GRTgaz'!$D$11:$D$28891,'Sud-Est'!$A170,'PTC GRTgaz'!$C$11:$C$28891,"DEL")&gt;0,I$13,SUMIFS('PTC GRTgaz'!$AA$11:$AA$28891,'PTC GRTgaz'!$B$11:$B$28891,'Sud-Est'!I$15,'PTC GRTgaz'!$D$11:$D$28891,'Sud-Est'!$A170,'PTC GRTgaz'!$C$11:$C$28891,"DEL")*1.0026*$I$13/86)</f>
        <v>86</v>
      </c>
      <c r="J170" s="102">
        <f t="shared" si="17"/>
        <v>9.6001972222222225</v>
      </c>
      <c r="K170" s="58">
        <f t="shared" si="18"/>
        <v>0.89062160206718355</v>
      </c>
      <c r="L170" s="59">
        <f>IF(K170&gt;=1,0,_xlfn.XLOOKUP(K170,Saline!$B$30:$B$130,Saline!$L$30:$L$130,,1))</f>
        <v>0.55000000000000004</v>
      </c>
      <c r="M170" s="142">
        <f xml:space="preserve">
IF(AND(K170&gt;=Saline!$M$15,A170&lt;=Saline!$L$15),0,
IF(AND(K170&gt;=Saline!$M$16,A170&lt;=Saline!$L$16),0,
IF(AND(K170&gt;=Saline!$M$17,A170&lt;=Saline!$L$17),0,IF((MIN(I170,$E$4*(1-D170)*L170)/1000)+J169&gt;SUM($E$3:$F$3),(SUM($E$3:$F$3)-J169)*1000,MIN(I170,$E$4*(1-D170)*L170)))))</f>
        <v>26.015000000000004</v>
      </c>
      <c r="N170" s="192">
        <f>IF(COUNTIFS('PTC GRTgaz'!$AB$11:$AB$28891,"",'PTC GRTgaz'!$B$11:$B$28891,'Sud-Est'!N$15,'PTC GRTgaz'!$D$11:$D$28891,'Sud-Est'!$A170,'PTC GRTgaz'!$C$11:$C$28891,"DEL")&gt;0,N$13,SUMIFS('PTC GRTgaz'!$AB$11:$AB$28891,'PTC GRTgaz'!$B$11:$B$28891,'Sud-Est'!N$15,'PTC GRTgaz'!$D$11:$D$28891,'Sud-Est'!$A170,'PTC GRTgaz'!$C$11:$C$28891,"DEL")*1.0026*$N$13/86)</f>
        <v>86</v>
      </c>
      <c r="O170" s="102">
        <f t="shared" si="19"/>
        <v>9.8112287777777816</v>
      </c>
      <c r="P170" s="58">
        <f t="shared" si="20"/>
        <v>0.91051644444444479</v>
      </c>
      <c r="Q170" s="59">
        <f>IF(P170&gt;=1,0,_xlfn.XLOOKUP(P170,Saline!$B$30:$B$130,Saline!$L$30:$L$130,,1))</f>
        <v>0.49</v>
      </c>
      <c r="R170" s="142">
        <f xml:space="preserve">
IF(AND(P170&gt;=Saline!$M$15,A170&lt;=Saline!$L$15),0,
IF(AND(P170&gt;=Saline!$M$16,A170&lt;=Saline!$L$16),0,
IF(AND(P170&gt;=Saline!$M$17,A170&lt;=Saline!$L$17),0,MIN(N170,$E$4*(1-D170)*Q170))))</f>
        <v>23.177000000000003</v>
      </c>
    </row>
    <row r="171" spans="1:18" x14ac:dyDescent="0.45">
      <c r="A171" s="56">
        <f t="shared" si="14"/>
        <v>44807</v>
      </c>
      <c r="B171" s="157">
        <f>_xlfn.XLOOKUP(A171,Saline!$L$23,Saline!$O$23,0,0)</f>
        <v>0</v>
      </c>
      <c r="C171" s="143">
        <f>_xlfn.XLOOKUP(A171,Saline!$L$15:$L$17,Saline!$O$15:$O$17,SUM($E$3:$F$3),0)</f>
        <v>10.75</v>
      </c>
      <c r="D171" s="58">
        <f>'PT Storengy'!B163</f>
        <v>0.45</v>
      </c>
      <c r="E171" s="60">
        <f t="shared" si="15"/>
        <v>9.834405777777782</v>
      </c>
      <c r="F171" s="58">
        <f t="shared" si="16"/>
        <v>0.91267244444444484</v>
      </c>
      <c r="G171" s="59">
        <f>IF(F171&gt;=1,0,_xlfn.XLOOKUP(F171,Saline!$B$30:$B$130,Saline!$L$30:$L$130,,1))</f>
        <v>0.49</v>
      </c>
      <c r="H171" s="142">
        <f xml:space="preserve">
IF(AND(F171&gt;=Saline!$M$15,A171&lt;=Saline!$L$15),0,
IF(AND(F171&gt;=Saline!$M$16,A171&lt;=Saline!$L$16),0,
IF(AND(F171&gt;=Saline!$M$17,A171&lt;=Saline!$L$17),0,IF(($E$4*(1-D171)*G171/1000)+E170&gt;SUM($E$3:$F$3),(SUM($E$3:$F$3)-E170)*1000,$E$4*(1-D171)*G171))))</f>
        <v>23.177000000000003</v>
      </c>
      <c r="I171" s="192">
        <f>IF(COUNTIFS('PTC GRTgaz'!$AA$11:$AA$28891,"",'PTC GRTgaz'!$B$11:$B$28891,'Sud-Est'!I$15,'PTC GRTgaz'!$D$11:$D$28891,'Sud-Est'!$A171,'PTC GRTgaz'!$C$11:$C$28891,"DEL")&gt;0,I$13,SUMIFS('PTC GRTgaz'!$AA$11:$AA$28891,'PTC GRTgaz'!$B$11:$B$28891,'Sud-Est'!I$15,'PTC GRTgaz'!$D$11:$D$28891,'Sud-Est'!$A171,'PTC GRTgaz'!$C$11:$C$28891,"DEL")*1.0026*$I$13/86)</f>
        <v>86</v>
      </c>
      <c r="J171" s="102">
        <f t="shared" si="17"/>
        <v>9.6262122222222217</v>
      </c>
      <c r="K171" s="58">
        <f t="shared" si="18"/>
        <v>0.89304160206718353</v>
      </c>
      <c r="L171" s="59">
        <f>IF(K171&gt;=1,0,_xlfn.XLOOKUP(K171,Saline!$B$30:$B$130,Saline!$L$30:$L$130,,1))</f>
        <v>0.55000000000000004</v>
      </c>
      <c r="M171" s="142">
        <f xml:space="preserve">
IF(AND(K171&gt;=Saline!$M$15,A171&lt;=Saline!$L$15),0,
IF(AND(K171&gt;=Saline!$M$16,A171&lt;=Saline!$L$16),0,
IF(AND(K171&gt;=Saline!$M$17,A171&lt;=Saline!$L$17),0,IF((MIN(I171,$E$4*(1-D171)*L171)/1000)+J170&gt;SUM($E$3:$F$3),(SUM($E$3:$F$3)-J170)*1000,MIN(I171,$E$4*(1-D171)*L171)))))</f>
        <v>26.015000000000004</v>
      </c>
      <c r="N171" s="192">
        <f>IF(COUNTIFS('PTC GRTgaz'!$AB$11:$AB$28891,"",'PTC GRTgaz'!$B$11:$B$28891,'Sud-Est'!N$15,'PTC GRTgaz'!$D$11:$D$28891,'Sud-Est'!$A171,'PTC GRTgaz'!$C$11:$C$28891,"DEL")&gt;0,N$13,SUMIFS('PTC GRTgaz'!$AB$11:$AB$28891,'PTC GRTgaz'!$B$11:$B$28891,'Sud-Est'!N$15,'PTC GRTgaz'!$D$11:$D$28891,'Sud-Est'!$A171,'PTC GRTgaz'!$C$11:$C$28891,"DEL")*1.0026*$N$13/86)</f>
        <v>86</v>
      </c>
      <c r="O171" s="102">
        <f t="shared" si="19"/>
        <v>9.834405777777782</v>
      </c>
      <c r="P171" s="58">
        <f t="shared" si="20"/>
        <v>0.91267244444444484</v>
      </c>
      <c r="Q171" s="59">
        <f>IF(P171&gt;=1,0,_xlfn.XLOOKUP(P171,Saline!$B$30:$B$130,Saline!$L$30:$L$130,,1))</f>
        <v>0.49</v>
      </c>
      <c r="R171" s="142">
        <f xml:space="preserve">
IF(AND(P171&gt;=Saline!$M$15,A171&lt;=Saline!$L$15),0,
IF(AND(P171&gt;=Saline!$M$16,A171&lt;=Saline!$L$16),0,
IF(AND(P171&gt;=Saline!$M$17,A171&lt;=Saline!$L$17),0,MIN(N171,$E$4*(1-D171)*Q171))))</f>
        <v>23.177000000000003</v>
      </c>
    </row>
    <row r="172" spans="1:18" x14ac:dyDescent="0.45">
      <c r="A172" s="56">
        <f t="shared" si="14"/>
        <v>44808</v>
      </c>
      <c r="B172" s="157">
        <f>_xlfn.XLOOKUP(A172,Saline!$L$23,Saline!$O$23,0,0)</f>
        <v>0</v>
      </c>
      <c r="C172" s="143">
        <f>_xlfn.XLOOKUP(A172,Saline!$L$15:$L$17,Saline!$O$15:$O$17,SUM($E$3:$F$3),0)</f>
        <v>10.75</v>
      </c>
      <c r="D172" s="58">
        <f>'PT Storengy'!B164</f>
        <v>0.45</v>
      </c>
      <c r="E172" s="60">
        <f t="shared" si="15"/>
        <v>9.8575827777777825</v>
      </c>
      <c r="F172" s="58">
        <f t="shared" si="16"/>
        <v>0.91482844444444489</v>
      </c>
      <c r="G172" s="59">
        <f>IF(F172&gt;=1,0,_xlfn.XLOOKUP(F172,Saline!$B$30:$B$130,Saline!$L$30:$L$130,,1))</f>
        <v>0.49</v>
      </c>
      <c r="H172" s="142">
        <f xml:space="preserve">
IF(AND(F172&gt;=Saline!$M$15,A172&lt;=Saline!$L$15),0,
IF(AND(F172&gt;=Saline!$M$16,A172&lt;=Saline!$L$16),0,
IF(AND(F172&gt;=Saline!$M$17,A172&lt;=Saline!$L$17),0,IF(($E$4*(1-D172)*G172/1000)+E171&gt;SUM($E$3:$F$3),(SUM($E$3:$F$3)-E171)*1000,$E$4*(1-D172)*G172))))</f>
        <v>23.177000000000003</v>
      </c>
      <c r="I172" s="192">
        <f>IF(COUNTIFS('PTC GRTgaz'!$AA$11:$AA$28891,"",'PTC GRTgaz'!$B$11:$B$28891,'Sud-Est'!I$15,'PTC GRTgaz'!$D$11:$D$28891,'Sud-Est'!$A172,'PTC GRTgaz'!$C$11:$C$28891,"DEL")&gt;0,I$13,SUMIFS('PTC GRTgaz'!$AA$11:$AA$28891,'PTC GRTgaz'!$B$11:$B$28891,'Sud-Est'!I$15,'PTC GRTgaz'!$D$11:$D$28891,'Sud-Est'!$A172,'PTC GRTgaz'!$C$11:$C$28891,"DEL")*1.0026*$I$13/86)</f>
        <v>86</v>
      </c>
      <c r="J172" s="102">
        <f t="shared" si="17"/>
        <v>9.652227222222221</v>
      </c>
      <c r="K172" s="58">
        <f t="shared" si="18"/>
        <v>0.89546160206718339</v>
      </c>
      <c r="L172" s="59">
        <f>IF(K172&gt;=1,0,_xlfn.XLOOKUP(K172,Saline!$B$30:$B$130,Saline!$L$30:$L$130,,1))</f>
        <v>0.55000000000000004</v>
      </c>
      <c r="M172" s="142">
        <f xml:space="preserve">
IF(AND(K172&gt;=Saline!$M$15,A172&lt;=Saline!$L$15),0,
IF(AND(K172&gt;=Saline!$M$16,A172&lt;=Saline!$L$16),0,
IF(AND(K172&gt;=Saline!$M$17,A172&lt;=Saline!$L$17),0,IF((MIN(I172,$E$4*(1-D172)*L172)/1000)+J171&gt;SUM($E$3:$F$3),(SUM($E$3:$F$3)-J171)*1000,MIN(I172,$E$4*(1-D172)*L172)))))</f>
        <v>26.015000000000004</v>
      </c>
      <c r="N172" s="192">
        <f>IF(COUNTIFS('PTC GRTgaz'!$AB$11:$AB$28891,"",'PTC GRTgaz'!$B$11:$B$28891,'Sud-Est'!N$15,'PTC GRTgaz'!$D$11:$D$28891,'Sud-Est'!$A172,'PTC GRTgaz'!$C$11:$C$28891,"DEL")&gt;0,N$13,SUMIFS('PTC GRTgaz'!$AB$11:$AB$28891,'PTC GRTgaz'!$B$11:$B$28891,'Sud-Est'!N$15,'PTC GRTgaz'!$D$11:$D$28891,'Sud-Est'!$A172,'PTC GRTgaz'!$C$11:$C$28891,"DEL")*1.0026*$N$13/86)</f>
        <v>86</v>
      </c>
      <c r="O172" s="102">
        <f t="shared" si="19"/>
        <v>9.8575827777777825</v>
      </c>
      <c r="P172" s="58">
        <f t="shared" si="20"/>
        <v>0.91482844444444489</v>
      </c>
      <c r="Q172" s="59">
        <f>IF(P172&gt;=1,0,_xlfn.XLOOKUP(P172,Saline!$B$30:$B$130,Saline!$L$30:$L$130,,1))</f>
        <v>0.49</v>
      </c>
      <c r="R172" s="142">
        <f xml:space="preserve">
IF(AND(P172&gt;=Saline!$M$15,A172&lt;=Saline!$L$15),0,
IF(AND(P172&gt;=Saline!$M$16,A172&lt;=Saline!$L$16),0,
IF(AND(P172&gt;=Saline!$M$17,A172&lt;=Saline!$L$17),0,MIN(N172,$E$4*(1-D172)*Q172))))</f>
        <v>23.177000000000003</v>
      </c>
    </row>
    <row r="173" spans="1:18" x14ac:dyDescent="0.45">
      <c r="A173" s="56">
        <f t="shared" si="14"/>
        <v>44809</v>
      </c>
      <c r="B173" s="157">
        <f>_xlfn.XLOOKUP(A173,Saline!$L$23,Saline!$O$23,0,0)</f>
        <v>0</v>
      </c>
      <c r="C173" s="143">
        <f>_xlfn.XLOOKUP(A173,Saline!$L$15:$L$17,Saline!$O$15:$O$17,SUM($E$3:$F$3),0)</f>
        <v>10.75</v>
      </c>
      <c r="D173" s="58">
        <f>'PT Storengy'!B165</f>
        <v>0.45</v>
      </c>
      <c r="E173" s="60">
        <f t="shared" si="15"/>
        <v>9.8807597777777829</v>
      </c>
      <c r="F173" s="58">
        <f t="shared" si="16"/>
        <v>0.91698444444444493</v>
      </c>
      <c r="G173" s="59">
        <f>IF(F173&gt;=1,0,_xlfn.XLOOKUP(F173,Saline!$B$30:$B$130,Saline!$L$30:$L$130,,1))</f>
        <v>0.49</v>
      </c>
      <c r="H173" s="142">
        <f xml:space="preserve">
IF(AND(F173&gt;=Saline!$M$15,A173&lt;=Saline!$L$15),0,
IF(AND(F173&gt;=Saline!$M$16,A173&lt;=Saline!$L$16),0,
IF(AND(F173&gt;=Saline!$M$17,A173&lt;=Saline!$L$17),0,IF(($E$4*(1-D173)*G173/1000)+E172&gt;SUM($E$3:$F$3),(SUM($E$3:$F$3)-E172)*1000,$E$4*(1-D173)*G173))))</f>
        <v>23.177000000000003</v>
      </c>
      <c r="I173" s="192">
        <f>IF(COUNTIFS('PTC GRTgaz'!$AA$11:$AA$28891,"",'PTC GRTgaz'!$B$11:$B$28891,'Sud-Est'!I$15,'PTC GRTgaz'!$D$11:$D$28891,'Sud-Est'!$A173,'PTC GRTgaz'!$C$11:$C$28891,"DEL")&gt;0,I$13,SUMIFS('PTC GRTgaz'!$AA$11:$AA$28891,'PTC GRTgaz'!$B$11:$B$28891,'Sud-Est'!I$15,'PTC GRTgaz'!$D$11:$D$28891,'Sud-Est'!$A173,'PTC GRTgaz'!$C$11:$C$28891,"DEL")*1.0026*$I$13/86)</f>
        <v>86</v>
      </c>
      <c r="J173" s="102">
        <f t="shared" si="17"/>
        <v>9.6782422222222202</v>
      </c>
      <c r="K173" s="58">
        <f t="shared" si="18"/>
        <v>0.89788160206718337</v>
      </c>
      <c r="L173" s="59">
        <f>IF(K173&gt;=1,0,_xlfn.XLOOKUP(K173,Saline!$B$30:$B$130,Saline!$L$30:$L$130,,1))</f>
        <v>0.55000000000000004</v>
      </c>
      <c r="M173" s="142">
        <f xml:space="preserve">
IF(AND(K173&gt;=Saline!$M$15,A173&lt;=Saline!$L$15),0,
IF(AND(K173&gt;=Saline!$M$16,A173&lt;=Saline!$L$16),0,
IF(AND(K173&gt;=Saline!$M$17,A173&lt;=Saline!$L$17),0,IF((MIN(I173,$E$4*(1-D173)*L173)/1000)+J172&gt;SUM($E$3:$F$3),(SUM($E$3:$F$3)-J172)*1000,MIN(I173,$E$4*(1-D173)*L173)))))</f>
        <v>26.015000000000004</v>
      </c>
      <c r="N173" s="192">
        <f>IF(COUNTIFS('PTC GRTgaz'!$AB$11:$AB$28891,"",'PTC GRTgaz'!$B$11:$B$28891,'Sud-Est'!N$15,'PTC GRTgaz'!$D$11:$D$28891,'Sud-Est'!$A173,'PTC GRTgaz'!$C$11:$C$28891,"DEL")&gt;0,N$13,SUMIFS('PTC GRTgaz'!$AB$11:$AB$28891,'PTC GRTgaz'!$B$11:$B$28891,'Sud-Est'!N$15,'PTC GRTgaz'!$D$11:$D$28891,'Sud-Est'!$A173,'PTC GRTgaz'!$C$11:$C$28891,"DEL")*1.0026*$N$13/86)</f>
        <v>86</v>
      </c>
      <c r="O173" s="102">
        <f t="shared" si="19"/>
        <v>9.8807597777777829</v>
      </c>
      <c r="P173" s="58">
        <f t="shared" si="20"/>
        <v>0.91698444444444493</v>
      </c>
      <c r="Q173" s="59">
        <f>IF(P173&gt;=1,0,_xlfn.XLOOKUP(P173,Saline!$B$30:$B$130,Saline!$L$30:$L$130,,1))</f>
        <v>0.49</v>
      </c>
      <c r="R173" s="142">
        <f xml:space="preserve">
IF(AND(P173&gt;=Saline!$M$15,A173&lt;=Saline!$L$15),0,
IF(AND(P173&gt;=Saline!$M$16,A173&lt;=Saline!$L$16),0,
IF(AND(P173&gt;=Saline!$M$17,A173&lt;=Saline!$L$17),0,MIN(N173,$E$4*(1-D173)*Q173))))</f>
        <v>23.177000000000003</v>
      </c>
    </row>
    <row r="174" spans="1:18" x14ac:dyDescent="0.45">
      <c r="A174" s="56">
        <f t="shared" si="14"/>
        <v>44810</v>
      </c>
      <c r="B174" s="157">
        <f>_xlfn.XLOOKUP(A174,Saline!$L$23,Saline!$O$23,0,0)</f>
        <v>0</v>
      </c>
      <c r="C174" s="143">
        <f>_xlfn.XLOOKUP(A174,Saline!$L$15:$L$17,Saline!$O$15:$O$17,SUM($E$3:$F$3),0)</f>
        <v>10.75</v>
      </c>
      <c r="D174" s="58">
        <f>'PT Storengy'!B166</f>
        <v>0.45</v>
      </c>
      <c r="E174" s="60">
        <f t="shared" si="15"/>
        <v>9.9039367777777834</v>
      </c>
      <c r="F174" s="58">
        <f t="shared" si="16"/>
        <v>0.91914044444444487</v>
      </c>
      <c r="G174" s="59">
        <f>IF(F174&gt;=1,0,_xlfn.XLOOKUP(F174,Saline!$B$30:$B$130,Saline!$L$30:$L$130,,1))</f>
        <v>0.49</v>
      </c>
      <c r="H174" s="142">
        <f xml:space="preserve">
IF(AND(F174&gt;=Saline!$M$15,A174&lt;=Saline!$L$15),0,
IF(AND(F174&gt;=Saline!$M$16,A174&lt;=Saline!$L$16),0,
IF(AND(F174&gt;=Saline!$M$17,A174&lt;=Saline!$L$17),0,IF(($E$4*(1-D174)*G174/1000)+E173&gt;SUM($E$3:$F$3),(SUM($E$3:$F$3)-E173)*1000,$E$4*(1-D174)*G174))))</f>
        <v>23.177000000000003</v>
      </c>
      <c r="I174" s="192">
        <f>IF(COUNTIFS('PTC GRTgaz'!$AA$11:$AA$28891,"",'PTC GRTgaz'!$B$11:$B$28891,'Sud-Est'!I$15,'PTC GRTgaz'!$D$11:$D$28891,'Sud-Est'!$A174,'PTC GRTgaz'!$C$11:$C$28891,"DEL")&gt;0,I$13,SUMIFS('PTC GRTgaz'!$AA$11:$AA$28891,'PTC GRTgaz'!$B$11:$B$28891,'Sud-Est'!I$15,'PTC GRTgaz'!$D$11:$D$28891,'Sud-Est'!$A174,'PTC GRTgaz'!$C$11:$C$28891,"DEL")*1.0026*$I$13/86)</f>
        <v>86</v>
      </c>
      <c r="J174" s="102">
        <f t="shared" si="17"/>
        <v>9.7028382222222209</v>
      </c>
      <c r="K174" s="58">
        <f t="shared" si="18"/>
        <v>0.90030160206718324</v>
      </c>
      <c r="L174" s="59">
        <f>IF(K174&gt;=1,0,_xlfn.XLOOKUP(K174,Saline!$B$30:$B$130,Saline!$L$30:$L$130,,1))</f>
        <v>0.52</v>
      </c>
      <c r="M174" s="142">
        <f xml:space="preserve">
IF(AND(K174&gt;=Saline!$M$15,A174&lt;=Saline!$L$15),0,
IF(AND(K174&gt;=Saline!$M$16,A174&lt;=Saline!$L$16),0,
IF(AND(K174&gt;=Saline!$M$17,A174&lt;=Saline!$L$17),0,IF((MIN(I174,$E$4*(1-D174)*L174)/1000)+J173&gt;SUM($E$3:$F$3),(SUM($E$3:$F$3)-J173)*1000,MIN(I174,$E$4*(1-D174)*L174)))))</f>
        <v>24.596000000000004</v>
      </c>
      <c r="N174" s="192">
        <f>IF(COUNTIFS('PTC GRTgaz'!$AB$11:$AB$28891,"",'PTC GRTgaz'!$B$11:$B$28891,'Sud-Est'!N$15,'PTC GRTgaz'!$D$11:$D$28891,'Sud-Est'!$A174,'PTC GRTgaz'!$C$11:$C$28891,"DEL")&gt;0,N$13,SUMIFS('PTC GRTgaz'!$AB$11:$AB$28891,'PTC GRTgaz'!$B$11:$B$28891,'Sud-Est'!N$15,'PTC GRTgaz'!$D$11:$D$28891,'Sud-Est'!$A174,'PTC GRTgaz'!$C$11:$C$28891,"DEL")*1.0026*$N$13/86)</f>
        <v>86</v>
      </c>
      <c r="O174" s="102">
        <f t="shared" si="19"/>
        <v>9.9039367777777834</v>
      </c>
      <c r="P174" s="58">
        <f t="shared" si="20"/>
        <v>0.91914044444444487</v>
      </c>
      <c r="Q174" s="59">
        <f>IF(P174&gt;=1,0,_xlfn.XLOOKUP(P174,Saline!$B$30:$B$130,Saline!$L$30:$L$130,,1))</f>
        <v>0.49</v>
      </c>
      <c r="R174" s="142">
        <f xml:space="preserve">
IF(AND(P174&gt;=Saline!$M$15,A174&lt;=Saline!$L$15),0,
IF(AND(P174&gt;=Saline!$M$16,A174&lt;=Saline!$L$16),0,
IF(AND(P174&gt;=Saline!$M$17,A174&lt;=Saline!$L$17),0,MIN(N174,$E$4*(1-D174)*Q174))))</f>
        <v>23.177000000000003</v>
      </c>
    </row>
    <row r="175" spans="1:18" x14ac:dyDescent="0.45">
      <c r="A175" s="56">
        <f t="shared" si="14"/>
        <v>44811</v>
      </c>
      <c r="B175" s="157">
        <f>_xlfn.XLOOKUP(A175,Saline!$L$23,Saline!$O$23,0,0)</f>
        <v>0</v>
      </c>
      <c r="C175" s="143">
        <f>_xlfn.XLOOKUP(A175,Saline!$L$15:$L$17,Saline!$O$15:$O$17,SUM($E$3:$F$3),0)</f>
        <v>10.75</v>
      </c>
      <c r="D175" s="58">
        <f>'PT Storengy'!B167</f>
        <v>0.45</v>
      </c>
      <c r="E175" s="60">
        <f t="shared" si="15"/>
        <v>9.9256947777777835</v>
      </c>
      <c r="F175" s="58">
        <f t="shared" si="16"/>
        <v>0.92129644444444492</v>
      </c>
      <c r="G175" s="59">
        <f>IF(F175&gt;=1,0,_xlfn.XLOOKUP(F175,Saline!$B$30:$B$130,Saline!$L$30:$L$130,,1))</f>
        <v>0.45999999999999996</v>
      </c>
      <c r="H175" s="142">
        <f xml:space="preserve">
IF(AND(F175&gt;=Saline!$M$15,A175&lt;=Saline!$L$15),0,
IF(AND(F175&gt;=Saline!$M$16,A175&lt;=Saline!$L$16),0,
IF(AND(F175&gt;=Saline!$M$17,A175&lt;=Saline!$L$17),0,IF(($E$4*(1-D175)*G175/1000)+E174&gt;SUM($E$3:$F$3),(SUM($E$3:$F$3)-E174)*1000,$E$4*(1-D175)*G175))))</f>
        <v>21.757999999999999</v>
      </c>
      <c r="I175" s="192">
        <f>IF(COUNTIFS('PTC GRTgaz'!$AA$11:$AA$28891,"",'PTC GRTgaz'!$B$11:$B$28891,'Sud-Est'!I$15,'PTC GRTgaz'!$D$11:$D$28891,'Sud-Est'!$A175,'PTC GRTgaz'!$C$11:$C$28891,"DEL")&gt;0,I$13,SUMIFS('PTC GRTgaz'!$AA$11:$AA$28891,'PTC GRTgaz'!$B$11:$B$28891,'Sud-Est'!I$15,'PTC GRTgaz'!$D$11:$D$28891,'Sud-Est'!$A175,'PTC GRTgaz'!$C$11:$C$28891,"DEL")*1.0026*$I$13/86)</f>
        <v>86</v>
      </c>
      <c r="J175" s="102">
        <f t="shared" si="17"/>
        <v>9.7274342222222216</v>
      </c>
      <c r="K175" s="58">
        <f t="shared" si="18"/>
        <v>0.90258960206718331</v>
      </c>
      <c r="L175" s="59">
        <f>IF(K175&gt;=1,0,_xlfn.XLOOKUP(K175,Saline!$B$30:$B$130,Saline!$L$30:$L$130,,1))</f>
        <v>0.52</v>
      </c>
      <c r="M175" s="142">
        <f xml:space="preserve">
IF(AND(K175&gt;=Saline!$M$15,A175&lt;=Saline!$L$15),0,
IF(AND(K175&gt;=Saline!$M$16,A175&lt;=Saline!$L$16),0,
IF(AND(K175&gt;=Saline!$M$17,A175&lt;=Saline!$L$17),0,IF((MIN(I175,$E$4*(1-D175)*L175)/1000)+J174&gt;SUM($E$3:$F$3),(SUM($E$3:$F$3)-J174)*1000,MIN(I175,$E$4*(1-D175)*L175)))))</f>
        <v>24.596000000000004</v>
      </c>
      <c r="N175" s="192">
        <f>IF(COUNTIFS('PTC GRTgaz'!$AB$11:$AB$28891,"",'PTC GRTgaz'!$B$11:$B$28891,'Sud-Est'!N$15,'PTC GRTgaz'!$D$11:$D$28891,'Sud-Est'!$A175,'PTC GRTgaz'!$C$11:$C$28891,"DEL")&gt;0,N$13,SUMIFS('PTC GRTgaz'!$AB$11:$AB$28891,'PTC GRTgaz'!$B$11:$B$28891,'Sud-Est'!N$15,'PTC GRTgaz'!$D$11:$D$28891,'Sud-Est'!$A175,'PTC GRTgaz'!$C$11:$C$28891,"DEL")*1.0026*$N$13/86)</f>
        <v>86</v>
      </c>
      <c r="O175" s="102">
        <f t="shared" si="19"/>
        <v>9.9256947777777835</v>
      </c>
      <c r="P175" s="58">
        <f t="shared" si="20"/>
        <v>0.92129644444444492</v>
      </c>
      <c r="Q175" s="59">
        <f>IF(P175&gt;=1,0,_xlfn.XLOOKUP(P175,Saline!$B$30:$B$130,Saline!$L$30:$L$130,,1))</f>
        <v>0.45999999999999996</v>
      </c>
      <c r="R175" s="142">
        <f xml:space="preserve">
IF(AND(P175&gt;=Saline!$M$15,A175&lt;=Saline!$L$15),0,
IF(AND(P175&gt;=Saline!$M$16,A175&lt;=Saline!$L$16),0,
IF(AND(P175&gt;=Saline!$M$17,A175&lt;=Saline!$L$17),0,MIN(N175,$E$4*(1-D175)*Q175))))</f>
        <v>21.757999999999999</v>
      </c>
    </row>
    <row r="176" spans="1:18" x14ac:dyDescent="0.45">
      <c r="A176" s="56">
        <f t="shared" si="14"/>
        <v>44812</v>
      </c>
      <c r="B176" s="157">
        <f>_xlfn.XLOOKUP(A176,Saline!$L$23,Saline!$O$23,0,0)</f>
        <v>0</v>
      </c>
      <c r="C176" s="143">
        <f>_xlfn.XLOOKUP(A176,Saline!$L$15:$L$17,Saline!$O$15:$O$17,SUM($E$3:$F$3),0)</f>
        <v>10.75</v>
      </c>
      <c r="D176" s="58">
        <f>'PT Storengy'!B168</f>
        <v>0.45</v>
      </c>
      <c r="E176" s="60">
        <f t="shared" si="15"/>
        <v>9.9474527777777837</v>
      </c>
      <c r="F176" s="58">
        <f t="shared" si="16"/>
        <v>0.92332044444444494</v>
      </c>
      <c r="G176" s="59">
        <f>IF(F176&gt;=1,0,_xlfn.XLOOKUP(F176,Saline!$B$30:$B$130,Saline!$L$30:$L$130,,1))</f>
        <v>0.45999999999999996</v>
      </c>
      <c r="H176" s="142">
        <f xml:space="preserve">
IF(AND(F176&gt;=Saline!$M$15,A176&lt;=Saline!$L$15),0,
IF(AND(F176&gt;=Saline!$M$16,A176&lt;=Saline!$L$16),0,
IF(AND(F176&gt;=Saline!$M$17,A176&lt;=Saline!$L$17),0,IF(($E$4*(1-D176)*G176/1000)+E175&gt;SUM($E$3:$F$3),(SUM($E$3:$F$3)-E175)*1000,$E$4*(1-D176)*G176))))</f>
        <v>21.757999999999999</v>
      </c>
      <c r="I176" s="192">
        <f>IF(COUNTIFS('PTC GRTgaz'!$AA$11:$AA$28891,"",'PTC GRTgaz'!$B$11:$B$28891,'Sud-Est'!I$15,'PTC GRTgaz'!$D$11:$D$28891,'Sud-Est'!$A176,'PTC GRTgaz'!$C$11:$C$28891,"DEL")&gt;0,I$13,SUMIFS('PTC GRTgaz'!$AA$11:$AA$28891,'PTC GRTgaz'!$B$11:$B$28891,'Sud-Est'!I$15,'PTC GRTgaz'!$D$11:$D$28891,'Sud-Est'!$A176,'PTC GRTgaz'!$C$11:$C$28891,"DEL")*1.0026*$I$13/86)</f>
        <v>86</v>
      </c>
      <c r="J176" s="102">
        <f t="shared" si="17"/>
        <v>9.7520302222222224</v>
      </c>
      <c r="K176" s="58">
        <f t="shared" si="18"/>
        <v>0.90487760206718337</v>
      </c>
      <c r="L176" s="59">
        <f>IF(K176&gt;=1,0,_xlfn.XLOOKUP(K176,Saline!$B$30:$B$130,Saline!$L$30:$L$130,,1))</f>
        <v>0.52</v>
      </c>
      <c r="M176" s="142">
        <f xml:space="preserve">
IF(AND(K176&gt;=Saline!$M$15,A176&lt;=Saline!$L$15),0,
IF(AND(K176&gt;=Saline!$M$16,A176&lt;=Saline!$L$16),0,
IF(AND(K176&gt;=Saline!$M$17,A176&lt;=Saline!$L$17),0,IF((MIN(I176,$E$4*(1-D176)*L176)/1000)+J175&gt;SUM($E$3:$F$3),(SUM($E$3:$F$3)-J175)*1000,MIN(I176,$E$4*(1-D176)*L176)))))</f>
        <v>24.596000000000004</v>
      </c>
      <c r="N176" s="192">
        <f>IF(COUNTIFS('PTC GRTgaz'!$AB$11:$AB$28891,"",'PTC GRTgaz'!$B$11:$B$28891,'Sud-Est'!N$15,'PTC GRTgaz'!$D$11:$D$28891,'Sud-Est'!$A176,'PTC GRTgaz'!$C$11:$C$28891,"DEL")&gt;0,N$13,SUMIFS('PTC GRTgaz'!$AB$11:$AB$28891,'PTC GRTgaz'!$B$11:$B$28891,'Sud-Est'!N$15,'PTC GRTgaz'!$D$11:$D$28891,'Sud-Est'!$A176,'PTC GRTgaz'!$C$11:$C$28891,"DEL")*1.0026*$N$13/86)</f>
        <v>86</v>
      </c>
      <c r="O176" s="102">
        <f t="shared" si="19"/>
        <v>9.9474527777777837</v>
      </c>
      <c r="P176" s="58">
        <f t="shared" si="20"/>
        <v>0.92332044444444494</v>
      </c>
      <c r="Q176" s="59">
        <f>IF(P176&gt;=1,0,_xlfn.XLOOKUP(P176,Saline!$B$30:$B$130,Saline!$L$30:$L$130,,1))</f>
        <v>0.45999999999999996</v>
      </c>
      <c r="R176" s="142">
        <f xml:space="preserve">
IF(AND(P176&gt;=Saline!$M$15,A176&lt;=Saline!$L$15),0,
IF(AND(P176&gt;=Saline!$M$16,A176&lt;=Saline!$L$16),0,
IF(AND(P176&gt;=Saline!$M$17,A176&lt;=Saline!$L$17),0,MIN(N176,$E$4*(1-D176)*Q176))))</f>
        <v>21.757999999999999</v>
      </c>
    </row>
    <row r="177" spans="1:18" x14ac:dyDescent="0.45">
      <c r="A177" s="56">
        <f t="shared" si="14"/>
        <v>44813</v>
      </c>
      <c r="B177" s="157">
        <f>_xlfn.XLOOKUP(A177,Saline!$L$23,Saline!$O$23,0,0)</f>
        <v>0</v>
      </c>
      <c r="C177" s="143">
        <f>_xlfn.XLOOKUP(A177,Saline!$L$15:$L$17,Saline!$O$15:$O$17,SUM($E$3:$F$3),0)</f>
        <v>10.75</v>
      </c>
      <c r="D177" s="58">
        <f>'PT Storengy'!B169</f>
        <v>0.45</v>
      </c>
      <c r="E177" s="60">
        <f t="shared" si="15"/>
        <v>9.9692107777777839</v>
      </c>
      <c r="F177" s="58">
        <f t="shared" si="16"/>
        <v>0.92534444444444497</v>
      </c>
      <c r="G177" s="59">
        <f>IF(F177&gt;=1,0,_xlfn.XLOOKUP(F177,Saline!$B$30:$B$130,Saline!$L$30:$L$130,,1))</f>
        <v>0.45999999999999996</v>
      </c>
      <c r="H177" s="142">
        <f xml:space="preserve">
IF(AND(F177&gt;=Saline!$M$15,A177&lt;=Saline!$L$15),0,
IF(AND(F177&gt;=Saline!$M$16,A177&lt;=Saline!$L$16),0,
IF(AND(F177&gt;=Saline!$M$17,A177&lt;=Saline!$L$17),0,IF(($E$4*(1-D177)*G177/1000)+E176&gt;SUM($E$3:$F$3),(SUM($E$3:$F$3)-E176)*1000,$E$4*(1-D177)*G177))))</f>
        <v>21.757999999999999</v>
      </c>
      <c r="I177" s="192">
        <f>IF(COUNTIFS('PTC GRTgaz'!$AA$11:$AA$28891,"",'PTC GRTgaz'!$B$11:$B$28891,'Sud-Est'!I$15,'PTC GRTgaz'!$D$11:$D$28891,'Sud-Est'!$A177,'PTC GRTgaz'!$C$11:$C$28891,"DEL")&gt;0,I$13,SUMIFS('PTC GRTgaz'!$AA$11:$AA$28891,'PTC GRTgaz'!$B$11:$B$28891,'Sud-Est'!I$15,'PTC GRTgaz'!$D$11:$D$28891,'Sud-Est'!$A177,'PTC GRTgaz'!$C$11:$C$28891,"DEL")*1.0026*$I$13/86)</f>
        <v>86</v>
      </c>
      <c r="J177" s="102">
        <f t="shared" si="17"/>
        <v>9.7766262222222231</v>
      </c>
      <c r="K177" s="58">
        <f t="shared" si="18"/>
        <v>0.90716560206718344</v>
      </c>
      <c r="L177" s="59">
        <f>IF(K177&gt;=1,0,_xlfn.XLOOKUP(K177,Saline!$B$30:$B$130,Saline!$L$30:$L$130,,1))</f>
        <v>0.52</v>
      </c>
      <c r="M177" s="142">
        <f xml:space="preserve">
IF(AND(K177&gt;=Saline!$M$15,A177&lt;=Saline!$L$15),0,
IF(AND(K177&gt;=Saline!$M$16,A177&lt;=Saline!$L$16),0,
IF(AND(K177&gt;=Saline!$M$17,A177&lt;=Saline!$L$17),0,IF((MIN(I177,$E$4*(1-D177)*L177)/1000)+J176&gt;SUM($E$3:$F$3),(SUM($E$3:$F$3)-J176)*1000,MIN(I177,$E$4*(1-D177)*L177)))))</f>
        <v>24.596000000000004</v>
      </c>
      <c r="N177" s="192">
        <f>IF(COUNTIFS('PTC GRTgaz'!$AB$11:$AB$28891,"",'PTC GRTgaz'!$B$11:$B$28891,'Sud-Est'!N$15,'PTC GRTgaz'!$D$11:$D$28891,'Sud-Est'!$A177,'PTC GRTgaz'!$C$11:$C$28891,"DEL")&gt;0,N$13,SUMIFS('PTC GRTgaz'!$AB$11:$AB$28891,'PTC GRTgaz'!$B$11:$B$28891,'Sud-Est'!N$15,'PTC GRTgaz'!$D$11:$D$28891,'Sud-Est'!$A177,'PTC GRTgaz'!$C$11:$C$28891,"DEL")*1.0026*$N$13/86)</f>
        <v>86</v>
      </c>
      <c r="O177" s="102">
        <f t="shared" si="19"/>
        <v>9.9692107777777839</v>
      </c>
      <c r="P177" s="58">
        <f t="shared" si="20"/>
        <v>0.92534444444444497</v>
      </c>
      <c r="Q177" s="59">
        <f>IF(P177&gt;=1,0,_xlfn.XLOOKUP(P177,Saline!$B$30:$B$130,Saline!$L$30:$L$130,,1))</f>
        <v>0.45999999999999996</v>
      </c>
      <c r="R177" s="142">
        <f xml:space="preserve">
IF(AND(P177&gt;=Saline!$M$15,A177&lt;=Saline!$L$15),0,
IF(AND(P177&gt;=Saline!$M$16,A177&lt;=Saline!$L$16),0,
IF(AND(P177&gt;=Saline!$M$17,A177&lt;=Saline!$L$17),0,MIN(N177,$E$4*(1-D177)*Q177))))</f>
        <v>21.757999999999999</v>
      </c>
    </row>
    <row r="178" spans="1:18" x14ac:dyDescent="0.45">
      <c r="A178" s="56">
        <f t="shared" si="14"/>
        <v>44814</v>
      </c>
      <c r="B178" s="157">
        <f>_xlfn.XLOOKUP(A178,Saline!$L$23,Saline!$O$23,0,0)</f>
        <v>0</v>
      </c>
      <c r="C178" s="143">
        <f>_xlfn.XLOOKUP(A178,Saline!$L$15:$L$17,Saline!$O$15:$O$17,SUM($E$3:$F$3),0)</f>
        <v>10.75</v>
      </c>
      <c r="D178" s="58">
        <f>'PT Storengy'!B170</f>
        <v>0.45</v>
      </c>
      <c r="E178" s="60">
        <f t="shared" si="15"/>
        <v>9.990968777777784</v>
      </c>
      <c r="F178" s="58">
        <f t="shared" si="16"/>
        <v>0.92736844444444499</v>
      </c>
      <c r="G178" s="59">
        <f>IF(F178&gt;=1,0,_xlfn.XLOOKUP(F178,Saline!$B$30:$B$130,Saline!$L$30:$L$130,,1))</f>
        <v>0.45999999999999996</v>
      </c>
      <c r="H178" s="142">
        <f xml:space="preserve">
IF(AND(F178&gt;=Saline!$M$15,A178&lt;=Saline!$L$15),0,
IF(AND(F178&gt;=Saline!$M$16,A178&lt;=Saline!$L$16),0,
IF(AND(F178&gt;=Saline!$M$17,A178&lt;=Saline!$L$17),0,IF(($E$4*(1-D178)*G178/1000)+E177&gt;SUM($E$3:$F$3),(SUM($E$3:$F$3)-E177)*1000,$E$4*(1-D178)*G178))))</f>
        <v>21.757999999999999</v>
      </c>
      <c r="I178" s="192">
        <f>IF(COUNTIFS('PTC GRTgaz'!$AA$11:$AA$28891,"",'PTC GRTgaz'!$B$11:$B$28891,'Sud-Est'!I$15,'PTC GRTgaz'!$D$11:$D$28891,'Sud-Est'!$A178,'PTC GRTgaz'!$C$11:$C$28891,"DEL")&gt;0,I$13,SUMIFS('PTC GRTgaz'!$AA$11:$AA$28891,'PTC GRTgaz'!$B$11:$B$28891,'Sud-Est'!I$15,'PTC GRTgaz'!$D$11:$D$28891,'Sud-Est'!$A178,'PTC GRTgaz'!$C$11:$C$28891,"DEL")*1.0026*$I$13/86)</f>
        <v>86</v>
      </c>
      <c r="J178" s="102">
        <f t="shared" si="17"/>
        <v>9.8012222222222238</v>
      </c>
      <c r="K178" s="58">
        <f t="shared" si="18"/>
        <v>0.90945360206718351</v>
      </c>
      <c r="L178" s="59">
        <f>IF(K178&gt;=1,0,_xlfn.XLOOKUP(K178,Saline!$B$30:$B$130,Saline!$L$30:$L$130,,1))</f>
        <v>0.52</v>
      </c>
      <c r="M178" s="142">
        <f xml:space="preserve">
IF(AND(K178&gt;=Saline!$M$15,A178&lt;=Saline!$L$15),0,
IF(AND(K178&gt;=Saline!$M$16,A178&lt;=Saline!$L$16),0,
IF(AND(K178&gt;=Saline!$M$17,A178&lt;=Saline!$L$17),0,IF((MIN(I178,$E$4*(1-D178)*L178)/1000)+J177&gt;SUM($E$3:$F$3),(SUM($E$3:$F$3)-J177)*1000,MIN(I178,$E$4*(1-D178)*L178)))))</f>
        <v>24.596000000000004</v>
      </c>
      <c r="N178" s="192">
        <f>IF(COUNTIFS('PTC GRTgaz'!$AB$11:$AB$28891,"",'PTC GRTgaz'!$B$11:$B$28891,'Sud-Est'!N$15,'PTC GRTgaz'!$D$11:$D$28891,'Sud-Est'!$A178,'PTC GRTgaz'!$C$11:$C$28891,"DEL")&gt;0,N$13,SUMIFS('PTC GRTgaz'!$AB$11:$AB$28891,'PTC GRTgaz'!$B$11:$B$28891,'Sud-Est'!N$15,'PTC GRTgaz'!$D$11:$D$28891,'Sud-Est'!$A178,'PTC GRTgaz'!$C$11:$C$28891,"DEL")*1.0026*$N$13/86)</f>
        <v>86</v>
      </c>
      <c r="O178" s="102">
        <f t="shared" si="19"/>
        <v>9.990968777777784</v>
      </c>
      <c r="P178" s="58">
        <f t="shared" si="20"/>
        <v>0.92736844444444499</v>
      </c>
      <c r="Q178" s="59">
        <f>IF(P178&gt;=1,0,_xlfn.XLOOKUP(P178,Saline!$B$30:$B$130,Saline!$L$30:$L$130,,1))</f>
        <v>0.45999999999999996</v>
      </c>
      <c r="R178" s="142">
        <f xml:space="preserve">
IF(AND(P178&gt;=Saline!$M$15,A178&lt;=Saline!$L$15),0,
IF(AND(P178&gt;=Saline!$M$16,A178&lt;=Saline!$L$16),0,
IF(AND(P178&gt;=Saline!$M$17,A178&lt;=Saline!$L$17),0,MIN(N178,$E$4*(1-D178)*Q178))))</f>
        <v>21.757999999999999</v>
      </c>
    </row>
    <row r="179" spans="1:18" x14ac:dyDescent="0.45">
      <c r="A179" s="56">
        <f t="shared" si="14"/>
        <v>44815</v>
      </c>
      <c r="B179" s="157">
        <f>_xlfn.XLOOKUP(A179,Saline!$L$23,Saline!$O$23,0,0)</f>
        <v>0</v>
      </c>
      <c r="C179" s="143">
        <f>_xlfn.XLOOKUP(A179,Saline!$L$15:$L$17,Saline!$O$15:$O$17,SUM($E$3:$F$3),0)</f>
        <v>10.75</v>
      </c>
      <c r="D179" s="58">
        <f>'PT Storengy'!B171</f>
        <v>0.45</v>
      </c>
      <c r="E179" s="60">
        <f t="shared" si="15"/>
        <v>10.012726777777784</v>
      </c>
      <c r="F179" s="58">
        <f t="shared" si="16"/>
        <v>0.92939244444444502</v>
      </c>
      <c r="G179" s="59">
        <f>IF(F179&gt;=1,0,_xlfn.XLOOKUP(F179,Saline!$B$30:$B$130,Saline!$L$30:$L$130,,1))</f>
        <v>0.45999999999999996</v>
      </c>
      <c r="H179" s="142">
        <f xml:space="preserve">
IF(AND(F179&gt;=Saline!$M$15,A179&lt;=Saline!$L$15),0,
IF(AND(F179&gt;=Saline!$M$16,A179&lt;=Saline!$L$16),0,
IF(AND(F179&gt;=Saline!$M$17,A179&lt;=Saline!$L$17),0,IF(($E$4*(1-D179)*G179/1000)+E178&gt;SUM($E$3:$F$3),(SUM($E$3:$F$3)-E178)*1000,$E$4*(1-D179)*G179))))</f>
        <v>21.757999999999999</v>
      </c>
      <c r="I179" s="192">
        <f>IF(COUNTIFS('PTC GRTgaz'!$AA$11:$AA$28891,"",'PTC GRTgaz'!$B$11:$B$28891,'Sud-Est'!I$15,'PTC GRTgaz'!$D$11:$D$28891,'Sud-Est'!$A179,'PTC GRTgaz'!$C$11:$C$28891,"DEL")&gt;0,I$13,SUMIFS('PTC GRTgaz'!$AA$11:$AA$28891,'PTC GRTgaz'!$B$11:$B$28891,'Sud-Est'!I$15,'PTC GRTgaz'!$D$11:$D$28891,'Sud-Est'!$A179,'PTC GRTgaz'!$C$11:$C$28891,"DEL")*1.0026*$I$13/86)</f>
        <v>86</v>
      </c>
      <c r="J179" s="102">
        <f t="shared" si="17"/>
        <v>9.8243992222222243</v>
      </c>
      <c r="K179" s="58">
        <f t="shared" si="18"/>
        <v>0.91174160206718358</v>
      </c>
      <c r="L179" s="59">
        <f>IF(K179&gt;=1,0,_xlfn.XLOOKUP(K179,Saline!$B$30:$B$130,Saline!$L$30:$L$130,,1))</f>
        <v>0.49</v>
      </c>
      <c r="M179" s="142">
        <f xml:space="preserve">
IF(AND(K179&gt;=Saline!$M$15,A179&lt;=Saline!$L$15),0,
IF(AND(K179&gt;=Saline!$M$16,A179&lt;=Saline!$L$16),0,
IF(AND(K179&gt;=Saline!$M$17,A179&lt;=Saline!$L$17),0,IF((MIN(I179,$E$4*(1-D179)*L179)/1000)+J178&gt;SUM($E$3:$F$3),(SUM($E$3:$F$3)-J178)*1000,MIN(I179,$E$4*(1-D179)*L179)))))</f>
        <v>23.177000000000003</v>
      </c>
      <c r="N179" s="192">
        <f>IF(COUNTIFS('PTC GRTgaz'!$AB$11:$AB$28891,"",'PTC GRTgaz'!$B$11:$B$28891,'Sud-Est'!N$15,'PTC GRTgaz'!$D$11:$D$28891,'Sud-Est'!$A179,'PTC GRTgaz'!$C$11:$C$28891,"DEL")&gt;0,N$13,SUMIFS('PTC GRTgaz'!$AB$11:$AB$28891,'PTC GRTgaz'!$B$11:$B$28891,'Sud-Est'!N$15,'PTC GRTgaz'!$D$11:$D$28891,'Sud-Est'!$A179,'PTC GRTgaz'!$C$11:$C$28891,"DEL")*1.0026*$N$13/86)</f>
        <v>86</v>
      </c>
      <c r="O179" s="102">
        <f t="shared" si="19"/>
        <v>10.012726777777784</v>
      </c>
      <c r="P179" s="58">
        <f t="shared" si="20"/>
        <v>0.92939244444444502</v>
      </c>
      <c r="Q179" s="59">
        <f>IF(P179&gt;=1,0,_xlfn.XLOOKUP(P179,Saline!$B$30:$B$130,Saline!$L$30:$L$130,,1))</f>
        <v>0.45999999999999996</v>
      </c>
      <c r="R179" s="142">
        <f xml:space="preserve">
IF(AND(P179&gt;=Saline!$M$15,A179&lt;=Saline!$L$15),0,
IF(AND(P179&gt;=Saline!$M$16,A179&lt;=Saline!$L$16),0,
IF(AND(P179&gt;=Saline!$M$17,A179&lt;=Saline!$L$17),0,MIN(N179,$E$4*(1-D179)*Q179))))</f>
        <v>21.757999999999999</v>
      </c>
    </row>
    <row r="180" spans="1:18" x14ac:dyDescent="0.45">
      <c r="A180" s="56">
        <f t="shared" si="14"/>
        <v>44816</v>
      </c>
      <c r="B180" s="157">
        <f>_xlfn.XLOOKUP(A180,Saline!$L$23,Saline!$O$23,0,0)</f>
        <v>0</v>
      </c>
      <c r="C180" s="143">
        <f>_xlfn.XLOOKUP(A180,Saline!$L$15:$L$17,Saline!$O$15:$O$17,SUM($E$3:$F$3),0)</f>
        <v>10.75</v>
      </c>
      <c r="D180" s="58">
        <f>'PT Storengy'!B172</f>
        <v>0.45</v>
      </c>
      <c r="E180" s="60">
        <f t="shared" si="15"/>
        <v>10.033065777777784</v>
      </c>
      <c r="F180" s="58">
        <f t="shared" si="16"/>
        <v>0.93141644444444505</v>
      </c>
      <c r="G180" s="59">
        <f>IF(F180&gt;=1,0,_xlfn.XLOOKUP(F180,Saline!$B$30:$B$130,Saline!$L$30:$L$130,,1))</f>
        <v>0.43000000000000022</v>
      </c>
      <c r="H180" s="142">
        <f xml:space="preserve">
IF(AND(F180&gt;=Saline!$M$15,A180&lt;=Saline!$L$15),0,
IF(AND(F180&gt;=Saline!$M$16,A180&lt;=Saline!$L$16),0,
IF(AND(F180&gt;=Saline!$M$17,A180&lt;=Saline!$L$17),0,IF(($E$4*(1-D180)*G180/1000)+E179&gt;SUM($E$3:$F$3),(SUM($E$3:$F$3)-E179)*1000,$E$4*(1-D180)*G180))))</f>
        <v>20.339000000000013</v>
      </c>
      <c r="I180" s="192">
        <f>IF(COUNTIFS('PTC GRTgaz'!$AA$11:$AA$28891,"",'PTC GRTgaz'!$B$11:$B$28891,'Sud-Est'!I$15,'PTC GRTgaz'!$D$11:$D$28891,'Sud-Est'!$A180,'PTC GRTgaz'!$C$11:$C$28891,"DEL")&gt;0,I$13,SUMIFS('PTC GRTgaz'!$AA$11:$AA$28891,'PTC GRTgaz'!$B$11:$B$28891,'Sud-Est'!I$15,'PTC GRTgaz'!$D$11:$D$28891,'Sud-Est'!$A180,'PTC GRTgaz'!$C$11:$C$28891,"DEL")*1.0026*$I$13/86)</f>
        <v>86</v>
      </c>
      <c r="J180" s="102">
        <f t="shared" si="17"/>
        <v>9.8475762222222247</v>
      </c>
      <c r="K180" s="58">
        <f t="shared" si="18"/>
        <v>0.91389760206718362</v>
      </c>
      <c r="L180" s="59">
        <f>IF(K180&gt;=1,0,_xlfn.XLOOKUP(K180,Saline!$B$30:$B$130,Saline!$L$30:$L$130,,1))</f>
        <v>0.49</v>
      </c>
      <c r="M180" s="142">
        <f xml:space="preserve">
IF(AND(K180&gt;=Saline!$M$15,A180&lt;=Saline!$L$15),0,
IF(AND(K180&gt;=Saline!$M$16,A180&lt;=Saline!$L$16),0,
IF(AND(K180&gt;=Saline!$M$17,A180&lt;=Saline!$L$17),0,IF((MIN(I180,$E$4*(1-D180)*L180)/1000)+J179&gt;SUM($E$3:$F$3),(SUM($E$3:$F$3)-J179)*1000,MIN(I180,$E$4*(1-D180)*L180)))))</f>
        <v>23.177000000000003</v>
      </c>
      <c r="N180" s="192">
        <f>IF(COUNTIFS('PTC GRTgaz'!$AB$11:$AB$28891,"",'PTC GRTgaz'!$B$11:$B$28891,'Sud-Est'!N$15,'PTC GRTgaz'!$D$11:$D$28891,'Sud-Est'!$A180,'PTC GRTgaz'!$C$11:$C$28891,"DEL")&gt;0,N$13,SUMIFS('PTC GRTgaz'!$AB$11:$AB$28891,'PTC GRTgaz'!$B$11:$B$28891,'Sud-Est'!N$15,'PTC GRTgaz'!$D$11:$D$28891,'Sud-Est'!$A180,'PTC GRTgaz'!$C$11:$C$28891,"DEL")*1.0026*$N$13/86)</f>
        <v>86</v>
      </c>
      <c r="O180" s="102">
        <f t="shared" si="19"/>
        <v>10.033065777777784</v>
      </c>
      <c r="P180" s="58">
        <f t="shared" si="20"/>
        <v>0.93141644444444505</v>
      </c>
      <c r="Q180" s="59">
        <f>IF(P180&gt;=1,0,_xlfn.XLOOKUP(P180,Saline!$B$30:$B$130,Saline!$L$30:$L$130,,1))</f>
        <v>0.43000000000000022</v>
      </c>
      <c r="R180" s="142">
        <f xml:space="preserve">
IF(AND(P180&gt;=Saline!$M$15,A180&lt;=Saline!$L$15),0,
IF(AND(P180&gt;=Saline!$M$16,A180&lt;=Saline!$L$16),0,
IF(AND(P180&gt;=Saline!$M$17,A180&lt;=Saline!$L$17),0,MIN(N180,$E$4*(1-D180)*Q180))))</f>
        <v>20.339000000000013</v>
      </c>
    </row>
    <row r="181" spans="1:18" x14ac:dyDescent="0.45">
      <c r="A181" s="56">
        <f t="shared" si="14"/>
        <v>44817</v>
      </c>
      <c r="B181" s="157">
        <f>_xlfn.XLOOKUP(A181,Saline!$L$23,Saline!$O$23,0,0)</f>
        <v>0</v>
      </c>
      <c r="C181" s="143">
        <f>_xlfn.XLOOKUP(A181,Saline!$L$15:$L$17,Saline!$O$15:$O$17,SUM($E$3:$F$3),0)</f>
        <v>10.75</v>
      </c>
      <c r="D181" s="58">
        <f>'PT Storengy'!B173</f>
        <v>0.45</v>
      </c>
      <c r="E181" s="60">
        <f t="shared" si="15"/>
        <v>10.053404777777784</v>
      </c>
      <c r="F181" s="58">
        <f t="shared" si="16"/>
        <v>0.93330844444444505</v>
      </c>
      <c r="G181" s="59">
        <f>IF(F181&gt;=1,0,_xlfn.XLOOKUP(F181,Saline!$B$30:$B$130,Saline!$L$30:$L$130,,1))</f>
        <v>0.43000000000000022</v>
      </c>
      <c r="H181" s="142">
        <f xml:space="preserve">
IF(AND(F181&gt;=Saline!$M$15,A181&lt;=Saline!$L$15),0,
IF(AND(F181&gt;=Saline!$M$16,A181&lt;=Saline!$L$16),0,
IF(AND(F181&gt;=Saline!$M$17,A181&lt;=Saline!$L$17),0,IF(($E$4*(1-D181)*G181/1000)+E180&gt;SUM($E$3:$F$3),(SUM($E$3:$F$3)-E180)*1000,$E$4*(1-D181)*G181))))</f>
        <v>20.339000000000013</v>
      </c>
      <c r="I181" s="192">
        <f>IF(COUNTIFS('PTC GRTgaz'!$AA$11:$AA$28891,"",'PTC GRTgaz'!$B$11:$B$28891,'Sud-Est'!I$15,'PTC GRTgaz'!$D$11:$D$28891,'Sud-Est'!$A181,'PTC GRTgaz'!$C$11:$C$28891,"DEL")&gt;0,I$13,SUMIFS('PTC GRTgaz'!$AA$11:$AA$28891,'PTC GRTgaz'!$B$11:$B$28891,'Sud-Est'!I$15,'PTC GRTgaz'!$D$11:$D$28891,'Sud-Est'!$A181,'PTC GRTgaz'!$C$11:$C$28891,"DEL")*1.0026*$I$13/86)</f>
        <v>86</v>
      </c>
      <c r="J181" s="102">
        <f t="shared" si="17"/>
        <v>9.8707532222222252</v>
      </c>
      <c r="K181" s="58">
        <f t="shared" si="18"/>
        <v>0.91605360206718367</v>
      </c>
      <c r="L181" s="59">
        <f>IF(K181&gt;=1,0,_xlfn.XLOOKUP(K181,Saline!$B$30:$B$130,Saline!$L$30:$L$130,,1))</f>
        <v>0.49</v>
      </c>
      <c r="M181" s="142">
        <f xml:space="preserve">
IF(AND(K181&gt;=Saline!$M$15,A181&lt;=Saline!$L$15),0,
IF(AND(K181&gt;=Saline!$M$16,A181&lt;=Saline!$L$16),0,
IF(AND(K181&gt;=Saline!$M$17,A181&lt;=Saline!$L$17),0,IF((MIN(I181,$E$4*(1-D181)*L181)/1000)+J180&gt;SUM($E$3:$F$3),(SUM($E$3:$F$3)-J180)*1000,MIN(I181,$E$4*(1-D181)*L181)))))</f>
        <v>23.177000000000003</v>
      </c>
      <c r="N181" s="192">
        <f>IF(COUNTIFS('PTC GRTgaz'!$AB$11:$AB$28891,"",'PTC GRTgaz'!$B$11:$B$28891,'Sud-Est'!N$15,'PTC GRTgaz'!$D$11:$D$28891,'Sud-Est'!$A181,'PTC GRTgaz'!$C$11:$C$28891,"DEL")&gt;0,N$13,SUMIFS('PTC GRTgaz'!$AB$11:$AB$28891,'PTC GRTgaz'!$B$11:$B$28891,'Sud-Est'!N$15,'PTC GRTgaz'!$D$11:$D$28891,'Sud-Est'!$A181,'PTC GRTgaz'!$C$11:$C$28891,"DEL")*1.0026*$N$13/86)</f>
        <v>86</v>
      </c>
      <c r="O181" s="102">
        <f t="shared" si="19"/>
        <v>10.053404777777784</v>
      </c>
      <c r="P181" s="58">
        <f t="shared" si="20"/>
        <v>0.93330844444444505</v>
      </c>
      <c r="Q181" s="59">
        <f>IF(P181&gt;=1,0,_xlfn.XLOOKUP(P181,Saline!$B$30:$B$130,Saline!$L$30:$L$130,,1))</f>
        <v>0.43000000000000022</v>
      </c>
      <c r="R181" s="142">
        <f xml:space="preserve">
IF(AND(P181&gt;=Saline!$M$15,A181&lt;=Saline!$L$15),0,
IF(AND(P181&gt;=Saline!$M$16,A181&lt;=Saline!$L$16),0,
IF(AND(P181&gt;=Saline!$M$17,A181&lt;=Saline!$L$17),0,MIN(N181,$E$4*(1-D181)*Q181))))</f>
        <v>20.339000000000013</v>
      </c>
    </row>
    <row r="182" spans="1:18" x14ac:dyDescent="0.45">
      <c r="A182" s="56">
        <f t="shared" si="14"/>
        <v>44818</v>
      </c>
      <c r="B182" s="157">
        <f>_xlfn.XLOOKUP(A182,Saline!$L$23,Saline!$O$23,0,0)</f>
        <v>0</v>
      </c>
      <c r="C182" s="143">
        <f>_xlfn.XLOOKUP(A182,Saline!$L$15:$L$17,Saline!$O$15:$O$17,SUM($E$3:$F$3),0)</f>
        <v>10.75</v>
      </c>
      <c r="D182" s="58">
        <f>'PT Storengy'!B174</f>
        <v>0.45</v>
      </c>
      <c r="E182" s="60">
        <f t="shared" si="15"/>
        <v>10.073743777777784</v>
      </c>
      <c r="F182" s="58">
        <f t="shared" si="16"/>
        <v>0.93520044444444506</v>
      </c>
      <c r="G182" s="59">
        <f>IF(F182&gt;=1,0,_xlfn.XLOOKUP(F182,Saline!$B$30:$B$130,Saline!$L$30:$L$130,,1))</f>
        <v>0.43000000000000022</v>
      </c>
      <c r="H182" s="142">
        <f xml:space="preserve">
IF(AND(F182&gt;=Saline!$M$15,A182&lt;=Saline!$L$15),0,
IF(AND(F182&gt;=Saline!$M$16,A182&lt;=Saline!$L$16),0,
IF(AND(F182&gt;=Saline!$M$17,A182&lt;=Saline!$L$17),0,IF(($E$4*(1-D182)*G182/1000)+E181&gt;SUM($E$3:$F$3),(SUM($E$3:$F$3)-E181)*1000,$E$4*(1-D182)*G182))))</f>
        <v>20.339000000000013</v>
      </c>
      <c r="I182" s="192">
        <f>IF(COUNTIFS('PTC GRTgaz'!$AA$11:$AA$28891,"",'PTC GRTgaz'!$B$11:$B$28891,'Sud-Est'!I$15,'PTC GRTgaz'!$D$11:$D$28891,'Sud-Est'!$A182,'PTC GRTgaz'!$C$11:$C$28891,"DEL")&gt;0,I$13,SUMIFS('PTC GRTgaz'!$AA$11:$AA$28891,'PTC GRTgaz'!$B$11:$B$28891,'Sud-Est'!I$15,'PTC GRTgaz'!$D$11:$D$28891,'Sud-Est'!$A182,'PTC GRTgaz'!$C$11:$C$28891,"DEL")*1.0026*$I$13/86)</f>
        <v>86</v>
      </c>
      <c r="J182" s="102">
        <f t="shared" si="17"/>
        <v>9.8939302222222256</v>
      </c>
      <c r="K182" s="58">
        <f t="shared" si="18"/>
        <v>0.91820960206718372</v>
      </c>
      <c r="L182" s="59">
        <f>IF(K182&gt;=1,0,_xlfn.XLOOKUP(K182,Saline!$B$30:$B$130,Saline!$L$30:$L$130,,1))</f>
        <v>0.49</v>
      </c>
      <c r="M182" s="142">
        <f xml:space="preserve">
IF(AND(K182&gt;=Saline!$M$15,A182&lt;=Saline!$L$15),0,
IF(AND(K182&gt;=Saline!$M$16,A182&lt;=Saline!$L$16),0,
IF(AND(K182&gt;=Saline!$M$17,A182&lt;=Saline!$L$17),0,IF((MIN(I182,$E$4*(1-D182)*L182)/1000)+J181&gt;SUM($E$3:$F$3),(SUM($E$3:$F$3)-J181)*1000,MIN(I182,$E$4*(1-D182)*L182)))))</f>
        <v>23.177000000000003</v>
      </c>
      <c r="N182" s="192">
        <f>IF(COUNTIFS('PTC GRTgaz'!$AB$11:$AB$28891,"",'PTC GRTgaz'!$B$11:$B$28891,'Sud-Est'!N$15,'PTC GRTgaz'!$D$11:$D$28891,'Sud-Est'!$A182,'PTC GRTgaz'!$C$11:$C$28891,"DEL")&gt;0,N$13,SUMIFS('PTC GRTgaz'!$AB$11:$AB$28891,'PTC GRTgaz'!$B$11:$B$28891,'Sud-Est'!N$15,'PTC GRTgaz'!$D$11:$D$28891,'Sud-Est'!$A182,'PTC GRTgaz'!$C$11:$C$28891,"DEL")*1.0026*$N$13/86)</f>
        <v>86</v>
      </c>
      <c r="O182" s="102">
        <f t="shared" si="19"/>
        <v>10.073743777777784</v>
      </c>
      <c r="P182" s="58">
        <f t="shared" si="20"/>
        <v>0.93520044444444506</v>
      </c>
      <c r="Q182" s="59">
        <f>IF(P182&gt;=1,0,_xlfn.XLOOKUP(P182,Saline!$B$30:$B$130,Saline!$L$30:$L$130,,1))</f>
        <v>0.43000000000000022</v>
      </c>
      <c r="R182" s="142">
        <f xml:space="preserve">
IF(AND(P182&gt;=Saline!$M$15,A182&lt;=Saline!$L$15),0,
IF(AND(P182&gt;=Saline!$M$16,A182&lt;=Saline!$L$16),0,
IF(AND(P182&gt;=Saline!$M$17,A182&lt;=Saline!$L$17),0,MIN(N182,$E$4*(1-D182)*Q182))))</f>
        <v>20.339000000000013</v>
      </c>
    </row>
    <row r="183" spans="1:18" x14ac:dyDescent="0.45">
      <c r="A183" s="56">
        <f t="shared" si="14"/>
        <v>44819</v>
      </c>
      <c r="B183" s="157">
        <f>_xlfn.XLOOKUP(A183,Saline!$L$23,Saline!$O$23,0,0)</f>
        <v>0</v>
      </c>
      <c r="C183" s="143">
        <f>_xlfn.XLOOKUP(A183,Saline!$L$15:$L$17,Saline!$O$15:$O$17,SUM($E$3:$F$3),0)</f>
        <v>10.75</v>
      </c>
      <c r="D183" s="58">
        <f>'PT Storengy'!B175</f>
        <v>0.45</v>
      </c>
      <c r="E183" s="60">
        <f t="shared" si="15"/>
        <v>10.094082777777784</v>
      </c>
      <c r="F183" s="58">
        <f t="shared" si="16"/>
        <v>0.93709244444444506</v>
      </c>
      <c r="G183" s="59">
        <f>IF(F183&gt;=1,0,_xlfn.XLOOKUP(F183,Saline!$B$30:$B$130,Saline!$L$30:$L$130,,1))</f>
        <v>0.43000000000000022</v>
      </c>
      <c r="H183" s="142">
        <f xml:space="preserve">
IF(AND(F183&gt;=Saline!$M$15,A183&lt;=Saline!$L$15),0,
IF(AND(F183&gt;=Saline!$M$16,A183&lt;=Saline!$L$16),0,
IF(AND(F183&gt;=Saline!$M$17,A183&lt;=Saline!$L$17),0,IF(($E$4*(1-D183)*G183/1000)+E182&gt;SUM($E$3:$F$3),(SUM($E$3:$F$3)-E182)*1000,$E$4*(1-D183)*G183))))</f>
        <v>20.339000000000013</v>
      </c>
      <c r="I183" s="192">
        <f>IF(COUNTIFS('PTC GRTgaz'!$AA$11:$AA$28891,"",'PTC GRTgaz'!$B$11:$B$28891,'Sud-Est'!I$15,'PTC GRTgaz'!$D$11:$D$28891,'Sud-Est'!$A183,'PTC GRTgaz'!$C$11:$C$28891,"DEL")&gt;0,I$13,SUMIFS('PTC GRTgaz'!$AA$11:$AA$28891,'PTC GRTgaz'!$B$11:$B$28891,'Sud-Est'!I$15,'PTC GRTgaz'!$D$11:$D$28891,'Sud-Est'!$A183,'PTC GRTgaz'!$C$11:$C$28891,"DEL")*1.0026*$I$13/86)</f>
        <v>86</v>
      </c>
      <c r="J183" s="102">
        <f t="shared" si="17"/>
        <v>9.9156882222222258</v>
      </c>
      <c r="K183" s="58">
        <f t="shared" si="18"/>
        <v>0.92036560206718376</v>
      </c>
      <c r="L183" s="59">
        <f>IF(K183&gt;=1,0,_xlfn.XLOOKUP(K183,Saline!$B$30:$B$130,Saline!$L$30:$L$130,,1))</f>
        <v>0.45999999999999996</v>
      </c>
      <c r="M183" s="142">
        <f xml:space="preserve">
IF(AND(K183&gt;=Saline!$M$15,A183&lt;=Saline!$L$15),0,
IF(AND(K183&gt;=Saline!$M$16,A183&lt;=Saline!$L$16),0,
IF(AND(K183&gt;=Saline!$M$17,A183&lt;=Saline!$L$17),0,IF((MIN(I183,$E$4*(1-D183)*L183)/1000)+J182&gt;SUM($E$3:$F$3),(SUM($E$3:$F$3)-J182)*1000,MIN(I183,$E$4*(1-D183)*L183)))))</f>
        <v>21.757999999999999</v>
      </c>
      <c r="N183" s="192">
        <f>IF(COUNTIFS('PTC GRTgaz'!$AB$11:$AB$28891,"",'PTC GRTgaz'!$B$11:$B$28891,'Sud-Est'!N$15,'PTC GRTgaz'!$D$11:$D$28891,'Sud-Est'!$A183,'PTC GRTgaz'!$C$11:$C$28891,"DEL")&gt;0,N$13,SUMIFS('PTC GRTgaz'!$AB$11:$AB$28891,'PTC GRTgaz'!$B$11:$B$28891,'Sud-Est'!N$15,'PTC GRTgaz'!$D$11:$D$28891,'Sud-Est'!$A183,'PTC GRTgaz'!$C$11:$C$28891,"DEL")*1.0026*$N$13/86)</f>
        <v>86</v>
      </c>
      <c r="O183" s="102">
        <f t="shared" si="19"/>
        <v>10.094082777777784</v>
      </c>
      <c r="P183" s="58">
        <f t="shared" si="20"/>
        <v>0.93709244444444506</v>
      </c>
      <c r="Q183" s="59">
        <f>IF(P183&gt;=1,0,_xlfn.XLOOKUP(P183,Saline!$B$30:$B$130,Saline!$L$30:$L$130,,1))</f>
        <v>0.43000000000000022</v>
      </c>
      <c r="R183" s="142">
        <f xml:space="preserve">
IF(AND(P183&gt;=Saline!$M$15,A183&lt;=Saline!$L$15),0,
IF(AND(P183&gt;=Saline!$M$16,A183&lt;=Saline!$L$16),0,
IF(AND(P183&gt;=Saline!$M$17,A183&lt;=Saline!$L$17),0,MIN(N183,$E$4*(1-D183)*Q183))))</f>
        <v>20.339000000000013</v>
      </c>
    </row>
    <row r="184" spans="1:18" x14ac:dyDescent="0.45">
      <c r="A184" s="56">
        <f t="shared" si="14"/>
        <v>44820</v>
      </c>
      <c r="B184" s="157">
        <f>_xlfn.XLOOKUP(A184,Saline!$L$23,Saline!$O$23,0,0)</f>
        <v>0</v>
      </c>
      <c r="C184" s="143">
        <f>_xlfn.XLOOKUP(A184,Saline!$L$15:$L$17,Saline!$O$15:$O$17,SUM($E$3:$F$3),0)</f>
        <v>10.75</v>
      </c>
      <c r="D184" s="58">
        <f>'PT Storengy'!B176</f>
        <v>0.45</v>
      </c>
      <c r="E184" s="60">
        <f t="shared" si="15"/>
        <v>10.114421777777784</v>
      </c>
      <c r="F184" s="58">
        <f t="shared" si="16"/>
        <v>0.93898444444444495</v>
      </c>
      <c r="G184" s="59">
        <f>IF(F184&gt;=1,0,_xlfn.XLOOKUP(F184,Saline!$B$30:$B$130,Saline!$L$30:$L$130,,1))</f>
        <v>0.43000000000000022</v>
      </c>
      <c r="H184" s="142">
        <f xml:space="preserve">
IF(AND(F184&gt;=Saline!$M$15,A184&lt;=Saline!$L$15),0,
IF(AND(F184&gt;=Saline!$M$16,A184&lt;=Saline!$L$16),0,
IF(AND(F184&gt;=Saline!$M$17,A184&lt;=Saline!$L$17),0,IF(($E$4*(1-D184)*G184/1000)+E183&gt;SUM($E$3:$F$3),(SUM($E$3:$F$3)-E183)*1000,$E$4*(1-D184)*G184))))</f>
        <v>20.339000000000013</v>
      </c>
      <c r="I184" s="192">
        <f>IF(COUNTIFS('PTC GRTgaz'!$AA$11:$AA$28891,"",'PTC GRTgaz'!$B$11:$B$28891,'Sud-Est'!I$15,'PTC GRTgaz'!$D$11:$D$28891,'Sud-Est'!$A184,'PTC GRTgaz'!$C$11:$C$28891,"DEL")&gt;0,I$13,SUMIFS('PTC GRTgaz'!$AA$11:$AA$28891,'PTC GRTgaz'!$B$11:$B$28891,'Sud-Est'!I$15,'PTC GRTgaz'!$D$11:$D$28891,'Sud-Est'!$A184,'PTC GRTgaz'!$C$11:$C$28891,"DEL")*1.0026*$I$13/86)</f>
        <v>86</v>
      </c>
      <c r="J184" s="102">
        <f t="shared" si="17"/>
        <v>9.937446222222226</v>
      </c>
      <c r="K184" s="58">
        <f t="shared" si="18"/>
        <v>0.92238960206718379</v>
      </c>
      <c r="L184" s="59">
        <f>IF(K184&gt;=1,0,_xlfn.XLOOKUP(K184,Saline!$B$30:$B$130,Saline!$L$30:$L$130,,1))</f>
        <v>0.45999999999999996</v>
      </c>
      <c r="M184" s="142">
        <f xml:space="preserve">
IF(AND(K184&gt;=Saline!$M$15,A184&lt;=Saline!$L$15),0,
IF(AND(K184&gt;=Saline!$M$16,A184&lt;=Saline!$L$16),0,
IF(AND(K184&gt;=Saline!$M$17,A184&lt;=Saline!$L$17),0,IF((MIN(I184,$E$4*(1-D184)*L184)/1000)+J183&gt;SUM($E$3:$F$3),(SUM($E$3:$F$3)-J183)*1000,MIN(I184,$E$4*(1-D184)*L184)))))</f>
        <v>21.757999999999999</v>
      </c>
      <c r="N184" s="192">
        <f>IF(COUNTIFS('PTC GRTgaz'!$AB$11:$AB$28891,"",'PTC GRTgaz'!$B$11:$B$28891,'Sud-Est'!N$15,'PTC GRTgaz'!$D$11:$D$28891,'Sud-Est'!$A184,'PTC GRTgaz'!$C$11:$C$28891,"DEL")&gt;0,N$13,SUMIFS('PTC GRTgaz'!$AB$11:$AB$28891,'PTC GRTgaz'!$B$11:$B$28891,'Sud-Est'!N$15,'PTC GRTgaz'!$D$11:$D$28891,'Sud-Est'!$A184,'PTC GRTgaz'!$C$11:$C$28891,"DEL")*1.0026*$N$13/86)</f>
        <v>86</v>
      </c>
      <c r="O184" s="102">
        <f t="shared" si="19"/>
        <v>10.114421777777784</v>
      </c>
      <c r="P184" s="58">
        <f t="shared" si="20"/>
        <v>0.93898444444444495</v>
      </c>
      <c r="Q184" s="59">
        <f>IF(P184&gt;=1,0,_xlfn.XLOOKUP(P184,Saline!$B$30:$B$130,Saline!$L$30:$L$130,,1))</f>
        <v>0.43000000000000022</v>
      </c>
      <c r="R184" s="142">
        <f xml:space="preserve">
IF(AND(P184&gt;=Saline!$M$15,A184&lt;=Saline!$L$15),0,
IF(AND(P184&gt;=Saline!$M$16,A184&lt;=Saline!$L$16),0,
IF(AND(P184&gt;=Saline!$M$17,A184&lt;=Saline!$L$17),0,MIN(N184,$E$4*(1-D184)*Q184))))</f>
        <v>20.339000000000013</v>
      </c>
    </row>
    <row r="185" spans="1:18" x14ac:dyDescent="0.45">
      <c r="A185" s="56">
        <f t="shared" si="14"/>
        <v>44821</v>
      </c>
      <c r="B185" s="157">
        <f>_xlfn.XLOOKUP(A185,Saline!$L$23,Saline!$O$23,0,0)</f>
        <v>0</v>
      </c>
      <c r="C185" s="143">
        <f>_xlfn.XLOOKUP(A185,Saline!$L$15:$L$17,Saline!$O$15:$O$17,SUM($E$3:$F$3),0)</f>
        <v>10.75</v>
      </c>
      <c r="D185" s="58">
        <f>'PT Storengy'!B177</f>
        <v>0.45</v>
      </c>
      <c r="E185" s="60">
        <f t="shared" si="15"/>
        <v>10.133341777777783</v>
      </c>
      <c r="F185" s="58">
        <f t="shared" si="16"/>
        <v>0.94087644444444496</v>
      </c>
      <c r="G185" s="59">
        <f>IF(F185&gt;=1,0,_xlfn.XLOOKUP(F185,Saline!$B$30:$B$130,Saline!$L$30:$L$130,,1))</f>
        <v>0.40000000000000013</v>
      </c>
      <c r="H185" s="142">
        <f xml:space="preserve">
IF(AND(F185&gt;=Saline!$M$15,A185&lt;=Saline!$L$15),0,
IF(AND(F185&gt;=Saline!$M$16,A185&lt;=Saline!$L$16),0,
IF(AND(F185&gt;=Saline!$M$17,A185&lt;=Saline!$L$17),0,IF(($E$4*(1-D185)*G185/1000)+E184&gt;SUM($E$3:$F$3),(SUM($E$3:$F$3)-E184)*1000,$E$4*(1-D185)*G185))))</f>
        <v>18.920000000000009</v>
      </c>
      <c r="I185" s="192">
        <f>IF(COUNTIFS('PTC GRTgaz'!$AA$11:$AA$28891,"",'PTC GRTgaz'!$B$11:$B$28891,'Sud-Est'!I$15,'PTC GRTgaz'!$D$11:$D$28891,'Sud-Est'!$A185,'PTC GRTgaz'!$C$11:$C$28891,"DEL")&gt;0,I$13,SUMIFS('PTC GRTgaz'!$AA$11:$AA$28891,'PTC GRTgaz'!$B$11:$B$28891,'Sud-Est'!I$15,'PTC GRTgaz'!$D$11:$D$28891,'Sud-Est'!$A185,'PTC GRTgaz'!$C$11:$C$28891,"DEL")*1.0026*$I$13/86)</f>
        <v>86</v>
      </c>
      <c r="J185" s="102">
        <f t="shared" si="17"/>
        <v>9.9592042222222261</v>
      </c>
      <c r="K185" s="58">
        <f t="shared" si="18"/>
        <v>0.92441360206718381</v>
      </c>
      <c r="L185" s="59">
        <f>IF(K185&gt;=1,0,_xlfn.XLOOKUP(K185,Saline!$B$30:$B$130,Saline!$L$30:$L$130,,1))</f>
        <v>0.45999999999999996</v>
      </c>
      <c r="M185" s="142">
        <f xml:space="preserve">
IF(AND(K185&gt;=Saline!$M$15,A185&lt;=Saline!$L$15),0,
IF(AND(K185&gt;=Saline!$M$16,A185&lt;=Saline!$L$16),0,
IF(AND(K185&gt;=Saline!$M$17,A185&lt;=Saline!$L$17),0,IF((MIN(I185,$E$4*(1-D185)*L185)/1000)+J184&gt;SUM($E$3:$F$3),(SUM($E$3:$F$3)-J184)*1000,MIN(I185,$E$4*(1-D185)*L185)))))</f>
        <v>21.757999999999999</v>
      </c>
      <c r="N185" s="192">
        <f>IF(COUNTIFS('PTC GRTgaz'!$AB$11:$AB$28891,"",'PTC GRTgaz'!$B$11:$B$28891,'Sud-Est'!N$15,'PTC GRTgaz'!$D$11:$D$28891,'Sud-Est'!$A185,'PTC GRTgaz'!$C$11:$C$28891,"DEL")&gt;0,N$13,SUMIFS('PTC GRTgaz'!$AB$11:$AB$28891,'PTC GRTgaz'!$B$11:$B$28891,'Sud-Est'!N$15,'PTC GRTgaz'!$D$11:$D$28891,'Sud-Est'!$A185,'PTC GRTgaz'!$C$11:$C$28891,"DEL")*1.0026*$N$13/86)</f>
        <v>86</v>
      </c>
      <c r="O185" s="102">
        <f t="shared" si="19"/>
        <v>10.133341777777783</v>
      </c>
      <c r="P185" s="58">
        <f t="shared" si="20"/>
        <v>0.94087644444444496</v>
      </c>
      <c r="Q185" s="59">
        <f>IF(P185&gt;=1,0,_xlfn.XLOOKUP(P185,Saline!$B$30:$B$130,Saline!$L$30:$L$130,,1))</f>
        <v>0.40000000000000013</v>
      </c>
      <c r="R185" s="142">
        <f xml:space="preserve">
IF(AND(P185&gt;=Saline!$M$15,A185&lt;=Saline!$L$15),0,
IF(AND(P185&gt;=Saline!$M$16,A185&lt;=Saline!$L$16),0,
IF(AND(P185&gt;=Saline!$M$17,A185&lt;=Saline!$L$17),0,MIN(N185,$E$4*(1-D185)*Q185))))</f>
        <v>18.920000000000009</v>
      </c>
    </row>
    <row r="186" spans="1:18" x14ac:dyDescent="0.45">
      <c r="A186" s="56">
        <f t="shared" si="14"/>
        <v>44822</v>
      </c>
      <c r="B186" s="157">
        <f>_xlfn.XLOOKUP(A186,Saline!$L$23,Saline!$O$23,0,0)</f>
        <v>0</v>
      </c>
      <c r="C186" s="143">
        <f>_xlfn.XLOOKUP(A186,Saline!$L$15:$L$17,Saline!$O$15:$O$17,SUM($E$3:$F$3),0)</f>
        <v>10.75</v>
      </c>
      <c r="D186" s="58">
        <f>'PT Storengy'!B178</f>
        <v>0.45</v>
      </c>
      <c r="E186" s="60">
        <f t="shared" si="15"/>
        <v>10.152261777777783</v>
      </c>
      <c r="F186" s="58">
        <f t="shared" si="16"/>
        <v>0.94263644444444494</v>
      </c>
      <c r="G186" s="59">
        <f>IF(F186&gt;=1,0,_xlfn.XLOOKUP(F186,Saline!$B$30:$B$130,Saline!$L$30:$L$130,,1))</f>
        <v>0.40000000000000013</v>
      </c>
      <c r="H186" s="142">
        <f xml:space="preserve">
IF(AND(F186&gt;=Saline!$M$15,A186&lt;=Saline!$L$15),0,
IF(AND(F186&gt;=Saline!$M$16,A186&lt;=Saline!$L$16),0,
IF(AND(F186&gt;=Saline!$M$17,A186&lt;=Saline!$L$17),0,IF(($E$4*(1-D186)*G186/1000)+E185&gt;SUM($E$3:$F$3),(SUM($E$3:$F$3)-E185)*1000,$E$4*(1-D186)*G186))))</f>
        <v>18.920000000000009</v>
      </c>
      <c r="I186" s="192">
        <f>IF(COUNTIFS('PTC GRTgaz'!$AA$11:$AA$28891,"",'PTC GRTgaz'!$B$11:$B$28891,'Sud-Est'!I$15,'PTC GRTgaz'!$D$11:$D$28891,'Sud-Est'!$A186,'PTC GRTgaz'!$C$11:$C$28891,"DEL")&gt;0,I$13,SUMIFS('PTC GRTgaz'!$AA$11:$AA$28891,'PTC GRTgaz'!$B$11:$B$28891,'Sud-Est'!I$15,'PTC GRTgaz'!$D$11:$D$28891,'Sud-Est'!$A186,'PTC GRTgaz'!$C$11:$C$28891,"DEL")*1.0026*$I$13/86)</f>
        <v>86</v>
      </c>
      <c r="J186" s="102">
        <f t="shared" si="17"/>
        <v>9.9809622222222263</v>
      </c>
      <c r="K186" s="58">
        <f t="shared" si="18"/>
        <v>0.92643760206718384</v>
      </c>
      <c r="L186" s="59">
        <f>IF(K186&gt;=1,0,_xlfn.XLOOKUP(K186,Saline!$B$30:$B$130,Saline!$L$30:$L$130,,1))</f>
        <v>0.45999999999999996</v>
      </c>
      <c r="M186" s="142">
        <f xml:space="preserve">
IF(AND(K186&gt;=Saline!$M$15,A186&lt;=Saline!$L$15),0,
IF(AND(K186&gt;=Saline!$M$16,A186&lt;=Saline!$L$16),0,
IF(AND(K186&gt;=Saline!$M$17,A186&lt;=Saline!$L$17),0,IF((MIN(I186,$E$4*(1-D186)*L186)/1000)+J185&gt;SUM($E$3:$F$3),(SUM($E$3:$F$3)-J185)*1000,MIN(I186,$E$4*(1-D186)*L186)))))</f>
        <v>21.757999999999999</v>
      </c>
      <c r="N186" s="192">
        <f>IF(COUNTIFS('PTC GRTgaz'!$AB$11:$AB$28891,"",'PTC GRTgaz'!$B$11:$B$28891,'Sud-Est'!N$15,'PTC GRTgaz'!$D$11:$D$28891,'Sud-Est'!$A186,'PTC GRTgaz'!$C$11:$C$28891,"DEL")&gt;0,N$13,SUMIFS('PTC GRTgaz'!$AB$11:$AB$28891,'PTC GRTgaz'!$B$11:$B$28891,'Sud-Est'!N$15,'PTC GRTgaz'!$D$11:$D$28891,'Sud-Est'!$A186,'PTC GRTgaz'!$C$11:$C$28891,"DEL")*1.0026*$N$13/86)</f>
        <v>86</v>
      </c>
      <c r="O186" s="102">
        <f t="shared" si="19"/>
        <v>10.152261777777783</v>
      </c>
      <c r="P186" s="58">
        <f t="shared" si="20"/>
        <v>0.94263644444444494</v>
      </c>
      <c r="Q186" s="59">
        <f>IF(P186&gt;=1,0,_xlfn.XLOOKUP(P186,Saline!$B$30:$B$130,Saline!$L$30:$L$130,,1))</f>
        <v>0.40000000000000013</v>
      </c>
      <c r="R186" s="142">
        <f xml:space="preserve">
IF(AND(P186&gt;=Saline!$M$15,A186&lt;=Saline!$L$15),0,
IF(AND(P186&gt;=Saline!$M$16,A186&lt;=Saline!$L$16),0,
IF(AND(P186&gt;=Saline!$M$17,A186&lt;=Saline!$L$17),0,MIN(N186,$E$4*(1-D186)*Q186))))</f>
        <v>18.920000000000009</v>
      </c>
    </row>
    <row r="187" spans="1:18" x14ac:dyDescent="0.45">
      <c r="A187" s="56">
        <f t="shared" si="14"/>
        <v>44823</v>
      </c>
      <c r="B187" s="157">
        <f>_xlfn.XLOOKUP(A187,Saline!$L$23,Saline!$O$23,0,0)</f>
        <v>0</v>
      </c>
      <c r="C187" s="143">
        <f>_xlfn.XLOOKUP(A187,Saline!$L$15:$L$17,Saline!$O$15:$O$17,SUM($E$3:$F$3),0)</f>
        <v>10.75</v>
      </c>
      <c r="D187" s="58">
        <f>'PT Storengy'!B179</f>
        <v>0.45</v>
      </c>
      <c r="E187" s="60">
        <f t="shared" si="15"/>
        <v>10.171181777777782</v>
      </c>
      <c r="F187" s="58">
        <f t="shared" si="16"/>
        <v>0.94439644444444493</v>
      </c>
      <c r="G187" s="59">
        <f>IF(F187&gt;=1,0,_xlfn.XLOOKUP(F187,Saline!$B$30:$B$130,Saline!$L$30:$L$130,,1))</f>
        <v>0.40000000000000013</v>
      </c>
      <c r="H187" s="142">
        <f xml:space="preserve">
IF(AND(F187&gt;=Saline!$M$15,A187&lt;=Saline!$L$15),0,
IF(AND(F187&gt;=Saline!$M$16,A187&lt;=Saline!$L$16),0,
IF(AND(F187&gt;=Saline!$M$17,A187&lt;=Saline!$L$17),0,IF(($E$4*(1-D187)*G187/1000)+E186&gt;SUM($E$3:$F$3),(SUM($E$3:$F$3)-E186)*1000,$E$4*(1-D187)*G187))))</f>
        <v>18.920000000000009</v>
      </c>
      <c r="I187" s="192">
        <f>IF(COUNTIFS('PTC GRTgaz'!$AA$11:$AA$28891,"",'PTC GRTgaz'!$B$11:$B$28891,'Sud-Est'!I$15,'PTC GRTgaz'!$D$11:$D$28891,'Sud-Est'!$A187,'PTC GRTgaz'!$C$11:$C$28891,"DEL")&gt;0,I$13,SUMIFS('PTC GRTgaz'!$AA$11:$AA$28891,'PTC GRTgaz'!$B$11:$B$28891,'Sud-Est'!I$15,'PTC GRTgaz'!$D$11:$D$28891,'Sud-Est'!$A187,'PTC GRTgaz'!$C$11:$C$28891,"DEL")*1.0026*$I$13/86)</f>
        <v>86</v>
      </c>
      <c r="J187" s="102">
        <f t="shared" si="17"/>
        <v>10.002720222222226</v>
      </c>
      <c r="K187" s="58">
        <f t="shared" si="18"/>
        <v>0.92846160206718387</v>
      </c>
      <c r="L187" s="59">
        <f>IF(K187&gt;=1,0,_xlfn.XLOOKUP(K187,Saline!$B$30:$B$130,Saline!$L$30:$L$130,,1))</f>
        <v>0.45999999999999996</v>
      </c>
      <c r="M187" s="142">
        <f xml:space="preserve">
IF(AND(K187&gt;=Saline!$M$15,A187&lt;=Saline!$L$15),0,
IF(AND(K187&gt;=Saline!$M$16,A187&lt;=Saline!$L$16),0,
IF(AND(K187&gt;=Saline!$M$17,A187&lt;=Saline!$L$17),0,IF((MIN(I187,$E$4*(1-D187)*L187)/1000)+J186&gt;SUM($E$3:$F$3),(SUM($E$3:$F$3)-J186)*1000,MIN(I187,$E$4*(1-D187)*L187)))))</f>
        <v>21.757999999999999</v>
      </c>
      <c r="N187" s="192">
        <f>IF(COUNTIFS('PTC GRTgaz'!$AB$11:$AB$28891,"",'PTC GRTgaz'!$B$11:$B$28891,'Sud-Est'!N$15,'PTC GRTgaz'!$D$11:$D$28891,'Sud-Est'!$A187,'PTC GRTgaz'!$C$11:$C$28891,"DEL")&gt;0,N$13,SUMIFS('PTC GRTgaz'!$AB$11:$AB$28891,'PTC GRTgaz'!$B$11:$B$28891,'Sud-Est'!N$15,'PTC GRTgaz'!$D$11:$D$28891,'Sud-Est'!$A187,'PTC GRTgaz'!$C$11:$C$28891,"DEL")*1.0026*$N$13/86)</f>
        <v>86</v>
      </c>
      <c r="O187" s="102">
        <f t="shared" si="19"/>
        <v>10.171181777777782</v>
      </c>
      <c r="P187" s="58">
        <f t="shared" si="20"/>
        <v>0.94439644444444493</v>
      </c>
      <c r="Q187" s="59">
        <f>IF(P187&gt;=1,0,_xlfn.XLOOKUP(P187,Saline!$B$30:$B$130,Saline!$L$30:$L$130,,1))</f>
        <v>0.40000000000000013</v>
      </c>
      <c r="R187" s="142">
        <f xml:space="preserve">
IF(AND(P187&gt;=Saline!$M$15,A187&lt;=Saline!$L$15),0,
IF(AND(P187&gt;=Saline!$M$16,A187&lt;=Saline!$L$16),0,
IF(AND(P187&gt;=Saline!$M$17,A187&lt;=Saline!$L$17),0,MIN(N187,$E$4*(1-D187)*Q187))))</f>
        <v>18.920000000000009</v>
      </c>
    </row>
    <row r="188" spans="1:18" x14ac:dyDescent="0.45">
      <c r="A188" s="56">
        <f t="shared" si="14"/>
        <v>44824</v>
      </c>
      <c r="B188" s="157">
        <f>_xlfn.XLOOKUP(A188,Saline!$L$23,Saline!$O$23,0,0)</f>
        <v>0</v>
      </c>
      <c r="C188" s="143">
        <f>_xlfn.XLOOKUP(A188,Saline!$L$15:$L$17,Saline!$O$15:$O$17,SUM($E$3:$F$3),0)</f>
        <v>10.75</v>
      </c>
      <c r="D188" s="58">
        <f>'PT Storengy'!B180</f>
        <v>0.45</v>
      </c>
      <c r="E188" s="60">
        <f t="shared" si="15"/>
        <v>10.190101777777782</v>
      </c>
      <c r="F188" s="58">
        <f t="shared" si="16"/>
        <v>0.94615644444444491</v>
      </c>
      <c r="G188" s="59">
        <f>IF(F188&gt;=1,0,_xlfn.XLOOKUP(F188,Saline!$B$30:$B$130,Saline!$L$30:$L$130,,1))</f>
        <v>0.40000000000000013</v>
      </c>
      <c r="H188" s="142">
        <f xml:space="preserve">
IF(AND(F188&gt;=Saline!$M$15,A188&lt;=Saline!$L$15),0,
IF(AND(F188&gt;=Saline!$M$16,A188&lt;=Saline!$L$16),0,
IF(AND(F188&gt;=Saline!$M$17,A188&lt;=Saline!$L$17),0,IF(($E$4*(1-D188)*G188/1000)+E187&gt;SUM($E$3:$F$3),(SUM($E$3:$F$3)-E187)*1000,$E$4*(1-D188)*G188))))</f>
        <v>18.920000000000009</v>
      </c>
      <c r="I188" s="192">
        <f>IF(COUNTIFS('PTC GRTgaz'!$AA$11:$AA$28891,"",'PTC GRTgaz'!$B$11:$B$28891,'Sud-Est'!I$15,'PTC GRTgaz'!$D$11:$D$28891,'Sud-Est'!$A188,'PTC GRTgaz'!$C$11:$C$28891,"DEL")&gt;0,I$13,SUMIFS('PTC GRTgaz'!$AA$11:$AA$28891,'PTC GRTgaz'!$B$11:$B$28891,'Sud-Est'!I$15,'PTC GRTgaz'!$D$11:$D$28891,'Sud-Est'!$A188,'PTC GRTgaz'!$C$11:$C$28891,"DEL")*1.0026*$I$13/86)</f>
        <v>86</v>
      </c>
      <c r="J188" s="102">
        <f t="shared" si="17"/>
        <v>10.023059222222226</v>
      </c>
      <c r="K188" s="58">
        <f t="shared" si="18"/>
        <v>0.93048560206718389</v>
      </c>
      <c r="L188" s="59">
        <f>IF(K188&gt;=1,0,_xlfn.XLOOKUP(K188,Saline!$B$30:$B$130,Saline!$L$30:$L$130,,1))</f>
        <v>0.43000000000000022</v>
      </c>
      <c r="M188" s="142">
        <f xml:space="preserve">
IF(AND(K188&gt;=Saline!$M$15,A188&lt;=Saline!$L$15),0,
IF(AND(K188&gt;=Saline!$M$16,A188&lt;=Saline!$L$16),0,
IF(AND(K188&gt;=Saline!$M$17,A188&lt;=Saline!$L$17),0,IF((MIN(I188,$E$4*(1-D188)*L188)/1000)+J187&gt;SUM($E$3:$F$3),(SUM($E$3:$F$3)-J187)*1000,MIN(I188,$E$4*(1-D188)*L188)))))</f>
        <v>20.339000000000013</v>
      </c>
      <c r="N188" s="192">
        <f>IF(COUNTIFS('PTC GRTgaz'!$AB$11:$AB$28891,"",'PTC GRTgaz'!$B$11:$B$28891,'Sud-Est'!N$15,'PTC GRTgaz'!$D$11:$D$28891,'Sud-Est'!$A188,'PTC GRTgaz'!$C$11:$C$28891,"DEL")&gt;0,N$13,SUMIFS('PTC GRTgaz'!$AB$11:$AB$28891,'PTC GRTgaz'!$B$11:$B$28891,'Sud-Est'!N$15,'PTC GRTgaz'!$D$11:$D$28891,'Sud-Est'!$A188,'PTC GRTgaz'!$C$11:$C$28891,"DEL")*1.0026*$N$13/86)</f>
        <v>86</v>
      </c>
      <c r="O188" s="102">
        <f t="shared" si="19"/>
        <v>10.190101777777782</v>
      </c>
      <c r="P188" s="58">
        <f t="shared" si="20"/>
        <v>0.94615644444444491</v>
      </c>
      <c r="Q188" s="59">
        <f>IF(P188&gt;=1,0,_xlfn.XLOOKUP(P188,Saline!$B$30:$B$130,Saline!$L$30:$L$130,,1))</f>
        <v>0.40000000000000013</v>
      </c>
      <c r="R188" s="142">
        <f xml:space="preserve">
IF(AND(P188&gt;=Saline!$M$15,A188&lt;=Saline!$L$15),0,
IF(AND(P188&gt;=Saline!$M$16,A188&lt;=Saline!$L$16),0,
IF(AND(P188&gt;=Saline!$M$17,A188&lt;=Saline!$L$17),0,MIN(N188,$E$4*(1-D188)*Q188))))</f>
        <v>18.920000000000009</v>
      </c>
    </row>
    <row r="189" spans="1:18" x14ac:dyDescent="0.45">
      <c r="A189" s="56">
        <f t="shared" si="14"/>
        <v>44825</v>
      </c>
      <c r="B189" s="157">
        <f>_xlfn.XLOOKUP(A189,Saline!$L$23,Saline!$O$23,0,0)</f>
        <v>0</v>
      </c>
      <c r="C189" s="143">
        <f>_xlfn.XLOOKUP(A189,Saline!$L$15:$L$17,Saline!$O$15:$O$17,SUM($E$3:$F$3),0)</f>
        <v>10.75</v>
      </c>
      <c r="D189" s="58">
        <f>'PT Storengy'!B181</f>
        <v>0.45</v>
      </c>
      <c r="E189" s="60">
        <f t="shared" si="15"/>
        <v>10.209021777777782</v>
      </c>
      <c r="F189" s="58">
        <f t="shared" si="16"/>
        <v>0.94791644444444489</v>
      </c>
      <c r="G189" s="59">
        <f>IF(F189&gt;=1,0,_xlfn.XLOOKUP(F189,Saline!$B$30:$B$130,Saline!$L$30:$L$130,,1))</f>
        <v>0.40000000000000013</v>
      </c>
      <c r="H189" s="142">
        <f xml:space="preserve">
IF(AND(F189&gt;=Saline!$M$15,A189&lt;=Saline!$L$15),0,
IF(AND(F189&gt;=Saline!$M$16,A189&lt;=Saline!$L$16),0,
IF(AND(F189&gt;=Saline!$M$17,A189&lt;=Saline!$L$17),0,IF(($E$4*(1-D189)*G189/1000)+E188&gt;SUM($E$3:$F$3),(SUM($E$3:$F$3)-E188)*1000,$E$4*(1-D189)*G189))))</f>
        <v>18.920000000000009</v>
      </c>
      <c r="I189" s="192">
        <f>IF(COUNTIFS('PTC GRTgaz'!$AA$11:$AA$28891,"",'PTC GRTgaz'!$B$11:$B$28891,'Sud-Est'!I$15,'PTC GRTgaz'!$D$11:$D$28891,'Sud-Est'!$A189,'PTC GRTgaz'!$C$11:$C$28891,"DEL")&gt;0,I$13,SUMIFS('PTC GRTgaz'!$AA$11:$AA$28891,'PTC GRTgaz'!$B$11:$B$28891,'Sud-Est'!I$15,'PTC GRTgaz'!$D$11:$D$28891,'Sud-Est'!$A189,'PTC GRTgaz'!$C$11:$C$28891,"DEL")*1.0026*$I$13/86)</f>
        <v>86</v>
      </c>
      <c r="J189" s="102">
        <f t="shared" si="17"/>
        <v>10.043398222222226</v>
      </c>
      <c r="K189" s="58">
        <f t="shared" si="18"/>
        <v>0.9323776020671839</v>
      </c>
      <c r="L189" s="59">
        <f>IF(K189&gt;=1,0,_xlfn.XLOOKUP(K189,Saline!$B$30:$B$130,Saline!$L$30:$L$130,,1))</f>
        <v>0.43000000000000022</v>
      </c>
      <c r="M189" s="142">
        <f xml:space="preserve">
IF(AND(K189&gt;=Saline!$M$15,A189&lt;=Saline!$L$15),0,
IF(AND(K189&gt;=Saline!$M$16,A189&lt;=Saline!$L$16),0,
IF(AND(K189&gt;=Saline!$M$17,A189&lt;=Saline!$L$17),0,IF((MIN(I189,$E$4*(1-D189)*L189)/1000)+J188&gt;SUM($E$3:$F$3),(SUM($E$3:$F$3)-J188)*1000,MIN(I189,$E$4*(1-D189)*L189)))))</f>
        <v>20.339000000000013</v>
      </c>
      <c r="N189" s="192">
        <f>IF(COUNTIFS('PTC GRTgaz'!$AB$11:$AB$28891,"",'PTC GRTgaz'!$B$11:$B$28891,'Sud-Est'!N$15,'PTC GRTgaz'!$D$11:$D$28891,'Sud-Est'!$A189,'PTC GRTgaz'!$C$11:$C$28891,"DEL")&gt;0,N$13,SUMIFS('PTC GRTgaz'!$AB$11:$AB$28891,'PTC GRTgaz'!$B$11:$B$28891,'Sud-Est'!N$15,'PTC GRTgaz'!$D$11:$D$28891,'Sud-Est'!$A189,'PTC GRTgaz'!$C$11:$C$28891,"DEL")*1.0026*$N$13/86)</f>
        <v>86</v>
      </c>
      <c r="O189" s="102">
        <f t="shared" si="19"/>
        <v>10.209021777777782</v>
      </c>
      <c r="P189" s="58">
        <f t="shared" si="20"/>
        <v>0.94791644444444489</v>
      </c>
      <c r="Q189" s="59">
        <f>IF(P189&gt;=1,0,_xlfn.XLOOKUP(P189,Saline!$B$30:$B$130,Saline!$L$30:$L$130,,1))</f>
        <v>0.40000000000000013</v>
      </c>
      <c r="R189" s="142">
        <f xml:space="preserve">
IF(AND(P189&gt;=Saline!$M$15,A189&lt;=Saline!$L$15),0,
IF(AND(P189&gt;=Saline!$M$16,A189&lt;=Saline!$L$16),0,
IF(AND(P189&gt;=Saline!$M$17,A189&lt;=Saline!$L$17),0,MIN(N189,$E$4*(1-D189)*Q189))))</f>
        <v>18.920000000000009</v>
      </c>
    </row>
    <row r="190" spans="1:18" x14ac:dyDescent="0.45">
      <c r="A190" s="56">
        <f t="shared" si="14"/>
        <v>44826</v>
      </c>
      <c r="B190" s="157">
        <f>_xlfn.XLOOKUP(A190,Saline!$L$23,Saline!$O$23,0,0)</f>
        <v>0</v>
      </c>
      <c r="C190" s="143">
        <f>_xlfn.XLOOKUP(A190,Saline!$L$15:$L$17,Saline!$O$15:$O$17,SUM($E$3:$F$3),0)</f>
        <v>10.75</v>
      </c>
      <c r="D190" s="58">
        <f>'PT Storengy'!B182</f>
        <v>0.45</v>
      </c>
      <c r="E190" s="60">
        <f t="shared" si="15"/>
        <v>10.227941777777781</v>
      </c>
      <c r="F190" s="58">
        <f t="shared" si="16"/>
        <v>0.94967644444444477</v>
      </c>
      <c r="G190" s="59">
        <f>IF(F190&gt;=1,0,_xlfn.XLOOKUP(F190,Saline!$B$30:$B$130,Saline!$L$30:$L$130,,1))</f>
        <v>0.40000000000000013</v>
      </c>
      <c r="H190" s="142">
        <f xml:space="preserve">
IF(AND(F190&gt;=Saline!$M$15,A190&lt;=Saline!$L$15),0,
IF(AND(F190&gt;=Saline!$M$16,A190&lt;=Saline!$L$16),0,
IF(AND(F190&gt;=Saline!$M$17,A190&lt;=Saline!$L$17),0,IF(($E$4*(1-D190)*G190/1000)+E189&gt;SUM($E$3:$F$3),(SUM($E$3:$F$3)-E189)*1000,$E$4*(1-D190)*G190))))</f>
        <v>18.920000000000009</v>
      </c>
      <c r="I190" s="192">
        <f>IF(COUNTIFS('PTC GRTgaz'!$AA$11:$AA$28891,"",'PTC GRTgaz'!$B$11:$B$28891,'Sud-Est'!I$15,'PTC GRTgaz'!$D$11:$D$28891,'Sud-Est'!$A190,'PTC GRTgaz'!$C$11:$C$28891,"DEL")&gt;0,I$13,SUMIFS('PTC GRTgaz'!$AA$11:$AA$28891,'PTC GRTgaz'!$B$11:$B$28891,'Sud-Est'!I$15,'PTC GRTgaz'!$D$11:$D$28891,'Sud-Est'!$A190,'PTC GRTgaz'!$C$11:$C$28891,"DEL")*1.0026*$I$13/86)</f>
        <v>86</v>
      </c>
      <c r="J190" s="102">
        <f t="shared" si="17"/>
        <v>10.063737222222226</v>
      </c>
      <c r="K190" s="58">
        <f t="shared" si="18"/>
        <v>0.93426960206718379</v>
      </c>
      <c r="L190" s="59">
        <f>IF(K190&gt;=1,0,_xlfn.XLOOKUP(K190,Saline!$B$30:$B$130,Saline!$L$30:$L$130,,1))</f>
        <v>0.43000000000000022</v>
      </c>
      <c r="M190" s="142">
        <f xml:space="preserve">
IF(AND(K190&gt;=Saline!$M$15,A190&lt;=Saline!$L$15),0,
IF(AND(K190&gt;=Saline!$M$16,A190&lt;=Saline!$L$16),0,
IF(AND(K190&gt;=Saline!$M$17,A190&lt;=Saline!$L$17),0,IF((MIN(I190,$E$4*(1-D190)*L190)/1000)+J189&gt;SUM($E$3:$F$3),(SUM($E$3:$F$3)-J189)*1000,MIN(I190,$E$4*(1-D190)*L190)))))</f>
        <v>20.339000000000013</v>
      </c>
      <c r="N190" s="192">
        <f>IF(COUNTIFS('PTC GRTgaz'!$AB$11:$AB$28891,"",'PTC GRTgaz'!$B$11:$B$28891,'Sud-Est'!N$15,'PTC GRTgaz'!$D$11:$D$28891,'Sud-Est'!$A190,'PTC GRTgaz'!$C$11:$C$28891,"DEL")&gt;0,N$13,SUMIFS('PTC GRTgaz'!$AB$11:$AB$28891,'PTC GRTgaz'!$B$11:$B$28891,'Sud-Est'!N$15,'PTC GRTgaz'!$D$11:$D$28891,'Sud-Est'!$A190,'PTC GRTgaz'!$C$11:$C$28891,"DEL")*1.0026*$N$13/86)</f>
        <v>86</v>
      </c>
      <c r="O190" s="102">
        <f t="shared" si="19"/>
        <v>10.227941777777781</v>
      </c>
      <c r="P190" s="58">
        <f t="shared" si="20"/>
        <v>0.94967644444444477</v>
      </c>
      <c r="Q190" s="59">
        <f>IF(P190&gt;=1,0,_xlfn.XLOOKUP(P190,Saline!$B$30:$B$130,Saline!$L$30:$L$130,,1))</f>
        <v>0.40000000000000013</v>
      </c>
      <c r="R190" s="142">
        <f xml:space="preserve">
IF(AND(P190&gt;=Saline!$M$15,A190&lt;=Saline!$L$15),0,
IF(AND(P190&gt;=Saline!$M$16,A190&lt;=Saline!$L$16),0,
IF(AND(P190&gt;=Saline!$M$17,A190&lt;=Saline!$L$17),0,MIN(N190,$E$4*(1-D190)*Q190))))</f>
        <v>18.920000000000009</v>
      </c>
    </row>
    <row r="191" spans="1:18" x14ac:dyDescent="0.45">
      <c r="A191" s="56">
        <f t="shared" si="14"/>
        <v>44827</v>
      </c>
      <c r="B191" s="157">
        <f>_xlfn.XLOOKUP(A191,Saline!$L$23,Saline!$O$23,0,0)</f>
        <v>0</v>
      </c>
      <c r="C191" s="143">
        <f>_xlfn.XLOOKUP(A191,Saline!$L$15:$L$17,Saline!$O$15:$O$17,SUM($E$3:$F$3),0)</f>
        <v>10.75</v>
      </c>
      <c r="D191" s="58">
        <f>'PT Storengy'!B183</f>
        <v>0.45</v>
      </c>
      <c r="E191" s="60">
        <f t="shared" si="15"/>
        <v>10.245442777777781</v>
      </c>
      <c r="F191" s="58">
        <f t="shared" si="16"/>
        <v>0.95143644444444475</v>
      </c>
      <c r="G191" s="59">
        <f>IF(F191&gt;=1,0,_xlfn.XLOOKUP(F191,Saline!$B$30:$B$130,Saline!$L$30:$L$130,,1))</f>
        <v>0.37000000000000016</v>
      </c>
      <c r="H191" s="142">
        <f xml:space="preserve">
IF(AND(F191&gt;=Saline!$M$15,A191&lt;=Saline!$L$15),0,
IF(AND(F191&gt;=Saline!$M$16,A191&lt;=Saline!$L$16),0,
IF(AND(F191&gt;=Saline!$M$17,A191&lt;=Saline!$L$17),0,IF(($E$4*(1-D191)*G191/1000)+E190&gt;SUM($E$3:$F$3),(SUM($E$3:$F$3)-E190)*1000,$E$4*(1-D191)*G191))))</f>
        <v>17.501000000000008</v>
      </c>
      <c r="I191" s="192">
        <f>IF(COUNTIFS('PTC GRTgaz'!$AA$11:$AA$28891,"",'PTC GRTgaz'!$B$11:$B$28891,'Sud-Est'!I$15,'PTC GRTgaz'!$D$11:$D$28891,'Sud-Est'!$A191,'PTC GRTgaz'!$C$11:$C$28891,"DEL")&gt;0,I$13,SUMIFS('PTC GRTgaz'!$AA$11:$AA$28891,'PTC GRTgaz'!$B$11:$B$28891,'Sud-Est'!I$15,'PTC GRTgaz'!$D$11:$D$28891,'Sud-Est'!$A191,'PTC GRTgaz'!$C$11:$C$28891,"DEL")*1.0026*$I$13/86)</f>
        <v>86</v>
      </c>
      <c r="J191" s="102">
        <f t="shared" si="17"/>
        <v>10.084076222222226</v>
      </c>
      <c r="K191" s="58">
        <f t="shared" si="18"/>
        <v>0.9361616020671838</v>
      </c>
      <c r="L191" s="59">
        <f>IF(K191&gt;=1,0,_xlfn.XLOOKUP(K191,Saline!$B$30:$B$130,Saline!$L$30:$L$130,,1))</f>
        <v>0.43000000000000022</v>
      </c>
      <c r="M191" s="142">
        <f xml:space="preserve">
IF(AND(K191&gt;=Saline!$M$15,A191&lt;=Saline!$L$15),0,
IF(AND(K191&gt;=Saline!$M$16,A191&lt;=Saline!$L$16),0,
IF(AND(K191&gt;=Saline!$M$17,A191&lt;=Saline!$L$17),0,IF((MIN(I191,$E$4*(1-D191)*L191)/1000)+J190&gt;SUM($E$3:$F$3),(SUM($E$3:$F$3)-J190)*1000,MIN(I191,$E$4*(1-D191)*L191)))))</f>
        <v>20.339000000000013</v>
      </c>
      <c r="N191" s="192">
        <f>IF(COUNTIFS('PTC GRTgaz'!$AB$11:$AB$28891,"",'PTC GRTgaz'!$B$11:$B$28891,'Sud-Est'!N$15,'PTC GRTgaz'!$D$11:$D$28891,'Sud-Est'!$A191,'PTC GRTgaz'!$C$11:$C$28891,"DEL")&gt;0,N$13,SUMIFS('PTC GRTgaz'!$AB$11:$AB$28891,'PTC GRTgaz'!$B$11:$B$28891,'Sud-Est'!N$15,'PTC GRTgaz'!$D$11:$D$28891,'Sud-Est'!$A191,'PTC GRTgaz'!$C$11:$C$28891,"DEL")*1.0026*$N$13/86)</f>
        <v>86</v>
      </c>
      <c r="O191" s="102">
        <f t="shared" si="19"/>
        <v>10.245442777777781</v>
      </c>
      <c r="P191" s="58">
        <f t="shared" si="20"/>
        <v>0.95143644444444475</v>
      </c>
      <c r="Q191" s="59">
        <f>IF(P191&gt;=1,0,_xlfn.XLOOKUP(P191,Saline!$B$30:$B$130,Saline!$L$30:$L$130,,1))</f>
        <v>0.37000000000000016</v>
      </c>
      <c r="R191" s="142">
        <f xml:space="preserve">
IF(AND(P191&gt;=Saline!$M$15,A191&lt;=Saline!$L$15),0,
IF(AND(P191&gt;=Saline!$M$16,A191&lt;=Saline!$L$16),0,
IF(AND(P191&gt;=Saline!$M$17,A191&lt;=Saline!$L$17),0,MIN(N191,$E$4*(1-D191)*Q191))))</f>
        <v>17.501000000000008</v>
      </c>
    </row>
    <row r="192" spans="1:18" x14ac:dyDescent="0.45">
      <c r="A192" s="56">
        <f t="shared" si="14"/>
        <v>44828</v>
      </c>
      <c r="B192" s="157">
        <f>_xlfn.XLOOKUP(A192,Saline!$L$23,Saline!$O$23,0,0)</f>
        <v>0</v>
      </c>
      <c r="C192" s="143">
        <f>_xlfn.XLOOKUP(A192,Saline!$L$15:$L$17,Saline!$O$15:$O$17,SUM($E$3:$F$3),0)</f>
        <v>10.75</v>
      </c>
      <c r="D192" s="58">
        <f>'PT Storengy'!B184</f>
        <v>0.45</v>
      </c>
      <c r="E192" s="60">
        <f t="shared" si="15"/>
        <v>10.26294377777778</v>
      </c>
      <c r="F192" s="58">
        <f t="shared" si="16"/>
        <v>0.95306444444444471</v>
      </c>
      <c r="G192" s="59">
        <f>IF(F192&gt;=1,0,_xlfn.XLOOKUP(F192,Saline!$B$30:$B$130,Saline!$L$30:$L$130,,1))</f>
        <v>0.37000000000000016</v>
      </c>
      <c r="H192" s="142">
        <f xml:space="preserve">
IF(AND(F192&gt;=Saline!$M$15,A192&lt;=Saline!$L$15),0,
IF(AND(F192&gt;=Saline!$M$16,A192&lt;=Saline!$L$16),0,
IF(AND(F192&gt;=Saline!$M$17,A192&lt;=Saline!$L$17),0,IF(($E$4*(1-D192)*G192/1000)+E191&gt;SUM($E$3:$F$3),(SUM($E$3:$F$3)-E191)*1000,$E$4*(1-D192)*G192))))</f>
        <v>17.501000000000008</v>
      </c>
      <c r="I192" s="192">
        <f>IF(COUNTIFS('PTC GRTgaz'!$AA$11:$AA$28891,"",'PTC GRTgaz'!$B$11:$B$28891,'Sud-Est'!I$15,'PTC GRTgaz'!$D$11:$D$28891,'Sud-Est'!$A192,'PTC GRTgaz'!$C$11:$C$28891,"DEL")&gt;0,I$13,SUMIFS('PTC GRTgaz'!$AA$11:$AA$28891,'PTC GRTgaz'!$B$11:$B$28891,'Sud-Est'!I$15,'PTC GRTgaz'!$D$11:$D$28891,'Sud-Est'!$A192,'PTC GRTgaz'!$C$11:$C$28891,"DEL")*1.0026*$I$13/86)</f>
        <v>86</v>
      </c>
      <c r="J192" s="102">
        <f t="shared" si="17"/>
        <v>10.104415222222226</v>
      </c>
      <c r="K192" s="58">
        <f t="shared" si="18"/>
        <v>0.9380536020671838</v>
      </c>
      <c r="L192" s="59">
        <f>IF(K192&gt;=1,0,_xlfn.XLOOKUP(K192,Saline!$B$30:$B$130,Saline!$L$30:$L$130,,1))</f>
        <v>0.43000000000000022</v>
      </c>
      <c r="M192" s="142">
        <f xml:space="preserve">
IF(AND(K192&gt;=Saline!$M$15,A192&lt;=Saline!$L$15),0,
IF(AND(K192&gt;=Saline!$M$16,A192&lt;=Saline!$L$16),0,
IF(AND(K192&gt;=Saline!$M$17,A192&lt;=Saline!$L$17),0,IF((MIN(I192,$E$4*(1-D192)*L192)/1000)+J191&gt;SUM($E$3:$F$3),(SUM($E$3:$F$3)-J191)*1000,MIN(I192,$E$4*(1-D192)*L192)))))</f>
        <v>20.339000000000013</v>
      </c>
      <c r="N192" s="192">
        <f>IF(COUNTIFS('PTC GRTgaz'!$AB$11:$AB$28891,"",'PTC GRTgaz'!$B$11:$B$28891,'Sud-Est'!N$15,'PTC GRTgaz'!$D$11:$D$28891,'Sud-Est'!$A192,'PTC GRTgaz'!$C$11:$C$28891,"DEL")&gt;0,N$13,SUMIFS('PTC GRTgaz'!$AB$11:$AB$28891,'PTC GRTgaz'!$B$11:$B$28891,'Sud-Est'!N$15,'PTC GRTgaz'!$D$11:$D$28891,'Sud-Est'!$A192,'PTC GRTgaz'!$C$11:$C$28891,"DEL")*1.0026*$N$13/86)</f>
        <v>86</v>
      </c>
      <c r="O192" s="102">
        <f t="shared" si="19"/>
        <v>10.26294377777778</v>
      </c>
      <c r="P192" s="58">
        <f t="shared" si="20"/>
        <v>0.95306444444444471</v>
      </c>
      <c r="Q192" s="59">
        <f>IF(P192&gt;=1,0,_xlfn.XLOOKUP(P192,Saline!$B$30:$B$130,Saline!$L$30:$L$130,,1))</f>
        <v>0.37000000000000016</v>
      </c>
      <c r="R192" s="142">
        <f xml:space="preserve">
IF(AND(P192&gt;=Saline!$M$15,A192&lt;=Saline!$L$15),0,
IF(AND(P192&gt;=Saline!$M$16,A192&lt;=Saline!$L$16),0,
IF(AND(P192&gt;=Saline!$M$17,A192&lt;=Saline!$L$17),0,MIN(N192,$E$4*(1-D192)*Q192))))</f>
        <v>17.501000000000008</v>
      </c>
    </row>
    <row r="193" spans="1:18" x14ac:dyDescent="0.45">
      <c r="A193" s="56">
        <f t="shared" si="14"/>
        <v>44829</v>
      </c>
      <c r="B193" s="157">
        <f>_xlfn.XLOOKUP(A193,Saline!$L$23,Saline!$O$23,0,0)</f>
        <v>0</v>
      </c>
      <c r="C193" s="143">
        <f>_xlfn.XLOOKUP(A193,Saline!$L$15:$L$17,Saline!$O$15:$O$17,SUM($E$3:$F$3),0)</f>
        <v>10.75</v>
      </c>
      <c r="D193" s="58">
        <f>'PT Storengy'!B185</f>
        <v>0.45</v>
      </c>
      <c r="E193" s="60">
        <f t="shared" si="15"/>
        <v>10.280444777777779</v>
      </c>
      <c r="F193" s="58">
        <f t="shared" si="16"/>
        <v>0.95469244444444468</v>
      </c>
      <c r="G193" s="59">
        <f>IF(F193&gt;=1,0,_xlfn.XLOOKUP(F193,Saline!$B$30:$B$130,Saline!$L$30:$L$130,,1))</f>
        <v>0.37000000000000016</v>
      </c>
      <c r="H193" s="142">
        <f xml:space="preserve">
IF(AND(F193&gt;=Saline!$M$15,A193&lt;=Saline!$L$15),0,
IF(AND(F193&gt;=Saline!$M$16,A193&lt;=Saline!$L$16),0,
IF(AND(F193&gt;=Saline!$M$17,A193&lt;=Saline!$L$17),0,IF(($E$4*(1-D193)*G193/1000)+E192&gt;SUM($E$3:$F$3),(SUM($E$3:$F$3)-E192)*1000,$E$4*(1-D193)*G193))))</f>
        <v>17.501000000000008</v>
      </c>
      <c r="I193" s="192">
        <f>IF(COUNTIFS('PTC GRTgaz'!$AA$11:$AA$28891,"",'PTC GRTgaz'!$B$11:$B$28891,'Sud-Est'!I$15,'PTC GRTgaz'!$D$11:$D$28891,'Sud-Est'!$A193,'PTC GRTgaz'!$C$11:$C$28891,"DEL")&gt;0,I$13,SUMIFS('PTC GRTgaz'!$AA$11:$AA$28891,'PTC GRTgaz'!$B$11:$B$28891,'Sud-Est'!I$15,'PTC GRTgaz'!$D$11:$D$28891,'Sud-Est'!$A193,'PTC GRTgaz'!$C$11:$C$28891,"DEL")*1.0026*$I$13/86)</f>
        <v>86</v>
      </c>
      <c r="J193" s="102">
        <f t="shared" si="17"/>
        <v>10.124754222222226</v>
      </c>
      <c r="K193" s="58">
        <f t="shared" si="18"/>
        <v>0.93994560206718381</v>
      </c>
      <c r="L193" s="59">
        <f>IF(K193&gt;=1,0,_xlfn.XLOOKUP(K193,Saline!$B$30:$B$130,Saline!$L$30:$L$130,,1))</f>
        <v>0.43000000000000022</v>
      </c>
      <c r="M193" s="142">
        <f xml:space="preserve">
IF(AND(K193&gt;=Saline!$M$15,A193&lt;=Saline!$L$15),0,
IF(AND(K193&gt;=Saline!$M$16,A193&lt;=Saline!$L$16),0,
IF(AND(K193&gt;=Saline!$M$17,A193&lt;=Saline!$L$17),0,IF((MIN(I193,$E$4*(1-D193)*L193)/1000)+J192&gt;SUM($E$3:$F$3),(SUM($E$3:$F$3)-J192)*1000,MIN(I193,$E$4*(1-D193)*L193)))))</f>
        <v>20.339000000000013</v>
      </c>
      <c r="N193" s="192">
        <f>IF(COUNTIFS('PTC GRTgaz'!$AB$11:$AB$28891,"",'PTC GRTgaz'!$B$11:$B$28891,'Sud-Est'!N$15,'PTC GRTgaz'!$D$11:$D$28891,'Sud-Est'!$A193,'PTC GRTgaz'!$C$11:$C$28891,"DEL")&gt;0,N$13,SUMIFS('PTC GRTgaz'!$AB$11:$AB$28891,'PTC GRTgaz'!$B$11:$B$28891,'Sud-Est'!N$15,'PTC GRTgaz'!$D$11:$D$28891,'Sud-Est'!$A193,'PTC GRTgaz'!$C$11:$C$28891,"DEL")*1.0026*$N$13/86)</f>
        <v>86</v>
      </c>
      <c r="O193" s="102">
        <f t="shared" si="19"/>
        <v>10.280444777777779</v>
      </c>
      <c r="P193" s="58">
        <f t="shared" si="20"/>
        <v>0.95469244444444468</v>
      </c>
      <c r="Q193" s="59">
        <f>IF(P193&gt;=1,0,_xlfn.XLOOKUP(P193,Saline!$B$30:$B$130,Saline!$L$30:$L$130,,1))</f>
        <v>0.37000000000000016</v>
      </c>
      <c r="R193" s="142">
        <f xml:space="preserve">
IF(AND(P193&gt;=Saline!$M$15,A193&lt;=Saline!$L$15),0,
IF(AND(P193&gt;=Saline!$M$16,A193&lt;=Saline!$L$16),0,
IF(AND(P193&gt;=Saline!$M$17,A193&lt;=Saline!$L$17),0,MIN(N193,$E$4*(1-D193)*Q193))))</f>
        <v>17.501000000000008</v>
      </c>
    </row>
    <row r="194" spans="1:18" x14ac:dyDescent="0.45">
      <c r="A194" s="56">
        <f t="shared" si="14"/>
        <v>44830</v>
      </c>
      <c r="B194" s="157">
        <f>_xlfn.XLOOKUP(A194,Saline!$L$23,Saline!$O$23,0,0)</f>
        <v>0</v>
      </c>
      <c r="C194" s="143">
        <f>_xlfn.XLOOKUP(A194,Saline!$L$15:$L$17,Saline!$O$15:$O$17,SUM($E$3:$F$3),0)</f>
        <v>10.75</v>
      </c>
      <c r="D194" s="58">
        <f>'PT Storengy'!B186</f>
        <v>0.45</v>
      </c>
      <c r="E194" s="60">
        <f t="shared" si="15"/>
        <v>10.297945777777779</v>
      </c>
      <c r="F194" s="58">
        <f t="shared" si="16"/>
        <v>0.95632044444444453</v>
      </c>
      <c r="G194" s="59">
        <f>IF(F194&gt;=1,0,_xlfn.XLOOKUP(F194,Saline!$B$30:$B$130,Saline!$L$30:$L$130,,1))</f>
        <v>0.37000000000000016</v>
      </c>
      <c r="H194" s="142">
        <f xml:space="preserve">
IF(AND(F194&gt;=Saline!$M$15,A194&lt;=Saline!$L$15),0,
IF(AND(F194&gt;=Saline!$M$16,A194&lt;=Saline!$L$16),0,
IF(AND(F194&gt;=Saline!$M$17,A194&lt;=Saline!$L$17),0,IF(($E$4*(1-D194)*G194/1000)+E193&gt;SUM($E$3:$F$3),(SUM($E$3:$F$3)-E193)*1000,$E$4*(1-D194)*G194))))</f>
        <v>17.501000000000008</v>
      </c>
      <c r="I194" s="192">
        <f>IF(COUNTIFS('PTC GRTgaz'!$AA$11:$AA$28891,"",'PTC GRTgaz'!$B$11:$B$28891,'Sud-Est'!I$15,'PTC GRTgaz'!$D$11:$D$28891,'Sud-Est'!$A194,'PTC GRTgaz'!$C$11:$C$28891,"DEL")&gt;0,I$13,SUMIFS('PTC GRTgaz'!$AA$11:$AA$28891,'PTC GRTgaz'!$B$11:$B$28891,'Sud-Est'!I$15,'PTC GRTgaz'!$D$11:$D$28891,'Sud-Est'!$A194,'PTC GRTgaz'!$C$11:$C$28891,"DEL")*1.0026*$I$13/86)</f>
        <v>86</v>
      </c>
      <c r="J194" s="102">
        <f t="shared" si="17"/>
        <v>10.143674222222225</v>
      </c>
      <c r="K194" s="58">
        <f t="shared" si="18"/>
        <v>0.94183760206718381</v>
      </c>
      <c r="L194" s="59">
        <f>IF(K194&gt;=1,0,_xlfn.XLOOKUP(K194,Saline!$B$30:$B$130,Saline!$L$30:$L$130,,1))</f>
        <v>0.40000000000000013</v>
      </c>
      <c r="M194" s="142">
        <f xml:space="preserve">
IF(AND(K194&gt;=Saline!$M$15,A194&lt;=Saline!$L$15),0,
IF(AND(K194&gt;=Saline!$M$16,A194&lt;=Saline!$L$16),0,
IF(AND(K194&gt;=Saline!$M$17,A194&lt;=Saline!$L$17),0,IF((MIN(I194,$E$4*(1-D194)*L194)/1000)+J193&gt;SUM($E$3:$F$3),(SUM($E$3:$F$3)-J193)*1000,MIN(I194,$E$4*(1-D194)*L194)))))</f>
        <v>18.920000000000009</v>
      </c>
      <c r="N194" s="192">
        <f>IF(COUNTIFS('PTC GRTgaz'!$AB$11:$AB$28891,"",'PTC GRTgaz'!$B$11:$B$28891,'Sud-Est'!N$15,'PTC GRTgaz'!$D$11:$D$28891,'Sud-Est'!$A194,'PTC GRTgaz'!$C$11:$C$28891,"DEL")&gt;0,N$13,SUMIFS('PTC GRTgaz'!$AB$11:$AB$28891,'PTC GRTgaz'!$B$11:$B$28891,'Sud-Est'!N$15,'PTC GRTgaz'!$D$11:$D$28891,'Sud-Est'!$A194,'PTC GRTgaz'!$C$11:$C$28891,"DEL")*1.0026*$N$13/86)</f>
        <v>86</v>
      </c>
      <c r="O194" s="102">
        <f t="shared" si="19"/>
        <v>10.297945777777779</v>
      </c>
      <c r="P194" s="58">
        <f t="shared" si="20"/>
        <v>0.95632044444444453</v>
      </c>
      <c r="Q194" s="59">
        <f>IF(P194&gt;=1,0,_xlfn.XLOOKUP(P194,Saline!$B$30:$B$130,Saline!$L$30:$L$130,,1))</f>
        <v>0.37000000000000016</v>
      </c>
      <c r="R194" s="142">
        <f xml:space="preserve">
IF(AND(P194&gt;=Saline!$M$15,A194&lt;=Saline!$L$15),0,
IF(AND(P194&gt;=Saline!$M$16,A194&lt;=Saline!$L$16),0,
IF(AND(P194&gt;=Saline!$M$17,A194&lt;=Saline!$L$17),0,MIN(N194,$E$4*(1-D194)*Q194))))</f>
        <v>17.501000000000008</v>
      </c>
    </row>
    <row r="195" spans="1:18" x14ac:dyDescent="0.45">
      <c r="A195" s="56">
        <f t="shared" si="14"/>
        <v>44831</v>
      </c>
      <c r="B195" s="157">
        <f>_xlfn.XLOOKUP(A195,Saline!$L$23,Saline!$O$23,0,0)</f>
        <v>0</v>
      </c>
      <c r="C195" s="143">
        <f>_xlfn.XLOOKUP(A195,Saline!$L$15:$L$17,Saline!$O$15:$O$17,SUM($E$3:$F$3),0)</f>
        <v>10.75</v>
      </c>
      <c r="D195" s="58">
        <f>'PT Storengy'!B187</f>
        <v>0.45</v>
      </c>
      <c r="E195" s="60">
        <f t="shared" si="15"/>
        <v>10.315446777777778</v>
      </c>
      <c r="F195" s="58">
        <f t="shared" si="16"/>
        <v>0.95794844444444449</v>
      </c>
      <c r="G195" s="59">
        <f>IF(F195&gt;=1,0,_xlfn.XLOOKUP(F195,Saline!$B$30:$B$130,Saline!$L$30:$L$130,,1))</f>
        <v>0.37000000000000016</v>
      </c>
      <c r="H195" s="142">
        <f xml:space="preserve">
IF(AND(F195&gt;=Saline!$M$15,A195&lt;=Saline!$L$15),0,
IF(AND(F195&gt;=Saline!$M$16,A195&lt;=Saline!$L$16),0,
IF(AND(F195&gt;=Saline!$M$17,A195&lt;=Saline!$L$17),0,IF(($E$4*(1-D195)*G195/1000)+E194&gt;SUM($E$3:$F$3),(SUM($E$3:$F$3)-E194)*1000,$E$4*(1-D195)*G195))))</f>
        <v>17.501000000000008</v>
      </c>
      <c r="I195" s="192">
        <f>IF(COUNTIFS('PTC GRTgaz'!$AA$11:$AA$28891,"",'PTC GRTgaz'!$B$11:$B$28891,'Sud-Est'!I$15,'PTC GRTgaz'!$D$11:$D$28891,'Sud-Est'!$A195,'PTC GRTgaz'!$C$11:$C$28891,"DEL")&gt;0,I$13,SUMIFS('PTC GRTgaz'!$AA$11:$AA$28891,'PTC GRTgaz'!$B$11:$B$28891,'Sud-Est'!I$15,'PTC GRTgaz'!$D$11:$D$28891,'Sud-Est'!$A195,'PTC GRTgaz'!$C$11:$C$28891,"DEL")*1.0026*$I$13/86)</f>
        <v>86</v>
      </c>
      <c r="J195" s="102">
        <f t="shared" si="17"/>
        <v>10.162594222222225</v>
      </c>
      <c r="K195" s="58">
        <f t="shared" si="18"/>
        <v>0.94359760206718379</v>
      </c>
      <c r="L195" s="59">
        <f>IF(K195&gt;=1,0,_xlfn.XLOOKUP(K195,Saline!$B$30:$B$130,Saline!$L$30:$L$130,,1))</f>
        <v>0.40000000000000013</v>
      </c>
      <c r="M195" s="142">
        <f xml:space="preserve">
IF(AND(K195&gt;=Saline!$M$15,A195&lt;=Saline!$L$15),0,
IF(AND(K195&gt;=Saline!$M$16,A195&lt;=Saline!$L$16),0,
IF(AND(K195&gt;=Saline!$M$17,A195&lt;=Saline!$L$17),0,IF((MIN(I195,$E$4*(1-D195)*L195)/1000)+J194&gt;SUM($E$3:$F$3),(SUM($E$3:$F$3)-J194)*1000,MIN(I195,$E$4*(1-D195)*L195)))))</f>
        <v>18.920000000000009</v>
      </c>
      <c r="N195" s="192">
        <f>IF(COUNTIFS('PTC GRTgaz'!$AB$11:$AB$28891,"",'PTC GRTgaz'!$B$11:$B$28891,'Sud-Est'!N$15,'PTC GRTgaz'!$D$11:$D$28891,'Sud-Est'!$A195,'PTC GRTgaz'!$C$11:$C$28891,"DEL")&gt;0,N$13,SUMIFS('PTC GRTgaz'!$AB$11:$AB$28891,'PTC GRTgaz'!$B$11:$B$28891,'Sud-Est'!N$15,'PTC GRTgaz'!$D$11:$D$28891,'Sud-Est'!$A195,'PTC GRTgaz'!$C$11:$C$28891,"DEL")*1.0026*$N$13/86)</f>
        <v>86</v>
      </c>
      <c r="O195" s="102">
        <f t="shared" si="19"/>
        <v>10.315446777777778</v>
      </c>
      <c r="P195" s="58">
        <f t="shared" si="20"/>
        <v>0.95794844444444449</v>
      </c>
      <c r="Q195" s="59">
        <f>IF(P195&gt;=1,0,_xlfn.XLOOKUP(P195,Saline!$B$30:$B$130,Saline!$L$30:$L$130,,1))</f>
        <v>0.37000000000000016</v>
      </c>
      <c r="R195" s="142">
        <f xml:space="preserve">
IF(AND(P195&gt;=Saline!$M$15,A195&lt;=Saline!$L$15),0,
IF(AND(P195&gt;=Saline!$M$16,A195&lt;=Saline!$L$16),0,
IF(AND(P195&gt;=Saline!$M$17,A195&lt;=Saline!$L$17),0,MIN(N195,$E$4*(1-D195)*Q195))))</f>
        <v>17.501000000000008</v>
      </c>
    </row>
    <row r="196" spans="1:18" x14ac:dyDescent="0.45">
      <c r="A196" s="56">
        <f t="shared" si="14"/>
        <v>44832</v>
      </c>
      <c r="B196" s="157">
        <f>_xlfn.XLOOKUP(A196,Saline!$L$23,Saline!$O$23,0,0)</f>
        <v>0</v>
      </c>
      <c r="C196" s="143">
        <f>_xlfn.XLOOKUP(A196,Saline!$L$15:$L$17,Saline!$O$15:$O$17,SUM($E$3:$F$3),0)</f>
        <v>10.75</v>
      </c>
      <c r="D196" s="58">
        <f>'PT Storengy'!B188</f>
        <v>0.45</v>
      </c>
      <c r="E196" s="60">
        <f t="shared" si="15"/>
        <v>10.332947777777777</v>
      </c>
      <c r="F196" s="58">
        <f t="shared" si="16"/>
        <v>0.95957644444444445</v>
      </c>
      <c r="G196" s="59">
        <f>IF(F196&gt;=1,0,_xlfn.XLOOKUP(F196,Saline!$B$30:$B$130,Saline!$L$30:$L$130,,1))</f>
        <v>0.37000000000000016</v>
      </c>
      <c r="H196" s="142">
        <f xml:space="preserve">
IF(AND(F196&gt;=Saline!$M$15,A196&lt;=Saline!$L$15),0,
IF(AND(F196&gt;=Saline!$M$16,A196&lt;=Saline!$L$16),0,
IF(AND(F196&gt;=Saline!$M$17,A196&lt;=Saline!$L$17),0,IF(($E$4*(1-D196)*G196/1000)+E195&gt;SUM($E$3:$F$3),(SUM($E$3:$F$3)-E195)*1000,$E$4*(1-D196)*G196))))</f>
        <v>17.501000000000008</v>
      </c>
      <c r="I196" s="192">
        <f>IF(COUNTIFS('PTC GRTgaz'!$AA$11:$AA$28891,"",'PTC GRTgaz'!$B$11:$B$28891,'Sud-Est'!I$15,'PTC GRTgaz'!$D$11:$D$28891,'Sud-Est'!$A196,'PTC GRTgaz'!$C$11:$C$28891,"DEL")&gt;0,I$13,SUMIFS('PTC GRTgaz'!$AA$11:$AA$28891,'PTC GRTgaz'!$B$11:$B$28891,'Sud-Est'!I$15,'PTC GRTgaz'!$D$11:$D$28891,'Sud-Est'!$A196,'PTC GRTgaz'!$C$11:$C$28891,"DEL")*1.0026*$I$13/86)</f>
        <v>86</v>
      </c>
      <c r="J196" s="102">
        <f t="shared" si="17"/>
        <v>10.181514222222225</v>
      </c>
      <c r="K196" s="58">
        <f t="shared" si="18"/>
        <v>0.94535760206718367</v>
      </c>
      <c r="L196" s="59">
        <f>IF(K196&gt;=1,0,_xlfn.XLOOKUP(K196,Saline!$B$30:$B$130,Saline!$L$30:$L$130,,1))</f>
        <v>0.40000000000000013</v>
      </c>
      <c r="M196" s="142">
        <f xml:space="preserve">
IF(AND(K196&gt;=Saline!$M$15,A196&lt;=Saline!$L$15),0,
IF(AND(K196&gt;=Saline!$M$16,A196&lt;=Saline!$L$16),0,
IF(AND(K196&gt;=Saline!$M$17,A196&lt;=Saline!$L$17),0,IF((MIN(I196,$E$4*(1-D196)*L196)/1000)+J195&gt;SUM($E$3:$F$3),(SUM($E$3:$F$3)-J195)*1000,MIN(I196,$E$4*(1-D196)*L196)))))</f>
        <v>18.920000000000009</v>
      </c>
      <c r="N196" s="192">
        <f>IF(COUNTIFS('PTC GRTgaz'!$AB$11:$AB$28891,"",'PTC GRTgaz'!$B$11:$B$28891,'Sud-Est'!N$15,'PTC GRTgaz'!$D$11:$D$28891,'Sud-Est'!$A196,'PTC GRTgaz'!$C$11:$C$28891,"DEL")&gt;0,N$13,SUMIFS('PTC GRTgaz'!$AB$11:$AB$28891,'PTC GRTgaz'!$B$11:$B$28891,'Sud-Est'!N$15,'PTC GRTgaz'!$D$11:$D$28891,'Sud-Est'!$A196,'PTC GRTgaz'!$C$11:$C$28891,"DEL")*1.0026*$N$13/86)</f>
        <v>86</v>
      </c>
      <c r="O196" s="102">
        <f t="shared" si="19"/>
        <v>10.332947777777777</v>
      </c>
      <c r="P196" s="58">
        <f t="shared" si="20"/>
        <v>0.95957644444444445</v>
      </c>
      <c r="Q196" s="59">
        <f>IF(P196&gt;=1,0,_xlfn.XLOOKUP(P196,Saline!$B$30:$B$130,Saline!$L$30:$L$130,,1))</f>
        <v>0.37000000000000016</v>
      </c>
      <c r="R196" s="142">
        <f xml:space="preserve">
IF(AND(P196&gt;=Saline!$M$15,A196&lt;=Saline!$L$15),0,
IF(AND(P196&gt;=Saline!$M$16,A196&lt;=Saline!$L$16),0,
IF(AND(P196&gt;=Saline!$M$17,A196&lt;=Saline!$L$17),0,MIN(N196,$E$4*(1-D196)*Q196))))</f>
        <v>17.501000000000008</v>
      </c>
    </row>
    <row r="197" spans="1:18" x14ac:dyDescent="0.45">
      <c r="A197" s="56">
        <f t="shared" si="14"/>
        <v>44833</v>
      </c>
      <c r="B197" s="157">
        <f>_xlfn.XLOOKUP(A197,Saline!$L$23,Saline!$O$23,0,0)</f>
        <v>0</v>
      </c>
      <c r="C197" s="143">
        <f>_xlfn.XLOOKUP(A197,Saline!$L$15:$L$17,Saline!$O$15:$O$17,SUM($E$3:$F$3),0)</f>
        <v>10.75</v>
      </c>
      <c r="D197" s="58">
        <f>'PT Storengy'!B189</f>
        <v>0.45</v>
      </c>
      <c r="E197" s="60">
        <f t="shared" si="15"/>
        <v>10.349029777777778</v>
      </c>
      <c r="F197" s="58">
        <f t="shared" si="16"/>
        <v>0.96120444444444442</v>
      </c>
      <c r="G197" s="59">
        <f>IF(F197&gt;=1,0,_xlfn.XLOOKUP(F197,Saline!$B$30:$B$130,Saline!$L$30:$L$130,,1))</f>
        <v>0.34000000000000014</v>
      </c>
      <c r="H197" s="142">
        <f xml:space="preserve">
IF(AND(F197&gt;=Saline!$M$15,A197&lt;=Saline!$L$15),0,
IF(AND(F197&gt;=Saline!$M$16,A197&lt;=Saline!$L$16),0,
IF(AND(F197&gt;=Saline!$M$17,A197&lt;=Saline!$L$17),0,IF(($E$4*(1-D197)*G197/1000)+E196&gt;SUM($E$3:$F$3),(SUM($E$3:$F$3)-E196)*1000,$E$4*(1-D197)*G197))))</f>
        <v>16.082000000000008</v>
      </c>
      <c r="I197" s="192">
        <f>IF(COUNTIFS('PTC GRTgaz'!$AA$11:$AA$28891,"",'PTC GRTgaz'!$B$11:$B$28891,'Sud-Est'!I$15,'PTC GRTgaz'!$D$11:$D$28891,'Sud-Est'!$A197,'PTC GRTgaz'!$C$11:$C$28891,"DEL")&gt;0,I$13,SUMIFS('PTC GRTgaz'!$AA$11:$AA$28891,'PTC GRTgaz'!$B$11:$B$28891,'Sud-Est'!I$15,'PTC GRTgaz'!$D$11:$D$28891,'Sud-Est'!$A197,'PTC GRTgaz'!$C$11:$C$28891,"DEL")*1.0026*$I$13/86)</f>
        <v>86</v>
      </c>
      <c r="J197" s="102">
        <f t="shared" si="17"/>
        <v>10.200434222222224</v>
      </c>
      <c r="K197" s="58">
        <f t="shared" si="18"/>
        <v>0.94711760206718365</v>
      </c>
      <c r="L197" s="59">
        <f>IF(K197&gt;=1,0,_xlfn.XLOOKUP(K197,Saline!$B$30:$B$130,Saline!$L$30:$L$130,,1))</f>
        <v>0.40000000000000013</v>
      </c>
      <c r="M197" s="142">
        <f xml:space="preserve">
IF(AND(K197&gt;=Saline!$M$15,A197&lt;=Saline!$L$15),0,
IF(AND(K197&gt;=Saline!$M$16,A197&lt;=Saline!$L$16),0,
IF(AND(K197&gt;=Saline!$M$17,A197&lt;=Saline!$L$17),0,IF((MIN(I197,$E$4*(1-D197)*L197)/1000)+J196&gt;SUM($E$3:$F$3),(SUM($E$3:$F$3)-J196)*1000,MIN(I197,$E$4*(1-D197)*L197)))))</f>
        <v>18.920000000000009</v>
      </c>
      <c r="N197" s="192">
        <f>IF(COUNTIFS('PTC GRTgaz'!$AB$11:$AB$28891,"",'PTC GRTgaz'!$B$11:$B$28891,'Sud-Est'!N$15,'PTC GRTgaz'!$D$11:$D$28891,'Sud-Est'!$A197,'PTC GRTgaz'!$C$11:$C$28891,"DEL")&gt;0,N$13,SUMIFS('PTC GRTgaz'!$AB$11:$AB$28891,'PTC GRTgaz'!$B$11:$B$28891,'Sud-Est'!N$15,'PTC GRTgaz'!$D$11:$D$28891,'Sud-Est'!$A197,'PTC GRTgaz'!$C$11:$C$28891,"DEL")*1.0026*$N$13/86)</f>
        <v>86</v>
      </c>
      <c r="O197" s="102">
        <f t="shared" si="19"/>
        <v>10.349029777777778</v>
      </c>
      <c r="P197" s="58">
        <f t="shared" si="20"/>
        <v>0.96120444444444442</v>
      </c>
      <c r="Q197" s="59">
        <f>IF(P197&gt;=1,0,_xlfn.XLOOKUP(P197,Saline!$B$30:$B$130,Saline!$L$30:$L$130,,1))</f>
        <v>0.34000000000000014</v>
      </c>
      <c r="R197" s="142">
        <f xml:space="preserve">
IF(AND(P197&gt;=Saline!$M$15,A197&lt;=Saline!$L$15),0,
IF(AND(P197&gt;=Saline!$M$16,A197&lt;=Saline!$L$16),0,
IF(AND(P197&gt;=Saline!$M$17,A197&lt;=Saline!$L$17),0,MIN(N197,$E$4*(1-D197)*Q197))))</f>
        <v>16.082000000000008</v>
      </c>
    </row>
    <row r="198" spans="1:18" x14ac:dyDescent="0.45">
      <c r="A198" s="56">
        <f t="shared" si="14"/>
        <v>44834</v>
      </c>
      <c r="B198" s="157">
        <f>_xlfn.XLOOKUP(A198,Saline!$L$23,Saline!$O$23,0,0)</f>
        <v>0</v>
      </c>
      <c r="C198" s="143">
        <f>_xlfn.XLOOKUP(A198,Saline!$L$15:$L$17,Saline!$O$15:$O$17,SUM($E$3:$F$3),0)</f>
        <v>10.75</v>
      </c>
      <c r="D198" s="58">
        <f>'PT Storengy'!B190</f>
        <v>0.45</v>
      </c>
      <c r="E198" s="60">
        <f t="shared" si="15"/>
        <v>10.365111777777779</v>
      </c>
      <c r="F198" s="58">
        <f t="shared" si="16"/>
        <v>0.96270044444444447</v>
      </c>
      <c r="G198" s="59">
        <f>IF(F198&gt;=1,0,_xlfn.XLOOKUP(F198,Saline!$B$30:$B$130,Saline!$L$30:$L$130,,1))</f>
        <v>0.34000000000000014</v>
      </c>
      <c r="H198" s="142">
        <f xml:space="preserve">
IF(AND(F198&gt;=Saline!$M$15,A198&lt;=Saline!$L$15),0,
IF(AND(F198&gt;=Saline!$M$16,A198&lt;=Saline!$L$16),0,
IF(AND(F198&gt;=Saline!$M$17,A198&lt;=Saline!$L$17),0,IF(($E$4*(1-D198)*G198/1000)+E197&gt;SUM($E$3:$F$3),(SUM($E$3:$F$3)-E197)*1000,$E$4*(1-D198)*G198))))</f>
        <v>16.082000000000008</v>
      </c>
      <c r="I198" s="192">
        <f>IF(COUNTIFS('PTC GRTgaz'!$AA$11:$AA$28891,"",'PTC GRTgaz'!$B$11:$B$28891,'Sud-Est'!I$15,'PTC GRTgaz'!$D$11:$D$28891,'Sud-Est'!$A198,'PTC GRTgaz'!$C$11:$C$28891,"DEL")&gt;0,I$13,SUMIFS('PTC GRTgaz'!$AA$11:$AA$28891,'PTC GRTgaz'!$B$11:$B$28891,'Sud-Est'!I$15,'PTC GRTgaz'!$D$11:$D$28891,'Sud-Est'!$A198,'PTC GRTgaz'!$C$11:$C$28891,"DEL")*1.0026*$I$13/86)</f>
        <v>86</v>
      </c>
      <c r="J198" s="102">
        <f t="shared" si="17"/>
        <v>10.219354222222224</v>
      </c>
      <c r="K198" s="58">
        <f t="shared" si="18"/>
        <v>0.94887760206718363</v>
      </c>
      <c r="L198" s="59">
        <f>IF(K198&gt;=1,0,_xlfn.XLOOKUP(K198,Saline!$B$30:$B$130,Saline!$L$30:$L$130,,1))</f>
        <v>0.40000000000000013</v>
      </c>
      <c r="M198" s="142">
        <f xml:space="preserve">
IF(AND(K198&gt;=Saline!$M$15,A198&lt;=Saline!$L$15),0,
IF(AND(K198&gt;=Saline!$M$16,A198&lt;=Saline!$L$16),0,
IF(AND(K198&gt;=Saline!$M$17,A198&lt;=Saline!$L$17),0,IF((MIN(I198,$E$4*(1-D198)*L198)/1000)+J197&gt;SUM($E$3:$F$3),(SUM($E$3:$F$3)-J197)*1000,MIN(I198,$E$4*(1-D198)*L198)))))</f>
        <v>18.920000000000009</v>
      </c>
      <c r="N198" s="192">
        <f>IF(COUNTIFS('PTC GRTgaz'!$AB$11:$AB$28891,"",'PTC GRTgaz'!$B$11:$B$28891,'Sud-Est'!N$15,'PTC GRTgaz'!$D$11:$D$28891,'Sud-Est'!$A198,'PTC GRTgaz'!$C$11:$C$28891,"DEL")&gt;0,N$13,SUMIFS('PTC GRTgaz'!$AB$11:$AB$28891,'PTC GRTgaz'!$B$11:$B$28891,'Sud-Est'!N$15,'PTC GRTgaz'!$D$11:$D$28891,'Sud-Est'!$A198,'PTC GRTgaz'!$C$11:$C$28891,"DEL")*1.0026*$N$13/86)</f>
        <v>86</v>
      </c>
      <c r="O198" s="102">
        <f t="shared" si="19"/>
        <v>10.365111777777779</v>
      </c>
      <c r="P198" s="58">
        <f t="shared" si="20"/>
        <v>0.96270044444444447</v>
      </c>
      <c r="Q198" s="59">
        <f>IF(P198&gt;=1,0,_xlfn.XLOOKUP(P198,Saline!$B$30:$B$130,Saline!$L$30:$L$130,,1))</f>
        <v>0.34000000000000014</v>
      </c>
      <c r="R198" s="142">
        <f xml:space="preserve">
IF(AND(P198&gt;=Saline!$M$15,A198&lt;=Saline!$L$15),0,
IF(AND(P198&gt;=Saline!$M$16,A198&lt;=Saline!$L$16),0,
IF(AND(P198&gt;=Saline!$M$17,A198&lt;=Saline!$L$17),0,MIN(N198,$E$4*(1-D198)*Q198))))</f>
        <v>16.082000000000008</v>
      </c>
    </row>
    <row r="199" spans="1:18" x14ac:dyDescent="0.45">
      <c r="A199" s="56">
        <f t="shared" si="14"/>
        <v>44835</v>
      </c>
      <c r="B199" s="157">
        <f>_xlfn.XLOOKUP(A199,Saline!$L$23,Saline!$O$23,0,0)</f>
        <v>0</v>
      </c>
      <c r="C199" s="143">
        <f>_xlfn.XLOOKUP(A199,Saline!$L$15:$L$17,Saline!$O$15:$O$17,SUM($E$3:$F$3),0)</f>
        <v>10.75</v>
      </c>
      <c r="D199" s="58">
        <f>'PT Storengy'!B191</f>
        <v>0.45</v>
      </c>
      <c r="E199" s="60">
        <f t="shared" si="15"/>
        <v>10.38119377777778</v>
      </c>
      <c r="F199" s="58">
        <f t="shared" si="16"/>
        <v>0.96419644444444452</v>
      </c>
      <c r="G199" s="59">
        <f>IF(F199&gt;=1,0,_xlfn.XLOOKUP(F199,Saline!$B$30:$B$130,Saline!$L$30:$L$130,,1))</f>
        <v>0.34000000000000014</v>
      </c>
      <c r="H199" s="142">
        <f xml:space="preserve">
IF(AND(F199&gt;=Saline!$M$15,A199&lt;=Saline!$L$15),0,
IF(AND(F199&gt;=Saline!$M$16,A199&lt;=Saline!$L$16),0,
IF(AND(F199&gt;=Saline!$M$17,A199&lt;=Saline!$L$17),0,IF(($E$4*(1-D199)*G199/1000)+E198&gt;SUM($E$3:$F$3),(SUM($E$3:$F$3)-E198)*1000,$E$4*(1-D199)*G199))))</f>
        <v>16.082000000000008</v>
      </c>
      <c r="I199" s="192">
        <f>IF(COUNTIFS('PTC GRTgaz'!$AA$11:$AA$28891,"",'PTC GRTgaz'!$B$11:$B$28891,'Sud-Est'!I$15,'PTC GRTgaz'!$D$11:$D$28891,'Sud-Est'!$A199,'PTC GRTgaz'!$C$11:$C$28891,"DEL")&gt;0,I$13,SUMIFS('PTC GRTgaz'!$AA$11:$AA$28891,'PTC GRTgaz'!$B$11:$B$28891,'Sud-Est'!I$15,'PTC GRTgaz'!$D$11:$D$28891,'Sud-Est'!$A199,'PTC GRTgaz'!$C$11:$C$28891,"DEL")*1.0026*$I$13/86)</f>
        <v>86</v>
      </c>
      <c r="J199" s="102">
        <f t="shared" si="17"/>
        <v>10.236855222222223</v>
      </c>
      <c r="K199" s="58">
        <f t="shared" si="18"/>
        <v>0.95063760206718362</v>
      </c>
      <c r="L199" s="59">
        <f>IF(K199&gt;=1,0,_xlfn.XLOOKUP(K199,Saline!$B$30:$B$130,Saline!$L$30:$L$130,,1))</f>
        <v>0.37000000000000016</v>
      </c>
      <c r="M199" s="142">
        <f xml:space="preserve">
IF(AND(K199&gt;=Saline!$M$15,A199&lt;=Saline!$L$15),0,
IF(AND(K199&gt;=Saline!$M$16,A199&lt;=Saline!$L$16),0,
IF(AND(K199&gt;=Saline!$M$17,A199&lt;=Saline!$L$17),0,IF((MIN(I199,$E$4*(1-D199)*L199)/1000)+J198&gt;SUM($E$3:$F$3),(SUM($E$3:$F$3)-J198)*1000,MIN(I199,$E$4*(1-D199)*L199)))))</f>
        <v>17.501000000000008</v>
      </c>
      <c r="N199" s="192">
        <f>IF(COUNTIFS('PTC GRTgaz'!$AB$11:$AB$28891,"",'PTC GRTgaz'!$B$11:$B$28891,'Sud-Est'!N$15,'PTC GRTgaz'!$D$11:$D$28891,'Sud-Est'!$A199,'PTC GRTgaz'!$C$11:$C$28891,"DEL")&gt;0,N$13,SUMIFS('PTC GRTgaz'!$AB$11:$AB$28891,'PTC GRTgaz'!$B$11:$B$28891,'Sud-Est'!N$15,'PTC GRTgaz'!$D$11:$D$28891,'Sud-Est'!$A199,'PTC GRTgaz'!$C$11:$C$28891,"DEL")*1.0026*$N$13/86)</f>
        <v>86</v>
      </c>
      <c r="O199" s="102">
        <f t="shared" si="19"/>
        <v>10.38119377777778</v>
      </c>
      <c r="P199" s="58">
        <f t="shared" si="20"/>
        <v>0.96419644444444452</v>
      </c>
      <c r="Q199" s="59">
        <f>IF(P199&gt;=1,0,_xlfn.XLOOKUP(P199,Saline!$B$30:$B$130,Saline!$L$30:$L$130,,1))</f>
        <v>0.34000000000000014</v>
      </c>
      <c r="R199" s="142">
        <f xml:space="preserve">
IF(AND(P199&gt;=Saline!$M$15,A199&lt;=Saline!$L$15),0,
IF(AND(P199&gt;=Saline!$M$16,A199&lt;=Saline!$L$16),0,
IF(AND(P199&gt;=Saline!$M$17,A199&lt;=Saline!$L$17),0,MIN(N199,$E$4*(1-D199)*Q199))))</f>
        <v>16.082000000000008</v>
      </c>
    </row>
    <row r="200" spans="1:18" x14ac:dyDescent="0.45">
      <c r="A200" s="56">
        <f t="shared" si="14"/>
        <v>44836</v>
      </c>
      <c r="B200" s="157">
        <f>_xlfn.XLOOKUP(A200,Saline!$L$23,Saline!$O$23,0,0)</f>
        <v>0</v>
      </c>
      <c r="C200" s="143">
        <f>_xlfn.XLOOKUP(A200,Saline!$L$15:$L$17,Saline!$O$15:$O$17,SUM($E$3:$F$3),0)</f>
        <v>10.75</v>
      </c>
      <c r="D200" s="58">
        <f>'PT Storengy'!B192</f>
        <v>0.45</v>
      </c>
      <c r="E200" s="60">
        <f t="shared" si="15"/>
        <v>10.39727577777778</v>
      </c>
      <c r="F200" s="58">
        <f t="shared" si="16"/>
        <v>0.96569244444444458</v>
      </c>
      <c r="G200" s="59">
        <f>IF(F200&gt;=1,0,_xlfn.XLOOKUP(F200,Saline!$B$30:$B$130,Saline!$L$30:$L$130,,1))</f>
        <v>0.34000000000000014</v>
      </c>
      <c r="H200" s="142">
        <f xml:space="preserve">
IF(AND(F200&gt;=Saline!$M$15,A200&lt;=Saline!$L$15),0,
IF(AND(F200&gt;=Saline!$M$16,A200&lt;=Saline!$L$16),0,
IF(AND(F200&gt;=Saline!$M$17,A200&lt;=Saline!$L$17),0,IF(($E$4*(1-D200)*G200/1000)+E199&gt;SUM($E$3:$F$3),(SUM($E$3:$F$3)-E199)*1000,$E$4*(1-D200)*G200))))</f>
        <v>16.082000000000008</v>
      </c>
      <c r="I200" s="192">
        <f>IF(COUNTIFS('PTC GRTgaz'!$AA$11:$AA$28891,"",'PTC GRTgaz'!$B$11:$B$28891,'Sud-Est'!I$15,'PTC GRTgaz'!$D$11:$D$28891,'Sud-Est'!$A200,'PTC GRTgaz'!$C$11:$C$28891,"DEL")&gt;0,I$13,SUMIFS('PTC GRTgaz'!$AA$11:$AA$28891,'PTC GRTgaz'!$B$11:$B$28891,'Sud-Est'!I$15,'PTC GRTgaz'!$D$11:$D$28891,'Sud-Est'!$A200,'PTC GRTgaz'!$C$11:$C$28891,"DEL")*1.0026*$I$13/86)</f>
        <v>86</v>
      </c>
      <c r="J200" s="102">
        <f t="shared" si="17"/>
        <v>10.254356222222222</v>
      </c>
      <c r="K200" s="58">
        <f t="shared" si="18"/>
        <v>0.95226560206718358</v>
      </c>
      <c r="L200" s="59">
        <f>IF(K200&gt;=1,0,_xlfn.XLOOKUP(K200,Saline!$B$30:$B$130,Saline!$L$30:$L$130,,1))</f>
        <v>0.37000000000000016</v>
      </c>
      <c r="M200" s="142">
        <f xml:space="preserve">
IF(AND(K200&gt;=Saline!$M$15,A200&lt;=Saline!$L$15),0,
IF(AND(K200&gt;=Saline!$M$16,A200&lt;=Saline!$L$16),0,
IF(AND(K200&gt;=Saline!$M$17,A200&lt;=Saline!$L$17),0,IF((MIN(I200,$E$4*(1-D200)*L200)/1000)+J199&gt;SUM($E$3:$F$3),(SUM($E$3:$F$3)-J199)*1000,MIN(I200,$E$4*(1-D200)*L200)))))</f>
        <v>17.501000000000008</v>
      </c>
      <c r="N200" s="192">
        <f>IF(COUNTIFS('PTC GRTgaz'!$AB$11:$AB$28891,"",'PTC GRTgaz'!$B$11:$B$28891,'Sud-Est'!N$15,'PTC GRTgaz'!$D$11:$D$28891,'Sud-Est'!$A200,'PTC GRTgaz'!$C$11:$C$28891,"DEL")&gt;0,N$13,SUMIFS('PTC GRTgaz'!$AB$11:$AB$28891,'PTC GRTgaz'!$B$11:$B$28891,'Sud-Est'!N$15,'PTC GRTgaz'!$D$11:$D$28891,'Sud-Est'!$A200,'PTC GRTgaz'!$C$11:$C$28891,"DEL")*1.0026*$N$13/86)</f>
        <v>86</v>
      </c>
      <c r="O200" s="102">
        <f t="shared" si="19"/>
        <v>10.39727577777778</v>
      </c>
      <c r="P200" s="58">
        <f t="shared" si="20"/>
        <v>0.96569244444444458</v>
      </c>
      <c r="Q200" s="59">
        <f>IF(P200&gt;=1,0,_xlfn.XLOOKUP(P200,Saline!$B$30:$B$130,Saline!$L$30:$L$130,,1))</f>
        <v>0.34000000000000014</v>
      </c>
      <c r="R200" s="142">
        <f xml:space="preserve">
IF(AND(P200&gt;=Saline!$M$15,A200&lt;=Saline!$L$15),0,
IF(AND(P200&gt;=Saline!$M$16,A200&lt;=Saline!$L$16),0,
IF(AND(P200&gt;=Saline!$M$17,A200&lt;=Saline!$L$17),0,MIN(N200,$E$4*(1-D200)*Q200))))</f>
        <v>16.082000000000008</v>
      </c>
    </row>
    <row r="201" spans="1:18" x14ac:dyDescent="0.45">
      <c r="A201" s="56">
        <f t="shared" si="14"/>
        <v>44837</v>
      </c>
      <c r="B201" s="157">
        <f>_xlfn.XLOOKUP(A201,Saline!$L$23,Saline!$O$23,0,0)</f>
        <v>0</v>
      </c>
      <c r="C201" s="143">
        <f>_xlfn.XLOOKUP(A201,Saline!$L$15:$L$17,Saline!$O$15:$O$17,SUM($E$3:$F$3),0)</f>
        <v>10.75</v>
      </c>
      <c r="D201" s="58">
        <f>'PT Storengy'!B193</f>
        <v>0.45</v>
      </c>
      <c r="E201" s="60">
        <f t="shared" si="15"/>
        <v>10.413357777777781</v>
      </c>
      <c r="F201" s="58">
        <f t="shared" si="16"/>
        <v>0.96718844444444474</v>
      </c>
      <c r="G201" s="59">
        <f>IF(F201&gt;=1,0,_xlfn.XLOOKUP(F201,Saline!$B$30:$B$130,Saline!$L$30:$L$130,,1))</f>
        <v>0.34000000000000014</v>
      </c>
      <c r="H201" s="142">
        <f xml:space="preserve">
IF(AND(F201&gt;=Saline!$M$15,A201&lt;=Saline!$L$15),0,
IF(AND(F201&gt;=Saline!$M$16,A201&lt;=Saline!$L$16),0,
IF(AND(F201&gt;=Saline!$M$17,A201&lt;=Saline!$L$17),0,IF(($E$4*(1-D201)*G201/1000)+E200&gt;SUM($E$3:$F$3),(SUM($E$3:$F$3)-E200)*1000,$E$4*(1-D201)*G201))))</f>
        <v>16.082000000000008</v>
      </c>
      <c r="I201" s="192">
        <f>IF(COUNTIFS('PTC GRTgaz'!$AA$11:$AA$28891,"",'PTC GRTgaz'!$B$11:$B$28891,'Sud-Est'!I$15,'PTC GRTgaz'!$D$11:$D$28891,'Sud-Est'!$A201,'PTC GRTgaz'!$C$11:$C$28891,"DEL")&gt;0,I$13,SUMIFS('PTC GRTgaz'!$AA$11:$AA$28891,'PTC GRTgaz'!$B$11:$B$28891,'Sud-Est'!I$15,'PTC GRTgaz'!$D$11:$D$28891,'Sud-Est'!$A201,'PTC GRTgaz'!$C$11:$C$28891,"DEL")*1.0026*$I$13/86)</f>
        <v>86</v>
      </c>
      <c r="J201" s="102">
        <f t="shared" si="17"/>
        <v>10.271857222222222</v>
      </c>
      <c r="K201" s="58">
        <f t="shared" si="18"/>
        <v>0.95389360206718343</v>
      </c>
      <c r="L201" s="59">
        <f>IF(K201&gt;=1,0,_xlfn.XLOOKUP(K201,Saline!$B$30:$B$130,Saline!$L$30:$L$130,,1))</f>
        <v>0.37000000000000016</v>
      </c>
      <c r="M201" s="142">
        <f xml:space="preserve">
IF(AND(K201&gt;=Saline!$M$15,A201&lt;=Saline!$L$15),0,
IF(AND(K201&gt;=Saline!$M$16,A201&lt;=Saline!$L$16),0,
IF(AND(K201&gt;=Saline!$M$17,A201&lt;=Saline!$L$17),0,IF((MIN(I201,$E$4*(1-D201)*L201)/1000)+J200&gt;SUM($E$3:$F$3),(SUM($E$3:$F$3)-J200)*1000,MIN(I201,$E$4*(1-D201)*L201)))))</f>
        <v>17.501000000000008</v>
      </c>
      <c r="N201" s="192">
        <f>IF(COUNTIFS('PTC GRTgaz'!$AB$11:$AB$28891,"",'PTC GRTgaz'!$B$11:$B$28891,'Sud-Est'!N$15,'PTC GRTgaz'!$D$11:$D$28891,'Sud-Est'!$A201,'PTC GRTgaz'!$C$11:$C$28891,"DEL")&gt;0,N$13,SUMIFS('PTC GRTgaz'!$AB$11:$AB$28891,'PTC GRTgaz'!$B$11:$B$28891,'Sud-Est'!N$15,'PTC GRTgaz'!$D$11:$D$28891,'Sud-Est'!$A201,'PTC GRTgaz'!$C$11:$C$28891,"DEL")*1.0026*$N$13/86)</f>
        <v>86</v>
      </c>
      <c r="O201" s="102">
        <f t="shared" si="19"/>
        <v>10.413357777777781</v>
      </c>
      <c r="P201" s="58">
        <f t="shared" si="20"/>
        <v>0.96718844444444474</v>
      </c>
      <c r="Q201" s="59">
        <f>IF(P201&gt;=1,0,_xlfn.XLOOKUP(P201,Saline!$B$30:$B$130,Saline!$L$30:$L$130,,1))</f>
        <v>0.34000000000000014</v>
      </c>
      <c r="R201" s="142">
        <f xml:space="preserve">
IF(AND(P201&gt;=Saline!$M$15,A201&lt;=Saline!$L$15),0,
IF(AND(P201&gt;=Saline!$M$16,A201&lt;=Saline!$L$16),0,
IF(AND(P201&gt;=Saline!$M$17,A201&lt;=Saline!$L$17),0,MIN(N201,$E$4*(1-D201)*Q201))))</f>
        <v>16.082000000000008</v>
      </c>
    </row>
    <row r="202" spans="1:18" x14ac:dyDescent="0.45">
      <c r="A202" s="56">
        <f t="shared" si="14"/>
        <v>44838</v>
      </c>
      <c r="B202" s="157">
        <f>_xlfn.XLOOKUP(A202,Saline!$L$23,Saline!$O$23,0,0)</f>
        <v>0</v>
      </c>
      <c r="C202" s="143">
        <f>_xlfn.XLOOKUP(A202,Saline!$L$15:$L$17,Saline!$O$15:$O$17,SUM($E$3:$F$3),0)</f>
        <v>10.75</v>
      </c>
      <c r="D202" s="58">
        <f>'PT Storengy'!B194</f>
        <v>0.45</v>
      </c>
      <c r="E202" s="60">
        <f t="shared" si="15"/>
        <v>10.429439777777782</v>
      </c>
      <c r="F202" s="58">
        <f t="shared" si="16"/>
        <v>0.96868444444444479</v>
      </c>
      <c r="G202" s="59">
        <f>IF(F202&gt;=1,0,_xlfn.XLOOKUP(F202,Saline!$B$30:$B$130,Saline!$L$30:$L$130,,1))</f>
        <v>0.34000000000000014</v>
      </c>
      <c r="H202" s="142">
        <f xml:space="preserve">
IF(AND(F202&gt;=Saline!$M$15,A202&lt;=Saline!$L$15),0,
IF(AND(F202&gt;=Saline!$M$16,A202&lt;=Saline!$L$16),0,
IF(AND(F202&gt;=Saline!$M$17,A202&lt;=Saline!$L$17),0,IF(($E$4*(1-D202)*G202/1000)+E201&gt;SUM($E$3:$F$3),(SUM($E$3:$F$3)-E201)*1000,$E$4*(1-D202)*G202))))</f>
        <v>16.082000000000008</v>
      </c>
      <c r="I202" s="192">
        <f>IF(COUNTIFS('PTC GRTgaz'!$AA$11:$AA$28891,"",'PTC GRTgaz'!$B$11:$B$28891,'Sud-Est'!I$15,'PTC GRTgaz'!$D$11:$D$28891,'Sud-Est'!$A202,'PTC GRTgaz'!$C$11:$C$28891,"DEL")&gt;0,I$13,SUMIFS('PTC GRTgaz'!$AA$11:$AA$28891,'PTC GRTgaz'!$B$11:$B$28891,'Sud-Est'!I$15,'PTC GRTgaz'!$D$11:$D$28891,'Sud-Est'!$A202,'PTC GRTgaz'!$C$11:$C$28891,"DEL")*1.0026*$I$13/86)</f>
        <v>86</v>
      </c>
      <c r="J202" s="102">
        <f t="shared" si="17"/>
        <v>10.289358222222221</v>
      </c>
      <c r="K202" s="58">
        <f t="shared" si="18"/>
        <v>0.9555216020671834</v>
      </c>
      <c r="L202" s="59">
        <f>IF(K202&gt;=1,0,_xlfn.XLOOKUP(K202,Saline!$B$30:$B$130,Saline!$L$30:$L$130,,1))</f>
        <v>0.37000000000000016</v>
      </c>
      <c r="M202" s="142">
        <f xml:space="preserve">
IF(AND(K202&gt;=Saline!$M$15,A202&lt;=Saline!$L$15),0,
IF(AND(K202&gt;=Saline!$M$16,A202&lt;=Saline!$L$16),0,
IF(AND(K202&gt;=Saline!$M$17,A202&lt;=Saline!$L$17),0,IF((MIN(I202,$E$4*(1-D202)*L202)/1000)+J201&gt;SUM($E$3:$F$3),(SUM($E$3:$F$3)-J201)*1000,MIN(I202,$E$4*(1-D202)*L202)))))</f>
        <v>17.501000000000008</v>
      </c>
      <c r="N202" s="192">
        <f>IF(COUNTIFS('PTC GRTgaz'!$AB$11:$AB$28891,"",'PTC GRTgaz'!$B$11:$B$28891,'Sud-Est'!N$15,'PTC GRTgaz'!$D$11:$D$28891,'Sud-Est'!$A202,'PTC GRTgaz'!$C$11:$C$28891,"DEL")&gt;0,N$13,SUMIFS('PTC GRTgaz'!$AB$11:$AB$28891,'PTC GRTgaz'!$B$11:$B$28891,'Sud-Est'!N$15,'PTC GRTgaz'!$D$11:$D$28891,'Sud-Est'!$A202,'PTC GRTgaz'!$C$11:$C$28891,"DEL")*1.0026*$N$13/86)</f>
        <v>86</v>
      </c>
      <c r="O202" s="102">
        <f t="shared" si="19"/>
        <v>10.429439777777782</v>
      </c>
      <c r="P202" s="58">
        <f t="shared" si="20"/>
        <v>0.96868444444444479</v>
      </c>
      <c r="Q202" s="59">
        <f>IF(P202&gt;=1,0,_xlfn.XLOOKUP(P202,Saline!$B$30:$B$130,Saline!$L$30:$L$130,,1))</f>
        <v>0.34000000000000014</v>
      </c>
      <c r="R202" s="142">
        <f xml:space="preserve">
IF(AND(P202&gt;=Saline!$M$15,A202&lt;=Saline!$L$15),0,
IF(AND(P202&gt;=Saline!$M$16,A202&lt;=Saline!$L$16),0,
IF(AND(P202&gt;=Saline!$M$17,A202&lt;=Saline!$L$17),0,MIN(N202,$E$4*(1-D202)*Q202))))</f>
        <v>16.082000000000008</v>
      </c>
    </row>
    <row r="203" spans="1:18" x14ac:dyDescent="0.45">
      <c r="A203" s="56">
        <f t="shared" si="14"/>
        <v>44839</v>
      </c>
      <c r="B203" s="157">
        <f>_xlfn.XLOOKUP(A203,Saline!$L$23,Saline!$O$23,0,0)</f>
        <v>0</v>
      </c>
      <c r="C203" s="143">
        <f>_xlfn.XLOOKUP(A203,Saline!$L$15:$L$17,Saline!$O$15:$O$17,SUM($E$3:$F$3),0)</f>
        <v>10.75</v>
      </c>
      <c r="D203" s="58">
        <f>'PT Storengy'!B195</f>
        <v>0.45</v>
      </c>
      <c r="E203" s="60">
        <f t="shared" si="15"/>
        <v>10.444102777777783</v>
      </c>
      <c r="F203" s="58">
        <f t="shared" si="16"/>
        <v>0.97018044444444484</v>
      </c>
      <c r="G203" s="59">
        <f>IF(F203&gt;=1,0,_xlfn.XLOOKUP(F203,Saline!$B$30:$B$130,Saline!$L$30:$L$130,,1))</f>
        <v>0.31000000000000005</v>
      </c>
      <c r="H203" s="142">
        <f xml:space="preserve">
IF(AND(F203&gt;=Saline!$M$15,A203&lt;=Saline!$L$15),0,
IF(AND(F203&gt;=Saline!$M$16,A203&lt;=Saline!$L$16),0,
IF(AND(F203&gt;=Saline!$M$17,A203&lt;=Saline!$L$17),0,IF(($E$4*(1-D203)*G203/1000)+E202&gt;SUM($E$3:$F$3),(SUM($E$3:$F$3)-E202)*1000,$E$4*(1-D203)*G203))))</f>
        <v>14.663000000000004</v>
      </c>
      <c r="I203" s="192">
        <f>IF(COUNTIFS('PTC GRTgaz'!$AA$11:$AA$28891,"",'PTC GRTgaz'!$B$11:$B$28891,'Sud-Est'!I$15,'PTC GRTgaz'!$D$11:$D$28891,'Sud-Est'!$A203,'PTC GRTgaz'!$C$11:$C$28891,"DEL")&gt;0,I$13,SUMIFS('PTC GRTgaz'!$AA$11:$AA$28891,'PTC GRTgaz'!$B$11:$B$28891,'Sud-Est'!I$15,'PTC GRTgaz'!$D$11:$D$28891,'Sud-Est'!$A203,'PTC GRTgaz'!$C$11:$C$28891,"DEL")*1.0026*$I$13/86)</f>
        <v>86</v>
      </c>
      <c r="J203" s="102">
        <f t="shared" si="17"/>
        <v>10.30685922222222</v>
      </c>
      <c r="K203" s="58">
        <f t="shared" si="18"/>
        <v>0.95714960206718336</v>
      </c>
      <c r="L203" s="59">
        <f>IF(K203&gt;=1,0,_xlfn.XLOOKUP(K203,Saline!$B$30:$B$130,Saline!$L$30:$L$130,,1))</f>
        <v>0.37000000000000016</v>
      </c>
      <c r="M203" s="142">
        <f xml:space="preserve">
IF(AND(K203&gt;=Saline!$M$15,A203&lt;=Saline!$L$15),0,
IF(AND(K203&gt;=Saline!$M$16,A203&lt;=Saline!$L$16),0,
IF(AND(K203&gt;=Saline!$M$17,A203&lt;=Saline!$L$17),0,IF((MIN(I203,$E$4*(1-D203)*L203)/1000)+J202&gt;SUM($E$3:$F$3),(SUM($E$3:$F$3)-J202)*1000,MIN(I203,$E$4*(1-D203)*L203)))))</f>
        <v>17.501000000000008</v>
      </c>
      <c r="N203" s="192">
        <f>IF(COUNTIFS('PTC GRTgaz'!$AB$11:$AB$28891,"",'PTC GRTgaz'!$B$11:$B$28891,'Sud-Est'!N$15,'PTC GRTgaz'!$D$11:$D$28891,'Sud-Est'!$A203,'PTC GRTgaz'!$C$11:$C$28891,"DEL")&gt;0,N$13,SUMIFS('PTC GRTgaz'!$AB$11:$AB$28891,'PTC GRTgaz'!$B$11:$B$28891,'Sud-Est'!N$15,'PTC GRTgaz'!$D$11:$D$28891,'Sud-Est'!$A203,'PTC GRTgaz'!$C$11:$C$28891,"DEL")*1.0026*$N$13/86)</f>
        <v>86</v>
      </c>
      <c r="O203" s="102">
        <f t="shared" si="19"/>
        <v>10.444102777777783</v>
      </c>
      <c r="P203" s="58">
        <f t="shared" si="20"/>
        <v>0.97018044444444484</v>
      </c>
      <c r="Q203" s="59">
        <f>IF(P203&gt;=1,0,_xlfn.XLOOKUP(P203,Saline!$B$30:$B$130,Saline!$L$30:$L$130,,1))</f>
        <v>0.31000000000000005</v>
      </c>
      <c r="R203" s="142">
        <f xml:space="preserve">
IF(AND(P203&gt;=Saline!$M$15,A203&lt;=Saline!$L$15),0,
IF(AND(P203&gt;=Saline!$M$16,A203&lt;=Saline!$L$16),0,
IF(AND(P203&gt;=Saline!$M$17,A203&lt;=Saline!$L$17),0,MIN(N203,$E$4*(1-D203)*Q203))))</f>
        <v>14.663000000000004</v>
      </c>
    </row>
    <row r="204" spans="1:18" x14ac:dyDescent="0.45">
      <c r="A204" s="56">
        <f t="shared" si="14"/>
        <v>44840</v>
      </c>
      <c r="B204" s="157">
        <f>_xlfn.XLOOKUP(A204,Saline!$L$23,Saline!$O$23,0,0)</f>
        <v>0</v>
      </c>
      <c r="C204" s="143">
        <f>_xlfn.XLOOKUP(A204,Saline!$L$15:$L$17,Saline!$O$15:$O$17,SUM($E$3:$F$3),0)</f>
        <v>10.75</v>
      </c>
      <c r="D204" s="58">
        <f>'PT Storengy'!B196</f>
        <v>0.45</v>
      </c>
      <c r="E204" s="60">
        <f t="shared" si="15"/>
        <v>10.458765777777783</v>
      </c>
      <c r="F204" s="58">
        <f t="shared" si="16"/>
        <v>0.97154444444444488</v>
      </c>
      <c r="G204" s="59">
        <f>IF(F204&gt;=1,0,_xlfn.XLOOKUP(F204,Saline!$B$30:$B$130,Saline!$L$30:$L$130,,1))</f>
        <v>0.31000000000000005</v>
      </c>
      <c r="H204" s="142">
        <f xml:space="preserve">
IF(AND(F204&gt;=Saline!$M$15,A204&lt;=Saline!$L$15),0,
IF(AND(F204&gt;=Saline!$M$16,A204&lt;=Saline!$L$16),0,
IF(AND(F204&gt;=Saline!$M$17,A204&lt;=Saline!$L$17),0,IF(($E$4*(1-D204)*G204/1000)+E203&gt;SUM($E$3:$F$3),(SUM($E$3:$F$3)-E203)*1000,$E$4*(1-D204)*G204))))</f>
        <v>14.663000000000004</v>
      </c>
      <c r="I204" s="192">
        <f>IF(COUNTIFS('PTC GRTgaz'!$AA$11:$AA$28891,"",'PTC GRTgaz'!$B$11:$B$28891,'Sud-Est'!I$15,'PTC GRTgaz'!$D$11:$D$28891,'Sud-Est'!$A204,'PTC GRTgaz'!$C$11:$C$28891,"DEL")&gt;0,I$13,SUMIFS('PTC GRTgaz'!$AA$11:$AA$28891,'PTC GRTgaz'!$B$11:$B$28891,'Sud-Est'!I$15,'PTC GRTgaz'!$D$11:$D$28891,'Sud-Est'!$A204,'PTC GRTgaz'!$C$11:$C$28891,"DEL")*1.0026*$I$13/86)</f>
        <v>86</v>
      </c>
      <c r="J204" s="102">
        <f t="shared" si="17"/>
        <v>10.32436022222222</v>
      </c>
      <c r="K204" s="58">
        <f t="shared" si="18"/>
        <v>0.95877760206718332</v>
      </c>
      <c r="L204" s="59">
        <f>IF(K204&gt;=1,0,_xlfn.XLOOKUP(K204,Saline!$B$30:$B$130,Saline!$L$30:$L$130,,1))</f>
        <v>0.37000000000000016</v>
      </c>
      <c r="M204" s="142">
        <f xml:space="preserve">
IF(AND(K204&gt;=Saline!$M$15,A204&lt;=Saline!$L$15),0,
IF(AND(K204&gt;=Saline!$M$16,A204&lt;=Saline!$L$16),0,
IF(AND(K204&gt;=Saline!$M$17,A204&lt;=Saline!$L$17),0,IF((MIN(I204,$E$4*(1-D204)*L204)/1000)+J203&gt;SUM($E$3:$F$3),(SUM($E$3:$F$3)-J203)*1000,MIN(I204,$E$4*(1-D204)*L204)))))</f>
        <v>17.501000000000008</v>
      </c>
      <c r="N204" s="192">
        <f>IF(COUNTIFS('PTC GRTgaz'!$AB$11:$AB$28891,"",'PTC GRTgaz'!$B$11:$B$28891,'Sud-Est'!N$15,'PTC GRTgaz'!$D$11:$D$28891,'Sud-Est'!$A204,'PTC GRTgaz'!$C$11:$C$28891,"DEL")&gt;0,N$13,SUMIFS('PTC GRTgaz'!$AB$11:$AB$28891,'PTC GRTgaz'!$B$11:$B$28891,'Sud-Est'!N$15,'PTC GRTgaz'!$D$11:$D$28891,'Sud-Est'!$A204,'PTC GRTgaz'!$C$11:$C$28891,"DEL")*1.0026*$N$13/86)</f>
        <v>86</v>
      </c>
      <c r="O204" s="102">
        <f t="shared" si="19"/>
        <v>10.458765777777783</v>
      </c>
      <c r="P204" s="58">
        <f t="shared" si="20"/>
        <v>0.97154444444444488</v>
      </c>
      <c r="Q204" s="59">
        <f>IF(P204&gt;=1,0,_xlfn.XLOOKUP(P204,Saline!$B$30:$B$130,Saline!$L$30:$L$130,,1))</f>
        <v>0.31000000000000005</v>
      </c>
      <c r="R204" s="142">
        <f xml:space="preserve">
IF(AND(P204&gt;=Saline!$M$15,A204&lt;=Saline!$L$15),0,
IF(AND(P204&gt;=Saline!$M$16,A204&lt;=Saline!$L$16),0,
IF(AND(P204&gt;=Saline!$M$17,A204&lt;=Saline!$L$17),0,MIN(N204,$E$4*(1-D204)*Q204))))</f>
        <v>14.663000000000004</v>
      </c>
    </row>
    <row r="205" spans="1:18" x14ac:dyDescent="0.45">
      <c r="A205" s="56">
        <f t="shared" si="14"/>
        <v>44841</v>
      </c>
      <c r="B205" s="157">
        <f>_xlfn.XLOOKUP(A205,Saline!$L$23,Saline!$O$23,0,0)</f>
        <v>0</v>
      </c>
      <c r="C205" s="143">
        <f>_xlfn.XLOOKUP(A205,Saline!$L$15:$L$17,Saline!$O$15:$O$17,SUM($E$3:$F$3),0)</f>
        <v>10.75</v>
      </c>
      <c r="D205" s="58">
        <f>'PT Storengy'!B197</f>
        <v>0.45</v>
      </c>
      <c r="E205" s="60">
        <f t="shared" si="15"/>
        <v>10.473428777777784</v>
      </c>
      <c r="F205" s="58">
        <f t="shared" si="16"/>
        <v>0.97290844444444491</v>
      </c>
      <c r="G205" s="59">
        <f>IF(F205&gt;=1,0,_xlfn.XLOOKUP(F205,Saline!$B$30:$B$130,Saline!$L$30:$L$130,,1))</f>
        <v>0.31000000000000005</v>
      </c>
      <c r="H205" s="142">
        <f xml:space="preserve">
IF(AND(F205&gt;=Saline!$M$15,A205&lt;=Saline!$L$15),0,
IF(AND(F205&gt;=Saline!$M$16,A205&lt;=Saline!$L$16),0,
IF(AND(F205&gt;=Saline!$M$17,A205&lt;=Saline!$L$17),0,IF(($E$4*(1-D205)*G205/1000)+E204&gt;SUM($E$3:$F$3),(SUM($E$3:$F$3)-E204)*1000,$E$4*(1-D205)*G205))))</f>
        <v>14.663000000000004</v>
      </c>
      <c r="I205" s="192">
        <f>IF(COUNTIFS('PTC GRTgaz'!$AA$11:$AA$28891,"",'PTC GRTgaz'!$B$11:$B$28891,'Sud-Est'!I$15,'PTC GRTgaz'!$D$11:$D$28891,'Sud-Est'!$A205,'PTC GRTgaz'!$C$11:$C$28891,"DEL")&gt;0,I$13,SUMIFS('PTC GRTgaz'!$AA$11:$AA$28891,'PTC GRTgaz'!$B$11:$B$28891,'Sud-Est'!I$15,'PTC GRTgaz'!$D$11:$D$28891,'Sud-Est'!$A205,'PTC GRTgaz'!$C$11:$C$28891,"DEL")*1.0026*$I$13/86)</f>
        <v>86</v>
      </c>
      <c r="J205" s="102">
        <f t="shared" si="17"/>
        <v>10.340442222222221</v>
      </c>
      <c r="K205" s="58">
        <f t="shared" si="18"/>
        <v>0.96040560206718328</v>
      </c>
      <c r="L205" s="59">
        <f>IF(K205&gt;=1,0,_xlfn.XLOOKUP(K205,Saline!$B$30:$B$130,Saline!$L$30:$L$130,,1))</f>
        <v>0.34000000000000014</v>
      </c>
      <c r="M205" s="142">
        <f xml:space="preserve">
IF(AND(K205&gt;=Saline!$M$15,A205&lt;=Saline!$L$15),0,
IF(AND(K205&gt;=Saline!$M$16,A205&lt;=Saline!$L$16),0,
IF(AND(K205&gt;=Saline!$M$17,A205&lt;=Saline!$L$17),0,IF((MIN(I205,$E$4*(1-D205)*L205)/1000)+J204&gt;SUM($E$3:$F$3),(SUM($E$3:$F$3)-J204)*1000,MIN(I205,$E$4*(1-D205)*L205)))))</f>
        <v>16.082000000000008</v>
      </c>
      <c r="N205" s="192">
        <f>IF(COUNTIFS('PTC GRTgaz'!$AB$11:$AB$28891,"",'PTC GRTgaz'!$B$11:$B$28891,'Sud-Est'!N$15,'PTC GRTgaz'!$D$11:$D$28891,'Sud-Est'!$A205,'PTC GRTgaz'!$C$11:$C$28891,"DEL")&gt;0,N$13,SUMIFS('PTC GRTgaz'!$AB$11:$AB$28891,'PTC GRTgaz'!$B$11:$B$28891,'Sud-Est'!N$15,'PTC GRTgaz'!$D$11:$D$28891,'Sud-Est'!$A205,'PTC GRTgaz'!$C$11:$C$28891,"DEL")*1.0026*$N$13/86)</f>
        <v>86</v>
      </c>
      <c r="O205" s="102">
        <f t="shared" si="19"/>
        <v>10.473428777777784</v>
      </c>
      <c r="P205" s="58">
        <f t="shared" si="20"/>
        <v>0.97290844444444491</v>
      </c>
      <c r="Q205" s="59">
        <f>IF(P205&gt;=1,0,_xlfn.XLOOKUP(P205,Saline!$B$30:$B$130,Saline!$L$30:$L$130,,1))</f>
        <v>0.31000000000000005</v>
      </c>
      <c r="R205" s="142">
        <f xml:space="preserve">
IF(AND(P205&gt;=Saline!$M$15,A205&lt;=Saline!$L$15),0,
IF(AND(P205&gt;=Saline!$M$16,A205&lt;=Saline!$L$16),0,
IF(AND(P205&gt;=Saline!$M$17,A205&lt;=Saline!$L$17),0,MIN(N205,$E$4*(1-D205)*Q205))))</f>
        <v>14.663000000000004</v>
      </c>
    </row>
    <row r="206" spans="1:18" x14ac:dyDescent="0.45">
      <c r="A206" s="56">
        <f t="shared" si="14"/>
        <v>44842</v>
      </c>
      <c r="B206" s="157">
        <f>_xlfn.XLOOKUP(A206,Saline!$L$23,Saline!$O$23,0,0)</f>
        <v>0</v>
      </c>
      <c r="C206" s="143">
        <f>_xlfn.XLOOKUP(A206,Saline!$L$15:$L$17,Saline!$O$15:$O$17,SUM($E$3:$F$3),0)</f>
        <v>10.75</v>
      </c>
      <c r="D206" s="58">
        <f>'PT Storengy'!B198</f>
        <v>0.45</v>
      </c>
      <c r="E206" s="60">
        <f t="shared" si="15"/>
        <v>10.488091777777784</v>
      </c>
      <c r="F206" s="58">
        <f t="shared" si="16"/>
        <v>0.97427244444444494</v>
      </c>
      <c r="G206" s="59">
        <f>IF(F206&gt;=1,0,_xlfn.XLOOKUP(F206,Saline!$B$30:$B$130,Saline!$L$30:$L$130,,1))</f>
        <v>0.31000000000000005</v>
      </c>
      <c r="H206" s="142">
        <f xml:space="preserve">
IF(AND(F206&gt;=Saline!$M$15,A206&lt;=Saline!$L$15),0,
IF(AND(F206&gt;=Saline!$M$16,A206&lt;=Saline!$L$16),0,
IF(AND(F206&gt;=Saline!$M$17,A206&lt;=Saline!$L$17),0,IF(($E$4*(1-D206)*G206/1000)+E205&gt;SUM($E$3:$F$3),(SUM($E$3:$F$3)-E205)*1000,$E$4*(1-D206)*G206))))</f>
        <v>14.663000000000004</v>
      </c>
      <c r="I206" s="192">
        <f>IF(COUNTIFS('PTC GRTgaz'!$AA$11:$AA$28891,"",'PTC GRTgaz'!$B$11:$B$28891,'Sud-Est'!I$15,'PTC GRTgaz'!$D$11:$D$28891,'Sud-Est'!$A206,'PTC GRTgaz'!$C$11:$C$28891,"DEL")&gt;0,I$13,SUMIFS('PTC GRTgaz'!$AA$11:$AA$28891,'PTC GRTgaz'!$B$11:$B$28891,'Sud-Est'!I$15,'PTC GRTgaz'!$D$11:$D$28891,'Sud-Est'!$A206,'PTC GRTgaz'!$C$11:$C$28891,"DEL")*1.0026*$I$13/86)</f>
        <v>86</v>
      </c>
      <c r="J206" s="102">
        <f t="shared" si="17"/>
        <v>10.356524222222221</v>
      </c>
      <c r="K206" s="58">
        <f t="shared" si="18"/>
        <v>0.96190160206718334</v>
      </c>
      <c r="L206" s="59">
        <f>IF(K206&gt;=1,0,_xlfn.XLOOKUP(K206,Saline!$B$30:$B$130,Saline!$L$30:$L$130,,1))</f>
        <v>0.34000000000000014</v>
      </c>
      <c r="M206" s="142">
        <f xml:space="preserve">
IF(AND(K206&gt;=Saline!$M$15,A206&lt;=Saline!$L$15),0,
IF(AND(K206&gt;=Saline!$M$16,A206&lt;=Saline!$L$16),0,
IF(AND(K206&gt;=Saline!$M$17,A206&lt;=Saline!$L$17),0,IF((MIN(I206,$E$4*(1-D206)*L206)/1000)+J205&gt;SUM($E$3:$F$3),(SUM($E$3:$F$3)-J205)*1000,MIN(I206,$E$4*(1-D206)*L206)))))</f>
        <v>16.082000000000008</v>
      </c>
      <c r="N206" s="192">
        <f>IF(COUNTIFS('PTC GRTgaz'!$AB$11:$AB$28891,"",'PTC GRTgaz'!$B$11:$B$28891,'Sud-Est'!N$15,'PTC GRTgaz'!$D$11:$D$28891,'Sud-Est'!$A206,'PTC GRTgaz'!$C$11:$C$28891,"DEL")&gt;0,N$13,SUMIFS('PTC GRTgaz'!$AB$11:$AB$28891,'PTC GRTgaz'!$B$11:$B$28891,'Sud-Est'!N$15,'PTC GRTgaz'!$D$11:$D$28891,'Sud-Est'!$A206,'PTC GRTgaz'!$C$11:$C$28891,"DEL")*1.0026*$N$13/86)</f>
        <v>86</v>
      </c>
      <c r="O206" s="102">
        <f t="shared" si="19"/>
        <v>10.488091777777784</v>
      </c>
      <c r="P206" s="58">
        <f t="shared" si="20"/>
        <v>0.97427244444444494</v>
      </c>
      <c r="Q206" s="59">
        <f>IF(P206&gt;=1,0,_xlfn.XLOOKUP(P206,Saline!$B$30:$B$130,Saline!$L$30:$L$130,,1))</f>
        <v>0.31000000000000005</v>
      </c>
      <c r="R206" s="142">
        <f xml:space="preserve">
IF(AND(P206&gt;=Saline!$M$15,A206&lt;=Saline!$L$15),0,
IF(AND(P206&gt;=Saline!$M$16,A206&lt;=Saline!$L$16),0,
IF(AND(P206&gt;=Saline!$M$17,A206&lt;=Saline!$L$17),0,MIN(N206,$E$4*(1-D206)*Q206))))</f>
        <v>14.663000000000004</v>
      </c>
    </row>
    <row r="207" spans="1:18" x14ac:dyDescent="0.45">
      <c r="A207" s="56">
        <f t="shared" si="14"/>
        <v>44843</v>
      </c>
      <c r="B207" s="157">
        <f>_xlfn.XLOOKUP(A207,Saline!$L$23,Saline!$O$23,0,0)</f>
        <v>0</v>
      </c>
      <c r="C207" s="143">
        <f>_xlfn.XLOOKUP(A207,Saline!$L$15:$L$17,Saline!$O$15:$O$17,SUM($E$3:$F$3),0)</f>
        <v>10.75</v>
      </c>
      <c r="D207" s="58">
        <f>'PT Storengy'!B199</f>
        <v>0.45</v>
      </c>
      <c r="E207" s="60">
        <f t="shared" si="15"/>
        <v>10.502754777777785</v>
      </c>
      <c r="F207" s="58">
        <f t="shared" si="16"/>
        <v>0.97563644444444508</v>
      </c>
      <c r="G207" s="59">
        <f>IF(F207&gt;=1,0,_xlfn.XLOOKUP(F207,Saline!$B$30:$B$130,Saline!$L$30:$L$130,,1))</f>
        <v>0.31000000000000005</v>
      </c>
      <c r="H207" s="142">
        <f xml:space="preserve">
IF(AND(F207&gt;=Saline!$M$15,A207&lt;=Saline!$L$15),0,
IF(AND(F207&gt;=Saline!$M$16,A207&lt;=Saline!$L$16),0,
IF(AND(F207&gt;=Saline!$M$17,A207&lt;=Saline!$L$17),0,IF(($E$4*(1-D207)*G207/1000)+E206&gt;SUM($E$3:$F$3),(SUM($E$3:$F$3)-E206)*1000,$E$4*(1-D207)*G207))))</f>
        <v>14.663000000000004</v>
      </c>
      <c r="I207" s="192">
        <f>IF(COUNTIFS('PTC GRTgaz'!$AA$11:$AA$28891,"",'PTC GRTgaz'!$B$11:$B$28891,'Sud-Est'!I$15,'PTC GRTgaz'!$D$11:$D$28891,'Sud-Est'!$A207,'PTC GRTgaz'!$C$11:$C$28891,"DEL")&gt;0,I$13,SUMIFS('PTC GRTgaz'!$AA$11:$AA$28891,'PTC GRTgaz'!$B$11:$B$28891,'Sud-Est'!I$15,'PTC GRTgaz'!$D$11:$D$28891,'Sud-Est'!$A207,'PTC GRTgaz'!$C$11:$C$28891,"DEL")*1.0026*$I$13/86)</f>
        <v>86</v>
      </c>
      <c r="J207" s="102">
        <f t="shared" si="17"/>
        <v>10.372606222222222</v>
      </c>
      <c r="K207" s="58">
        <f t="shared" si="18"/>
        <v>0.96339760206718339</v>
      </c>
      <c r="L207" s="59">
        <f>IF(K207&gt;=1,0,_xlfn.XLOOKUP(K207,Saline!$B$30:$B$130,Saline!$L$30:$L$130,,1))</f>
        <v>0.34000000000000014</v>
      </c>
      <c r="M207" s="142">
        <f xml:space="preserve">
IF(AND(K207&gt;=Saline!$M$15,A207&lt;=Saline!$L$15),0,
IF(AND(K207&gt;=Saline!$M$16,A207&lt;=Saline!$L$16),0,
IF(AND(K207&gt;=Saline!$M$17,A207&lt;=Saline!$L$17),0,IF((MIN(I207,$E$4*(1-D207)*L207)/1000)+J206&gt;SUM($E$3:$F$3),(SUM($E$3:$F$3)-J206)*1000,MIN(I207,$E$4*(1-D207)*L207)))))</f>
        <v>16.082000000000008</v>
      </c>
      <c r="N207" s="192">
        <f>IF(COUNTIFS('PTC GRTgaz'!$AB$11:$AB$28891,"",'PTC GRTgaz'!$B$11:$B$28891,'Sud-Est'!N$15,'PTC GRTgaz'!$D$11:$D$28891,'Sud-Est'!$A207,'PTC GRTgaz'!$C$11:$C$28891,"DEL")&gt;0,N$13,SUMIFS('PTC GRTgaz'!$AB$11:$AB$28891,'PTC GRTgaz'!$B$11:$B$28891,'Sud-Est'!N$15,'PTC GRTgaz'!$D$11:$D$28891,'Sud-Est'!$A207,'PTC GRTgaz'!$C$11:$C$28891,"DEL")*1.0026*$N$13/86)</f>
        <v>86</v>
      </c>
      <c r="O207" s="102">
        <f t="shared" si="19"/>
        <v>10.502754777777785</v>
      </c>
      <c r="P207" s="58">
        <f t="shared" si="20"/>
        <v>0.97563644444444508</v>
      </c>
      <c r="Q207" s="59">
        <f>IF(P207&gt;=1,0,_xlfn.XLOOKUP(P207,Saline!$B$30:$B$130,Saline!$L$30:$L$130,,1))</f>
        <v>0.31000000000000005</v>
      </c>
      <c r="R207" s="142">
        <f xml:space="preserve">
IF(AND(P207&gt;=Saline!$M$15,A207&lt;=Saline!$L$15),0,
IF(AND(P207&gt;=Saline!$M$16,A207&lt;=Saline!$L$16),0,
IF(AND(P207&gt;=Saline!$M$17,A207&lt;=Saline!$L$17),0,MIN(N207,$E$4*(1-D207)*Q207))))</f>
        <v>14.663000000000004</v>
      </c>
    </row>
    <row r="208" spans="1:18" x14ac:dyDescent="0.45">
      <c r="A208" s="56">
        <f t="shared" si="14"/>
        <v>44844</v>
      </c>
      <c r="B208" s="157">
        <f>_xlfn.XLOOKUP(A208,Saline!$L$23,Saline!$O$23,0,0)</f>
        <v>0</v>
      </c>
      <c r="C208" s="143">
        <f>_xlfn.XLOOKUP(A208,Saline!$L$15:$L$17,Saline!$O$15:$O$17,SUM($E$3:$F$3),0)</f>
        <v>10.75</v>
      </c>
      <c r="D208" s="58">
        <f>'PT Storengy'!B200</f>
        <v>0.45</v>
      </c>
      <c r="E208" s="60">
        <f t="shared" si="15"/>
        <v>10.517417777777785</v>
      </c>
      <c r="F208" s="58">
        <f t="shared" si="16"/>
        <v>0.97700044444444512</v>
      </c>
      <c r="G208" s="59">
        <f>IF(F208&gt;=1,0,_xlfn.XLOOKUP(F208,Saline!$B$30:$B$130,Saline!$L$30:$L$130,,1))</f>
        <v>0.31000000000000005</v>
      </c>
      <c r="H208" s="142">
        <f xml:space="preserve">
IF(AND(F208&gt;=Saline!$M$15,A208&lt;=Saline!$L$15),0,
IF(AND(F208&gt;=Saline!$M$16,A208&lt;=Saline!$L$16),0,
IF(AND(F208&gt;=Saline!$M$17,A208&lt;=Saline!$L$17),0,IF(($E$4*(1-D208)*G208/1000)+E207&gt;SUM($E$3:$F$3),(SUM($E$3:$F$3)-E207)*1000,$E$4*(1-D208)*G208))))</f>
        <v>14.663000000000004</v>
      </c>
      <c r="I208" s="192">
        <f>IF(COUNTIFS('PTC GRTgaz'!$AA$11:$AA$28891,"",'PTC GRTgaz'!$B$11:$B$28891,'Sud-Est'!I$15,'PTC GRTgaz'!$D$11:$D$28891,'Sud-Est'!$A208,'PTC GRTgaz'!$C$11:$C$28891,"DEL")&gt;0,I$13,SUMIFS('PTC GRTgaz'!$AA$11:$AA$28891,'PTC GRTgaz'!$B$11:$B$28891,'Sud-Est'!I$15,'PTC GRTgaz'!$D$11:$D$28891,'Sud-Est'!$A208,'PTC GRTgaz'!$C$11:$C$28891,"DEL")*1.0026*$I$13/86)</f>
        <v>86</v>
      </c>
      <c r="J208" s="102">
        <f t="shared" si="17"/>
        <v>10.388688222222223</v>
      </c>
      <c r="K208" s="58">
        <f t="shared" si="18"/>
        <v>0.96489360206718344</v>
      </c>
      <c r="L208" s="59">
        <f>IF(K208&gt;=1,0,_xlfn.XLOOKUP(K208,Saline!$B$30:$B$130,Saline!$L$30:$L$130,,1))</f>
        <v>0.34000000000000014</v>
      </c>
      <c r="M208" s="142">
        <f xml:space="preserve">
IF(AND(K208&gt;=Saline!$M$15,A208&lt;=Saline!$L$15),0,
IF(AND(K208&gt;=Saline!$M$16,A208&lt;=Saline!$L$16),0,
IF(AND(K208&gt;=Saline!$M$17,A208&lt;=Saline!$L$17),0,IF((MIN(I208,$E$4*(1-D208)*L208)/1000)+J207&gt;SUM($E$3:$F$3),(SUM($E$3:$F$3)-J207)*1000,MIN(I208,$E$4*(1-D208)*L208)))))</f>
        <v>16.082000000000008</v>
      </c>
      <c r="N208" s="192">
        <f>IF(COUNTIFS('PTC GRTgaz'!$AB$11:$AB$28891,"",'PTC GRTgaz'!$B$11:$B$28891,'Sud-Est'!N$15,'PTC GRTgaz'!$D$11:$D$28891,'Sud-Est'!$A208,'PTC GRTgaz'!$C$11:$C$28891,"DEL")&gt;0,N$13,SUMIFS('PTC GRTgaz'!$AB$11:$AB$28891,'PTC GRTgaz'!$B$11:$B$28891,'Sud-Est'!N$15,'PTC GRTgaz'!$D$11:$D$28891,'Sud-Est'!$A208,'PTC GRTgaz'!$C$11:$C$28891,"DEL")*1.0026*$N$13/86)</f>
        <v>86</v>
      </c>
      <c r="O208" s="102">
        <f t="shared" si="19"/>
        <v>10.517417777777785</v>
      </c>
      <c r="P208" s="58">
        <f t="shared" si="20"/>
        <v>0.97700044444444512</v>
      </c>
      <c r="Q208" s="59">
        <f>IF(P208&gt;=1,0,_xlfn.XLOOKUP(P208,Saline!$B$30:$B$130,Saline!$L$30:$L$130,,1))</f>
        <v>0.31000000000000005</v>
      </c>
      <c r="R208" s="142">
        <f xml:space="preserve">
IF(AND(P208&gt;=Saline!$M$15,A208&lt;=Saline!$L$15),0,
IF(AND(P208&gt;=Saline!$M$16,A208&lt;=Saline!$L$16),0,
IF(AND(P208&gt;=Saline!$M$17,A208&lt;=Saline!$L$17),0,MIN(N208,$E$4*(1-D208)*Q208))))</f>
        <v>14.663000000000004</v>
      </c>
    </row>
    <row r="209" spans="1:18" x14ac:dyDescent="0.45">
      <c r="A209" s="56">
        <f t="shared" si="14"/>
        <v>44845</v>
      </c>
      <c r="B209" s="157">
        <f>_xlfn.XLOOKUP(A209,Saline!$L$23,Saline!$O$23,0,0)</f>
        <v>0</v>
      </c>
      <c r="C209" s="143">
        <f>_xlfn.XLOOKUP(A209,Saline!$L$15:$L$17,Saline!$O$15:$O$17,SUM($E$3:$F$3),0)</f>
        <v>10.75</v>
      </c>
      <c r="D209" s="58">
        <f>'PT Storengy'!B201</f>
        <v>0.45</v>
      </c>
      <c r="E209" s="60">
        <f t="shared" si="15"/>
        <v>10.532080777777786</v>
      </c>
      <c r="F209" s="58">
        <f t="shared" si="16"/>
        <v>0.97836444444444515</v>
      </c>
      <c r="G209" s="59">
        <f>IF(F209&gt;=1,0,_xlfn.XLOOKUP(F209,Saline!$B$30:$B$130,Saline!$L$30:$L$130,,1))</f>
        <v>0.31000000000000005</v>
      </c>
      <c r="H209" s="142">
        <f xml:space="preserve">
IF(AND(F209&gt;=Saline!$M$15,A209&lt;=Saline!$L$15),0,
IF(AND(F209&gt;=Saline!$M$16,A209&lt;=Saline!$L$16),0,
IF(AND(F209&gt;=Saline!$M$17,A209&lt;=Saline!$L$17),0,IF(($E$4*(1-D209)*G209/1000)+E208&gt;SUM($E$3:$F$3),(SUM($E$3:$F$3)-E208)*1000,$E$4*(1-D209)*G209))))</f>
        <v>14.663000000000004</v>
      </c>
      <c r="I209" s="192">
        <f>IF(COUNTIFS('PTC GRTgaz'!$AA$11:$AA$28891,"",'PTC GRTgaz'!$B$11:$B$28891,'Sud-Est'!I$15,'PTC GRTgaz'!$D$11:$D$28891,'Sud-Est'!$A209,'PTC GRTgaz'!$C$11:$C$28891,"DEL")&gt;0,I$13,SUMIFS('PTC GRTgaz'!$AA$11:$AA$28891,'PTC GRTgaz'!$B$11:$B$28891,'Sud-Est'!I$15,'PTC GRTgaz'!$D$11:$D$28891,'Sud-Est'!$A209,'PTC GRTgaz'!$C$11:$C$28891,"DEL")*1.0026*$I$13/86)</f>
        <v>86</v>
      </c>
      <c r="J209" s="102">
        <f t="shared" si="17"/>
        <v>10.404770222222224</v>
      </c>
      <c r="K209" s="58">
        <f t="shared" si="18"/>
        <v>0.9663896020671835</v>
      </c>
      <c r="L209" s="59">
        <f>IF(K209&gt;=1,0,_xlfn.XLOOKUP(K209,Saline!$B$30:$B$130,Saline!$L$30:$L$130,,1))</f>
        <v>0.34000000000000014</v>
      </c>
      <c r="M209" s="142">
        <f xml:space="preserve">
IF(AND(K209&gt;=Saline!$M$15,A209&lt;=Saline!$L$15),0,
IF(AND(K209&gt;=Saline!$M$16,A209&lt;=Saline!$L$16),0,
IF(AND(K209&gt;=Saline!$M$17,A209&lt;=Saline!$L$17),0,IF((MIN(I209,$E$4*(1-D209)*L209)/1000)+J208&gt;SUM($E$3:$F$3),(SUM($E$3:$F$3)-J208)*1000,MIN(I209,$E$4*(1-D209)*L209)))))</f>
        <v>16.082000000000008</v>
      </c>
      <c r="N209" s="192">
        <f>IF(COUNTIFS('PTC GRTgaz'!$AB$11:$AB$28891,"",'PTC GRTgaz'!$B$11:$B$28891,'Sud-Est'!N$15,'PTC GRTgaz'!$D$11:$D$28891,'Sud-Est'!$A209,'PTC GRTgaz'!$C$11:$C$28891,"DEL")&gt;0,N$13,SUMIFS('PTC GRTgaz'!$AB$11:$AB$28891,'PTC GRTgaz'!$B$11:$B$28891,'Sud-Est'!N$15,'PTC GRTgaz'!$D$11:$D$28891,'Sud-Est'!$A209,'PTC GRTgaz'!$C$11:$C$28891,"DEL")*1.0026*$N$13/86)</f>
        <v>86</v>
      </c>
      <c r="O209" s="102">
        <f t="shared" si="19"/>
        <v>10.532080777777786</v>
      </c>
      <c r="P209" s="58">
        <f t="shared" si="20"/>
        <v>0.97836444444444515</v>
      </c>
      <c r="Q209" s="59">
        <f>IF(P209&gt;=1,0,_xlfn.XLOOKUP(P209,Saline!$B$30:$B$130,Saline!$L$30:$L$130,,1))</f>
        <v>0.31000000000000005</v>
      </c>
      <c r="R209" s="142">
        <f xml:space="preserve">
IF(AND(P209&gt;=Saline!$M$15,A209&lt;=Saline!$L$15),0,
IF(AND(P209&gt;=Saline!$M$16,A209&lt;=Saline!$L$16),0,
IF(AND(P209&gt;=Saline!$M$17,A209&lt;=Saline!$L$17),0,MIN(N209,$E$4*(1-D209)*Q209))))</f>
        <v>14.663000000000004</v>
      </c>
    </row>
    <row r="210" spans="1:18" x14ac:dyDescent="0.45">
      <c r="A210" s="56">
        <f t="shared" ref="A210:A230" si="21">A209+1</f>
        <v>44846</v>
      </c>
      <c r="B210" s="157">
        <f>_xlfn.XLOOKUP(A210,Saline!$L$23,Saline!$O$23,0,0)</f>
        <v>0</v>
      </c>
      <c r="C210" s="143">
        <f>_xlfn.XLOOKUP(A210,Saline!$L$15:$L$17,Saline!$O$15:$O$17,SUM($E$3:$F$3),0)</f>
        <v>10.75</v>
      </c>
      <c r="D210" s="58">
        <f>'PT Storengy'!B202</f>
        <v>0.45</v>
      </c>
      <c r="E210" s="60">
        <f t="shared" ref="E210:E230" si="22">E209+H210/1000</f>
        <v>10.546743777777786</v>
      </c>
      <c r="F210" s="58">
        <f t="shared" ref="F210:F230" si="23">E209/SUM($E$3,$F$3)</f>
        <v>0.97972844444444518</v>
      </c>
      <c r="G210" s="59">
        <f>IF(F210&gt;=1,0,_xlfn.XLOOKUP(F210,Saline!$B$30:$B$130,Saline!$L$30:$L$130,,1))</f>
        <v>0.31000000000000005</v>
      </c>
      <c r="H210" s="142">
        <f xml:space="preserve">
IF(AND(F210&gt;=Saline!$M$15,A210&lt;=Saline!$L$15),0,
IF(AND(F210&gt;=Saline!$M$16,A210&lt;=Saline!$L$16),0,
IF(AND(F210&gt;=Saline!$M$17,A210&lt;=Saline!$L$17),0,IF(($E$4*(1-D210)*G210/1000)+E209&gt;SUM($E$3:$F$3),(SUM($E$3:$F$3)-E209)*1000,$E$4*(1-D210)*G210))))</f>
        <v>14.663000000000004</v>
      </c>
      <c r="I210" s="192">
        <f>IF(COUNTIFS('PTC GRTgaz'!$AA$11:$AA$28891,"",'PTC GRTgaz'!$B$11:$B$28891,'Sud-Est'!I$15,'PTC GRTgaz'!$D$11:$D$28891,'Sud-Est'!$A210,'PTC GRTgaz'!$C$11:$C$28891,"DEL")&gt;0,I$13,SUMIFS('PTC GRTgaz'!$AA$11:$AA$28891,'PTC GRTgaz'!$B$11:$B$28891,'Sud-Est'!I$15,'PTC GRTgaz'!$D$11:$D$28891,'Sud-Est'!$A210,'PTC GRTgaz'!$C$11:$C$28891,"DEL")*1.0026*$I$13/86)</f>
        <v>86</v>
      </c>
      <c r="J210" s="102">
        <f t="shared" ref="J210:J230" si="24">J209+M210/1000</f>
        <v>10.420852222222225</v>
      </c>
      <c r="K210" s="58">
        <f t="shared" ref="K210:K230" si="25">J209/SUM($E$3,$F$3)</f>
        <v>0.96788560206718366</v>
      </c>
      <c r="L210" s="59">
        <f>IF(K210&gt;=1,0,_xlfn.XLOOKUP(K210,Saline!$B$30:$B$130,Saline!$L$30:$L$130,,1))</f>
        <v>0.34000000000000014</v>
      </c>
      <c r="M210" s="142">
        <f xml:space="preserve">
IF(AND(K210&gt;=Saline!$M$15,A210&lt;=Saline!$L$15),0,
IF(AND(K210&gt;=Saline!$M$16,A210&lt;=Saline!$L$16),0,
IF(AND(K210&gt;=Saline!$M$17,A210&lt;=Saline!$L$17),0,IF((MIN(I210,$E$4*(1-D210)*L210)/1000)+J209&gt;SUM($E$3:$F$3),(SUM($E$3:$F$3)-J209)*1000,MIN(I210,$E$4*(1-D210)*L210)))))</f>
        <v>16.082000000000008</v>
      </c>
      <c r="N210" s="192">
        <f>IF(COUNTIFS('PTC GRTgaz'!$AB$11:$AB$28891,"",'PTC GRTgaz'!$B$11:$B$28891,'Sud-Est'!N$15,'PTC GRTgaz'!$D$11:$D$28891,'Sud-Est'!$A210,'PTC GRTgaz'!$C$11:$C$28891,"DEL")&gt;0,N$13,SUMIFS('PTC GRTgaz'!$AB$11:$AB$28891,'PTC GRTgaz'!$B$11:$B$28891,'Sud-Est'!N$15,'PTC GRTgaz'!$D$11:$D$28891,'Sud-Est'!$A210,'PTC GRTgaz'!$C$11:$C$28891,"DEL")*1.0026*$N$13/86)</f>
        <v>86</v>
      </c>
      <c r="O210" s="102">
        <f t="shared" ref="O210:O230" si="26">O209+R210/1000</f>
        <v>10.546743777777786</v>
      </c>
      <c r="P210" s="58">
        <f t="shared" ref="P210:P230" si="27">O209/SUM($E$3,$F$3)</f>
        <v>0.97972844444444518</v>
      </c>
      <c r="Q210" s="59">
        <f>IF(P210&gt;=1,0,_xlfn.XLOOKUP(P210,Saline!$B$30:$B$130,Saline!$L$30:$L$130,,1))</f>
        <v>0.31000000000000005</v>
      </c>
      <c r="R210" s="142">
        <f xml:space="preserve">
IF(AND(P210&gt;=Saline!$M$15,A210&lt;=Saline!$L$15),0,
IF(AND(P210&gt;=Saline!$M$16,A210&lt;=Saline!$L$16),0,
IF(AND(P210&gt;=Saline!$M$17,A210&lt;=Saline!$L$17),0,MIN(N210,$E$4*(1-D210)*Q210))))</f>
        <v>14.663000000000004</v>
      </c>
    </row>
    <row r="211" spans="1:18" x14ac:dyDescent="0.45">
      <c r="A211" s="56">
        <f t="shared" si="21"/>
        <v>44847</v>
      </c>
      <c r="B211" s="157">
        <f>_xlfn.XLOOKUP(A211,Saline!$L$23,Saline!$O$23,0,0)</f>
        <v>0</v>
      </c>
      <c r="C211" s="143">
        <f>_xlfn.XLOOKUP(A211,Saline!$L$15:$L$17,Saline!$O$15:$O$17,SUM($E$3:$F$3),0)</f>
        <v>10.75</v>
      </c>
      <c r="D211" s="58">
        <f>'PT Storengy'!B203</f>
        <v>0.45</v>
      </c>
      <c r="E211" s="60">
        <f t="shared" si="22"/>
        <v>10.559987777777787</v>
      </c>
      <c r="F211" s="58">
        <f t="shared" si="23"/>
        <v>0.98109244444444521</v>
      </c>
      <c r="G211" s="59">
        <f>IF(F211&gt;=1,0,_xlfn.XLOOKUP(F211,Saline!$B$30:$B$130,Saline!$L$30:$L$130,,1))</f>
        <v>0.28000000000000008</v>
      </c>
      <c r="H211" s="142">
        <f xml:space="preserve">
IF(AND(F211&gt;=Saline!$M$15,A211&lt;=Saline!$L$15),0,
IF(AND(F211&gt;=Saline!$M$16,A211&lt;=Saline!$L$16),0,
IF(AND(F211&gt;=Saline!$M$17,A211&lt;=Saline!$L$17),0,IF(($E$4*(1-D211)*G211/1000)+E210&gt;SUM($E$3:$F$3),(SUM($E$3:$F$3)-E210)*1000,$E$4*(1-D211)*G211))))</f>
        <v>13.244000000000005</v>
      </c>
      <c r="I211" s="192">
        <f>IF(COUNTIFS('PTC GRTgaz'!$AA$11:$AA$28891,"",'PTC GRTgaz'!$B$11:$B$28891,'Sud-Est'!I$15,'PTC GRTgaz'!$D$11:$D$28891,'Sud-Est'!$A211,'PTC GRTgaz'!$C$11:$C$28891,"DEL")&gt;0,I$13,SUMIFS('PTC GRTgaz'!$AA$11:$AA$28891,'PTC GRTgaz'!$B$11:$B$28891,'Sud-Est'!I$15,'PTC GRTgaz'!$D$11:$D$28891,'Sud-Est'!$A211,'PTC GRTgaz'!$C$11:$C$28891,"DEL")*1.0026*$I$13/86)</f>
        <v>86</v>
      </c>
      <c r="J211" s="102">
        <f t="shared" si="24"/>
        <v>10.436934222222225</v>
      </c>
      <c r="K211" s="58">
        <f t="shared" si="25"/>
        <v>0.96938160206718371</v>
      </c>
      <c r="L211" s="59">
        <f>IF(K211&gt;=1,0,_xlfn.XLOOKUP(K211,Saline!$B$30:$B$130,Saline!$L$30:$L$130,,1))</f>
        <v>0.34000000000000014</v>
      </c>
      <c r="M211" s="142">
        <f xml:space="preserve">
IF(AND(K211&gt;=Saline!$M$15,A211&lt;=Saline!$L$15),0,
IF(AND(K211&gt;=Saline!$M$16,A211&lt;=Saline!$L$16),0,
IF(AND(K211&gt;=Saline!$M$17,A211&lt;=Saline!$L$17),0,IF((MIN(I211,$E$4*(1-D211)*L211)/1000)+J210&gt;SUM($E$3:$F$3),(SUM($E$3:$F$3)-J210)*1000,MIN(I211,$E$4*(1-D211)*L211)))))</f>
        <v>16.082000000000008</v>
      </c>
      <c r="N211" s="192">
        <f>IF(COUNTIFS('PTC GRTgaz'!$AB$11:$AB$28891,"",'PTC GRTgaz'!$B$11:$B$28891,'Sud-Est'!N$15,'PTC GRTgaz'!$D$11:$D$28891,'Sud-Est'!$A211,'PTC GRTgaz'!$C$11:$C$28891,"DEL")&gt;0,N$13,SUMIFS('PTC GRTgaz'!$AB$11:$AB$28891,'PTC GRTgaz'!$B$11:$B$28891,'Sud-Est'!N$15,'PTC GRTgaz'!$D$11:$D$28891,'Sud-Est'!$A211,'PTC GRTgaz'!$C$11:$C$28891,"DEL")*1.0026*$N$13/86)</f>
        <v>86</v>
      </c>
      <c r="O211" s="102">
        <f t="shared" si="26"/>
        <v>10.559987777777787</v>
      </c>
      <c r="P211" s="58">
        <f t="shared" si="27"/>
        <v>0.98109244444444521</v>
      </c>
      <c r="Q211" s="59">
        <f>IF(P211&gt;=1,0,_xlfn.XLOOKUP(P211,Saline!$B$30:$B$130,Saline!$L$30:$L$130,,1))</f>
        <v>0.28000000000000008</v>
      </c>
      <c r="R211" s="142">
        <f xml:space="preserve">
IF(AND(P211&gt;=Saline!$M$15,A211&lt;=Saline!$L$15),0,
IF(AND(P211&gt;=Saline!$M$16,A211&lt;=Saline!$L$16),0,
IF(AND(P211&gt;=Saline!$M$17,A211&lt;=Saline!$L$17),0,MIN(N211,$E$4*(1-D211)*Q211))))</f>
        <v>13.244000000000005</v>
      </c>
    </row>
    <row r="212" spans="1:18" x14ac:dyDescent="0.45">
      <c r="A212" s="56">
        <f t="shared" si="21"/>
        <v>44848</v>
      </c>
      <c r="B212" s="157">
        <f>_xlfn.XLOOKUP(A212,Saline!$L$23,Saline!$O$23,0,0)</f>
        <v>0</v>
      </c>
      <c r="C212" s="143">
        <f>_xlfn.XLOOKUP(A212,Saline!$L$15:$L$17,Saline!$O$15:$O$17,SUM($E$3:$F$3),0)</f>
        <v>10.75</v>
      </c>
      <c r="D212" s="58">
        <f>'PT Storengy'!B204</f>
        <v>0.45</v>
      </c>
      <c r="E212" s="60">
        <f t="shared" si="22"/>
        <v>10.573231777777787</v>
      </c>
      <c r="F212" s="58">
        <f t="shared" si="23"/>
        <v>0.98232444444444522</v>
      </c>
      <c r="G212" s="59">
        <f>IF(F212&gt;=1,0,_xlfn.XLOOKUP(F212,Saline!$B$30:$B$130,Saline!$L$30:$L$130,,1))</f>
        <v>0.28000000000000008</v>
      </c>
      <c r="H212" s="142">
        <f xml:space="preserve">
IF(AND(F212&gt;=Saline!$M$15,A212&lt;=Saline!$L$15),0,
IF(AND(F212&gt;=Saline!$M$16,A212&lt;=Saline!$L$16),0,
IF(AND(F212&gt;=Saline!$M$17,A212&lt;=Saline!$L$17),0,IF(($E$4*(1-D212)*G212/1000)+E211&gt;SUM($E$3:$F$3),(SUM($E$3:$F$3)-E211)*1000,$E$4*(1-D212)*G212))))</f>
        <v>13.244000000000005</v>
      </c>
      <c r="I212" s="192">
        <f>IF(COUNTIFS('PTC GRTgaz'!$AA$11:$AA$28891,"",'PTC GRTgaz'!$B$11:$B$28891,'Sud-Est'!I$15,'PTC GRTgaz'!$D$11:$D$28891,'Sud-Est'!$A212,'PTC GRTgaz'!$C$11:$C$28891,"DEL")&gt;0,I$13,SUMIFS('PTC GRTgaz'!$AA$11:$AA$28891,'PTC GRTgaz'!$B$11:$B$28891,'Sud-Est'!I$15,'PTC GRTgaz'!$D$11:$D$28891,'Sud-Est'!$A212,'PTC GRTgaz'!$C$11:$C$28891,"DEL")*1.0026*$I$13/86)</f>
        <v>86</v>
      </c>
      <c r="J212" s="102">
        <f t="shared" si="24"/>
        <v>10.451597222222226</v>
      </c>
      <c r="K212" s="58">
        <f t="shared" si="25"/>
        <v>0.97087760206718376</v>
      </c>
      <c r="L212" s="59">
        <f>IF(K212&gt;=1,0,_xlfn.XLOOKUP(K212,Saline!$B$30:$B$130,Saline!$L$30:$L$130,,1))</f>
        <v>0.31000000000000005</v>
      </c>
      <c r="M212" s="142">
        <f xml:space="preserve">
IF(AND(K212&gt;=Saline!$M$15,A212&lt;=Saline!$L$15),0,
IF(AND(K212&gt;=Saline!$M$16,A212&lt;=Saline!$L$16),0,
IF(AND(K212&gt;=Saline!$M$17,A212&lt;=Saline!$L$17),0,IF((MIN(I212,$E$4*(1-D212)*L212)/1000)+J211&gt;SUM($E$3:$F$3),(SUM($E$3:$F$3)-J211)*1000,MIN(I212,$E$4*(1-D212)*L212)))))</f>
        <v>14.663000000000004</v>
      </c>
      <c r="N212" s="192">
        <f>IF(COUNTIFS('PTC GRTgaz'!$AB$11:$AB$28891,"",'PTC GRTgaz'!$B$11:$B$28891,'Sud-Est'!N$15,'PTC GRTgaz'!$D$11:$D$28891,'Sud-Est'!$A212,'PTC GRTgaz'!$C$11:$C$28891,"DEL")&gt;0,N$13,SUMIFS('PTC GRTgaz'!$AB$11:$AB$28891,'PTC GRTgaz'!$B$11:$B$28891,'Sud-Est'!N$15,'PTC GRTgaz'!$D$11:$D$28891,'Sud-Est'!$A212,'PTC GRTgaz'!$C$11:$C$28891,"DEL")*1.0026*$N$13/86)</f>
        <v>86</v>
      </c>
      <c r="O212" s="102">
        <f t="shared" si="26"/>
        <v>10.573231777777787</v>
      </c>
      <c r="P212" s="58">
        <f t="shared" si="27"/>
        <v>0.98232444444444522</v>
      </c>
      <c r="Q212" s="59">
        <f>IF(P212&gt;=1,0,_xlfn.XLOOKUP(P212,Saline!$B$30:$B$130,Saline!$L$30:$L$130,,1))</f>
        <v>0.28000000000000008</v>
      </c>
      <c r="R212" s="142">
        <f xml:space="preserve">
IF(AND(P212&gt;=Saline!$M$15,A212&lt;=Saline!$L$15),0,
IF(AND(P212&gt;=Saline!$M$16,A212&lt;=Saline!$L$16),0,
IF(AND(P212&gt;=Saline!$M$17,A212&lt;=Saline!$L$17),0,MIN(N212,$E$4*(1-D212)*Q212))))</f>
        <v>13.244000000000005</v>
      </c>
    </row>
    <row r="213" spans="1:18" x14ac:dyDescent="0.45">
      <c r="A213" s="56">
        <f t="shared" si="21"/>
        <v>44849</v>
      </c>
      <c r="B213" s="157">
        <f>_xlfn.XLOOKUP(A213,Saline!$L$23,Saline!$O$23,0,0)</f>
        <v>0</v>
      </c>
      <c r="C213" s="143">
        <f>_xlfn.XLOOKUP(A213,Saline!$L$15:$L$17,Saline!$O$15:$O$17,SUM($E$3:$F$3),0)</f>
        <v>10.75</v>
      </c>
      <c r="D213" s="58">
        <f>'PT Storengy'!B205</f>
        <v>0.45</v>
      </c>
      <c r="E213" s="60">
        <f t="shared" si="22"/>
        <v>10.586475777777787</v>
      </c>
      <c r="F213" s="58">
        <f t="shared" si="23"/>
        <v>0.98355644444444534</v>
      </c>
      <c r="G213" s="59">
        <f>IF(F213&gt;=1,0,_xlfn.XLOOKUP(F213,Saline!$B$30:$B$130,Saline!$L$30:$L$130,,1))</f>
        <v>0.28000000000000008</v>
      </c>
      <c r="H213" s="142">
        <f xml:space="preserve">
IF(AND(F213&gt;=Saline!$M$15,A213&lt;=Saline!$L$15),0,
IF(AND(F213&gt;=Saline!$M$16,A213&lt;=Saline!$L$16),0,
IF(AND(F213&gt;=Saline!$M$17,A213&lt;=Saline!$L$17),0,IF(($E$4*(1-D213)*G213/1000)+E212&gt;SUM($E$3:$F$3),(SUM($E$3:$F$3)-E212)*1000,$E$4*(1-D213)*G213))))</f>
        <v>13.244000000000005</v>
      </c>
      <c r="I213" s="192">
        <f>IF(COUNTIFS('PTC GRTgaz'!$AA$11:$AA$28891,"",'PTC GRTgaz'!$B$11:$B$28891,'Sud-Est'!I$15,'PTC GRTgaz'!$D$11:$D$28891,'Sud-Est'!$A213,'PTC GRTgaz'!$C$11:$C$28891,"DEL")&gt;0,I$13,SUMIFS('PTC GRTgaz'!$AA$11:$AA$28891,'PTC GRTgaz'!$B$11:$B$28891,'Sud-Est'!I$15,'PTC GRTgaz'!$D$11:$D$28891,'Sud-Est'!$A213,'PTC GRTgaz'!$C$11:$C$28891,"DEL")*1.0026*$I$13/86)</f>
        <v>86</v>
      </c>
      <c r="J213" s="102">
        <f t="shared" si="24"/>
        <v>10.466260222222227</v>
      </c>
      <c r="K213" s="58">
        <f t="shared" si="25"/>
        <v>0.9722416020671838</v>
      </c>
      <c r="L213" s="59">
        <f>IF(K213&gt;=1,0,_xlfn.XLOOKUP(K213,Saline!$B$30:$B$130,Saline!$L$30:$L$130,,1))</f>
        <v>0.31000000000000005</v>
      </c>
      <c r="M213" s="142">
        <f xml:space="preserve">
IF(AND(K213&gt;=Saline!$M$15,A213&lt;=Saline!$L$15),0,
IF(AND(K213&gt;=Saline!$M$16,A213&lt;=Saline!$L$16),0,
IF(AND(K213&gt;=Saline!$M$17,A213&lt;=Saline!$L$17),0,IF((MIN(I213,$E$4*(1-D213)*L213)/1000)+J212&gt;SUM($E$3:$F$3),(SUM($E$3:$F$3)-J212)*1000,MIN(I213,$E$4*(1-D213)*L213)))))</f>
        <v>14.663000000000004</v>
      </c>
      <c r="N213" s="192">
        <f>IF(COUNTIFS('PTC GRTgaz'!$AB$11:$AB$28891,"",'PTC GRTgaz'!$B$11:$B$28891,'Sud-Est'!N$15,'PTC GRTgaz'!$D$11:$D$28891,'Sud-Est'!$A213,'PTC GRTgaz'!$C$11:$C$28891,"DEL")&gt;0,N$13,SUMIFS('PTC GRTgaz'!$AB$11:$AB$28891,'PTC GRTgaz'!$B$11:$B$28891,'Sud-Est'!N$15,'PTC GRTgaz'!$D$11:$D$28891,'Sud-Est'!$A213,'PTC GRTgaz'!$C$11:$C$28891,"DEL")*1.0026*$N$13/86)</f>
        <v>86</v>
      </c>
      <c r="O213" s="102">
        <f t="shared" si="26"/>
        <v>10.586475777777787</v>
      </c>
      <c r="P213" s="58">
        <f t="shared" si="27"/>
        <v>0.98355644444444534</v>
      </c>
      <c r="Q213" s="59">
        <f>IF(P213&gt;=1,0,_xlfn.XLOOKUP(P213,Saline!$B$30:$B$130,Saline!$L$30:$L$130,,1))</f>
        <v>0.28000000000000008</v>
      </c>
      <c r="R213" s="142">
        <f xml:space="preserve">
IF(AND(P213&gt;=Saline!$M$15,A213&lt;=Saline!$L$15),0,
IF(AND(P213&gt;=Saline!$M$16,A213&lt;=Saline!$L$16),0,
IF(AND(P213&gt;=Saline!$M$17,A213&lt;=Saline!$L$17),0,MIN(N213,$E$4*(1-D213)*Q213))))</f>
        <v>13.244000000000005</v>
      </c>
    </row>
    <row r="214" spans="1:18" x14ac:dyDescent="0.45">
      <c r="A214" s="56">
        <f t="shared" si="21"/>
        <v>44850</v>
      </c>
      <c r="B214" s="157">
        <f>_xlfn.XLOOKUP(A214,Saline!$L$23,Saline!$O$23,0,0)</f>
        <v>0</v>
      </c>
      <c r="C214" s="143">
        <f>_xlfn.XLOOKUP(A214,Saline!$L$15:$L$17,Saline!$O$15:$O$17,SUM($E$3:$F$3),0)</f>
        <v>10.75</v>
      </c>
      <c r="D214" s="58">
        <f>'PT Storengy'!B206</f>
        <v>0.45</v>
      </c>
      <c r="E214" s="60">
        <f t="shared" si="22"/>
        <v>10.599719777777787</v>
      </c>
      <c r="F214" s="58">
        <f t="shared" si="23"/>
        <v>0.98478844444444535</v>
      </c>
      <c r="G214" s="59">
        <f>IF(F214&gt;=1,0,_xlfn.XLOOKUP(F214,Saline!$B$30:$B$130,Saline!$L$30:$L$130,,1))</f>
        <v>0.28000000000000008</v>
      </c>
      <c r="H214" s="142">
        <f xml:space="preserve">
IF(AND(F214&gt;=Saline!$M$15,A214&lt;=Saline!$L$15),0,
IF(AND(F214&gt;=Saline!$M$16,A214&lt;=Saline!$L$16),0,
IF(AND(F214&gt;=Saline!$M$17,A214&lt;=Saline!$L$17),0,IF(($E$4*(1-D214)*G214/1000)+E213&gt;SUM($E$3:$F$3),(SUM($E$3:$F$3)-E213)*1000,$E$4*(1-D214)*G214))))</f>
        <v>13.244000000000005</v>
      </c>
      <c r="I214" s="192">
        <f>IF(COUNTIFS('PTC GRTgaz'!$AA$11:$AA$28891,"",'PTC GRTgaz'!$B$11:$B$28891,'Sud-Est'!I$15,'PTC GRTgaz'!$D$11:$D$28891,'Sud-Est'!$A214,'PTC GRTgaz'!$C$11:$C$28891,"DEL")&gt;0,I$13,SUMIFS('PTC GRTgaz'!$AA$11:$AA$28891,'PTC GRTgaz'!$B$11:$B$28891,'Sud-Est'!I$15,'PTC GRTgaz'!$D$11:$D$28891,'Sud-Est'!$A214,'PTC GRTgaz'!$C$11:$C$28891,"DEL")*1.0026*$I$13/86)</f>
        <v>86</v>
      </c>
      <c r="J214" s="102">
        <f t="shared" si="24"/>
        <v>10.480923222222227</v>
      </c>
      <c r="K214" s="58">
        <f t="shared" si="25"/>
        <v>0.97360560206718383</v>
      </c>
      <c r="L214" s="59">
        <f>IF(K214&gt;=1,0,_xlfn.XLOOKUP(K214,Saline!$B$30:$B$130,Saline!$L$30:$L$130,,1))</f>
        <v>0.31000000000000005</v>
      </c>
      <c r="M214" s="142">
        <f xml:space="preserve">
IF(AND(K214&gt;=Saline!$M$15,A214&lt;=Saline!$L$15),0,
IF(AND(K214&gt;=Saline!$M$16,A214&lt;=Saline!$L$16),0,
IF(AND(K214&gt;=Saline!$M$17,A214&lt;=Saline!$L$17),0,IF((MIN(I214,$E$4*(1-D214)*L214)/1000)+J213&gt;SUM($E$3:$F$3),(SUM($E$3:$F$3)-J213)*1000,MIN(I214,$E$4*(1-D214)*L214)))))</f>
        <v>14.663000000000004</v>
      </c>
      <c r="N214" s="192">
        <f>IF(COUNTIFS('PTC GRTgaz'!$AB$11:$AB$28891,"",'PTC GRTgaz'!$B$11:$B$28891,'Sud-Est'!N$15,'PTC GRTgaz'!$D$11:$D$28891,'Sud-Est'!$A214,'PTC GRTgaz'!$C$11:$C$28891,"DEL")&gt;0,N$13,SUMIFS('PTC GRTgaz'!$AB$11:$AB$28891,'PTC GRTgaz'!$B$11:$B$28891,'Sud-Est'!N$15,'PTC GRTgaz'!$D$11:$D$28891,'Sud-Est'!$A214,'PTC GRTgaz'!$C$11:$C$28891,"DEL")*1.0026*$N$13/86)</f>
        <v>86</v>
      </c>
      <c r="O214" s="102">
        <f t="shared" si="26"/>
        <v>10.599719777777787</v>
      </c>
      <c r="P214" s="58">
        <f t="shared" si="27"/>
        <v>0.98478844444444535</v>
      </c>
      <c r="Q214" s="59">
        <f>IF(P214&gt;=1,0,_xlfn.XLOOKUP(P214,Saline!$B$30:$B$130,Saline!$L$30:$L$130,,1))</f>
        <v>0.28000000000000008</v>
      </c>
      <c r="R214" s="142">
        <f xml:space="preserve">
IF(AND(P214&gt;=Saline!$M$15,A214&lt;=Saline!$L$15),0,
IF(AND(P214&gt;=Saline!$M$16,A214&lt;=Saline!$L$16),0,
IF(AND(P214&gt;=Saline!$M$17,A214&lt;=Saline!$L$17),0,MIN(N214,$E$4*(1-D214)*Q214))))</f>
        <v>13.244000000000005</v>
      </c>
    </row>
    <row r="215" spans="1:18" x14ac:dyDescent="0.45">
      <c r="A215" s="56">
        <f t="shared" si="21"/>
        <v>44851</v>
      </c>
      <c r="B215" s="157">
        <f>_xlfn.XLOOKUP(A215,Saline!$L$23,Saline!$O$23,0,0)</f>
        <v>0</v>
      </c>
      <c r="C215" s="143">
        <f>_xlfn.XLOOKUP(A215,Saline!$L$15:$L$17,Saline!$O$15:$O$17,SUM($E$3:$F$3),0)</f>
        <v>10.75</v>
      </c>
      <c r="D215" s="58">
        <f>'PT Storengy'!B207</f>
        <v>0.45</v>
      </c>
      <c r="E215" s="60">
        <f t="shared" si="22"/>
        <v>10.612963777777788</v>
      </c>
      <c r="F215" s="58">
        <f t="shared" si="23"/>
        <v>0.98602044444444537</v>
      </c>
      <c r="G215" s="59">
        <f>IF(F215&gt;=1,0,_xlfn.XLOOKUP(F215,Saline!$B$30:$B$130,Saline!$L$30:$L$130,,1))</f>
        <v>0.28000000000000008</v>
      </c>
      <c r="H215" s="142">
        <f xml:space="preserve">
IF(AND(F215&gt;=Saline!$M$15,A215&lt;=Saline!$L$15),0,
IF(AND(F215&gt;=Saline!$M$16,A215&lt;=Saline!$L$16),0,
IF(AND(F215&gt;=Saline!$M$17,A215&lt;=Saline!$L$17),0,IF(($E$4*(1-D215)*G215/1000)+E214&gt;SUM($E$3:$F$3),(SUM($E$3:$F$3)-E214)*1000,$E$4*(1-D215)*G215))))</f>
        <v>13.244000000000005</v>
      </c>
      <c r="I215" s="192">
        <f>IF(COUNTIFS('PTC GRTgaz'!$AA$11:$AA$28891,"",'PTC GRTgaz'!$B$11:$B$28891,'Sud-Est'!I$15,'PTC GRTgaz'!$D$11:$D$28891,'Sud-Est'!$A215,'PTC GRTgaz'!$C$11:$C$28891,"DEL")&gt;0,I$13,SUMIFS('PTC GRTgaz'!$AA$11:$AA$28891,'PTC GRTgaz'!$B$11:$B$28891,'Sud-Est'!I$15,'PTC GRTgaz'!$D$11:$D$28891,'Sud-Est'!$A215,'PTC GRTgaz'!$C$11:$C$28891,"DEL")*1.0026*$I$13/86)</f>
        <v>86</v>
      </c>
      <c r="J215" s="102">
        <f t="shared" si="24"/>
        <v>10.495586222222228</v>
      </c>
      <c r="K215" s="58">
        <f t="shared" si="25"/>
        <v>0.97496960206718386</v>
      </c>
      <c r="L215" s="59">
        <f>IF(K215&gt;=1,0,_xlfn.XLOOKUP(K215,Saline!$B$30:$B$130,Saline!$L$30:$L$130,,1))</f>
        <v>0.31000000000000005</v>
      </c>
      <c r="M215" s="142">
        <f xml:space="preserve">
IF(AND(K215&gt;=Saline!$M$15,A215&lt;=Saline!$L$15),0,
IF(AND(K215&gt;=Saline!$M$16,A215&lt;=Saline!$L$16),0,
IF(AND(K215&gt;=Saline!$M$17,A215&lt;=Saline!$L$17),0,IF((MIN(I215,$E$4*(1-D215)*L215)/1000)+J214&gt;SUM($E$3:$F$3),(SUM($E$3:$F$3)-J214)*1000,MIN(I215,$E$4*(1-D215)*L215)))))</f>
        <v>14.663000000000004</v>
      </c>
      <c r="N215" s="192">
        <f>IF(COUNTIFS('PTC GRTgaz'!$AB$11:$AB$28891,"",'PTC GRTgaz'!$B$11:$B$28891,'Sud-Est'!N$15,'PTC GRTgaz'!$D$11:$D$28891,'Sud-Est'!$A215,'PTC GRTgaz'!$C$11:$C$28891,"DEL")&gt;0,N$13,SUMIFS('PTC GRTgaz'!$AB$11:$AB$28891,'PTC GRTgaz'!$B$11:$B$28891,'Sud-Est'!N$15,'PTC GRTgaz'!$D$11:$D$28891,'Sud-Est'!$A215,'PTC GRTgaz'!$C$11:$C$28891,"DEL")*1.0026*$N$13/86)</f>
        <v>86</v>
      </c>
      <c r="O215" s="102">
        <f t="shared" si="26"/>
        <v>10.612963777777788</v>
      </c>
      <c r="P215" s="58">
        <f t="shared" si="27"/>
        <v>0.98602044444444537</v>
      </c>
      <c r="Q215" s="59">
        <f>IF(P215&gt;=1,0,_xlfn.XLOOKUP(P215,Saline!$B$30:$B$130,Saline!$L$30:$L$130,,1))</f>
        <v>0.28000000000000008</v>
      </c>
      <c r="R215" s="142">
        <f xml:space="preserve">
IF(AND(P215&gt;=Saline!$M$15,A215&lt;=Saline!$L$15),0,
IF(AND(P215&gt;=Saline!$M$16,A215&lt;=Saline!$L$16),0,
IF(AND(P215&gt;=Saline!$M$17,A215&lt;=Saline!$L$17),0,MIN(N215,$E$4*(1-D215)*Q215))))</f>
        <v>13.244000000000005</v>
      </c>
    </row>
    <row r="216" spans="1:18" x14ac:dyDescent="0.45">
      <c r="A216" s="56">
        <f t="shared" si="21"/>
        <v>44852</v>
      </c>
      <c r="B216" s="157">
        <f>_xlfn.XLOOKUP(A216,Saline!$L$23,Saline!$O$23,0,0)</f>
        <v>0</v>
      </c>
      <c r="C216" s="143">
        <f>_xlfn.XLOOKUP(A216,Saline!$L$15:$L$17,Saline!$O$15:$O$17,SUM($E$3:$F$3),0)</f>
        <v>10.75</v>
      </c>
      <c r="D216" s="58">
        <f>'PT Storengy'!B208</f>
        <v>0.45</v>
      </c>
      <c r="E216" s="60">
        <f t="shared" si="22"/>
        <v>10.626207777777788</v>
      </c>
      <c r="F216" s="58">
        <f t="shared" si="23"/>
        <v>0.98725244444444538</v>
      </c>
      <c r="G216" s="59">
        <f>IF(F216&gt;=1,0,_xlfn.XLOOKUP(F216,Saline!$B$30:$B$130,Saline!$L$30:$L$130,,1))</f>
        <v>0.28000000000000008</v>
      </c>
      <c r="H216" s="142">
        <f xml:space="preserve">
IF(AND(F216&gt;=Saline!$M$15,A216&lt;=Saline!$L$15),0,
IF(AND(F216&gt;=Saline!$M$16,A216&lt;=Saline!$L$16),0,
IF(AND(F216&gt;=Saline!$M$17,A216&lt;=Saline!$L$17),0,IF(($E$4*(1-D216)*G216/1000)+E215&gt;SUM($E$3:$F$3),(SUM($E$3:$F$3)-E215)*1000,$E$4*(1-D216)*G216))))</f>
        <v>13.244000000000005</v>
      </c>
      <c r="I216" s="192">
        <f>IF(COUNTIFS('PTC GRTgaz'!$AA$11:$AA$28891,"",'PTC GRTgaz'!$B$11:$B$28891,'Sud-Est'!I$15,'PTC GRTgaz'!$D$11:$D$28891,'Sud-Est'!$A216,'PTC GRTgaz'!$C$11:$C$28891,"DEL")&gt;0,I$13,SUMIFS('PTC GRTgaz'!$AA$11:$AA$28891,'PTC GRTgaz'!$B$11:$B$28891,'Sud-Est'!I$15,'PTC GRTgaz'!$D$11:$D$28891,'Sud-Est'!$A216,'PTC GRTgaz'!$C$11:$C$28891,"DEL")*1.0026*$I$13/86)</f>
        <v>86</v>
      </c>
      <c r="J216" s="102">
        <f t="shared" si="24"/>
        <v>10.510249222222228</v>
      </c>
      <c r="K216" s="58">
        <f t="shared" si="25"/>
        <v>0.976333602067184</v>
      </c>
      <c r="L216" s="59">
        <f>IF(K216&gt;=1,0,_xlfn.XLOOKUP(K216,Saline!$B$30:$B$130,Saline!$L$30:$L$130,,1))</f>
        <v>0.31000000000000005</v>
      </c>
      <c r="M216" s="142">
        <f xml:space="preserve">
IF(AND(K216&gt;=Saline!$M$15,A216&lt;=Saline!$L$15),0,
IF(AND(K216&gt;=Saline!$M$16,A216&lt;=Saline!$L$16),0,
IF(AND(K216&gt;=Saline!$M$17,A216&lt;=Saline!$L$17),0,IF((MIN(I216,$E$4*(1-D216)*L216)/1000)+J215&gt;SUM($E$3:$F$3),(SUM($E$3:$F$3)-J215)*1000,MIN(I216,$E$4*(1-D216)*L216)))))</f>
        <v>14.663000000000004</v>
      </c>
      <c r="N216" s="192">
        <f>IF(COUNTIFS('PTC GRTgaz'!$AB$11:$AB$28891,"",'PTC GRTgaz'!$B$11:$B$28891,'Sud-Est'!N$15,'PTC GRTgaz'!$D$11:$D$28891,'Sud-Est'!$A216,'PTC GRTgaz'!$C$11:$C$28891,"DEL")&gt;0,N$13,SUMIFS('PTC GRTgaz'!$AB$11:$AB$28891,'PTC GRTgaz'!$B$11:$B$28891,'Sud-Est'!N$15,'PTC GRTgaz'!$D$11:$D$28891,'Sud-Est'!$A216,'PTC GRTgaz'!$C$11:$C$28891,"DEL")*1.0026*$N$13/86)</f>
        <v>86</v>
      </c>
      <c r="O216" s="102">
        <f t="shared" si="26"/>
        <v>10.626207777777788</v>
      </c>
      <c r="P216" s="58">
        <f t="shared" si="27"/>
        <v>0.98725244444444538</v>
      </c>
      <c r="Q216" s="59">
        <f>IF(P216&gt;=1,0,_xlfn.XLOOKUP(P216,Saline!$B$30:$B$130,Saline!$L$30:$L$130,,1))</f>
        <v>0.28000000000000008</v>
      </c>
      <c r="R216" s="142">
        <f xml:space="preserve">
IF(AND(P216&gt;=Saline!$M$15,A216&lt;=Saline!$L$15),0,
IF(AND(P216&gt;=Saline!$M$16,A216&lt;=Saline!$L$16),0,
IF(AND(P216&gt;=Saline!$M$17,A216&lt;=Saline!$L$17),0,MIN(N216,$E$4*(1-D216)*Q216))))</f>
        <v>13.244000000000005</v>
      </c>
    </row>
    <row r="217" spans="1:18" x14ac:dyDescent="0.45">
      <c r="A217" s="56">
        <f t="shared" si="21"/>
        <v>44853</v>
      </c>
      <c r="B217" s="157">
        <f>_xlfn.XLOOKUP(A217,Saline!$L$23,Saline!$O$23,0,0)</f>
        <v>0</v>
      </c>
      <c r="C217" s="143">
        <f>_xlfn.XLOOKUP(A217,Saline!$L$15:$L$17,Saline!$O$15:$O$17,SUM($E$3:$F$3),0)</f>
        <v>10.75</v>
      </c>
      <c r="D217" s="58">
        <f>'PT Storengy'!B209</f>
        <v>0.45</v>
      </c>
      <c r="E217" s="60">
        <f t="shared" si="22"/>
        <v>10.639451777777788</v>
      </c>
      <c r="F217" s="58">
        <f t="shared" si="23"/>
        <v>0.98848444444444539</v>
      </c>
      <c r="G217" s="59">
        <f>IF(F217&gt;=1,0,_xlfn.XLOOKUP(F217,Saline!$B$30:$B$130,Saline!$L$30:$L$130,,1))</f>
        <v>0.28000000000000008</v>
      </c>
      <c r="H217" s="142">
        <f xml:space="preserve">
IF(AND(F217&gt;=Saline!$M$15,A217&lt;=Saline!$L$15),0,
IF(AND(F217&gt;=Saline!$M$16,A217&lt;=Saline!$L$16),0,
IF(AND(F217&gt;=Saline!$M$17,A217&lt;=Saline!$L$17),0,IF(($E$4*(1-D217)*G217/1000)+E216&gt;SUM($E$3:$F$3),(SUM($E$3:$F$3)-E216)*1000,$E$4*(1-D217)*G217))))</f>
        <v>13.244000000000005</v>
      </c>
      <c r="I217" s="192">
        <f>IF(COUNTIFS('PTC GRTgaz'!$AA$11:$AA$28891,"",'PTC GRTgaz'!$B$11:$B$28891,'Sud-Est'!I$15,'PTC GRTgaz'!$D$11:$D$28891,'Sud-Est'!$A217,'PTC GRTgaz'!$C$11:$C$28891,"DEL")&gt;0,I$13,SUMIFS('PTC GRTgaz'!$AA$11:$AA$28891,'PTC GRTgaz'!$B$11:$B$28891,'Sud-Est'!I$15,'PTC GRTgaz'!$D$11:$D$28891,'Sud-Est'!$A217,'PTC GRTgaz'!$C$11:$C$28891,"DEL")*1.0026*$I$13/86)</f>
        <v>86</v>
      </c>
      <c r="J217" s="102">
        <f t="shared" si="24"/>
        <v>10.524912222222229</v>
      </c>
      <c r="K217" s="58">
        <f t="shared" si="25"/>
        <v>0.97769760206718404</v>
      </c>
      <c r="L217" s="59">
        <f>IF(K217&gt;=1,0,_xlfn.XLOOKUP(K217,Saline!$B$30:$B$130,Saline!$L$30:$L$130,,1))</f>
        <v>0.31000000000000005</v>
      </c>
      <c r="M217" s="142">
        <f xml:space="preserve">
IF(AND(K217&gt;=Saline!$M$15,A217&lt;=Saline!$L$15),0,
IF(AND(K217&gt;=Saline!$M$16,A217&lt;=Saline!$L$16),0,
IF(AND(K217&gt;=Saline!$M$17,A217&lt;=Saline!$L$17),0,IF((MIN(I217,$E$4*(1-D217)*L217)/1000)+J216&gt;SUM($E$3:$F$3),(SUM($E$3:$F$3)-J216)*1000,MIN(I217,$E$4*(1-D217)*L217)))))</f>
        <v>14.663000000000004</v>
      </c>
      <c r="N217" s="192">
        <f>IF(COUNTIFS('PTC GRTgaz'!$AB$11:$AB$28891,"",'PTC GRTgaz'!$B$11:$B$28891,'Sud-Est'!N$15,'PTC GRTgaz'!$D$11:$D$28891,'Sud-Est'!$A217,'PTC GRTgaz'!$C$11:$C$28891,"DEL")&gt;0,N$13,SUMIFS('PTC GRTgaz'!$AB$11:$AB$28891,'PTC GRTgaz'!$B$11:$B$28891,'Sud-Est'!N$15,'PTC GRTgaz'!$D$11:$D$28891,'Sud-Est'!$A217,'PTC GRTgaz'!$C$11:$C$28891,"DEL")*1.0026*$N$13/86)</f>
        <v>86</v>
      </c>
      <c r="O217" s="102">
        <f t="shared" si="26"/>
        <v>10.639451777777788</v>
      </c>
      <c r="P217" s="58">
        <f t="shared" si="27"/>
        <v>0.98848444444444539</v>
      </c>
      <c r="Q217" s="59">
        <f>IF(P217&gt;=1,0,_xlfn.XLOOKUP(P217,Saline!$B$30:$B$130,Saline!$L$30:$L$130,,1))</f>
        <v>0.28000000000000008</v>
      </c>
      <c r="R217" s="142">
        <f xml:space="preserve">
IF(AND(P217&gt;=Saline!$M$15,A217&lt;=Saline!$L$15),0,
IF(AND(P217&gt;=Saline!$M$16,A217&lt;=Saline!$L$16),0,
IF(AND(P217&gt;=Saline!$M$17,A217&lt;=Saline!$L$17),0,MIN(N217,$E$4*(1-D217)*Q217))))</f>
        <v>13.244000000000005</v>
      </c>
    </row>
    <row r="218" spans="1:18" x14ac:dyDescent="0.45">
      <c r="A218" s="56">
        <f t="shared" si="21"/>
        <v>44854</v>
      </c>
      <c r="B218" s="157">
        <f>_xlfn.XLOOKUP(A218,Saline!$L$23,Saline!$O$23,0,0)</f>
        <v>0</v>
      </c>
      <c r="C218" s="143">
        <f>_xlfn.XLOOKUP(A218,Saline!$L$15:$L$17,Saline!$O$15:$O$17,SUM($E$3:$F$3),0)</f>
        <v>10.75</v>
      </c>
      <c r="D218" s="58">
        <f>'PT Storengy'!B210</f>
        <v>0.45</v>
      </c>
      <c r="E218" s="60">
        <f t="shared" si="22"/>
        <v>10.652695777777788</v>
      </c>
      <c r="F218" s="58">
        <f t="shared" si="23"/>
        <v>0.9897164444444454</v>
      </c>
      <c r="G218" s="59">
        <f>IF(F218&gt;=1,0,_xlfn.XLOOKUP(F218,Saline!$B$30:$B$130,Saline!$L$30:$L$130,,1))</f>
        <v>0.28000000000000008</v>
      </c>
      <c r="H218" s="142">
        <f xml:space="preserve">
IF(AND(F218&gt;=Saline!$M$15,A218&lt;=Saline!$L$15),0,
IF(AND(F218&gt;=Saline!$M$16,A218&lt;=Saline!$L$16),0,
IF(AND(F218&gt;=Saline!$M$17,A218&lt;=Saline!$L$17),0,IF(($E$4*(1-D218)*G218/1000)+E217&gt;SUM($E$3:$F$3),(SUM($E$3:$F$3)-E217)*1000,$E$4*(1-D218)*G218))))</f>
        <v>13.244000000000005</v>
      </c>
      <c r="I218" s="192">
        <f>IF(COUNTIFS('PTC GRTgaz'!$AA$11:$AA$28891,"",'PTC GRTgaz'!$B$11:$B$28891,'Sud-Est'!I$15,'PTC GRTgaz'!$D$11:$D$28891,'Sud-Est'!$A218,'PTC GRTgaz'!$C$11:$C$28891,"DEL")&gt;0,I$13,SUMIFS('PTC GRTgaz'!$AA$11:$AA$28891,'PTC GRTgaz'!$B$11:$B$28891,'Sud-Est'!I$15,'PTC GRTgaz'!$D$11:$D$28891,'Sud-Est'!$A218,'PTC GRTgaz'!$C$11:$C$28891,"DEL")*1.0026*$I$13/86)</f>
        <v>86</v>
      </c>
      <c r="J218" s="102">
        <f t="shared" si="24"/>
        <v>10.539575222222229</v>
      </c>
      <c r="K218" s="58">
        <f t="shared" si="25"/>
        <v>0.97906160206718407</v>
      </c>
      <c r="L218" s="59">
        <f>IF(K218&gt;=1,0,_xlfn.XLOOKUP(K218,Saline!$B$30:$B$130,Saline!$L$30:$L$130,,1))</f>
        <v>0.31000000000000005</v>
      </c>
      <c r="M218" s="142">
        <f xml:space="preserve">
IF(AND(K218&gt;=Saline!$M$15,A218&lt;=Saline!$L$15),0,
IF(AND(K218&gt;=Saline!$M$16,A218&lt;=Saline!$L$16),0,
IF(AND(K218&gt;=Saline!$M$17,A218&lt;=Saline!$L$17),0,IF((MIN(I218,$E$4*(1-D218)*L218)/1000)+J217&gt;SUM($E$3:$F$3),(SUM($E$3:$F$3)-J217)*1000,MIN(I218,$E$4*(1-D218)*L218)))))</f>
        <v>14.663000000000004</v>
      </c>
      <c r="N218" s="192">
        <f>IF(COUNTIFS('PTC GRTgaz'!$AB$11:$AB$28891,"",'PTC GRTgaz'!$B$11:$B$28891,'Sud-Est'!N$15,'PTC GRTgaz'!$D$11:$D$28891,'Sud-Est'!$A218,'PTC GRTgaz'!$C$11:$C$28891,"DEL")&gt;0,N$13,SUMIFS('PTC GRTgaz'!$AB$11:$AB$28891,'PTC GRTgaz'!$B$11:$B$28891,'Sud-Est'!N$15,'PTC GRTgaz'!$D$11:$D$28891,'Sud-Est'!$A218,'PTC GRTgaz'!$C$11:$C$28891,"DEL")*1.0026*$N$13/86)</f>
        <v>86</v>
      </c>
      <c r="O218" s="102">
        <f t="shared" si="26"/>
        <v>10.652695777777788</v>
      </c>
      <c r="P218" s="58">
        <f t="shared" si="27"/>
        <v>0.9897164444444454</v>
      </c>
      <c r="Q218" s="59">
        <f>IF(P218&gt;=1,0,_xlfn.XLOOKUP(P218,Saline!$B$30:$B$130,Saline!$L$30:$L$130,,1))</f>
        <v>0.28000000000000008</v>
      </c>
      <c r="R218" s="142">
        <f xml:space="preserve">
IF(AND(P218&gt;=Saline!$M$15,A218&lt;=Saline!$L$15),0,
IF(AND(P218&gt;=Saline!$M$16,A218&lt;=Saline!$L$16),0,
IF(AND(P218&gt;=Saline!$M$17,A218&lt;=Saline!$L$17),0,MIN(N218,$E$4*(1-D218)*Q218))))</f>
        <v>13.244000000000005</v>
      </c>
    </row>
    <row r="219" spans="1:18" x14ac:dyDescent="0.45">
      <c r="A219" s="56">
        <f t="shared" si="21"/>
        <v>44855</v>
      </c>
      <c r="B219" s="157">
        <f>_xlfn.XLOOKUP(A219,Saline!$L$23,Saline!$O$23,0,0)</f>
        <v>0</v>
      </c>
      <c r="C219" s="143">
        <f>_xlfn.XLOOKUP(A219,Saline!$L$15:$L$17,Saline!$O$15:$O$17,SUM($E$3:$F$3),0)</f>
        <v>10.75</v>
      </c>
      <c r="D219" s="58">
        <f>'PT Storengy'!B211</f>
        <v>0.45</v>
      </c>
      <c r="E219" s="60">
        <f t="shared" si="22"/>
        <v>10.664520777777788</v>
      </c>
      <c r="F219" s="58">
        <f t="shared" si="23"/>
        <v>0.99094844444444541</v>
      </c>
      <c r="G219" s="59">
        <f>IF(F219&gt;=1,0,_xlfn.XLOOKUP(F219,Saline!$B$30:$B$130,Saline!$L$30:$L$130,,1))</f>
        <v>0.25</v>
      </c>
      <c r="H219" s="142">
        <f xml:space="preserve">
IF(AND(F219&gt;=Saline!$M$15,A219&lt;=Saline!$L$15),0,
IF(AND(F219&gt;=Saline!$M$16,A219&lt;=Saline!$L$16),0,
IF(AND(F219&gt;=Saline!$M$17,A219&lt;=Saline!$L$17),0,IF(($E$4*(1-D219)*G219/1000)+E218&gt;SUM($E$3:$F$3),(SUM($E$3:$F$3)-E218)*1000,$E$4*(1-D219)*G219))))</f>
        <v>11.825000000000001</v>
      </c>
      <c r="I219" s="192">
        <f>IF(COUNTIFS('PTC GRTgaz'!$AA$11:$AA$28891,"",'PTC GRTgaz'!$B$11:$B$28891,'Sud-Est'!I$15,'PTC GRTgaz'!$D$11:$D$28891,'Sud-Est'!$A219,'PTC GRTgaz'!$C$11:$C$28891,"DEL")&gt;0,I$13,SUMIFS('PTC GRTgaz'!$AA$11:$AA$28891,'PTC GRTgaz'!$B$11:$B$28891,'Sud-Est'!I$15,'PTC GRTgaz'!$D$11:$D$28891,'Sud-Est'!$A219,'PTC GRTgaz'!$C$11:$C$28891,"DEL")*1.0026*$I$13/86)</f>
        <v>86</v>
      </c>
      <c r="J219" s="102">
        <f t="shared" si="24"/>
        <v>10.552819222222229</v>
      </c>
      <c r="K219" s="58">
        <f t="shared" si="25"/>
        <v>0.9804256020671841</v>
      </c>
      <c r="L219" s="59">
        <f>IF(K219&gt;=1,0,_xlfn.XLOOKUP(K219,Saline!$B$30:$B$130,Saline!$L$30:$L$130,,1))</f>
        <v>0.28000000000000008</v>
      </c>
      <c r="M219" s="142">
        <f xml:space="preserve">
IF(AND(K219&gt;=Saline!$M$15,A219&lt;=Saline!$L$15),0,
IF(AND(K219&gt;=Saline!$M$16,A219&lt;=Saline!$L$16),0,
IF(AND(K219&gt;=Saline!$M$17,A219&lt;=Saline!$L$17),0,IF((MIN(I219,$E$4*(1-D219)*L219)/1000)+J218&gt;SUM($E$3:$F$3),(SUM($E$3:$F$3)-J218)*1000,MIN(I219,$E$4*(1-D219)*L219)))))</f>
        <v>13.244000000000005</v>
      </c>
      <c r="N219" s="192">
        <f>IF(COUNTIFS('PTC GRTgaz'!$AB$11:$AB$28891,"",'PTC GRTgaz'!$B$11:$B$28891,'Sud-Est'!N$15,'PTC GRTgaz'!$D$11:$D$28891,'Sud-Est'!$A219,'PTC GRTgaz'!$C$11:$C$28891,"DEL")&gt;0,N$13,SUMIFS('PTC GRTgaz'!$AB$11:$AB$28891,'PTC GRTgaz'!$B$11:$B$28891,'Sud-Est'!N$15,'PTC GRTgaz'!$D$11:$D$28891,'Sud-Est'!$A219,'PTC GRTgaz'!$C$11:$C$28891,"DEL")*1.0026*$N$13/86)</f>
        <v>86</v>
      </c>
      <c r="O219" s="102">
        <f t="shared" si="26"/>
        <v>10.664520777777788</v>
      </c>
      <c r="P219" s="58">
        <f t="shared" si="27"/>
        <v>0.99094844444444541</v>
      </c>
      <c r="Q219" s="59">
        <f>IF(P219&gt;=1,0,_xlfn.XLOOKUP(P219,Saline!$B$30:$B$130,Saline!$L$30:$L$130,,1))</f>
        <v>0.25</v>
      </c>
      <c r="R219" s="142">
        <f xml:space="preserve">
IF(AND(P219&gt;=Saline!$M$15,A219&lt;=Saline!$L$15),0,
IF(AND(P219&gt;=Saline!$M$16,A219&lt;=Saline!$L$16),0,
IF(AND(P219&gt;=Saline!$M$17,A219&lt;=Saline!$L$17),0,MIN(N219,$E$4*(1-D219)*Q219))))</f>
        <v>11.825000000000001</v>
      </c>
    </row>
    <row r="220" spans="1:18" x14ac:dyDescent="0.45">
      <c r="A220" s="56">
        <f t="shared" si="21"/>
        <v>44856</v>
      </c>
      <c r="B220" s="157">
        <f>_xlfn.XLOOKUP(A220,Saline!$L$23,Saline!$O$23,0,0)</f>
        <v>0</v>
      </c>
      <c r="C220" s="143">
        <f>_xlfn.XLOOKUP(A220,Saline!$L$15:$L$17,Saline!$O$15:$O$17,SUM($E$3:$F$3),0)</f>
        <v>10.75</v>
      </c>
      <c r="D220" s="58">
        <f>'PT Storengy'!B212</f>
        <v>0.45</v>
      </c>
      <c r="E220" s="60">
        <f t="shared" si="22"/>
        <v>10.676345777777788</v>
      </c>
      <c r="F220" s="58">
        <f t="shared" si="23"/>
        <v>0.9920484444444454</v>
      </c>
      <c r="G220" s="59">
        <f>IF(F220&gt;=1,0,_xlfn.XLOOKUP(F220,Saline!$B$30:$B$130,Saline!$L$30:$L$130,,1))</f>
        <v>0.25</v>
      </c>
      <c r="H220" s="142">
        <f xml:space="preserve">
IF(AND(F220&gt;=Saline!$M$15,A220&lt;=Saline!$L$15),0,
IF(AND(F220&gt;=Saline!$M$16,A220&lt;=Saline!$L$16),0,
IF(AND(F220&gt;=Saline!$M$17,A220&lt;=Saline!$L$17),0,IF(($E$4*(1-D220)*G220/1000)+E219&gt;SUM($E$3:$F$3),(SUM($E$3:$F$3)-E219)*1000,$E$4*(1-D220)*G220))))</f>
        <v>11.825000000000001</v>
      </c>
      <c r="I220" s="192">
        <f>IF(COUNTIFS('PTC GRTgaz'!$AA$11:$AA$28891,"",'PTC GRTgaz'!$B$11:$B$28891,'Sud-Est'!I$15,'PTC GRTgaz'!$D$11:$D$28891,'Sud-Est'!$A220,'PTC GRTgaz'!$C$11:$C$28891,"DEL")&gt;0,I$13,SUMIFS('PTC GRTgaz'!$AA$11:$AA$28891,'PTC GRTgaz'!$B$11:$B$28891,'Sud-Est'!I$15,'PTC GRTgaz'!$D$11:$D$28891,'Sud-Est'!$A220,'PTC GRTgaz'!$C$11:$C$28891,"DEL")*1.0026*$I$13/86)</f>
        <v>86</v>
      </c>
      <c r="J220" s="102">
        <f t="shared" si="24"/>
        <v>10.56606322222223</v>
      </c>
      <c r="K220" s="58">
        <f t="shared" si="25"/>
        <v>0.98165760206718411</v>
      </c>
      <c r="L220" s="59">
        <f>IF(K220&gt;=1,0,_xlfn.XLOOKUP(K220,Saline!$B$30:$B$130,Saline!$L$30:$L$130,,1))</f>
        <v>0.28000000000000008</v>
      </c>
      <c r="M220" s="142">
        <f xml:space="preserve">
IF(AND(K220&gt;=Saline!$M$15,A220&lt;=Saline!$L$15),0,
IF(AND(K220&gt;=Saline!$M$16,A220&lt;=Saline!$L$16),0,
IF(AND(K220&gt;=Saline!$M$17,A220&lt;=Saline!$L$17),0,IF((MIN(I220,$E$4*(1-D220)*L220)/1000)+J219&gt;SUM($E$3:$F$3),(SUM($E$3:$F$3)-J219)*1000,MIN(I220,$E$4*(1-D220)*L220)))))</f>
        <v>13.244000000000005</v>
      </c>
      <c r="N220" s="192">
        <f>IF(COUNTIFS('PTC GRTgaz'!$AB$11:$AB$28891,"",'PTC GRTgaz'!$B$11:$B$28891,'Sud-Est'!N$15,'PTC GRTgaz'!$D$11:$D$28891,'Sud-Est'!$A220,'PTC GRTgaz'!$C$11:$C$28891,"DEL")&gt;0,N$13,SUMIFS('PTC GRTgaz'!$AB$11:$AB$28891,'PTC GRTgaz'!$B$11:$B$28891,'Sud-Est'!N$15,'PTC GRTgaz'!$D$11:$D$28891,'Sud-Est'!$A220,'PTC GRTgaz'!$C$11:$C$28891,"DEL")*1.0026*$N$13/86)</f>
        <v>86</v>
      </c>
      <c r="O220" s="102">
        <f t="shared" si="26"/>
        <v>10.676345777777788</v>
      </c>
      <c r="P220" s="58">
        <f t="shared" si="27"/>
        <v>0.9920484444444454</v>
      </c>
      <c r="Q220" s="59">
        <f>IF(P220&gt;=1,0,_xlfn.XLOOKUP(P220,Saline!$B$30:$B$130,Saline!$L$30:$L$130,,1))</f>
        <v>0.25</v>
      </c>
      <c r="R220" s="142">
        <f xml:space="preserve">
IF(AND(P220&gt;=Saline!$M$15,A220&lt;=Saline!$L$15),0,
IF(AND(P220&gt;=Saline!$M$16,A220&lt;=Saline!$L$16),0,
IF(AND(P220&gt;=Saline!$M$17,A220&lt;=Saline!$L$17),0,MIN(N220,$E$4*(1-D220)*Q220))))</f>
        <v>11.825000000000001</v>
      </c>
    </row>
    <row r="221" spans="1:18" x14ac:dyDescent="0.45">
      <c r="A221" s="56">
        <f t="shared" si="21"/>
        <v>44857</v>
      </c>
      <c r="B221" s="157">
        <f>_xlfn.XLOOKUP(A221,Saline!$L$23,Saline!$O$23,0,0)</f>
        <v>0</v>
      </c>
      <c r="C221" s="143">
        <f>_xlfn.XLOOKUP(A221,Saline!$L$15:$L$17,Saline!$O$15:$O$17,SUM($E$3:$F$3),0)</f>
        <v>10.75</v>
      </c>
      <c r="D221" s="58">
        <f>'PT Storengy'!B213</f>
        <v>0.45</v>
      </c>
      <c r="E221" s="60">
        <f t="shared" si="22"/>
        <v>10.688170777777788</v>
      </c>
      <c r="F221" s="58">
        <f t="shared" si="23"/>
        <v>0.99314844444444539</v>
      </c>
      <c r="G221" s="59">
        <f>IF(F221&gt;=1,0,_xlfn.XLOOKUP(F221,Saline!$B$30:$B$130,Saline!$L$30:$L$130,,1))</f>
        <v>0.25</v>
      </c>
      <c r="H221" s="142">
        <f xml:space="preserve">
IF(AND(F221&gt;=Saline!$M$15,A221&lt;=Saline!$L$15),0,
IF(AND(F221&gt;=Saline!$M$16,A221&lt;=Saline!$L$16),0,
IF(AND(F221&gt;=Saline!$M$17,A221&lt;=Saline!$L$17),0,IF(($E$4*(1-D221)*G221/1000)+E220&gt;SUM($E$3:$F$3),(SUM($E$3:$F$3)-E220)*1000,$E$4*(1-D221)*G221))))</f>
        <v>11.825000000000001</v>
      </c>
      <c r="I221" s="192">
        <f>IF(COUNTIFS('PTC GRTgaz'!$AA$11:$AA$28891,"",'PTC GRTgaz'!$B$11:$B$28891,'Sud-Est'!I$15,'PTC GRTgaz'!$D$11:$D$28891,'Sud-Est'!$A221,'PTC GRTgaz'!$C$11:$C$28891,"DEL")&gt;0,I$13,SUMIFS('PTC GRTgaz'!$AA$11:$AA$28891,'PTC GRTgaz'!$B$11:$B$28891,'Sud-Est'!I$15,'PTC GRTgaz'!$D$11:$D$28891,'Sud-Est'!$A221,'PTC GRTgaz'!$C$11:$C$28891,"DEL")*1.0026*$I$13/86)</f>
        <v>86</v>
      </c>
      <c r="J221" s="102">
        <f t="shared" si="24"/>
        <v>10.57930722222223</v>
      </c>
      <c r="K221" s="58">
        <f t="shared" si="25"/>
        <v>0.98288960206718412</v>
      </c>
      <c r="L221" s="59">
        <f>IF(K221&gt;=1,0,_xlfn.XLOOKUP(K221,Saline!$B$30:$B$130,Saline!$L$30:$L$130,,1))</f>
        <v>0.28000000000000008</v>
      </c>
      <c r="M221" s="142">
        <f xml:space="preserve">
IF(AND(K221&gt;=Saline!$M$15,A221&lt;=Saline!$L$15),0,
IF(AND(K221&gt;=Saline!$M$16,A221&lt;=Saline!$L$16),0,
IF(AND(K221&gt;=Saline!$M$17,A221&lt;=Saline!$L$17),0,IF((MIN(I221,$E$4*(1-D221)*L221)/1000)+J220&gt;SUM($E$3:$F$3),(SUM($E$3:$F$3)-J220)*1000,MIN(I221,$E$4*(1-D221)*L221)))))</f>
        <v>13.244000000000005</v>
      </c>
      <c r="N221" s="192">
        <f>IF(COUNTIFS('PTC GRTgaz'!$AB$11:$AB$28891,"",'PTC GRTgaz'!$B$11:$B$28891,'Sud-Est'!N$15,'PTC GRTgaz'!$D$11:$D$28891,'Sud-Est'!$A221,'PTC GRTgaz'!$C$11:$C$28891,"DEL")&gt;0,N$13,SUMIFS('PTC GRTgaz'!$AB$11:$AB$28891,'PTC GRTgaz'!$B$11:$B$28891,'Sud-Est'!N$15,'PTC GRTgaz'!$D$11:$D$28891,'Sud-Est'!$A221,'PTC GRTgaz'!$C$11:$C$28891,"DEL")*1.0026*$N$13/86)</f>
        <v>86</v>
      </c>
      <c r="O221" s="102">
        <f t="shared" si="26"/>
        <v>10.688170777777788</v>
      </c>
      <c r="P221" s="58">
        <f t="shared" si="27"/>
        <v>0.99314844444444539</v>
      </c>
      <c r="Q221" s="59">
        <f>IF(P221&gt;=1,0,_xlfn.XLOOKUP(P221,Saline!$B$30:$B$130,Saline!$L$30:$L$130,,1))</f>
        <v>0.25</v>
      </c>
      <c r="R221" s="142">
        <f xml:space="preserve">
IF(AND(P221&gt;=Saline!$M$15,A221&lt;=Saline!$L$15),0,
IF(AND(P221&gt;=Saline!$M$16,A221&lt;=Saline!$L$16),0,
IF(AND(P221&gt;=Saline!$M$17,A221&lt;=Saline!$L$17),0,MIN(N221,$E$4*(1-D221)*Q221))))</f>
        <v>11.825000000000001</v>
      </c>
    </row>
    <row r="222" spans="1:18" x14ac:dyDescent="0.45">
      <c r="A222" s="56">
        <f t="shared" si="21"/>
        <v>44858</v>
      </c>
      <c r="B222" s="157">
        <f>_xlfn.XLOOKUP(A222,Saline!$L$23,Saline!$O$23,0,0)</f>
        <v>0</v>
      </c>
      <c r="C222" s="143">
        <f>_xlfn.XLOOKUP(A222,Saline!$L$15:$L$17,Saline!$O$15:$O$17,SUM($E$3:$F$3),0)</f>
        <v>10.75</v>
      </c>
      <c r="D222" s="58">
        <f>'PT Storengy'!B214</f>
        <v>0.45</v>
      </c>
      <c r="E222" s="60">
        <f t="shared" si="22"/>
        <v>10.699995777777788</v>
      </c>
      <c r="F222" s="58">
        <f t="shared" si="23"/>
        <v>0.99424844444444538</v>
      </c>
      <c r="G222" s="59">
        <f>IF(F222&gt;=1,0,_xlfn.XLOOKUP(F222,Saline!$B$30:$B$130,Saline!$L$30:$L$130,,1))</f>
        <v>0.25</v>
      </c>
      <c r="H222" s="142">
        <f xml:space="preserve">
IF(AND(F222&gt;=Saline!$M$15,A222&lt;=Saline!$L$15),0,
IF(AND(F222&gt;=Saline!$M$16,A222&lt;=Saline!$L$16),0,
IF(AND(F222&gt;=Saline!$M$17,A222&lt;=Saline!$L$17),0,IF(($E$4*(1-D222)*G222/1000)+E221&gt;SUM($E$3:$F$3),(SUM($E$3:$F$3)-E221)*1000,$E$4*(1-D222)*G222))))</f>
        <v>11.825000000000001</v>
      </c>
      <c r="I222" s="192">
        <f>IF(COUNTIFS('PTC GRTgaz'!$AA$11:$AA$28891,"",'PTC GRTgaz'!$B$11:$B$28891,'Sud-Est'!I$15,'PTC GRTgaz'!$D$11:$D$28891,'Sud-Est'!$A222,'PTC GRTgaz'!$C$11:$C$28891,"DEL")&gt;0,I$13,SUMIFS('PTC GRTgaz'!$AA$11:$AA$28891,'PTC GRTgaz'!$B$11:$B$28891,'Sud-Est'!I$15,'PTC GRTgaz'!$D$11:$D$28891,'Sud-Est'!$A222,'PTC GRTgaz'!$C$11:$C$28891,"DEL")*1.0026*$I$13/86)</f>
        <v>86</v>
      </c>
      <c r="J222" s="102">
        <f t="shared" si="24"/>
        <v>10.59255122222223</v>
      </c>
      <c r="K222" s="58">
        <f t="shared" si="25"/>
        <v>0.98412160206718413</v>
      </c>
      <c r="L222" s="59">
        <f>IF(K222&gt;=1,0,_xlfn.XLOOKUP(K222,Saline!$B$30:$B$130,Saline!$L$30:$L$130,,1))</f>
        <v>0.28000000000000008</v>
      </c>
      <c r="M222" s="142">
        <f xml:space="preserve">
IF(AND(K222&gt;=Saline!$M$15,A222&lt;=Saline!$L$15),0,
IF(AND(K222&gt;=Saline!$M$16,A222&lt;=Saline!$L$16),0,
IF(AND(K222&gt;=Saline!$M$17,A222&lt;=Saline!$L$17),0,IF((MIN(I222,$E$4*(1-D222)*L222)/1000)+J221&gt;SUM($E$3:$F$3),(SUM($E$3:$F$3)-J221)*1000,MIN(I222,$E$4*(1-D222)*L222)))))</f>
        <v>13.244000000000005</v>
      </c>
      <c r="N222" s="192">
        <f>IF(COUNTIFS('PTC GRTgaz'!$AB$11:$AB$28891,"",'PTC GRTgaz'!$B$11:$B$28891,'Sud-Est'!N$15,'PTC GRTgaz'!$D$11:$D$28891,'Sud-Est'!$A222,'PTC GRTgaz'!$C$11:$C$28891,"DEL")&gt;0,N$13,SUMIFS('PTC GRTgaz'!$AB$11:$AB$28891,'PTC GRTgaz'!$B$11:$B$28891,'Sud-Est'!N$15,'PTC GRTgaz'!$D$11:$D$28891,'Sud-Est'!$A222,'PTC GRTgaz'!$C$11:$C$28891,"DEL")*1.0026*$N$13/86)</f>
        <v>86</v>
      </c>
      <c r="O222" s="102">
        <f t="shared" si="26"/>
        <v>10.699995777777788</v>
      </c>
      <c r="P222" s="58">
        <f t="shared" si="27"/>
        <v>0.99424844444444538</v>
      </c>
      <c r="Q222" s="59">
        <f>IF(P222&gt;=1,0,_xlfn.XLOOKUP(P222,Saline!$B$30:$B$130,Saline!$L$30:$L$130,,1))</f>
        <v>0.25</v>
      </c>
      <c r="R222" s="142">
        <f xml:space="preserve">
IF(AND(P222&gt;=Saline!$M$15,A222&lt;=Saline!$L$15),0,
IF(AND(P222&gt;=Saline!$M$16,A222&lt;=Saline!$L$16),0,
IF(AND(P222&gt;=Saline!$M$17,A222&lt;=Saline!$L$17),0,MIN(N222,$E$4*(1-D222)*Q222))))</f>
        <v>11.825000000000001</v>
      </c>
    </row>
    <row r="223" spans="1:18" x14ac:dyDescent="0.45">
      <c r="A223" s="56">
        <f t="shared" si="21"/>
        <v>44859</v>
      </c>
      <c r="B223" s="157">
        <f>_xlfn.XLOOKUP(A223,Saline!$L$23,Saline!$O$23,0,0)</f>
        <v>0</v>
      </c>
      <c r="C223" s="143">
        <f>_xlfn.XLOOKUP(A223,Saline!$L$15:$L$17,Saline!$O$15:$O$17,SUM($E$3:$F$3),0)</f>
        <v>10.75</v>
      </c>
      <c r="D223" s="58">
        <f>'PT Storengy'!B215</f>
        <v>0.45</v>
      </c>
      <c r="E223" s="60">
        <f t="shared" si="22"/>
        <v>10.711820777777788</v>
      </c>
      <c r="F223" s="58">
        <f t="shared" si="23"/>
        <v>0.99534844444444548</v>
      </c>
      <c r="G223" s="59">
        <f>IF(F223&gt;=1,0,_xlfn.XLOOKUP(F223,Saline!$B$30:$B$130,Saline!$L$30:$L$130,,1))</f>
        <v>0.25</v>
      </c>
      <c r="H223" s="142">
        <f xml:space="preserve">
IF(AND(F223&gt;=Saline!$M$15,A223&lt;=Saline!$L$15),0,
IF(AND(F223&gt;=Saline!$M$16,A223&lt;=Saline!$L$16),0,
IF(AND(F223&gt;=Saline!$M$17,A223&lt;=Saline!$L$17),0,IF(($E$4*(1-D223)*G223/1000)+E222&gt;SUM($E$3:$F$3),(SUM($E$3:$F$3)-E222)*1000,$E$4*(1-D223)*G223))))</f>
        <v>11.825000000000001</v>
      </c>
      <c r="I223" s="192">
        <f>IF(COUNTIFS('PTC GRTgaz'!$AA$11:$AA$28891,"",'PTC GRTgaz'!$B$11:$B$28891,'Sud-Est'!I$15,'PTC GRTgaz'!$D$11:$D$28891,'Sud-Est'!$A223,'PTC GRTgaz'!$C$11:$C$28891,"DEL")&gt;0,I$13,SUMIFS('PTC GRTgaz'!$AA$11:$AA$28891,'PTC GRTgaz'!$B$11:$B$28891,'Sud-Est'!I$15,'PTC GRTgaz'!$D$11:$D$28891,'Sud-Est'!$A223,'PTC GRTgaz'!$C$11:$C$28891,"DEL")*1.0026*$I$13/86)</f>
        <v>86</v>
      </c>
      <c r="J223" s="102">
        <f t="shared" si="24"/>
        <v>10.60579522222223</v>
      </c>
      <c r="K223" s="58">
        <f t="shared" si="25"/>
        <v>0.98535360206718425</v>
      </c>
      <c r="L223" s="59">
        <f>IF(K223&gt;=1,0,_xlfn.XLOOKUP(K223,Saline!$B$30:$B$130,Saline!$L$30:$L$130,,1))</f>
        <v>0.28000000000000008</v>
      </c>
      <c r="M223" s="142">
        <f xml:space="preserve">
IF(AND(K223&gt;=Saline!$M$15,A223&lt;=Saline!$L$15),0,
IF(AND(K223&gt;=Saline!$M$16,A223&lt;=Saline!$L$16),0,
IF(AND(K223&gt;=Saline!$M$17,A223&lt;=Saline!$L$17),0,IF((MIN(I223,$E$4*(1-D223)*L223)/1000)+J222&gt;SUM($E$3:$F$3),(SUM($E$3:$F$3)-J222)*1000,MIN(I223,$E$4*(1-D223)*L223)))))</f>
        <v>13.244000000000005</v>
      </c>
      <c r="N223" s="192">
        <f>IF(COUNTIFS('PTC GRTgaz'!$AB$11:$AB$28891,"",'PTC GRTgaz'!$B$11:$B$28891,'Sud-Est'!N$15,'PTC GRTgaz'!$D$11:$D$28891,'Sud-Est'!$A223,'PTC GRTgaz'!$C$11:$C$28891,"DEL")&gt;0,N$13,SUMIFS('PTC GRTgaz'!$AB$11:$AB$28891,'PTC GRTgaz'!$B$11:$B$28891,'Sud-Est'!N$15,'PTC GRTgaz'!$D$11:$D$28891,'Sud-Est'!$A223,'PTC GRTgaz'!$C$11:$C$28891,"DEL")*1.0026*$N$13/86)</f>
        <v>86</v>
      </c>
      <c r="O223" s="102">
        <f t="shared" si="26"/>
        <v>10.711820777777788</v>
      </c>
      <c r="P223" s="58">
        <f t="shared" si="27"/>
        <v>0.99534844444444548</v>
      </c>
      <c r="Q223" s="59">
        <f>IF(P223&gt;=1,0,_xlfn.XLOOKUP(P223,Saline!$B$30:$B$130,Saline!$L$30:$L$130,,1))</f>
        <v>0.25</v>
      </c>
      <c r="R223" s="142">
        <f xml:space="preserve">
IF(AND(P223&gt;=Saline!$M$15,A223&lt;=Saline!$L$15),0,
IF(AND(P223&gt;=Saline!$M$16,A223&lt;=Saline!$L$16),0,
IF(AND(P223&gt;=Saline!$M$17,A223&lt;=Saline!$L$17),0,MIN(N223,$E$4*(1-D223)*Q223))))</f>
        <v>11.825000000000001</v>
      </c>
    </row>
    <row r="224" spans="1:18" x14ac:dyDescent="0.45">
      <c r="A224" s="56">
        <f t="shared" si="21"/>
        <v>44860</v>
      </c>
      <c r="B224" s="157">
        <f>_xlfn.XLOOKUP(A224,Saline!$L$23,Saline!$O$23,0,0)</f>
        <v>0</v>
      </c>
      <c r="C224" s="143">
        <f>_xlfn.XLOOKUP(A224,Saline!$L$15:$L$17,Saline!$O$15:$O$17,SUM($E$3:$F$3),0)</f>
        <v>10.75</v>
      </c>
      <c r="D224" s="58">
        <f>'PT Storengy'!B216</f>
        <v>0.45</v>
      </c>
      <c r="E224" s="60">
        <f t="shared" si="22"/>
        <v>10.723645777777788</v>
      </c>
      <c r="F224" s="58">
        <f t="shared" si="23"/>
        <v>0.99644844444444547</v>
      </c>
      <c r="G224" s="59">
        <f>IF(F224&gt;=1,0,_xlfn.XLOOKUP(F224,Saline!$B$30:$B$130,Saline!$L$30:$L$130,,1))</f>
        <v>0.25</v>
      </c>
      <c r="H224" s="142">
        <f xml:space="preserve">
IF(AND(F224&gt;=Saline!$M$15,A224&lt;=Saline!$L$15),0,
IF(AND(F224&gt;=Saline!$M$16,A224&lt;=Saline!$L$16),0,
IF(AND(F224&gt;=Saline!$M$17,A224&lt;=Saline!$L$17),0,IF(($E$4*(1-D224)*G224/1000)+E223&gt;SUM($E$3:$F$3),(SUM($E$3:$F$3)-E223)*1000,$E$4*(1-D224)*G224))))</f>
        <v>11.825000000000001</v>
      </c>
      <c r="I224" s="192">
        <f>IF(COUNTIFS('PTC GRTgaz'!$AA$11:$AA$28891,"",'PTC GRTgaz'!$B$11:$B$28891,'Sud-Est'!I$15,'PTC GRTgaz'!$D$11:$D$28891,'Sud-Est'!$A224,'PTC GRTgaz'!$C$11:$C$28891,"DEL")&gt;0,I$13,SUMIFS('PTC GRTgaz'!$AA$11:$AA$28891,'PTC GRTgaz'!$B$11:$B$28891,'Sud-Est'!I$15,'PTC GRTgaz'!$D$11:$D$28891,'Sud-Est'!$A224,'PTC GRTgaz'!$C$11:$C$28891,"DEL")*1.0026*$I$13/86)</f>
        <v>86</v>
      </c>
      <c r="J224" s="102">
        <f t="shared" si="24"/>
        <v>10.619039222222231</v>
      </c>
      <c r="K224" s="58">
        <f t="shared" si="25"/>
        <v>0.98658560206718426</v>
      </c>
      <c r="L224" s="59">
        <f>IF(K224&gt;=1,0,_xlfn.XLOOKUP(K224,Saline!$B$30:$B$130,Saline!$L$30:$L$130,,1))</f>
        <v>0.28000000000000008</v>
      </c>
      <c r="M224" s="142">
        <f xml:space="preserve">
IF(AND(K224&gt;=Saline!$M$15,A224&lt;=Saline!$L$15),0,
IF(AND(K224&gt;=Saline!$M$16,A224&lt;=Saline!$L$16),0,
IF(AND(K224&gt;=Saline!$M$17,A224&lt;=Saline!$L$17),0,IF((MIN(I224,$E$4*(1-D224)*L224)/1000)+J223&gt;SUM($E$3:$F$3),(SUM($E$3:$F$3)-J223)*1000,MIN(I224,$E$4*(1-D224)*L224)))))</f>
        <v>13.244000000000005</v>
      </c>
      <c r="N224" s="192">
        <f>IF(COUNTIFS('PTC GRTgaz'!$AB$11:$AB$28891,"",'PTC GRTgaz'!$B$11:$B$28891,'Sud-Est'!N$15,'PTC GRTgaz'!$D$11:$D$28891,'Sud-Est'!$A224,'PTC GRTgaz'!$C$11:$C$28891,"DEL")&gt;0,N$13,SUMIFS('PTC GRTgaz'!$AB$11:$AB$28891,'PTC GRTgaz'!$B$11:$B$28891,'Sud-Est'!N$15,'PTC GRTgaz'!$D$11:$D$28891,'Sud-Est'!$A224,'PTC GRTgaz'!$C$11:$C$28891,"DEL")*1.0026*$N$13/86)</f>
        <v>86</v>
      </c>
      <c r="O224" s="102">
        <f t="shared" si="26"/>
        <v>10.723645777777788</v>
      </c>
      <c r="P224" s="58">
        <f t="shared" si="27"/>
        <v>0.99644844444444547</v>
      </c>
      <c r="Q224" s="59">
        <f>IF(P224&gt;=1,0,_xlfn.XLOOKUP(P224,Saline!$B$30:$B$130,Saline!$L$30:$L$130,,1))</f>
        <v>0.25</v>
      </c>
      <c r="R224" s="142">
        <f xml:space="preserve">
IF(AND(P224&gt;=Saline!$M$15,A224&lt;=Saline!$L$15),0,
IF(AND(P224&gt;=Saline!$M$16,A224&lt;=Saline!$L$16),0,
IF(AND(P224&gt;=Saline!$M$17,A224&lt;=Saline!$L$17),0,MIN(N224,$E$4*(1-D224)*Q224))))</f>
        <v>11.825000000000001</v>
      </c>
    </row>
    <row r="225" spans="1:18" x14ac:dyDescent="0.45">
      <c r="A225" s="56">
        <f t="shared" si="21"/>
        <v>44861</v>
      </c>
      <c r="B225" s="157">
        <f>_xlfn.XLOOKUP(A225,Saline!$L$23,Saline!$O$23,0,0)</f>
        <v>0</v>
      </c>
      <c r="C225" s="143">
        <f>_xlfn.XLOOKUP(A225,Saline!$L$15:$L$17,Saline!$O$15:$O$17,SUM($E$3:$F$3),0)</f>
        <v>10.75</v>
      </c>
      <c r="D225" s="58">
        <f>'PT Storengy'!B217</f>
        <v>0.45</v>
      </c>
      <c r="E225" s="60">
        <f t="shared" si="22"/>
        <v>10.735470777777788</v>
      </c>
      <c r="F225" s="58">
        <f t="shared" si="23"/>
        <v>0.99754844444444546</v>
      </c>
      <c r="G225" s="59">
        <f>IF(F225&gt;=1,0,_xlfn.XLOOKUP(F225,Saline!$B$30:$B$130,Saline!$L$30:$L$130,,1))</f>
        <v>0.25</v>
      </c>
      <c r="H225" s="142">
        <f xml:space="preserve">
IF(AND(F225&gt;=Saline!$M$15,A225&lt;=Saline!$L$15),0,
IF(AND(F225&gt;=Saline!$M$16,A225&lt;=Saline!$L$16),0,
IF(AND(F225&gt;=Saline!$M$17,A225&lt;=Saline!$L$17),0,IF(($E$4*(1-D225)*G225/1000)+E224&gt;SUM($E$3:$F$3),(SUM($E$3:$F$3)-E224)*1000,$E$4*(1-D225)*G225))))</f>
        <v>11.825000000000001</v>
      </c>
      <c r="I225" s="192">
        <f>IF(COUNTIFS('PTC GRTgaz'!$AA$11:$AA$28891,"",'PTC GRTgaz'!$B$11:$B$28891,'Sud-Est'!I$15,'PTC GRTgaz'!$D$11:$D$28891,'Sud-Est'!$A225,'PTC GRTgaz'!$C$11:$C$28891,"DEL")&gt;0,I$13,SUMIFS('PTC GRTgaz'!$AA$11:$AA$28891,'PTC GRTgaz'!$B$11:$B$28891,'Sud-Est'!I$15,'PTC GRTgaz'!$D$11:$D$28891,'Sud-Est'!$A225,'PTC GRTgaz'!$C$11:$C$28891,"DEL")*1.0026*$I$13/86)</f>
        <v>86</v>
      </c>
      <c r="J225" s="102">
        <f t="shared" si="24"/>
        <v>10.632283222222231</v>
      </c>
      <c r="K225" s="58">
        <f t="shared" si="25"/>
        <v>0.98781760206718427</v>
      </c>
      <c r="L225" s="59">
        <f>IF(K225&gt;=1,0,_xlfn.XLOOKUP(K225,Saline!$B$30:$B$130,Saline!$L$30:$L$130,,1))</f>
        <v>0.28000000000000008</v>
      </c>
      <c r="M225" s="142">
        <f xml:space="preserve">
IF(AND(K225&gt;=Saline!$M$15,A225&lt;=Saline!$L$15),0,
IF(AND(K225&gt;=Saline!$M$16,A225&lt;=Saline!$L$16),0,
IF(AND(K225&gt;=Saline!$M$17,A225&lt;=Saline!$L$17),0,IF((MIN(I225,$E$4*(1-D225)*L225)/1000)+J224&gt;SUM($E$3:$F$3),(SUM($E$3:$F$3)-J224)*1000,MIN(I225,$E$4*(1-D225)*L225)))))</f>
        <v>13.244000000000005</v>
      </c>
      <c r="N225" s="192">
        <f>IF(COUNTIFS('PTC GRTgaz'!$AB$11:$AB$28891,"",'PTC GRTgaz'!$B$11:$B$28891,'Sud-Est'!N$15,'PTC GRTgaz'!$D$11:$D$28891,'Sud-Est'!$A225,'PTC GRTgaz'!$C$11:$C$28891,"DEL")&gt;0,N$13,SUMIFS('PTC GRTgaz'!$AB$11:$AB$28891,'PTC GRTgaz'!$B$11:$B$28891,'Sud-Est'!N$15,'PTC GRTgaz'!$D$11:$D$28891,'Sud-Est'!$A225,'PTC GRTgaz'!$C$11:$C$28891,"DEL")*1.0026*$N$13/86)</f>
        <v>86</v>
      </c>
      <c r="O225" s="102">
        <f t="shared" si="26"/>
        <v>10.735470777777788</v>
      </c>
      <c r="P225" s="58">
        <f t="shared" si="27"/>
        <v>0.99754844444444546</v>
      </c>
      <c r="Q225" s="59">
        <f>IF(P225&gt;=1,0,_xlfn.XLOOKUP(P225,Saline!$B$30:$B$130,Saline!$L$30:$L$130,,1))</f>
        <v>0.25</v>
      </c>
      <c r="R225" s="142">
        <f xml:space="preserve">
IF(AND(P225&gt;=Saline!$M$15,A225&lt;=Saline!$L$15),0,
IF(AND(P225&gt;=Saline!$M$16,A225&lt;=Saline!$L$16),0,
IF(AND(P225&gt;=Saline!$M$17,A225&lt;=Saline!$L$17),0,MIN(N225,$E$4*(1-D225)*Q225))))</f>
        <v>11.825000000000001</v>
      </c>
    </row>
    <row r="226" spans="1:18" x14ac:dyDescent="0.45">
      <c r="A226" s="56">
        <f t="shared" si="21"/>
        <v>44862</v>
      </c>
      <c r="B226" s="157">
        <f>_xlfn.XLOOKUP(A226,Saline!$L$23,Saline!$O$23,0,0)</f>
        <v>0</v>
      </c>
      <c r="C226" s="143">
        <f>_xlfn.XLOOKUP(A226,Saline!$L$15:$L$17,Saline!$O$15:$O$17,SUM($E$3:$F$3),0)</f>
        <v>10.75</v>
      </c>
      <c r="D226" s="58">
        <f>'PT Storengy'!B218</f>
        <v>0.45</v>
      </c>
      <c r="E226" s="60">
        <f t="shared" si="22"/>
        <v>10.747295777777788</v>
      </c>
      <c r="F226" s="58">
        <f t="shared" si="23"/>
        <v>0.99864844444444545</v>
      </c>
      <c r="G226" s="59">
        <f>IF(F226&gt;=1,0,_xlfn.XLOOKUP(F226,Saline!$B$30:$B$130,Saline!$L$30:$L$130,,1))</f>
        <v>0.25</v>
      </c>
      <c r="H226" s="142">
        <f xml:space="preserve">
IF(AND(F226&gt;=Saline!$M$15,A226&lt;=Saline!$L$15),0,
IF(AND(F226&gt;=Saline!$M$16,A226&lt;=Saline!$L$16),0,
IF(AND(F226&gt;=Saline!$M$17,A226&lt;=Saline!$L$17),0,IF(($E$4*(1-D226)*G226/1000)+E225&gt;SUM($E$3:$F$3),(SUM($E$3:$F$3)-E225)*1000,$E$4*(1-D226)*G226))))</f>
        <v>11.825000000000001</v>
      </c>
      <c r="I226" s="192">
        <f>IF(COUNTIFS('PTC GRTgaz'!$AA$11:$AA$28891,"",'PTC GRTgaz'!$B$11:$B$28891,'Sud-Est'!I$15,'PTC GRTgaz'!$D$11:$D$28891,'Sud-Est'!$A226,'PTC GRTgaz'!$C$11:$C$28891,"DEL")&gt;0,I$13,SUMIFS('PTC GRTgaz'!$AA$11:$AA$28891,'PTC GRTgaz'!$B$11:$B$28891,'Sud-Est'!I$15,'PTC GRTgaz'!$D$11:$D$28891,'Sud-Est'!$A226,'PTC GRTgaz'!$C$11:$C$28891,"DEL")*1.0026*$I$13/86)</f>
        <v>86</v>
      </c>
      <c r="J226" s="102">
        <f t="shared" si="24"/>
        <v>10.645527222222231</v>
      </c>
      <c r="K226" s="58">
        <f t="shared" si="25"/>
        <v>0.98904960206718429</v>
      </c>
      <c r="L226" s="59">
        <f>IF(K226&gt;=1,0,_xlfn.XLOOKUP(K226,Saline!$B$30:$B$130,Saline!$L$30:$L$130,,1))</f>
        <v>0.28000000000000008</v>
      </c>
      <c r="M226" s="142">
        <f xml:space="preserve">
IF(AND(K226&gt;=Saline!$M$15,A226&lt;=Saline!$L$15),0,
IF(AND(K226&gt;=Saline!$M$16,A226&lt;=Saline!$L$16),0,
IF(AND(K226&gt;=Saline!$M$17,A226&lt;=Saline!$L$17),0,IF((MIN(I226,$E$4*(1-D226)*L226)/1000)+J225&gt;SUM($E$3:$F$3),(SUM($E$3:$F$3)-J225)*1000,MIN(I226,$E$4*(1-D226)*L226)))))</f>
        <v>13.244000000000005</v>
      </c>
      <c r="N226" s="192">
        <f>IF(COUNTIFS('PTC GRTgaz'!$AB$11:$AB$28891,"",'PTC GRTgaz'!$B$11:$B$28891,'Sud-Est'!N$15,'PTC GRTgaz'!$D$11:$D$28891,'Sud-Est'!$A226,'PTC GRTgaz'!$C$11:$C$28891,"DEL")&gt;0,N$13,SUMIFS('PTC GRTgaz'!$AB$11:$AB$28891,'PTC GRTgaz'!$B$11:$B$28891,'Sud-Est'!N$15,'PTC GRTgaz'!$D$11:$D$28891,'Sud-Est'!$A226,'PTC GRTgaz'!$C$11:$C$28891,"DEL")*1.0026*$N$13/86)</f>
        <v>86</v>
      </c>
      <c r="O226" s="102">
        <f t="shared" si="26"/>
        <v>10.747295777777788</v>
      </c>
      <c r="P226" s="58">
        <f t="shared" si="27"/>
        <v>0.99864844444444545</v>
      </c>
      <c r="Q226" s="59">
        <f>IF(P226&gt;=1,0,_xlfn.XLOOKUP(P226,Saline!$B$30:$B$130,Saline!$L$30:$L$130,,1))</f>
        <v>0.25</v>
      </c>
      <c r="R226" s="142">
        <f xml:space="preserve">
IF(AND(P226&gt;=Saline!$M$15,A226&lt;=Saline!$L$15),0,
IF(AND(P226&gt;=Saline!$M$16,A226&lt;=Saline!$L$16),0,
IF(AND(P226&gt;=Saline!$M$17,A226&lt;=Saline!$L$17),0,MIN(N226,$E$4*(1-D226)*Q226))))</f>
        <v>11.825000000000001</v>
      </c>
    </row>
    <row r="227" spans="1:18" x14ac:dyDescent="0.45">
      <c r="A227" s="56">
        <f t="shared" si="21"/>
        <v>44863</v>
      </c>
      <c r="B227" s="157">
        <f>_xlfn.XLOOKUP(A227,Saline!$L$23,Saline!$O$23,0,0)</f>
        <v>0</v>
      </c>
      <c r="C227" s="143">
        <f>_xlfn.XLOOKUP(A227,Saline!$L$15:$L$17,Saline!$O$15:$O$17,SUM($E$3:$F$3),0)</f>
        <v>10.75</v>
      </c>
      <c r="D227" s="58">
        <f>'PT Storengy'!B219</f>
        <v>0.45</v>
      </c>
      <c r="E227" s="60">
        <f t="shared" si="22"/>
        <v>10.75</v>
      </c>
      <c r="F227" s="58">
        <f t="shared" si="23"/>
        <v>0.99974844444444544</v>
      </c>
      <c r="G227" s="59">
        <f>IF(F227&gt;=1,0,_xlfn.XLOOKUP(F227,Saline!$B$30:$B$130,Saline!$L$30:$L$130,,1))</f>
        <v>0.25</v>
      </c>
      <c r="H227" s="142">
        <f xml:space="preserve">
IF(AND(F227&gt;=Saline!$M$15,A227&lt;=Saline!$L$15),0,
IF(AND(F227&gt;=Saline!$M$16,A227&lt;=Saline!$L$16),0,
IF(AND(F227&gt;=Saline!$M$17,A227&lt;=Saline!$L$17),0,IF(($E$4*(1-D227)*G227/1000)+E226&gt;SUM($E$3:$F$3),(SUM($E$3:$F$3)-E226)*1000,$E$4*(1-D227)*G227))))</f>
        <v>2.7042222222117829</v>
      </c>
      <c r="I227" s="192">
        <f>IF(COUNTIFS('PTC GRTgaz'!$AA$11:$AA$28891,"",'PTC GRTgaz'!$B$11:$B$28891,'Sud-Est'!I$15,'PTC GRTgaz'!$D$11:$D$28891,'Sud-Est'!$A227,'PTC GRTgaz'!$C$11:$C$28891,"DEL")&gt;0,I$13,SUMIFS('PTC GRTgaz'!$AA$11:$AA$28891,'PTC GRTgaz'!$B$11:$B$28891,'Sud-Est'!I$15,'PTC GRTgaz'!$D$11:$D$28891,'Sud-Est'!$A227,'PTC GRTgaz'!$C$11:$C$28891,"DEL")*1.0026*$I$13/86)</f>
        <v>86</v>
      </c>
      <c r="J227" s="102">
        <f t="shared" si="24"/>
        <v>10.657352222222231</v>
      </c>
      <c r="K227" s="58">
        <f t="shared" si="25"/>
        <v>0.9902816020671843</v>
      </c>
      <c r="L227" s="59">
        <f>IF(K227&gt;=1,0,_xlfn.XLOOKUP(K227,Saline!$B$30:$B$130,Saline!$L$30:$L$130,,1))</f>
        <v>0.25</v>
      </c>
      <c r="M227" s="142">
        <f xml:space="preserve">
IF(AND(K227&gt;=Saline!$M$15,A227&lt;=Saline!$L$15),0,
IF(AND(K227&gt;=Saline!$M$16,A227&lt;=Saline!$L$16),0,
IF(AND(K227&gt;=Saline!$M$17,A227&lt;=Saline!$L$17),0,IF((MIN(I227,$E$4*(1-D227)*L227)/1000)+J226&gt;SUM($E$3:$F$3),(SUM($E$3:$F$3)-J226)*1000,MIN(I227,$E$4*(1-D227)*L227)))))</f>
        <v>11.825000000000001</v>
      </c>
      <c r="N227" s="192">
        <f>IF(COUNTIFS('PTC GRTgaz'!$AB$11:$AB$28891,"",'PTC GRTgaz'!$B$11:$B$28891,'Sud-Est'!N$15,'PTC GRTgaz'!$D$11:$D$28891,'Sud-Est'!$A227,'PTC GRTgaz'!$C$11:$C$28891,"DEL")&gt;0,N$13,SUMIFS('PTC GRTgaz'!$AB$11:$AB$28891,'PTC GRTgaz'!$B$11:$B$28891,'Sud-Est'!N$15,'PTC GRTgaz'!$D$11:$D$28891,'Sud-Est'!$A227,'PTC GRTgaz'!$C$11:$C$28891,"DEL")*1.0026*$N$13/86)</f>
        <v>86</v>
      </c>
      <c r="O227" s="102">
        <f t="shared" si="26"/>
        <v>10.759120777777788</v>
      </c>
      <c r="P227" s="58">
        <f t="shared" si="27"/>
        <v>0.99974844444444544</v>
      </c>
      <c r="Q227" s="59">
        <f>IF(P227&gt;=1,0,_xlfn.XLOOKUP(P227,Saline!$B$30:$B$130,Saline!$L$30:$L$130,,1))</f>
        <v>0.25</v>
      </c>
      <c r="R227" s="142">
        <f xml:space="preserve">
IF(AND(P227&gt;=Saline!$M$15,A227&lt;=Saline!$L$15),0,
IF(AND(P227&gt;=Saline!$M$16,A227&lt;=Saline!$L$16),0,
IF(AND(P227&gt;=Saline!$M$17,A227&lt;=Saline!$L$17),0,MIN(N227,$E$4*(1-D227)*Q227))))</f>
        <v>11.825000000000001</v>
      </c>
    </row>
    <row r="228" spans="1:18" x14ac:dyDescent="0.45">
      <c r="A228" s="56">
        <f t="shared" si="21"/>
        <v>44864</v>
      </c>
      <c r="B228" s="157">
        <f>_xlfn.XLOOKUP(A228,Saline!$L$23,Saline!$O$23,0,0)</f>
        <v>0</v>
      </c>
      <c r="C228" s="143">
        <f>_xlfn.XLOOKUP(A228,Saline!$L$15:$L$17,Saline!$O$15:$O$17,SUM($E$3:$F$3),0)</f>
        <v>10.75</v>
      </c>
      <c r="D228" s="58">
        <f>'PT Storengy'!B220</f>
        <v>0.45</v>
      </c>
      <c r="E228" s="60">
        <f t="shared" si="22"/>
        <v>10.75</v>
      </c>
      <c r="F228" s="58">
        <f t="shared" si="23"/>
        <v>1</v>
      </c>
      <c r="G228" s="59">
        <f>IF(F228&gt;=1,0,_xlfn.XLOOKUP(F228,Saline!$B$30:$B$130,Saline!$L$30:$L$130,,1))</f>
        <v>0</v>
      </c>
      <c r="H228" s="142">
        <f xml:space="preserve">
IF(AND(F228&gt;=Saline!$M$15,A228&lt;=Saline!$L$15),0,
IF(AND(F228&gt;=Saline!$M$16,A228&lt;=Saline!$L$16),0,
IF(AND(F228&gt;=Saline!$M$17,A228&lt;=Saline!$L$17),0,IF(($E$4*(1-D228)*G228/1000)+E227&gt;SUM($E$3:$F$3),(SUM($E$3:$F$3)-E227)*1000,$E$4*(1-D228)*G228))))</f>
        <v>0</v>
      </c>
      <c r="I228" s="192">
        <f>IF(COUNTIFS('PTC GRTgaz'!$AA$11:$AA$28891,"",'PTC GRTgaz'!$B$11:$B$28891,'Sud-Est'!I$15,'PTC GRTgaz'!$D$11:$D$28891,'Sud-Est'!$A228,'PTC GRTgaz'!$C$11:$C$28891,"DEL")&gt;0,I$13,SUMIFS('PTC GRTgaz'!$AA$11:$AA$28891,'PTC GRTgaz'!$B$11:$B$28891,'Sud-Est'!I$15,'PTC GRTgaz'!$D$11:$D$28891,'Sud-Est'!$A228,'PTC GRTgaz'!$C$11:$C$28891,"DEL")*1.0026*$I$13/86)</f>
        <v>86</v>
      </c>
      <c r="J228" s="102">
        <f t="shared" si="24"/>
        <v>10.669177222222231</v>
      </c>
      <c r="K228" s="58">
        <f t="shared" si="25"/>
        <v>0.99138160206718429</v>
      </c>
      <c r="L228" s="59">
        <f>IF(K228&gt;=1,0,_xlfn.XLOOKUP(K228,Saline!$B$30:$B$130,Saline!$L$30:$L$130,,1))</f>
        <v>0.25</v>
      </c>
      <c r="M228" s="142">
        <f xml:space="preserve">
IF(AND(K228&gt;=Saline!$M$15,A228&lt;=Saline!$L$15),0,
IF(AND(K228&gt;=Saline!$M$16,A228&lt;=Saline!$L$16),0,
IF(AND(K228&gt;=Saline!$M$17,A228&lt;=Saline!$L$17),0,IF((MIN(I228,$E$4*(1-D228)*L228)/1000)+J227&gt;SUM($E$3:$F$3),(SUM($E$3:$F$3)-J227)*1000,MIN(I228,$E$4*(1-D228)*L228)))))</f>
        <v>11.825000000000001</v>
      </c>
      <c r="N228" s="192">
        <f>IF(COUNTIFS('PTC GRTgaz'!$AB$11:$AB$28891,"",'PTC GRTgaz'!$B$11:$B$28891,'Sud-Est'!N$15,'PTC GRTgaz'!$D$11:$D$28891,'Sud-Est'!$A228,'PTC GRTgaz'!$C$11:$C$28891,"DEL")&gt;0,N$13,SUMIFS('PTC GRTgaz'!$AB$11:$AB$28891,'PTC GRTgaz'!$B$11:$B$28891,'Sud-Est'!N$15,'PTC GRTgaz'!$D$11:$D$28891,'Sud-Est'!$A228,'PTC GRTgaz'!$C$11:$C$28891,"DEL")*1.0026*$N$13/86)</f>
        <v>86</v>
      </c>
      <c r="O228" s="102">
        <f t="shared" si="26"/>
        <v>10.759120777777788</v>
      </c>
      <c r="P228" s="58">
        <f t="shared" si="27"/>
        <v>1.0008484444444454</v>
      </c>
      <c r="Q228" s="59">
        <f>IF(P228&gt;=1,0,_xlfn.XLOOKUP(P228,Saline!$B$30:$B$130,Saline!$L$30:$L$130,,1))</f>
        <v>0</v>
      </c>
      <c r="R228" s="142">
        <f xml:space="preserve">
IF(AND(P228&gt;=Saline!$M$15,A228&lt;=Saline!$L$15),0,
IF(AND(P228&gt;=Saline!$M$16,A228&lt;=Saline!$L$16),0,
IF(AND(P228&gt;=Saline!$M$17,A228&lt;=Saline!$L$17),0,MIN(N228,$E$4*(1-D228)*Q228))))</f>
        <v>0</v>
      </c>
    </row>
    <row r="229" spans="1:18" x14ac:dyDescent="0.45">
      <c r="A229" s="56">
        <f t="shared" si="21"/>
        <v>44865</v>
      </c>
      <c r="B229" s="157">
        <f>_xlfn.XLOOKUP(A229,Saline!$L$23,Saline!$O$23,0,0)</f>
        <v>0</v>
      </c>
      <c r="C229" s="143">
        <f>_xlfn.XLOOKUP(A229,Saline!$L$15:$L$17,Saline!$O$15:$O$17,SUM($E$3:$F$3),0)</f>
        <v>10.75</v>
      </c>
      <c r="D229" s="58">
        <f>'PT Storengy'!B221</f>
        <v>0.45</v>
      </c>
      <c r="E229" s="60">
        <f t="shared" si="22"/>
        <v>10.75</v>
      </c>
      <c r="F229" s="58">
        <f t="shared" si="23"/>
        <v>1</v>
      </c>
      <c r="G229" s="59">
        <f>IF(F229&gt;=1,0,_xlfn.XLOOKUP(F229,Saline!$B$30:$B$130,Saline!$L$30:$L$130,,1))</f>
        <v>0</v>
      </c>
      <c r="H229" s="142">
        <f xml:space="preserve">
IF(AND(F229&gt;=Saline!$M$15,A229&lt;=Saline!$L$15),0,
IF(AND(F229&gt;=Saline!$M$16,A229&lt;=Saline!$L$16),0,
IF(AND(F229&gt;=Saline!$M$17,A229&lt;=Saline!$L$17),0,IF(($E$4*(1-D229)*G229/1000)+E228&gt;SUM($E$3:$F$3),(SUM($E$3:$F$3)-E228)*1000,$E$4*(1-D229)*G229))))</f>
        <v>0</v>
      </c>
      <c r="I229" s="192">
        <f>IF(COUNTIFS('PTC GRTgaz'!$AA$11:$AA$28891,"",'PTC GRTgaz'!$B$11:$B$28891,'Sud-Est'!I$15,'PTC GRTgaz'!$D$11:$D$28891,'Sud-Est'!$A229,'PTC GRTgaz'!$C$11:$C$28891,"DEL")&gt;0,I$13,SUMIFS('PTC GRTgaz'!$AA$11:$AA$28891,'PTC GRTgaz'!$B$11:$B$28891,'Sud-Est'!I$15,'PTC GRTgaz'!$D$11:$D$28891,'Sud-Est'!$A229,'PTC GRTgaz'!$C$11:$C$28891,"DEL")*1.0026*$I$13/86)</f>
        <v>86</v>
      </c>
      <c r="J229" s="102">
        <f t="shared" si="24"/>
        <v>10.681002222222231</v>
      </c>
      <c r="K229" s="58">
        <f t="shared" si="25"/>
        <v>0.99248160206718428</v>
      </c>
      <c r="L229" s="59">
        <f>IF(K229&gt;=1,0,_xlfn.XLOOKUP(K229,Saline!$B$30:$B$130,Saline!$L$30:$L$130,,1))</f>
        <v>0.25</v>
      </c>
      <c r="M229" s="142">
        <f xml:space="preserve">
IF(AND(K229&gt;=Saline!$M$15,A229&lt;=Saline!$L$15),0,
IF(AND(K229&gt;=Saline!$M$16,A229&lt;=Saline!$L$16),0,
IF(AND(K229&gt;=Saline!$M$17,A229&lt;=Saline!$L$17),0,IF((MIN(I229,$E$4*(1-D229)*L229)/1000)+J228&gt;SUM($E$3:$F$3),(SUM($E$3:$F$3)-J228)*1000,MIN(I229,$E$4*(1-D229)*L229)))))</f>
        <v>11.825000000000001</v>
      </c>
      <c r="N229" s="192">
        <f>IF(COUNTIFS('PTC GRTgaz'!$AB$11:$AB$28891,"",'PTC GRTgaz'!$B$11:$B$28891,'Sud-Est'!N$15,'PTC GRTgaz'!$D$11:$D$28891,'Sud-Est'!$A229,'PTC GRTgaz'!$C$11:$C$28891,"DEL")&gt;0,N$13,SUMIFS('PTC GRTgaz'!$AB$11:$AB$28891,'PTC GRTgaz'!$B$11:$B$28891,'Sud-Est'!N$15,'PTC GRTgaz'!$D$11:$D$28891,'Sud-Est'!$A229,'PTC GRTgaz'!$C$11:$C$28891,"DEL")*1.0026*$N$13/86)</f>
        <v>86</v>
      </c>
      <c r="O229" s="102">
        <f t="shared" si="26"/>
        <v>10.759120777777788</v>
      </c>
      <c r="P229" s="58">
        <f t="shared" si="27"/>
        <v>1.0008484444444454</v>
      </c>
      <c r="Q229" s="59">
        <f>IF(P229&gt;=1,0,_xlfn.XLOOKUP(P229,Saline!$B$30:$B$130,Saline!$L$30:$L$130,,1))</f>
        <v>0</v>
      </c>
      <c r="R229" s="142">
        <f xml:space="preserve">
IF(AND(P229&gt;=Saline!$M$15,A229&lt;=Saline!$L$15),0,
IF(AND(P229&gt;=Saline!$M$16,A229&lt;=Saline!$L$16),0,
IF(AND(P229&gt;=Saline!$M$17,A229&lt;=Saline!$L$17),0,MIN(N229,$E$4*(1-D229)*Q229))))</f>
        <v>0</v>
      </c>
    </row>
    <row r="230" spans="1:18" x14ac:dyDescent="0.45">
      <c r="A230" s="56">
        <f t="shared" si="21"/>
        <v>44866</v>
      </c>
      <c r="B230" s="157">
        <f>_xlfn.XLOOKUP(A230,Saline!$L$23,Saline!$O$23,0,0)</f>
        <v>9.1374999999999993</v>
      </c>
      <c r="C230" s="143">
        <f>_xlfn.XLOOKUP(A230,Saline!$L$15:$L$17,Saline!$O$15:$O$17,SUM($E$3:$F$3),0)</f>
        <v>10.75</v>
      </c>
      <c r="D230" s="58">
        <f>'PT Storengy'!B222</f>
        <v>0.45</v>
      </c>
      <c r="E230" s="60">
        <f t="shared" si="22"/>
        <v>10.75</v>
      </c>
      <c r="F230" s="58">
        <f t="shared" si="23"/>
        <v>1</v>
      </c>
      <c r="G230" s="59">
        <f>IF(F230&gt;=1,0,_xlfn.XLOOKUP(F230,Saline!$B$30:$B$130,Saline!$L$30:$L$130,,1))</f>
        <v>0</v>
      </c>
      <c r="H230" s="142">
        <f xml:space="preserve">
IF(AND(F230&gt;=Saline!$M$15,A230&lt;=Saline!$L$15),0,
IF(AND(F230&gt;=Saline!$M$16,A230&lt;=Saline!$L$16),0,
IF(AND(F230&gt;=Saline!$M$17,A230&lt;=Saline!$L$17),0,IF(($E$4*(1-D230)*G230/1000)+E229&gt;SUM($E$3:$F$3),(SUM($E$3:$F$3)-E229)*1000,$E$4*(1-D230)*G230))))</f>
        <v>0</v>
      </c>
      <c r="I230" s="192">
        <f>IF(COUNTIFS('PTC GRTgaz'!$AA$11:$AA$28891,"",'PTC GRTgaz'!$B$11:$B$28891,'Sud-Est'!I$15,'PTC GRTgaz'!$D$11:$D$28891,'Sud-Est'!$A230,'PTC GRTgaz'!$C$11:$C$28891,"DEL")&gt;0,I$13,SUMIFS('PTC GRTgaz'!$AA$11:$AA$28891,'PTC GRTgaz'!$B$11:$B$28891,'Sud-Est'!I$15,'PTC GRTgaz'!$D$11:$D$28891,'Sud-Est'!$A230,'PTC GRTgaz'!$C$11:$C$28891,"DEL")*1.0026*$I$13/86)</f>
        <v>86</v>
      </c>
      <c r="J230" s="102">
        <f t="shared" si="24"/>
        <v>10.692827222222231</v>
      </c>
      <c r="K230" s="58">
        <f t="shared" si="25"/>
        <v>0.99358160206718427</v>
      </c>
      <c r="L230" s="59">
        <f>IF(K230&gt;=1,0,_xlfn.XLOOKUP(K230,Saline!$B$30:$B$130,Saline!$L$30:$L$130,,1))</f>
        <v>0.25</v>
      </c>
      <c r="M230" s="142">
        <f xml:space="preserve">
IF(AND(K230&gt;=Saline!$M$15,A230&lt;=Saline!$L$15),0,
IF(AND(K230&gt;=Saline!$M$16,A230&lt;=Saline!$L$16),0,
IF(AND(K230&gt;=Saline!$M$17,A230&lt;=Saline!$L$17),0,IF((MIN(I230,$E$4*(1-D230)*L230)/1000)+J229&gt;SUM($E$3:$F$3),(SUM($E$3:$F$3)-J229)*1000,MIN(I230,$E$4*(1-D230)*L230)))))</f>
        <v>11.825000000000001</v>
      </c>
      <c r="N230" s="192">
        <f>IF(COUNTIFS('PTC GRTgaz'!$AB$11:$AB$28891,"",'PTC GRTgaz'!$B$11:$B$28891,'Sud-Est'!N$15,'PTC GRTgaz'!$D$11:$D$28891,'Sud-Est'!$A230,'PTC GRTgaz'!$C$11:$C$28891,"DEL")&gt;0,N$13,SUMIFS('PTC GRTgaz'!$AB$11:$AB$28891,'PTC GRTgaz'!$B$11:$B$28891,'Sud-Est'!N$15,'PTC GRTgaz'!$D$11:$D$28891,'Sud-Est'!$A230,'PTC GRTgaz'!$C$11:$C$28891,"DEL")*1.0026*$N$13/86)</f>
        <v>86</v>
      </c>
      <c r="O230" s="102">
        <f t="shared" si="26"/>
        <v>10.759120777777788</v>
      </c>
      <c r="P230" s="58">
        <f t="shared" si="27"/>
        <v>1.0008484444444454</v>
      </c>
      <c r="Q230" s="59">
        <f>IF(P230&gt;=1,0,_xlfn.XLOOKUP(P230,Saline!$B$30:$B$130,Saline!$L$30:$L$130,,1))</f>
        <v>0</v>
      </c>
      <c r="R230" s="142">
        <f xml:space="preserve">
IF(AND(P230&gt;=Saline!$M$15,A230&lt;=Saline!$L$15),0,
IF(AND(P230&gt;=Saline!$M$16,A230&lt;=Saline!$L$16),0,
IF(AND(P230&gt;=Saline!$M$17,A230&lt;=Saline!$L$17),0,MIN(N230,$E$4*(1-D230)*Q230))))</f>
        <v>0</v>
      </c>
    </row>
    <row r="231" spans="1:18" x14ac:dyDescent="0.45">
      <c r="A231" s="35"/>
      <c r="B231" s="90"/>
      <c r="C231" s="90"/>
    </row>
    <row r="232" spans="1:18" x14ac:dyDescent="0.45">
      <c r="A232" s="35"/>
      <c r="B232" s="90"/>
      <c r="C232" s="90"/>
    </row>
    <row r="233" spans="1:18" x14ac:dyDescent="0.45">
      <c r="A233" s="35"/>
      <c r="B233" s="90"/>
      <c r="C233" s="90"/>
    </row>
    <row r="234" spans="1:18" x14ac:dyDescent="0.45">
      <c r="A234" s="35"/>
      <c r="B234" s="90"/>
      <c r="C234" s="90"/>
      <c r="F234" s="189"/>
    </row>
    <row r="235" spans="1:18" x14ac:dyDescent="0.45">
      <c r="A235" s="35"/>
      <c r="B235" s="90"/>
      <c r="C235" s="90"/>
      <c r="F235" s="189"/>
    </row>
    <row r="236" spans="1:18" x14ac:dyDescent="0.45">
      <c r="A236" s="35"/>
      <c r="B236" s="90"/>
      <c r="C236" s="90"/>
      <c r="F236" s="189"/>
    </row>
    <row r="237" spans="1:18" x14ac:dyDescent="0.45">
      <c r="A237" s="35"/>
      <c r="B237" s="90"/>
      <c r="C237" s="90"/>
      <c r="F237" s="189"/>
    </row>
    <row r="238" spans="1:18" x14ac:dyDescent="0.45">
      <c r="A238" s="35"/>
      <c r="B238" s="90"/>
      <c r="C238" s="90"/>
      <c r="F238" s="189"/>
    </row>
    <row r="239" spans="1:18" x14ac:dyDescent="0.45">
      <c r="A239" s="35"/>
      <c r="B239" s="90"/>
      <c r="C239" s="90"/>
      <c r="F239" s="189"/>
    </row>
    <row r="240" spans="1:18" x14ac:dyDescent="0.45">
      <c r="A240" s="35"/>
      <c r="B240" s="90"/>
      <c r="C240" s="90"/>
      <c r="F240" s="189"/>
    </row>
    <row r="241" spans="1:6" x14ac:dyDescent="0.45">
      <c r="A241" s="35"/>
      <c r="B241" s="90"/>
      <c r="C241" s="90"/>
      <c r="F241" s="189"/>
    </row>
    <row r="242" spans="1:6" x14ac:dyDescent="0.45">
      <c r="A242" s="35"/>
      <c r="B242" s="90"/>
      <c r="C242" s="90"/>
    </row>
    <row r="243" spans="1:6" x14ac:dyDescent="0.45">
      <c r="A243" s="35"/>
      <c r="B243" s="90"/>
      <c r="C243" s="90"/>
    </row>
    <row r="244" spans="1:6" x14ac:dyDescent="0.45">
      <c r="A244" s="35"/>
      <c r="B244" s="90"/>
      <c r="C244" s="90"/>
    </row>
    <row r="245" spans="1:6" x14ac:dyDescent="0.45">
      <c r="A245" s="35"/>
      <c r="B245" s="90"/>
      <c r="C245" s="90"/>
    </row>
    <row r="246" spans="1:6" x14ac:dyDescent="0.45">
      <c r="A246" s="35"/>
      <c r="B246" s="90"/>
      <c r="C246" s="90"/>
    </row>
    <row r="247" spans="1:6" x14ac:dyDescent="0.45">
      <c r="A247" s="35"/>
      <c r="B247" s="90"/>
      <c r="C247" s="90"/>
    </row>
    <row r="248" spans="1:6" x14ac:dyDescent="0.45">
      <c r="A248" s="35"/>
      <c r="B248" s="90"/>
      <c r="C248" s="90"/>
    </row>
    <row r="249" spans="1:6" x14ac:dyDescent="0.45">
      <c r="A249" s="35"/>
      <c r="B249" s="90"/>
      <c r="C249" s="90"/>
    </row>
    <row r="250" spans="1:6" x14ac:dyDescent="0.45">
      <c r="A250" s="35"/>
      <c r="B250" s="90"/>
      <c r="C250" s="90"/>
    </row>
    <row r="251" spans="1:6" x14ac:dyDescent="0.45">
      <c r="A251" s="35"/>
      <c r="B251" s="90"/>
      <c r="C251" s="90"/>
    </row>
    <row r="252" spans="1:6" x14ac:dyDescent="0.45">
      <c r="A252" s="35"/>
      <c r="B252" s="90"/>
      <c r="C252" s="90"/>
    </row>
    <row r="253" spans="1:6" x14ac:dyDescent="0.45">
      <c r="A253" s="35"/>
      <c r="B253" s="90"/>
      <c r="C253" s="90"/>
    </row>
    <row r="254" spans="1:6" x14ac:dyDescent="0.45">
      <c r="A254" s="35"/>
      <c r="B254" s="90"/>
      <c r="C254" s="90"/>
    </row>
    <row r="255" spans="1:6" x14ac:dyDescent="0.45">
      <c r="A255" s="35"/>
      <c r="B255" s="90"/>
      <c r="C255" s="90"/>
    </row>
    <row r="256" spans="1:6" x14ac:dyDescent="0.45">
      <c r="A256" s="35"/>
      <c r="B256" s="90"/>
      <c r="C256" s="90"/>
    </row>
    <row r="257" spans="1:3" x14ac:dyDescent="0.45">
      <c r="A257" s="35"/>
      <c r="B257" s="90"/>
      <c r="C257" s="90"/>
    </row>
    <row r="258" spans="1:3" x14ac:dyDescent="0.45">
      <c r="A258" s="35"/>
      <c r="B258" s="90"/>
      <c r="C258" s="90"/>
    </row>
    <row r="259" spans="1:3" x14ac:dyDescent="0.45">
      <c r="A259" s="35"/>
      <c r="B259" s="90"/>
      <c r="C259" s="90"/>
    </row>
    <row r="260" spans="1:3" x14ac:dyDescent="0.45">
      <c r="A260" s="35"/>
      <c r="B260" s="90"/>
      <c r="C260" s="90"/>
    </row>
    <row r="261" spans="1:3" x14ac:dyDescent="0.45">
      <c r="A261" s="35"/>
      <c r="B261" s="90"/>
      <c r="C261" s="90"/>
    </row>
    <row r="262" spans="1:3" x14ac:dyDescent="0.45">
      <c r="A262" s="35"/>
      <c r="B262" s="90"/>
      <c r="C262" s="90"/>
    </row>
    <row r="263" spans="1:3" x14ac:dyDescent="0.45">
      <c r="A263" s="35"/>
      <c r="B263" s="90"/>
      <c r="C263" s="90"/>
    </row>
    <row r="264" spans="1:3" x14ac:dyDescent="0.45">
      <c r="A264" s="35"/>
      <c r="B264" s="90"/>
      <c r="C264" s="90"/>
    </row>
    <row r="265" spans="1:3" x14ac:dyDescent="0.45">
      <c r="A265" s="35"/>
      <c r="B265" s="90"/>
      <c r="C265" s="90"/>
    </row>
    <row r="266" spans="1:3" x14ac:dyDescent="0.45">
      <c r="A266" s="35"/>
      <c r="B266" s="90"/>
      <c r="C266" s="90"/>
    </row>
    <row r="267" spans="1:3" x14ac:dyDescent="0.45">
      <c r="A267" s="35"/>
      <c r="B267" s="90"/>
      <c r="C267" s="90"/>
    </row>
    <row r="268" spans="1:3" x14ac:dyDescent="0.45">
      <c r="A268" s="35"/>
      <c r="B268" s="90"/>
      <c r="C268" s="90"/>
    </row>
    <row r="269" spans="1:3" x14ac:dyDescent="0.45">
      <c r="A269" s="35"/>
      <c r="B269" s="90"/>
      <c r="C269" s="90"/>
    </row>
    <row r="270" spans="1:3" x14ac:dyDescent="0.45">
      <c r="A270" s="35"/>
      <c r="B270" s="90"/>
      <c r="C270" s="90"/>
    </row>
    <row r="271" spans="1:3" x14ac:dyDescent="0.45">
      <c r="A271" s="35"/>
      <c r="B271" s="90"/>
      <c r="C271" s="90"/>
    </row>
    <row r="272" spans="1:3" x14ac:dyDescent="0.45">
      <c r="A272" s="35"/>
      <c r="B272" s="90"/>
      <c r="C272" s="90"/>
    </row>
    <row r="273" spans="1:3" x14ac:dyDescent="0.45">
      <c r="A273" s="35"/>
      <c r="B273" s="90"/>
      <c r="C273" s="90"/>
    </row>
    <row r="274" spans="1:3" x14ac:dyDescent="0.45">
      <c r="A274" s="35"/>
      <c r="B274" s="90"/>
      <c r="C274" s="90"/>
    </row>
    <row r="275" spans="1:3" x14ac:dyDescent="0.45">
      <c r="A275" s="35"/>
      <c r="B275" s="90"/>
      <c r="C275" s="90"/>
    </row>
    <row r="276" spans="1:3" x14ac:dyDescent="0.45">
      <c r="A276" s="35"/>
      <c r="B276" s="90"/>
      <c r="C276" s="90"/>
    </row>
  </sheetData>
  <autoFilter ref="A15:S230" xr:uid="{5BDF65B6-82DF-47B9-9339-D3222AA4F762}"/>
  <mergeCells count="3">
    <mergeCell ref="E10:H10"/>
    <mergeCell ref="J10:M10"/>
    <mergeCell ref="O10:R10"/>
  </mergeCells>
  <conditionalFormatting sqref="H16:H230">
    <cfRule type="cellIs" dxfId="5" priority="3" operator="equal">
      <formula>0</formula>
    </cfRule>
  </conditionalFormatting>
  <conditionalFormatting sqref="M16:M230">
    <cfRule type="cellIs" dxfId="4" priority="2" operator="equal">
      <formula>0</formula>
    </cfRule>
  </conditionalFormatting>
  <conditionalFormatting sqref="R16:R230">
    <cfRule type="cellIs" dxfId="3" priority="1" operator="equal">
      <formula>0</formula>
    </cfRule>
  </conditionalFormatting>
  <pageMargins left="0.7" right="0.7" top="0.75" bottom="0.75" header="0.3" footer="0.3"/>
  <pageSetup paperSize="9" orientation="portrait" r:id="rId1"/>
  <headerFooter>
    <oddFooter>&amp;L&amp;1#&amp;"Calibri"&amp;10&amp;K317100Classification GRTgaz : Public [ ] Interne [X] Restreint [ ] Secret [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56">
    <tabColor theme="0" tint="-0.249977111117893"/>
    <pageSetUpPr fitToPage="1"/>
  </sheetPr>
  <dimension ref="A1:V1176"/>
  <sheetViews>
    <sheetView showGridLines="0" topLeftCell="E1" zoomScale="85" zoomScaleNormal="85" workbookViewId="0">
      <selection activeCell="R31" sqref="R31"/>
    </sheetView>
  </sheetViews>
  <sheetFormatPr baseColWidth="10" defaultColWidth="11.33203125" defaultRowHeight="12.75" x14ac:dyDescent="0.35"/>
  <cols>
    <col min="1" max="1" width="1.796875" style="1" customWidth="1"/>
    <col min="2" max="2" width="12.796875" style="1" customWidth="1"/>
    <col min="3" max="3" width="11.6640625" style="1" customWidth="1"/>
    <col min="4" max="15" width="12.59765625" style="1" customWidth="1"/>
    <col min="16" max="16" width="11.33203125" style="1"/>
    <col min="17" max="17" width="1.796875" style="1" customWidth="1"/>
    <col min="18" max="18" width="14.19921875" style="1" customWidth="1"/>
    <col min="19" max="19" width="11.33203125" style="1"/>
    <col min="20" max="20" width="14.796875" style="1" customWidth="1"/>
    <col min="21" max="16384" width="11.33203125" style="1"/>
  </cols>
  <sheetData>
    <row r="1" spans="1:22" ht="15" x14ac:dyDescent="0.35">
      <c r="A1" s="2"/>
      <c r="B1" s="6" t="s">
        <v>181</v>
      </c>
      <c r="C1" s="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T1" s="7"/>
    </row>
    <row r="2" spans="1:22" x14ac:dyDescent="0.3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T2" s="8"/>
      <c r="U2" s="9"/>
      <c r="V2" s="9"/>
    </row>
    <row r="3" spans="1:22" ht="19.45" customHeight="1" x14ac:dyDescent="0.35">
      <c r="A3" s="2"/>
      <c r="B3" s="3" t="str">
        <f>Results!D20</f>
        <v>Sédiane N 20</v>
      </c>
      <c r="C3" s="3">
        <f>'Nord-Ouest'!E3</f>
        <v>1</v>
      </c>
      <c r="D3" s="65" t="s">
        <v>1</v>
      </c>
      <c r="E3" s="66"/>
      <c r="F3" s="3"/>
      <c r="G3" s="3" t="str">
        <f>Results!D21</f>
        <v>Sédiane N 21</v>
      </c>
      <c r="H3" s="3">
        <f>'Nord-Ouest'!F3</f>
        <v>1</v>
      </c>
      <c r="I3" s="65" t="s">
        <v>1</v>
      </c>
      <c r="J3" s="66"/>
      <c r="K3" s="3"/>
      <c r="L3" s="3" t="str">
        <f>Results!D22</f>
        <v>Sediane N 22</v>
      </c>
      <c r="M3" s="3">
        <f>'Nord-Ouest'!G3</f>
        <v>11</v>
      </c>
      <c r="N3" s="65" t="s">
        <v>1</v>
      </c>
      <c r="O3" s="66"/>
      <c r="T3" s="8"/>
      <c r="U3" s="9"/>
      <c r="V3" s="9"/>
    </row>
    <row r="4" spans="1:22" ht="31.8" customHeight="1" x14ac:dyDescent="0.35">
      <c r="A4" s="2"/>
      <c r="B4" s="226" t="s">
        <v>182</v>
      </c>
      <c r="C4" s="227"/>
      <c r="D4" s="65">
        <v>85</v>
      </c>
      <c r="E4" s="66"/>
      <c r="F4" s="3"/>
      <c r="G4" s="226" t="s">
        <v>182</v>
      </c>
      <c r="H4" s="227"/>
      <c r="I4" s="65">
        <v>85</v>
      </c>
      <c r="J4" s="66"/>
      <c r="K4" s="3"/>
      <c r="L4" s="226" t="s">
        <v>182</v>
      </c>
      <c r="M4" s="227"/>
      <c r="N4" s="65">
        <v>85</v>
      </c>
      <c r="O4" s="66"/>
      <c r="T4" s="8"/>
      <c r="U4" s="9"/>
      <c r="V4" s="9"/>
    </row>
    <row r="5" spans="1:22" ht="38.25" customHeight="1" x14ac:dyDescent="0.35">
      <c r="A5" s="2"/>
      <c r="B5" s="228" t="s">
        <v>183</v>
      </c>
      <c r="C5" s="229"/>
      <c r="D5" s="67" t="s">
        <v>2</v>
      </c>
      <c r="E5" s="68" t="s">
        <v>3</v>
      </c>
      <c r="F5" s="3"/>
      <c r="G5" s="228" t="s">
        <v>183</v>
      </c>
      <c r="H5" s="229"/>
      <c r="I5" s="67" t="s">
        <v>2</v>
      </c>
      <c r="J5" s="68" t="s">
        <v>3</v>
      </c>
      <c r="K5" s="3"/>
      <c r="L5" s="228" t="s">
        <v>183</v>
      </c>
      <c r="M5" s="229"/>
      <c r="N5" s="67" t="s">
        <v>2</v>
      </c>
      <c r="O5" s="68" t="s">
        <v>3</v>
      </c>
      <c r="T5" s="8"/>
      <c r="U5" s="9"/>
      <c r="V5" s="9"/>
    </row>
    <row r="6" spans="1:22" x14ac:dyDescent="0.35">
      <c r="A6" s="2"/>
      <c r="B6" s="230"/>
      <c r="C6" s="231"/>
      <c r="D6" s="69">
        <v>1</v>
      </c>
      <c r="E6" s="70">
        <v>0.43</v>
      </c>
      <c r="F6" s="3"/>
      <c r="G6" s="230"/>
      <c r="H6" s="231"/>
      <c r="I6" s="69">
        <v>1</v>
      </c>
      <c r="J6" s="70">
        <v>0.43</v>
      </c>
      <c r="K6" s="3"/>
      <c r="L6" s="230"/>
      <c r="M6" s="231"/>
      <c r="N6" s="69">
        <v>1</v>
      </c>
      <c r="O6" s="70">
        <v>0.43</v>
      </c>
      <c r="T6" s="8"/>
      <c r="U6" s="9"/>
      <c r="V6" s="9"/>
    </row>
    <row r="7" spans="1:22" x14ac:dyDescent="0.35">
      <c r="A7" s="2"/>
      <c r="B7" s="230"/>
      <c r="C7" s="231"/>
      <c r="D7" s="71">
        <v>0.6</v>
      </c>
      <c r="E7" s="72">
        <v>1</v>
      </c>
      <c r="F7" s="3"/>
      <c r="G7" s="230"/>
      <c r="H7" s="231"/>
      <c r="I7" s="71">
        <v>0.6</v>
      </c>
      <c r="J7" s="72">
        <v>1</v>
      </c>
      <c r="K7" s="3"/>
      <c r="L7" s="230"/>
      <c r="M7" s="231"/>
      <c r="N7" s="71">
        <v>0.6</v>
      </c>
      <c r="O7" s="72">
        <v>1</v>
      </c>
      <c r="T7" s="8"/>
      <c r="U7" s="9"/>
      <c r="V7" s="9"/>
    </row>
    <row r="8" spans="1:22" x14ac:dyDescent="0.35">
      <c r="A8" s="2"/>
      <c r="B8" s="232"/>
      <c r="C8" s="233"/>
      <c r="D8" s="71">
        <v>0</v>
      </c>
      <c r="E8" s="72">
        <v>1</v>
      </c>
      <c r="F8" s="3"/>
      <c r="G8" s="232"/>
      <c r="H8" s="233"/>
      <c r="I8" s="71">
        <v>0</v>
      </c>
      <c r="J8" s="72">
        <v>1</v>
      </c>
      <c r="K8" s="3"/>
      <c r="L8" s="232"/>
      <c r="M8" s="233"/>
      <c r="N8" s="71">
        <v>0</v>
      </c>
      <c r="O8" s="72">
        <v>1</v>
      </c>
      <c r="T8" s="8"/>
      <c r="U8" s="9"/>
      <c r="V8" s="9"/>
    </row>
    <row r="9" spans="1:22" ht="25.5" customHeight="1" x14ac:dyDescent="0.35">
      <c r="A9" s="2"/>
      <c r="B9" s="226" t="s">
        <v>184</v>
      </c>
      <c r="C9" s="227"/>
      <c r="D9" s="65">
        <v>101</v>
      </c>
      <c r="E9" s="66"/>
      <c r="F9" s="3"/>
      <c r="G9" s="226" t="s">
        <v>184</v>
      </c>
      <c r="H9" s="227"/>
      <c r="I9" s="65">
        <v>101</v>
      </c>
      <c r="J9" s="66"/>
      <c r="K9" s="3"/>
      <c r="L9" s="226" t="s">
        <v>184</v>
      </c>
      <c r="M9" s="227"/>
      <c r="N9" s="65">
        <v>101</v>
      </c>
      <c r="O9" s="66"/>
      <c r="T9" s="8"/>
      <c r="U9" s="9"/>
      <c r="V9" s="9"/>
    </row>
    <row r="10" spans="1:22" ht="12.75" customHeight="1" x14ac:dyDescent="0.35">
      <c r="A10" s="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T10" s="8"/>
      <c r="U10" s="9"/>
      <c r="V10" s="9"/>
    </row>
    <row r="11" spans="1:22" x14ac:dyDescent="0.35">
      <c r="A11" s="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T11" s="8"/>
      <c r="U11" s="9"/>
      <c r="V11" s="9"/>
    </row>
    <row r="12" spans="1:22" ht="13.15" thickBot="1" x14ac:dyDescent="0.4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T12" s="8"/>
      <c r="U12" s="9"/>
      <c r="V12" s="9"/>
    </row>
    <row r="13" spans="1:22" ht="13.15" thickBot="1" x14ac:dyDescent="0.4">
      <c r="A13" s="2"/>
      <c r="B13" s="122" t="s">
        <v>164</v>
      </c>
      <c r="C13" s="134" t="s">
        <v>165</v>
      </c>
      <c r="D13" s="134"/>
      <c r="E13" s="133" t="s">
        <v>108</v>
      </c>
      <c r="F13" s="3"/>
      <c r="G13" s="122" t="s">
        <v>164</v>
      </c>
      <c r="H13" s="134" t="s">
        <v>165</v>
      </c>
      <c r="I13" s="134"/>
      <c r="J13" s="133" t="s">
        <v>108</v>
      </c>
      <c r="K13" s="3"/>
      <c r="L13" s="122" t="s">
        <v>164</v>
      </c>
      <c r="M13" s="134" t="s">
        <v>165</v>
      </c>
      <c r="N13" s="134"/>
      <c r="O13" s="133" t="s">
        <v>108</v>
      </c>
      <c r="R13" s="122" t="s">
        <v>164</v>
      </c>
      <c r="S13" s="134" t="s">
        <v>165</v>
      </c>
      <c r="T13" s="134"/>
      <c r="U13" s="133" t="s">
        <v>108</v>
      </c>
      <c r="V13" s="9"/>
    </row>
    <row r="14" spans="1:22" x14ac:dyDescent="0.35">
      <c r="A14" s="2"/>
      <c r="B14" s="126"/>
      <c r="C14" s="127"/>
      <c r="D14" s="127"/>
      <c r="E14" s="128"/>
      <c r="G14" s="126"/>
      <c r="H14" s="127"/>
      <c r="I14" s="127"/>
      <c r="J14" s="128"/>
      <c r="L14" s="126"/>
      <c r="M14" s="127"/>
      <c r="N14" s="127"/>
      <c r="O14" s="128"/>
      <c r="R14" s="126"/>
      <c r="S14" s="127"/>
      <c r="T14" s="127"/>
      <c r="U14" s="128"/>
      <c r="V14" s="9"/>
    </row>
    <row r="15" spans="1:22" x14ac:dyDescent="0.35">
      <c r="A15" s="2"/>
      <c r="B15" s="129">
        <v>44652</v>
      </c>
      <c r="C15" s="135">
        <v>0.4</v>
      </c>
      <c r="D15" s="136"/>
      <c r="E15" s="137">
        <f>C15*$C$3</f>
        <v>0.4</v>
      </c>
      <c r="G15" s="129">
        <v>44652</v>
      </c>
      <c r="H15" s="135">
        <v>0.4</v>
      </c>
      <c r="I15" s="136"/>
      <c r="J15" s="137">
        <f>H15*$H$3</f>
        <v>0.4</v>
      </c>
      <c r="L15" s="129">
        <v>44652</v>
      </c>
      <c r="M15" s="135">
        <v>0.4</v>
      </c>
      <c r="N15" s="136"/>
      <c r="O15" s="137">
        <f>M15*$M$3</f>
        <v>4.4000000000000004</v>
      </c>
      <c r="R15" s="129">
        <v>44652</v>
      </c>
      <c r="S15" s="141">
        <f>U15/SUM($C$3,$H$3,$M$3)</f>
        <v>0.4</v>
      </c>
      <c r="T15" s="136"/>
      <c r="U15" s="137">
        <f>SUM(E15,J15,O15)</f>
        <v>5.2</v>
      </c>
      <c r="V15" s="9"/>
    </row>
    <row r="16" spans="1:22" x14ac:dyDescent="0.35">
      <c r="A16" s="2"/>
      <c r="B16" s="129">
        <v>44713</v>
      </c>
      <c r="C16" s="135">
        <v>0.65</v>
      </c>
      <c r="D16" s="136"/>
      <c r="E16" s="137">
        <f t="shared" ref="E16:E18" si="0">C16*$C$3</f>
        <v>0.65</v>
      </c>
      <c r="G16" s="129">
        <v>44713</v>
      </c>
      <c r="H16" s="135">
        <v>0.65</v>
      </c>
      <c r="I16" s="136"/>
      <c r="J16" s="137">
        <f t="shared" ref="J16:J18" si="1">H16*$H$3</f>
        <v>0.65</v>
      </c>
      <c r="L16" s="129">
        <v>44713</v>
      </c>
      <c r="M16" s="135">
        <v>0.65</v>
      </c>
      <c r="N16" s="136"/>
      <c r="O16" s="137">
        <f t="shared" ref="O16:O18" si="2">M16*$M$3</f>
        <v>7.15</v>
      </c>
      <c r="R16" s="129">
        <v>44713</v>
      </c>
      <c r="S16" s="141">
        <f t="shared" ref="S16:S18" si="3">U16/SUM($C$3,$H$3,$M$3)</f>
        <v>0.65000000000000013</v>
      </c>
      <c r="T16" s="136"/>
      <c r="U16" s="137">
        <f t="shared" ref="U16:U17" si="4">SUM(E16,J16,O16)</f>
        <v>8.4500000000000011</v>
      </c>
      <c r="V16" s="9"/>
    </row>
    <row r="17" spans="1:22" x14ac:dyDescent="0.35">
      <c r="A17" s="2"/>
      <c r="B17" s="129">
        <v>44774</v>
      </c>
      <c r="C17" s="135">
        <v>0.9</v>
      </c>
      <c r="D17" s="136"/>
      <c r="E17" s="137">
        <f t="shared" si="0"/>
        <v>0.9</v>
      </c>
      <c r="G17" s="129">
        <v>44774</v>
      </c>
      <c r="H17" s="135">
        <v>0.9</v>
      </c>
      <c r="I17" s="136"/>
      <c r="J17" s="137">
        <f t="shared" si="1"/>
        <v>0.9</v>
      </c>
      <c r="L17" s="129">
        <v>44774</v>
      </c>
      <c r="M17" s="135">
        <v>0.9</v>
      </c>
      <c r="N17" s="136"/>
      <c r="O17" s="137">
        <f t="shared" si="2"/>
        <v>9.9</v>
      </c>
      <c r="R17" s="129">
        <v>44774</v>
      </c>
      <c r="S17" s="141">
        <f t="shared" si="3"/>
        <v>0.90000000000000013</v>
      </c>
      <c r="T17" s="136"/>
      <c r="U17" s="137">
        <f t="shared" si="4"/>
        <v>11.700000000000001</v>
      </c>
      <c r="V17" s="9"/>
    </row>
    <row r="18" spans="1:22" x14ac:dyDescent="0.35">
      <c r="A18" s="2"/>
      <c r="B18" s="129">
        <v>44805</v>
      </c>
      <c r="C18" s="135">
        <v>1</v>
      </c>
      <c r="D18" s="136"/>
      <c r="E18" s="137">
        <f t="shared" si="0"/>
        <v>1</v>
      </c>
      <c r="G18" s="129">
        <v>44805</v>
      </c>
      <c r="H18" s="135">
        <v>0.95</v>
      </c>
      <c r="I18" s="136"/>
      <c r="J18" s="137">
        <f t="shared" si="1"/>
        <v>0.95</v>
      </c>
      <c r="L18" s="129">
        <v>44805</v>
      </c>
      <c r="M18" s="135">
        <v>0.95</v>
      </c>
      <c r="N18" s="136"/>
      <c r="O18" s="137">
        <f t="shared" si="2"/>
        <v>10.45</v>
      </c>
      <c r="R18" s="129">
        <v>44805</v>
      </c>
      <c r="S18" s="141">
        <f t="shared" si="3"/>
        <v>0.95384615384615379</v>
      </c>
      <c r="T18" s="136"/>
      <c r="U18" s="137">
        <f>SUM(E18,J18,O18)</f>
        <v>12.399999999999999</v>
      </c>
      <c r="V18" s="9"/>
    </row>
    <row r="19" spans="1:22" ht="13.15" thickBot="1" x14ac:dyDescent="0.4">
      <c r="A19" s="2"/>
      <c r="B19" s="123"/>
      <c r="C19" s="124"/>
      <c r="D19" s="124"/>
      <c r="E19" s="125"/>
      <c r="G19" s="123"/>
      <c r="H19" s="124"/>
      <c r="I19" s="124"/>
      <c r="J19" s="125"/>
      <c r="L19" s="123"/>
      <c r="M19" s="124"/>
      <c r="N19" s="124"/>
      <c r="O19" s="125"/>
      <c r="R19" s="123"/>
      <c r="S19" s="124"/>
      <c r="T19" s="124"/>
      <c r="U19" s="125"/>
      <c r="V19" s="9"/>
    </row>
    <row r="20" spans="1:22" ht="13.15" thickBot="1" x14ac:dyDescent="0.4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T20" s="8"/>
      <c r="U20" s="9"/>
      <c r="V20" s="9"/>
    </row>
    <row r="21" spans="1:22" ht="13.15" thickBot="1" x14ac:dyDescent="0.4">
      <c r="A21" s="2"/>
      <c r="B21" s="122" t="s">
        <v>164</v>
      </c>
      <c r="C21" s="134" t="s">
        <v>186</v>
      </c>
      <c r="D21" s="134"/>
      <c r="E21" s="133" t="s">
        <v>108</v>
      </c>
      <c r="G21" s="122" t="s">
        <v>164</v>
      </c>
      <c r="H21" s="134" t="s">
        <v>186</v>
      </c>
      <c r="I21" s="134"/>
      <c r="J21" s="133" t="s">
        <v>108</v>
      </c>
      <c r="L21" s="122" t="s">
        <v>164</v>
      </c>
      <c r="M21" s="134" t="s">
        <v>186</v>
      </c>
      <c r="N21" s="134"/>
      <c r="O21" s="133" t="s">
        <v>108</v>
      </c>
      <c r="R21" s="122" t="s">
        <v>164</v>
      </c>
      <c r="S21" s="134" t="s">
        <v>186</v>
      </c>
      <c r="T21" s="134"/>
      <c r="U21" s="133" t="s">
        <v>108</v>
      </c>
      <c r="V21" s="9"/>
    </row>
    <row r="22" spans="1:22" x14ac:dyDescent="0.35">
      <c r="A22" s="2"/>
      <c r="B22" s="126"/>
      <c r="C22" s="127"/>
      <c r="D22" s="127"/>
      <c r="E22" s="128"/>
      <c r="G22" s="126"/>
      <c r="H22" s="127"/>
      <c r="I22" s="127"/>
      <c r="J22" s="128"/>
      <c r="L22" s="126"/>
      <c r="M22" s="127"/>
      <c r="N22" s="127"/>
      <c r="O22" s="128"/>
      <c r="R22" s="126"/>
      <c r="S22" s="127"/>
      <c r="T22" s="127"/>
      <c r="U22" s="128"/>
      <c r="V22" s="9"/>
    </row>
    <row r="23" spans="1:22" x14ac:dyDescent="0.35">
      <c r="A23" s="2"/>
      <c r="B23" s="129">
        <v>44713</v>
      </c>
      <c r="C23" s="135">
        <v>0.2</v>
      </c>
      <c r="D23" s="135"/>
      <c r="E23" s="130">
        <f>C23*$C$3</f>
        <v>0.2</v>
      </c>
      <c r="G23" s="129">
        <v>44713</v>
      </c>
      <c r="H23" s="135">
        <v>0.2</v>
      </c>
      <c r="I23" s="136"/>
      <c r="J23" s="130">
        <f>H23*$H$3</f>
        <v>0.2</v>
      </c>
      <c r="L23" s="129">
        <v>44713</v>
      </c>
      <c r="M23" s="135">
        <v>0.2</v>
      </c>
      <c r="N23" s="136"/>
      <c r="O23" s="130">
        <f>M23*$M$3</f>
        <v>2.2000000000000002</v>
      </c>
      <c r="R23" s="129">
        <v>44713</v>
      </c>
      <c r="S23" s="141">
        <f>U23/SUM($C$3,$H$3,$M$3)</f>
        <v>0.2</v>
      </c>
      <c r="T23" s="136"/>
      <c r="U23" s="140">
        <f>SUM(E23,J23,O23)</f>
        <v>2.6</v>
      </c>
      <c r="V23" s="9"/>
    </row>
    <row r="24" spans="1:22" x14ac:dyDescent="0.35">
      <c r="A24" s="2"/>
      <c r="B24" s="129">
        <v>44774</v>
      </c>
      <c r="C24" s="135">
        <v>0.5</v>
      </c>
      <c r="D24" s="135"/>
      <c r="E24" s="130">
        <f>C24*$C$3</f>
        <v>0.5</v>
      </c>
      <c r="G24" s="129">
        <v>44774</v>
      </c>
      <c r="H24" s="135">
        <v>0.5</v>
      </c>
      <c r="I24" s="135"/>
      <c r="J24" s="130">
        <f>H24*$H$3</f>
        <v>0.5</v>
      </c>
      <c r="L24" s="129">
        <v>44774</v>
      </c>
      <c r="M24" s="135">
        <v>0.5</v>
      </c>
      <c r="N24" s="135"/>
      <c r="O24" s="130">
        <f>M24*$M$3</f>
        <v>5.5</v>
      </c>
      <c r="R24" s="129">
        <v>44774</v>
      </c>
      <c r="S24" s="141">
        <f>U24/SUM($C$3,$H$3,$M$3)</f>
        <v>0.5</v>
      </c>
      <c r="T24" s="136"/>
      <c r="U24" s="140">
        <f t="shared" ref="U24:U25" si="5">SUM(E24,J24,O24)</f>
        <v>6.5</v>
      </c>
      <c r="V24" s="9"/>
    </row>
    <row r="25" spans="1:22" x14ac:dyDescent="0.35">
      <c r="A25" s="2"/>
      <c r="B25" s="129">
        <v>44866</v>
      </c>
      <c r="C25" s="135">
        <v>0.85</v>
      </c>
      <c r="D25" s="135"/>
      <c r="E25" s="130">
        <f>C25*$C$3</f>
        <v>0.85</v>
      </c>
      <c r="G25" s="129">
        <v>44866</v>
      </c>
      <c r="H25" s="135">
        <v>0.85</v>
      </c>
      <c r="I25" s="136"/>
      <c r="J25" s="130">
        <f>H25*$H$3</f>
        <v>0.85</v>
      </c>
      <c r="L25" s="129">
        <v>44866</v>
      </c>
      <c r="M25" s="135">
        <v>0.85</v>
      </c>
      <c r="N25" s="136"/>
      <c r="O25" s="130">
        <f>M25*$M$3</f>
        <v>9.35</v>
      </c>
      <c r="R25" s="129">
        <v>44866</v>
      </c>
      <c r="S25" s="141">
        <f>U25/SUM($C$3,$H$3,$M$3)</f>
        <v>0.84999999999999987</v>
      </c>
      <c r="T25" s="136"/>
      <c r="U25" s="140">
        <f t="shared" si="5"/>
        <v>11.049999999999999</v>
      </c>
      <c r="V25" s="9"/>
    </row>
    <row r="26" spans="1:22" ht="13.15" thickBot="1" x14ac:dyDescent="0.4">
      <c r="A26" s="2"/>
      <c r="B26" s="123"/>
      <c r="C26" s="124"/>
      <c r="D26" s="124"/>
      <c r="E26" s="125"/>
      <c r="G26" s="123"/>
      <c r="H26" s="124"/>
      <c r="I26" s="124"/>
      <c r="J26" s="125"/>
      <c r="L26" s="123"/>
      <c r="M26" s="124"/>
      <c r="N26" s="124"/>
      <c r="O26" s="125"/>
      <c r="R26" s="123"/>
      <c r="S26" s="124"/>
      <c r="T26" s="124"/>
      <c r="U26" s="125"/>
      <c r="V26" s="9"/>
    </row>
    <row r="27" spans="1:22" x14ac:dyDescent="0.35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T27" s="8"/>
      <c r="U27" s="9"/>
      <c r="V27" s="9"/>
    </row>
    <row r="28" spans="1:22" x14ac:dyDescent="0.35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T28" s="8"/>
      <c r="U28" s="9"/>
      <c r="V28" s="9"/>
    </row>
    <row r="29" spans="1:22" ht="13.15" thickBot="1" x14ac:dyDescent="0.4">
      <c r="A29" s="2"/>
      <c r="B29" s="18"/>
      <c r="C29" s="18"/>
      <c r="D29" s="19"/>
      <c r="E29" s="19"/>
      <c r="F29" s="3"/>
      <c r="G29" s="3"/>
      <c r="H29" s="3"/>
      <c r="I29" s="3"/>
      <c r="J29" s="3"/>
      <c r="K29" s="3"/>
      <c r="L29" s="3"/>
      <c r="M29" s="3"/>
      <c r="N29" s="3"/>
      <c r="T29" s="8"/>
      <c r="U29" s="9"/>
      <c r="V29" s="9"/>
    </row>
    <row r="30" spans="1:22" ht="14.25" x14ac:dyDescent="0.35">
      <c r="A30" s="2"/>
      <c r="B30" s="154" t="s">
        <v>151</v>
      </c>
      <c r="C30" s="3"/>
      <c r="D30" s="154" t="s">
        <v>152</v>
      </c>
      <c r="E30" s="3"/>
      <c r="F30" s="3"/>
      <c r="G30" s="3"/>
      <c r="H30" s="3"/>
      <c r="I30" s="154" t="s">
        <v>152</v>
      </c>
      <c r="J30" s="3"/>
      <c r="K30" s="3"/>
      <c r="L30" s="3"/>
      <c r="M30" s="3"/>
      <c r="N30" s="154" t="s">
        <v>152</v>
      </c>
      <c r="R30" s="154" t="s">
        <v>153</v>
      </c>
    </row>
    <row r="31" spans="1:22" ht="14.25" x14ac:dyDescent="0.35">
      <c r="A31" s="2"/>
      <c r="B31" s="155">
        <v>0</v>
      </c>
      <c r="C31" s="3"/>
      <c r="D31" s="155">
        <f>IF(AND($B31&gt;=D$8,$B31&lt;=D$7),E$8+(E$7-E$8)*(($B31-D$8)/(D$7-D$8)),
IF(AND($B31&gt;D$7,$B31&lt;=D$6),E$7+(E$6-E$7)*(($B31-D$7)/(D$6-D$7))))</f>
        <v>1</v>
      </c>
      <c r="E31" s="3"/>
      <c r="F31" s="3"/>
      <c r="G31" s="3"/>
      <c r="H31" s="3"/>
      <c r="I31" s="155">
        <f>IF(AND($B31&gt;=I$8,$B31&lt;=I$7),J$8+(J$7-J$8)*(($B31-I$8)/(I$7-I$8)),
IF(AND($B31&gt;I$7,$B31&lt;=I$6),J$7+(J$6-J$7)*(($B31-I$7)/(I$6-I$7))))</f>
        <v>1</v>
      </c>
      <c r="J31" s="3"/>
      <c r="K31" s="3"/>
      <c r="L31" s="3"/>
      <c r="M31" s="3"/>
      <c r="N31" s="155">
        <f>IF(AND($B31&gt;=N$8,$B31&lt;=N$7),O$8+(O$7-O$8)*(($B31-N$8)/(N$7-N$8)),
IF(AND($B31&gt;N$7,$B31&lt;=N$6),O$7+(O$6-O$7)*(($B31-N$7)/(N$6-N$7))))</f>
        <v>1</v>
      </c>
      <c r="R31" s="155">
        <f>((D31*$C$3)+(I31*$H$3)+(N31*$M$3))/SUM($C$3,$H$3,$M$3)</f>
        <v>1</v>
      </c>
    </row>
    <row r="32" spans="1:22" ht="14.25" x14ac:dyDescent="0.35">
      <c r="A32" s="2"/>
      <c r="B32" s="155">
        <v>0.01</v>
      </c>
      <c r="C32" s="3"/>
      <c r="D32" s="155">
        <f t="shared" ref="D32:D95" si="6">IF(AND($B32&gt;=D$8,$B32&lt;=D$7),E$8+(E$7-E$8)*(($B32-D$8)/(D$7-D$8)),
IF(AND($B32&gt;D$7,$B32&lt;=D$6),E$7+(E$6-E$7)*(($B32-D$7)/(D$6-D$7))))</f>
        <v>1</v>
      </c>
      <c r="E32" s="3"/>
      <c r="F32" s="3"/>
      <c r="G32" s="3"/>
      <c r="H32" s="3"/>
      <c r="I32" s="155">
        <f t="shared" ref="I32:I95" si="7">IF(AND($B32&gt;=I$8,$B32&lt;=I$7),J$8+(J$7-J$8)*(($B32-I$8)/(I$7-I$8)),
IF(AND($B32&gt;I$7,$B32&lt;=I$6),J$7+(J$6-J$7)*(($B32-I$7)/(I$6-I$7))))</f>
        <v>1</v>
      </c>
      <c r="J32" s="3"/>
      <c r="K32" s="3"/>
      <c r="L32" s="3"/>
      <c r="M32" s="3"/>
      <c r="N32" s="155">
        <f t="shared" ref="N32:N95" si="8">IF(AND($B32&gt;=N$8,$B32&lt;=N$7),O$8+(O$7-O$8)*(($B32-N$8)/(N$7-N$8)),
IF(AND($B32&gt;N$7,$B32&lt;=N$6),O$7+(O$6-O$7)*(($B32-N$7)/(N$6-N$7))))</f>
        <v>1</v>
      </c>
      <c r="R32" s="155">
        <f t="shared" ref="R32:R95" si="9">((D32*$C$3)+(I32*$H$3)+(N32*$M$3))/SUM($C$3,$H$3,$M$3)</f>
        <v>1</v>
      </c>
    </row>
    <row r="33" spans="1:22" ht="14.25" x14ac:dyDescent="0.35">
      <c r="A33" s="2"/>
      <c r="B33" s="155">
        <v>0.02</v>
      </c>
      <c r="C33" s="3"/>
      <c r="D33" s="155">
        <f t="shared" si="6"/>
        <v>1</v>
      </c>
      <c r="E33" s="3"/>
      <c r="F33" s="3"/>
      <c r="G33" s="3"/>
      <c r="H33" s="3"/>
      <c r="I33" s="155">
        <f t="shared" si="7"/>
        <v>1</v>
      </c>
      <c r="J33" s="3"/>
      <c r="K33" s="3"/>
      <c r="L33" s="3"/>
      <c r="M33" s="3"/>
      <c r="N33" s="155">
        <f t="shared" si="8"/>
        <v>1</v>
      </c>
      <c r="R33" s="155">
        <f t="shared" si="9"/>
        <v>1</v>
      </c>
    </row>
    <row r="34" spans="1:22" ht="14.25" x14ac:dyDescent="0.35">
      <c r="A34" s="2"/>
      <c r="B34" s="155">
        <v>0.03</v>
      </c>
      <c r="C34" s="3"/>
      <c r="D34" s="155">
        <f t="shared" si="6"/>
        <v>1</v>
      </c>
      <c r="E34" s="3"/>
      <c r="F34" s="3"/>
      <c r="G34" s="3"/>
      <c r="H34" s="3"/>
      <c r="I34" s="155">
        <f t="shared" si="7"/>
        <v>1</v>
      </c>
      <c r="J34" s="3"/>
      <c r="K34" s="3"/>
      <c r="L34" s="3"/>
      <c r="M34" s="3"/>
      <c r="N34" s="155">
        <f t="shared" si="8"/>
        <v>1</v>
      </c>
      <c r="R34" s="155">
        <f t="shared" si="9"/>
        <v>1</v>
      </c>
    </row>
    <row r="35" spans="1:22" ht="14.25" x14ac:dyDescent="0.35">
      <c r="A35" s="2"/>
      <c r="B35" s="155">
        <v>0.04</v>
      </c>
      <c r="C35" s="3"/>
      <c r="D35" s="155">
        <f t="shared" si="6"/>
        <v>1</v>
      </c>
      <c r="E35" s="3"/>
      <c r="F35" s="3"/>
      <c r="G35" s="3"/>
      <c r="H35" s="3"/>
      <c r="I35" s="155">
        <f t="shared" si="7"/>
        <v>1</v>
      </c>
      <c r="J35" s="3"/>
      <c r="K35" s="3"/>
      <c r="L35" s="3"/>
      <c r="M35" s="3"/>
      <c r="N35" s="155">
        <f t="shared" si="8"/>
        <v>1</v>
      </c>
      <c r="R35" s="155">
        <f t="shared" si="9"/>
        <v>1</v>
      </c>
    </row>
    <row r="36" spans="1:22" ht="14.25" x14ac:dyDescent="0.35">
      <c r="A36" s="2"/>
      <c r="B36" s="155">
        <v>0.05</v>
      </c>
      <c r="C36" s="3"/>
      <c r="D36" s="155">
        <f t="shared" si="6"/>
        <v>1</v>
      </c>
      <c r="E36" s="3"/>
      <c r="F36" s="3"/>
      <c r="G36" s="3"/>
      <c r="H36" s="3"/>
      <c r="I36" s="155">
        <f t="shared" si="7"/>
        <v>1</v>
      </c>
      <c r="J36" s="3"/>
      <c r="K36" s="3"/>
      <c r="L36" s="3"/>
      <c r="M36" s="3"/>
      <c r="N36" s="155">
        <f t="shared" si="8"/>
        <v>1</v>
      </c>
      <c r="R36" s="155">
        <f t="shared" si="9"/>
        <v>1</v>
      </c>
    </row>
    <row r="37" spans="1:22" ht="14.25" x14ac:dyDescent="0.35">
      <c r="A37" s="2"/>
      <c r="B37" s="155">
        <v>0.06</v>
      </c>
      <c r="C37" s="3"/>
      <c r="D37" s="155">
        <f t="shared" si="6"/>
        <v>1</v>
      </c>
      <c r="E37" s="3"/>
      <c r="F37" s="3"/>
      <c r="G37" s="3"/>
      <c r="H37" s="3"/>
      <c r="I37" s="155">
        <f t="shared" si="7"/>
        <v>1</v>
      </c>
      <c r="J37" s="3"/>
      <c r="K37" s="3"/>
      <c r="L37" s="3"/>
      <c r="M37" s="3"/>
      <c r="N37" s="155">
        <f t="shared" si="8"/>
        <v>1</v>
      </c>
      <c r="R37" s="155">
        <f t="shared" si="9"/>
        <v>1</v>
      </c>
    </row>
    <row r="38" spans="1:22" ht="14.25" x14ac:dyDescent="0.35">
      <c r="A38" s="2"/>
      <c r="B38" s="155">
        <v>7.0000000000000007E-2</v>
      </c>
      <c r="C38" s="3"/>
      <c r="D38" s="155">
        <f t="shared" si="6"/>
        <v>1</v>
      </c>
      <c r="E38" s="3"/>
      <c r="F38" s="3"/>
      <c r="G38" s="3"/>
      <c r="H38" s="3"/>
      <c r="I38" s="155">
        <f t="shared" si="7"/>
        <v>1</v>
      </c>
      <c r="J38" s="3"/>
      <c r="K38" s="3"/>
      <c r="L38" s="3"/>
      <c r="M38" s="3"/>
      <c r="N38" s="155">
        <f t="shared" si="8"/>
        <v>1</v>
      </c>
      <c r="R38" s="155">
        <f t="shared" si="9"/>
        <v>1</v>
      </c>
    </row>
    <row r="39" spans="1:22" ht="14.25" x14ac:dyDescent="0.35">
      <c r="A39" s="2"/>
      <c r="B39" s="155">
        <v>0.08</v>
      </c>
      <c r="C39" s="3"/>
      <c r="D39" s="155">
        <f t="shared" si="6"/>
        <v>1</v>
      </c>
      <c r="E39" s="3"/>
      <c r="F39" s="3"/>
      <c r="G39" s="3"/>
      <c r="H39" s="3"/>
      <c r="I39" s="155">
        <f t="shared" si="7"/>
        <v>1</v>
      </c>
      <c r="J39" s="22"/>
      <c r="K39" s="3"/>
      <c r="L39" s="3"/>
      <c r="M39" s="3"/>
      <c r="N39" s="155">
        <f t="shared" si="8"/>
        <v>1</v>
      </c>
      <c r="R39" s="155">
        <f t="shared" si="9"/>
        <v>1</v>
      </c>
    </row>
    <row r="40" spans="1:22" ht="14.25" x14ac:dyDescent="0.35">
      <c r="A40" s="2"/>
      <c r="B40" s="155">
        <v>0.09</v>
      </c>
      <c r="C40" s="3"/>
      <c r="D40" s="155">
        <f t="shared" si="6"/>
        <v>1</v>
      </c>
      <c r="E40" s="3"/>
      <c r="F40" s="3"/>
      <c r="G40" s="3"/>
      <c r="H40" s="3"/>
      <c r="I40" s="155">
        <f t="shared" si="7"/>
        <v>1</v>
      </c>
      <c r="J40" s="22"/>
      <c r="K40" s="3"/>
      <c r="L40" s="3"/>
      <c r="M40" s="3"/>
      <c r="N40" s="155">
        <f t="shared" si="8"/>
        <v>1</v>
      </c>
      <c r="R40" s="155">
        <f t="shared" si="9"/>
        <v>1</v>
      </c>
    </row>
    <row r="41" spans="1:22" ht="14.25" x14ac:dyDescent="0.35">
      <c r="A41" s="2"/>
      <c r="B41" s="155">
        <v>0.1</v>
      </c>
      <c r="C41" s="3"/>
      <c r="D41" s="155">
        <f t="shared" si="6"/>
        <v>1</v>
      </c>
      <c r="E41" s="3"/>
      <c r="F41" s="3"/>
      <c r="G41" s="3"/>
      <c r="H41" s="32"/>
      <c r="I41" s="155">
        <f t="shared" si="7"/>
        <v>1</v>
      </c>
      <c r="J41" s="21"/>
      <c r="K41" s="21"/>
      <c r="L41" s="3"/>
      <c r="M41" s="3"/>
      <c r="N41" s="155">
        <f t="shared" si="8"/>
        <v>1</v>
      </c>
      <c r="R41" s="155">
        <f t="shared" si="9"/>
        <v>1</v>
      </c>
    </row>
    <row r="42" spans="1:22" ht="14.25" x14ac:dyDescent="0.35">
      <c r="A42" s="2"/>
      <c r="B42" s="155">
        <v>0.11</v>
      </c>
      <c r="C42" s="3"/>
      <c r="D42" s="155">
        <f t="shared" si="6"/>
        <v>1</v>
      </c>
      <c r="E42" s="3"/>
      <c r="F42" s="3"/>
      <c r="G42" s="3"/>
      <c r="H42" s="3"/>
      <c r="I42" s="155">
        <f t="shared" si="7"/>
        <v>1</v>
      </c>
      <c r="J42" s="3"/>
      <c r="K42" s="3"/>
      <c r="L42" s="3"/>
      <c r="M42" s="3"/>
      <c r="N42" s="155">
        <f t="shared" si="8"/>
        <v>1</v>
      </c>
      <c r="R42" s="155">
        <f t="shared" si="9"/>
        <v>1</v>
      </c>
      <c r="V42" s="23"/>
    </row>
    <row r="43" spans="1:22" ht="14.25" x14ac:dyDescent="0.35">
      <c r="A43" s="2"/>
      <c r="B43" s="155">
        <v>0.12</v>
      </c>
      <c r="C43" s="3"/>
      <c r="D43" s="155">
        <f t="shared" si="6"/>
        <v>1</v>
      </c>
      <c r="E43" s="3"/>
      <c r="F43" s="3"/>
      <c r="G43" s="3"/>
      <c r="H43" s="3"/>
      <c r="I43" s="155">
        <f t="shared" si="7"/>
        <v>1</v>
      </c>
      <c r="J43" s="3"/>
      <c r="K43" s="3"/>
      <c r="L43" s="3"/>
      <c r="M43" s="3"/>
      <c r="N43" s="155">
        <f t="shared" si="8"/>
        <v>1</v>
      </c>
      <c r="R43" s="155">
        <f t="shared" si="9"/>
        <v>1</v>
      </c>
      <c r="V43" s="24"/>
    </row>
    <row r="44" spans="1:22" ht="14.25" x14ac:dyDescent="0.35">
      <c r="A44" s="2"/>
      <c r="B44" s="155">
        <v>0.13</v>
      </c>
      <c r="C44" s="3"/>
      <c r="D44" s="155">
        <f t="shared" si="6"/>
        <v>1</v>
      </c>
      <c r="E44" s="3"/>
      <c r="F44" s="3"/>
      <c r="G44" s="3"/>
      <c r="H44" s="3"/>
      <c r="I44" s="155">
        <f t="shared" si="7"/>
        <v>1</v>
      </c>
      <c r="J44" s="3"/>
      <c r="K44" s="3"/>
      <c r="L44" s="3"/>
      <c r="M44" s="3"/>
      <c r="N44" s="155">
        <f t="shared" si="8"/>
        <v>1</v>
      </c>
      <c r="R44" s="155">
        <f t="shared" si="9"/>
        <v>1</v>
      </c>
    </row>
    <row r="45" spans="1:22" ht="14.25" x14ac:dyDescent="0.35">
      <c r="A45" s="25"/>
      <c r="B45" s="155">
        <v>0.14000000000000001</v>
      </c>
      <c r="C45" s="3"/>
      <c r="D45" s="155">
        <f t="shared" si="6"/>
        <v>1</v>
      </c>
      <c r="E45" s="3"/>
      <c r="F45" s="3"/>
      <c r="G45" s="3"/>
      <c r="H45" s="3"/>
      <c r="I45" s="155">
        <f t="shared" si="7"/>
        <v>1</v>
      </c>
      <c r="J45" s="3"/>
      <c r="K45" s="3"/>
      <c r="L45" s="3"/>
      <c r="M45" s="3"/>
      <c r="N45" s="155">
        <f t="shared" si="8"/>
        <v>1</v>
      </c>
      <c r="R45" s="155">
        <f t="shared" si="9"/>
        <v>1</v>
      </c>
    </row>
    <row r="46" spans="1:22" ht="14.25" x14ac:dyDescent="0.35">
      <c r="A46" s="2"/>
      <c r="B46" s="155">
        <v>0.15</v>
      </c>
      <c r="C46" s="3"/>
      <c r="D46" s="155">
        <f t="shared" si="6"/>
        <v>1</v>
      </c>
      <c r="E46" s="3"/>
      <c r="F46" s="3"/>
      <c r="G46" s="3"/>
      <c r="H46" s="3"/>
      <c r="I46" s="155">
        <f t="shared" si="7"/>
        <v>1</v>
      </c>
      <c r="J46" s="3"/>
      <c r="K46" s="3"/>
      <c r="L46" s="3"/>
      <c r="M46" s="3"/>
      <c r="N46" s="155">
        <f t="shared" si="8"/>
        <v>1</v>
      </c>
      <c r="R46" s="155">
        <f t="shared" si="9"/>
        <v>1</v>
      </c>
    </row>
    <row r="47" spans="1:22" ht="14.25" x14ac:dyDescent="0.35">
      <c r="A47" s="2"/>
      <c r="B47" s="155">
        <v>0.16</v>
      </c>
      <c r="C47" s="3"/>
      <c r="D47" s="155">
        <f t="shared" si="6"/>
        <v>1</v>
      </c>
      <c r="E47" s="3"/>
      <c r="F47" s="3"/>
      <c r="G47" s="3"/>
      <c r="H47" s="3"/>
      <c r="I47" s="155">
        <f t="shared" si="7"/>
        <v>1</v>
      </c>
      <c r="J47" s="3"/>
      <c r="K47" s="3"/>
      <c r="L47" s="3"/>
      <c r="M47" s="3"/>
      <c r="N47" s="155">
        <f t="shared" si="8"/>
        <v>1</v>
      </c>
      <c r="R47" s="155">
        <f t="shared" si="9"/>
        <v>1</v>
      </c>
    </row>
    <row r="48" spans="1:22" ht="14.25" x14ac:dyDescent="0.35">
      <c r="A48" s="2"/>
      <c r="B48" s="155">
        <v>0.17</v>
      </c>
      <c r="C48" s="3"/>
      <c r="D48" s="155">
        <f t="shared" si="6"/>
        <v>1</v>
      </c>
      <c r="E48" s="3"/>
      <c r="F48" s="3"/>
      <c r="G48" s="3"/>
      <c r="H48" s="3"/>
      <c r="I48" s="155">
        <f t="shared" si="7"/>
        <v>1</v>
      </c>
      <c r="N48" s="155">
        <f t="shared" si="8"/>
        <v>1</v>
      </c>
      <c r="R48" s="155">
        <f t="shared" si="9"/>
        <v>1</v>
      </c>
    </row>
    <row r="49" spans="1:18" ht="14.25" x14ac:dyDescent="0.35">
      <c r="A49" s="2"/>
      <c r="B49" s="155">
        <v>0.18</v>
      </c>
      <c r="C49" s="3"/>
      <c r="D49" s="155">
        <f t="shared" si="6"/>
        <v>1</v>
      </c>
      <c r="E49" s="3"/>
      <c r="F49" s="3"/>
      <c r="G49" s="3"/>
      <c r="H49" s="3"/>
      <c r="I49" s="155">
        <f t="shared" si="7"/>
        <v>1</v>
      </c>
      <c r="N49" s="155">
        <f t="shared" si="8"/>
        <v>1</v>
      </c>
      <c r="R49" s="155">
        <f t="shared" si="9"/>
        <v>1</v>
      </c>
    </row>
    <row r="50" spans="1:18" ht="14.25" x14ac:dyDescent="0.35">
      <c r="A50" s="25"/>
      <c r="B50" s="155">
        <v>0.19</v>
      </c>
      <c r="C50" s="3"/>
      <c r="D50" s="155">
        <f t="shared" si="6"/>
        <v>1</v>
      </c>
      <c r="E50" s="3"/>
      <c r="F50" s="3"/>
      <c r="G50" s="3"/>
      <c r="H50" s="3"/>
      <c r="I50" s="155">
        <f t="shared" si="7"/>
        <v>1</v>
      </c>
      <c r="N50" s="155">
        <f t="shared" si="8"/>
        <v>1</v>
      </c>
      <c r="R50" s="155">
        <f t="shared" si="9"/>
        <v>1</v>
      </c>
    </row>
    <row r="51" spans="1:18" ht="14.25" x14ac:dyDescent="0.35">
      <c r="A51" s="25"/>
      <c r="B51" s="155">
        <v>0.2</v>
      </c>
      <c r="C51" s="3"/>
      <c r="D51" s="155">
        <f t="shared" si="6"/>
        <v>1</v>
      </c>
      <c r="E51" s="3"/>
      <c r="F51" s="3"/>
      <c r="G51" s="3"/>
      <c r="H51" s="3"/>
      <c r="I51" s="155">
        <f t="shared" si="7"/>
        <v>1</v>
      </c>
      <c r="N51" s="155">
        <f t="shared" si="8"/>
        <v>1</v>
      </c>
      <c r="R51" s="155">
        <f t="shared" si="9"/>
        <v>1</v>
      </c>
    </row>
    <row r="52" spans="1:18" ht="14.25" x14ac:dyDescent="0.35">
      <c r="A52" s="25"/>
      <c r="B52" s="155">
        <v>0.21</v>
      </c>
      <c r="C52" s="3"/>
      <c r="D52" s="155">
        <f t="shared" si="6"/>
        <v>1</v>
      </c>
      <c r="E52" s="3"/>
      <c r="F52" s="3"/>
      <c r="G52" s="3"/>
      <c r="H52" s="32"/>
      <c r="I52" s="155">
        <f t="shared" si="7"/>
        <v>1</v>
      </c>
      <c r="N52" s="155">
        <f t="shared" si="8"/>
        <v>1</v>
      </c>
      <c r="R52" s="155">
        <f t="shared" si="9"/>
        <v>1</v>
      </c>
    </row>
    <row r="53" spans="1:18" ht="14.25" x14ac:dyDescent="0.35">
      <c r="A53" s="25"/>
      <c r="B53" s="155">
        <v>0.22</v>
      </c>
      <c r="C53" s="3"/>
      <c r="D53" s="155">
        <f t="shared" si="6"/>
        <v>1</v>
      </c>
      <c r="E53" s="3"/>
      <c r="F53" s="3"/>
      <c r="G53" s="3"/>
      <c r="H53" s="3"/>
      <c r="I53" s="155">
        <f t="shared" si="7"/>
        <v>1</v>
      </c>
      <c r="N53" s="155">
        <f t="shared" si="8"/>
        <v>1</v>
      </c>
      <c r="R53" s="155">
        <f t="shared" si="9"/>
        <v>1</v>
      </c>
    </row>
    <row r="54" spans="1:18" ht="14.25" x14ac:dyDescent="0.35">
      <c r="A54" s="25"/>
      <c r="B54" s="155">
        <v>0.23</v>
      </c>
      <c r="C54" s="26"/>
      <c r="D54" s="155">
        <f t="shared" si="6"/>
        <v>1</v>
      </c>
      <c r="E54" s="34"/>
      <c r="F54" s="33"/>
      <c r="G54" s="33"/>
      <c r="H54" s="33"/>
      <c r="I54" s="155">
        <f t="shared" si="7"/>
        <v>1</v>
      </c>
      <c r="N54" s="155">
        <f t="shared" si="8"/>
        <v>1</v>
      </c>
      <c r="R54" s="155">
        <f t="shared" si="9"/>
        <v>1</v>
      </c>
    </row>
    <row r="55" spans="1:18" ht="14.25" x14ac:dyDescent="0.35">
      <c r="A55" s="25"/>
      <c r="B55" s="155">
        <v>0.24</v>
      </c>
      <c r="C55" s="26"/>
      <c r="D55" s="155">
        <f t="shared" si="6"/>
        <v>1</v>
      </c>
      <c r="E55" s="34"/>
      <c r="F55" s="33"/>
      <c r="G55" s="33"/>
      <c r="H55" s="33"/>
      <c r="I55" s="155">
        <f t="shared" si="7"/>
        <v>1</v>
      </c>
      <c r="N55" s="155">
        <f t="shared" si="8"/>
        <v>1</v>
      </c>
      <c r="R55" s="155">
        <f t="shared" si="9"/>
        <v>1</v>
      </c>
    </row>
    <row r="56" spans="1:18" ht="14.25" x14ac:dyDescent="0.35">
      <c r="A56" s="25"/>
      <c r="B56" s="155">
        <v>0.25</v>
      </c>
      <c r="C56" s="26"/>
      <c r="D56" s="155">
        <f t="shared" si="6"/>
        <v>1</v>
      </c>
      <c r="E56" s="34"/>
      <c r="F56" s="33"/>
      <c r="G56" s="33"/>
      <c r="H56" s="33"/>
      <c r="I56" s="155">
        <f t="shared" si="7"/>
        <v>1</v>
      </c>
      <c r="N56" s="155">
        <f t="shared" si="8"/>
        <v>1</v>
      </c>
      <c r="R56" s="155">
        <f t="shared" si="9"/>
        <v>1</v>
      </c>
    </row>
    <row r="57" spans="1:18" ht="14.25" x14ac:dyDescent="0.35">
      <c r="A57" s="25"/>
      <c r="B57" s="155">
        <v>0.26</v>
      </c>
      <c r="C57" s="26"/>
      <c r="D57" s="155">
        <f t="shared" si="6"/>
        <v>1</v>
      </c>
      <c r="E57" s="34"/>
      <c r="F57" s="33"/>
      <c r="G57" s="33"/>
      <c r="H57" s="33"/>
      <c r="I57" s="155">
        <f t="shared" si="7"/>
        <v>1</v>
      </c>
      <c r="N57" s="155">
        <f t="shared" si="8"/>
        <v>1</v>
      </c>
      <c r="R57" s="155">
        <f t="shared" si="9"/>
        <v>1</v>
      </c>
    </row>
    <row r="58" spans="1:18" ht="14.25" x14ac:dyDescent="0.35">
      <c r="A58" s="25"/>
      <c r="B58" s="155">
        <v>0.27</v>
      </c>
      <c r="C58" s="26"/>
      <c r="D58" s="155">
        <f t="shared" si="6"/>
        <v>1</v>
      </c>
      <c r="E58" s="34"/>
      <c r="F58" s="33"/>
      <c r="G58" s="33"/>
      <c r="H58" s="33"/>
      <c r="I58" s="155">
        <f t="shared" si="7"/>
        <v>1</v>
      </c>
      <c r="N58" s="155">
        <f t="shared" si="8"/>
        <v>1</v>
      </c>
      <c r="R58" s="155">
        <f t="shared" si="9"/>
        <v>1</v>
      </c>
    </row>
    <row r="59" spans="1:18" ht="14.25" x14ac:dyDescent="0.35">
      <c r="A59" s="25"/>
      <c r="B59" s="155">
        <v>0.28000000000000003</v>
      </c>
      <c r="C59" s="26"/>
      <c r="D59" s="155">
        <f t="shared" si="6"/>
        <v>1</v>
      </c>
      <c r="E59" s="34"/>
      <c r="F59" s="33"/>
      <c r="G59" s="33"/>
      <c r="H59" s="33"/>
      <c r="I59" s="155">
        <f t="shared" si="7"/>
        <v>1</v>
      </c>
      <c r="N59" s="155">
        <f t="shared" si="8"/>
        <v>1</v>
      </c>
      <c r="R59" s="155">
        <f t="shared" si="9"/>
        <v>1</v>
      </c>
    </row>
    <row r="60" spans="1:18" ht="14.25" x14ac:dyDescent="0.35">
      <c r="A60" s="25"/>
      <c r="B60" s="155">
        <v>0.28999999999999998</v>
      </c>
      <c r="C60" s="26"/>
      <c r="D60" s="155">
        <f t="shared" si="6"/>
        <v>1</v>
      </c>
      <c r="E60" s="27"/>
      <c r="F60" s="28"/>
      <c r="G60" s="27"/>
      <c r="H60" s="27"/>
      <c r="I60" s="155">
        <f t="shared" si="7"/>
        <v>1</v>
      </c>
      <c r="N60" s="155">
        <f t="shared" si="8"/>
        <v>1</v>
      </c>
      <c r="R60" s="155">
        <f t="shared" si="9"/>
        <v>1</v>
      </c>
    </row>
    <row r="61" spans="1:18" ht="14.25" x14ac:dyDescent="0.35">
      <c r="A61" s="25"/>
      <c r="B61" s="155">
        <v>0.3</v>
      </c>
      <c r="C61" s="26"/>
      <c r="D61" s="155">
        <f t="shared" si="6"/>
        <v>1</v>
      </c>
      <c r="E61" s="27"/>
      <c r="F61" s="28"/>
      <c r="G61" s="27"/>
      <c r="H61" s="27"/>
      <c r="I61" s="155">
        <f t="shared" si="7"/>
        <v>1</v>
      </c>
      <c r="N61" s="155">
        <f t="shared" si="8"/>
        <v>1</v>
      </c>
      <c r="R61" s="155">
        <f t="shared" si="9"/>
        <v>1</v>
      </c>
    </row>
    <row r="62" spans="1:18" ht="14.25" x14ac:dyDescent="0.35">
      <c r="A62" s="25"/>
      <c r="B62" s="155">
        <v>0.31</v>
      </c>
      <c r="C62" s="26"/>
      <c r="D62" s="155">
        <f t="shared" si="6"/>
        <v>1</v>
      </c>
      <c r="E62" s="27"/>
      <c r="F62" s="28"/>
      <c r="G62" s="27"/>
      <c r="H62" s="27"/>
      <c r="I62" s="155">
        <f t="shared" si="7"/>
        <v>1</v>
      </c>
      <c r="N62" s="155">
        <f t="shared" si="8"/>
        <v>1</v>
      </c>
      <c r="R62" s="155">
        <f t="shared" si="9"/>
        <v>1</v>
      </c>
    </row>
    <row r="63" spans="1:18" ht="14.25" x14ac:dyDescent="0.35">
      <c r="A63" s="25"/>
      <c r="B63" s="155">
        <v>0.32</v>
      </c>
      <c r="C63" s="26"/>
      <c r="D63" s="155">
        <f t="shared" si="6"/>
        <v>1</v>
      </c>
      <c r="E63" s="27"/>
      <c r="F63" s="28"/>
      <c r="G63" s="27"/>
      <c r="H63" s="27"/>
      <c r="I63" s="155">
        <f t="shared" si="7"/>
        <v>1</v>
      </c>
      <c r="N63" s="155">
        <f t="shared" si="8"/>
        <v>1</v>
      </c>
      <c r="R63" s="155">
        <f t="shared" si="9"/>
        <v>1</v>
      </c>
    </row>
    <row r="64" spans="1:18" ht="14.25" x14ac:dyDescent="0.35">
      <c r="A64" s="25"/>
      <c r="B64" s="155">
        <v>0.33</v>
      </c>
      <c r="C64" s="29"/>
      <c r="D64" s="155">
        <f t="shared" si="6"/>
        <v>1</v>
      </c>
      <c r="E64" s="27"/>
      <c r="F64" s="28"/>
      <c r="G64" s="27"/>
      <c r="H64" s="27"/>
      <c r="I64" s="155">
        <f t="shared" si="7"/>
        <v>1</v>
      </c>
      <c r="N64" s="155">
        <f t="shared" si="8"/>
        <v>1</v>
      </c>
      <c r="R64" s="155">
        <f t="shared" si="9"/>
        <v>1</v>
      </c>
    </row>
    <row r="65" spans="1:18" ht="14.25" x14ac:dyDescent="0.35">
      <c r="A65" s="25"/>
      <c r="B65" s="155">
        <v>0.34</v>
      </c>
      <c r="D65" s="155">
        <f t="shared" si="6"/>
        <v>1</v>
      </c>
      <c r="I65" s="155">
        <f t="shared" si="7"/>
        <v>1</v>
      </c>
      <c r="N65" s="155">
        <f t="shared" si="8"/>
        <v>1</v>
      </c>
      <c r="R65" s="155">
        <f t="shared" si="9"/>
        <v>1</v>
      </c>
    </row>
    <row r="66" spans="1:18" ht="12.75" customHeight="1" x14ac:dyDescent="0.35">
      <c r="A66" s="25"/>
      <c r="B66" s="155">
        <v>0.35</v>
      </c>
      <c r="D66" s="155">
        <f t="shared" si="6"/>
        <v>1</v>
      </c>
      <c r="I66" s="155">
        <f t="shared" si="7"/>
        <v>1</v>
      </c>
      <c r="N66" s="155">
        <f t="shared" si="8"/>
        <v>1</v>
      </c>
      <c r="R66" s="155">
        <f t="shared" si="9"/>
        <v>1</v>
      </c>
    </row>
    <row r="67" spans="1:18" ht="12.75" customHeight="1" x14ac:dyDescent="0.35">
      <c r="B67" s="155">
        <v>0.36</v>
      </c>
      <c r="D67" s="155">
        <f t="shared" si="6"/>
        <v>1</v>
      </c>
      <c r="I67" s="155">
        <f t="shared" si="7"/>
        <v>1</v>
      </c>
      <c r="N67" s="155">
        <f t="shared" si="8"/>
        <v>1</v>
      </c>
      <c r="R67" s="155">
        <f t="shared" si="9"/>
        <v>1</v>
      </c>
    </row>
    <row r="68" spans="1:18" ht="14.25" x14ac:dyDescent="0.35">
      <c r="B68" s="155">
        <v>0.37</v>
      </c>
      <c r="D68" s="155">
        <f t="shared" si="6"/>
        <v>1</v>
      </c>
      <c r="I68" s="155">
        <f t="shared" si="7"/>
        <v>1</v>
      </c>
      <c r="N68" s="155">
        <f t="shared" si="8"/>
        <v>1</v>
      </c>
      <c r="R68" s="155">
        <f t="shared" si="9"/>
        <v>1</v>
      </c>
    </row>
    <row r="69" spans="1:18" ht="14.25" x14ac:dyDescent="0.35">
      <c r="B69" s="155">
        <v>0.38</v>
      </c>
      <c r="D69" s="155">
        <f t="shared" si="6"/>
        <v>1</v>
      </c>
      <c r="I69" s="155">
        <f t="shared" si="7"/>
        <v>1</v>
      </c>
      <c r="N69" s="155">
        <f t="shared" si="8"/>
        <v>1</v>
      </c>
      <c r="R69" s="155">
        <f t="shared" si="9"/>
        <v>1</v>
      </c>
    </row>
    <row r="70" spans="1:18" ht="14.25" x14ac:dyDescent="0.35">
      <c r="B70" s="155">
        <v>0.39</v>
      </c>
      <c r="D70" s="155">
        <f t="shared" si="6"/>
        <v>1</v>
      </c>
      <c r="I70" s="155">
        <f t="shared" si="7"/>
        <v>1</v>
      </c>
      <c r="N70" s="155">
        <f t="shared" si="8"/>
        <v>1</v>
      </c>
      <c r="R70" s="155">
        <f t="shared" si="9"/>
        <v>1</v>
      </c>
    </row>
    <row r="71" spans="1:18" ht="14.25" x14ac:dyDescent="0.35">
      <c r="B71" s="155">
        <v>0.4</v>
      </c>
      <c r="D71" s="155">
        <f t="shared" si="6"/>
        <v>1</v>
      </c>
      <c r="I71" s="155">
        <f t="shared" si="7"/>
        <v>1</v>
      </c>
      <c r="N71" s="155">
        <f t="shared" si="8"/>
        <v>1</v>
      </c>
      <c r="R71" s="155">
        <f t="shared" si="9"/>
        <v>1</v>
      </c>
    </row>
    <row r="72" spans="1:18" ht="14.25" x14ac:dyDescent="0.35">
      <c r="B72" s="155">
        <v>0.41</v>
      </c>
      <c r="D72" s="155">
        <f t="shared" si="6"/>
        <v>1</v>
      </c>
      <c r="I72" s="155">
        <f t="shared" si="7"/>
        <v>1</v>
      </c>
      <c r="N72" s="155">
        <f t="shared" si="8"/>
        <v>1</v>
      </c>
      <c r="R72" s="155">
        <f t="shared" si="9"/>
        <v>1</v>
      </c>
    </row>
    <row r="73" spans="1:18" ht="14.25" x14ac:dyDescent="0.35">
      <c r="B73" s="155">
        <v>0.42</v>
      </c>
      <c r="D73" s="155">
        <f t="shared" si="6"/>
        <v>1</v>
      </c>
      <c r="I73" s="155">
        <f t="shared" si="7"/>
        <v>1</v>
      </c>
      <c r="N73" s="155">
        <f t="shared" si="8"/>
        <v>1</v>
      </c>
      <c r="R73" s="155">
        <f t="shared" si="9"/>
        <v>1</v>
      </c>
    </row>
    <row r="74" spans="1:18" s="4" customFormat="1" ht="14.25" x14ac:dyDescent="0.35">
      <c r="B74" s="155">
        <v>0.43</v>
      </c>
      <c r="C74" s="1"/>
      <c r="D74" s="155">
        <f t="shared" si="6"/>
        <v>1</v>
      </c>
      <c r="E74" s="1"/>
      <c r="F74" s="1"/>
      <c r="G74" s="1"/>
      <c r="H74" s="1"/>
      <c r="I74" s="155">
        <f t="shared" si="7"/>
        <v>1</v>
      </c>
      <c r="J74" s="1"/>
      <c r="K74" s="1"/>
      <c r="L74" s="1"/>
      <c r="M74" s="1"/>
      <c r="N74" s="155">
        <f t="shared" si="8"/>
        <v>1</v>
      </c>
      <c r="O74" s="1"/>
      <c r="P74" s="1"/>
      <c r="R74" s="155">
        <f t="shared" si="9"/>
        <v>1</v>
      </c>
    </row>
    <row r="75" spans="1:18" ht="14.25" x14ac:dyDescent="0.35">
      <c r="B75" s="155">
        <v>0.44</v>
      </c>
      <c r="D75" s="155">
        <f t="shared" si="6"/>
        <v>1</v>
      </c>
      <c r="I75" s="155">
        <f t="shared" si="7"/>
        <v>1</v>
      </c>
      <c r="N75" s="155">
        <f t="shared" si="8"/>
        <v>1</v>
      </c>
      <c r="R75" s="155">
        <f t="shared" si="9"/>
        <v>1</v>
      </c>
    </row>
    <row r="76" spans="1:18" ht="14.25" x14ac:dyDescent="0.35">
      <c r="B76" s="155">
        <v>0.45</v>
      </c>
      <c r="D76" s="155">
        <f t="shared" si="6"/>
        <v>1</v>
      </c>
      <c r="I76" s="155">
        <f t="shared" si="7"/>
        <v>1</v>
      </c>
      <c r="N76" s="155">
        <f t="shared" si="8"/>
        <v>1</v>
      </c>
      <c r="R76" s="155">
        <f t="shared" si="9"/>
        <v>1</v>
      </c>
    </row>
    <row r="77" spans="1:18" ht="14.25" x14ac:dyDescent="0.35">
      <c r="B77" s="155">
        <v>0.46</v>
      </c>
      <c r="D77" s="155">
        <f t="shared" si="6"/>
        <v>1</v>
      </c>
      <c r="I77" s="155">
        <f t="shared" si="7"/>
        <v>1</v>
      </c>
      <c r="N77" s="155">
        <f t="shared" si="8"/>
        <v>1</v>
      </c>
      <c r="R77" s="155">
        <f t="shared" si="9"/>
        <v>1</v>
      </c>
    </row>
    <row r="78" spans="1:18" ht="14.25" x14ac:dyDescent="0.35">
      <c r="B78" s="155">
        <v>0.47</v>
      </c>
      <c r="D78" s="155">
        <f t="shared" si="6"/>
        <v>1</v>
      </c>
      <c r="I78" s="155">
        <f t="shared" si="7"/>
        <v>1</v>
      </c>
      <c r="N78" s="155">
        <f t="shared" si="8"/>
        <v>1</v>
      </c>
      <c r="R78" s="155">
        <f t="shared" si="9"/>
        <v>1</v>
      </c>
    </row>
    <row r="79" spans="1:18" ht="14.25" x14ac:dyDescent="0.35">
      <c r="B79" s="155">
        <v>0.48</v>
      </c>
      <c r="D79" s="155">
        <f t="shared" si="6"/>
        <v>1</v>
      </c>
      <c r="I79" s="155">
        <f t="shared" si="7"/>
        <v>1</v>
      </c>
      <c r="N79" s="155">
        <f t="shared" si="8"/>
        <v>1</v>
      </c>
      <c r="R79" s="155">
        <f t="shared" si="9"/>
        <v>1</v>
      </c>
    </row>
    <row r="80" spans="1:18" ht="14.25" x14ac:dyDescent="0.35">
      <c r="B80" s="155">
        <v>0.49</v>
      </c>
      <c r="D80" s="155">
        <f t="shared" si="6"/>
        <v>1</v>
      </c>
      <c r="I80" s="155">
        <f t="shared" si="7"/>
        <v>1</v>
      </c>
      <c r="N80" s="155">
        <f t="shared" si="8"/>
        <v>1</v>
      </c>
      <c r="R80" s="155">
        <f t="shared" si="9"/>
        <v>1</v>
      </c>
    </row>
    <row r="81" spans="2:18" ht="14.25" x14ac:dyDescent="0.35">
      <c r="B81" s="155">
        <v>0.5</v>
      </c>
      <c r="D81" s="155">
        <f t="shared" si="6"/>
        <v>1</v>
      </c>
      <c r="I81" s="155">
        <f t="shared" si="7"/>
        <v>1</v>
      </c>
      <c r="N81" s="155">
        <f t="shared" si="8"/>
        <v>1</v>
      </c>
      <c r="R81" s="155">
        <f t="shared" si="9"/>
        <v>1</v>
      </c>
    </row>
    <row r="82" spans="2:18" ht="14.25" x14ac:dyDescent="0.35">
      <c r="B82" s="155">
        <v>0.51</v>
      </c>
      <c r="D82" s="155">
        <f t="shared" si="6"/>
        <v>1</v>
      </c>
      <c r="I82" s="155">
        <f t="shared" si="7"/>
        <v>1</v>
      </c>
      <c r="N82" s="155">
        <f t="shared" si="8"/>
        <v>1</v>
      </c>
      <c r="R82" s="155">
        <f t="shared" si="9"/>
        <v>1</v>
      </c>
    </row>
    <row r="83" spans="2:18" ht="14.25" x14ac:dyDescent="0.35">
      <c r="B83" s="155">
        <v>0.52</v>
      </c>
      <c r="D83" s="155">
        <f t="shared" si="6"/>
        <v>1</v>
      </c>
      <c r="I83" s="155">
        <f t="shared" si="7"/>
        <v>1</v>
      </c>
      <c r="N83" s="155">
        <f t="shared" si="8"/>
        <v>1</v>
      </c>
      <c r="R83" s="155">
        <f t="shared" si="9"/>
        <v>1</v>
      </c>
    </row>
    <row r="84" spans="2:18" ht="14.25" x14ac:dyDescent="0.35">
      <c r="B84" s="155">
        <v>0.53</v>
      </c>
      <c r="D84" s="155">
        <f t="shared" si="6"/>
        <v>1</v>
      </c>
      <c r="I84" s="155">
        <f t="shared" si="7"/>
        <v>1</v>
      </c>
      <c r="N84" s="155">
        <f t="shared" si="8"/>
        <v>1</v>
      </c>
      <c r="R84" s="155">
        <f t="shared" si="9"/>
        <v>1</v>
      </c>
    </row>
    <row r="85" spans="2:18" ht="14.25" x14ac:dyDescent="0.35">
      <c r="B85" s="155">
        <v>0.54</v>
      </c>
      <c r="D85" s="155">
        <f t="shared" si="6"/>
        <v>1</v>
      </c>
      <c r="I85" s="155">
        <f t="shared" si="7"/>
        <v>1</v>
      </c>
      <c r="N85" s="155">
        <f t="shared" si="8"/>
        <v>1</v>
      </c>
      <c r="R85" s="155">
        <f t="shared" si="9"/>
        <v>1</v>
      </c>
    </row>
    <row r="86" spans="2:18" ht="14.25" x14ac:dyDescent="0.35">
      <c r="B86" s="155">
        <v>0.55000000000000004</v>
      </c>
      <c r="D86" s="155">
        <f t="shared" si="6"/>
        <v>1</v>
      </c>
      <c r="I86" s="155">
        <f t="shared" si="7"/>
        <v>1</v>
      </c>
      <c r="N86" s="155">
        <f t="shared" si="8"/>
        <v>1</v>
      </c>
      <c r="R86" s="155">
        <f t="shared" si="9"/>
        <v>1</v>
      </c>
    </row>
    <row r="87" spans="2:18" ht="14.25" x14ac:dyDescent="0.35">
      <c r="B87" s="155">
        <v>0.56000000000000005</v>
      </c>
      <c r="D87" s="155">
        <f t="shared" si="6"/>
        <v>1</v>
      </c>
      <c r="I87" s="155">
        <f t="shared" si="7"/>
        <v>1</v>
      </c>
      <c r="N87" s="155">
        <f t="shared" si="8"/>
        <v>1</v>
      </c>
      <c r="R87" s="155">
        <f t="shared" si="9"/>
        <v>1</v>
      </c>
    </row>
    <row r="88" spans="2:18" ht="14.25" x14ac:dyDescent="0.35">
      <c r="B88" s="155">
        <v>0.56999999999999995</v>
      </c>
      <c r="D88" s="155">
        <f t="shared" si="6"/>
        <v>1</v>
      </c>
      <c r="I88" s="155">
        <f t="shared" si="7"/>
        <v>1</v>
      </c>
      <c r="N88" s="155">
        <f t="shared" si="8"/>
        <v>1</v>
      </c>
      <c r="R88" s="155">
        <f t="shared" si="9"/>
        <v>1</v>
      </c>
    </row>
    <row r="89" spans="2:18" ht="14.25" x14ac:dyDescent="0.35">
      <c r="B89" s="155">
        <v>0.57999999999999996</v>
      </c>
      <c r="D89" s="155">
        <f t="shared" si="6"/>
        <v>1</v>
      </c>
      <c r="I89" s="155">
        <f t="shared" si="7"/>
        <v>1</v>
      </c>
      <c r="N89" s="155">
        <f t="shared" si="8"/>
        <v>1</v>
      </c>
      <c r="R89" s="155">
        <f t="shared" si="9"/>
        <v>1</v>
      </c>
    </row>
    <row r="90" spans="2:18" ht="14.25" x14ac:dyDescent="0.35">
      <c r="B90" s="155">
        <v>0.59</v>
      </c>
      <c r="D90" s="155">
        <f t="shared" si="6"/>
        <v>1</v>
      </c>
      <c r="I90" s="155">
        <f t="shared" si="7"/>
        <v>1</v>
      </c>
      <c r="N90" s="155">
        <f t="shared" si="8"/>
        <v>1</v>
      </c>
      <c r="R90" s="155">
        <f t="shared" si="9"/>
        <v>1</v>
      </c>
    </row>
    <row r="91" spans="2:18" ht="14.25" x14ac:dyDescent="0.35">
      <c r="B91" s="155">
        <v>0.6</v>
      </c>
      <c r="D91" s="155">
        <f t="shared" si="6"/>
        <v>1</v>
      </c>
      <c r="I91" s="155">
        <f t="shared" si="7"/>
        <v>1</v>
      </c>
      <c r="N91" s="155">
        <f t="shared" si="8"/>
        <v>1</v>
      </c>
      <c r="R91" s="155">
        <f t="shared" si="9"/>
        <v>1</v>
      </c>
    </row>
    <row r="92" spans="2:18" ht="14.25" x14ac:dyDescent="0.35">
      <c r="B92" s="155">
        <v>0.61</v>
      </c>
      <c r="D92" s="155">
        <f t="shared" si="6"/>
        <v>0.98575000000000002</v>
      </c>
      <c r="I92" s="155">
        <f t="shared" si="7"/>
        <v>0.98575000000000002</v>
      </c>
      <c r="N92" s="155">
        <f t="shared" si="8"/>
        <v>0.98575000000000002</v>
      </c>
      <c r="R92" s="155">
        <f t="shared" si="9"/>
        <v>0.98575000000000002</v>
      </c>
    </row>
    <row r="93" spans="2:18" ht="14.25" x14ac:dyDescent="0.35">
      <c r="B93" s="155">
        <v>0.62</v>
      </c>
      <c r="D93" s="155">
        <f t="shared" si="6"/>
        <v>0.97149999999999992</v>
      </c>
      <c r="I93" s="155">
        <f t="shared" si="7"/>
        <v>0.97149999999999992</v>
      </c>
      <c r="N93" s="155">
        <f t="shared" si="8"/>
        <v>0.97149999999999992</v>
      </c>
      <c r="R93" s="155">
        <f t="shared" si="9"/>
        <v>0.97149999999999992</v>
      </c>
    </row>
    <row r="94" spans="2:18" ht="14.25" x14ac:dyDescent="0.35">
      <c r="B94" s="155">
        <v>0.63</v>
      </c>
      <c r="D94" s="155">
        <f t="shared" si="6"/>
        <v>0.95724999999999993</v>
      </c>
      <c r="I94" s="155">
        <f t="shared" si="7"/>
        <v>0.95724999999999993</v>
      </c>
      <c r="N94" s="155">
        <f t="shared" si="8"/>
        <v>0.95724999999999993</v>
      </c>
      <c r="R94" s="155">
        <f t="shared" si="9"/>
        <v>0.95725000000000005</v>
      </c>
    </row>
    <row r="95" spans="2:18" ht="14.25" x14ac:dyDescent="0.35">
      <c r="B95" s="155">
        <v>0.64</v>
      </c>
      <c r="D95" s="155">
        <f t="shared" si="6"/>
        <v>0.94299999999999995</v>
      </c>
      <c r="I95" s="155">
        <f t="shared" si="7"/>
        <v>0.94299999999999995</v>
      </c>
      <c r="N95" s="155">
        <f t="shared" si="8"/>
        <v>0.94299999999999995</v>
      </c>
      <c r="R95" s="155">
        <f t="shared" si="9"/>
        <v>0.94299999999999984</v>
      </c>
    </row>
    <row r="96" spans="2:18" ht="14.25" x14ac:dyDescent="0.35">
      <c r="B96" s="155">
        <v>0.65</v>
      </c>
      <c r="D96" s="155">
        <f t="shared" ref="D96:D131" si="10">IF(AND($B96&gt;=D$8,$B96&lt;=D$7),E$8+(E$7-E$8)*(($B96-D$8)/(D$7-D$8)),
IF(AND($B96&gt;D$7,$B96&lt;=D$6),E$7+(E$6-E$7)*(($B96-D$7)/(D$6-D$7))))</f>
        <v>0.92874999999999996</v>
      </c>
      <c r="I96" s="155">
        <f t="shared" ref="I96:I131" si="11">IF(AND($B96&gt;=I$8,$B96&lt;=I$7),J$8+(J$7-J$8)*(($B96-I$8)/(I$7-I$8)),
IF(AND($B96&gt;I$7,$B96&lt;=I$6),J$7+(J$6-J$7)*(($B96-I$7)/(I$6-I$7))))</f>
        <v>0.92874999999999996</v>
      </c>
      <c r="N96" s="155">
        <f t="shared" ref="N96:N131" si="12">IF(AND($B96&gt;=N$8,$B96&lt;=N$7),O$8+(O$7-O$8)*(($B96-N$8)/(N$7-N$8)),
IF(AND($B96&gt;N$7,$B96&lt;=N$6),O$7+(O$6-O$7)*(($B96-N$7)/(N$6-N$7))))</f>
        <v>0.92874999999999996</v>
      </c>
      <c r="R96" s="155">
        <f t="shared" ref="R96:R131" si="13">((D96*$C$3)+(I96*$H$3)+(N96*$M$3))/SUM($C$3,$H$3,$M$3)</f>
        <v>0.92874999999999985</v>
      </c>
    </row>
    <row r="97" spans="2:18" ht="14.25" x14ac:dyDescent="0.35">
      <c r="B97" s="155">
        <v>0.66</v>
      </c>
      <c r="D97" s="155">
        <f t="shared" si="10"/>
        <v>0.91449999999999987</v>
      </c>
      <c r="I97" s="155">
        <f t="shared" si="11"/>
        <v>0.91449999999999987</v>
      </c>
      <c r="N97" s="155">
        <f t="shared" si="12"/>
        <v>0.91449999999999987</v>
      </c>
      <c r="R97" s="155">
        <f t="shared" si="13"/>
        <v>0.91449999999999976</v>
      </c>
    </row>
    <row r="98" spans="2:18" ht="14.25" x14ac:dyDescent="0.35">
      <c r="B98" s="155">
        <v>0.67</v>
      </c>
      <c r="D98" s="155">
        <f t="shared" si="10"/>
        <v>0.90024999999999988</v>
      </c>
      <c r="I98" s="155">
        <f t="shared" si="11"/>
        <v>0.90024999999999988</v>
      </c>
      <c r="N98" s="155">
        <f t="shared" si="12"/>
        <v>0.90024999999999988</v>
      </c>
      <c r="R98" s="155">
        <f t="shared" si="13"/>
        <v>0.90024999999999988</v>
      </c>
    </row>
    <row r="99" spans="2:18" ht="14.25" x14ac:dyDescent="0.35">
      <c r="B99" s="155">
        <v>0.68</v>
      </c>
      <c r="D99" s="155">
        <f t="shared" si="10"/>
        <v>0.8859999999999999</v>
      </c>
      <c r="I99" s="155">
        <f t="shared" si="11"/>
        <v>0.8859999999999999</v>
      </c>
      <c r="N99" s="155">
        <f t="shared" si="12"/>
        <v>0.8859999999999999</v>
      </c>
      <c r="R99" s="155">
        <f t="shared" si="13"/>
        <v>0.8859999999999999</v>
      </c>
    </row>
    <row r="100" spans="2:18" ht="14.25" x14ac:dyDescent="0.35">
      <c r="B100" s="155">
        <v>0.69</v>
      </c>
      <c r="D100" s="155">
        <f t="shared" si="10"/>
        <v>0.87175000000000002</v>
      </c>
      <c r="I100" s="155">
        <f t="shared" si="11"/>
        <v>0.87175000000000002</v>
      </c>
      <c r="N100" s="155">
        <f t="shared" si="12"/>
        <v>0.87175000000000002</v>
      </c>
      <c r="R100" s="155">
        <f t="shared" si="13"/>
        <v>0.87175000000000002</v>
      </c>
    </row>
    <row r="101" spans="2:18" ht="14.25" x14ac:dyDescent="0.35">
      <c r="B101" s="155">
        <v>0.7</v>
      </c>
      <c r="D101" s="155">
        <f t="shared" si="10"/>
        <v>0.85750000000000004</v>
      </c>
      <c r="I101" s="155">
        <f t="shared" si="11"/>
        <v>0.85750000000000004</v>
      </c>
      <c r="N101" s="155">
        <f t="shared" si="12"/>
        <v>0.85750000000000004</v>
      </c>
      <c r="R101" s="155">
        <f t="shared" si="13"/>
        <v>0.85750000000000004</v>
      </c>
    </row>
    <row r="102" spans="2:18" ht="14.25" x14ac:dyDescent="0.35">
      <c r="B102" s="155">
        <v>0.71</v>
      </c>
      <c r="D102" s="155">
        <f t="shared" si="10"/>
        <v>0.84325000000000006</v>
      </c>
      <c r="I102" s="155">
        <f t="shared" si="11"/>
        <v>0.84325000000000006</v>
      </c>
      <c r="N102" s="155">
        <f t="shared" si="12"/>
        <v>0.84325000000000006</v>
      </c>
      <c r="R102" s="155">
        <f t="shared" si="13"/>
        <v>0.84325000000000006</v>
      </c>
    </row>
    <row r="103" spans="2:18" ht="14.25" x14ac:dyDescent="0.35">
      <c r="B103" s="155">
        <v>0.72</v>
      </c>
      <c r="D103" s="155">
        <f t="shared" si="10"/>
        <v>0.82899999999999996</v>
      </c>
      <c r="I103" s="155">
        <f t="shared" si="11"/>
        <v>0.82899999999999996</v>
      </c>
      <c r="N103" s="155">
        <f t="shared" si="12"/>
        <v>0.82899999999999996</v>
      </c>
      <c r="R103" s="155">
        <f t="shared" si="13"/>
        <v>0.82899999999999996</v>
      </c>
    </row>
    <row r="104" spans="2:18" ht="14.25" x14ac:dyDescent="0.35">
      <c r="B104" s="155">
        <v>0.73</v>
      </c>
      <c r="D104" s="155">
        <f t="shared" si="10"/>
        <v>0.81474999999999997</v>
      </c>
      <c r="I104" s="155">
        <f t="shared" si="11"/>
        <v>0.81474999999999997</v>
      </c>
      <c r="N104" s="155">
        <f t="shared" si="12"/>
        <v>0.81474999999999997</v>
      </c>
      <c r="R104" s="155">
        <f t="shared" si="13"/>
        <v>0.81474999999999997</v>
      </c>
    </row>
    <row r="105" spans="2:18" ht="14.25" x14ac:dyDescent="0.35">
      <c r="B105" s="155">
        <v>0.74</v>
      </c>
      <c r="D105" s="155">
        <f t="shared" si="10"/>
        <v>0.80049999999999999</v>
      </c>
      <c r="I105" s="155">
        <f t="shared" si="11"/>
        <v>0.80049999999999999</v>
      </c>
      <c r="N105" s="155">
        <f t="shared" si="12"/>
        <v>0.80049999999999999</v>
      </c>
      <c r="R105" s="155">
        <f t="shared" si="13"/>
        <v>0.8005000000000001</v>
      </c>
    </row>
    <row r="106" spans="2:18" ht="14.25" x14ac:dyDescent="0.35">
      <c r="B106" s="155">
        <v>0.75</v>
      </c>
      <c r="D106" s="155">
        <f t="shared" si="10"/>
        <v>0.78624999999999989</v>
      </c>
      <c r="I106" s="155">
        <f t="shared" si="11"/>
        <v>0.78624999999999989</v>
      </c>
      <c r="N106" s="155">
        <f t="shared" si="12"/>
        <v>0.78624999999999989</v>
      </c>
      <c r="R106" s="155">
        <f t="shared" si="13"/>
        <v>0.78625</v>
      </c>
    </row>
    <row r="107" spans="2:18" ht="14.25" x14ac:dyDescent="0.35">
      <c r="B107" s="155">
        <v>0.76</v>
      </c>
      <c r="D107" s="155">
        <f t="shared" si="10"/>
        <v>0.77199999999999991</v>
      </c>
      <c r="I107" s="155">
        <f t="shared" si="11"/>
        <v>0.77199999999999991</v>
      </c>
      <c r="N107" s="155">
        <f t="shared" si="12"/>
        <v>0.77199999999999991</v>
      </c>
      <c r="R107" s="155">
        <f t="shared" si="13"/>
        <v>0.77200000000000002</v>
      </c>
    </row>
    <row r="108" spans="2:18" ht="14.25" x14ac:dyDescent="0.35">
      <c r="B108" s="155">
        <v>0.77</v>
      </c>
      <c r="D108" s="155">
        <f t="shared" si="10"/>
        <v>0.75774999999999992</v>
      </c>
      <c r="I108" s="155">
        <f t="shared" si="11"/>
        <v>0.75774999999999992</v>
      </c>
      <c r="N108" s="155">
        <f t="shared" si="12"/>
        <v>0.75774999999999992</v>
      </c>
      <c r="R108" s="155">
        <f t="shared" si="13"/>
        <v>0.75774999999999981</v>
      </c>
    </row>
    <row r="109" spans="2:18" ht="14.25" x14ac:dyDescent="0.35">
      <c r="B109" s="155">
        <v>0.78</v>
      </c>
      <c r="D109" s="155">
        <f t="shared" si="10"/>
        <v>0.74349999999999983</v>
      </c>
      <c r="I109" s="155">
        <f t="shared" si="11"/>
        <v>0.74349999999999983</v>
      </c>
      <c r="N109" s="155">
        <f t="shared" si="12"/>
        <v>0.74349999999999983</v>
      </c>
      <c r="R109" s="155">
        <f t="shared" si="13"/>
        <v>0.74349999999999983</v>
      </c>
    </row>
    <row r="110" spans="2:18" ht="14.25" x14ac:dyDescent="0.35">
      <c r="B110" s="155">
        <v>0.79</v>
      </c>
      <c r="D110" s="155">
        <f t="shared" si="10"/>
        <v>0.72924999999999995</v>
      </c>
      <c r="I110" s="155">
        <f t="shared" si="11"/>
        <v>0.72924999999999995</v>
      </c>
      <c r="N110" s="155">
        <f t="shared" si="12"/>
        <v>0.72924999999999995</v>
      </c>
      <c r="R110" s="155">
        <f t="shared" si="13"/>
        <v>0.72924999999999984</v>
      </c>
    </row>
    <row r="111" spans="2:18" ht="14.25" x14ac:dyDescent="0.35">
      <c r="B111" s="155">
        <v>0.8</v>
      </c>
      <c r="D111" s="155">
        <f t="shared" si="10"/>
        <v>0.71499999999999986</v>
      </c>
      <c r="I111" s="155">
        <f t="shared" si="11"/>
        <v>0.71499999999999986</v>
      </c>
      <c r="N111" s="155">
        <f t="shared" si="12"/>
        <v>0.71499999999999986</v>
      </c>
      <c r="R111" s="155">
        <f t="shared" si="13"/>
        <v>0.71499999999999986</v>
      </c>
    </row>
    <row r="112" spans="2:18" ht="14.25" x14ac:dyDescent="0.35">
      <c r="B112" s="155">
        <v>0.81</v>
      </c>
      <c r="D112" s="155">
        <f t="shared" si="10"/>
        <v>0.70074999999999987</v>
      </c>
      <c r="I112" s="155">
        <f t="shared" si="11"/>
        <v>0.70074999999999987</v>
      </c>
      <c r="N112" s="155">
        <f t="shared" si="12"/>
        <v>0.70074999999999987</v>
      </c>
      <c r="R112" s="155">
        <f t="shared" si="13"/>
        <v>0.70074999999999987</v>
      </c>
    </row>
    <row r="113" spans="2:18" ht="14.25" x14ac:dyDescent="0.35">
      <c r="B113" s="155">
        <v>0.82</v>
      </c>
      <c r="D113" s="155">
        <f t="shared" si="10"/>
        <v>0.6865</v>
      </c>
      <c r="I113" s="155">
        <f t="shared" si="11"/>
        <v>0.6865</v>
      </c>
      <c r="N113" s="155">
        <f t="shared" si="12"/>
        <v>0.6865</v>
      </c>
      <c r="R113" s="155">
        <f t="shared" si="13"/>
        <v>0.6865</v>
      </c>
    </row>
    <row r="114" spans="2:18" ht="14.25" x14ac:dyDescent="0.35">
      <c r="B114" s="155">
        <v>0.83</v>
      </c>
      <c r="D114" s="155">
        <f t="shared" si="10"/>
        <v>0.67225000000000001</v>
      </c>
      <c r="I114" s="155">
        <f t="shared" si="11"/>
        <v>0.67225000000000001</v>
      </c>
      <c r="N114" s="155">
        <f t="shared" si="12"/>
        <v>0.67225000000000001</v>
      </c>
      <c r="R114" s="155">
        <f t="shared" si="13"/>
        <v>0.67225000000000001</v>
      </c>
    </row>
    <row r="115" spans="2:18" ht="14.25" x14ac:dyDescent="0.35">
      <c r="B115" s="155">
        <v>0.84</v>
      </c>
      <c r="D115" s="155">
        <f t="shared" si="10"/>
        <v>0.65799999999999992</v>
      </c>
      <c r="I115" s="155">
        <f t="shared" si="11"/>
        <v>0.65799999999999992</v>
      </c>
      <c r="N115" s="155">
        <f t="shared" si="12"/>
        <v>0.65799999999999992</v>
      </c>
      <c r="R115" s="155">
        <f t="shared" si="13"/>
        <v>0.65799999999999992</v>
      </c>
    </row>
    <row r="116" spans="2:18" ht="14.25" x14ac:dyDescent="0.35">
      <c r="B116" s="155">
        <v>0.85</v>
      </c>
      <c r="D116" s="155">
        <f t="shared" si="10"/>
        <v>0.64374999999999993</v>
      </c>
      <c r="I116" s="155">
        <f t="shared" si="11"/>
        <v>0.64374999999999993</v>
      </c>
      <c r="N116" s="155">
        <f t="shared" si="12"/>
        <v>0.64374999999999993</v>
      </c>
      <c r="R116" s="155">
        <f t="shared" si="13"/>
        <v>0.64374999999999993</v>
      </c>
    </row>
    <row r="117" spans="2:18" ht="14.25" x14ac:dyDescent="0.35">
      <c r="B117" s="155">
        <v>0.86</v>
      </c>
      <c r="D117" s="155">
        <f t="shared" si="10"/>
        <v>0.62949999999999995</v>
      </c>
      <c r="I117" s="155">
        <f t="shared" si="11"/>
        <v>0.62949999999999995</v>
      </c>
      <c r="N117" s="155">
        <f t="shared" si="12"/>
        <v>0.62949999999999995</v>
      </c>
      <c r="R117" s="155">
        <f t="shared" si="13"/>
        <v>0.62949999999999995</v>
      </c>
    </row>
    <row r="118" spans="2:18" ht="14.25" x14ac:dyDescent="0.35">
      <c r="B118" s="155">
        <v>0.87</v>
      </c>
      <c r="D118" s="155">
        <f t="shared" si="10"/>
        <v>0.61524999999999985</v>
      </c>
      <c r="I118" s="155">
        <f t="shared" si="11"/>
        <v>0.61524999999999985</v>
      </c>
      <c r="N118" s="155">
        <f t="shared" si="12"/>
        <v>0.61524999999999985</v>
      </c>
      <c r="R118" s="155">
        <f t="shared" si="13"/>
        <v>0.61524999999999985</v>
      </c>
    </row>
    <row r="119" spans="2:18" ht="14.25" x14ac:dyDescent="0.35">
      <c r="B119" s="155">
        <v>0.88</v>
      </c>
      <c r="D119" s="155">
        <f t="shared" si="10"/>
        <v>0.60099999999999998</v>
      </c>
      <c r="I119" s="155">
        <f t="shared" si="11"/>
        <v>0.60099999999999998</v>
      </c>
      <c r="N119" s="155">
        <f t="shared" si="12"/>
        <v>0.60099999999999998</v>
      </c>
      <c r="R119" s="155">
        <f t="shared" si="13"/>
        <v>0.60099999999999998</v>
      </c>
    </row>
    <row r="120" spans="2:18" ht="14.25" x14ac:dyDescent="0.35">
      <c r="B120" s="155">
        <v>0.89</v>
      </c>
      <c r="D120" s="155">
        <f t="shared" si="10"/>
        <v>0.58674999999999988</v>
      </c>
      <c r="I120" s="155">
        <f t="shared" si="11"/>
        <v>0.58674999999999988</v>
      </c>
      <c r="N120" s="155">
        <f t="shared" si="12"/>
        <v>0.58674999999999988</v>
      </c>
      <c r="R120" s="155">
        <f t="shared" si="13"/>
        <v>0.58674999999999988</v>
      </c>
    </row>
    <row r="121" spans="2:18" ht="14.25" x14ac:dyDescent="0.35">
      <c r="B121" s="155">
        <v>0.9</v>
      </c>
      <c r="D121" s="155">
        <f t="shared" si="10"/>
        <v>0.5724999999999999</v>
      </c>
      <c r="I121" s="155">
        <f t="shared" si="11"/>
        <v>0.5724999999999999</v>
      </c>
      <c r="N121" s="155">
        <f t="shared" si="12"/>
        <v>0.5724999999999999</v>
      </c>
      <c r="R121" s="155">
        <f t="shared" si="13"/>
        <v>0.5724999999999999</v>
      </c>
    </row>
    <row r="122" spans="2:18" ht="14.25" x14ac:dyDescent="0.35">
      <c r="B122" s="155">
        <v>0.91</v>
      </c>
      <c r="D122" s="155">
        <f t="shared" si="10"/>
        <v>0.55824999999999991</v>
      </c>
      <c r="I122" s="155">
        <f t="shared" si="11"/>
        <v>0.55824999999999991</v>
      </c>
      <c r="N122" s="155">
        <f t="shared" si="12"/>
        <v>0.55824999999999991</v>
      </c>
      <c r="R122" s="155">
        <f t="shared" si="13"/>
        <v>0.55824999999999991</v>
      </c>
    </row>
    <row r="123" spans="2:18" ht="14.25" x14ac:dyDescent="0.35">
      <c r="B123" s="155">
        <v>0.92</v>
      </c>
      <c r="D123" s="155">
        <f t="shared" si="10"/>
        <v>0.54399999999999982</v>
      </c>
      <c r="I123" s="155">
        <f t="shared" si="11"/>
        <v>0.54399999999999982</v>
      </c>
      <c r="N123" s="155">
        <f t="shared" si="12"/>
        <v>0.54399999999999982</v>
      </c>
      <c r="R123" s="155">
        <f t="shared" si="13"/>
        <v>0.54399999999999982</v>
      </c>
    </row>
    <row r="124" spans="2:18" ht="14.25" x14ac:dyDescent="0.35">
      <c r="B124" s="155">
        <v>0.93</v>
      </c>
      <c r="D124" s="155">
        <f t="shared" si="10"/>
        <v>0.52974999999999983</v>
      </c>
      <c r="I124" s="155">
        <f t="shared" si="11"/>
        <v>0.52974999999999983</v>
      </c>
      <c r="N124" s="155">
        <f t="shared" si="12"/>
        <v>0.52974999999999983</v>
      </c>
      <c r="R124" s="155">
        <f t="shared" si="13"/>
        <v>0.52974999999999983</v>
      </c>
    </row>
    <row r="125" spans="2:18" ht="14.25" x14ac:dyDescent="0.35">
      <c r="B125" s="155">
        <v>0.94</v>
      </c>
      <c r="D125" s="155">
        <f t="shared" si="10"/>
        <v>0.51550000000000007</v>
      </c>
      <c r="I125" s="155">
        <f t="shared" si="11"/>
        <v>0.51550000000000007</v>
      </c>
      <c r="N125" s="155">
        <f t="shared" si="12"/>
        <v>0.51550000000000007</v>
      </c>
      <c r="R125" s="155">
        <f t="shared" si="13"/>
        <v>0.51550000000000007</v>
      </c>
    </row>
    <row r="126" spans="2:18" ht="14.25" x14ac:dyDescent="0.35">
      <c r="B126" s="155">
        <v>0.95</v>
      </c>
      <c r="D126" s="155">
        <f t="shared" si="10"/>
        <v>0.50124999999999997</v>
      </c>
      <c r="I126" s="155">
        <f t="shared" si="11"/>
        <v>0.50124999999999997</v>
      </c>
      <c r="N126" s="155">
        <f t="shared" si="12"/>
        <v>0.50124999999999997</v>
      </c>
      <c r="R126" s="155">
        <f t="shared" si="13"/>
        <v>0.50124999999999997</v>
      </c>
    </row>
    <row r="127" spans="2:18" ht="14.25" x14ac:dyDescent="0.35">
      <c r="B127" s="155">
        <v>0.96</v>
      </c>
      <c r="D127" s="155">
        <f t="shared" si="10"/>
        <v>0.48699999999999999</v>
      </c>
      <c r="I127" s="155">
        <f t="shared" si="11"/>
        <v>0.48699999999999999</v>
      </c>
      <c r="N127" s="155">
        <f t="shared" si="12"/>
        <v>0.48699999999999999</v>
      </c>
      <c r="R127" s="155">
        <f t="shared" si="13"/>
        <v>0.48700000000000004</v>
      </c>
    </row>
    <row r="128" spans="2:18" ht="14.25" x14ac:dyDescent="0.35">
      <c r="B128" s="155">
        <v>0.97</v>
      </c>
      <c r="D128" s="155">
        <f t="shared" si="10"/>
        <v>0.47275</v>
      </c>
      <c r="I128" s="155">
        <f t="shared" si="11"/>
        <v>0.47275</v>
      </c>
      <c r="N128" s="155">
        <f t="shared" si="12"/>
        <v>0.47275</v>
      </c>
      <c r="R128" s="155">
        <f t="shared" si="13"/>
        <v>0.47275000000000006</v>
      </c>
    </row>
    <row r="129" spans="2:18" ht="14.25" x14ac:dyDescent="0.35">
      <c r="B129" s="155">
        <v>0.98</v>
      </c>
      <c r="D129" s="155">
        <f t="shared" si="10"/>
        <v>0.45850000000000002</v>
      </c>
      <c r="I129" s="155">
        <f t="shared" si="11"/>
        <v>0.45850000000000002</v>
      </c>
      <c r="N129" s="155">
        <f t="shared" si="12"/>
        <v>0.45850000000000002</v>
      </c>
      <c r="R129" s="155">
        <f t="shared" si="13"/>
        <v>0.45849999999999996</v>
      </c>
    </row>
    <row r="130" spans="2:18" ht="14.25" x14ac:dyDescent="0.35">
      <c r="B130" s="155">
        <v>0.99</v>
      </c>
      <c r="D130" s="155">
        <f t="shared" si="10"/>
        <v>0.44424999999999992</v>
      </c>
      <c r="I130" s="155">
        <f t="shared" si="11"/>
        <v>0.44424999999999992</v>
      </c>
      <c r="N130" s="155">
        <f t="shared" si="12"/>
        <v>0.44424999999999992</v>
      </c>
      <c r="R130" s="155">
        <f t="shared" si="13"/>
        <v>0.44424999999999992</v>
      </c>
    </row>
    <row r="131" spans="2:18" ht="14.65" thickBot="1" x14ac:dyDescent="0.4">
      <c r="B131" s="156">
        <v>1</v>
      </c>
      <c r="D131" s="156">
        <f t="shared" si="10"/>
        <v>0.42999999999999994</v>
      </c>
      <c r="I131" s="156">
        <f t="shared" si="11"/>
        <v>0.42999999999999994</v>
      </c>
      <c r="N131" s="156">
        <f t="shared" si="12"/>
        <v>0.42999999999999994</v>
      </c>
      <c r="R131" s="156">
        <f t="shared" si="13"/>
        <v>0.43</v>
      </c>
    </row>
    <row r="132" spans="2:18" x14ac:dyDescent="0.35">
      <c r="D132" s="3"/>
      <c r="E132" s="3"/>
      <c r="F132" s="3"/>
      <c r="G132" s="3"/>
    </row>
    <row r="133" spans="2:18" x14ac:dyDescent="0.35">
      <c r="D133" s="3"/>
      <c r="E133" s="3"/>
      <c r="F133" s="3"/>
      <c r="G133" s="3"/>
    </row>
    <row r="134" spans="2:18" x14ac:dyDescent="0.35">
      <c r="D134" s="3"/>
      <c r="E134" s="3"/>
      <c r="F134" s="3"/>
      <c r="G134" s="3"/>
    </row>
    <row r="135" spans="2:18" x14ac:dyDescent="0.35">
      <c r="D135" s="3"/>
      <c r="E135" s="3"/>
      <c r="F135" s="3"/>
      <c r="G135" s="3"/>
    </row>
    <row r="136" spans="2:18" x14ac:dyDescent="0.35">
      <c r="D136" s="3"/>
      <c r="E136" s="3"/>
      <c r="F136" s="3"/>
      <c r="G136" s="3"/>
    </row>
    <row r="137" spans="2:18" x14ac:dyDescent="0.35">
      <c r="D137" s="3"/>
      <c r="E137" s="3"/>
      <c r="F137" s="3"/>
      <c r="G137" s="3"/>
    </row>
    <row r="138" spans="2:18" x14ac:dyDescent="0.35">
      <c r="D138" s="3"/>
      <c r="E138" s="3"/>
      <c r="F138" s="3"/>
      <c r="G138" s="3"/>
    </row>
    <row r="139" spans="2:18" x14ac:dyDescent="0.35">
      <c r="D139" s="3"/>
      <c r="E139" s="3"/>
      <c r="F139" s="3"/>
      <c r="G139" s="3"/>
    </row>
    <row r="140" spans="2:18" x14ac:dyDescent="0.35">
      <c r="D140" s="3"/>
      <c r="E140" s="3"/>
      <c r="F140" s="3"/>
      <c r="G140" s="3"/>
    </row>
    <row r="141" spans="2:18" x14ac:dyDescent="0.35">
      <c r="D141" s="3"/>
      <c r="E141" s="3"/>
      <c r="F141" s="3"/>
      <c r="G141" s="3"/>
    </row>
    <row r="142" spans="2:18" x14ac:dyDescent="0.35">
      <c r="D142" s="3"/>
      <c r="E142" s="3"/>
      <c r="F142" s="3"/>
      <c r="G142" s="3"/>
    </row>
    <row r="143" spans="2:18" x14ac:dyDescent="0.35">
      <c r="D143" s="3"/>
      <c r="E143" s="3"/>
      <c r="F143" s="3"/>
      <c r="G143" s="3"/>
    </row>
    <row r="144" spans="2:18" x14ac:dyDescent="0.35">
      <c r="D144" s="3"/>
      <c r="E144" s="3"/>
      <c r="F144" s="3"/>
      <c r="G144" s="3"/>
    </row>
    <row r="145" spans="4:7" x14ac:dyDescent="0.35">
      <c r="D145" s="3"/>
      <c r="E145" s="3"/>
      <c r="F145" s="3"/>
      <c r="G145" s="3"/>
    </row>
    <row r="146" spans="4:7" x14ac:dyDescent="0.35">
      <c r="D146" s="3"/>
      <c r="E146" s="3"/>
      <c r="F146" s="3"/>
      <c r="G146" s="3"/>
    </row>
    <row r="147" spans="4:7" x14ac:dyDescent="0.35">
      <c r="D147" s="3"/>
      <c r="E147" s="3"/>
      <c r="F147" s="3"/>
      <c r="G147" s="3"/>
    </row>
    <row r="148" spans="4:7" x14ac:dyDescent="0.35">
      <c r="D148" s="3"/>
      <c r="E148" s="3"/>
      <c r="F148" s="3"/>
      <c r="G148" s="3"/>
    </row>
    <row r="149" spans="4:7" x14ac:dyDescent="0.35">
      <c r="D149" s="3"/>
      <c r="E149" s="3"/>
      <c r="F149" s="3"/>
      <c r="G149" s="3"/>
    </row>
    <row r="150" spans="4:7" x14ac:dyDescent="0.35">
      <c r="D150" s="3"/>
      <c r="E150" s="3"/>
      <c r="F150" s="3"/>
      <c r="G150" s="3"/>
    </row>
    <row r="151" spans="4:7" x14ac:dyDescent="0.35">
      <c r="D151" s="3"/>
      <c r="E151" s="3"/>
      <c r="F151" s="3"/>
      <c r="G151" s="3"/>
    </row>
    <row r="152" spans="4:7" x14ac:dyDescent="0.35">
      <c r="D152" s="3"/>
      <c r="E152" s="3"/>
      <c r="F152" s="3"/>
      <c r="G152" s="3"/>
    </row>
    <row r="153" spans="4:7" x14ac:dyDescent="0.35">
      <c r="D153" s="3"/>
      <c r="E153" s="3"/>
      <c r="F153" s="3"/>
      <c r="G153" s="3"/>
    </row>
    <row r="154" spans="4:7" x14ac:dyDescent="0.35">
      <c r="D154" s="3"/>
      <c r="E154" s="3"/>
      <c r="F154" s="3"/>
      <c r="G154" s="3"/>
    </row>
    <row r="155" spans="4:7" x14ac:dyDescent="0.35">
      <c r="D155" s="3"/>
      <c r="E155" s="3"/>
      <c r="F155" s="3"/>
      <c r="G155" s="3"/>
    </row>
    <row r="156" spans="4:7" x14ac:dyDescent="0.35">
      <c r="D156" s="3"/>
      <c r="E156" s="3"/>
      <c r="F156" s="3"/>
      <c r="G156" s="3"/>
    </row>
    <row r="157" spans="4:7" x14ac:dyDescent="0.35">
      <c r="D157" s="3"/>
      <c r="E157" s="3"/>
      <c r="F157" s="3"/>
      <c r="G157" s="3"/>
    </row>
    <row r="158" spans="4:7" x14ac:dyDescent="0.35">
      <c r="D158" s="3"/>
      <c r="E158" s="3"/>
      <c r="F158" s="3"/>
      <c r="G158" s="3"/>
    </row>
    <row r="159" spans="4:7" x14ac:dyDescent="0.35">
      <c r="D159" s="3"/>
      <c r="E159" s="3"/>
      <c r="F159" s="3"/>
      <c r="G159" s="3"/>
    </row>
    <row r="160" spans="4:7" x14ac:dyDescent="0.35">
      <c r="D160" s="3"/>
      <c r="E160" s="3"/>
      <c r="F160" s="3"/>
      <c r="G160" s="3"/>
    </row>
    <row r="161" spans="4:7" x14ac:dyDescent="0.35">
      <c r="D161" s="3"/>
      <c r="E161" s="3"/>
      <c r="F161" s="3"/>
      <c r="G161" s="3"/>
    </row>
    <row r="162" spans="4:7" x14ac:dyDescent="0.35">
      <c r="D162" s="3"/>
      <c r="E162" s="3"/>
      <c r="F162" s="3"/>
      <c r="G162" s="3"/>
    </row>
    <row r="163" spans="4:7" x14ac:dyDescent="0.35">
      <c r="D163" s="3"/>
      <c r="E163" s="3"/>
      <c r="F163" s="3"/>
      <c r="G163" s="3"/>
    </row>
    <row r="164" spans="4:7" x14ac:dyDescent="0.35">
      <c r="D164" s="3"/>
      <c r="E164" s="3"/>
      <c r="F164" s="3"/>
      <c r="G164" s="3"/>
    </row>
    <row r="165" spans="4:7" x14ac:dyDescent="0.35">
      <c r="D165" s="3"/>
      <c r="E165" s="3"/>
      <c r="F165" s="3"/>
      <c r="G165" s="3"/>
    </row>
    <row r="166" spans="4:7" x14ac:dyDescent="0.35">
      <c r="D166" s="3"/>
      <c r="E166" s="3"/>
      <c r="F166" s="3"/>
      <c r="G166" s="3"/>
    </row>
    <row r="167" spans="4:7" x14ac:dyDescent="0.35">
      <c r="D167" s="3"/>
      <c r="E167" s="3"/>
      <c r="F167" s="3"/>
      <c r="G167" s="3"/>
    </row>
    <row r="168" spans="4:7" x14ac:dyDescent="0.35">
      <c r="D168" s="3"/>
      <c r="E168" s="3"/>
      <c r="F168" s="3"/>
      <c r="G168" s="3"/>
    </row>
    <row r="169" spans="4:7" x14ac:dyDescent="0.35">
      <c r="D169" s="3"/>
      <c r="E169" s="3"/>
      <c r="F169" s="3"/>
      <c r="G169" s="3"/>
    </row>
    <row r="170" spans="4:7" x14ac:dyDescent="0.35">
      <c r="D170" s="3"/>
      <c r="E170" s="3"/>
      <c r="F170" s="3"/>
      <c r="G170" s="3"/>
    </row>
    <row r="171" spans="4:7" x14ac:dyDescent="0.35">
      <c r="D171" s="3"/>
      <c r="E171" s="3"/>
      <c r="F171" s="3"/>
      <c r="G171" s="3"/>
    </row>
    <row r="172" spans="4:7" x14ac:dyDescent="0.35">
      <c r="D172" s="3"/>
      <c r="E172" s="3"/>
      <c r="F172" s="3"/>
      <c r="G172" s="3"/>
    </row>
    <row r="173" spans="4:7" x14ac:dyDescent="0.35">
      <c r="D173" s="3"/>
      <c r="E173" s="3"/>
      <c r="F173" s="3"/>
      <c r="G173" s="3"/>
    </row>
    <row r="174" spans="4:7" x14ac:dyDescent="0.35">
      <c r="D174" s="3"/>
      <c r="E174" s="3"/>
      <c r="F174" s="3"/>
      <c r="G174" s="3"/>
    </row>
    <row r="175" spans="4:7" x14ac:dyDescent="0.35">
      <c r="D175" s="3"/>
      <c r="E175" s="3"/>
      <c r="F175" s="3"/>
      <c r="G175" s="3"/>
    </row>
    <row r="176" spans="4:7" x14ac:dyDescent="0.35">
      <c r="D176" s="3"/>
      <c r="E176" s="3"/>
      <c r="F176" s="3"/>
      <c r="G176" s="3"/>
    </row>
    <row r="177" spans="2:7" x14ac:dyDescent="0.35">
      <c r="D177" s="3"/>
      <c r="E177" s="3"/>
      <c r="F177" s="3"/>
      <c r="G177" s="3"/>
    </row>
    <row r="178" spans="2:7" x14ac:dyDescent="0.35">
      <c r="D178" s="3"/>
      <c r="E178" s="3"/>
      <c r="F178" s="3"/>
      <c r="G178" s="3"/>
    </row>
    <row r="179" spans="2:7" x14ac:dyDescent="0.35">
      <c r="D179" s="3"/>
      <c r="E179" s="3"/>
      <c r="F179" s="3"/>
      <c r="G179" s="3"/>
    </row>
    <row r="180" spans="2:7" x14ac:dyDescent="0.35">
      <c r="B180" s="8"/>
      <c r="C180" s="8"/>
      <c r="D180" s="3"/>
      <c r="E180" s="3"/>
      <c r="F180" s="3"/>
      <c r="G180" s="3"/>
    </row>
    <row r="181" spans="2:7" x14ac:dyDescent="0.35">
      <c r="B181" s="8"/>
      <c r="C181" s="8"/>
      <c r="D181" s="3"/>
      <c r="E181" s="3"/>
      <c r="F181" s="3"/>
      <c r="G181" s="3"/>
    </row>
    <row r="182" spans="2:7" x14ac:dyDescent="0.35">
      <c r="B182" s="8"/>
      <c r="C182" s="8"/>
      <c r="D182" s="3"/>
      <c r="E182" s="3"/>
      <c r="F182" s="3"/>
      <c r="G182" s="3"/>
    </row>
    <row r="183" spans="2:7" x14ac:dyDescent="0.35">
      <c r="B183" s="8"/>
      <c r="C183" s="8"/>
      <c r="D183" s="3"/>
      <c r="E183" s="3"/>
      <c r="F183" s="3"/>
      <c r="G183" s="3"/>
    </row>
    <row r="184" spans="2:7" x14ac:dyDescent="0.35">
      <c r="B184" s="8"/>
      <c r="C184" s="8"/>
      <c r="D184" s="3"/>
      <c r="E184" s="3"/>
      <c r="F184" s="3"/>
      <c r="G184" s="3"/>
    </row>
    <row r="185" spans="2:7" x14ac:dyDescent="0.35">
      <c r="B185" s="8"/>
      <c r="C185" s="8"/>
      <c r="D185" s="3"/>
      <c r="E185" s="3"/>
      <c r="F185" s="3"/>
      <c r="G185" s="3"/>
    </row>
    <row r="186" spans="2:7" x14ac:dyDescent="0.35">
      <c r="B186" s="8"/>
      <c r="C186" s="8"/>
      <c r="D186" s="3"/>
      <c r="E186" s="3"/>
      <c r="F186" s="3"/>
      <c r="G186" s="3"/>
    </row>
    <row r="187" spans="2:7" x14ac:dyDescent="0.35">
      <c r="B187" s="8"/>
      <c r="C187" s="8"/>
      <c r="D187" s="3"/>
      <c r="E187" s="3"/>
      <c r="F187" s="3"/>
      <c r="G187" s="3"/>
    </row>
    <row r="188" spans="2:7" x14ac:dyDescent="0.35">
      <c r="B188" s="8"/>
      <c r="C188" s="8"/>
      <c r="D188" s="3"/>
      <c r="E188" s="3"/>
      <c r="F188" s="3"/>
      <c r="G188" s="3"/>
    </row>
    <row r="189" spans="2:7" x14ac:dyDescent="0.35">
      <c r="B189" s="8"/>
      <c r="C189" s="8"/>
      <c r="D189" s="3"/>
      <c r="E189" s="3"/>
      <c r="F189" s="3"/>
      <c r="G189" s="3"/>
    </row>
    <row r="190" spans="2:7" x14ac:dyDescent="0.35">
      <c r="B190" s="8"/>
      <c r="C190" s="8"/>
      <c r="D190" s="3"/>
      <c r="E190" s="3"/>
      <c r="F190" s="3"/>
      <c r="G190" s="3"/>
    </row>
    <row r="191" spans="2:7" x14ac:dyDescent="0.35">
      <c r="D191" s="3"/>
      <c r="E191" s="3"/>
      <c r="F191" s="3"/>
      <c r="G191" s="3"/>
    </row>
    <row r="192" spans="2:7" x14ac:dyDescent="0.35">
      <c r="D192" s="3"/>
      <c r="E192" s="3"/>
      <c r="F192" s="3"/>
      <c r="G192" s="3"/>
    </row>
    <row r="193" spans="4:7" x14ac:dyDescent="0.35">
      <c r="D193" s="3"/>
      <c r="E193" s="3"/>
      <c r="F193" s="3"/>
      <c r="G193" s="3"/>
    </row>
    <row r="194" spans="4:7" x14ac:dyDescent="0.35">
      <c r="D194" s="3"/>
      <c r="E194" s="3"/>
      <c r="F194" s="3"/>
      <c r="G194" s="3"/>
    </row>
    <row r="195" spans="4:7" x14ac:dyDescent="0.35">
      <c r="D195" s="3"/>
      <c r="E195" s="3"/>
      <c r="F195" s="3"/>
      <c r="G195" s="3"/>
    </row>
    <row r="196" spans="4:7" x14ac:dyDescent="0.35">
      <c r="D196" s="3"/>
      <c r="E196" s="3"/>
      <c r="F196" s="3"/>
      <c r="G196" s="3"/>
    </row>
    <row r="197" spans="4:7" x14ac:dyDescent="0.35">
      <c r="D197" s="3"/>
      <c r="E197" s="3"/>
      <c r="F197" s="3"/>
      <c r="G197" s="3"/>
    </row>
    <row r="198" spans="4:7" x14ac:dyDescent="0.35">
      <c r="D198" s="3"/>
      <c r="E198" s="3"/>
      <c r="F198" s="3"/>
      <c r="G198" s="3"/>
    </row>
    <row r="199" spans="4:7" x14ac:dyDescent="0.35">
      <c r="D199" s="3"/>
      <c r="E199" s="3"/>
      <c r="F199" s="3"/>
      <c r="G199" s="3"/>
    </row>
    <row r="200" spans="4:7" x14ac:dyDescent="0.35">
      <c r="D200" s="3"/>
      <c r="E200" s="3"/>
      <c r="F200" s="3"/>
      <c r="G200" s="3"/>
    </row>
    <row r="201" spans="4:7" x14ac:dyDescent="0.35">
      <c r="D201" s="3"/>
      <c r="E201" s="3"/>
      <c r="F201" s="3"/>
      <c r="G201" s="3"/>
    </row>
    <row r="202" spans="4:7" x14ac:dyDescent="0.35">
      <c r="D202" s="3"/>
      <c r="E202" s="3"/>
      <c r="F202" s="3"/>
      <c r="G202" s="3"/>
    </row>
    <row r="203" spans="4:7" x14ac:dyDescent="0.35">
      <c r="D203" s="3"/>
      <c r="E203" s="3"/>
      <c r="F203" s="3"/>
      <c r="G203" s="3"/>
    </row>
    <row r="204" spans="4:7" x14ac:dyDescent="0.35">
      <c r="D204" s="3"/>
      <c r="E204" s="3"/>
      <c r="F204" s="3"/>
      <c r="G204" s="3"/>
    </row>
    <row r="205" spans="4:7" x14ac:dyDescent="0.35">
      <c r="D205" s="3"/>
      <c r="E205" s="3"/>
      <c r="F205" s="3"/>
      <c r="G205" s="3"/>
    </row>
    <row r="206" spans="4:7" x14ac:dyDescent="0.35">
      <c r="D206" s="3"/>
      <c r="E206" s="3"/>
      <c r="F206" s="3"/>
      <c r="G206" s="3"/>
    </row>
    <row r="207" spans="4:7" x14ac:dyDescent="0.35">
      <c r="D207" s="3"/>
      <c r="E207" s="3"/>
      <c r="F207" s="3"/>
      <c r="G207" s="3"/>
    </row>
    <row r="208" spans="4:7" x14ac:dyDescent="0.35">
      <c r="D208" s="3"/>
      <c r="E208" s="3"/>
      <c r="F208" s="3"/>
      <c r="G208" s="3"/>
    </row>
    <row r="209" spans="4:7" x14ac:dyDescent="0.35">
      <c r="D209" s="3"/>
      <c r="E209" s="3"/>
      <c r="F209" s="3"/>
      <c r="G209" s="3"/>
    </row>
    <row r="210" spans="4:7" x14ac:dyDescent="0.35">
      <c r="D210" s="3"/>
      <c r="E210" s="3"/>
      <c r="F210" s="3"/>
      <c r="G210" s="3"/>
    </row>
    <row r="211" spans="4:7" x14ac:dyDescent="0.35">
      <c r="D211" s="3"/>
      <c r="E211" s="3"/>
      <c r="F211" s="3"/>
      <c r="G211" s="3"/>
    </row>
    <row r="212" spans="4:7" x14ac:dyDescent="0.35">
      <c r="D212" s="3"/>
      <c r="E212" s="3"/>
      <c r="F212" s="3"/>
      <c r="G212" s="3"/>
    </row>
    <row r="213" spans="4:7" x14ac:dyDescent="0.35">
      <c r="D213" s="3"/>
      <c r="E213" s="3"/>
      <c r="F213" s="3"/>
      <c r="G213" s="3"/>
    </row>
    <row r="214" spans="4:7" x14ac:dyDescent="0.35">
      <c r="D214" s="3"/>
      <c r="E214" s="3"/>
      <c r="F214" s="3"/>
      <c r="G214" s="3"/>
    </row>
    <row r="215" spans="4:7" x14ac:dyDescent="0.35">
      <c r="D215" s="3"/>
      <c r="E215" s="3"/>
      <c r="F215" s="3"/>
      <c r="G215" s="3"/>
    </row>
    <row r="216" spans="4:7" x14ac:dyDescent="0.35">
      <c r="D216" s="3"/>
      <c r="E216" s="3"/>
      <c r="F216" s="3"/>
      <c r="G216" s="3"/>
    </row>
    <row r="217" spans="4:7" x14ac:dyDescent="0.35">
      <c r="D217" s="3"/>
      <c r="E217" s="3"/>
      <c r="F217" s="3"/>
      <c r="G217" s="3"/>
    </row>
    <row r="218" spans="4:7" x14ac:dyDescent="0.35">
      <c r="D218" s="3"/>
      <c r="E218" s="3"/>
      <c r="F218" s="3"/>
      <c r="G218" s="3"/>
    </row>
    <row r="219" spans="4:7" x14ac:dyDescent="0.35">
      <c r="D219" s="3"/>
      <c r="E219" s="3"/>
      <c r="F219" s="3"/>
      <c r="G219" s="3"/>
    </row>
    <row r="220" spans="4:7" x14ac:dyDescent="0.35">
      <c r="D220" s="3"/>
      <c r="E220" s="3"/>
      <c r="F220" s="3"/>
      <c r="G220" s="3"/>
    </row>
    <row r="221" spans="4:7" x14ac:dyDescent="0.35">
      <c r="D221" s="3"/>
      <c r="E221" s="3"/>
      <c r="F221" s="3"/>
      <c r="G221" s="3"/>
    </row>
    <row r="222" spans="4:7" x14ac:dyDescent="0.35">
      <c r="D222" s="3"/>
      <c r="E222" s="3"/>
      <c r="F222" s="3"/>
      <c r="G222" s="3"/>
    </row>
    <row r="223" spans="4:7" x14ac:dyDescent="0.35">
      <c r="D223" s="3"/>
      <c r="E223" s="3"/>
      <c r="F223" s="3"/>
      <c r="G223" s="3"/>
    </row>
    <row r="224" spans="4:7" x14ac:dyDescent="0.35">
      <c r="D224" s="3"/>
      <c r="E224" s="3"/>
      <c r="F224" s="3"/>
      <c r="G224" s="3"/>
    </row>
    <row r="225" spans="4:7" x14ac:dyDescent="0.35">
      <c r="D225" s="3"/>
      <c r="E225" s="3"/>
      <c r="F225" s="3"/>
      <c r="G225" s="3"/>
    </row>
    <row r="226" spans="4:7" x14ac:dyDescent="0.35">
      <c r="D226" s="3"/>
      <c r="E226" s="3"/>
      <c r="F226" s="3"/>
      <c r="G226" s="3"/>
    </row>
    <row r="227" spans="4:7" x14ac:dyDescent="0.35">
      <c r="D227" s="3"/>
      <c r="E227" s="3"/>
      <c r="F227" s="3"/>
      <c r="G227" s="3"/>
    </row>
    <row r="228" spans="4:7" x14ac:dyDescent="0.35">
      <c r="D228" s="3"/>
      <c r="E228" s="3"/>
      <c r="F228" s="3"/>
      <c r="G228" s="3"/>
    </row>
    <row r="229" spans="4:7" x14ac:dyDescent="0.35">
      <c r="D229" s="3"/>
      <c r="E229" s="3"/>
      <c r="F229" s="3"/>
      <c r="G229" s="3"/>
    </row>
    <row r="230" spans="4:7" x14ac:dyDescent="0.35">
      <c r="D230" s="3"/>
      <c r="E230" s="3"/>
      <c r="F230" s="3"/>
      <c r="G230" s="3"/>
    </row>
    <row r="231" spans="4:7" x14ac:dyDescent="0.35">
      <c r="D231" s="3"/>
      <c r="E231" s="3"/>
      <c r="F231" s="3"/>
      <c r="G231" s="3"/>
    </row>
    <row r="232" spans="4:7" x14ac:dyDescent="0.35">
      <c r="D232" s="3"/>
      <c r="E232" s="3"/>
      <c r="F232" s="3"/>
      <c r="G232" s="3"/>
    </row>
    <row r="233" spans="4:7" x14ac:dyDescent="0.35">
      <c r="D233" s="3"/>
      <c r="E233" s="3"/>
      <c r="F233" s="3"/>
      <c r="G233" s="3"/>
    </row>
    <row r="234" spans="4:7" x14ac:dyDescent="0.35">
      <c r="D234" s="3"/>
      <c r="E234" s="3"/>
      <c r="F234" s="3"/>
      <c r="G234" s="3"/>
    </row>
    <row r="235" spans="4:7" x14ac:dyDescent="0.35">
      <c r="D235" s="3"/>
      <c r="E235" s="3"/>
      <c r="F235" s="3"/>
      <c r="G235" s="3"/>
    </row>
    <row r="236" spans="4:7" x14ac:dyDescent="0.35">
      <c r="D236" s="3"/>
      <c r="E236" s="3"/>
      <c r="F236" s="3"/>
      <c r="G236" s="3"/>
    </row>
    <row r="237" spans="4:7" x14ac:dyDescent="0.35">
      <c r="D237" s="3"/>
      <c r="E237" s="3"/>
      <c r="F237" s="3"/>
      <c r="G237" s="3"/>
    </row>
    <row r="238" spans="4:7" x14ac:dyDescent="0.35">
      <c r="D238" s="3"/>
      <c r="E238" s="3"/>
      <c r="F238" s="3"/>
      <c r="G238" s="3"/>
    </row>
    <row r="239" spans="4:7" x14ac:dyDescent="0.35">
      <c r="D239" s="3"/>
      <c r="E239" s="3"/>
      <c r="F239" s="3"/>
      <c r="G239" s="3"/>
    </row>
    <row r="240" spans="4:7" x14ac:dyDescent="0.35">
      <c r="D240" s="3"/>
      <c r="E240" s="3"/>
      <c r="F240" s="3"/>
      <c r="G240" s="3"/>
    </row>
    <row r="241" spans="4:7" x14ac:dyDescent="0.35">
      <c r="D241" s="3"/>
      <c r="E241" s="3"/>
      <c r="F241" s="3"/>
      <c r="G241" s="3"/>
    </row>
    <row r="242" spans="4:7" x14ac:dyDescent="0.35">
      <c r="D242" s="3"/>
      <c r="E242" s="3"/>
      <c r="F242" s="3"/>
      <c r="G242" s="3"/>
    </row>
    <row r="243" spans="4:7" x14ac:dyDescent="0.35">
      <c r="D243" s="3"/>
      <c r="E243" s="3"/>
      <c r="F243" s="3"/>
      <c r="G243" s="3"/>
    </row>
    <row r="244" spans="4:7" x14ac:dyDescent="0.35">
      <c r="D244" s="3"/>
      <c r="E244" s="3"/>
      <c r="F244" s="3"/>
      <c r="G244" s="3"/>
    </row>
    <row r="245" spans="4:7" x14ac:dyDescent="0.35">
      <c r="D245" s="3"/>
      <c r="E245" s="3"/>
      <c r="F245" s="3"/>
      <c r="G245" s="3"/>
    </row>
    <row r="246" spans="4:7" x14ac:dyDescent="0.35">
      <c r="D246" s="3"/>
      <c r="E246" s="3"/>
      <c r="F246" s="3"/>
      <c r="G246" s="3"/>
    </row>
    <row r="247" spans="4:7" x14ac:dyDescent="0.35">
      <c r="D247" s="3"/>
      <c r="E247" s="3"/>
      <c r="F247" s="3"/>
      <c r="G247" s="3"/>
    </row>
    <row r="248" spans="4:7" x14ac:dyDescent="0.35">
      <c r="D248" s="3"/>
      <c r="E248" s="3"/>
      <c r="F248" s="3"/>
      <c r="G248" s="3"/>
    </row>
    <row r="249" spans="4:7" x14ac:dyDescent="0.35">
      <c r="D249" s="3"/>
      <c r="E249" s="3"/>
      <c r="F249" s="3"/>
      <c r="G249" s="3"/>
    </row>
    <row r="250" spans="4:7" x14ac:dyDescent="0.35">
      <c r="D250" s="3"/>
      <c r="E250" s="3"/>
      <c r="F250" s="3"/>
      <c r="G250" s="3"/>
    </row>
    <row r="251" spans="4:7" x14ac:dyDescent="0.35">
      <c r="D251" s="3"/>
      <c r="E251" s="3"/>
      <c r="F251" s="3"/>
      <c r="G251" s="3"/>
    </row>
    <row r="252" spans="4:7" x14ac:dyDescent="0.35">
      <c r="D252" s="3"/>
      <c r="E252" s="3"/>
      <c r="F252" s="3"/>
      <c r="G252" s="3"/>
    </row>
    <row r="253" spans="4:7" x14ac:dyDescent="0.35">
      <c r="D253" s="3"/>
      <c r="E253" s="3"/>
      <c r="F253" s="3"/>
      <c r="G253" s="3"/>
    </row>
    <row r="254" spans="4:7" x14ac:dyDescent="0.35">
      <c r="D254" s="3"/>
      <c r="E254" s="3"/>
      <c r="F254" s="3"/>
      <c r="G254" s="3"/>
    </row>
    <row r="255" spans="4:7" x14ac:dyDescent="0.35">
      <c r="D255" s="3"/>
      <c r="E255" s="3"/>
      <c r="F255" s="3"/>
      <c r="G255" s="3"/>
    </row>
    <row r="256" spans="4:7" x14ac:dyDescent="0.35">
      <c r="D256" s="3"/>
      <c r="E256" s="3"/>
      <c r="F256" s="3"/>
      <c r="G256" s="3"/>
    </row>
    <row r="257" spans="4:7" x14ac:dyDescent="0.35">
      <c r="D257" s="3"/>
      <c r="E257" s="3"/>
      <c r="F257" s="3"/>
      <c r="G257" s="3"/>
    </row>
    <row r="258" spans="4:7" x14ac:dyDescent="0.35">
      <c r="D258" s="3"/>
      <c r="E258" s="3"/>
      <c r="F258" s="3"/>
      <c r="G258" s="3"/>
    </row>
    <row r="259" spans="4:7" x14ac:dyDescent="0.35">
      <c r="D259" s="3"/>
      <c r="E259" s="3"/>
      <c r="F259" s="3"/>
      <c r="G259" s="3"/>
    </row>
    <row r="260" spans="4:7" x14ac:dyDescent="0.35">
      <c r="D260" s="3"/>
      <c r="E260" s="3"/>
      <c r="F260" s="3"/>
      <c r="G260" s="3"/>
    </row>
    <row r="261" spans="4:7" x14ac:dyDescent="0.35">
      <c r="D261" s="3"/>
      <c r="E261" s="3"/>
      <c r="F261" s="3"/>
      <c r="G261" s="3"/>
    </row>
    <row r="262" spans="4:7" x14ac:dyDescent="0.35">
      <c r="D262" s="3"/>
      <c r="E262" s="3"/>
      <c r="F262" s="3"/>
      <c r="G262" s="3"/>
    </row>
    <row r="263" spans="4:7" x14ac:dyDescent="0.35">
      <c r="D263" s="3"/>
      <c r="E263" s="3"/>
      <c r="F263" s="3"/>
      <c r="G263" s="3"/>
    </row>
    <row r="264" spans="4:7" x14ac:dyDescent="0.35">
      <c r="D264" s="3"/>
      <c r="E264" s="3"/>
      <c r="F264" s="3"/>
      <c r="G264" s="3"/>
    </row>
    <row r="265" spans="4:7" x14ac:dyDescent="0.35">
      <c r="D265" s="3"/>
      <c r="E265" s="3"/>
      <c r="F265" s="3"/>
      <c r="G265" s="3"/>
    </row>
    <row r="266" spans="4:7" x14ac:dyDescent="0.35">
      <c r="D266" s="3"/>
      <c r="E266" s="3"/>
      <c r="F266" s="3"/>
      <c r="G266" s="3"/>
    </row>
    <row r="267" spans="4:7" x14ac:dyDescent="0.35">
      <c r="D267" s="3"/>
      <c r="E267" s="3"/>
      <c r="F267" s="3"/>
      <c r="G267" s="3"/>
    </row>
    <row r="268" spans="4:7" x14ac:dyDescent="0.35">
      <c r="D268" s="3"/>
      <c r="E268" s="3"/>
      <c r="F268" s="3"/>
      <c r="G268" s="3"/>
    </row>
    <row r="269" spans="4:7" x14ac:dyDescent="0.35">
      <c r="D269" s="3"/>
      <c r="E269" s="3"/>
      <c r="F269" s="3"/>
      <c r="G269" s="3"/>
    </row>
    <row r="270" spans="4:7" x14ac:dyDescent="0.35">
      <c r="D270" s="3"/>
      <c r="E270" s="3"/>
      <c r="F270" s="3"/>
      <c r="G270" s="3"/>
    </row>
    <row r="271" spans="4:7" x14ac:dyDescent="0.35">
      <c r="D271" s="3"/>
      <c r="E271" s="3"/>
      <c r="F271" s="3"/>
      <c r="G271" s="3"/>
    </row>
    <row r="272" spans="4:7" x14ac:dyDescent="0.35">
      <c r="D272" s="3"/>
      <c r="E272" s="3"/>
      <c r="F272" s="3"/>
      <c r="G272" s="3"/>
    </row>
    <row r="273" spans="4:7" x14ac:dyDescent="0.35">
      <c r="D273" s="3"/>
      <c r="E273" s="3"/>
      <c r="F273" s="3"/>
      <c r="G273" s="3"/>
    </row>
    <row r="274" spans="4:7" x14ac:dyDescent="0.35">
      <c r="D274" s="3"/>
      <c r="E274" s="3"/>
      <c r="F274" s="3"/>
      <c r="G274" s="3"/>
    </row>
    <row r="275" spans="4:7" x14ac:dyDescent="0.35">
      <c r="D275" s="3"/>
      <c r="E275" s="3"/>
      <c r="F275" s="3"/>
      <c r="G275" s="3"/>
    </row>
    <row r="276" spans="4:7" x14ac:dyDescent="0.35">
      <c r="D276" s="3"/>
      <c r="E276" s="3"/>
      <c r="F276" s="3"/>
      <c r="G276" s="3"/>
    </row>
    <row r="277" spans="4:7" x14ac:dyDescent="0.35">
      <c r="D277" s="3"/>
      <c r="E277" s="3"/>
      <c r="F277" s="3"/>
      <c r="G277" s="3"/>
    </row>
    <row r="278" spans="4:7" x14ac:dyDescent="0.35">
      <c r="D278" s="3"/>
      <c r="E278" s="3"/>
      <c r="F278" s="3"/>
      <c r="G278" s="3"/>
    </row>
    <row r="279" spans="4:7" x14ac:dyDescent="0.35">
      <c r="D279" s="3"/>
      <c r="E279" s="3"/>
      <c r="F279" s="3"/>
      <c r="G279" s="3"/>
    </row>
    <row r="280" spans="4:7" x14ac:dyDescent="0.35">
      <c r="D280" s="3"/>
      <c r="E280" s="3"/>
      <c r="F280" s="3"/>
      <c r="G280" s="3"/>
    </row>
    <row r="281" spans="4:7" x14ac:dyDescent="0.35">
      <c r="D281" s="3"/>
      <c r="E281" s="3"/>
      <c r="F281" s="3"/>
      <c r="G281" s="3"/>
    </row>
    <row r="282" spans="4:7" x14ac:dyDescent="0.35">
      <c r="D282" s="3"/>
      <c r="E282" s="3"/>
      <c r="F282" s="3"/>
      <c r="G282" s="3"/>
    </row>
    <row r="283" spans="4:7" x14ac:dyDescent="0.35">
      <c r="D283" s="3"/>
      <c r="E283" s="3"/>
      <c r="F283" s="3"/>
      <c r="G283" s="3"/>
    </row>
    <row r="284" spans="4:7" x14ac:dyDescent="0.35">
      <c r="D284" s="3"/>
      <c r="E284" s="3"/>
      <c r="F284" s="3"/>
      <c r="G284" s="3"/>
    </row>
    <row r="285" spans="4:7" x14ac:dyDescent="0.35">
      <c r="D285" s="3"/>
      <c r="E285" s="3"/>
      <c r="F285" s="3"/>
      <c r="G285" s="3"/>
    </row>
    <row r="286" spans="4:7" x14ac:dyDescent="0.35">
      <c r="D286" s="3"/>
      <c r="E286" s="3"/>
      <c r="F286" s="3"/>
      <c r="G286" s="3"/>
    </row>
    <row r="287" spans="4:7" x14ac:dyDescent="0.35">
      <c r="D287" s="3"/>
      <c r="E287" s="3"/>
      <c r="F287" s="3"/>
      <c r="G287" s="3"/>
    </row>
    <row r="288" spans="4:7" x14ac:dyDescent="0.35">
      <c r="D288" s="3"/>
      <c r="E288" s="3"/>
      <c r="F288" s="3"/>
      <c r="G288" s="3"/>
    </row>
    <row r="289" spans="4:7" x14ac:dyDescent="0.35">
      <c r="D289" s="3"/>
      <c r="E289" s="3"/>
      <c r="F289" s="3"/>
      <c r="G289" s="3"/>
    </row>
    <row r="290" spans="4:7" x14ac:dyDescent="0.35">
      <c r="D290" s="3"/>
      <c r="E290" s="3"/>
      <c r="F290" s="3"/>
      <c r="G290" s="3"/>
    </row>
    <row r="291" spans="4:7" x14ac:dyDescent="0.35">
      <c r="D291" s="3"/>
      <c r="E291" s="3"/>
      <c r="F291" s="3"/>
      <c r="G291" s="3"/>
    </row>
    <row r="292" spans="4:7" x14ac:dyDescent="0.35">
      <c r="D292" s="3"/>
      <c r="E292" s="3"/>
      <c r="F292" s="3"/>
      <c r="G292" s="3"/>
    </row>
    <row r="293" spans="4:7" x14ac:dyDescent="0.35">
      <c r="D293" s="3"/>
      <c r="E293" s="3"/>
      <c r="F293" s="3"/>
      <c r="G293" s="3"/>
    </row>
    <row r="294" spans="4:7" x14ac:dyDescent="0.35">
      <c r="D294" s="3"/>
      <c r="E294" s="3"/>
      <c r="F294" s="3"/>
      <c r="G294" s="3"/>
    </row>
    <row r="295" spans="4:7" x14ac:dyDescent="0.35">
      <c r="D295" s="3"/>
      <c r="E295" s="3"/>
      <c r="F295" s="3"/>
      <c r="G295" s="3"/>
    </row>
    <row r="296" spans="4:7" x14ac:dyDescent="0.35">
      <c r="D296" s="3"/>
      <c r="E296" s="3"/>
      <c r="F296" s="3"/>
      <c r="G296" s="3"/>
    </row>
    <row r="297" spans="4:7" x14ac:dyDescent="0.35">
      <c r="D297" s="3"/>
      <c r="E297" s="3"/>
      <c r="F297" s="3"/>
      <c r="G297" s="3"/>
    </row>
    <row r="298" spans="4:7" x14ac:dyDescent="0.35">
      <c r="D298" s="3"/>
      <c r="E298" s="3"/>
      <c r="F298" s="3"/>
      <c r="G298" s="3"/>
    </row>
    <row r="299" spans="4:7" x14ac:dyDescent="0.35">
      <c r="D299" s="3"/>
      <c r="E299" s="3"/>
      <c r="F299" s="3"/>
      <c r="G299" s="3"/>
    </row>
    <row r="300" spans="4:7" x14ac:dyDescent="0.35">
      <c r="D300" s="3"/>
      <c r="E300" s="3"/>
      <c r="F300" s="3"/>
      <c r="G300" s="3"/>
    </row>
    <row r="301" spans="4:7" x14ac:dyDescent="0.35">
      <c r="D301" s="3"/>
      <c r="E301" s="3"/>
      <c r="F301" s="3"/>
      <c r="G301" s="3"/>
    </row>
    <row r="302" spans="4:7" x14ac:dyDescent="0.35">
      <c r="D302" s="3"/>
      <c r="E302" s="3"/>
      <c r="F302" s="3"/>
      <c r="G302" s="3"/>
    </row>
    <row r="303" spans="4:7" x14ac:dyDescent="0.35">
      <c r="D303" s="3"/>
      <c r="E303" s="3"/>
      <c r="F303" s="3"/>
      <c r="G303" s="3"/>
    </row>
    <row r="304" spans="4:7" x14ac:dyDescent="0.35">
      <c r="D304" s="3"/>
      <c r="E304" s="3"/>
      <c r="F304" s="3"/>
      <c r="G304" s="3"/>
    </row>
    <row r="305" spans="4:7" x14ac:dyDescent="0.35">
      <c r="D305" s="3"/>
      <c r="E305" s="3"/>
      <c r="F305" s="3"/>
      <c r="G305" s="3"/>
    </row>
    <row r="306" spans="4:7" x14ac:dyDescent="0.35">
      <c r="D306" s="3"/>
      <c r="E306" s="3"/>
      <c r="F306" s="3"/>
      <c r="G306" s="3"/>
    </row>
    <row r="307" spans="4:7" x14ac:dyDescent="0.35">
      <c r="D307" s="3"/>
      <c r="E307" s="3"/>
      <c r="F307" s="3"/>
      <c r="G307" s="3"/>
    </row>
    <row r="308" spans="4:7" x14ac:dyDescent="0.35">
      <c r="D308" s="3"/>
      <c r="E308" s="3"/>
      <c r="F308" s="3"/>
      <c r="G308" s="3"/>
    </row>
    <row r="309" spans="4:7" x14ac:dyDescent="0.35">
      <c r="D309" s="3"/>
      <c r="E309" s="3"/>
      <c r="F309" s="3"/>
      <c r="G309" s="3"/>
    </row>
    <row r="310" spans="4:7" x14ac:dyDescent="0.35">
      <c r="D310" s="3"/>
      <c r="E310" s="3"/>
      <c r="F310" s="3"/>
      <c r="G310" s="3"/>
    </row>
    <row r="311" spans="4:7" x14ac:dyDescent="0.35">
      <c r="D311" s="3"/>
      <c r="E311" s="3"/>
      <c r="F311" s="3"/>
      <c r="G311" s="3"/>
    </row>
    <row r="312" spans="4:7" x14ac:dyDescent="0.35">
      <c r="D312" s="3"/>
      <c r="E312" s="3"/>
      <c r="F312" s="3"/>
      <c r="G312" s="3"/>
    </row>
    <row r="313" spans="4:7" x14ac:dyDescent="0.35">
      <c r="D313" s="3"/>
      <c r="E313" s="3"/>
      <c r="F313" s="3"/>
      <c r="G313" s="3"/>
    </row>
    <row r="314" spans="4:7" x14ac:dyDescent="0.35">
      <c r="D314" s="3"/>
      <c r="E314" s="3"/>
      <c r="F314" s="3"/>
      <c r="G314" s="3"/>
    </row>
    <row r="315" spans="4:7" x14ac:dyDescent="0.35">
      <c r="D315" s="3"/>
      <c r="E315" s="3"/>
      <c r="F315" s="3"/>
      <c r="G315" s="3"/>
    </row>
    <row r="316" spans="4:7" x14ac:dyDescent="0.35">
      <c r="D316" s="3"/>
      <c r="E316" s="3"/>
      <c r="F316" s="3"/>
      <c r="G316" s="3"/>
    </row>
    <row r="317" spans="4:7" x14ac:dyDescent="0.35">
      <c r="D317" s="3"/>
      <c r="E317" s="3"/>
      <c r="F317" s="3"/>
      <c r="G317" s="3"/>
    </row>
    <row r="318" spans="4:7" x14ac:dyDescent="0.35">
      <c r="D318" s="3"/>
      <c r="E318" s="3"/>
      <c r="F318" s="3"/>
      <c r="G318" s="3"/>
    </row>
    <row r="319" spans="4:7" x14ac:dyDescent="0.35">
      <c r="D319" s="3"/>
      <c r="E319" s="3"/>
      <c r="F319" s="3"/>
      <c r="G319" s="3"/>
    </row>
    <row r="320" spans="4:7" x14ac:dyDescent="0.35">
      <c r="D320" s="3"/>
      <c r="E320" s="3"/>
      <c r="F320" s="3"/>
      <c r="G320" s="3"/>
    </row>
    <row r="321" spans="4:7" x14ac:dyDescent="0.35">
      <c r="D321" s="3"/>
      <c r="E321" s="3"/>
      <c r="F321" s="3"/>
      <c r="G321" s="3"/>
    </row>
    <row r="322" spans="4:7" x14ac:dyDescent="0.35">
      <c r="D322" s="3"/>
      <c r="E322" s="3"/>
      <c r="F322" s="3"/>
      <c r="G322" s="3"/>
    </row>
    <row r="323" spans="4:7" x14ac:dyDescent="0.35">
      <c r="D323" s="3"/>
      <c r="E323" s="3"/>
      <c r="F323" s="3"/>
      <c r="G323" s="3"/>
    </row>
    <row r="324" spans="4:7" x14ac:dyDescent="0.35">
      <c r="D324" s="3"/>
      <c r="E324" s="3"/>
      <c r="F324" s="3"/>
      <c r="G324" s="3"/>
    </row>
    <row r="325" spans="4:7" x14ac:dyDescent="0.35">
      <c r="D325" s="3"/>
      <c r="E325" s="3"/>
      <c r="F325" s="3"/>
      <c r="G325" s="3"/>
    </row>
    <row r="326" spans="4:7" x14ac:dyDescent="0.35">
      <c r="D326" s="3"/>
      <c r="E326" s="3"/>
      <c r="F326" s="3"/>
      <c r="G326" s="3"/>
    </row>
    <row r="327" spans="4:7" x14ac:dyDescent="0.35">
      <c r="D327" s="3"/>
      <c r="E327" s="3"/>
      <c r="F327" s="3"/>
      <c r="G327" s="3"/>
    </row>
    <row r="328" spans="4:7" x14ac:dyDescent="0.35">
      <c r="D328" s="3"/>
      <c r="E328" s="3"/>
      <c r="F328" s="3"/>
      <c r="G328" s="3"/>
    </row>
    <row r="329" spans="4:7" x14ac:dyDescent="0.35">
      <c r="D329" s="3"/>
      <c r="E329" s="3"/>
      <c r="F329" s="3"/>
      <c r="G329" s="3"/>
    </row>
    <row r="330" spans="4:7" x14ac:dyDescent="0.35">
      <c r="D330" s="3"/>
      <c r="E330" s="3"/>
      <c r="F330" s="3"/>
      <c r="G330" s="3"/>
    </row>
    <row r="331" spans="4:7" x14ac:dyDescent="0.35">
      <c r="D331" s="3"/>
      <c r="E331" s="3"/>
      <c r="F331" s="3"/>
      <c r="G331" s="3"/>
    </row>
    <row r="332" spans="4:7" x14ac:dyDescent="0.35">
      <c r="D332" s="3"/>
      <c r="E332" s="3"/>
      <c r="F332" s="3"/>
      <c r="G332" s="3"/>
    </row>
    <row r="333" spans="4:7" x14ac:dyDescent="0.35">
      <c r="D333" s="3"/>
      <c r="E333" s="3"/>
      <c r="F333" s="3"/>
      <c r="G333" s="3"/>
    </row>
    <row r="334" spans="4:7" x14ac:dyDescent="0.35">
      <c r="D334" s="3"/>
      <c r="E334" s="3"/>
      <c r="F334" s="3"/>
      <c r="G334" s="3"/>
    </row>
    <row r="335" spans="4:7" x14ac:dyDescent="0.35">
      <c r="D335" s="3"/>
      <c r="E335" s="3"/>
      <c r="F335" s="3"/>
      <c r="G335" s="3"/>
    </row>
    <row r="336" spans="4:7" x14ac:dyDescent="0.35">
      <c r="D336" s="3"/>
      <c r="E336" s="3"/>
      <c r="F336" s="3"/>
      <c r="G336" s="3"/>
    </row>
    <row r="337" spans="4:7" x14ac:dyDescent="0.35">
      <c r="D337" s="3"/>
      <c r="E337" s="3"/>
      <c r="F337" s="3"/>
      <c r="G337" s="3"/>
    </row>
    <row r="338" spans="4:7" x14ac:dyDescent="0.35">
      <c r="D338" s="3"/>
      <c r="E338" s="3"/>
      <c r="F338" s="3"/>
      <c r="G338" s="3"/>
    </row>
    <row r="339" spans="4:7" x14ac:dyDescent="0.35">
      <c r="D339" s="3"/>
      <c r="E339" s="3"/>
      <c r="F339" s="3"/>
      <c r="G339" s="3"/>
    </row>
    <row r="340" spans="4:7" x14ac:dyDescent="0.35">
      <c r="D340" s="3"/>
      <c r="E340" s="3"/>
      <c r="F340" s="3"/>
      <c r="G340" s="3"/>
    </row>
    <row r="341" spans="4:7" x14ac:dyDescent="0.35">
      <c r="D341" s="3"/>
      <c r="E341" s="3"/>
      <c r="F341" s="3"/>
      <c r="G341" s="3"/>
    </row>
    <row r="342" spans="4:7" x14ac:dyDescent="0.35">
      <c r="D342" s="3"/>
      <c r="E342" s="3"/>
      <c r="F342" s="3"/>
      <c r="G342" s="3"/>
    </row>
    <row r="343" spans="4:7" x14ac:dyDescent="0.35">
      <c r="D343" s="3"/>
      <c r="E343" s="3"/>
      <c r="F343" s="3"/>
      <c r="G343" s="3"/>
    </row>
    <row r="344" spans="4:7" x14ac:dyDescent="0.35">
      <c r="D344" s="3"/>
      <c r="E344" s="3"/>
      <c r="F344" s="3"/>
      <c r="G344" s="3"/>
    </row>
    <row r="345" spans="4:7" x14ac:dyDescent="0.35">
      <c r="D345" s="3"/>
      <c r="E345" s="3"/>
      <c r="F345" s="3"/>
      <c r="G345" s="3"/>
    </row>
    <row r="346" spans="4:7" x14ac:dyDescent="0.35">
      <c r="D346" s="3"/>
      <c r="E346" s="3"/>
      <c r="F346" s="3"/>
      <c r="G346" s="3"/>
    </row>
    <row r="347" spans="4:7" x14ac:dyDescent="0.35">
      <c r="D347" s="3"/>
      <c r="E347" s="3"/>
      <c r="F347" s="3"/>
      <c r="G347" s="3"/>
    </row>
    <row r="348" spans="4:7" x14ac:dyDescent="0.35">
      <c r="D348" s="3"/>
      <c r="E348" s="3"/>
      <c r="F348" s="3"/>
      <c r="G348" s="3"/>
    </row>
    <row r="349" spans="4:7" x14ac:dyDescent="0.35">
      <c r="D349" s="3"/>
      <c r="E349" s="3"/>
      <c r="F349" s="3"/>
      <c r="G349" s="3"/>
    </row>
    <row r="350" spans="4:7" x14ac:dyDescent="0.35">
      <c r="D350" s="3"/>
      <c r="E350" s="3"/>
      <c r="F350" s="3"/>
      <c r="G350" s="3"/>
    </row>
    <row r="351" spans="4:7" x14ac:dyDescent="0.35">
      <c r="D351" s="3"/>
      <c r="E351" s="3"/>
      <c r="F351" s="3"/>
      <c r="G351" s="3"/>
    </row>
    <row r="352" spans="4:7" x14ac:dyDescent="0.35">
      <c r="D352" s="3"/>
      <c r="E352" s="3"/>
      <c r="F352" s="3"/>
      <c r="G352" s="3"/>
    </row>
    <row r="353" spans="4:7" x14ac:dyDescent="0.35">
      <c r="D353" s="3"/>
      <c r="E353" s="3"/>
      <c r="F353" s="3"/>
      <c r="G353" s="3"/>
    </row>
    <row r="354" spans="4:7" x14ac:dyDescent="0.35">
      <c r="D354" s="3"/>
      <c r="E354" s="3"/>
      <c r="F354" s="3"/>
      <c r="G354" s="3"/>
    </row>
    <row r="355" spans="4:7" x14ac:dyDescent="0.35">
      <c r="D355" s="3"/>
      <c r="E355" s="3"/>
      <c r="F355" s="3"/>
      <c r="G355" s="3"/>
    </row>
    <row r="356" spans="4:7" x14ac:dyDescent="0.35">
      <c r="D356" s="3"/>
      <c r="E356" s="3"/>
      <c r="F356" s="3"/>
      <c r="G356" s="3"/>
    </row>
    <row r="357" spans="4:7" x14ac:dyDescent="0.35">
      <c r="D357" s="3"/>
      <c r="E357" s="3"/>
      <c r="F357" s="3"/>
      <c r="G357" s="3"/>
    </row>
    <row r="358" spans="4:7" x14ac:dyDescent="0.35">
      <c r="D358" s="3"/>
      <c r="E358" s="3"/>
      <c r="F358" s="3"/>
      <c r="G358" s="3"/>
    </row>
    <row r="359" spans="4:7" x14ac:dyDescent="0.35">
      <c r="D359" s="3"/>
      <c r="E359" s="3"/>
      <c r="F359" s="3"/>
      <c r="G359" s="3"/>
    </row>
    <row r="360" spans="4:7" x14ac:dyDescent="0.35">
      <c r="D360" s="3"/>
      <c r="E360" s="3"/>
      <c r="F360" s="3"/>
      <c r="G360" s="3"/>
    </row>
    <row r="361" spans="4:7" x14ac:dyDescent="0.35">
      <c r="D361" s="3"/>
      <c r="E361" s="3"/>
      <c r="F361" s="3"/>
      <c r="G361" s="3"/>
    </row>
    <row r="362" spans="4:7" x14ac:dyDescent="0.35">
      <c r="D362" s="3"/>
      <c r="E362" s="3"/>
      <c r="F362" s="3"/>
      <c r="G362" s="3"/>
    </row>
    <row r="363" spans="4:7" x14ac:dyDescent="0.35">
      <c r="D363" s="3"/>
      <c r="E363" s="3"/>
      <c r="F363" s="3"/>
      <c r="G363" s="3"/>
    </row>
    <row r="364" spans="4:7" x14ac:dyDescent="0.35">
      <c r="D364" s="3"/>
      <c r="E364" s="3"/>
      <c r="F364" s="3"/>
      <c r="G364" s="3"/>
    </row>
    <row r="365" spans="4:7" x14ac:dyDescent="0.35">
      <c r="D365" s="3"/>
      <c r="E365" s="3"/>
      <c r="F365" s="3"/>
      <c r="G365" s="3"/>
    </row>
    <row r="366" spans="4:7" x14ac:dyDescent="0.35">
      <c r="D366" s="3"/>
      <c r="E366" s="3"/>
      <c r="F366" s="3"/>
      <c r="G366" s="3"/>
    </row>
    <row r="367" spans="4:7" x14ac:dyDescent="0.35">
      <c r="D367" s="3"/>
      <c r="E367" s="3"/>
      <c r="F367" s="3"/>
      <c r="G367" s="3"/>
    </row>
    <row r="368" spans="4:7" x14ac:dyDescent="0.35">
      <c r="D368" s="3"/>
      <c r="E368" s="3"/>
      <c r="F368" s="3"/>
      <c r="G368" s="3"/>
    </row>
    <row r="369" spans="4:7" x14ac:dyDescent="0.35">
      <c r="D369" s="3"/>
      <c r="E369" s="3"/>
      <c r="F369" s="3"/>
      <c r="G369" s="3"/>
    </row>
    <row r="370" spans="4:7" x14ac:dyDescent="0.35">
      <c r="D370" s="3"/>
      <c r="E370" s="3"/>
      <c r="F370" s="3"/>
      <c r="G370" s="3"/>
    </row>
    <row r="371" spans="4:7" x14ac:dyDescent="0.35">
      <c r="D371" s="3"/>
      <c r="E371" s="3"/>
      <c r="F371" s="3"/>
      <c r="G371" s="3"/>
    </row>
    <row r="372" spans="4:7" x14ac:dyDescent="0.35">
      <c r="D372" s="3"/>
      <c r="E372" s="3"/>
      <c r="F372" s="3"/>
      <c r="G372" s="3"/>
    </row>
    <row r="373" spans="4:7" x14ac:dyDescent="0.35">
      <c r="D373" s="3"/>
      <c r="E373" s="3"/>
      <c r="F373" s="3"/>
      <c r="G373" s="3"/>
    </row>
    <row r="374" spans="4:7" x14ac:dyDescent="0.35">
      <c r="D374" s="3"/>
      <c r="E374" s="3"/>
      <c r="F374" s="3"/>
      <c r="G374" s="3"/>
    </row>
    <row r="375" spans="4:7" x14ac:dyDescent="0.35">
      <c r="D375" s="3"/>
      <c r="E375" s="3"/>
      <c r="F375" s="3"/>
      <c r="G375" s="3"/>
    </row>
    <row r="376" spans="4:7" x14ac:dyDescent="0.35">
      <c r="D376" s="3"/>
      <c r="E376" s="3"/>
      <c r="F376" s="3"/>
      <c r="G376" s="3"/>
    </row>
    <row r="377" spans="4:7" x14ac:dyDescent="0.35">
      <c r="D377" s="3"/>
      <c r="E377" s="3"/>
      <c r="F377" s="3"/>
      <c r="G377" s="3"/>
    </row>
    <row r="378" spans="4:7" x14ac:dyDescent="0.35">
      <c r="D378" s="3"/>
      <c r="E378" s="3"/>
      <c r="F378" s="3"/>
      <c r="G378" s="3"/>
    </row>
    <row r="379" spans="4:7" x14ac:dyDescent="0.35">
      <c r="D379" s="3"/>
      <c r="E379" s="3"/>
      <c r="F379" s="3"/>
      <c r="G379" s="3"/>
    </row>
    <row r="380" spans="4:7" x14ac:dyDescent="0.35">
      <c r="D380" s="3"/>
      <c r="E380" s="3"/>
      <c r="F380" s="3"/>
      <c r="G380" s="3"/>
    </row>
    <row r="381" spans="4:7" x14ac:dyDescent="0.35">
      <c r="D381" s="3"/>
      <c r="E381" s="3"/>
      <c r="F381" s="3"/>
      <c r="G381" s="3"/>
    </row>
    <row r="382" spans="4:7" x14ac:dyDescent="0.35">
      <c r="D382" s="3"/>
      <c r="E382" s="3"/>
      <c r="F382" s="3"/>
      <c r="G382" s="3"/>
    </row>
    <row r="383" spans="4:7" x14ac:dyDescent="0.35">
      <c r="D383" s="3"/>
      <c r="E383" s="3"/>
      <c r="F383" s="3"/>
      <c r="G383" s="3"/>
    </row>
    <row r="384" spans="4:7" x14ac:dyDescent="0.35">
      <c r="D384" s="3"/>
      <c r="E384" s="3"/>
      <c r="F384" s="3"/>
      <c r="G384" s="3"/>
    </row>
    <row r="385" spans="4:7" x14ac:dyDescent="0.35">
      <c r="D385" s="3"/>
      <c r="E385" s="3"/>
      <c r="F385" s="3"/>
      <c r="G385" s="3"/>
    </row>
    <row r="386" spans="4:7" x14ac:dyDescent="0.35">
      <c r="D386" s="3"/>
      <c r="E386" s="3"/>
      <c r="F386" s="3"/>
      <c r="G386" s="3"/>
    </row>
    <row r="387" spans="4:7" x14ac:dyDescent="0.35">
      <c r="D387" s="3"/>
      <c r="E387" s="3"/>
      <c r="F387" s="3"/>
      <c r="G387" s="3"/>
    </row>
    <row r="388" spans="4:7" x14ac:dyDescent="0.35">
      <c r="D388" s="3"/>
      <c r="E388" s="3"/>
      <c r="F388" s="3"/>
      <c r="G388" s="3"/>
    </row>
    <row r="389" spans="4:7" x14ac:dyDescent="0.35">
      <c r="D389" s="3"/>
      <c r="E389" s="3"/>
      <c r="F389" s="3"/>
      <c r="G389" s="3"/>
    </row>
    <row r="390" spans="4:7" x14ac:dyDescent="0.35">
      <c r="D390" s="3"/>
      <c r="E390" s="3"/>
      <c r="F390" s="3"/>
      <c r="G390" s="3"/>
    </row>
    <row r="391" spans="4:7" x14ac:dyDescent="0.35">
      <c r="D391" s="3"/>
      <c r="E391" s="3"/>
      <c r="F391" s="3"/>
      <c r="G391" s="3"/>
    </row>
    <row r="392" spans="4:7" x14ac:dyDescent="0.35">
      <c r="D392" s="3"/>
      <c r="E392" s="3"/>
      <c r="F392" s="3"/>
      <c r="G392" s="3"/>
    </row>
    <row r="393" spans="4:7" x14ac:dyDescent="0.35">
      <c r="D393" s="3"/>
      <c r="E393" s="3"/>
      <c r="F393" s="3"/>
      <c r="G393" s="3"/>
    </row>
    <row r="394" spans="4:7" x14ac:dyDescent="0.35">
      <c r="D394" s="3"/>
      <c r="E394" s="3"/>
      <c r="F394" s="3"/>
      <c r="G394" s="3"/>
    </row>
    <row r="395" spans="4:7" x14ac:dyDescent="0.35">
      <c r="D395" s="3"/>
      <c r="E395" s="3"/>
      <c r="F395" s="3"/>
      <c r="G395" s="3"/>
    </row>
    <row r="396" spans="4:7" x14ac:dyDescent="0.35">
      <c r="D396" s="3"/>
      <c r="E396" s="3"/>
      <c r="F396" s="3"/>
      <c r="G396" s="3"/>
    </row>
    <row r="397" spans="4:7" x14ac:dyDescent="0.35">
      <c r="D397" s="3"/>
      <c r="E397" s="3"/>
      <c r="F397" s="3"/>
      <c r="G397" s="3"/>
    </row>
    <row r="398" spans="4:7" x14ac:dyDescent="0.35">
      <c r="D398" s="3"/>
      <c r="E398" s="3"/>
      <c r="F398" s="3"/>
      <c r="G398" s="3"/>
    </row>
    <row r="399" spans="4:7" x14ac:dyDescent="0.35">
      <c r="D399" s="3"/>
      <c r="E399" s="3"/>
      <c r="F399" s="3"/>
      <c r="G399" s="3"/>
    </row>
    <row r="400" spans="4:7" x14ac:dyDescent="0.35">
      <c r="D400" s="3"/>
      <c r="E400" s="3"/>
      <c r="F400" s="3"/>
      <c r="G400" s="3"/>
    </row>
    <row r="401" spans="4:7" x14ac:dyDescent="0.35">
      <c r="D401" s="3"/>
      <c r="E401" s="3"/>
      <c r="F401" s="3"/>
      <c r="G401" s="3"/>
    </row>
    <row r="402" spans="4:7" x14ac:dyDescent="0.35">
      <c r="D402" s="3"/>
      <c r="E402" s="3"/>
      <c r="F402" s="3"/>
      <c r="G402" s="3"/>
    </row>
    <row r="403" spans="4:7" x14ac:dyDescent="0.35">
      <c r="D403" s="3"/>
      <c r="E403" s="3"/>
      <c r="F403" s="3"/>
      <c r="G403" s="3"/>
    </row>
    <row r="404" spans="4:7" x14ac:dyDescent="0.35">
      <c r="D404" s="3"/>
      <c r="E404" s="3"/>
      <c r="F404" s="3"/>
      <c r="G404" s="3"/>
    </row>
    <row r="405" spans="4:7" x14ac:dyDescent="0.35">
      <c r="D405" s="3"/>
      <c r="E405" s="3"/>
      <c r="F405" s="3"/>
      <c r="G405" s="3"/>
    </row>
    <row r="406" spans="4:7" x14ac:dyDescent="0.35">
      <c r="D406" s="3"/>
      <c r="E406" s="3"/>
      <c r="F406" s="3"/>
      <c r="G406" s="3"/>
    </row>
    <row r="407" spans="4:7" x14ac:dyDescent="0.35">
      <c r="D407" s="3"/>
      <c r="E407" s="3"/>
      <c r="F407" s="3"/>
      <c r="G407" s="3"/>
    </row>
    <row r="408" spans="4:7" x14ac:dyDescent="0.35">
      <c r="D408" s="3"/>
      <c r="E408" s="3"/>
      <c r="F408" s="3"/>
      <c r="G408" s="3"/>
    </row>
    <row r="409" spans="4:7" x14ac:dyDescent="0.35">
      <c r="D409" s="3"/>
      <c r="E409" s="3"/>
      <c r="F409" s="3"/>
      <c r="G409" s="3"/>
    </row>
    <row r="410" spans="4:7" x14ac:dyDescent="0.35">
      <c r="D410" s="3"/>
      <c r="E410" s="3"/>
      <c r="F410" s="3"/>
      <c r="G410" s="3"/>
    </row>
    <row r="411" spans="4:7" x14ac:dyDescent="0.35">
      <c r="D411" s="3"/>
      <c r="E411" s="3"/>
      <c r="F411" s="3"/>
      <c r="G411" s="3"/>
    </row>
    <row r="412" spans="4:7" x14ac:dyDescent="0.35">
      <c r="D412" s="3"/>
      <c r="E412" s="3"/>
      <c r="F412" s="3"/>
      <c r="G412" s="3"/>
    </row>
    <row r="413" spans="4:7" x14ac:dyDescent="0.35">
      <c r="D413" s="3"/>
      <c r="E413" s="3"/>
      <c r="F413" s="3"/>
      <c r="G413" s="3"/>
    </row>
    <row r="414" spans="4:7" x14ac:dyDescent="0.35">
      <c r="D414" s="3"/>
      <c r="E414" s="3"/>
      <c r="F414" s="3"/>
      <c r="G414" s="3"/>
    </row>
    <row r="415" spans="4:7" x14ac:dyDescent="0.35">
      <c r="D415" s="3"/>
      <c r="E415" s="3"/>
      <c r="F415" s="3"/>
      <c r="G415" s="3"/>
    </row>
    <row r="416" spans="4:7" x14ac:dyDescent="0.35">
      <c r="D416" s="3"/>
      <c r="E416" s="3"/>
      <c r="F416" s="3"/>
      <c r="G416" s="3"/>
    </row>
    <row r="417" spans="4:7" x14ac:dyDescent="0.35">
      <c r="D417" s="3"/>
      <c r="E417" s="3"/>
      <c r="F417" s="3"/>
      <c r="G417" s="3"/>
    </row>
    <row r="418" spans="4:7" x14ac:dyDescent="0.35">
      <c r="D418" s="3"/>
      <c r="E418" s="3"/>
      <c r="F418" s="3"/>
      <c r="G418" s="3"/>
    </row>
    <row r="419" spans="4:7" x14ac:dyDescent="0.35">
      <c r="D419" s="3"/>
      <c r="E419" s="3"/>
      <c r="F419" s="3"/>
      <c r="G419" s="3"/>
    </row>
    <row r="420" spans="4:7" x14ac:dyDescent="0.35">
      <c r="D420" s="3"/>
      <c r="E420" s="3"/>
      <c r="F420" s="3"/>
      <c r="G420" s="3"/>
    </row>
    <row r="421" spans="4:7" x14ac:dyDescent="0.35">
      <c r="D421" s="3"/>
      <c r="E421" s="3"/>
      <c r="F421" s="3"/>
      <c r="G421" s="3"/>
    </row>
    <row r="422" spans="4:7" x14ac:dyDescent="0.35">
      <c r="D422" s="3"/>
      <c r="E422" s="3"/>
      <c r="F422" s="3"/>
      <c r="G422" s="3"/>
    </row>
    <row r="423" spans="4:7" x14ac:dyDescent="0.35">
      <c r="D423" s="3"/>
      <c r="E423" s="3"/>
      <c r="F423" s="3"/>
      <c r="G423" s="3"/>
    </row>
    <row r="424" spans="4:7" x14ac:dyDescent="0.35">
      <c r="D424" s="3"/>
      <c r="E424" s="3"/>
      <c r="F424" s="3"/>
      <c r="G424" s="3"/>
    </row>
    <row r="425" spans="4:7" x14ac:dyDescent="0.35">
      <c r="D425" s="3"/>
      <c r="E425" s="3"/>
      <c r="F425" s="3"/>
      <c r="G425" s="3"/>
    </row>
    <row r="426" spans="4:7" x14ac:dyDescent="0.35">
      <c r="D426" s="3"/>
      <c r="E426" s="3"/>
      <c r="F426" s="3"/>
      <c r="G426" s="3"/>
    </row>
    <row r="427" spans="4:7" x14ac:dyDescent="0.35">
      <c r="D427" s="3"/>
      <c r="E427" s="3"/>
      <c r="F427" s="3"/>
      <c r="G427" s="3"/>
    </row>
    <row r="428" spans="4:7" x14ac:dyDescent="0.35">
      <c r="D428" s="3"/>
      <c r="E428" s="3"/>
      <c r="F428" s="3"/>
      <c r="G428" s="3"/>
    </row>
    <row r="429" spans="4:7" x14ac:dyDescent="0.35">
      <c r="D429" s="3"/>
      <c r="E429" s="3"/>
      <c r="F429" s="3"/>
      <c r="G429" s="3"/>
    </row>
    <row r="430" spans="4:7" x14ac:dyDescent="0.35">
      <c r="D430" s="3"/>
      <c r="E430" s="3"/>
      <c r="F430" s="3"/>
      <c r="G430" s="3"/>
    </row>
    <row r="431" spans="4:7" x14ac:dyDescent="0.35">
      <c r="D431" s="3"/>
      <c r="E431" s="3"/>
      <c r="F431" s="3"/>
      <c r="G431" s="3"/>
    </row>
    <row r="432" spans="4:7" x14ac:dyDescent="0.35">
      <c r="D432" s="3"/>
      <c r="E432" s="3"/>
      <c r="F432" s="3"/>
      <c r="G432" s="3"/>
    </row>
    <row r="433" spans="4:7" x14ac:dyDescent="0.35">
      <c r="D433" s="3"/>
      <c r="E433" s="3"/>
      <c r="F433" s="3"/>
      <c r="G433" s="3"/>
    </row>
    <row r="434" spans="4:7" x14ac:dyDescent="0.35">
      <c r="D434" s="3"/>
      <c r="E434" s="3"/>
      <c r="F434" s="3"/>
      <c r="G434" s="3"/>
    </row>
    <row r="435" spans="4:7" x14ac:dyDescent="0.35">
      <c r="D435" s="3"/>
      <c r="E435" s="3"/>
      <c r="F435" s="3"/>
      <c r="G435" s="3"/>
    </row>
    <row r="436" spans="4:7" x14ac:dyDescent="0.35">
      <c r="D436" s="3"/>
      <c r="E436" s="3"/>
      <c r="F436" s="3"/>
      <c r="G436" s="3"/>
    </row>
    <row r="437" spans="4:7" x14ac:dyDescent="0.35">
      <c r="D437" s="3"/>
      <c r="E437" s="3"/>
      <c r="F437" s="3"/>
      <c r="G437" s="3"/>
    </row>
    <row r="438" spans="4:7" x14ac:dyDescent="0.35">
      <c r="D438" s="3"/>
      <c r="E438" s="3"/>
      <c r="F438" s="3"/>
      <c r="G438" s="3"/>
    </row>
    <row r="439" spans="4:7" x14ac:dyDescent="0.35">
      <c r="D439" s="3"/>
      <c r="E439" s="3"/>
      <c r="F439" s="3"/>
      <c r="G439" s="3"/>
    </row>
    <row r="440" spans="4:7" x14ac:dyDescent="0.35">
      <c r="D440" s="3"/>
      <c r="E440" s="3"/>
      <c r="F440" s="3"/>
      <c r="G440" s="3"/>
    </row>
    <row r="441" spans="4:7" x14ac:dyDescent="0.35">
      <c r="D441" s="3"/>
      <c r="E441" s="3"/>
      <c r="F441" s="3"/>
      <c r="G441" s="3"/>
    </row>
    <row r="442" spans="4:7" x14ac:dyDescent="0.35">
      <c r="D442" s="3"/>
      <c r="E442" s="3"/>
      <c r="F442" s="3"/>
      <c r="G442" s="3"/>
    </row>
    <row r="443" spans="4:7" x14ac:dyDescent="0.35">
      <c r="D443" s="3"/>
      <c r="E443" s="3"/>
      <c r="F443" s="3"/>
      <c r="G443" s="3"/>
    </row>
    <row r="444" spans="4:7" x14ac:dyDescent="0.35">
      <c r="D444" s="3"/>
      <c r="E444" s="3"/>
      <c r="F444" s="3"/>
      <c r="G444" s="3"/>
    </row>
    <row r="445" spans="4:7" x14ac:dyDescent="0.35">
      <c r="D445" s="3"/>
      <c r="E445" s="3"/>
      <c r="F445" s="3"/>
      <c r="G445" s="3"/>
    </row>
    <row r="446" spans="4:7" x14ac:dyDescent="0.35">
      <c r="D446" s="3"/>
      <c r="E446" s="3"/>
      <c r="F446" s="3"/>
      <c r="G446" s="3"/>
    </row>
    <row r="447" spans="4:7" x14ac:dyDescent="0.35">
      <c r="D447" s="3"/>
      <c r="E447" s="3"/>
      <c r="F447" s="3"/>
      <c r="G447" s="3"/>
    </row>
    <row r="448" spans="4:7" x14ac:dyDescent="0.35">
      <c r="D448" s="3"/>
      <c r="E448" s="3"/>
      <c r="F448" s="3"/>
      <c r="G448" s="3"/>
    </row>
    <row r="449" spans="4:7" x14ac:dyDescent="0.35">
      <c r="D449" s="3"/>
      <c r="E449" s="3"/>
      <c r="F449" s="3"/>
      <c r="G449" s="3"/>
    </row>
    <row r="450" spans="4:7" x14ac:dyDescent="0.35">
      <c r="D450" s="3"/>
      <c r="E450" s="3"/>
      <c r="F450" s="3"/>
      <c r="G450" s="3"/>
    </row>
    <row r="451" spans="4:7" x14ac:dyDescent="0.35">
      <c r="D451" s="3"/>
      <c r="E451" s="3"/>
      <c r="F451" s="3"/>
      <c r="G451" s="3"/>
    </row>
    <row r="452" spans="4:7" x14ac:dyDescent="0.35">
      <c r="D452" s="3"/>
      <c r="E452" s="3"/>
      <c r="F452" s="3"/>
      <c r="G452" s="3"/>
    </row>
    <row r="453" spans="4:7" x14ac:dyDescent="0.35">
      <c r="D453" s="3"/>
      <c r="E453" s="3"/>
      <c r="F453" s="3"/>
      <c r="G453" s="3"/>
    </row>
    <row r="454" spans="4:7" x14ac:dyDescent="0.35">
      <c r="D454" s="3"/>
      <c r="E454" s="3"/>
      <c r="F454" s="3"/>
      <c r="G454" s="3"/>
    </row>
    <row r="455" spans="4:7" x14ac:dyDescent="0.35">
      <c r="D455" s="3"/>
      <c r="E455" s="3"/>
      <c r="F455" s="3"/>
      <c r="G455" s="3"/>
    </row>
    <row r="456" spans="4:7" x14ac:dyDescent="0.35">
      <c r="D456" s="3"/>
      <c r="E456" s="3"/>
      <c r="F456" s="3"/>
      <c r="G456" s="3"/>
    </row>
    <row r="457" spans="4:7" x14ac:dyDescent="0.35">
      <c r="D457" s="3"/>
      <c r="E457" s="3"/>
      <c r="F457" s="3"/>
      <c r="G457" s="3"/>
    </row>
    <row r="458" spans="4:7" x14ac:dyDescent="0.35">
      <c r="D458" s="3"/>
      <c r="E458" s="3"/>
      <c r="F458" s="3"/>
      <c r="G458" s="3"/>
    </row>
    <row r="459" spans="4:7" x14ac:dyDescent="0.35">
      <c r="D459" s="3"/>
      <c r="E459" s="3"/>
      <c r="F459" s="3"/>
      <c r="G459" s="3"/>
    </row>
    <row r="460" spans="4:7" x14ac:dyDescent="0.35">
      <c r="D460" s="3"/>
      <c r="E460" s="3"/>
      <c r="F460" s="3"/>
      <c r="G460" s="3"/>
    </row>
    <row r="461" spans="4:7" x14ac:dyDescent="0.35">
      <c r="D461" s="3"/>
      <c r="E461" s="3"/>
      <c r="F461" s="3"/>
      <c r="G461" s="3"/>
    </row>
    <row r="462" spans="4:7" x14ac:dyDescent="0.35">
      <c r="D462" s="3"/>
      <c r="E462" s="3"/>
      <c r="F462" s="3"/>
      <c r="G462" s="3"/>
    </row>
    <row r="463" spans="4:7" x14ac:dyDescent="0.35">
      <c r="D463" s="3"/>
      <c r="E463" s="3"/>
      <c r="F463" s="3"/>
      <c r="G463" s="3"/>
    </row>
    <row r="464" spans="4:7" x14ac:dyDescent="0.35">
      <c r="D464" s="3"/>
      <c r="E464" s="3"/>
      <c r="F464" s="3"/>
      <c r="G464" s="3"/>
    </row>
    <row r="465" spans="4:7" x14ac:dyDescent="0.35">
      <c r="D465" s="3"/>
      <c r="E465" s="3"/>
      <c r="F465" s="3"/>
      <c r="G465" s="3"/>
    </row>
    <row r="466" spans="4:7" x14ac:dyDescent="0.35">
      <c r="D466" s="3"/>
      <c r="E466" s="3"/>
      <c r="F466" s="3"/>
      <c r="G466" s="3"/>
    </row>
    <row r="467" spans="4:7" x14ac:dyDescent="0.35">
      <c r="D467" s="3"/>
      <c r="E467" s="3"/>
      <c r="F467" s="3"/>
      <c r="G467" s="3"/>
    </row>
    <row r="468" spans="4:7" x14ac:dyDescent="0.35">
      <c r="D468" s="3"/>
      <c r="E468" s="3"/>
      <c r="F468" s="3"/>
      <c r="G468" s="3"/>
    </row>
    <row r="469" spans="4:7" x14ac:dyDescent="0.35">
      <c r="D469" s="3"/>
      <c r="E469" s="3"/>
      <c r="F469" s="3"/>
      <c r="G469" s="3"/>
    </row>
    <row r="470" spans="4:7" x14ac:dyDescent="0.35">
      <c r="D470" s="3"/>
      <c r="E470" s="3"/>
      <c r="F470" s="3"/>
      <c r="G470" s="3"/>
    </row>
    <row r="471" spans="4:7" x14ac:dyDescent="0.35">
      <c r="D471" s="3"/>
      <c r="E471" s="3"/>
      <c r="F471" s="3"/>
      <c r="G471" s="3"/>
    </row>
    <row r="472" spans="4:7" x14ac:dyDescent="0.35">
      <c r="D472" s="3"/>
      <c r="E472" s="3"/>
      <c r="F472" s="3"/>
      <c r="G472" s="3"/>
    </row>
    <row r="473" spans="4:7" x14ac:dyDescent="0.35">
      <c r="D473" s="3"/>
      <c r="E473" s="3"/>
      <c r="F473" s="3"/>
      <c r="G473" s="3"/>
    </row>
    <row r="474" spans="4:7" x14ac:dyDescent="0.35">
      <c r="D474" s="3"/>
      <c r="E474" s="3"/>
      <c r="F474" s="3"/>
      <c r="G474" s="3"/>
    </row>
    <row r="475" spans="4:7" x14ac:dyDescent="0.35">
      <c r="D475" s="3"/>
      <c r="E475" s="3"/>
      <c r="F475" s="3"/>
      <c r="G475" s="3"/>
    </row>
    <row r="476" spans="4:7" x14ac:dyDescent="0.35">
      <c r="D476" s="3"/>
      <c r="E476" s="3"/>
      <c r="F476" s="3"/>
      <c r="G476" s="3"/>
    </row>
    <row r="477" spans="4:7" x14ac:dyDescent="0.35">
      <c r="D477" s="3"/>
      <c r="E477" s="3"/>
      <c r="F477" s="3"/>
      <c r="G477" s="3"/>
    </row>
    <row r="478" spans="4:7" x14ac:dyDescent="0.35">
      <c r="D478" s="3"/>
      <c r="E478" s="3"/>
      <c r="F478" s="3"/>
      <c r="G478" s="3"/>
    </row>
    <row r="479" spans="4:7" x14ac:dyDescent="0.35">
      <c r="D479" s="3"/>
      <c r="E479" s="3"/>
      <c r="F479" s="3"/>
      <c r="G479" s="3"/>
    </row>
    <row r="480" spans="4:7" x14ac:dyDescent="0.35">
      <c r="D480" s="3"/>
      <c r="E480" s="3"/>
      <c r="F480" s="3"/>
      <c r="G480" s="3"/>
    </row>
    <row r="481" spans="4:7" x14ac:dyDescent="0.35">
      <c r="D481" s="3"/>
      <c r="E481" s="3"/>
      <c r="F481" s="3"/>
      <c r="G481" s="3"/>
    </row>
    <row r="482" spans="4:7" x14ac:dyDescent="0.35">
      <c r="D482" s="3"/>
      <c r="E482" s="3"/>
      <c r="F482" s="3"/>
      <c r="G482" s="3"/>
    </row>
    <row r="483" spans="4:7" x14ac:dyDescent="0.35">
      <c r="D483" s="3"/>
      <c r="E483" s="3"/>
      <c r="F483" s="3"/>
      <c r="G483" s="3"/>
    </row>
    <row r="484" spans="4:7" x14ac:dyDescent="0.35">
      <c r="D484" s="3"/>
      <c r="E484" s="3"/>
      <c r="F484" s="3"/>
      <c r="G484" s="3"/>
    </row>
    <row r="485" spans="4:7" x14ac:dyDescent="0.35">
      <c r="D485" s="3"/>
      <c r="E485" s="3"/>
      <c r="F485" s="3"/>
      <c r="G485" s="3"/>
    </row>
    <row r="486" spans="4:7" x14ac:dyDescent="0.35">
      <c r="D486" s="3"/>
      <c r="E486" s="3"/>
      <c r="F486" s="3"/>
      <c r="G486" s="3"/>
    </row>
    <row r="487" spans="4:7" x14ac:dyDescent="0.35">
      <c r="D487" s="3"/>
      <c r="E487" s="3"/>
      <c r="F487" s="3"/>
      <c r="G487" s="3"/>
    </row>
    <row r="488" spans="4:7" x14ac:dyDescent="0.35">
      <c r="D488" s="3"/>
      <c r="E488" s="3"/>
      <c r="F488" s="3"/>
      <c r="G488" s="3"/>
    </row>
    <row r="489" spans="4:7" x14ac:dyDescent="0.35">
      <c r="D489" s="3"/>
      <c r="E489" s="3"/>
      <c r="F489" s="3"/>
      <c r="G489" s="3"/>
    </row>
    <row r="490" spans="4:7" x14ac:dyDescent="0.35">
      <c r="D490" s="3"/>
      <c r="E490" s="3"/>
      <c r="F490" s="3"/>
      <c r="G490" s="3"/>
    </row>
    <row r="491" spans="4:7" x14ac:dyDescent="0.35">
      <c r="D491" s="3"/>
      <c r="E491" s="3"/>
      <c r="F491" s="3"/>
      <c r="G491" s="3"/>
    </row>
    <row r="492" spans="4:7" x14ac:dyDescent="0.35">
      <c r="D492" s="3"/>
      <c r="E492" s="3"/>
      <c r="F492" s="3"/>
      <c r="G492" s="3"/>
    </row>
    <row r="493" spans="4:7" x14ac:dyDescent="0.35">
      <c r="D493" s="3"/>
      <c r="E493" s="3"/>
      <c r="F493" s="3"/>
      <c r="G493" s="3"/>
    </row>
    <row r="494" spans="4:7" x14ac:dyDescent="0.35">
      <c r="D494" s="3"/>
      <c r="E494" s="3"/>
      <c r="F494" s="3"/>
      <c r="G494" s="3"/>
    </row>
    <row r="495" spans="4:7" x14ac:dyDescent="0.35">
      <c r="D495" s="3"/>
      <c r="E495" s="3"/>
      <c r="F495" s="3"/>
      <c r="G495" s="3"/>
    </row>
    <row r="496" spans="4:7" x14ac:dyDescent="0.35">
      <c r="D496" s="3"/>
      <c r="E496" s="3"/>
      <c r="F496" s="3"/>
      <c r="G496" s="3"/>
    </row>
    <row r="497" spans="4:7" x14ac:dyDescent="0.35">
      <c r="D497" s="3"/>
      <c r="E497" s="3"/>
      <c r="F497" s="3"/>
      <c r="G497" s="3"/>
    </row>
    <row r="498" spans="4:7" x14ac:dyDescent="0.35">
      <c r="D498" s="3"/>
      <c r="E498" s="3"/>
      <c r="F498" s="3"/>
      <c r="G498" s="3"/>
    </row>
    <row r="499" spans="4:7" x14ac:dyDescent="0.35">
      <c r="D499" s="3"/>
      <c r="E499" s="3"/>
      <c r="F499" s="3"/>
      <c r="G499" s="3"/>
    </row>
    <row r="500" spans="4:7" x14ac:dyDescent="0.35">
      <c r="D500" s="3"/>
      <c r="E500" s="3"/>
      <c r="F500" s="3"/>
      <c r="G500" s="3"/>
    </row>
    <row r="501" spans="4:7" x14ac:dyDescent="0.35">
      <c r="D501" s="3"/>
      <c r="E501" s="3"/>
      <c r="F501" s="3"/>
      <c r="G501" s="3"/>
    </row>
    <row r="502" spans="4:7" x14ac:dyDescent="0.35">
      <c r="D502" s="3"/>
      <c r="E502" s="3"/>
      <c r="F502" s="3"/>
      <c r="G502" s="3"/>
    </row>
    <row r="503" spans="4:7" x14ac:dyDescent="0.35">
      <c r="D503" s="3"/>
      <c r="E503" s="3"/>
      <c r="F503" s="3"/>
      <c r="G503" s="3"/>
    </row>
    <row r="504" spans="4:7" x14ac:dyDescent="0.35">
      <c r="D504" s="3"/>
      <c r="E504" s="3"/>
      <c r="F504" s="3"/>
      <c r="G504" s="3"/>
    </row>
    <row r="505" spans="4:7" x14ac:dyDescent="0.35">
      <c r="D505" s="3"/>
      <c r="E505" s="3"/>
      <c r="F505" s="3"/>
      <c r="G505" s="3"/>
    </row>
    <row r="506" spans="4:7" x14ac:dyDescent="0.35">
      <c r="D506" s="3"/>
      <c r="E506" s="3"/>
      <c r="F506" s="3"/>
      <c r="G506" s="3"/>
    </row>
    <row r="507" spans="4:7" x14ac:dyDescent="0.35">
      <c r="D507" s="3"/>
      <c r="E507" s="3"/>
      <c r="F507" s="3"/>
      <c r="G507" s="3"/>
    </row>
    <row r="508" spans="4:7" x14ac:dyDescent="0.35">
      <c r="D508" s="3"/>
      <c r="E508" s="3"/>
      <c r="F508" s="3"/>
      <c r="G508" s="3"/>
    </row>
    <row r="509" spans="4:7" x14ac:dyDescent="0.35">
      <c r="D509" s="3"/>
      <c r="E509" s="3"/>
      <c r="F509" s="3"/>
      <c r="G509" s="3"/>
    </row>
    <row r="510" spans="4:7" x14ac:dyDescent="0.35">
      <c r="D510" s="3"/>
      <c r="E510" s="3"/>
      <c r="F510" s="3"/>
      <c r="G510" s="3"/>
    </row>
    <row r="511" spans="4:7" x14ac:dyDescent="0.35">
      <c r="D511" s="3"/>
      <c r="E511" s="3"/>
      <c r="F511" s="3"/>
      <c r="G511" s="3"/>
    </row>
    <row r="512" spans="4:7" x14ac:dyDescent="0.35">
      <c r="D512" s="3"/>
      <c r="E512" s="3"/>
      <c r="F512" s="3"/>
      <c r="G512" s="3"/>
    </row>
    <row r="513" spans="4:7" x14ac:dyDescent="0.35">
      <c r="D513" s="3"/>
      <c r="E513" s="3"/>
      <c r="F513" s="3"/>
      <c r="G513" s="3"/>
    </row>
    <row r="514" spans="4:7" x14ac:dyDescent="0.35">
      <c r="D514" s="3"/>
      <c r="E514" s="3"/>
      <c r="F514" s="3"/>
      <c r="G514" s="3"/>
    </row>
    <row r="515" spans="4:7" x14ac:dyDescent="0.35">
      <c r="D515" s="3"/>
      <c r="E515" s="3"/>
      <c r="F515" s="3"/>
      <c r="G515" s="3"/>
    </row>
    <row r="516" spans="4:7" x14ac:dyDescent="0.35">
      <c r="D516" s="3"/>
      <c r="E516" s="3"/>
      <c r="F516" s="3"/>
      <c r="G516" s="3"/>
    </row>
    <row r="517" spans="4:7" x14ac:dyDescent="0.35">
      <c r="D517" s="3"/>
      <c r="E517" s="3"/>
      <c r="F517" s="3"/>
      <c r="G517" s="3"/>
    </row>
    <row r="518" spans="4:7" x14ac:dyDescent="0.35">
      <c r="D518" s="3"/>
      <c r="E518" s="3"/>
      <c r="F518" s="3"/>
      <c r="G518" s="3"/>
    </row>
    <row r="519" spans="4:7" x14ac:dyDescent="0.35">
      <c r="D519" s="3"/>
      <c r="E519" s="3"/>
      <c r="F519" s="3"/>
      <c r="G519" s="3"/>
    </row>
    <row r="520" spans="4:7" x14ac:dyDescent="0.35">
      <c r="D520" s="3"/>
      <c r="E520" s="3"/>
      <c r="F520" s="3"/>
      <c r="G520" s="3"/>
    </row>
    <row r="521" spans="4:7" x14ac:dyDescent="0.35">
      <c r="D521" s="3"/>
      <c r="E521" s="3"/>
      <c r="F521" s="3"/>
      <c r="G521" s="3"/>
    </row>
    <row r="522" spans="4:7" x14ac:dyDescent="0.35">
      <c r="D522" s="3"/>
      <c r="E522" s="3"/>
      <c r="F522" s="3"/>
      <c r="G522" s="3"/>
    </row>
    <row r="523" spans="4:7" x14ac:dyDescent="0.35">
      <c r="D523" s="3"/>
      <c r="E523" s="3"/>
      <c r="F523" s="3"/>
      <c r="G523" s="3"/>
    </row>
    <row r="524" spans="4:7" x14ac:dyDescent="0.35">
      <c r="D524" s="3"/>
      <c r="E524" s="3"/>
      <c r="F524" s="3"/>
      <c r="G524" s="3"/>
    </row>
    <row r="525" spans="4:7" x14ac:dyDescent="0.35">
      <c r="D525" s="3"/>
      <c r="E525" s="3"/>
      <c r="F525" s="3"/>
      <c r="G525" s="3"/>
    </row>
    <row r="526" spans="4:7" x14ac:dyDescent="0.35">
      <c r="D526" s="3"/>
      <c r="E526" s="3"/>
      <c r="F526" s="3"/>
      <c r="G526" s="3"/>
    </row>
    <row r="527" spans="4:7" x14ac:dyDescent="0.35">
      <c r="D527" s="3"/>
      <c r="E527" s="3"/>
      <c r="F527" s="3"/>
      <c r="G527" s="3"/>
    </row>
    <row r="528" spans="4:7" x14ac:dyDescent="0.35">
      <c r="D528" s="3"/>
      <c r="E528" s="3"/>
      <c r="F528" s="3"/>
      <c r="G528" s="3"/>
    </row>
    <row r="529" spans="4:7" x14ac:dyDescent="0.35">
      <c r="D529" s="3"/>
      <c r="E529" s="3"/>
      <c r="F529" s="3"/>
      <c r="G529" s="3"/>
    </row>
    <row r="530" spans="4:7" x14ac:dyDescent="0.35">
      <c r="D530" s="3"/>
      <c r="E530" s="3"/>
      <c r="F530" s="3"/>
      <c r="G530" s="3"/>
    </row>
    <row r="531" spans="4:7" x14ac:dyDescent="0.35">
      <c r="D531" s="3"/>
      <c r="E531" s="3"/>
      <c r="F531" s="3"/>
      <c r="G531" s="3"/>
    </row>
    <row r="532" spans="4:7" x14ac:dyDescent="0.35">
      <c r="D532" s="3"/>
      <c r="E532" s="3"/>
      <c r="F532" s="3"/>
      <c r="G532" s="3"/>
    </row>
    <row r="533" spans="4:7" x14ac:dyDescent="0.35">
      <c r="D533" s="3"/>
      <c r="E533" s="3"/>
      <c r="F533" s="3"/>
      <c r="G533" s="3"/>
    </row>
    <row r="534" spans="4:7" x14ac:dyDescent="0.35">
      <c r="D534" s="3"/>
      <c r="E534" s="3"/>
      <c r="F534" s="3"/>
      <c r="G534" s="3"/>
    </row>
    <row r="535" spans="4:7" x14ac:dyDescent="0.35">
      <c r="D535" s="3"/>
      <c r="E535" s="3"/>
      <c r="F535" s="3"/>
      <c r="G535" s="3"/>
    </row>
    <row r="536" spans="4:7" x14ac:dyDescent="0.35">
      <c r="D536" s="3"/>
      <c r="E536" s="3"/>
      <c r="F536" s="3"/>
      <c r="G536" s="3"/>
    </row>
    <row r="537" spans="4:7" x14ac:dyDescent="0.35">
      <c r="D537" s="3"/>
      <c r="E537" s="3"/>
      <c r="F537" s="3"/>
      <c r="G537" s="3"/>
    </row>
    <row r="538" spans="4:7" x14ac:dyDescent="0.35">
      <c r="D538" s="3"/>
      <c r="E538" s="3"/>
      <c r="F538" s="3"/>
      <c r="G538" s="3"/>
    </row>
    <row r="539" spans="4:7" x14ac:dyDescent="0.35">
      <c r="D539" s="3"/>
      <c r="E539" s="3"/>
      <c r="F539" s="3"/>
      <c r="G539" s="3"/>
    </row>
    <row r="540" spans="4:7" x14ac:dyDescent="0.35">
      <c r="D540" s="3"/>
      <c r="E540" s="3"/>
      <c r="F540" s="3"/>
      <c r="G540" s="3"/>
    </row>
    <row r="541" spans="4:7" x14ac:dyDescent="0.35">
      <c r="D541" s="3"/>
      <c r="E541" s="3"/>
      <c r="F541" s="3"/>
      <c r="G541" s="3"/>
    </row>
    <row r="542" spans="4:7" x14ac:dyDescent="0.35">
      <c r="D542" s="3"/>
      <c r="E542" s="3"/>
      <c r="F542" s="3"/>
      <c r="G542" s="3"/>
    </row>
    <row r="543" spans="4:7" x14ac:dyDescent="0.35">
      <c r="D543" s="3"/>
      <c r="E543" s="3"/>
      <c r="F543" s="3"/>
      <c r="G543" s="3"/>
    </row>
    <row r="544" spans="4:7" x14ac:dyDescent="0.35">
      <c r="D544" s="3"/>
      <c r="E544" s="3"/>
      <c r="F544" s="3"/>
      <c r="G544" s="3"/>
    </row>
    <row r="545" spans="4:7" x14ac:dyDescent="0.35">
      <c r="D545" s="3"/>
      <c r="E545" s="3"/>
      <c r="F545" s="3"/>
      <c r="G545" s="3"/>
    </row>
    <row r="546" spans="4:7" x14ac:dyDescent="0.35">
      <c r="D546" s="3"/>
      <c r="E546" s="3"/>
      <c r="F546" s="3"/>
      <c r="G546" s="3"/>
    </row>
    <row r="547" spans="4:7" x14ac:dyDescent="0.35">
      <c r="D547" s="3"/>
      <c r="E547" s="3"/>
      <c r="F547" s="3"/>
      <c r="G547" s="3"/>
    </row>
    <row r="548" spans="4:7" x14ac:dyDescent="0.35">
      <c r="D548" s="3"/>
      <c r="E548" s="3"/>
      <c r="F548" s="3"/>
      <c r="G548" s="3"/>
    </row>
    <row r="549" spans="4:7" x14ac:dyDescent="0.35">
      <c r="D549" s="3"/>
      <c r="E549" s="3"/>
      <c r="F549" s="3"/>
      <c r="G549" s="3"/>
    </row>
    <row r="550" spans="4:7" x14ac:dyDescent="0.35">
      <c r="D550" s="3"/>
      <c r="E550" s="3"/>
      <c r="F550" s="3"/>
      <c r="G550" s="3"/>
    </row>
    <row r="551" spans="4:7" x14ac:dyDescent="0.35">
      <c r="D551" s="3"/>
      <c r="E551" s="3"/>
      <c r="F551" s="3"/>
      <c r="G551" s="3"/>
    </row>
    <row r="552" spans="4:7" x14ac:dyDescent="0.35">
      <c r="D552" s="3"/>
      <c r="E552" s="3"/>
      <c r="F552" s="3"/>
      <c r="G552" s="3"/>
    </row>
    <row r="553" spans="4:7" x14ac:dyDescent="0.35">
      <c r="D553" s="3"/>
      <c r="E553" s="3"/>
      <c r="F553" s="3"/>
      <c r="G553" s="3"/>
    </row>
    <row r="554" spans="4:7" x14ac:dyDescent="0.35">
      <c r="D554" s="3"/>
      <c r="E554" s="3"/>
      <c r="F554" s="3"/>
      <c r="G554" s="3"/>
    </row>
    <row r="555" spans="4:7" x14ac:dyDescent="0.35">
      <c r="D555" s="3"/>
      <c r="E555" s="3"/>
      <c r="F555" s="3"/>
      <c r="G555" s="3"/>
    </row>
    <row r="556" spans="4:7" x14ac:dyDescent="0.35">
      <c r="D556" s="3"/>
      <c r="E556" s="3"/>
      <c r="F556" s="3"/>
      <c r="G556" s="3"/>
    </row>
    <row r="557" spans="4:7" x14ac:dyDescent="0.35">
      <c r="D557" s="3"/>
      <c r="E557" s="3"/>
      <c r="F557" s="3"/>
      <c r="G557" s="3"/>
    </row>
    <row r="558" spans="4:7" x14ac:dyDescent="0.35">
      <c r="D558" s="3"/>
      <c r="E558" s="3"/>
      <c r="F558" s="3"/>
      <c r="G558" s="3"/>
    </row>
    <row r="559" spans="4:7" x14ac:dyDescent="0.35">
      <c r="D559" s="3"/>
      <c r="E559" s="3"/>
      <c r="F559" s="3"/>
      <c r="G559" s="3"/>
    </row>
    <row r="560" spans="4:7" x14ac:dyDescent="0.35">
      <c r="D560" s="3"/>
      <c r="E560" s="3"/>
      <c r="F560" s="3"/>
      <c r="G560" s="3"/>
    </row>
    <row r="561" spans="4:7" x14ac:dyDescent="0.35">
      <c r="D561" s="3"/>
      <c r="E561" s="3"/>
      <c r="F561" s="3"/>
      <c r="G561" s="3"/>
    </row>
    <row r="562" spans="4:7" x14ac:dyDescent="0.35">
      <c r="D562" s="3"/>
      <c r="E562" s="3"/>
      <c r="F562" s="3"/>
      <c r="G562" s="3"/>
    </row>
    <row r="563" spans="4:7" x14ac:dyDescent="0.35">
      <c r="D563" s="3"/>
      <c r="E563" s="3"/>
      <c r="F563" s="3"/>
      <c r="G563" s="3"/>
    </row>
    <row r="564" spans="4:7" x14ac:dyDescent="0.35">
      <c r="D564" s="3"/>
      <c r="E564" s="3"/>
      <c r="F564" s="3"/>
      <c r="G564" s="3"/>
    </row>
    <row r="565" spans="4:7" x14ac:dyDescent="0.35">
      <c r="D565" s="3"/>
      <c r="E565" s="3"/>
      <c r="F565" s="3"/>
      <c r="G565" s="3"/>
    </row>
    <row r="566" spans="4:7" x14ac:dyDescent="0.35">
      <c r="D566" s="3"/>
      <c r="E566" s="3"/>
      <c r="F566" s="3"/>
      <c r="G566" s="3"/>
    </row>
    <row r="567" spans="4:7" x14ac:dyDescent="0.35">
      <c r="D567" s="3"/>
      <c r="E567" s="3"/>
      <c r="F567" s="3"/>
      <c r="G567" s="3"/>
    </row>
    <row r="568" spans="4:7" x14ac:dyDescent="0.35">
      <c r="D568" s="3"/>
      <c r="E568" s="3"/>
      <c r="F568" s="3"/>
      <c r="G568" s="3"/>
    </row>
    <row r="569" spans="4:7" x14ac:dyDescent="0.35">
      <c r="D569" s="3"/>
      <c r="E569" s="3"/>
      <c r="F569" s="3"/>
      <c r="G569" s="3"/>
    </row>
    <row r="570" spans="4:7" x14ac:dyDescent="0.35">
      <c r="D570" s="3"/>
      <c r="E570" s="3"/>
      <c r="F570" s="3"/>
      <c r="G570" s="3"/>
    </row>
    <row r="571" spans="4:7" x14ac:dyDescent="0.35">
      <c r="D571" s="3"/>
      <c r="E571" s="3"/>
      <c r="F571" s="3"/>
      <c r="G571" s="3"/>
    </row>
    <row r="572" spans="4:7" x14ac:dyDescent="0.35">
      <c r="D572" s="3"/>
      <c r="E572" s="3"/>
      <c r="F572" s="3"/>
      <c r="G572" s="3"/>
    </row>
    <row r="573" spans="4:7" x14ac:dyDescent="0.35">
      <c r="D573" s="3"/>
      <c r="E573" s="3"/>
      <c r="F573" s="3"/>
      <c r="G573" s="3"/>
    </row>
    <row r="574" spans="4:7" x14ac:dyDescent="0.35">
      <c r="D574" s="3"/>
      <c r="E574" s="3"/>
      <c r="F574" s="3"/>
      <c r="G574" s="3"/>
    </row>
    <row r="575" spans="4:7" x14ac:dyDescent="0.35">
      <c r="D575" s="3"/>
      <c r="E575" s="3"/>
      <c r="F575" s="3"/>
      <c r="G575" s="3"/>
    </row>
    <row r="576" spans="4:7" x14ac:dyDescent="0.35">
      <c r="D576" s="3"/>
      <c r="E576" s="3"/>
      <c r="F576" s="3"/>
      <c r="G576" s="3"/>
    </row>
    <row r="577" spans="4:7" x14ac:dyDescent="0.35">
      <c r="D577" s="3"/>
      <c r="E577" s="3"/>
      <c r="F577" s="3"/>
      <c r="G577" s="3"/>
    </row>
    <row r="578" spans="4:7" x14ac:dyDescent="0.35">
      <c r="D578" s="3"/>
      <c r="E578" s="3"/>
      <c r="F578" s="3"/>
      <c r="G578" s="3"/>
    </row>
    <row r="579" spans="4:7" x14ac:dyDescent="0.35">
      <c r="D579" s="3"/>
      <c r="E579" s="3"/>
      <c r="F579" s="3"/>
      <c r="G579" s="3"/>
    </row>
    <row r="580" spans="4:7" x14ac:dyDescent="0.35">
      <c r="D580" s="3"/>
      <c r="E580" s="3"/>
      <c r="F580" s="3"/>
      <c r="G580" s="3"/>
    </row>
    <row r="581" spans="4:7" x14ac:dyDescent="0.35">
      <c r="D581" s="3"/>
      <c r="E581" s="3"/>
      <c r="F581" s="3"/>
      <c r="G581" s="3"/>
    </row>
    <row r="582" spans="4:7" x14ac:dyDescent="0.35">
      <c r="D582" s="3"/>
      <c r="E582" s="3"/>
      <c r="F582" s="3"/>
      <c r="G582" s="3"/>
    </row>
    <row r="583" spans="4:7" x14ac:dyDescent="0.35">
      <c r="D583" s="3"/>
      <c r="E583" s="3"/>
      <c r="F583" s="3"/>
      <c r="G583" s="3"/>
    </row>
    <row r="584" spans="4:7" x14ac:dyDescent="0.35">
      <c r="D584" s="3"/>
      <c r="E584" s="3"/>
      <c r="F584" s="3"/>
      <c r="G584" s="3"/>
    </row>
    <row r="585" spans="4:7" x14ac:dyDescent="0.35">
      <c r="D585" s="3"/>
      <c r="E585" s="3"/>
      <c r="F585" s="3"/>
      <c r="G585" s="3"/>
    </row>
    <row r="586" spans="4:7" x14ac:dyDescent="0.35">
      <c r="D586" s="3"/>
      <c r="E586" s="3"/>
      <c r="F586" s="3"/>
      <c r="G586" s="3"/>
    </row>
    <row r="587" spans="4:7" x14ac:dyDescent="0.35">
      <c r="D587" s="3"/>
      <c r="E587" s="3"/>
      <c r="F587" s="3"/>
      <c r="G587" s="3"/>
    </row>
    <row r="588" spans="4:7" x14ac:dyDescent="0.35">
      <c r="D588" s="3"/>
      <c r="E588" s="3"/>
      <c r="F588" s="3"/>
      <c r="G588" s="3"/>
    </row>
    <row r="589" spans="4:7" x14ac:dyDescent="0.35">
      <c r="D589" s="3"/>
      <c r="E589" s="3"/>
      <c r="F589" s="3"/>
      <c r="G589" s="3"/>
    </row>
    <row r="590" spans="4:7" x14ac:dyDescent="0.35">
      <c r="D590" s="3"/>
      <c r="E590" s="3"/>
      <c r="F590" s="3"/>
      <c r="G590" s="3"/>
    </row>
    <row r="591" spans="4:7" x14ac:dyDescent="0.35">
      <c r="D591" s="3"/>
      <c r="E591" s="3"/>
      <c r="F591" s="3"/>
      <c r="G591" s="3"/>
    </row>
    <row r="592" spans="4:7" x14ac:dyDescent="0.35">
      <c r="D592" s="3"/>
      <c r="E592" s="3"/>
      <c r="F592" s="3"/>
      <c r="G592" s="3"/>
    </row>
    <row r="593" spans="4:7" x14ac:dyDescent="0.35">
      <c r="D593" s="3"/>
      <c r="E593" s="3"/>
      <c r="F593" s="3"/>
      <c r="G593" s="3"/>
    </row>
    <row r="594" spans="4:7" x14ac:dyDescent="0.35">
      <c r="D594" s="3"/>
      <c r="E594" s="3"/>
      <c r="F594" s="3"/>
      <c r="G594" s="3"/>
    </row>
    <row r="595" spans="4:7" x14ac:dyDescent="0.35">
      <c r="D595" s="3"/>
      <c r="E595" s="3"/>
      <c r="F595" s="3"/>
      <c r="G595" s="3"/>
    </row>
    <row r="596" spans="4:7" x14ac:dyDescent="0.35">
      <c r="D596" s="3"/>
      <c r="E596" s="3"/>
      <c r="F596" s="3"/>
      <c r="G596" s="3"/>
    </row>
    <row r="597" spans="4:7" x14ac:dyDescent="0.35">
      <c r="D597" s="3"/>
      <c r="E597" s="3"/>
      <c r="F597" s="3"/>
      <c r="G597" s="3"/>
    </row>
    <row r="598" spans="4:7" x14ac:dyDescent="0.35">
      <c r="D598" s="3"/>
      <c r="E598" s="3"/>
      <c r="F598" s="3"/>
      <c r="G598" s="3"/>
    </row>
    <row r="599" spans="4:7" x14ac:dyDescent="0.35">
      <c r="D599" s="3"/>
      <c r="E599" s="3"/>
      <c r="F599" s="3"/>
      <c r="G599" s="3"/>
    </row>
    <row r="600" spans="4:7" x14ac:dyDescent="0.35">
      <c r="D600" s="3"/>
      <c r="E600" s="3"/>
      <c r="F600" s="3"/>
      <c r="G600" s="3"/>
    </row>
    <row r="601" spans="4:7" x14ac:dyDescent="0.35">
      <c r="D601" s="3"/>
      <c r="E601" s="3"/>
      <c r="F601" s="3"/>
      <c r="G601" s="3"/>
    </row>
    <row r="602" spans="4:7" x14ac:dyDescent="0.35">
      <c r="D602" s="3"/>
      <c r="E602" s="3"/>
      <c r="F602" s="3"/>
      <c r="G602" s="3"/>
    </row>
    <row r="603" spans="4:7" x14ac:dyDescent="0.35">
      <c r="D603" s="3"/>
      <c r="E603" s="3"/>
      <c r="F603" s="3"/>
      <c r="G603" s="3"/>
    </row>
    <row r="604" spans="4:7" x14ac:dyDescent="0.35">
      <c r="D604" s="3"/>
      <c r="E604" s="3"/>
      <c r="F604" s="3"/>
      <c r="G604" s="3"/>
    </row>
    <row r="605" spans="4:7" x14ac:dyDescent="0.35">
      <c r="D605" s="3"/>
      <c r="E605" s="3"/>
      <c r="F605" s="3"/>
      <c r="G605" s="3"/>
    </row>
    <row r="606" spans="4:7" x14ac:dyDescent="0.35">
      <c r="D606" s="3"/>
      <c r="E606" s="3"/>
      <c r="F606" s="3"/>
      <c r="G606" s="3"/>
    </row>
    <row r="607" spans="4:7" x14ac:dyDescent="0.35">
      <c r="D607" s="3"/>
      <c r="E607" s="3"/>
      <c r="F607" s="3"/>
      <c r="G607" s="3"/>
    </row>
    <row r="608" spans="4:7" x14ac:dyDescent="0.35">
      <c r="D608" s="3"/>
      <c r="E608" s="3"/>
      <c r="F608" s="3"/>
      <c r="G608" s="3"/>
    </row>
    <row r="609" spans="4:7" x14ac:dyDescent="0.35">
      <c r="D609" s="3"/>
      <c r="E609" s="3"/>
      <c r="F609" s="3"/>
      <c r="G609" s="3"/>
    </row>
    <row r="610" spans="4:7" x14ac:dyDescent="0.35">
      <c r="D610" s="3"/>
      <c r="E610" s="3"/>
      <c r="F610" s="3"/>
      <c r="G610" s="3"/>
    </row>
    <row r="611" spans="4:7" x14ac:dyDescent="0.35">
      <c r="D611" s="3"/>
      <c r="E611" s="3"/>
      <c r="F611" s="3"/>
      <c r="G611" s="3"/>
    </row>
    <row r="612" spans="4:7" x14ac:dyDescent="0.35">
      <c r="D612" s="3"/>
      <c r="E612" s="3"/>
      <c r="F612" s="3"/>
      <c r="G612" s="3"/>
    </row>
    <row r="613" spans="4:7" x14ac:dyDescent="0.35">
      <c r="D613" s="3"/>
      <c r="E613" s="3"/>
      <c r="F613" s="3"/>
      <c r="G613" s="3"/>
    </row>
    <row r="614" spans="4:7" x14ac:dyDescent="0.35">
      <c r="D614" s="3"/>
      <c r="E614" s="3"/>
      <c r="F614" s="3"/>
      <c r="G614" s="3"/>
    </row>
    <row r="615" spans="4:7" x14ac:dyDescent="0.35">
      <c r="D615" s="3"/>
      <c r="E615" s="3"/>
      <c r="F615" s="3"/>
      <c r="G615" s="3"/>
    </row>
    <row r="616" spans="4:7" x14ac:dyDescent="0.35">
      <c r="D616" s="3"/>
      <c r="E616" s="3"/>
      <c r="F616" s="3"/>
      <c r="G616" s="3"/>
    </row>
    <row r="617" spans="4:7" x14ac:dyDescent="0.35">
      <c r="D617" s="3"/>
      <c r="E617" s="3"/>
      <c r="F617" s="3"/>
      <c r="G617" s="3"/>
    </row>
    <row r="618" spans="4:7" x14ac:dyDescent="0.35">
      <c r="D618" s="3"/>
      <c r="E618" s="3"/>
      <c r="F618" s="3"/>
      <c r="G618" s="3"/>
    </row>
    <row r="619" spans="4:7" x14ac:dyDescent="0.35">
      <c r="D619" s="3"/>
      <c r="E619" s="3"/>
      <c r="F619" s="3"/>
      <c r="G619" s="3"/>
    </row>
    <row r="620" spans="4:7" x14ac:dyDescent="0.35">
      <c r="D620" s="3"/>
      <c r="E620" s="3"/>
      <c r="F620" s="3"/>
      <c r="G620" s="3"/>
    </row>
    <row r="621" spans="4:7" x14ac:dyDescent="0.35">
      <c r="D621" s="3"/>
      <c r="E621" s="3"/>
      <c r="F621" s="3"/>
      <c r="G621" s="3"/>
    </row>
    <row r="622" spans="4:7" x14ac:dyDescent="0.35">
      <c r="D622" s="3"/>
      <c r="E622" s="3"/>
      <c r="F622" s="3"/>
      <c r="G622" s="3"/>
    </row>
    <row r="623" spans="4:7" x14ac:dyDescent="0.35">
      <c r="D623" s="3"/>
      <c r="E623" s="3"/>
      <c r="F623" s="3"/>
      <c r="G623" s="3"/>
    </row>
    <row r="624" spans="4:7" x14ac:dyDescent="0.35">
      <c r="D624" s="3"/>
      <c r="E624" s="3"/>
      <c r="F624" s="3"/>
      <c r="G624" s="3"/>
    </row>
    <row r="625" spans="4:7" x14ac:dyDescent="0.35">
      <c r="D625" s="3"/>
      <c r="E625" s="3"/>
      <c r="F625" s="3"/>
      <c r="G625" s="3"/>
    </row>
    <row r="626" spans="4:7" x14ac:dyDescent="0.35">
      <c r="D626" s="3"/>
      <c r="E626" s="3"/>
      <c r="F626" s="3"/>
      <c r="G626" s="3"/>
    </row>
    <row r="627" spans="4:7" x14ac:dyDescent="0.35">
      <c r="D627" s="3"/>
      <c r="E627" s="3"/>
      <c r="F627" s="3"/>
      <c r="G627" s="3"/>
    </row>
    <row r="628" spans="4:7" x14ac:dyDescent="0.35">
      <c r="D628" s="3"/>
      <c r="E628" s="3"/>
      <c r="F628" s="3"/>
      <c r="G628" s="3"/>
    </row>
    <row r="629" spans="4:7" x14ac:dyDescent="0.35">
      <c r="D629" s="3"/>
      <c r="E629" s="3"/>
      <c r="F629" s="3"/>
      <c r="G629" s="3"/>
    </row>
    <row r="630" spans="4:7" x14ac:dyDescent="0.35">
      <c r="D630" s="3"/>
      <c r="E630" s="3"/>
      <c r="F630" s="3"/>
      <c r="G630" s="3"/>
    </row>
    <row r="631" spans="4:7" x14ac:dyDescent="0.35">
      <c r="D631" s="3"/>
      <c r="E631" s="3"/>
      <c r="F631" s="3"/>
      <c r="G631" s="3"/>
    </row>
    <row r="632" spans="4:7" x14ac:dyDescent="0.35">
      <c r="D632" s="3"/>
      <c r="E632" s="3"/>
      <c r="F632" s="3"/>
      <c r="G632" s="3"/>
    </row>
    <row r="633" spans="4:7" x14ac:dyDescent="0.35">
      <c r="D633" s="3"/>
      <c r="E633" s="3"/>
      <c r="F633" s="3"/>
      <c r="G633" s="3"/>
    </row>
    <row r="634" spans="4:7" x14ac:dyDescent="0.35">
      <c r="D634" s="3"/>
      <c r="E634" s="3"/>
      <c r="F634" s="3"/>
      <c r="G634" s="3"/>
    </row>
    <row r="635" spans="4:7" x14ac:dyDescent="0.35">
      <c r="D635" s="3"/>
      <c r="E635" s="3"/>
      <c r="F635" s="3"/>
      <c r="G635" s="3"/>
    </row>
    <row r="636" spans="4:7" x14ac:dyDescent="0.35">
      <c r="D636" s="3"/>
      <c r="E636" s="3"/>
      <c r="F636" s="3"/>
      <c r="G636" s="3"/>
    </row>
    <row r="637" spans="4:7" x14ac:dyDescent="0.35">
      <c r="D637" s="3"/>
      <c r="E637" s="3"/>
      <c r="F637" s="3"/>
      <c r="G637" s="3"/>
    </row>
    <row r="638" spans="4:7" x14ac:dyDescent="0.35">
      <c r="D638" s="3"/>
      <c r="E638" s="3"/>
      <c r="F638" s="3"/>
      <c r="G638" s="3"/>
    </row>
    <row r="639" spans="4:7" x14ac:dyDescent="0.35">
      <c r="D639" s="3"/>
      <c r="E639" s="3"/>
      <c r="F639" s="3"/>
      <c r="G639" s="3"/>
    </row>
    <row r="640" spans="4:7" x14ac:dyDescent="0.35">
      <c r="D640" s="3"/>
      <c r="E640" s="3"/>
      <c r="F640" s="3"/>
      <c r="G640" s="3"/>
    </row>
    <row r="641" spans="4:7" x14ac:dyDescent="0.35">
      <c r="D641" s="3"/>
      <c r="E641" s="3"/>
      <c r="F641" s="3"/>
      <c r="G641" s="3"/>
    </row>
    <row r="642" spans="4:7" x14ac:dyDescent="0.35">
      <c r="D642" s="3"/>
      <c r="E642" s="3"/>
      <c r="F642" s="3"/>
      <c r="G642" s="3"/>
    </row>
    <row r="643" spans="4:7" x14ac:dyDescent="0.35">
      <c r="D643" s="3"/>
      <c r="E643" s="3"/>
      <c r="F643" s="3"/>
      <c r="G643" s="3"/>
    </row>
    <row r="644" spans="4:7" x14ac:dyDescent="0.35">
      <c r="D644" s="3"/>
      <c r="E644" s="3"/>
      <c r="F644" s="3"/>
      <c r="G644" s="3"/>
    </row>
    <row r="645" spans="4:7" x14ac:dyDescent="0.35">
      <c r="D645" s="3"/>
      <c r="E645" s="3"/>
      <c r="F645" s="3"/>
      <c r="G645" s="3"/>
    </row>
    <row r="646" spans="4:7" x14ac:dyDescent="0.35">
      <c r="D646" s="3"/>
      <c r="E646" s="3"/>
      <c r="F646" s="3"/>
      <c r="G646" s="3"/>
    </row>
    <row r="647" spans="4:7" x14ac:dyDescent="0.35">
      <c r="D647" s="3"/>
      <c r="E647" s="3"/>
      <c r="F647" s="3"/>
      <c r="G647" s="3"/>
    </row>
    <row r="648" spans="4:7" x14ac:dyDescent="0.35">
      <c r="D648" s="3"/>
      <c r="E648" s="3"/>
      <c r="F648" s="3"/>
      <c r="G648" s="3"/>
    </row>
    <row r="649" spans="4:7" x14ac:dyDescent="0.35">
      <c r="D649" s="3"/>
      <c r="E649" s="3"/>
      <c r="F649" s="3"/>
      <c r="G649" s="3"/>
    </row>
    <row r="650" spans="4:7" x14ac:dyDescent="0.35">
      <c r="D650" s="3"/>
      <c r="E650" s="3"/>
      <c r="F650" s="3"/>
      <c r="G650" s="3"/>
    </row>
    <row r="651" spans="4:7" x14ac:dyDescent="0.35">
      <c r="D651" s="3"/>
      <c r="E651" s="3"/>
      <c r="F651" s="3"/>
      <c r="G651" s="3"/>
    </row>
    <row r="652" spans="4:7" x14ac:dyDescent="0.35">
      <c r="D652" s="3"/>
      <c r="E652" s="3"/>
      <c r="F652" s="3"/>
      <c r="G652" s="3"/>
    </row>
    <row r="653" spans="4:7" x14ac:dyDescent="0.35">
      <c r="D653" s="3"/>
      <c r="E653" s="3"/>
      <c r="F653" s="3"/>
      <c r="G653" s="3"/>
    </row>
    <row r="654" spans="4:7" x14ac:dyDescent="0.35">
      <c r="D654" s="3"/>
      <c r="E654" s="3"/>
      <c r="F654" s="3"/>
      <c r="G654" s="3"/>
    </row>
    <row r="655" spans="4:7" x14ac:dyDescent="0.35">
      <c r="D655" s="3"/>
      <c r="E655" s="3"/>
      <c r="F655" s="3"/>
      <c r="G655" s="3"/>
    </row>
    <row r="656" spans="4:7" x14ac:dyDescent="0.35">
      <c r="D656" s="3"/>
      <c r="E656" s="3"/>
      <c r="F656" s="3"/>
      <c r="G656" s="3"/>
    </row>
    <row r="657" spans="4:7" x14ac:dyDescent="0.35">
      <c r="D657" s="3"/>
      <c r="E657" s="3"/>
      <c r="F657" s="3"/>
      <c r="G657" s="3"/>
    </row>
    <row r="658" spans="4:7" x14ac:dyDescent="0.35">
      <c r="D658" s="3"/>
      <c r="E658" s="3"/>
      <c r="F658" s="3"/>
      <c r="G658" s="3"/>
    </row>
    <row r="659" spans="4:7" x14ac:dyDescent="0.35">
      <c r="D659" s="3"/>
      <c r="E659" s="3"/>
      <c r="F659" s="3"/>
      <c r="G659" s="3"/>
    </row>
    <row r="660" spans="4:7" x14ac:dyDescent="0.35">
      <c r="D660" s="3"/>
      <c r="E660" s="3"/>
      <c r="F660" s="3"/>
      <c r="G660" s="3"/>
    </row>
    <row r="661" spans="4:7" x14ac:dyDescent="0.35">
      <c r="D661" s="3"/>
      <c r="E661" s="3"/>
      <c r="F661" s="3"/>
      <c r="G661" s="3"/>
    </row>
    <row r="662" spans="4:7" x14ac:dyDescent="0.35">
      <c r="D662" s="3"/>
      <c r="E662" s="3"/>
      <c r="F662" s="3"/>
      <c r="G662" s="3"/>
    </row>
    <row r="663" spans="4:7" x14ac:dyDescent="0.35">
      <c r="D663" s="3"/>
      <c r="E663" s="3"/>
      <c r="F663" s="3"/>
      <c r="G663" s="3"/>
    </row>
    <row r="664" spans="4:7" x14ac:dyDescent="0.35">
      <c r="D664" s="3"/>
      <c r="E664" s="3"/>
      <c r="F664" s="3"/>
      <c r="G664" s="3"/>
    </row>
    <row r="665" spans="4:7" x14ac:dyDescent="0.35">
      <c r="D665" s="3"/>
      <c r="E665" s="3"/>
      <c r="F665" s="3"/>
      <c r="G665" s="3"/>
    </row>
    <row r="666" spans="4:7" x14ac:dyDescent="0.35">
      <c r="D666" s="3"/>
      <c r="E666" s="3"/>
      <c r="F666" s="3"/>
      <c r="G666" s="3"/>
    </row>
    <row r="667" spans="4:7" x14ac:dyDescent="0.35">
      <c r="D667" s="3"/>
      <c r="E667" s="3"/>
      <c r="F667" s="3"/>
      <c r="G667" s="3"/>
    </row>
    <row r="668" spans="4:7" x14ac:dyDescent="0.35">
      <c r="D668" s="3"/>
      <c r="E668" s="3"/>
      <c r="F668" s="3"/>
      <c r="G668" s="3"/>
    </row>
    <row r="669" spans="4:7" x14ac:dyDescent="0.35">
      <c r="D669" s="3"/>
      <c r="E669" s="3"/>
      <c r="F669" s="3"/>
      <c r="G669" s="3"/>
    </row>
    <row r="670" spans="4:7" x14ac:dyDescent="0.35">
      <c r="D670" s="3"/>
      <c r="E670" s="3"/>
      <c r="F670" s="3"/>
      <c r="G670" s="3"/>
    </row>
    <row r="671" spans="4:7" x14ac:dyDescent="0.35">
      <c r="D671" s="3"/>
      <c r="E671" s="3"/>
      <c r="F671" s="3"/>
      <c r="G671" s="3"/>
    </row>
    <row r="672" spans="4:7" x14ac:dyDescent="0.35">
      <c r="D672" s="3"/>
      <c r="E672" s="3"/>
      <c r="F672" s="3"/>
      <c r="G672" s="3"/>
    </row>
    <row r="673" spans="4:7" x14ac:dyDescent="0.35">
      <c r="D673" s="3"/>
      <c r="E673" s="3"/>
      <c r="F673" s="3"/>
      <c r="G673" s="3"/>
    </row>
    <row r="674" spans="4:7" x14ac:dyDescent="0.35">
      <c r="D674" s="3"/>
      <c r="E674" s="3"/>
      <c r="F674" s="3"/>
      <c r="G674" s="3"/>
    </row>
    <row r="675" spans="4:7" x14ac:dyDescent="0.35">
      <c r="D675" s="3"/>
      <c r="E675" s="3"/>
      <c r="F675" s="3"/>
      <c r="G675" s="3"/>
    </row>
    <row r="676" spans="4:7" x14ac:dyDescent="0.35">
      <c r="D676" s="3"/>
      <c r="E676" s="3"/>
      <c r="F676" s="3"/>
      <c r="G676" s="3"/>
    </row>
    <row r="677" spans="4:7" x14ac:dyDescent="0.35">
      <c r="D677" s="3"/>
      <c r="E677" s="3"/>
      <c r="F677" s="3"/>
      <c r="G677" s="3"/>
    </row>
    <row r="678" spans="4:7" x14ac:dyDescent="0.35">
      <c r="D678" s="3"/>
      <c r="E678" s="3"/>
      <c r="F678" s="3"/>
      <c r="G678" s="3"/>
    </row>
    <row r="679" spans="4:7" x14ac:dyDescent="0.35">
      <c r="D679" s="3"/>
      <c r="E679" s="3"/>
      <c r="F679" s="3"/>
      <c r="G679" s="3"/>
    </row>
    <row r="680" spans="4:7" x14ac:dyDescent="0.35">
      <c r="D680" s="3"/>
      <c r="E680" s="3"/>
      <c r="F680" s="3"/>
      <c r="G680" s="3"/>
    </row>
    <row r="681" spans="4:7" x14ac:dyDescent="0.35">
      <c r="D681" s="3"/>
      <c r="E681" s="3"/>
      <c r="F681" s="3"/>
      <c r="G681" s="3"/>
    </row>
    <row r="682" spans="4:7" x14ac:dyDescent="0.35">
      <c r="D682" s="3"/>
      <c r="E682" s="3"/>
      <c r="F682" s="3"/>
      <c r="G682" s="3"/>
    </row>
    <row r="683" spans="4:7" x14ac:dyDescent="0.35">
      <c r="D683" s="3"/>
      <c r="E683" s="3"/>
      <c r="F683" s="3"/>
      <c r="G683" s="3"/>
    </row>
    <row r="684" spans="4:7" x14ac:dyDescent="0.35">
      <c r="D684" s="3"/>
      <c r="E684" s="3"/>
      <c r="F684" s="3"/>
      <c r="G684" s="3"/>
    </row>
    <row r="685" spans="4:7" x14ac:dyDescent="0.35">
      <c r="D685" s="3"/>
      <c r="E685" s="3"/>
      <c r="F685" s="3"/>
      <c r="G685" s="3"/>
    </row>
    <row r="686" spans="4:7" x14ac:dyDescent="0.35">
      <c r="D686" s="3"/>
      <c r="E686" s="3"/>
      <c r="F686" s="3"/>
      <c r="G686" s="3"/>
    </row>
    <row r="687" spans="4:7" x14ac:dyDescent="0.35">
      <c r="D687" s="3"/>
      <c r="E687" s="3"/>
      <c r="F687" s="3"/>
      <c r="G687" s="3"/>
    </row>
    <row r="688" spans="4:7" x14ac:dyDescent="0.35">
      <c r="D688" s="3"/>
      <c r="E688" s="3"/>
      <c r="F688" s="3"/>
      <c r="G688" s="3"/>
    </row>
    <row r="689" spans="10:12" x14ac:dyDescent="0.35">
      <c r="J689" s="30"/>
      <c r="K689" s="31"/>
      <c r="L689" s="31"/>
    </row>
    <row r="690" spans="10:12" x14ac:dyDescent="0.35">
      <c r="J690" s="30"/>
      <c r="K690" s="31"/>
      <c r="L690" s="31"/>
    </row>
    <row r="691" spans="10:12" x14ac:dyDescent="0.35">
      <c r="J691" s="30"/>
      <c r="K691" s="31"/>
      <c r="L691" s="31"/>
    </row>
    <row r="692" spans="10:12" x14ac:dyDescent="0.35">
      <c r="J692" s="30"/>
      <c r="K692" s="31"/>
      <c r="L692" s="31"/>
    </row>
    <row r="693" spans="10:12" x14ac:dyDescent="0.35">
      <c r="J693" s="30"/>
      <c r="K693" s="31"/>
      <c r="L693" s="31"/>
    </row>
    <row r="694" spans="10:12" x14ac:dyDescent="0.35">
      <c r="J694" s="30"/>
      <c r="K694" s="31"/>
      <c r="L694" s="31"/>
    </row>
    <row r="695" spans="10:12" x14ac:dyDescent="0.35">
      <c r="J695" s="30"/>
      <c r="K695" s="31"/>
      <c r="L695" s="31"/>
    </row>
    <row r="696" spans="10:12" x14ac:dyDescent="0.35">
      <c r="J696" s="30"/>
      <c r="K696" s="31"/>
      <c r="L696" s="31"/>
    </row>
    <row r="697" spans="10:12" x14ac:dyDescent="0.35">
      <c r="J697" s="30"/>
      <c r="K697" s="31"/>
      <c r="L697" s="31"/>
    </row>
    <row r="698" spans="10:12" x14ac:dyDescent="0.35">
      <c r="J698" s="30"/>
      <c r="K698" s="31"/>
      <c r="L698" s="31"/>
    </row>
    <row r="699" spans="10:12" x14ac:dyDescent="0.35">
      <c r="J699" s="30"/>
      <c r="K699" s="31"/>
      <c r="L699" s="31"/>
    </row>
    <row r="700" spans="10:12" x14ac:dyDescent="0.35">
      <c r="J700" s="30"/>
      <c r="K700" s="31"/>
      <c r="L700" s="31"/>
    </row>
    <row r="701" spans="10:12" x14ac:dyDescent="0.35">
      <c r="J701" s="30"/>
      <c r="K701" s="31"/>
      <c r="L701" s="31"/>
    </row>
    <row r="702" spans="10:12" x14ac:dyDescent="0.35">
      <c r="J702" s="30"/>
      <c r="K702" s="31"/>
      <c r="L702" s="31"/>
    </row>
    <row r="703" spans="10:12" x14ac:dyDescent="0.35">
      <c r="J703" s="30"/>
      <c r="K703" s="31"/>
      <c r="L703" s="31"/>
    </row>
    <row r="704" spans="10:12" x14ac:dyDescent="0.35">
      <c r="J704" s="30"/>
      <c r="K704" s="31"/>
      <c r="L704" s="31"/>
    </row>
    <row r="705" spans="10:12" x14ac:dyDescent="0.35">
      <c r="J705" s="30"/>
      <c r="K705" s="31"/>
      <c r="L705" s="31"/>
    </row>
    <row r="706" spans="10:12" x14ac:dyDescent="0.35">
      <c r="J706" s="30"/>
      <c r="K706" s="31"/>
      <c r="L706" s="31"/>
    </row>
    <row r="707" spans="10:12" x14ac:dyDescent="0.35">
      <c r="J707" s="30"/>
      <c r="K707" s="31"/>
      <c r="L707" s="31"/>
    </row>
    <row r="708" spans="10:12" x14ac:dyDescent="0.35">
      <c r="J708" s="30"/>
      <c r="K708" s="31"/>
      <c r="L708" s="31"/>
    </row>
    <row r="709" spans="10:12" x14ac:dyDescent="0.35">
      <c r="J709" s="30"/>
      <c r="K709" s="31"/>
      <c r="L709" s="31"/>
    </row>
    <row r="710" spans="10:12" x14ac:dyDescent="0.35">
      <c r="J710" s="30"/>
      <c r="K710" s="31"/>
      <c r="L710" s="31"/>
    </row>
    <row r="711" spans="10:12" x14ac:dyDescent="0.35">
      <c r="J711" s="30"/>
      <c r="K711" s="31"/>
      <c r="L711" s="31"/>
    </row>
    <row r="712" spans="10:12" x14ac:dyDescent="0.35">
      <c r="J712" s="30"/>
      <c r="K712" s="31"/>
      <c r="L712" s="31"/>
    </row>
    <row r="713" spans="10:12" x14ac:dyDescent="0.35">
      <c r="J713" s="30"/>
      <c r="K713" s="31"/>
      <c r="L713" s="31"/>
    </row>
    <row r="714" spans="10:12" x14ac:dyDescent="0.35">
      <c r="J714" s="30"/>
      <c r="K714" s="31"/>
      <c r="L714" s="31"/>
    </row>
    <row r="715" spans="10:12" x14ac:dyDescent="0.35">
      <c r="J715" s="30"/>
      <c r="K715" s="31"/>
      <c r="L715" s="31"/>
    </row>
    <row r="716" spans="10:12" x14ac:dyDescent="0.35">
      <c r="J716" s="30"/>
      <c r="K716" s="31"/>
      <c r="L716" s="31"/>
    </row>
    <row r="717" spans="10:12" x14ac:dyDescent="0.35">
      <c r="J717" s="30"/>
      <c r="K717" s="31"/>
      <c r="L717" s="31"/>
    </row>
    <row r="718" spans="10:12" x14ac:dyDescent="0.35">
      <c r="J718" s="30"/>
      <c r="K718" s="31"/>
      <c r="L718" s="31"/>
    </row>
    <row r="719" spans="10:12" x14ac:dyDescent="0.35">
      <c r="J719" s="30"/>
      <c r="K719" s="31"/>
      <c r="L719" s="31"/>
    </row>
    <row r="720" spans="10:12" x14ac:dyDescent="0.35">
      <c r="J720" s="30"/>
      <c r="K720" s="31"/>
      <c r="L720" s="31"/>
    </row>
    <row r="721" spans="10:12" x14ac:dyDescent="0.35">
      <c r="J721" s="30"/>
      <c r="K721" s="31"/>
      <c r="L721" s="31"/>
    </row>
    <row r="722" spans="10:12" x14ac:dyDescent="0.35">
      <c r="J722" s="30"/>
      <c r="K722" s="31"/>
      <c r="L722" s="31"/>
    </row>
    <row r="723" spans="10:12" x14ac:dyDescent="0.35">
      <c r="J723" s="30"/>
      <c r="K723" s="31"/>
      <c r="L723" s="31"/>
    </row>
    <row r="724" spans="10:12" x14ac:dyDescent="0.35">
      <c r="J724" s="30"/>
      <c r="K724" s="31"/>
      <c r="L724" s="31"/>
    </row>
    <row r="725" spans="10:12" x14ac:dyDescent="0.35">
      <c r="J725" s="30"/>
      <c r="K725" s="31"/>
      <c r="L725" s="31"/>
    </row>
    <row r="726" spans="10:12" x14ac:dyDescent="0.35">
      <c r="J726" s="30"/>
      <c r="K726" s="31"/>
      <c r="L726" s="31"/>
    </row>
    <row r="727" spans="10:12" x14ac:dyDescent="0.35">
      <c r="J727" s="30"/>
      <c r="K727" s="31"/>
      <c r="L727" s="31"/>
    </row>
    <row r="728" spans="10:12" x14ac:dyDescent="0.35">
      <c r="J728" s="30"/>
      <c r="K728" s="31"/>
      <c r="L728" s="31"/>
    </row>
    <row r="729" spans="10:12" x14ac:dyDescent="0.35">
      <c r="J729" s="30"/>
      <c r="K729" s="31"/>
      <c r="L729" s="31"/>
    </row>
    <row r="730" spans="10:12" x14ac:dyDescent="0.35">
      <c r="J730" s="30"/>
      <c r="K730" s="31"/>
      <c r="L730" s="31"/>
    </row>
    <row r="731" spans="10:12" x14ac:dyDescent="0.35">
      <c r="J731" s="30"/>
      <c r="K731" s="31"/>
      <c r="L731" s="31"/>
    </row>
    <row r="732" spans="10:12" x14ac:dyDescent="0.35">
      <c r="J732" s="30"/>
      <c r="K732" s="31"/>
      <c r="L732" s="31"/>
    </row>
    <row r="733" spans="10:12" x14ac:dyDescent="0.35">
      <c r="J733" s="30"/>
      <c r="K733" s="31"/>
      <c r="L733" s="31"/>
    </row>
    <row r="734" spans="10:12" x14ac:dyDescent="0.35">
      <c r="J734" s="30"/>
      <c r="K734" s="31"/>
      <c r="L734" s="31"/>
    </row>
    <row r="735" spans="10:12" x14ac:dyDescent="0.35">
      <c r="J735" s="30"/>
      <c r="K735" s="31"/>
      <c r="L735" s="31"/>
    </row>
    <row r="736" spans="10:12" x14ac:dyDescent="0.35">
      <c r="J736" s="30"/>
      <c r="K736" s="31"/>
      <c r="L736" s="31"/>
    </row>
    <row r="737" spans="10:12" x14ac:dyDescent="0.35">
      <c r="J737" s="30"/>
      <c r="K737" s="31"/>
      <c r="L737" s="31"/>
    </row>
    <row r="738" spans="10:12" x14ac:dyDescent="0.35">
      <c r="J738" s="30"/>
      <c r="K738" s="31"/>
      <c r="L738" s="31"/>
    </row>
    <row r="739" spans="10:12" x14ac:dyDescent="0.35">
      <c r="J739" s="30"/>
      <c r="K739" s="31"/>
      <c r="L739" s="31"/>
    </row>
    <row r="740" spans="10:12" x14ac:dyDescent="0.35">
      <c r="J740" s="30"/>
      <c r="K740" s="31"/>
      <c r="L740" s="31"/>
    </row>
    <row r="741" spans="10:12" x14ac:dyDescent="0.35">
      <c r="J741" s="30"/>
      <c r="K741" s="31"/>
      <c r="L741" s="31"/>
    </row>
    <row r="742" spans="10:12" x14ac:dyDescent="0.35">
      <c r="J742" s="30"/>
      <c r="K742" s="31"/>
      <c r="L742" s="31"/>
    </row>
    <row r="743" spans="10:12" x14ac:dyDescent="0.35">
      <c r="J743" s="30"/>
      <c r="K743" s="31"/>
      <c r="L743" s="31"/>
    </row>
    <row r="744" spans="10:12" x14ac:dyDescent="0.35">
      <c r="J744" s="30"/>
      <c r="K744" s="31"/>
      <c r="L744" s="31"/>
    </row>
    <row r="745" spans="10:12" x14ac:dyDescent="0.35">
      <c r="J745" s="30"/>
      <c r="K745" s="31"/>
      <c r="L745" s="31"/>
    </row>
    <row r="746" spans="10:12" x14ac:dyDescent="0.35">
      <c r="J746" s="30"/>
      <c r="K746" s="31"/>
      <c r="L746" s="31"/>
    </row>
    <row r="747" spans="10:12" x14ac:dyDescent="0.35">
      <c r="J747" s="30"/>
      <c r="K747" s="31"/>
      <c r="L747" s="31"/>
    </row>
    <row r="748" spans="10:12" x14ac:dyDescent="0.35">
      <c r="J748" s="30"/>
      <c r="K748" s="31"/>
      <c r="L748" s="31"/>
    </row>
    <row r="749" spans="10:12" x14ac:dyDescent="0.35">
      <c r="J749" s="30"/>
      <c r="K749" s="31"/>
      <c r="L749" s="31"/>
    </row>
    <row r="750" spans="10:12" x14ac:dyDescent="0.35">
      <c r="J750" s="30"/>
      <c r="K750" s="31"/>
      <c r="L750" s="31"/>
    </row>
    <row r="751" spans="10:12" x14ac:dyDescent="0.35">
      <c r="J751" s="30"/>
      <c r="K751" s="31"/>
      <c r="L751" s="31"/>
    </row>
    <row r="752" spans="10:12" x14ac:dyDescent="0.35">
      <c r="J752" s="30"/>
      <c r="K752" s="31"/>
      <c r="L752" s="31"/>
    </row>
    <row r="753" spans="10:12" x14ac:dyDescent="0.35">
      <c r="J753" s="30"/>
      <c r="K753" s="31"/>
      <c r="L753" s="31"/>
    </row>
    <row r="754" spans="10:12" x14ac:dyDescent="0.35">
      <c r="J754" s="30"/>
      <c r="K754" s="31"/>
      <c r="L754" s="31"/>
    </row>
    <row r="755" spans="10:12" x14ac:dyDescent="0.35">
      <c r="J755" s="30"/>
      <c r="K755" s="31"/>
      <c r="L755" s="31"/>
    </row>
    <row r="756" spans="10:12" x14ac:dyDescent="0.35">
      <c r="J756" s="30"/>
      <c r="K756" s="31"/>
      <c r="L756" s="31"/>
    </row>
    <row r="757" spans="10:12" x14ac:dyDescent="0.35">
      <c r="J757" s="30"/>
      <c r="K757" s="31"/>
      <c r="L757" s="31"/>
    </row>
    <row r="758" spans="10:12" x14ac:dyDescent="0.35">
      <c r="J758" s="30"/>
      <c r="K758" s="31"/>
      <c r="L758" s="31"/>
    </row>
    <row r="759" spans="10:12" x14ac:dyDescent="0.35">
      <c r="J759" s="30"/>
      <c r="K759" s="31"/>
      <c r="L759" s="31"/>
    </row>
    <row r="760" spans="10:12" x14ac:dyDescent="0.35">
      <c r="J760" s="30"/>
      <c r="K760" s="31"/>
      <c r="L760" s="31"/>
    </row>
    <row r="761" spans="10:12" x14ac:dyDescent="0.35">
      <c r="J761" s="30"/>
      <c r="K761" s="31"/>
      <c r="L761" s="31"/>
    </row>
    <row r="762" spans="10:12" x14ac:dyDescent="0.35">
      <c r="J762" s="30"/>
      <c r="K762" s="31"/>
      <c r="L762" s="31"/>
    </row>
    <row r="763" spans="10:12" x14ac:dyDescent="0.35">
      <c r="J763" s="30"/>
      <c r="K763" s="31"/>
      <c r="L763" s="31"/>
    </row>
    <row r="764" spans="10:12" x14ac:dyDescent="0.35">
      <c r="J764" s="30"/>
      <c r="K764" s="31"/>
      <c r="L764" s="31"/>
    </row>
    <row r="765" spans="10:12" x14ac:dyDescent="0.35">
      <c r="J765" s="30"/>
      <c r="K765" s="31"/>
      <c r="L765" s="31"/>
    </row>
    <row r="766" spans="10:12" x14ac:dyDescent="0.35">
      <c r="J766" s="30"/>
      <c r="K766" s="31"/>
      <c r="L766" s="31"/>
    </row>
    <row r="767" spans="10:12" x14ac:dyDescent="0.35">
      <c r="J767" s="30"/>
      <c r="K767" s="31"/>
      <c r="L767" s="31"/>
    </row>
    <row r="768" spans="10:12" x14ac:dyDescent="0.35">
      <c r="J768" s="30"/>
      <c r="K768" s="31"/>
      <c r="L768" s="31"/>
    </row>
    <row r="769" spans="10:12" x14ac:dyDescent="0.35">
      <c r="J769" s="30"/>
      <c r="K769" s="31"/>
      <c r="L769" s="31"/>
    </row>
    <row r="770" spans="10:12" x14ac:dyDescent="0.35">
      <c r="J770" s="30"/>
      <c r="K770" s="31"/>
      <c r="L770" s="31"/>
    </row>
    <row r="771" spans="10:12" x14ac:dyDescent="0.35">
      <c r="J771" s="30"/>
      <c r="K771" s="31"/>
      <c r="L771" s="31"/>
    </row>
    <row r="772" spans="10:12" x14ac:dyDescent="0.35">
      <c r="J772" s="30"/>
      <c r="K772" s="31"/>
      <c r="L772" s="31"/>
    </row>
    <row r="773" spans="10:12" x14ac:dyDescent="0.35">
      <c r="J773" s="30"/>
      <c r="K773" s="31"/>
      <c r="L773" s="31"/>
    </row>
    <row r="774" spans="10:12" x14ac:dyDescent="0.35">
      <c r="J774" s="30"/>
      <c r="K774" s="31"/>
      <c r="L774" s="31"/>
    </row>
    <row r="775" spans="10:12" x14ac:dyDescent="0.35">
      <c r="J775" s="30"/>
      <c r="K775" s="31"/>
      <c r="L775" s="31"/>
    </row>
    <row r="776" spans="10:12" x14ac:dyDescent="0.35">
      <c r="J776" s="30"/>
      <c r="K776" s="31"/>
      <c r="L776" s="31"/>
    </row>
    <row r="777" spans="10:12" x14ac:dyDescent="0.35">
      <c r="J777" s="30"/>
      <c r="K777" s="31"/>
      <c r="L777" s="31"/>
    </row>
    <row r="778" spans="10:12" x14ac:dyDescent="0.35">
      <c r="J778" s="30"/>
      <c r="K778" s="31"/>
      <c r="L778" s="31"/>
    </row>
    <row r="779" spans="10:12" x14ac:dyDescent="0.35">
      <c r="J779" s="30"/>
      <c r="K779" s="31"/>
      <c r="L779" s="31"/>
    </row>
    <row r="780" spans="10:12" x14ac:dyDescent="0.35">
      <c r="J780" s="30"/>
      <c r="K780" s="31"/>
      <c r="L780" s="31"/>
    </row>
    <row r="781" spans="10:12" x14ac:dyDescent="0.35">
      <c r="J781" s="30"/>
      <c r="K781" s="31"/>
      <c r="L781" s="31"/>
    </row>
    <row r="782" spans="10:12" x14ac:dyDescent="0.35">
      <c r="J782" s="30"/>
      <c r="K782" s="31"/>
      <c r="L782" s="31"/>
    </row>
    <row r="783" spans="10:12" x14ac:dyDescent="0.35">
      <c r="J783" s="30"/>
      <c r="K783" s="31"/>
      <c r="L783" s="31"/>
    </row>
    <row r="784" spans="10:12" x14ac:dyDescent="0.35">
      <c r="J784" s="30"/>
      <c r="K784" s="31"/>
      <c r="L784" s="31"/>
    </row>
    <row r="785" spans="10:12" x14ac:dyDescent="0.35">
      <c r="J785" s="30"/>
      <c r="K785" s="31"/>
      <c r="L785" s="31"/>
    </row>
    <row r="786" spans="10:12" x14ac:dyDescent="0.35">
      <c r="J786" s="30"/>
      <c r="K786" s="31"/>
      <c r="L786" s="31"/>
    </row>
    <row r="787" spans="10:12" x14ac:dyDescent="0.35">
      <c r="J787" s="30"/>
      <c r="K787" s="31"/>
      <c r="L787" s="31"/>
    </row>
    <row r="788" spans="10:12" x14ac:dyDescent="0.35">
      <c r="J788" s="30"/>
      <c r="K788" s="31"/>
      <c r="L788" s="31"/>
    </row>
    <row r="789" spans="10:12" x14ac:dyDescent="0.35">
      <c r="J789" s="30"/>
      <c r="K789" s="31"/>
      <c r="L789" s="31"/>
    </row>
    <row r="790" spans="10:12" x14ac:dyDescent="0.35">
      <c r="J790" s="30"/>
      <c r="K790" s="31"/>
      <c r="L790" s="31"/>
    </row>
    <row r="791" spans="10:12" x14ac:dyDescent="0.35">
      <c r="J791" s="30"/>
      <c r="K791" s="31"/>
      <c r="L791" s="31"/>
    </row>
    <row r="792" spans="10:12" x14ac:dyDescent="0.35">
      <c r="J792" s="30"/>
      <c r="K792" s="31"/>
      <c r="L792" s="31"/>
    </row>
    <row r="793" spans="10:12" x14ac:dyDescent="0.35">
      <c r="J793" s="30"/>
      <c r="K793" s="31"/>
      <c r="L793" s="31"/>
    </row>
    <row r="794" spans="10:12" x14ac:dyDescent="0.35">
      <c r="J794" s="30"/>
      <c r="K794" s="31"/>
      <c r="L794" s="31"/>
    </row>
    <row r="795" spans="10:12" x14ac:dyDescent="0.35">
      <c r="J795" s="30"/>
      <c r="K795" s="31"/>
      <c r="L795" s="31"/>
    </row>
    <row r="796" spans="10:12" x14ac:dyDescent="0.35">
      <c r="J796" s="30"/>
      <c r="K796" s="31"/>
      <c r="L796" s="31"/>
    </row>
    <row r="797" spans="10:12" x14ac:dyDescent="0.35">
      <c r="J797" s="30"/>
      <c r="K797" s="31"/>
      <c r="L797" s="31"/>
    </row>
    <row r="798" spans="10:12" x14ac:dyDescent="0.35">
      <c r="J798" s="30"/>
      <c r="K798" s="31"/>
      <c r="L798" s="31"/>
    </row>
    <row r="799" spans="10:12" x14ac:dyDescent="0.35">
      <c r="J799" s="30"/>
      <c r="K799" s="31"/>
      <c r="L799" s="31"/>
    </row>
    <row r="800" spans="10:12" x14ac:dyDescent="0.35">
      <c r="J800" s="30"/>
      <c r="K800" s="31"/>
      <c r="L800" s="31"/>
    </row>
    <row r="801" spans="10:12" x14ac:dyDescent="0.35">
      <c r="J801" s="30"/>
      <c r="K801" s="31"/>
      <c r="L801" s="31"/>
    </row>
    <row r="802" spans="10:12" x14ac:dyDescent="0.35">
      <c r="J802" s="30"/>
      <c r="K802" s="31"/>
      <c r="L802" s="31"/>
    </row>
    <row r="803" spans="10:12" x14ac:dyDescent="0.35">
      <c r="J803" s="30"/>
      <c r="K803" s="31"/>
      <c r="L803" s="31"/>
    </row>
    <row r="804" spans="10:12" x14ac:dyDescent="0.35">
      <c r="J804" s="30"/>
      <c r="K804" s="31"/>
      <c r="L804" s="31"/>
    </row>
    <row r="805" spans="10:12" x14ac:dyDescent="0.35">
      <c r="J805" s="30"/>
      <c r="K805" s="31"/>
      <c r="L805" s="31"/>
    </row>
    <row r="806" spans="10:12" x14ac:dyDescent="0.35">
      <c r="J806" s="30"/>
      <c r="K806" s="31"/>
      <c r="L806" s="31"/>
    </row>
    <row r="807" spans="10:12" x14ac:dyDescent="0.35">
      <c r="J807" s="30"/>
      <c r="K807" s="31"/>
      <c r="L807" s="31"/>
    </row>
    <row r="808" spans="10:12" x14ac:dyDescent="0.35">
      <c r="J808" s="30"/>
      <c r="K808" s="31"/>
      <c r="L808" s="31"/>
    </row>
    <row r="809" spans="10:12" x14ac:dyDescent="0.35">
      <c r="J809" s="30"/>
      <c r="K809" s="31"/>
      <c r="L809" s="31"/>
    </row>
    <row r="810" spans="10:12" x14ac:dyDescent="0.35">
      <c r="J810" s="30"/>
      <c r="K810" s="31"/>
      <c r="L810" s="31"/>
    </row>
    <row r="811" spans="10:12" x14ac:dyDescent="0.35">
      <c r="J811" s="30"/>
      <c r="K811" s="31"/>
      <c r="L811" s="31"/>
    </row>
    <row r="812" spans="10:12" x14ac:dyDescent="0.35">
      <c r="J812" s="30"/>
      <c r="K812" s="31"/>
      <c r="L812" s="31"/>
    </row>
    <row r="813" spans="10:12" x14ac:dyDescent="0.35">
      <c r="J813" s="30"/>
      <c r="K813" s="31"/>
      <c r="L813" s="31"/>
    </row>
    <row r="814" spans="10:12" x14ac:dyDescent="0.35">
      <c r="J814" s="30"/>
      <c r="K814" s="31"/>
      <c r="L814" s="31"/>
    </row>
    <row r="815" spans="10:12" x14ac:dyDescent="0.35">
      <c r="J815" s="30"/>
      <c r="K815" s="31"/>
      <c r="L815" s="31"/>
    </row>
    <row r="816" spans="10:12" x14ac:dyDescent="0.35">
      <c r="J816" s="30"/>
      <c r="K816" s="31"/>
      <c r="L816" s="31"/>
    </row>
    <row r="817" spans="10:12" x14ac:dyDescent="0.35">
      <c r="J817" s="30"/>
      <c r="K817" s="31"/>
      <c r="L817" s="31"/>
    </row>
    <row r="818" spans="10:12" x14ac:dyDescent="0.35">
      <c r="J818" s="30"/>
      <c r="K818" s="31"/>
      <c r="L818" s="31"/>
    </row>
    <row r="819" spans="10:12" x14ac:dyDescent="0.35">
      <c r="J819" s="30"/>
      <c r="K819" s="31"/>
      <c r="L819" s="31"/>
    </row>
    <row r="820" spans="10:12" x14ac:dyDescent="0.35">
      <c r="J820" s="30"/>
      <c r="K820" s="31"/>
      <c r="L820" s="31"/>
    </row>
    <row r="821" spans="10:12" x14ac:dyDescent="0.35">
      <c r="J821" s="30"/>
      <c r="K821" s="31"/>
      <c r="L821" s="31"/>
    </row>
    <row r="822" spans="10:12" x14ac:dyDescent="0.35">
      <c r="J822" s="30"/>
      <c r="K822" s="31"/>
      <c r="L822" s="31"/>
    </row>
    <row r="823" spans="10:12" x14ac:dyDescent="0.35">
      <c r="J823" s="30"/>
      <c r="K823" s="31"/>
      <c r="L823" s="31"/>
    </row>
    <row r="824" spans="10:12" x14ac:dyDescent="0.35">
      <c r="J824" s="30"/>
      <c r="K824" s="31"/>
      <c r="L824" s="31"/>
    </row>
    <row r="825" spans="10:12" x14ac:dyDescent="0.35">
      <c r="J825" s="30"/>
      <c r="K825" s="31"/>
      <c r="L825" s="31"/>
    </row>
    <row r="826" spans="10:12" x14ac:dyDescent="0.35">
      <c r="J826" s="30"/>
      <c r="K826" s="31"/>
      <c r="L826" s="31"/>
    </row>
    <row r="827" spans="10:12" x14ac:dyDescent="0.35">
      <c r="J827" s="30"/>
      <c r="K827" s="31"/>
      <c r="L827" s="31"/>
    </row>
    <row r="828" spans="10:12" x14ac:dyDescent="0.35">
      <c r="J828" s="30"/>
      <c r="K828" s="31"/>
      <c r="L828" s="31"/>
    </row>
    <row r="829" spans="10:12" x14ac:dyDescent="0.35">
      <c r="J829" s="30"/>
      <c r="K829" s="31"/>
      <c r="L829" s="31"/>
    </row>
    <row r="830" spans="10:12" x14ac:dyDescent="0.35">
      <c r="J830" s="30"/>
      <c r="K830" s="31"/>
      <c r="L830" s="31"/>
    </row>
    <row r="831" spans="10:12" x14ac:dyDescent="0.35">
      <c r="J831" s="30"/>
      <c r="K831" s="31"/>
      <c r="L831" s="31"/>
    </row>
    <row r="832" spans="10:12" x14ac:dyDescent="0.35">
      <c r="J832" s="30"/>
      <c r="K832" s="31"/>
      <c r="L832" s="31"/>
    </row>
    <row r="833" spans="10:12" x14ac:dyDescent="0.35">
      <c r="J833" s="30"/>
      <c r="K833" s="31"/>
      <c r="L833" s="31"/>
    </row>
    <row r="834" spans="10:12" x14ac:dyDescent="0.35">
      <c r="J834" s="30"/>
      <c r="K834" s="31"/>
      <c r="L834" s="31"/>
    </row>
    <row r="835" spans="10:12" x14ac:dyDescent="0.35">
      <c r="J835" s="30"/>
      <c r="K835" s="31"/>
      <c r="L835" s="31"/>
    </row>
    <row r="836" spans="10:12" x14ac:dyDescent="0.35">
      <c r="J836" s="30"/>
      <c r="K836" s="31"/>
      <c r="L836" s="31"/>
    </row>
    <row r="837" spans="10:12" x14ac:dyDescent="0.35">
      <c r="J837" s="30"/>
      <c r="K837" s="31"/>
      <c r="L837" s="31"/>
    </row>
    <row r="838" spans="10:12" x14ac:dyDescent="0.35">
      <c r="J838" s="30"/>
      <c r="K838" s="31"/>
      <c r="L838" s="31"/>
    </row>
    <row r="839" spans="10:12" x14ac:dyDescent="0.35">
      <c r="J839" s="30"/>
      <c r="K839" s="31"/>
      <c r="L839" s="31"/>
    </row>
    <row r="840" spans="10:12" x14ac:dyDescent="0.35">
      <c r="J840" s="30"/>
      <c r="K840" s="31"/>
      <c r="L840" s="31"/>
    </row>
    <row r="841" spans="10:12" x14ac:dyDescent="0.35">
      <c r="J841" s="30"/>
      <c r="K841" s="31"/>
      <c r="L841" s="31"/>
    </row>
    <row r="842" spans="10:12" x14ac:dyDescent="0.35">
      <c r="J842" s="30"/>
      <c r="K842" s="31"/>
      <c r="L842" s="31"/>
    </row>
    <row r="843" spans="10:12" x14ac:dyDescent="0.35">
      <c r="J843" s="30"/>
      <c r="K843" s="31"/>
      <c r="L843" s="31"/>
    </row>
    <row r="844" spans="10:12" x14ac:dyDescent="0.35">
      <c r="J844" s="30"/>
      <c r="K844" s="31"/>
      <c r="L844" s="31"/>
    </row>
    <row r="845" spans="10:12" x14ac:dyDescent="0.35">
      <c r="J845" s="30"/>
      <c r="K845" s="31"/>
      <c r="L845" s="31"/>
    </row>
    <row r="846" spans="10:12" x14ac:dyDescent="0.35">
      <c r="J846" s="30"/>
      <c r="K846" s="31"/>
      <c r="L846" s="31"/>
    </row>
    <row r="847" spans="10:12" x14ac:dyDescent="0.35">
      <c r="J847" s="30"/>
      <c r="K847" s="31"/>
      <c r="L847" s="31"/>
    </row>
    <row r="848" spans="10:12" x14ac:dyDescent="0.35">
      <c r="J848" s="30"/>
      <c r="K848" s="31"/>
      <c r="L848" s="31"/>
    </row>
    <row r="849" spans="10:12" x14ac:dyDescent="0.35">
      <c r="J849" s="30"/>
      <c r="K849" s="31"/>
      <c r="L849" s="31"/>
    </row>
    <row r="850" spans="10:12" x14ac:dyDescent="0.35">
      <c r="J850" s="30"/>
      <c r="K850" s="31"/>
      <c r="L850" s="31"/>
    </row>
    <row r="851" spans="10:12" x14ac:dyDescent="0.35">
      <c r="J851" s="30"/>
      <c r="K851" s="31"/>
      <c r="L851" s="31"/>
    </row>
    <row r="852" spans="10:12" x14ac:dyDescent="0.35">
      <c r="J852" s="30"/>
      <c r="K852" s="31"/>
      <c r="L852" s="31"/>
    </row>
    <row r="853" spans="10:12" x14ac:dyDescent="0.35">
      <c r="J853" s="30"/>
      <c r="K853" s="31"/>
      <c r="L853" s="31"/>
    </row>
    <row r="854" spans="10:12" x14ac:dyDescent="0.35">
      <c r="J854" s="30"/>
      <c r="K854" s="31"/>
      <c r="L854" s="31"/>
    </row>
    <row r="855" spans="10:12" x14ac:dyDescent="0.35">
      <c r="J855" s="30"/>
      <c r="K855" s="31"/>
      <c r="L855" s="31"/>
    </row>
    <row r="856" spans="10:12" x14ac:dyDescent="0.35">
      <c r="J856" s="30"/>
      <c r="K856" s="31"/>
      <c r="L856" s="31"/>
    </row>
    <row r="857" spans="10:12" x14ac:dyDescent="0.35">
      <c r="J857" s="30"/>
      <c r="K857" s="31"/>
      <c r="L857" s="31"/>
    </row>
    <row r="858" spans="10:12" x14ac:dyDescent="0.35">
      <c r="J858" s="30"/>
      <c r="K858" s="31"/>
      <c r="L858" s="31"/>
    </row>
    <row r="859" spans="10:12" x14ac:dyDescent="0.35">
      <c r="J859" s="30"/>
      <c r="K859" s="31"/>
      <c r="L859" s="31"/>
    </row>
    <row r="860" spans="10:12" x14ac:dyDescent="0.35">
      <c r="J860" s="30"/>
      <c r="K860" s="31"/>
      <c r="L860" s="31"/>
    </row>
    <row r="861" spans="10:12" x14ac:dyDescent="0.35">
      <c r="J861" s="30"/>
      <c r="K861" s="31"/>
      <c r="L861" s="31"/>
    </row>
    <row r="862" spans="10:12" x14ac:dyDescent="0.35">
      <c r="J862" s="30"/>
      <c r="K862" s="31"/>
      <c r="L862" s="31"/>
    </row>
    <row r="863" spans="10:12" x14ac:dyDescent="0.35">
      <c r="J863" s="30"/>
      <c r="K863" s="31"/>
      <c r="L863" s="31"/>
    </row>
    <row r="864" spans="10:12" x14ac:dyDescent="0.35">
      <c r="J864" s="30"/>
      <c r="K864" s="31"/>
      <c r="L864" s="31"/>
    </row>
    <row r="865" spans="10:12" x14ac:dyDescent="0.35">
      <c r="J865" s="30"/>
      <c r="K865" s="31"/>
      <c r="L865" s="31"/>
    </row>
    <row r="866" spans="10:12" x14ac:dyDescent="0.35">
      <c r="J866" s="30"/>
      <c r="K866" s="31"/>
      <c r="L866" s="31"/>
    </row>
    <row r="867" spans="10:12" x14ac:dyDescent="0.35">
      <c r="J867" s="30"/>
      <c r="K867" s="31"/>
      <c r="L867" s="31"/>
    </row>
    <row r="868" spans="10:12" x14ac:dyDescent="0.35">
      <c r="J868" s="30"/>
      <c r="K868" s="31"/>
      <c r="L868" s="31"/>
    </row>
    <row r="869" spans="10:12" x14ac:dyDescent="0.35">
      <c r="J869" s="30"/>
      <c r="K869" s="31"/>
      <c r="L869" s="31"/>
    </row>
    <row r="870" spans="10:12" x14ac:dyDescent="0.35">
      <c r="J870" s="30"/>
      <c r="K870" s="31"/>
      <c r="L870" s="31"/>
    </row>
    <row r="871" spans="10:12" x14ac:dyDescent="0.35">
      <c r="J871" s="30"/>
      <c r="K871" s="31"/>
      <c r="L871" s="31"/>
    </row>
    <row r="872" spans="10:12" x14ac:dyDescent="0.35">
      <c r="J872" s="30"/>
      <c r="K872" s="31"/>
      <c r="L872" s="31"/>
    </row>
    <row r="873" spans="10:12" x14ac:dyDescent="0.35">
      <c r="J873" s="30"/>
      <c r="K873" s="31"/>
      <c r="L873" s="31"/>
    </row>
    <row r="874" spans="10:12" x14ac:dyDescent="0.35">
      <c r="J874" s="30"/>
      <c r="K874" s="31"/>
      <c r="L874" s="31"/>
    </row>
    <row r="875" spans="10:12" x14ac:dyDescent="0.35">
      <c r="J875" s="30"/>
      <c r="K875" s="31"/>
      <c r="L875" s="31"/>
    </row>
    <row r="876" spans="10:12" x14ac:dyDescent="0.35">
      <c r="J876" s="30"/>
      <c r="K876" s="31"/>
      <c r="L876" s="31"/>
    </row>
    <row r="877" spans="10:12" x14ac:dyDescent="0.35">
      <c r="J877" s="30"/>
      <c r="K877" s="31"/>
      <c r="L877" s="31"/>
    </row>
    <row r="878" spans="10:12" x14ac:dyDescent="0.35">
      <c r="J878" s="30"/>
      <c r="K878" s="31"/>
      <c r="L878" s="31"/>
    </row>
    <row r="879" spans="10:12" x14ac:dyDescent="0.35">
      <c r="J879" s="30"/>
      <c r="K879" s="31"/>
      <c r="L879" s="31"/>
    </row>
    <row r="880" spans="10:12" x14ac:dyDescent="0.35">
      <c r="J880" s="30"/>
      <c r="K880" s="31"/>
      <c r="L880" s="31"/>
    </row>
    <row r="881" spans="10:12" x14ac:dyDescent="0.35">
      <c r="J881" s="30"/>
      <c r="K881" s="31"/>
      <c r="L881" s="31"/>
    </row>
    <row r="882" spans="10:12" x14ac:dyDescent="0.35">
      <c r="J882" s="30"/>
      <c r="K882" s="31"/>
      <c r="L882" s="31"/>
    </row>
    <row r="883" spans="10:12" x14ac:dyDescent="0.35">
      <c r="J883" s="30"/>
      <c r="K883" s="31"/>
      <c r="L883" s="31"/>
    </row>
    <row r="884" spans="10:12" x14ac:dyDescent="0.35">
      <c r="J884" s="30"/>
      <c r="K884" s="31"/>
      <c r="L884" s="31"/>
    </row>
    <row r="885" spans="10:12" x14ac:dyDescent="0.35">
      <c r="J885" s="30"/>
      <c r="K885" s="31"/>
      <c r="L885" s="31"/>
    </row>
    <row r="886" spans="10:12" x14ac:dyDescent="0.35">
      <c r="J886" s="30"/>
      <c r="K886" s="31"/>
      <c r="L886" s="31"/>
    </row>
    <row r="887" spans="10:12" x14ac:dyDescent="0.35">
      <c r="J887" s="30"/>
      <c r="K887" s="31"/>
      <c r="L887" s="31"/>
    </row>
    <row r="888" spans="10:12" x14ac:dyDescent="0.35">
      <c r="J888" s="30"/>
      <c r="K888" s="31"/>
      <c r="L888" s="31"/>
    </row>
    <row r="889" spans="10:12" x14ac:dyDescent="0.35">
      <c r="J889" s="30"/>
      <c r="K889" s="31"/>
      <c r="L889" s="31"/>
    </row>
    <row r="890" spans="10:12" x14ac:dyDescent="0.35">
      <c r="J890" s="30"/>
      <c r="K890" s="31"/>
      <c r="L890" s="31"/>
    </row>
    <row r="891" spans="10:12" x14ac:dyDescent="0.35">
      <c r="J891" s="30"/>
      <c r="K891" s="31"/>
      <c r="L891" s="31"/>
    </row>
    <row r="892" spans="10:12" x14ac:dyDescent="0.35">
      <c r="J892" s="30"/>
      <c r="K892" s="31"/>
      <c r="L892" s="31"/>
    </row>
    <row r="893" spans="10:12" x14ac:dyDescent="0.35">
      <c r="J893" s="30"/>
      <c r="K893" s="31"/>
      <c r="L893" s="31"/>
    </row>
    <row r="894" spans="10:12" x14ac:dyDescent="0.35">
      <c r="J894" s="30"/>
      <c r="K894" s="31"/>
      <c r="L894" s="31"/>
    </row>
    <row r="895" spans="10:12" x14ac:dyDescent="0.35">
      <c r="J895" s="30"/>
      <c r="K895" s="31"/>
      <c r="L895" s="31"/>
    </row>
    <row r="896" spans="10:12" x14ac:dyDescent="0.35">
      <c r="J896" s="30"/>
      <c r="K896" s="31"/>
      <c r="L896" s="31"/>
    </row>
    <row r="897" spans="10:12" x14ac:dyDescent="0.35">
      <c r="J897" s="30"/>
      <c r="K897" s="31"/>
      <c r="L897" s="31"/>
    </row>
    <row r="898" spans="10:12" x14ac:dyDescent="0.35">
      <c r="J898" s="30"/>
      <c r="K898" s="31"/>
      <c r="L898" s="31"/>
    </row>
    <row r="899" spans="10:12" x14ac:dyDescent="0.35">
      <c r="J899" s="30"/>
      <c r="K899" s="31"/>
      <c r="L899" s="31"/>
    </row>
    <row r="900" spans="10:12" x14ac:dyDescent="0.35">
      <c r="J900" s="30"/>
      <c r="K900" s="31"/>
      <c r="L900" s="31"/>
    </row>
    <row r="901" spans="10:12" x14ac:dyDescent="0.35">
      <c r="J901" s="30"/>
      <c r="K901" s="31"/>
      <c r="L901" s="31"/>
    </row>
    <row r="902" spans="10:12" x14ac:dyDescent="0.35">
      <c r="J902" s="30"/>
      <c r="K902" s="31"/>
      <c r="L902" s="31"/>
    </row>
    <row r="903" spans="10:12" x14ac:dyDescent="0.35">
      <c r="J903" s="30"/>
      <c r="K903" s="31"/>
      <c r="L903" s="31"/>
    </row>
    <row r="904" spans="10:12" x14ac:dyDescent="0.35">
      <c r="J904" s="30"/>
      <c r="K904" s="31"/>
      <c r="L904" s="31"/>
    </row>
    <row r="905" spans="10:12" x14ac:dyDescent="0.35">
      <c r="J905" s="30"/>
      <c r="K905" s="31"/>
      <c r="L905" s="31"/>
    </row>
    <row r="906" spans="10:12" x14ac:dyDescent="0.35">
      <c r="J906" s="30"/>
      <c r="K906" s="31"/>
      <c r="L906" s="31"/>
    </row>
    <row r="907" spans="10:12" x14ac:dyDescent="0.35">
      <c r="J907" s="30"/>
      <c r="K907" s="31"/>
      <c r="L907" s="31"/>
    </row>
    <row r="908" spans="10:12" x14ac:dyDescent="0.35">
      <c r="J908" s="30"/>
      <c r="K908" s="31"/>
      <c r="L908" s="31"/>
    </row>
    <row r="909" spans="10:12" x14ac:dyDescent="0.35">
      <c r="J909" s="30"/>
      <c r="K909" s="31"/>
      <c r="L909" s="31"/>
    </row>
    <row r="910" spans="10:12" x14ac:dyDescent="0.35">
      <c r="J910" s="30"/>
      <c r="K910" s="31"/>
      <c r="L910" s="31"/>
    </row>
    <row r="911" spans="10:12" x14ac:dyDescent="0.35">
      <c r="J911" s="30"/>
      <c r="K911" s="31"/>
      <c r="L911" s="31"/>
    </row>
    <row r="912" spans="10:12" x14ac:dyDescent="0.35">
      <c r="J912" s="30"/>
      <c r="K912" s="31"/>
      <c r="L912" s="31"/>
    </row>
    <row r="913" spans="10:12" x14ac:dyDescent="0.35">
      <c r="J913" s="30"/>
      <c r="K913" s="31"/>
      <c r="L913" s="31"/>
    </row>
    <row r="914" spans="10:12" x14ac:dyDescent="0.35">
      <c r="J914" s="30"/>
      <c r="K914" s="31"/>
      <c r="L914" s="31"/>
    </row>
    <row r="915" spans="10:12" x14ac:dyDescent="0.35">
      <c r="J915" s="30"/>
      <c r="K915" s="31"/>
      <c r="L915" s="31"/>
    </row>
    <row r="916" spans="10:12" x14ac:dyDescent="0.35">
      <c r="J916" s="30"/>
      <c r="K916" s="31"/>
      <c r="L916" s="31"/>
    </row>
    <row r="917" spans="10:12" x14ac:dyDescent="0.35">
      <c r="J917" s="30"/>
      <c r="K917" s="31"/>
      <c r="L917" s="31"/>
    </row>
    <row r="918" spans="10:12" x14ac:dyDescent="0.35">
      <c r="J918" s="30"/>
      <c r="K918" s="31"/>
      <c r="L918" s="31"/>
    </row>
    <row r="919" spans="10:12" x14ac:dyDescent="0.35">
      <c r="J919" s="30"/>
      <c r="K919" s="31"/>
      <c r="L919" s="31"/>
    </row>
    <row r="920" spans="10:12" x14ac:dyDescent="0.35">
      <c r="J920" s="30"/>
      <c r="K920" s="31"/>
      <c r="L920" s="31"/>
    </row>
    <row r="921" spans="10:12" x14ac:dyDescent="0.35">
      <c r="J921" s="30"/>
      <c r="K921" s="31"/>
      <c r="L921" s="31"/>
    </row>
    <row r="922" spans="10:12" x14ac:dyDescent="0.35">
      <c r="J922" s="30"/>
      <c r="K922" s="31"/>
      <c r="L922" s="31"/>
    </row>
    <row r="923" spans="10:12" x14ac:dyDescent="0.35">
      <c r="J923" s="30"/>
      <c r="K923" s="31"/>
      <c r="L923" s="31"/>
    </row>
    <row r="924" spans="10:12" x14ac:dyDescent="0.35">
      <c r="J924" s="30"/>
      <c r="K924" s="31"/>
      <c r="L924" s="31"/>
    </row>
    <row r="925" spans="10:12" x14ac:dyDescent="0.35">
      <c r="J925" s="30"/>
      <c r="K925" s="31"/>
      <c r="L925" s="31"/>
    </row>
    <row r="926" spans="10:12" x14ac:dyDescent="0.35">
      <c r="J926" s="30"/>
      <c r="K926" s="31"/>
      <c r="L926" s="31"/>
    </row>
    <row r="927" spans="10:12" x14ac:dyDescent="0.35">
      <c r="J927" s="30"/>
      <c r="K927" s="31"/>
      <c r="L927" s="31"/>
    </row>
    <row r="928" spans="10:12" x14ac:dyDescent="0.35">
      <c r="J928" s="30"/>
      <c r="K928" s="31"/>
      <c r="L928" s="31"/>
    </row>
    <row r="929" spans="10:12" x14ac:dyDescent="0.35">
      <c r="J929" s="30"/>
      <c r="K929" s="31"/>
      <c r="L929" s="31"/>
    </row>
    <row r="930" spans="10:12" x14ac:dyDescent="0.35">
      <c r="J930" s="30"/>
      <c r="K930" s="31"/>
      <c r="L930" s="31"/>
    </row>
    <row r="931" spans="10:12" x14ac:dyDescent="0.35">
      <c r="J931" s="30"/>
      <c r="K931" s="31"/>
      <c r="L931" s="31"/>
    </row>
    <row r="932" spans="10:12" x14ac:dyDescent="0.35">
      <c r="J932" s="30"/>
      <c r="K932" s="31"/>
      <c r="L932" s="31"/>
    </row>
    <row r="933" spans="10:12" x14ac:dyDescent="0.35">
      <c r="J933" s="30"/>
      <c r="K933" s="31"/>
      <c r="L933" s="31"/>
    </row>
    <row r="934" spans="10:12" x14ac:dyDescent="0.35">
      <c r="J934" s="30"/>
      <c r="K934" s="31"/>
      <c r="L934" s="31"/>
    </row>
    <row r="935" spans="10:12" x14ac:dyDescent="0.35">
      <c r="J935" s="30"/>
      <c r="K935" s="31"/>
      <c r="L935" s="31"/>
    </row>
    <row r="936" spans="10:12" x14ac:dyDescent="0.35">
      <c r="J936" s="30"/>
      <c r="K936" s="31"/>
      <c r="L936" s="31"/>
    </row>
    <row r="937" spans="10:12" x14ac:dyDescent="0.35">
      <c r="J937" s="30"/>
      <c r="K937" s="31"/>
      <c r="L937" s="31"/>
    </row>
    <row r="938" spans="10:12" x14ac:dyDescent="0.35">
      <c r="J938" s="30"/>
      <c r="K938" s="31"/>
      <c r="L938" s="31"/>
    </row>
    <row r="939" spans="10:12" x14ac:dyDescent="0.35">
      <c r="J939" s="30"/>
      <c r="K939" s="31"/>
      <c r="L939" s="31"/>
    </row>
    <row r="940" spans="10:12" x14ac:dyDescent="0.35">
      <c r="J940" s="30"/>
      <c r="K940" s="31"/>
      <c r="L940" s="31"/>
    </row>
    <row r="941" spans="10:12" x14ac:dyDescent="0.35">
      <c r="J941" s="30"/>
      <c r="K941" s="31"/>
      <c r="L941" s="31"/>
    </row>
    <row r="942" spans="10:12" x14ac:dyDescent="0.35">
      <c r="J942" s="30"/>
      <c r="K942" s="31"/>
      <c r="L942" s="31"/>
    </row>
    <row r="943" spans="10:12" x14ac:dyDescent="0.35">
      <c r="J943" s="30"/>
      <c r="K943" s="31"/>
      <c r="L943" s="31"/>
    </row>
    <row r="944" spans="10:12" x14ac:dyDescent="0.35">
      <c r="J944" s="30"/>
      <c r="K944" s="31"/>
      <c r="L944" s="31"/>
    </row>
    <row r="945" spans="10:12" x14ac:dyDescent="0.35">
      <c r="J945" s="30"/>
      <c r="K945" s="31"/>
      <c r="L945" s="31"/>
    </row>
    <row r="946" spans="10:12" x14ac:dyDescent="0.35">
      <c r="J946" s="30"/>
      <c r="K946" s="31"/>
      <c r="L946" s="31"/>
    </row>
    <row r="947" spans="10:12" x14ac:dyDescent="0.35">
      <c r="J947" s="30"/>
      <c r="K947" s="31"/>
      <c r="L947" s="31"/>
    </row>
    <row r="948" spans="10:12" x14ac:dyDescent="0.35">
      <c r="J948" s="30"/>
      <c r="K948" s="31"/>
      <c r="L948" s="31"/>
    </row>
    <row r="949" spans="10:12" x14ac:dyDescent="0.35">
      <c r="J949" s="30"/>
      <c r="K949" s="31"/>
      <c r="L949" s="31"/>
    </row>
    <row r="950" spans="10:12" x14ac:dyDescent="0.35">
      <c r="J950" s="30"/>
      <c r="K950" s="31"/>
      <c r="L950" s="31"/>
    </row>
    <row r="951" spans="10:12" x14ac:dyDescent="0.35">
      <c r="J951" s="30"/>
      <c r="K951" s="31"/>
      <c r="L951" s="31"/>
    </row>
    <row r="952" spans="10:12" x14ac:dyDescent="0.35">
      <c r="J952" s="30"/>
      <c r="K952" s="31"/>
      <c r="L952" s="31"/>
    </row>
    <row r="953" spans="10:12" x14ac:dyDescent="0.35">
      <c r="J953" s="30"/>
      <c r="K953" s="31"/>
      <c r="L953" s="31"/>
    </row>
    <row r="954" spans="10:12" x14ac:dyDescent="0.35">
      <c r="J954" s="30"/>
      <c r="K954" s="31"/>
      <c r="L954" s="31"/>
    </row>
    <row r="955" spans="10:12" x14ac:dyDescent="0.35">
      <c r="J955" s="30"/>
      <c r="K955" s="31"/>
      <c r="L955" s="31"/>
    </row>
    <row r="956" spans="10:12" x14ac:dyDescent="0.35">
      <c r="J956" s="30"/>
      <c r="K956" s="31"/>
      <c r="L956" s="31"/>
    </row>
    <row r="957" spans="10:12" x14ac:dyDescent="0.35">
      <c r="J957" s="30"/>
      <c r="K957" s="31"/>
      <c r="L957" s="31"/>
    </row>
    <row r="958" spans="10:12" x14ac:dyDescent="0.35">
      <c r="J958" s="30"/>
      <c r="K958" s="31"/>
      <c r="L958" s="31"/>
    </row>
    <row r="959" spans="10:12" x14ac:dyDescent="0.35">
      <c r="J959" s="30"/>
      <c r="K959" s="31"/>
      <c r="L959" s="31"/>
    </row>
    <row r="960" spans="10:12" x14ac:dyDescent="0.35">
      <c r="J960" s="30"/>
      <c r="K960" s="31"/>
      <c r="L960" s="31"/>
    </row>
    <row r="961" spans="10:12" x14ac:dyDescent="0.35">
      <c r="J961" s="30"/>
      <c r="K961" s="31"/>
      <c r="L961" s="31"/>
    </row>
    <row r="962" spans="10:12" x14ac:dyDescent="0.35">
      <c r="J962" s="30"/>
      <c r="K962" s="31"/>
      <c r="L962" s="31"/>
    </row>
    <row r="963" spans="10:12" x14ac:dyDescent="0.35">
      <c r="J963" s="30"/>
      <c r="K963" s="31"/>
      <c r="L963" s="31"/>
    </row>
    <row r="964" spans="10:12" x14ac:dyDescent="0.35">
      <c r="J964" s="30"/>
      <c r="K964" s="31"/>
      <c r="L964" s="31"/>
    </row>
    <row r="965" spans="10:12" x14ac:dyDescent="0.35">
      <c r="J965" s="30"/>
      <c r="K965" s="31"/>
      <c r="L965" s="31"/>
    </row>
    <row r="966" spans="10:12" x14ac:dyDescent="0.35">
      <c r="J966" s="30"/>
      <c r="K966" s="31"/>
      <c r="L966" s="31"/>
    </row>
    <row r="967" spans="10:12" x14ac:dyDescent="0.35">
      <c r="J967" s="30"/>
      <c r="K967" s="31"/>
      <c r="L967" s="31"/>
    </row>
    <row r="968" spans="10:12" x14ac:dyDescent="0.35">
      <c r="J968" s="30"/>
      <c r="K968" s="31"/>
      <c r="L968" s="31"/>
    </row>
    <row r="969" spans="10:12" x14ac:dyDescent="0.35">
      <c r="J969" s="30"/>
      <c r="K969" s="31"/>
      <c r="L969" s="31"/>
    </row>
    <row r="970" spans="10:12" x14ac:dyDescent="0.35">
      <c r="J970" s="30"/>
      <c r="K970" s="31"/>
      <c r="L970" s="31"/>
    </row>
    <row r="971" spans="10:12" x14ac:dyDescent="0.35">
      <c r="J971" s="30"/>
      <c r="K971" s="31"/>
      <c r="L971" s="31"/>
    </row>
    <row r="972" spans="10:12" x14ac:dyDescent="0.35">
      <c r="J972" s="30"/>
      <c r="K972" s="31"/>
      <c r="L972" s="31"/>
    </row>
    <row r="973" spans="10:12" x14ac:dyDescent="0.35">
      <c r="J973" s="30"/>
      <c r="K973" s="31"/>
      <c r="L973" s="31"/>
    </row>
    <row r="974" spans="10:12" x14ac:dyDescent="0.35">
      <c r="J974" s="30"/>
      <c r="K974" s="31"/>
      <c r="L974" s="31"/>
    </row>
    <row r="975" spans="10:12" x14ac:dyDescent="0.35">
      <c r="J975" s="30"/>
      <c r="K975" s="31"/>
      <c r="L975" s="31"/>
    </row>
    <row r="976" spans="10:12" x14ac:dyDescent="0.35">
      <c r="J976" s="30"/>
      <c r="K976" s="31"/>
      <c r="L976" s="31"/>
    </row>
    <row r="977" spans="10:12" x14ac:dyDescent="0.35">
      <c r="J977" s="30"/>
      <c r="K977" s="31"/>
      <c r="L977" s="31"/>
    </row>
    <row r="978" spans="10:12" x14ac:dyDescent="0.35">
      <c r="J978" s="30"/>
      <c r="K978" s="31"/>
      <c r="L978" s="31"/>
    </row>
    <row r="979" spans="10:12" x14ac:dyDescent="0.35">
      <c r="J979" s="30"/>
      <c r="K979" s="31"/>
      <c r="L979" s="31"/>
    </row>
    <row r="980" spans="10:12" x14ac:dyDescent="0.35">
      <c r="J980" s="30"/>
      <c r="K980" s="31"/>
      <c r="L980" s="31"/>
    </row>
    <row r="981" spans="10:12" x14ac:dyDescent="0.35">
      <c r="J981" s="30"/>
      <c r="K981" s="31"/>
      <c r="L981" s="31"/>
    </row>
    <row r="982" spans="10:12" x14ac:dyDescent="0.35">
      <c r="J982" s="30"/>
      <c r="K982" s="31"/>
      <c r="L982" s="31"/>
    </row>
    <row r="983" spans="10:12" x14ac:dyDescent="0.35">
      <c r="J983" s="30"/>
      <c r="K983" s="31"/>
      <c r="L983" s="31"/>
    </row>
    <row r="984" spans="10:12" x14ac:dyDescent="0.35">
      <c r="J984" s="30"/>
      <c r="K984" s="31"/>
      <c r="L984" s="31"/>
    </row>
    <row r="985" spans="10:12" x14ac:dyDescent="0.35">
      <c r="J985" s="30"/>
      <c r="K985" s="31"/>
      <c r="L985" s="31"/>
    </row>
    <row r="986" spans="10:12" x14ac:dyDescent="0.35">
      <c r="J986" s="30"/>
      <c r="K986" s="31"/>
      <c r="L986" s="31"/>
    </row>
    <row r="987" spans="10:12" x14ac:dyDescent="0.35">
      <c r="J987" s="30"/>
      <c r="K987" s="31"/>
      <c r="L987" s="31"/>
    </row>
    <row r="988" spans="10:12" x14ac:dyDescent="0.35">
      <c r="J988" s="30"/>
      <c r="K988" s="31"/>
      <c r="L988" s="31"/>
    </row>
    <row r="989" spans="10:12" x14ac:dyDescent="0.35">
      <c r="J989" s="30"/>
      <c r="K989" s="31"/>
      <c r="L989" s="31"/>
    </row>
    <row r="990" spans="10:12" x14ac:dyDescent="0.35">
      <c r="J990" s="30"/>
      <c r="K990" s="31"/>
      <c r="L990" s="31"/>
    </row>
    <row r="991" spans="10:12" x14ac:dyDescent="0.35">
      <c r="J991" s="30"/>
      <c r="K991" s="31"/>
      <c r="L991" s="31"/>
    </row>
    <row r="992" spans="10:12" x14ac:dyDescent="0.35">
      <c r="J992" s="30"/>
      <c r="K992" s="31"/>
      <c r="L992" s="31"/>
    </row>
    <row r="993" spans="10:12" x14ac:dyDescent="0.35">
      <c r="J993" s="30"/>
      <c r="K993" s="31"/>
      <c r="L993" s="31"/>
    </row>
    <row r="994" spans="10:12" x14ac:dyDescent="0.35">
      <c r="J994" s="30"/>
      <c r="K994" s="31"/>
      <c r="L994" s="31"/>
    </row>
    <row r="995" spans="10:12" x14ac:dyDescent="0.35">
      <c r="J995" s="30"/>
      <c r="K995" s="31"/>
      <c r="L995" s="31"/>
    </row>
    <row r="996" spans="10:12" x14ac:dyDescent="0.35">
      <c r="J996" s="30"/>
      <c r="K996" s="31"/>
      <c r="L996" s="31"/>
    </row>
    <row r="997" spans="10:12" x14ac:dyDescent="0.35">
      <c r="J997" s="30"/>
      <c r="K997" s="31"/>
      <c r="L997" s="31"/>
    </row>
    <row r="998" spans="10:12" x14ac:dyDescent="0.35">
      <c r="J998" s="30"/>
      <c r="K998" s="31"/>
      <c r="L998" s="31"/>
    </row>
    <row r="999" spans="10:12" x14ac:dyDescent="0.35">
      <c r="J999" s="30"/>
      <c r="K999" s="31"/>
      <c r="L999" s="31"/>
    </row>
    <row r="1000" spans="10:12" x14ac:dyDescent="0.35">
      <c r="J1000" s="30"/>
      <c r="K1000" s="31"/>
      <c r="L1000" s="31"/>
    </row>
    <row r="1001" spans="10:12" x14ac:dyDescent="0.35">
      <c r="J1001" s="30"/>
      <c r="K1001" s="31"/>
      <c r="L1001" s="31"/>
    </row>
    <row r="1002" spans="10:12" x14ac:dyDescent="0.35">
      <c r="J1002" s="30"/>
      <c r="K1002" s="31"/>
      <c r="L1002" s="31"/>
    </row>
    <row r="1003" spans="10:12" x14ac:dyDescent="0.35">
      <c r="J1003" s="30"/>
      <c r="K1003" s="31"/>
      <c r="L1003" s="31"/>
    </row>
    <row r="1004" spans="10:12" x14ac:dyDescent="0.35">
      <c r="J1004" s="30"/>
      <c r="K1004" s="31"/>
      <c r="L1004" s="31"/>
    </row>
    <row r="1005" spans="10:12" x14ac:dyDescent="0.35">
      <c r="J1005" s="30"/>
      <c r="K1005" s="31"/>
      <c r="L1005" s="31"/>
    </row>
    <row r="1006" spans="10:12" x14ac:dyDescent="0.35">
      <c r="J1006" s="30"/>
      <c r="K1006" s="31"/>
      <c r="L1006" s="31"/>
    </row>
    <row r="1007" spans="10:12" x14ac:dyDescent="0.35">
      <c r="J1007" s="30"/>
      <c r="K1007" s="31"/>
      <c r="L1007" s="31"/>
    </row>
    <row r="1008" spans="10:12" x14ac:dyDescent="0.35">
      <c r="J1008" s="30"/>
      <c r="K1008" s="31"/>
      <c r="L1008" s="31"/>
    </row>
    <row r="1009" spans="10:12" x14ac:dyDescent="0.35">
      <c r="J1009" s="30"/>
      <c r="K1009" s="31"/>
      <c r="L1009" s="31"/>
    </row>
    <row r="1010" spans="10:12" x14ac:dyDescent="0.35">
      <c r="J1010" s="30"/>
      <c r="K1010" s="31"/>
      <c r="L1010" s="31"/>
    </row>
    <row r="1011" spans="10:12" x14ac:dyDescent="0.35">
      <c r="J1011" s="30"/>
      <c r="K1011" s="31"/>
      <c r="L1011" s="31"/>
    </row>
    <row r="1012" spans="10:12" x14ac:dyDescent="0.35">
      <c r="J1012" s="30"/>
      <c r="K1012" s="31"/>
      <c r="L1012" s="31"/>
    </row>
    <row r="1013" spans="10:12" x14ac:dyDescent="0.35">
      <c r="J1013" s="30"/>
      <c r="K1013" s="31"/>
      <c r="L1013" s="31"/>
    </row>
    <row r="1014" spans="10:12" x14ac:dyDescent="0.35">
      <c r="J1014" s="30"/>
      <c r="K1014" s="31"/>
      <c r="L1014" s="31"/>
    </row>
    <row r="1015" spans="10:12" x14ac:dyDescent="0.35">
      <c r="J1015" s="30"/>
      <c r="K1015" s="31"/>
      <c r="L1015" s="31"/>
    </row>
    <row r="1016" spans="10:12" x14ac:dyDescent="0.35">
      <c r="J1016" s="30"/>
      <c r="K1016" s="31"/>
      <c r="L1016" s="31"/>
    </row>
    <row r="1017" spans="10:12" x14ac:dyDescent="0.35">
      <c r="J1017" s="30"/>
      <c r="K1017" s="31"/>
      <c r="L1017" s="31"/>
    </row>
    <row r="1018" spans="10:12" x14ac:dyDescent="0.35">
      <c r="J1018" s="30"/>
      <c r="K1018" s="31"/>
      <c r="L1018" s="31"/>
    </row>
    <row r="1019" spans="10:12" x14ac:dyDescent="0.35">
      <c r="J1019" s="30"/>
      <c r="K1019" s="31"/>
      <c r="L1019" s="31"/>
    </row>
    <row r="1020" spans="10:12" x14ac:dyDescent="0.35">
      <c r="J1020" s="30"/>
      <c r="K1020" s="31"/>
      <c r="L1020" s="31"/>
    </row>
    <row r="1021" spans="10:12" x14ac:dyDescent="0.35">
      <c r="J1021" s="30"/>
      <c r="K1021" s="31"/>
      <c r="L1021" s="31"/>
    </row>
    <row r="1022" spans="10:12" x14ac:dyDescent="0.35">
      <c r="J1022" s="30"/>
      <c r="K1022" s="31"/>
      <c r="L1022" s="31"/>
    </row>
    <row r="1023" spans="10:12" x14ac:dyDescent="0.35">
      <c r="J1023" s="30"/>
      <c r="K1023" s="31"/>
      <c r="L1023" s="31"/>
    </row>
    <row r="1024" spans="10:12" x14ac:dyDescent="0.35">
      <c r="J1024" s="30"/>
      <c r="K1024" s="31"/>
      <c r="L1024" s="31"/>
    </row>
    <row r="1025" spans="10:12" x14ac:dyDescent="0.35">
      <c r="J1025" s="30"/>
      <c r="K1025" s="31"/>
      <c r="L1025" s="31"/>
    </row>
    <row r="1026" spans="10:12" x14ac:dyDescent="0.35">
      <c r="J1026" s="30"/>
      <c r="K1026" s="31"/>
      <c r="L1026" s="31"/>
    </row>
    <row r="1027" spans="10:12" x14ac:dyDescent="0.35">
      <c r="J1027" s="30"/>
      <c r="K1027" s="31"/>
      <c r="L1027" s="31"/>
    </row>
    <row r="1028" spans="10:12" x14ac:dyDescent="0.35">
      <c r="J1028" s="30"/>
      <c r="K1028" s="31"/>
      <c r="L1028" s="31"/>
    </row>
    <row r="1029" spans="10:12" x14ac:dyDescent="0.35">
      <c r="J1029" s="30"/>
      <c r="K1029" s="31"/>
      <c r="L1029" s="31"/>
    </row>
    <row r="1030" spans="10:12" x14ac:dyDescent="0.35">
      <c r="J1030" s="30"/>
      <c r="K1030" s="31"/>
      <c r="L1030" s="31"/>
    </row>
    <row r="1031" spans="10:12" x14ac:dyDescent="0.35">
      <c r="J1031" s="30"/>
      <c r="K1031" s="31"/>
      <c r="L1031" s="31"/>
    </row>
    <row r="1032" spans="10:12" x14ac:dyDescent="0.35">
      <c r="J1032" s="30"/>
      <c r="K1032" s="31"/>
      <c r="L1032" s="31"/>
    </row>
    <row r="1033" spans="10:12" x14ac:dyDescent="0.35">
      <c r="J1033" s="30"/>
      <c r="K1033" s="31"/>
      <c r="L1033" s="31"/>
    </row>
    <row r="1034" spans="10:12" x14ac:dyDescent="0.35">
      <c r="J1034" s="30"/>
      <c r="K1034" s="31"/>
      <c r="L1034" s="31"/>
    </row>
    <row r="1035" spans="10:12" x14ac:dyDescent="0.35">
      <c r="J1035" s="30"/>
      <c r="K1035" s="31"/>
      <c r="L1035" s="31"/>
    </row>
    <row r="1036" spans="10:12" x14ac:dyDescent="0.35">
      <c r="J1036" s="30"/>
      <c r="K1036" s="31"/>
      <c r="L1036" s="31"/>
    </row>
    <row r="1037" spans="10:12" x14ac:dyDescent="0.35">
      <c r="J1037" s="30"/>
      <c r="K1037" s="31"/>
      <c r="L1037" s="31"/>
    </row>
    <row r="1038" spans="10:12" x14ac:dyDescent="0.35">
      <c r="J1038" s="30"/>
      <c r="K1038" s="31"/>
      <c r="L1038" s="31"/>
    </row>
    <row r="1039" spans="10:12" x14ac:dyDescent="0.35">
      <c r="J1039" s="30"/>
      <c r="K1039" s="31"/>
      <c r="L1039" s="31"/>
    </row>
    <row r="1040" spans="10:12" x14ac:dyDescent="0.35">
      <c r="J1040" s="30"/>
      <c r="K1040" s="31"/>
      <c r="L1040" s="31"/>
    </row>
    <row r="1041" spans="10:12" x14ac:dyDescent="0.35">
      <c r="J1041" s="30"/>
      <c r="K1041" s="31"/>
      <c r="L1041" s="31"/>
    </row>
    <row r="1042" spans="10:12" x14ac:dyDescent="0.35">
      <c r="J1042" s="30"/>
      <c r="K1042" s="31"/>
      <c r="L1042" s="31"/>
    </row>
    <row r="1043" spans="10:12" x14ac:dyDescent="0.35">
      <c r="J1043" s="30"/>
      <c r="K1043" s="31"/>
      <c r="L1043" s="31"/>
    </row>
    <row r="1044" spans="10:12" x14ac:dyDescent="0.35">
      <c r="J1044" s="30"/>
      <c r="K1044" s="31"/>
      <c r="L1044" s="31"/>
    </row>
    <row r="1045" spans="10:12" x14ac:dyDescent="0.35">
      <c r="J1045" s="30"/>
      <c r="K1045" s="31"/>
      <c r="L1045" s="31"/>
    </row>
    <row r="1046" spans="10:12" x14ac:dyDescent="0.35">
      <c r="J1046" s="30"/>
      <c r="K1046" s="31"/>
      <c r="L1046" s="31"/>
    </row>
    <row r="1047" spans="10:12" x14ac:dyDescent="0.35">
      <c r="J1047" s="30"/>
      <c r="K1047" s="31"/>
      <c r="L1047" s="31"/>
    </row>
    <row r="1048" spans="10:12" x14ac:dyDescent="0.35">
      <c r="J1048" s="30"/>
      <c r="K1048" s="31"/>
      <c r="L1048" s="31"/>
    </row>
    <row r="1049" spans="10:12" x14ac:dyDescent="0.35">
      <c r="J1049" s="30"/>
      <c r="K1049" s="31"/>
      <c r="L1049" s="31"/>
    </row>
    <row r="1050" spans="10:12" x14ac:dyDescent="0.35">
      <c r="J1050" s="30"/>
      <c r="K1050" s="31"/>
      <c r="L1050" s="31"/>
    </row>
    <row r="1051" spans="10:12" x14ac:dyDescent="0.35">
      <c r="J1051" s="30"/>
      <c r="K1051" s="31"/>
      <c r="L1051" s="31"/>
    </row>
    <row r="1052" spans="10:12" x14ac:dyDescent="0.35">
      <c r="J1052" s="30"/>
      <c r="K1052" s="31"/>
      <c r="L1052" s="31"/>
    </row>
    <row r="1053" spans="10:12" x14ac:dyDescent="0.35">
      <c r="J1053" s="30"/>
      <c r="K1053" s="31"/>
      <c r="L1053" s="31"/>
    </row>
    <row r="1054" spans="10:12" x14ac:dyDescent="0.35">
      <c r="J1054" s="30"/>
      <c r="K1054" s="31"/>
      <c r="L1054" s="31"/>
    </row>
    <row r="1055" spans="10:12" x14ac:dyDescent="0.35">
      <c r="J1055" s="30"/>
      <c r="K1055" s="31"/>
      <c r="L1055" s="31"/>
    </row>
    <row r="1056" spans="10:12" x14ac:dyDescent="0.35">
      <c r="J1056" s="30"/>
      <c r="K1056" s="31"/>
      <c r="L1056" s="31"/>
    </row>
    <row r="1057" spans="10:12" x14ac:dyDescent="0.35">
      <c r="J1057" s="30"/>
      <c r="K1057" s="31"/>
      <c r="L1057" s="31"/>
    </row>
    <row r="1058" spans="10:12" x14ac:dyDescent="0.35">
      <c r="J1058" s="30"/>
      <c r="K1058" s="31"/>
      <c r="L1058" s="31"/>
    </row>
    <row r="1059" spans="10:12" x14ac:dyDescent="0.35">
      <c r="J1059" s="30"/>
      <c r="K1059" s="31"/>
      <c r="L1059" s="31"/>
    </row>
    <row r="1060" spans="10:12" x14ac:dyDescent="0.35">
      <c r="J1060" s="30"/>
      <c r="K1060" s="31"/>
      <c r="L1060" s="31"/>
    </row>
    <row r="1061" spans="10:12" x14ac:dyDescent="0.35">
      <c r="J1061" s="30"/>
      <c r="K1061" s="31"/>
      <c r="L1061" s="31"/>
    </row>
    <row r="1062" spans="10:12" x14ac:dyDescent="0.35">
      <c r="J1062" s="30"/>
      <c r="K1062" s="31"/>
      <c r="L1062" s="31"/>
    </row>
    <row r="1063" spans="10:12" x14ac:dyDescent="0.35">
      <c r="J1063" s="30"/>
      <c r="K1063" s="31"/>
      <c r="L1063" s="31"/>
    </row>
    <row r="1064" spans="10:12" x14ac:dyDescent="0.35">
      <c r="J1064" s="30"/>
      <c r="K1064" s="31"/>
      <c r="L1064" s="31"/>
    </row>
    <row r="1065" spans="10:12" x14ac:dyDescent="0.35">
      <c r="J1065" s="30"/>
      <c r="K1065" s="31"/>
      <c r="L1065" s="31"/>
    </row>
    <row r="1066" spans="10:12" x14ac:dyDescent="0.35">
      <c r="J1066" s="30"/>
      <c r="K1066" s="31"/>
      <c r="L1066" s="31"/>
    </row>
    <row r="1067" spans="10:12" x14ac:dyDescent="0.35">
      <c r="J1067" s="30"/>
      <c r="K1067" s="31"/>
      <c r="L1067" s="31"/>
    </row>
    <row r="1068" spans="10:12" x14ac:dyDescent="0.35">
      <c r="J1068" s="30"/>
      <c r="K1068" s="31"/>
      <c r="L1068" s="31"/>
    </row>
    <row r="1069" spans="10:12" x14ac:dyDescent="0.35">
      <c r="J1069" s="30"/>
      <c r="K1069" s="31"/>
      <c r="L1069" s="31"/>
    </row>
    <row r="1070" spans="10:12" x14ac:dyDescent="0.35">
      <c r="J1070" s="30"/>
      <c r="K1070" s="31"/>
      <c r="L1070" s="31"/>
    </row>
    <row r="1071" spans="10:12" x14ac:dyDescent="0.35">
      <c r="J1071" s="30"/>
      <c r="K1071" s="31"/>
      <c r="L1071" s="31"/>
    </row>
    <row r="1072" spans="10:12" x14ac:dyDescent="0.35">
      <c r="J1072" s="30"/>
      <c r="K1072" s="31"/>
      <c r="L1072" s="31"/>
    </row>
    <row r="1073" spans="10:12" x14ac:dyDescent="0.35">
      <c r="J1073" s="30"/>
      <c r="K1073" s="31"/>
      <c r="L1073" s="31"/>
    </row>
    <row r="1074" spans="10:12" x14ac:dyDescent="0.35">
      <c r="J1074" s="30"/>
      <c r="K1074" s="31"/>
      <c r="L1074" s="31"/>
    </row>
    <row r="1075" spans="10:12" x14ac:dyDescent="0.35">
      <c r="J1075" s="30"/>
      <c r="K1075" s="31"/>
      <c r="L1075" s="31"/>
    </row>
    <row r="1076" spans="10:12" x14ac:dyDescent="0.35">
      <c r="J1076" s="30"/>
      <c r="K1076" s="31"/>
      <c r="L1076" s="31"/>
    </row>
    <row r="1077" spans="10:12" x14ac:dyDescent="0.35">
      <c r="J1077" s="30"/>
      <c r="K1077" s="31"/>
      <c r="L1077" s="31"/>
    </row>
    <row r="1078" spans="10:12" x14ac:dyDescent="0.35">
      <c r="J1078" s="30"/>
      <c r="K1078" s="31"/>
      <c r="L1078" s="31"/>
    </row>
    <row r="1079" spans="10:12" x14ac:dyDescent="0.35">
      <c r="J1079" s="30"/>
      <c r="K1079" s="31"/>
      <c r="L1079" s="31"/>
    </row>
    <row r="1080" spans="10:12" x14ac:dyDescent="0.35">
      <c r="J1080" s="30"/>
      <c r="K1080" s="31"/>
      <c r="L1080" s="31"/>
    </row>
    <row r="1081" spans="10:12" x14ac:dyDescent="0.35">
      <c r="J1081" s="30"/>
      <c r="K1081" s="31"/>
      <c r="L1081" s="31"/>
    </row>
    <row r="1082" spans="10:12" x14ac:dyDescent="0.35">
      <c r="J1082" s="30"/>
      <c r="K1082" s="31"/>
      <c r="L1082" s="31"/>
    </row>
    <row r="1083" spans="10:12" x14ac:dyDescent="0.35">
      <c r="J1083" s="30"/>
      <c r="K1083" s="31"/>
      <c r="L1083" s="31"/>
    </row>
    <row r="1084" spans="10:12" x14ac:dyDescent="0.35">
      <c r="J1084" s="30"/>
      <c r="K1084" s="31"/>
      <c r="L1084" s="31"/>
    </row>
    <row r="1085" spans="10:12" x14ac:dyDescent="0.35">
      <c r="J1085" s="30"/>
      <c r="K1085" s="31"/>
      <c r="L1085" s="31"/>
    </row>
    <row r="1086" spans="10:12" x14ac:dyDescent="0.35">
      <c r="J1086" s="30"/>
      <c r="K1086" s="31"/>
      <c r="L1086" s="31"/>
    </row>
    <row r="1087" spans="10:12" x14ac:dyDescent="0.35">
      <c r="J1087" s="30"/>
      <c r="K1087" s="31"/>
      <c r="L1087" s="31"/>
    </row>
    <row r="1088" spans="10:12" x14ac:dyDescent="0.35">
      <c r="J1088" s="30"/>
      <c r="K1088" s="31"/>
      <c r="L1088" s="31"/>
    </row>
    <row r="1089" spans="10:12" x14ac:dyDescent="0.35">
      <c r="J1089" s="30"/>
      <c r="K1089" s="31"/>
      <c r="L1089" s="31"/>
    </row>
    <row r="1090" spans="10:12" x14ac:dyDescent="0.35">
      <c r="J1090" s="30"/>
      <c r="K1090" s="31"/>
      <c r="L1090" s="31"/>
    </row>
    <row r="1091" spans="10:12" x14ac:dyDescent="0.35">
      <c r="J1091" s="30"/>
      <c r="K1091" s="31"/>
      <c r="L1091" s="31"/>
    </row>
    <row r="1092" spans="10:12" x14ac:dyDescent="0.35">
      <c r="J1092" s="30"/>
      <c r="K1092" s="31"/>
      <c r="L1092" s="31"/>
    </row>
    <row r="1093" spans="10:12" x14ac:dyDescent="0.35">
      <c r="J1093" s="30"/>
      <c r="K1093" s="31"/>
      <c r="L1093" s="31"/>
    </row>
    <row r="1094" spans="10:12" x14ac:dyDescent="0.35">
      <c r="J1094" s="30"/>
      <c r="K1094" s="31"/>
      <c r="L1094" s="31"/>
    </row>
    <row r="1095" spans="10:12" x14ac:dyDescent="0.35">
      <c r="J1095" s="30"/>
      <c r="K1095" s="31"/>
      <c r="L1095" s="31"/>
    </row>
    <row r="1096" spans="10:12" x14ac:dyDescent="0.35">
      <c r="J1096" s="30"/>
      <c r="K1096" s="31"/>
      <c r="L1096" s="31"/>
    </row>
    <row r="1097" spans="10:12" x14ac:dyDescent="0.35">
      <c r="J1097" s="30"/>
      <c r="K1097" s="31"/>
      <c r="L1097" s="31"/>
    </row>
    <row r="1098" spans="10:12" x14ac:dyDescent="0.35">
      <c r="J1098" s="30"/>
      <c r="K1098" s="31"/>
      <c r="L1098" s="31"/>
    </row>
    <row r="1099" spans="10:12" x14ac:dyDescent="0.35">
      <c r="J1099" s="30"/>
      <c r="K1099" s="31"/>
      <c r="L1099" s="31"/>
    </row>
    <row r="1100" spans="10:12" x14ac:dyDescent="0.35">
      <c r="J1100" s="30"/>
      <c r="K1100" s="31"/>
      <c r="L1100" s="31"/>
    </row>
    <row r="1101" spans="10:12" x14ac:dyDescent="0.35">
      <c r="J1101" s="30"/>
      <c r="K1101" s="31"/>
      <c r="L1101" s="31"/>
    </row>
    <row r="1102" spans="10:12" x14ac:dyDescent="0.35">
      <c r="J1102" s="30"/>
      <c r="K1102" s="31"/>
      <c r="L1102" s="31"/>
    </row>
    <row r="1103" spans="10:12" x14ac:dyDescent="0.35">
      <c r="J1103" s="30"/>
      <c r="K1103" s="31"/>
      <c r="L1103" s="31"/>
    </row>
    <row r="1104" spans="10:12" x14ac:dyDescent="0.35">
      <c r="J1104" s="30"/>
      <c r="K1104" s="31"/>
      <c r="L1104" s="31"/>
    </row>
    <row r="1105" spans="10:12" x14ac:dyDescent="0.35">
      <c r="J1105" s="30"/>
      <c r="K1105" s="31"/>
      <c r="L1105" s="31"/>
    </row>
    <row r="1106" spans="10:12" x14ac:dyDescent="0.35">
      <c r="J1106" s="30"/>
      <c r="K1106" s="31"/>
      <c r="L1106" s="31"/>
    </row>
    <row r="1107" spans="10:12" x14ac:dyDescent="0.35">
      <c r="J1107" s="30"/>
      <c r="K1107" s="31"/>
      <c r="L1107" s="31"/>
    </row>
    <row r="1108" spans="10:12" x14ac:dyDescent="0.35">
      <c r="J1108" s="30"/>
      <c r="K1108" s="31"/>
      <c r="L1108" s="31"/>
    </row>
    <row r="1109" spans="10:12" x14ac:dyDescent="0.35">
      <c r="J1109" s="30"/>
      <c r="K1109" s="31"/>
      <c r="L1109" s="31"/>
    </row>
    <row r="1110" spans="10:12" x14ac:dyDescent="0.35">
      <c r="J1110" s="30"/>
      <c r="K1110" s="31"/>
      <c r="L1110" s="31"/>
    </row>
    <row r="1111" spans="10:12" x14ac:dyDescent="0.35">
      <c r="J1111" s="30"/>
      <c r="K1111" s="31"/>
      <c r="L1111" s="31"/>
    </row>
    <row r="1112" spans="10:12" x14ac:dyDescent="0.35">
      <c r="J1112" s="30"/>
      <c r="K1112" s="31"/>
      <c r="L1112" s="31"/>
    </row>
    <row r="1113" spans="10:12" x14ac:dyDescent="0.35">
      <c r="J1113" s="30"/>
      <c r="K1113" s="31"/>
      <c r="L1113" s="31"/>
    </row>
    <row r="1114" spans="10:12" x14ac:dyDescent="0.35">
      <c r="J1114" s="30"/>
      <c r="K1114" s="31"/>
      <c r="L1114" s="31"/>
    </row>
    <row r="1115" spans="10:12" x14ac:dyDescent="0.35">
      <c r="J1115" s="30"/>
      <c r="K1115" s="31"/>
      <c r="L1115" s="31"/>
    </row>
    <row r="1116" spans="10:12" x14ac:dyDescent="0.35">
      <c r="J1116" s="30"/>
      <c r="K1116" s="31"/>
      <c r="L1116" s="31"/>
    </row>
    <row r="1117" spans="10:12" x14ac:dyDescent="0.35">
      <c r="J1117" s="30"/>
      <c r="K1117" s="31"/>
      <c r="L1117" s="31"/>
    </row>
    <row r="1118" spans="10:12" x14ac:dyDescent="0.35">
      <c r="J1118" s="30"/>
      <c r="K1118" s="31"/>
      <c r="L1118" s="31"/>
    </row>
    <row r="1119" spans="10:12" x14ac:dyDescent="0.35">
      <c r="J1119" s="30"/>
      <c r="K1119" s="31"/>
      <c r="L1119" s="31"/>
    </row>
    <row r="1120" spans="10:12" x14ac:dyDescent="0.35">
      <c r="J1120" s="30"/>
      <c r="K1120" s="31"/>
      <c r="L1120" s="31"/>
    </row>
    <row r="1121" spans="10:12" x14ac:dyDescent="0.35">
      <c r="J1121" s="30"/>
      <c r="K1121" s="31"/>
      <c r="L1121" s="31"/>
    </row>
    <row r="1122" spans="10:12" x14ac:dyDescent="0.35">
      <c r="J1122" s="30"/>
      <c r="K1122" s="31"/>
      <c r="L1122" s="31"/>
    </row>
    <row r="1123" spans="10:12" x14ac:dyDescent="0.35">
      <c r="J1123" s="30"/>
      <c r="K1123" s="31"/>
      <c r="L1123" s="31"/>
    </row>
    <row r="1124" spans="10:12" x14ac:dyDescent="0.35">
      <c r="J1124" s="30"/>
      <c r="K1124" s="31"/>
      <c r="L1124" s="31"/>
    </row>
    <row r="1125" spans="10:12" x14ac:dyDescent="0.35">
      <c r="J1125" s="30"/>
      <c r="K1125" s="31"/>
      <c r="L1125" s="31"/>
    </row>
    <row r="1126" spans="10:12" x14ac:dyDescent="0.35">
      <c r="J1126" s="30"/>
      <c r="K1126" s="31"/>
      <c r="L1126" s="31"/>
    </row>
    <row r="1127" spans="10:12" x14ac:dyDescent="0.35">
      <c r="J1127" s="30"/>
      <c r="K1127" s="31"/>
      <c r="L1127" s="31"/>
    </row>
    <row r="1128" spans="10:12" x14ac:dyDescent="0.35">
      <c r="J1128" s="30"/>
      <c r="K1128" s="31"/>
      <c r="L1128" s="31"/>
    </row>
    <row r="1129" spans="10:12" x14ac:dyDescent="0.35">
      <c r="J1129" s="30"/>
      <c r="K1129" s="31"/>
      <c r="L1129" s="31"/>
    </row>
    <row r="1130" spans="10:12" x14ac:dyDescent="0.35">
      <c r="J1130" s="30"/>
      <c r="K1130" s="31"/>
      <c r="L1130" s="31"/>
    </row>
    <row r="1131" spans="10:12" x14ac:dyDescent="0.35">
      <c r="J1131" s="30"/>
      <c r="K1131" s="31"/>
      <c r="L1131" s="31"/>
    </row>
    <row r="1132" spans="10:12" x14ac:dyDescent="0.35">
      <c r="J1132" s="30"/>
      <c r="K1132" s="31"/>
      <c r="L1132" s="31"/>
    </row>
    <row r="1133" spans="10:12" x14ac:dyDescent="0.35">
      <c r="J1133" s="30"/>
      <c r="K1133" s="31"/>
      <c r="L1133" s="31"/>
    </row>
    <row r="1134" spans="10:12" x14ac:dyDescent="0.35">
      <c r="J1134" s="30"/>
      <c r="K1134" s="31"/>
      <c r="L1134" s="31"/>
    </row>
    <row r="1135" spans="10:12" x14ac:dyDescent="0.35">
      <c r="J1135" s="30"/>
      <c r="K1135" s="31"/>
      <c r="L1135" s="31"/>
    </row>
    <row r="1136" spans="10:12" x14ac:dyDescent="0.35">
      <c r="J1136" s="30"/>
      <c r="K1136" s="31"/>
      <c r="L1136" s="31"/>
    </row>
    <row r="1137" spans="10:12" x14ac:dyDescent="0.35">
      <c r="J1137" s="30"/>
      <c r="K1137" s="31"/>
      <c r="L1137" s="31"/>
    </row>
    <row r="1138" spans="10:12" x14ac:dyDescent="0.35">
      <c r="J1138" s="30"/>
      <c r="K1138" s="31"/>
      <c r="L1138" s="31"/>
    </row>
    <row r="1139" spans="10:12" x14ac:dyDescent="0.35">
      <c r="J1139" s="30"/>
      <c r="K1139" s="31"/>
      <c r="L1139" s="31"/>
    </row>
    <row r="1140" spans="10:12" x14ac:dyDescent="0.35">
      <c r="J1140" s="30"/>
      <c r="K1140" s="31"/>
      <c r="L1140" s="31"/>
    </row>
    <row r="1141" spans="10:12" x14ac:dyDescent="0.35">
      <c r="J1141" s="30"/>
      <c r="K1141" s="31"/>
      <c r="L1141" s="31"/>
    </row>
    <row r="1142" spans="10:12" x14ac:dyDescent="0.35">
      <c r="J1142" s="30"/>
      <c r="K1142" s="31"/>
      <c r="L1142" s="31"/>
    </row>
    <row r="1143" spans="10:12" x14ac:dyDescent="0.35">
      <c r="J1143" s="30"/>
      <c r="K1143" s="31"/>
      <c r="L1143" s="31"/>
    </row>
    <row r="1144" spans="10:12" x14ac:dyDescent="0.35">
      <c r="J1144" s="30"/>
      <c r="K1144" s="31"/>
      <c r="L1144" s="31"/>
    </row>
    <row r="1145" spans="10:12" x14ac:dyDescent="0.35">
      <c r="J1145" s="30"/>
      <c r="K1145" s="31"/>
      <c r="L1145" s="31"/>
    </row>
    <row r="1146" spans="10:12" x14ac:dyDescent="0.35">
      <c r="J1146" s="30"/>
      <c r="K1146" s="31"/>
      <c r="L1146" s="31"/>
    </row>
    <row r="1147" spans="10:12" x14ac:dyDescent="0.35">
      <c r="J1147" s="30"/>
      <c r="K1147" s="31"/>
      <c r="L1147" s="31"/>
    </row>
    <row r="1148" spans="10:12" x14ac:dyDescent="0.35">
      <c r="J1148" s="30"/>
      <c r="K1148" s="31"/>
      <c r="L1148" s="31"/>
    </row>
    <row r="1149" spans="10:12" x14ac:dyDescent="0.35">
      <c r="J1149" s="30"/>
      <c r="K1149" s="31"/>
      <c r="L1149" s="31"/>
    </row>
    <row r="1150" spans="10:12" x14ac:dyDescent="0.35">
      <c r="J1150" s="30"/>
      <c r="K1150" s="31"/>
      <c r="L1150" s="31"/>
    </row>
    <row r="1151" spans="10:12" x14ac:dyDescent="0.35">
      <c r="J1151" s="30"/>
      <c r="K1151" s="31"/>
      <c r="L1151" s="31"/>
    </row>
    <row r="1152" spans="10:12" x14ac:dyDescent="0.35">
      <c r="J1152" s="30"/>
      <c r="K1152" s="31"/>
      <c r="L1152" s="31"/>
    </row>
    <row r="1153" spans="10:12" x14ac:dyDescent="0.35">
      <c r="J1153" s="30"/>
      <c r="K1153" s="31"/>
      <c r="L1153" s="31"/>
    </row>
    <row r="1154" spans="10:12" x14ac:dyDescent="0.35">
      <c r="J1154" s="30"/>
      <c r="K1154" s="31"/>
      <c r="L1154" s="31"/>
    </row>
    <row r="1155" spans="10:12" x14ac:dyDescent="0.35">
      <c r="J1155" s="30"/>
      <c r="K1155" s="31"/>
      <c r="L1155" s="31"/>
    </row>
    <row r="1156" spans="10:12" x14ac:dyDescent="0.35">
      <c r="J1156" s="30"/>
      <c r="K1156" s="31"/>
      <c r="L1156" s="31"/>
    </row>
    <row r="1157" spans="10:12" x14ac:dyDescent="0.35">
      <c r="J1157" s="30"/>
      <c r="K1157" s="31"/>
      <c r="L1157" s="31"/>
    </row>
    <row r="1158" spans="10:12" x14ac:dyDescent="0.35">
      <c r="J1158" s="30"/>
      <c r="K1158" s="31"/>
      <c r="L1158" s="31"/>
    </row>
    <row r="1159" spans="10:12" x14ac:dyDescent="0.35">
      <c r="J1159" s="30"/>
      <c r="K1159" s="31"/>
      <c r="L1159" s="31"/>
    </row>
    <row r="1160" spans="10:12" x14ac:dyDescent="0.35">
      <c r="J1160" s="30"/>
      <c r="K1160" s="31"/>
      <c r="L1160" s="31"/>
    </row>
    <row r="1161" spans="10:12" x14ac:dyDescent="0.35">
      <c r="J1161" s="30"/>
      <c r="K1161" s="31"/>
      <c r="L1161" s="31"/>
    </row>
    <row r="1162" spans="10:12" x14ac:dyDescent="0.35">
      <c r="J1162" s="30"/>
      <c r="K1162" s="31"/>
      <c r="L1162" s="31"/>
    </row>
    <row r="1163" spans="10:12" x14ac:dyDescent="0.35">
      <c r="J1163" s="30"/>
      <c r="K1163" s="31"/>
      <c r="L1163" s="31"/>
    </row>
    <row r="1164" spans="10:12" x14ac:dyDescent="0.35">
      <c r="J1164" s="30"/>
      <c r="K1164" s="31"/>
      <c r="L1164" s="31"/>
    </row>
    <row r="1165" spans="10:12" x14ac:dyDescent="0.35">
      <c r="J1165" s="30"/>
      <c r="K1165" s="31"/>
      <c r="L1165" s="31"/>
    </row>
    <row r="1166" spans="10:12" x14ac:dyDescent="0.35">
      <c r="J1166" s="30"/>
      <c r="K1166" s="31"/>
      <c r="L1166" s="31"/>
    </row>
    <row r="1167" spans="10:12" x14ac:dyDescent="0.35">
      <c r="J1167" s="30"/>
      <c r="K1167" s="31"/>
      <c r="L1167" s="31"/>
    </row>
    <row r="1168" spans="10:12" x14ac:dyDescent="0.35">
      <c r="J1168" s="30"/>
      <c r="K1168" s="31"/>
      <c r="L1168" s="31"/>
    </row>
    <row r="1176" spans="10:10" x14ac:dyDescent="0.35">
      <c r="J1176" s="23"/>
    </row>
  </sheetData>
  <mergeCells count="9">
    <mergeCell ref="B5:C8"/>
    <mergeCell ref="G5:H8"/>
    <mergeCell ref="L5:M8"/>
    <mergeCell ref="L4:M4"/>
    <mergeCell ref="L9:M9"/>
    <mergeCell ref="B4:C4"/>
    <mergeCell ref="B9:C9"/>
    <mergeCell ref="G4:H4"/>
    <mergeCell ref="G9:H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3" orientation="portrait" r:id="rId1"/>
  <headerFooter>
    <oddFooter>&amp;CContrat cadre d'accès au stockage - Annexe 1
Version du 1er octobre 2018 prenant effet le 1er avril 2019&amp;L&amp;1#&amp;"Calibri"&amp;10&amp;K317100Classification GRTgaz : Public [ ] Interne [X] Restreint [ ] Secret [ ]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1">
    <tabColor theme="0" tint="-0.249977111117893"/>
  </sheetPr>
  <dimension ref="A1:S276"/>
  <sheetViews>
    <sheetView showGridLines="0" zoomScale="70" zoomScaleNormal="70" workbookViewId="0">
      <pane xSplit="1" ySplit="15" topLeftCell="B16" activePane="bottomRight" state="frozen"/>
      <selection activeCell="A230" sqref="A230"/>
      <selection pane="topRight" activeCell="A230" sqref="A230"/>
      <selection pane="bottomLeft" activeCell="A230" sqref="A230"/>
      <selection pane="bottomRight" activeCell="J25" sqref="J25"/>
    </sheetView>
  </sheetViews>
  <sheetFormatPr baseColWidth="10" defaultRowHeight="14.25" x14ac:dyDescent="0.45"/>
  <cols>
    <col min="1" max="1" width="13.796875" customWidth="1"/>
    <col min="2" max="3" width="13.796875" style="89" customWidth="1"/>
    <col min="4" max="4" width="26.1328125" customWidth="1"/>
    <col min="5" max="18" width="19.73046875" customWidth="1"/>
  </cols>
  <sheetData>
    <row r="1" spans="1:19" x14ac:dyDescent="0.45">
      <c r="A1" s="57" t="s">
        <v>113</v>
      </c>
      <c r="B1" s="57"/>
      <c r="C1" s="57"/>
    </row>
    <row r="2" spans="1:19" x14ac:dyDescent="0.45">
      <c r="E2" s="54">
        <v>2020</v>
      </c>
      <c r="F2" s="55">
        <v>2021</v>
      </c>
      <c r="G2" s="55">
        <v>2022</v>
      </c>
      <c r="H2" s="89"/>
    </row>
    <row r="3" spans="1:19" x14ac:dyDescent="0.45">
      <c r="D3" s="54" t="s">
        <v>168</v>
      </c>
      <c r="E3" s="92">
        <f>Results!E20</f>
        <v>1</v>
      </c>
      <c r="F3" s="94">
        <f>Results!E21</f>
        <v>1</v>
      </c>
      <c r="G3" s="93">
        <f>Results!E22</f>
        <v>11</v>
      </c>
      <c r="H3" s="89"/>
    </row>
    <row r="4" spans="1:19" x14ac:dyDescent="0.45">
      <c r="D4" s="54" t="s">
        <v>120</v>
      </c>
      <c r="E4" s="98">
        <f>ROUND((E3/'Sediane Nord'!D4*1000)+(F3/'Sediane Nord'!I4*1000)+(G3/'Sediane Nord'!N4*1000),6)</f>
        <v>152.94117600000001</v>
      </c>
      <c r="F4" s="55" t="s">
        <v>109</v>
      </c>
      <c r="H4" s="89"/>
      <c r="I4" s="89"/>
      <c r="J4" s="89"/>
      <c r="K4" s="89"/>
      <c r="L4" s="89"/>
      <c r="M4" s="89"/>
      <c r="N4" s="89"/>
      <c r="O4" s="89"/>
      <c r="P4" s="89"/>
      <c r="Q4" s="89"/>
    </row>
    <row r="5" spans="1:19" x14ac:dyDescent="0.45">
      <c r="D5" s="54" t="s">
        <v>145</v>
      </c>
      <c r="E5" s="54">
        <f>Results!F20</f>
        <v>0</v>
      </c>
      <c r="F5" s="55" t="s">
        <v>108</v>
      </c>
      <c r="I5" s="89"/>
      <c r="J5" s="89"/>
      <c r="K5" s="89"/>
      <c r="L5" s="89"/>
      <c r="M5" s="89"/>
      <c r="N5" s="89"/>
      <c r="O5" s="89"/>
      <c r="P5" s="89"/>
      <c r="Q5" s="89"/>
    </row>
    <row r="6" spans="1:19" x14ac:dyDescent="0.45">
      <c r="I6" s="89"/>
      <c r="J6" s="89"/>
      <c r="K6" s="89"/>
      <c r="L6" s="89"/>
      <c r="M6" s="89"/>
      <c r="N6" s="89"/>
      <c r="O6" s="89"/>
      <c r="P6" s="89"/>
      <c r="Q6" s="89"/>
    </row>
    <row r="7" spans="1:19" x14ac:dyDescent="0.45">
      <c r="I7" s="89"/>
      <c r="J7" s="89"/>
      <c r="K7" s="89"/>
      <c r="L7" s="89"/>
      <c r="M7" s="89"/>
      <c r="N7" s="89"/>
      <c r="O7" s="89"/>
      <c r="P7" s="89"/>
      <c r="Q7" s="89"/>
    </row>
    <row r="8" spans="1:19" x14ac:dyDescent="0.45">
      <c r="I8" s="89"/>
      <c r="J8" s="89"/>
      <c r="K8" s="89"/>
      <c r="L8" s="89"/>
      <c r="M8" s="89"/>
      <c r="N8" s="89"/>
      <c r="O8" s="89"/>
      <c r="P8" s="89"/>
      <c r="Q8" s="89"/>
    </row>
    <row r="10" spans="1:19" ht="37.5" customHeight="1" x14ac:dyDescent="0.45">
      <c r="E10" s="224" t="s">
        <v>140</v>
      </c>
      <c r="F10" s="224"/>
      <c r="G10" s="224"/>
      <c r="H10" s="224"/>
      <c r="J10" s="225" t="s">
        <v>142</v>
      </c>
      <c r="K10" s="225"/>
      <c r="L10" s="225"/>
      <c r="M10" s="225"/>
      <c r="O10" s="225" t="s">
        <v>141</v>
      </c>
      <c r="P10" s="225"/>
      <c r="Q10" s="225"/>
      <c r="R10" s="225"/>
    </row>
    <row r="11" spans="1:19" x14ac:dyDescent="0.45">
      <c r="I11" s="64" t="s">
        <v>40</v>
      </c>
      <c r="N11" s="64" t="s">
        <v>41</v>
      </c>
    </row>
    <row r="12" spans="1:19" ht="17.25" customHeight="1" x14ac:dyDescent="0.45">
      <c r="I12" s="64" t="s">
        <v>110</v>
      </c>
      <c r="N12" s="64" t="s">
        <v>110</v>
      </c>
    </row>
    <row r="13" spans="1:19" x14ac:dyDescent="0.45">
      <c r="E13" s="35"/>
      <c r="F13" s="56" cm="1">
        <f t="array" ref="F13">IF(MIN(IF(F16:F230&gt;=1,$A16:$A230))=0, "Only " &amp; TEXT(F230,"0,0%") &amp; " filling on 31/10", MIN(IF(F16:F230&gt;=1,$A16:$A230)))</f>
        <v>44818</v>
      </c>
      <c r="I13" s="61">
        <f>E4</f>
        <v>152.94117600000001</v>
      </c>
      <c r="K13" s="56" cm="1">
        <f t="array" ref="K13">IF(MIN(IF(K16:K230&gt;=1,$A16:$A230))=0, "Only " &amp; TEXT(K230,"0,0%") &amp; " filling on 31/10", MIN(IF(K16:K230&gt;=1,$A16:$A230)))</f>
        <v>44818</v>
      </c>
      <c r="N13" s="61">
        <f>E4</f>
        <v>152.94117600000001</v>
      </c>
      <c r="P13" s="56" cm="1">
        <f t="array" ref="P13">IF(MIN(IF(P16:P230&gt;=1,$A16:$A230))=0, "Only " &amp; TEXT(P230,"0,0%") &amp; " filling on 31/10", MIN(IF(P16:P230&gt;=1,$A16:$A230)))</f>
        <v>44818</v>
      </c>
    </row>
    <row r="14" spans="1:19" ht="48" customHeight="1" x14ac:dyDescent="0.45">
      <c r="I14" s="64" t="s">
        <v>119</v>
      </c>
      <c r="N14" s="64" t="s">
        <v>119</v>
      </c>
    </row>
    <row r="15" spans="1:19" ht="43.05" customHeight="1" x14ac:dyDescent="0.45">
      <c r="A15" s="62" t="s">
        <v>4</v>
      </c>
      <c r="B15" s="62" t="s">
        <v>187</v>
      </c>
      <c r="C15" s="62" t="s">
        <v>166</v>
      </c>
      <c r="D15" s="62" t="s">
        <v>114</v>
      </c>
      <c r="E15" s="62" t="s">
        <v>115</v>
      </c>
      <c r="F15" s="62" t="s">
        <v>116</v>
      </c>
      <c r="G15" s="62" t="s">
        <v>117</v>
      </c>
      <c r="H15" s="62" t="s">
        <v>118</v>
      </c>
      <c r="I15" s="64" t="s">
        <v>82</v>
      </c>
      <c r="J15" s="63" t="s">
        <v>115</v>
      </c>
      <c r="K15" s="63" t="s">
        <v>116</v>
      </c>
      <c r="L15" s="63" t="s">
        <v>117</v>
      </c>
      <c r="M15" s="63" t="s">
        <v>118</v>
      </c>
      <c r="N15" s="64" t="s">
        <v>82</v>
      </c>
      <c r="O15" s="63" t="s">
        <v>115</v>
      </c>
      <c r="P15" s="63" t="s">
        <v>116</v>
      </c>
      <c r="Q15" s="63" t="s">
        <v>117</v>
      </c>
      <c r="R15" s="63" t="s">
        <v>118</v>
      </c>
      <c r="S15" s="53"/>
    </row>
    <row r="16" spans="1:19" x14ac:dyDescent="0.45">
      <c r="A16" s="56">
        <f>'PT Storengy'!A8</f>
        <v>44652</v>
      </c>
      <c r="B16" s="157">
        <f>_xlfn.XLOOKUP(A16,'Sediane Nord'!$R$23:$R$25,'Sediane Nord'!$U$23:$U$25,0,0)</f>
        <v>0</v>
      </c>
      <c r="C16" s="143">
        <f>_xlfn.XLOOKUP(A16,'Sediane Nord'!$R$15:$R$18,'Sediane Nord'!$U$15:$U$18,SUM($E$3:$G$3),0)</f>
        <v>5.2</v>
      </c>
      <c r="D16" s="58">
        <f>'PT Storengy'!D8</f>
        <v>0</v>
      </c>
      <c r="E16" s="60">
        <f>H16/1000+E5</f>
        <v>0.15294117600000001</v>
      </c>
      <c r="F16" s="58">
        <f>$E$5/SUM($E$3,$F$3,$G$3)</f>
        <v>0</v>
      </c>
      <c r="G16" s="59">
        <f>IF(F16&gt;=1,0,_xlfn.XLOOKUP(F16,'Sediane Nord'!$B$31:$B$131,'Sediane Nord'!$R$31:$R$131,,1))</f>
        <v>1</v>
      </c>
      <c r="H16" s="142">
        <f xml:space="preserve">
IF(AND(F16&gt;='Sediane Nord'!$S$15,A16&lt;='Sediane Nord'!$R$15),0,
IF(AND(F16&gt;='Sediane Nord'!$S$16,A16&lt;='Sediane Nord'!$R$16),0,
IF(AND(F16&gt;='Sediane Nord'!$S$17,A16&lt;='Sediane Nord'!$R$17),0,
IF(AND(F16&gt;='Sediane Nord'!$S$18,A16&lt;='Sediane Nord'!$R$18),0,
$E$4*(1-D16)*G16))))</f>
        <v>152.94117600000001</v>
      </c>
      <c r="I16" s="192">
        <f>IF(COUNTIFS('PTC GRTgaz'!$AA$11:$AA$28891,"",'PTC GRTgaz'!$B$11:$B$28891,'Nord-Ouest'!I$15,'PTC GRTgaz'!$D$11:$D$28891,'Nord-Ouest'!$A16,'PTC GRTgaz'!$C$11:$C$28891,"DEL")&gt;0,I$13,SUMIFS('PTC GRTgaz'!$AA$11:$AA$28891,'PTC GRTgaz'!$B$11:$B$28891,'Nord-Ouest'!I$15,'PTC GRTgaz'!$D$11:$D$28891,'Nord-Ouest'!$A16,'PTC GRTgaz'!$C$11:$C$28891,"DEL")*1.0026*$I$13/152.94)</f>
        <v>152.94117600000001</v>
      </c>
      <c r="J16" s="102">
        <f>E5+M16/1000</f>
        <v>0.15294117600000001</v>
      </c>
      <c r="K16" s="58">
        <f>$E$5/SUM($E$3,$F$3,$G$3)</f>
        <v>0</v>
      </c>
      <c r="L16" s="59">
        <f>IF(K16&gt;=1,0,_xlfn.XLOOKUP(K16,'Sediane Nord'!$B$31:$B$131,'Sediane Nord'!$R$31:$R$131,,1))</f>
        <v>1</v>
      </c>
      <c r="M16" s="142">
        <f xml:space="preserve">
IF(AND(K16&gt;='Sediane Nord'!$S$15,A16&lt;='Sediane Nord'!$R$15),0,
IF(AND(K16&gt;='Sediane Nord'!$S$16,A16&lt;='Sediane Nord'!$R$16),0,
IF(AND(K16&gt;='Sediane Nord'!$S$17,A16&lt;='Sediane Nord'!$R$17),0,
IF(AND(K16&gt;='Sediane Nord'!$S$18,A16&lt;='Sediane Nord'!$R$18),0,
MIN(I16,$E$4*(1-D16)*L16)))))</f>
        <v>152.94117600000001</v>
      </c>
      <c r="N16" s="192">
        <f>IF(COUNTIFS('PTC GRTgaz'!$AB$11:$AB$28891,"",'PTC GRTgaz'!$B$11:$B$28891,'Nord-Ouest'!N$15,'PTC GRTgaz'!$D$11:$D$28891,'Nord-Ouest'!$A16,'PTC GRTgaz'!$C$11:$C$28891,"DEL")&gt;0,N$13,SUMIFS('PTC GRTgaz'!$AB$11:$AB$28891,'PTC GRTgaz'!$B$11:$B$28891,'Nord-Ouest'!N$15,'PTC GRTgaz'!$D$11:$D$28891,'Nord-Ouest'!$A16,'PTC GRTgaz'!$C$11:$C$28891,"DEL")*1.0026*$N$13/152.94)</f>
        <v>152.94117600000001</v>
      </c>
      <c r="O16" s="102">
        <f>J5+R16/1000</f>
        <v>0.15294117600000001</v>
      </c>
      <c r="P16" s="58">
        <f>$E$5/SUM($E$3,$F$3,$G$3)</f>
        <v>0</v>
      </c>
      <c r="Q16" s="59">
        <f>IF(P16&gt;=1,0,_xlfn.XLOOKUP(P16,'Sediane Nord'!$B$31:$B$131,'Sediane Nord'!$R$31:$R$131,,1))</f>
        <v>1</v>
      </c>
      <c r="R16" s="142">
        <f xml:space="preserve">
IF(AND(P16&gt;='Sediane Nord'!$S$15,A16&lt;='Sediane Nord'!$R$15),0,
IF(AND(P16&gt;='Sediane Nord'!$S$16,A16&lt;='Sediane Nord'!$R$16),0,
IF(AND(P16&gt;='Sediane Nord'!$S$17,A16&lt;='Sediane Nord'!$R$17),0,
IF(AND(P16&gt;='Sediane Nord'!$S$18,A16&lt;='Sediane Nord'!$R$18),0,
MIN(N16,$E$4*(1-D16)*Q16)))))</f>
        <v>152.94117600000001</v>
      </c>
    </row>
    <row r="17" spans="1:18" x14ac:dyDescent="0.45">
      <c r="A17" s="56">
        <f>A16+1</f>
        <v>44653</v>
      </c>
      <c r="B17" s="157">
        <f>_xlfn.XLOOKUP(A17,'Sediane Nord'!$R$23:$R$25,'Sediane Nord'!$U$23:$U$25,0,0)</f>
        <v>0</v>
      </c>
      <c r="C17" s="143">
        <f>_xlfn.XLOOKUP(A17,'Sediane Nord'!$R$15:$R$18,'Sediane Nord'!$U$15:$U$18,SUM($E$3:$G$3),0)</f>
        <v>13</v>
      </c>
      <c r="D17" s="58">
        <f>'PT Storengy'!D9</f>
        <v>0</v>
      </c>
      <c r="E17" s="60">
        <f>E16+H17/1000</f>
        <v>0.30588235200000002</v>
      </c>
      <c r="F17" s="58">
        <f>E16/SUM($E$3,$F$3,$G$3)</f>
        <v>1.1764705846153847E-2</v>
      </c>
      <c r="G17" s="59">
        <f>IF(F17&gt;=1,0,_xlfn.XLOOKUP(F17,'Sediane Nord'!$B$31:$B$131,'Sediane Nord'!$R$31:$R$131,,1))</f>
        <v>1</v>
      </c>
      <c r="H17" s="142">
        <f xml:space="preserve">
IF(AND(F17&gt;='Sediane Nord'!$S$15,A17&lt;='Sediane Nord'!$R$15),0,
IF(AND(F17&gt;='Sediane Nord'!$S$16,A17&lt;='Sediane Nord'!$R$16),0,
IF(AND(F17&gt;='Sediane Nord'!$S$17,A17&lt;='Sediane Nord'!$R$17),0,
IF(AND(F17&gt;='Sediane Nord'!$S$18,A17&lt;='Sediane Nord'!$R$18),0,
$E$4*(1-D17)*G17))))</f>
        <v>152.94117600000001</v>
      </c>
      <c r="I17" s="192">
        <f>IF(COUNTIFS('PTC GRTgaz'!$AA$11:$AA$28891,"",'PTC GRTgaz'!$B$11:$B$28891,'Nord-Ouest'!I$15,'PTC GRTgaz'!$D$11:$D$28891,'Nord-Ouest'!$A17,'PTC GRTgaz'!$C$11:$C$28891,"DEL")&gt;0,I$13,SUMIFS('PTC GRTgaz'!$AA$11:$AA$28891,'PTC GRTgaz'!$B$11:$B$28891,'Nord-Ouest'!I$15,'PTC GRTgaz'!$D$11:$D$28891,'Nord-Ouest'!$A17,'PTC GRTgaz'!$C$11:$C$28891,"DEL")*1.0026*$I$13/152.94)</f>
        <v>152.94117600000001</v>
      </c>
      <c r="J17" s="102">
        <f>J16+M17/1000</f>
        <v>0.30588235200000002</v>
      </c>
      <c r="K17" s="58">
        <f>J16/SUM($E$3,$F$3,$G$3)</f>
        <v>1.1764705846153847E-2</v>
      </c>
      <c r="L17" s="59">
        <f>IF(K17&gt;=1,0,_xlfn.XLOOKUP(K17,'Sediane Nord'!$B$31:$B$131,'Sediane Nord'!$R$31:$R$131,,1))</f>
        <v>1</v>
      </c>
      <c r="M17" s="142">
        <f xml:space="preserve">
IF(AND(K17&gt;='Sediane Nord'!$S$15,A17&lt;='Sediane Nord'!$R$15),0,
IF(AND(K17&gt;='Sediane Nord'!$S$16,A17&lt;='Sediane Nord'!$R$16),0,
IF(AND(K17&gt;='Sediane Nord'!$S$17,A17&lt;='Sediane Nord'!$R$17),0,
IF(AND(K17&gt;='Sediane Nord'!$S$18,A17&lt;='Sediane Nord'!$R$18),0,
MIN(I17,$E$4*(1-D17)*L17)))))</f>
        <v>152.94117600000001</v>
      </c>
      <c r="N17" s="192">
        <f>IF(COUNTIFS('PTC GRTgaz'!$AB$11:$AB$28891,"",'PTC GRTgaz'!$B$11:$B$28891,'Nord-Ouest'!N$15,'PTC GRTgaz'!$D$11:$D$28891,'Nord-Ouest'!$A17,'PTC GRTgaz'!$C$11:$C$28891,"DEL")&gt;0,N$13,SUMIFS('PTC GRTgaz'!$AB$11:$AB$28891,'PTC GRTgaz'!$B$11:$B$28891,'Nord-Ouest'!N$15,'PTC GRTgaz'!$D$11:$D$28891,'Nord-Ouest'!$A17,'PTC GRTgaz'!$C$11:$C$28891,"DEL")*1.0026*$N$13/152.94)</f>
        <v>152.94117600000001</v>
      </c>
      <c r="O17" s="102">
        <f>O16+R17/1000</f>
        <v>0.30588235200000002</v>
      </c>
      <c r="P17" s="58">
        <f>O16/SUM($E$3,$F$3,$G$3)</f>
        <v>1.1764705846153847E-2</v>
      </c>
      <c r="Q17" s="59">
        <f>IF(P17&gt;=1,0,_xlfn.XLOOKUP(P17,'Sediane Nord'!$B$31:$B$131,'Sediane Nord'!$R$31:$R$131,,1))</f>
        <v>1</v>
      </c>
      <c r="R17" s="142">
        <f xml:space="preserve">
IF(AND(P17&gt;='Sediane Nord'!$S$15,A17&lt;='Sediane Nord'!$R$15),0,
IF(AND(P17&gt;='Sediane Nord'!$S$16,A17&lt;='Sediane Nord'!$R$16),0,
IF(AND(P17&gt;='Sediane Nord'!$S$17,A17&lt;='Sediane Nord'!$R$17),0,
IF(AND(P17&gt;='Sediane Nord'!$S$18,A17&lt;='Sediane Nord'!$R$18),0,
MIN(N17,$E$4*(1-D17)*Q17)))))</f>
        <v>152.94117600000001</v>
      </c>
    </row>
    <row r="18" spans="1:18" x14ac:dyDescent="0.45">
      <c r="A18" s="56">
        <f t="shared" ref="A18:A81" si="0">A17+1</f>
        <v>44654</v>
      </c>
      <c r="B18" s="157">
        <f>_xlfn.XLOOKUP(A18,'Sediane Nord'!$R$23:$R$25,'Sediane Nord'!$U$23:$U$25,0,0)</f>
        <v>0</v>
      </c>
      <c r="C18" s="143">
        <f>_xlfn.XLOOKUP(A18,'Sediane Nord'!$R$15:$R$18,'Sediane Nord'!$U$15:$U$18,SUM($E$3:$G$3),0)</f>
        <v>13</v>
      </c>
      <c r="D18" s="58">
        <f>'PT Storengy'!D10</f>
        <v>0</v>
      </c>
      <c r="E18" s="60">
        <f t="shared" ref="E18:E81" si="1">E17+H18/1000</f>
        <v>0.45882352800000004</v>
      </c>
      <c r="F18" s="58">
        <f t="shared" ref="F18:F81" si="2">E17/SUM($E$3,$F$3,$G$3)</f>
        <v>2.3529411692307694E-2</v>
      </c>
      <c r="G18" s="59">
        <f>IF(F18&gt;=1,0,_xlfn.XLOOKUP(F18,'Sediane Nord'!$B$31:$B$131,'Sediane Nord'!$R$31:$R$131,,1))</f>
        <v>1</v>
      </c>
      <c r="H18" s="142">
        <f xml:space="preserve">
IF(AND(F18&gt;='Sediane Nord'!$S$15,A18&lt;='Sediane Nord'!$R$15),0,
IF(AND(F18&gt;='Sediane Nord'!$S$16,A18&lt;='Sediane Nord'!$R$16),0,
IF(AND(F18&gt;='Sediane Nord'!$S$17,A18&lt;='Sediane Nord'!$R$17),0,
IF(AND(F18&gt;='Sediane Nord'!$S$18,A18&lt;='Sediane Nord'!$R$18),0,
$E$4*(1-D18)*G18))))</f>
        <v>152.94117600000001</v>
      </c>
      <c r="I18" s="192">
        <f>IF(COUNTIFS('PTC GRTgaz'!$AA$11:$AA$28891,"",'PTC GRTgaz'!$B$11:$B$28891,'Nord-Ouest'!I$15,'PTC GRTgaz'!$D$11:$D$28891,'Nord-Ouest'!$A18,'PTC GRTgaz'!$C$11:$C$28891,"DEL")&gt;0,I$13,SUMIFS('PTC GRTgaz'!$AA$11:$AA$28891,'PTC GRTgaz'!$B$11:$B$28891,'Nord-Ouest'!I$15,'PTC GRTgaz'!$D$11:$D$28891,'Nord-Ouest'!$A18,'PTC GRTgaz'!$C$11:$C$28891,"DEL")*1.0026*$I$13/152.94)</f>
        <v>152.94117600000001</v>
      </c>
      <c r="J18" s="102">
        <f t="shared" ref="J18:J81" si="3">J17+M18/1000</f>
        <v>0.45882352800000004</v>
      </c>
      <c r="K18" s="58">
        <f t="shared" ref="K18:K81" si="4">J17/SUM($E$3,$F$3,$G$3)</f>
        <v>2.3529411692307694E-2</v>
      </c>
      <c r="L18" s="59">
        <f>IF(K18&gt;=1,0,_xlfn.XLOOKUP(K18,'Sediane Nord'!$B$31:$B$131,'Sediane Nord'!$R$31:$R$131,,1))</f>
        <v>1</v>
      </c>
      <c r="M18" s="142">
        <f xml:space="preserve">
IF(AND(K18&gt;='Sediane Nord'!$S$15,A18&lt;='Sediane Nord'!$R$15),0,
IF(AND(K18&gt;='Sediane Nord'!$S$16,A18&lt;='Sediane Nord'!$R$16),0,
IF(AND(K18&gt;='Sediane Nord'!$S$17,A18&lt;='Sediane Nord'!$R$17),0,
IF(AND(K18&gt;='Sediane Nord'!$S$18,A18&lt;='Sediane Nord'!$R$18),0,
MIN(I18,$E$4*(1-D18)*L18)))))</f>
        <v>152.94117600000001</v>
      </c>
      <c r="N18" s="192">
        <f>IF(COUNTIFS('PTC GRTgaz'!$AB$11:$AB$28891,"",'PTC GRTgaz'!$B$11:$B$28891,'Nord-Ouest'!N$15,'PTC GRTgaz'!$D$11:$D$28891,'Nord-Ouest'!$A18,'PTC GRTgaz'!$C$11:$C$28891,"DEL")&gt;0,N$13,SUMIFS('PTC GRTgaz'!$AB$11:$AB$28891,'PTC GRTgaz'!$B$11:$B$28891,'Nord-Ouest'!N$15,'PTC GRTgaz'!$D$11:$D$28891,'Nord-Ouest'!$A18,'PTC GRTgaz'!$C$11:$C$28891,"DEL")*1.0026*$N$13/152.94)</f>
        <v>152.94117600000001</v>
      </c>
      <c r="O18" s="102">
        <f t="shared" ref="O18:O81" si="5">O17+R18/1000</f>
        <v>0.45882352800000004</v>
      </c>
      <c r="P18" s="58">
        <f>O17/SUM($E$3,$F$3,$G$3)</f>
        <v>2.3529411692307694E-2</v>
      </c>
      <c r="Q18" s="59">
        <f>IF(P18&gt;=1,0,_xlfn.XLOOKUP(P18,'Sediane Nord'!$B$31:$B$131,'Sediane Nord'!$R$31:$R$131,,1))</f>
        <v>1</v>
      </c>
      <c r="R18" s="142">
        <f xml:space="preserve">
IF(AND(P18&gt;='Sediane Nord'!$S$15,A18&lt;='Sediane Nord'!$R$15),0,
IF(AND(P18&gt;='Sediane Nord'!$S$16,A18&lt;='Sediane Nord'!$R$16),0,
IF(AND(P18&gt;='Sediane Nord'!$S$17,A18&lt;='Sediane Nord'!$R$17),0,
IF(AND(P18&gt;='Sediane Nord'!$S$18,A18&lt;='Sediane Nord'!$R$18),0,
MIN(N18,$E$4*(1-D18)*Q18)))))</f>
        <v>152.94117600000001</v>
      </c>
    </row>
    <row r="19" spans="1:18" x14ac:dyDescent="0.45">
      <c r="A19" s="56">
        <f t="shared" si="0"/>
        <v>44655</v>
      </c>
      <c r="B19" s="157">
        <f>_xlfn.XLOOKUP(A19,'Sediane Nord'!$R$23:$R$25,'Sediane Nord'!$U$23:$U$25,0,0)</f>
        <v>0</v>
      </c>
      <c r="C19" s="143">
        <f>_xlfn.XLOOKUP(A19,'Sediane Nord'!$R$15:$R$18,'Sediane Nord'!$U$15:$U$18,SUM($E$3:$G$3),0)</f>
        <v>13</v>
      </c>
      <c r="D19" s="58">
        <f>'PT Storengy'!D11</f>
        <v>0</v>
      </c>
      <c r="E19" s="60">
        <f t="shared" si="1"/>
        <v>0.61176470400000005</v>
      </c>
      <c r="F19" s="58">
        <f t="shared" si="2"/>
        <v>3.5294117538461539E-2</v>
      </c>
      <c r="G19" s="59">
        <f>IF(F19&gt;=1,0,_xlfn.XLOOKUP(F19,'Sediane Nord'!$B$31:$B$131,'Sediane Nord'!$R$31:$R$131,,1))</f>
        <v>1</v>
      </c>
      <c r="H19" s="142">
        <f xml:space="preserve">
IF(AND(F19&gt;='Sediane Nord'!$S$15,A19&lt;='Sediane Nord'!$R$15),0,
IF(AND(F19&gt;='Sediane Nord'!$S$16,A19&lt;='Sediane Nord'!$R$16),0,
IF(AND(F19&gt;='Sediane Nord'!$S$17,A19&lt;='Sediane Nord'!$R$17),0,
IF(AND(F19&gt;='Sediane Nord'!$S$18,A19&lt;='Sediane Nord'!$R$18),0,
$E$4*(1-D19)*G19))))</f>
        <v>152.94117600000001</v>
      </c>
      <c r="I19" s="192">
        <f>IF(COUNTIFS('PTC GRTgaz'!$AA$11:$AA$28891,"",'PTC GRTgaz'!$B$11:$B$28891,'Nord-Ouest'!I$15,'PTC GRTgaz'!$D$11:$D$28891,'Nord-Ouest'!$A19,'PTC GRTgaz'!$C$11:$C$28891,"DEL")&gt;0,I$13,SUMIFS('PTC GRTgaz'!$AA$11:$AA$28891,'PTC GRTgaz'!$B$11:$B$28891,'Nord-Ouest'!I$15,'PTC GRTgaz'!$D$11:$D$28891,'Nord-Ouest'!$A19,'PTC GRTgaz'!$C$11:$C$28891,"DEL")*1.0026*$I$13/152.94)</f>
        <v>152.94117600000001</v>
      </c>
      <c r="J19" s="102">
        <f t="shared" si="3"/>
        <v>0.61176470400000005</v>
      </c>
      <c r="K19" s="58">
        <f t="shared" si="4"/>
        <v>3.5294117538461539E-2</v>
      </c>
      <c r="L19" s="59">
        <f>IF(K19&gt;=1,0,_xlfn.XLOOKUP(K19,'Sediane Nord'!$B$31:$B$131,'Sediane Nord'!$R$31:$R$131,,1))</f>
        <v>1</v>
      </c>
      <c r="M19" s="142">
        <f xml:space="preserve">
IF(AND(K19&gt;='Sediane Nord'!$S$15,A19&lt;='Sediane Nord'!$R$15),0,
IF(AND(K19&gt;='Sediane Nord'!$S$16,A19&lt;='Sediane Nord'!$R$16),0,
IF(AND(K19&gt;='Sediane Nord'!$S$17,A19&lt;='Sediane Nord'!$R$17),0,
IF(AND(K19&gt;='Sediane Nord'!$S$18,A19&lt;='Sediane Nord'!$R$18),0,
MIN(I19,$E$4*(1-D19)*L19)))))</f>
        <v>152.94117600000001</v>
      </c>
      <c r="N19" s="192">
        <f>IF(COUNTIFS('PTC GRTgaz'!$AB$11:$AB$28891,"",'PTC GRTgaz'!$B$11:$B$28891,'Nord-Ouest'!N$15,'PTC GRTgaz'!$D$11:$D$28891,'Nord-Ouest'!$A19,'PTC GRTgaz'!$C$11:$C$28891,"DEL")&gt;0,N$13,SUMIFS('PTC GRTgaz'!$AB$11:$AB$28891,'PTC GRTgaz'!$B$11:$B$28891,'Nord-Ouest'!N$15,'PTC GRTgaz'!$D$11:$D$28891,'Nord-Ouest'!$A19,'PTC GRTgaz'!$C$11:$C$28891,"DEL")*1.0026*$N$13/152.94)</f>
        <v>152.94117600000001</v>
      </c>
      <c r="O19" s="102">
        <f t="shared" si="5"/>
        <v>0.61176470400000005</v>
      </c>
      <c r="P19" s="58">
        <f t="shared" ref="P19:P81" si="6">O18/SUM($E$3,$F$3,$G$3)</f>
        <v>3.5294117538461539E-2</v>
      </c>
      <c r="Q19" s="59">
        <f>IF(P19&gt;=1,0,_xlfn.XLOOKUP(P19,'Sediane Nord'!$B$31:$B$131,'Sediane Nord'!$R$31:$R$131,,1))</f>
        <v>1</v>
      </c>
      <c r="R19" s="142">
        <f xml:space="preserve">
IF(AND(P19&gt;='Sediane Nord'!$S$15,A19&lt;='Sediane Nord'!$R$15),0,
IF(AND(P19&gt;='Sediane Nord'!$S$16,A19&lt;='Sediane Nord'!$R$16),0,
IF(AND(P19&gt;='Sediane Nord'!$S$17,A19&lt;='Sediane Nord'!$R$17),0,
IF(AND(P19&gt;='Sediane Nord'!$S$18,A19&lt;='Sediane Nord'!$R$18),0,
MIN(N19,$E$4*(1-D19)*Q19)))))</f>
        <v>152.94117600000001</v>
      </c>
    </row>
    <row r="20" spans="1:18" x14ac:dyDescent="0.45">
      <c r="A20" s="56">
        <f t="shared" si="0"/>
        <v>44656</v>
      </c>
      <c r="B20" s="157">
        <f>_xlfn.XLOOKUP(A20,'Sediane Nord'!$R$23:$R$25,'Sediane Nord'!$U$23:$U$25,0,0)</f>
        <v>0</v>
      </c>
      <c r="C20" s="143">
        <f>_xlfn.XLOOKUP(A20,'Sediane Nord'!$R$15:$R$18,'Sediane Nord'!$U$15:$U$18,SUM($E$3:$G$3),0)</f>
        <v>13</v>
      </c>
      <c r="D20" s="58">
        <f>'PT Storengy'!D12</f>
        <v>0</v>
      </c>
      <c r="E20" s="60">
        <f t="shared" si="1"/>
        <v>0.76470588000000006</v>
      </c>
      <c r="F20" s="58">
        <f t="shared" si="2"/>
        <v>4.7058823384615388E-2</v>
      </c>
      <c r="G20" s="59">
        <f>IF(F20&gt;=1,0,_xlfn.XLOOKUP(F20,'Sediane Nord'!$B$31:$B$131,'Sediane Nord'!$R$31:$R$131,,1))</f>
        <v>1</v>
      </c>
      <c r="H20" s="142">
        <f xml:space="preserve">
IF(AND(F20&gt;='Sediane Nord'!$S$15,A20&lt;='Sediane Nord'!$R$15),0,
IF(AND(F20&gt;='Sediane Nord'!$S$16,A20&lt;='Sediane Nord'!$R$16),0,
IF(AND(F20&gt;='Sediane Nord'!$S$17,A20&lt;='Sediane Nord'!$R$17),0,
IF(AND(F20&gt;='Sediane Nord'!$S$18,A20&lt;='Sediane Nord'!$R$18),0,
$E$4*(1-D20)*G20))))</f>
        <v>152.94117600000001</v>
      </c>
      <c r="I20" s="192">
        <f>IF(COUNTIFS('PTC GRTgaz'!$AA$11:$AA$28891,"",'PTC GRTgaz'!$B$11:$B$28891,'Nord-Ouest'!I$15,'PTC GRTgaz'!$D$11:$D$28891,'Nord-Ouest'!$A20,'PTC GRTgaz'!$C$11:$C$28891,"DEL")&gt;0,I$13,SUMIFS('PTC GRTgaz'!$AA$11:$AA$28891,'PTC GRTgaz'!$B$11:$B$28891,'Nord-Ouest'!I$15,'PTC GRTgaz'!$D$11:$D$28891,'Nord-Ouest'!$A20,'PTC GRTgaz'!$C$11:$C$28891,"DEL")*1.0026*$I$13/152.94)</f>
        <v>152.94117600000001</v>
      </c>
      <c r="J20" s="102">
        <f t="shared" si="3"/>
        <v>0.76470588000000006</v>
      </c>
      <c r="K20" s="58">
        <f t="shared" si="4"/>
        <v>4.7058823384615388E-2</v>
      </c>
      <c r="L20" s="59">
        <f>IF(K20&gt;=1,0,_xlfn.XLOOKUP(K20,'Sediane Nord'!$B$31:$B$131,'Sediane Nord'!$R$31:$R$131,,1))</f>
        <v>1</v>
      </c>
      <c r="M20" s="142">
        <f xml:space="preserve">
IF(AND(K20&gt;='Sediane Nord'!$S$15,A20&lt;='Sediane Nord'!$R$15),0,
IF(AND(K20&gt;='Sediane Nord'!$S$16,A20&lt;='Sediane Nord'!$R$16),0,
IF(AND(K20&gt;='Sediane Nord'!$S$17,A20&lt;='Sediane Nord'!$R$17),0,
IF(AND(K20&gt;='Sediane Nord'!$S$18,A20&lt;='Sediane Nord'!$R$18),0,
MIN(I20,$E$4*(1-D20)*L20)))))</f>
        <v>152.94117600000001</v>
      </c>
      <c r="N20" s="192">
        <f>IF(COUNTIFS('PTC GRTgaz'!$AB$11:$AB$28891,"",'PTC GRTgaz'!$B$11:$B$28891,'Nord-Ouest'!N$15,'PTC GRTgaz'!$D$11:$D$28891,'Nord-Ouest'!$A20,'PTC GRTgaz'!$C$11:$C$28891,"DEL")&gt;0,N$13,SUMIFS('PTC GRTgaz'!$AB$11:$AB$28891,'PTC GRTgaz'!$B$11:$B$28891,'Nord-Ouest'!N$15,'PTC GRTgaz'!$D$11:$D$28891,'Nord-Ouest'!$A20,'PTC GRTgaz'!$C$11:$C$28891,"DEL")*1.0026*$N$13/152.94)</f>
        <v>152.94117600000001</v>
      </c>
      <c r="O20" s="102">
        <f t="shared" si="5"/>
        <v>0.76470588000000006</v>
      </c>
      <c r="P20" s="58">
        <f t="shared" si="6"/>
        <v>4.7058823384615388E-2</v>
      </c>
      <c r="Q20" s="59">
        <f>IF(P20&gt;=1,0,_xlfn.XLOOKUP(P20,'Sediane Nord'!$B$31:$B$131,'Sediane Nord'!$R$31:$R$131,,1))</f>
        <v>1</v>
      </c>
      <c r="R20" s="142">
        <f xml:space="preserve">
IF(AND(P20&gt;='Sediane Nord'!$S$15,A20&lt;='Sediane Nord'!$R$15),0,
IF(AND(P20&gt;='Sediane Nord'!$S$16,A20&lt;='Sediane Nord'!$R$16),0,
IF(AND(P20&gt;='Sediane Nord'!$S$17,A20&lt;='Sediane Nord'!$R$17),0,
IF(AND(P20&gt;='Sediane Nord'!$S$18,A20&lt;='Sediane Nord'!$R$18),0,
MIN(N20,$E$4*(1-D20)*Q20)))))</f>
        <v>152.94117600000001</v>
      </c>
    </row>
    <row r="21" spans="1:18" x14ac:dyDescent="0.45">
      <c r="A21" s="56">
        <f t="shared" si="0"/>
        <v>44657</v>
      </c>
      <c r="B21" s="157">
        <f>_xlfn.XLOOKUP(A21,'Sediane Nord'!$R$23:$R$25,'Sediane Nord'!$U$23:$U$25,0,0)</f>
        <v>0</v>
      </c>
      <c r="C21" s="143">
        <f>_xlfn.XLOOKUP(A21,'Sediane Nord'!$R$15:$R$18,'Sediane Nord'!$U$15:$U$18,SUM($E$3:$G$3),0)</f>
        <v>13</v>
      </c>
      <c r="D21" s="58">
        <f>'PT Storengy'!D13</f>
        <v>0</v>
      </c>
      <c r="E21" s="60">
        <f t="shared" si="1"/>
        <v>0.91764705600000007</v>
      </c>
      <c r="F21" s="58">
        <f t="shared" si="2"/>
        <v>5.8823529230769236E-2</v>
      </c>
      <c r="G21" s="59">
        <f>IF(F21&gt;=1,0,_xlfn.XLOOKUP(F21,'Sediane Nord'!$B$31:$B$131,'Sediane Nord'!$R$31:$R$131,,1))</f>
        <v>1</v>
      </c>
      <c r="H21" s="142">
        <f xml:space="preserve">
IF(AND(F21&gt;='Sediane Nord'!$S$15,A21&lt;='Sediane Nord'!$R$15),0,
IF(AND(F21&gt;='Sediane Nord'!$S$16,A21&lt;='Sediane Nord'!$R$16),0,
IF(AND(F21&gt;='Sediane Nord'!$S$17,A21&lt;='Sediane Nord'!$R$17),0,
IF(AND(F21&gt;='Sediane Nord'!$S$18,A21&lt;='Sediane Nord'!$R$18),0,
$E$4*(1-D21)*G21))))</f>
        <v>152.94117600000001</v>
      </c>
      <c r="I21" s="192">
        <f>IF(COUNTIFS('PTC GRTgaz'!$AA$11:$AA$28891,"",'PTC GRTgaz'!$B$11:$B$28891,'Nord-Ouest'!I$15,'PTC GRTgaz'!$D$11:$D$28891,'Nord-Ouest'!$A21,'PTC GRTgaz'!$C$11:$C$28891,"DEL")&gt;0,I$13,SUMIFS('PTC GRTgaz'!$AA$11:$AA$28891,'PTC GRTgaz'!$B$11:$B$28891,'Nord-Ouest'!I$15,'PTC GRTgaz'!$D$11:$D$28891,'Nord-Ouest'!$A21,'PTC GRTgaz'!$C$11:$C$28891,"DEL")*1.0026*$I$13/152.94)</f>
        <v>152.94117600000001</v>
      </c>
      <c r="J21" s="102">
        <f t="shared" si="3"/>
        <v>0.91764705600000007</v>
      </c>
      <c r="K21" s="58">
        <f t="shared" si="4"/>
        <v>5.8823529230769236E-2</v>
      </c>
      <c r="L21" s="59">
        <f>IF(K21&gt;=1,0,_xlfn.XLOOKUP(K21,'Sediane Nord'!$B$31:$B$131,'Sediane Nord'!$R$31:$R$131,,1))</f>
        <v>1</v>
      </c>
      <c r="M21" s="142">
        <f xml:space="preserve">
IF(AND(K21&gt;='Sediane Nord'!$S$15,A21&lt;='Sediane Nord'!$R$15),0,
IF(AND(K21&gt;='Sediane Nord'!$S$16,A21&lt;='Sediane Nord'!$R$16),0,
IF(AND(K21&gt;='Sediane Nord'!$S$17,A21&lt;='Sediane Nord'!$R$17),0,
IF(AND(K21&gt;='Sediane Nord'!$S$18,A21&lt;='Sediane Nord'!$R$18),0,
MIN(I21,$E$4*(1-D21)*L21)))))</f>
        <v>152.94117600000001</v>
      </c>
      <c r="N21" s="192">
        <f>IF(COUNTIFS('PTC GRTgaz'!$AB$11:$AB$28891,"",'PTC GRTgaz'!$B$11:$B$28891,'Nord-Ouest'!N$15,'PTC GRTgaz'!$D$11:$D$28891,'Nord-Ouest'!$A21,'PTC GRTgaz'!$C$11:$C$28891,"DEL")&gt;0,N$13,SUMIFS('PTC GRTgaz'!$AB$11:$AB$28891,'PTC GRTgaz'!$B$11:$B$28891,'Nord-Ouest'!N$15,'PTC GRTgaz'!$D$11:$D$28891,'Nord-Ouest'!$A21,'PTC GRTgaz'!$C$11:$C$28891,"DEL")*1.0026*$N$13/152.94)</f>
        <v>152.94117600000001</v>
      </c>
      <c r="O21" s="102">
        <f t="shared" si="5"/>
        <v>0.91764705600000007</v>
      </c>
      <c r="P21" s="58">
        <f t="shared" si="6"/>
        <v>5.8823529230769236E-2</v>
      </c>
      <c r="Q21" s="59">
        <f>IF(P21&gt;=1,0,_xlfn.XLOOKUP(P21,'Sediane Nord'!$B$31:$B$131,'Sediane Nord'!$R$31:$R$131,,1))</f>
        <v>1</v>
      </c>
      <c r="R21" s="142">
        <f xml:space="preserve">
IF(AND(P21&gt;='Sediane Nord'!$S$15,A21&lt;='Sediane Nord'!$R$15),0,
IF(AND(P21&gt;='Sediane Nord'!$S$16,A21&lt;='Sediane Nord'!$R$16),0,
IF(AND(P21&gt;='Sediane Nord'!$S$17,A21&lt;='Sediane Nord'!$R$17),0,
IF(AND(P21&gt;='Sediane Nord'!$S$18,A21&lt;='Sediane Nord'!$R$18),0,
MIN(N21,$E$4*(1-D21)*Q21)))))</f>
        <v>152.94117600000001</v>
      </c>
    </row>
    <row r="22" spans="1:18" x14ac:dyDescent="0.45">
      <c r="A22" s="56">
        <f t="shared" si="0"/>
        <v>44658</v>
      </c>
      <c r="B22" s="157">
        <f>_xlfn.XLOOKUP(A22,'Sediane Nord'!$R$23:$R$25,'Sediane Nord'!$U$23:$U$25,0,0)</f>
        <v>0</v>
      </c>
      <c r="C22" s="143">
        <f>_xlfn.XLOOKUP(A22,'Sediane Nord'!$R$15:$R$18,'Sediane Nord'!$U$15:$U$18,SUM($E$3:$G$3),0)</f>
        <v>13</v>
      </c>
      <c r="D22" s="58">
        <f>'PT Storengy'!D14</f>
        <v>0</v>
      </c>
      <c r="E22" s="60">
        <f t="shared" si="1"/>
        <v>1.070588232</v>
      </c>
      <c r="F22" s="58">
        <f t="shared" si="2"/>
        <v>7.0588235076923078E-2</v>
      </c>
      <c r="G22" s="59">
        <f>IF(F22&gt;=1,0,_xlfn.XLOOKUP(F22,'Sediane Nord'!$B$31:$B$131,'Sediane Nord'!$R$31:$R$131,,1))</f>
        <v>1</v>
      </c>
      <c r="H22" s="142">
        <f xml:space="preserve">
IF(AND(F22&gt;='Sediane Nord'!$S$15,A22&lt;='Sediane Nord'!$R$15),0,
IF(AND(F22&gt;='Sediane Nord'!$S$16,A22&lt;='Sediane Nord'!$R$16),0,
IF(AND(F22&gt;='Sediane Nord'!$S$17,A22&lt;='Sediane Nord'!$R$17),0,
IF(AND(F22&gt;='Sediane Nord'!$S$18,A22&lt;='Sediane Nord'!$R$18),0,
$E$4*(1-D22)*G22))))</f>
        <v>152.94117600000001</v>
      </c>
      <c r="I22" s="192">
        <f>IF(COUNTIFS('PTC GRTgaz'!$AA$11:$AA$28891,"",'PTC GRTgaz'!$B$11:$B$28891,'Nord-Ouest'!I$15,'PTC GRTgaz'!$D$11:$D$28891,'Nord-Ouest'!$A22,'PTC GRTgaz'!$C$11:$C$28891,"DEL")&gt;0,I$13,SUMIFS('PTC GRTgaz'!$AA$11:$AA$28891,'PTC GRTgaz'!$B$11:$B$28891,'Nord-Ouest'!I$15,'PTC GRTgaz'!$D$11:$D$28891,'Nord-Ouest'!$A22,'PTC GRTgaz'!$C$11:$C$28891,"DEL")*1.0026*$I$13/152.94)</f>
        <v>152.94117600000001</v>
      </c>
      <c r="J22" s="102">
        <f t="shared" si="3"/>
        <v>1.070588232</v>
      </c>
      <c r="K22" s="58">
        <f t="shared" si="4"/>
        <v>7.0588235076923078E-2</v>
      </c>
      <c r="L22" s="59">
        <f>IF(K22&gt;=1,0,_xlfn.XLOOKUP(K22,'Sediane Nord'!$B$31:$B$131,'Sediane Nord'!$R$31:$R$131,,1))</f>
        <v>1</v>
      </c>
      <c r="M22" s="142">
        <f xml:space="preserve">
IF(AND(K22&gt;='Sediane Nord'!$S$15,A22&lt;='Sediane Nord'!$R$15),0,
IF(AND(K22&gt;='Sediane Nord'!$S$16,A22&lt;='Sediane Nord'!$R$16),0,
IF(AND(K22&gt;='Sediane Nord'!$S$17,A22&lt;='Sediane Nord'!$R$17),0,
IF(AND(K22&gt;='Sediane Nord'!$S$18,A22&lt;='Sediane Nord'!$R$18),0,
MIN(I22,$E$4*(1-D22)*L22)))))</f>
        <v>152.94117600000001</v>
      </c>
      <c r="N22" s="192">
        <f>IF(COUNTIFS('PTC GRTgaz'!$AB$11:$AB$28891,"",'PTC GRTgaz'!$B$11:$B$28891,'Nord-Ouest'!N$15,'PTC GRTgaz'!$D$11:$D$28891,'Nord-Ouest'!$A22,'PTC GRTgaz'!$C$11:$C$28891,"DEL")&gt;0,N$13,SUMIFS('PTC GRTgaz'!$AB$11:$AB$28891,'PTC GRTgaz'!$B$11:$B$28891,'Nord-Ouest'!N$15,'PTC GRTgaz'!$D$11:$D$28891,'Nord-Ouest'!$A22,'PTC GRTgaz'!$C$11:$C$28891,"DEL")*1.0026*$N$13/152.94)</f>
        <v>152.94117600000001</v>
      </c>
      <c r="O22" s="102">
        <f t="shared" si="5"/>
        <v>1.070588232</v>
      </c>
      <c r="P22" s="58">
        <f t="shared" si="6"/>
        <v>7.0588235076923078E-2</v>
      </c>
      <c r="Q22" s="59">
        <f>IF(P22&gt;=1,0,_xlfn.XLOOKUP(P22,'Sediane Nord'!$B$31:$B$131,'Sediane Nord'!$R$31:$R$131,,1))</f>
        <v>1</v>
      </c>
      <c r="R22" s="142">
        <f xml:space="preserve">
IF(AND(P22&gt;='Sediane Nord'!$S$15,A22&lt;='Sediane Nord'!$R$15),0,
IF(AND(P22&gt;='Sediane Nord'!$S$16,A22&lt;='Sediane Nord'!$R$16),0,
IF(AND(P22&gt;='Sediane Nord'!$S$17,A22&lt;='Sediane Nord'!$R$17),0,
IF(AND(P22&gt;='Sediane Nord'!$S$18,A22&lt;='Sediane Nord'!$R$18),0,
MIN(N22,$E$4*(1-D22)*Q22)))))</f>
        <v>152.94117600000001</v>
      </c>
    </row>
    <row r="23" spans="1:18" x14ac:dyDescent="0.45">
      <c r="A23" s="56">
        <f t="shared" si="0"/>
        <v>44659</v>
      </c>
      <c r="B23" s="157">
        <f>_xlfn.XLOOKUP(A23,'Sediane Nord'!$R$23:$R$25,'Sediane Nord'!$U$23:$U$25,0,0)</f>
        <v>0</v>
      </c>
      <c r="C23" s="143">
        <f>_xlfn.XLOOKUP(A23,'Sediane Nord'!$R$15:$R$18,'Sediane Nord'!$U$15:$U$18,SUM($E$3:$G$3),0)</f>
        <v>13</v>
      </c>
      <c r="D23" s="58">
        <f>'PT Storengy'!D15</f>
        <v>0</v>
      </c>
      <c r="E23" s="60">
        <f t="shared" si="1"/>
        <v>1.2235294080000001</v>
      </c>
      <c r="F23" s="58">
        <f t="shared" si="2"/>
        <v>8.235294092307692E-2</v>
      </c>
      <c r="G23" s="59">
        <f>IF(F23&gt;=1,0,_xlfn.XLOOKUP(F23,'Sediane Nord'!$B$31:$B$131,'Sediane Nord'!$R$31:$R$131,,1))</f>
        <v>1</v>
      </c>
      <c r="H23" s="142">
        <f xml:space="preserve">
IF(AND(F23&gt;='Sediane Nord'!$S$15,A23&lt;='Sediane Nord'!$R$15),0,
IF(AND(F23&gt;='Sediane Nord'!$S$16,A23&lt;='Sediane Nord'!$R$16),0,
IF(AND(F23&gt;='Sediane Nord'!$S$17,A23&lt;='Sediane Nord'!$R$17),0,
IF(AND(F23&gt;='Sediane Nord'!$S$18,A23&lt;='Sediane Nord'!$R$18),0,
$E$4*(1-D23)*G23))))</f>
        <v>152.94117600000001</v>
      </c>
      <c r="I23" s="192">
        <f>IF(COUNTIFS('PTC GRTgaz'!$AA$11:$AA$28891,"",'PTC GRTgaz'!$B$11:$B$28891,'Nord-Ouest'!I$15,'PTC GRTgaz'!$D$11:$D$28891,'Nord-Ouest'!$A23,'PTC GRTgaz'!$C$11:$C$28891,"DEL")&gt;0,I$13,SUMIFS('PTC GRTgaz'!$AA$11:$AA$28891,'PTC GRTgaz'!$B$11:$B$28891,'Nord-Ouest'!I$15,'PTC GRTgaz'!$D$11:$D$28891,'Nord-Ouest'!$A23,'PTC GRTgaz'!$C$11:$C$28891,"DEL")*1.0026*$I$13/152.94)</f>
        <v>152.94117600000001</v>
      </c>
      <c r="J23" s="102">
        <f>J22+M23/1000</f>
        <v>1.2235294080000001</v>
      </c>
      <c r="K23" s="58">
        <f t="shared" si="4"/>
        <v>8.235294092307692E-2</v>
      </c>
      <c r="L23" s="59">
        <f>IF(K23&gt;=1,0,_xlfn.XLOOKUP(K23,'Sediane Nord'!$B$31:$B$131,'Sediane Nord'!$R$31:$R$131,,1))</f>
        <v>1</v>
      </c>
      <c r="M23" s="142">
        <f xml:space="preserve">
IF(AND(K23&gt;='Sediane Nord'!$S$15,A23&lt;='Sediane Nord'!$R$15),0,
IF(AND(K23&gt;='Sediane Nord'!$S$16,A23&lt;='Sediane Nord'!$R$16),0,
IF(AND(K23&gt;='Sediane Nord'!$S$17,A23&lt;='Sediane Nord'!$R$17),0,
IF(AND(K23&gt;='Sediane Nord'!$S$18,A23&lt;='Sediane Nord'!$R$18),0,
MIN(I23,$E$4*(1-D23)*L23)))))</f>
        <v>152.94117600000001</v>
      </c>
      <c r="N23" s="192">
        <f>IF(COUNTIFS('PTC GRTgaz'!$AB$11:$AB$28891,"",'PTC GRTgaz'!$B$11:$B$28891,'Nord-Ouest'!N$15,'PTC GRTgaz'!$D$11:$D$28891,'Nord-Ouest'!$A23,'PTC GRTgaz'!$C$11:$C$28891,"DEL")&gt;0,N$13,SUMIFS('PTC GRTgaz'!$AB$11:$AB$28891,'PTC GRTgaz'!$B$11:$B$28891,'Nord-Ouest'!N$15,'PTC GRTgaz'!$D$11:$D$28891,'Nord-Ouest'!$A23,'PTC GRTgaz'!$C$11:$C$28891,"DEL")*1.0026*$N$13/152.94)</f>
        <v>152.94117600000001</v>
      </c>
      <c r="O23" s="102">
        <f t="shared" si="5"/>
        <v>1.2235294080000001</v>
      </c>
      <c r="P23" s="58">
        <f t="shared" si="6"/>
        <v>8.235294092307692E-2</v>
      </c>
      <c r="Q23" s="59">
        <f>IF(P23&gt;=1,0,_xlfn.XLOOKUP(P23,'Sediane Nord'!$B$31:$B$131,'Sediane Nord'!$R$31:$R$131,,1))</f>
        <v>1</v>
      </c>
      <c r="R23" s="142">
        <f xml:space="preserve">
IF(AND(P23&gt;='Sediane Nord'!$S$15,A23&lt;='Sediane Nord'!$R$15),0,
IF(AND(P23&gt;='Sediane Nord'!$S$16,A23&lt;='Sediane Nord'!$R$16),0,
IF(AND(P23&gt;='Sediane Nord'!$S$17,A23&lt;='Sediane Nord'!$R$17),0,
IF(AND(P23&gt;='Sediane Nord'!$S$18,A23&lt;='Sediane Nord'!$R$18),0,
MIN(N23,$E$4*(1-D23)*Q23)))))</f>
        <v>152.94117600000001</v>
      </c>
    </row>
    <row r="24" spans="1:18" x14ac:dyDescent="0.45">
      <c r="A24" s="56">
        <f t="shared" si="0"/>
        <v>44660</v>
      </c>
      <c r="B24" s="157">
        <f>_xlfn.XLOOKUP(A24,'Sediane Nord'!$R$23:$R$25,'Sediane Nord'!$U$23:$U$25,0,0)</f>
        <v>0</v>
      </c>
      <c r="C24" s="143">
        <f>_xlfn.XLOOKUP(A24,'Sediane Nord'!$R$15:$R$18,'Sediane Nord'!$U$15:$U$18,SUM($E$3:$G$3),0)</f>
        <v>13</v>
      </c>
      <c r="D24" s="58">
        <f>'PT Storengy'!D16</f>
        <v>0</v>
      </c>
      <c r="E24" s="60">
        <f t="shared" si="1"/>
        <v>1.3764705840000002</v>
      </c>
      <c r="F24" s="58">
        <f t="shared" si="2"/>
        <v>9.4117646769230776E-2</v>
      </c>
      <c r="G24" s="59">
        <f>IF(F24&gt;=1,0,_xlfn.XLOOKUP(F24,'Sediane Nord'!$B$31:$B$131,'Sediane Nord'!$R$31:$R$131,,1))</f>
        <v>1</v>
      </c>
      <c r="H24" s="142">
        <f xml:space="preserve">
IF(AND(F24&gt;='Sediane Nord'!$S$15,A24&lt;='Sediane Nord'!$R$15),0,
IF(AND(F24&gt;='Sediane Nord'!$S$16,A24&lt;='Sediane Nord'!$R$16),0,
IF(AND(F24&gt;='Sediane Nord'!$S$17,A24&lt;='Sediane Nord'!$R$17),0,
IF(AND(F24&gt;='Sediane Nord'!$S$18,A24&lt;='Sediane Nord'!$R$18),0,
$E$4*(1-D24)*G24))))</f>
        <v>152.94117600000001</v>
      </c>
      <c r="I24" s="192">
        <f>IF(COUNTIFS('PTC GRTgaz'!$AA$11:$AA$28891,"",'PTC GRTgaz'!$B$11:$B$28891,'Nord-Ouest'!I$15,'PTC GRTgaz'!$D$11:$D$28891,'Nord-Ouest'!$A24,'PTC GRTgaz'!$C$11:$C$28891,"DEL")&gt;0,I$13,SUMIFS('PTC GRTgaz'!$AA$11:$AA$28891,'PTC GRTgaz'!$B$11:$B$28891,'Nord-Ouest'!I$15,'PTC GRTgaz'!$D$11:$D$28891,'Nord-Ouest'!$A24,'PTC GRTgaz'!$C$11:$C$28891,"DEL")*1.0026*$I$13/152.94)</f>
        <v>152.94117600000001</v>
      </c>
      <c r="J24" s="102">
        <f t="shared" si="3"/>
        <v>1.3764705840000002</v>
      </c>
      <c r="K24" s="58">
        <f t="shared" si="4"/>
        <v>9.4117646769230776E-2</v>
      </c>
      <c r="L24" s="59">
        <f>IF(K24&gt;=1,0,_xlfn.XLOOKUP(K24,'Sediane Nord'!$B$31:$B$131,'Sediane Nord'!$R$31:$R$131,,1))</f>
        <v>1</v>
      </c>
      <c r="M24" s="142">
        <f xml:space="preserve">
IF(AND(K24&gt;='Sediane Nord'!$S$15,A24&lt;='Sediane Nord'!$R$15),0,
IF(AND(K24&gt;='Sediane Nord'!$S$16,A24&lt;='Sediane Nord'!$R$16),0,
IF(AND(K24&gt;='Sediane Nord'!$S$17,A24&lt;='Sediane Nord'!$R$17),0,
IF(AND(K24&gt;='Sediane Nord'!$S$18,A24&lt;='Sediane Nord'!$R$18),0,
MIN(I24,$E$4*(1-D24)*L24)))))</f>
        <v>152.94117600000001</v>
      </c>
      <c r="N24" s="192">
        <f>IF(COUNTIFS('PTC GRTgaz'!$AB$11:$AB$28891,"",'PTC GRTgaz'!$B$11:$B$28891,'Nord-Ouest'!N$15,'PTC GRTgaz'!$D$11:$D$28891,'Nord-Ouest'!$A24,'PTC GRTgaz'!$C$11:$C$28891,"DEL")&gt;0,N$13,SUMIFS('PTC GRTgaz'!$AB$11:$AB$28891,'PTC GRTgaz'!$B$11:$B$28891,'Nord-Ouest'!N$15,'PTC GRTgaz'!$D$11:$D$28891,'Nord-Ouest'!$A24,'PTC GRTgaz'!$C$11:$C$28891,"DEL")*1.0026*$N$13/152.94)</f>
        <v>152.94117600000001</v>
      </c>
      <c r="O24" s="102">
        <f t="shared" si="5"/>
        <v>1.3764705840000002</v>
      </c>
      <c r="P24" s="58">
        <f t="shared" si="6"/>
        <v>9.4117646769230776E-2</v>
      </c>
      <c r="Q24" s="59">
        <f>IF(P24&gt;=1,0,_xlfn.XLOOKUP(P24,'Sediane Nord'!$B$31:$B$131,'Sediane Nord'!$R$31:$R$131,,1))</f>
        <v>1</v>
      </c>
      <c r="R24" s="142">
        <f xml:space="preserve">
IF(AND(P24&gt;='Sediane Nord'!$S$15,A24&lt;='Sediane Nord'!$R$15),0,
IF(AND(P24&gt;='Sediane Nord'!$S$16,A24&lt;='Sediane Nord'!$R$16),0,
IF(AND(P24&gt;='Sediane Nord'!$S$17,A24&lt;='Sediane Nord'!$R$17),0,
IF(AND(P24&gt;='Sediane Nord'!$S$18,A24&lt;='Sediane Nord'!$R$18),0,
MIN(N24,$E$4*(1-D24)*Q24)))))</f>
        <v>152.94117600000001</v>
      </c>
    </row>
    <row r="25" spans="1:18" x14ac:dyDescent="0.45">
      <c r="A25" s="56">
        <f t="shared" si="0"/>
        <v>44661</v>
      </c>
      <c r="B25" s="157">
        <f>_xlfn.XLOOKUP(A25,'Sediane Nord'!$R$23:$R$25,'Sediane Nord'!$U$23:$U$25,0,0)</f>
        <v>0</v>
      </c>
      <c r="C25" s="143">
        <f>_xlfn.XLOOKUP(A25,'Sediane Nord'!$R$15:$R$18,'Sediane Nord'!$U$15:$U$18,SUM($E$3:$G$3),0)</f>
        <v>13</v>
      </c>
      <c r="D25" s="58">
        <f>'PT Storengy'!D17</f>
        <v>0</v>
      </c>
      <c r="E25" s="60">
        <f t="shared" si="1"/>
        <v>1.5294117600000003</v>
      </c>
      <c r="F25" s="58">
        <f t="shared" si="2"/>
        <v>0.10588235261538463</v>
      </c>
      <c r="G25" s="59">
        <f>IF(F25&gt;=1,0,_xlfn.XLOOKUP(F25,'Sediane Nord'!$B$31:$B$131,'Sediane Nord'!$R$31:$R$131,,1))</f>
        <v>1</v>
      </c>
      <c r="H25" s="142">
        <f xml:space="preserve">
IF(AND(F25&gt;='Sediane Nord'!$S$15,A25&lt;='Sediane Nord'!$R$15),0,
IF(AND(F25&gt;='Sediane Nord'!$S$16,A25&lt;='Sediane Nord'!$R$16),0,
IF(AND(F25&gt;='Sediane Nord'!$S$17,A25&lt;='Sediane Nord'!$R$17),0,
IF(AND(F25&gt;='Sediane Nord'!$S$18,A25&lt;='Sediane Nord'!$R$18),0,
$E$4*(1-D25)*G25))))</f>
        <v>152.94117600000001</v>
      </c>
      <c r="I25" s="192">
        <f>IF(COUNTIFS('PTC GRTgaz'!$AA$11:$AA$28891,"",'PTC GRTgaz'!$B$11:$B$28891,'Nord-Ouest'!I$15,'PTC GRTgaz'!$D$11:$D$28891,'Nord-Ouest'!$A25,'PTC GRTgaz'!$C$11:$C$28891,"DEL")&gt;0,I$13,SUMIFS('PTC GRTgaz'!$AA$11:$AA$28891,'PTC GRTgaz'!$B$11:$B$28891,'Nord-Ouest'!I$15,'PTC GRTgaz'!$D$11:$D$28891,'Nord-Ouest'!$A25,'PTC GRTgaz'!$C$11:$C$28891,"DEL")*1.0026*$I$13/152.94)</f>
        <v>152.94117600000001</v>
      </c>
      <c r="J25" s="102">
        <f t="shared" si="3"/>
        <v>1.5294117600000003</v>
      </c>
      <c r="K25" s="58">
        <f t="shared" si="4"/>
        <v>0.10588235261538463</v>
      </c>
      <c r="L25" s="59">
        <f>IF(K25&gt;=1,0,_xlfn.XLOOKUP(K25,'Sediane Nord'!$B$31:$B$131,'Sediane Nord'!$R$31:$R$131,,1))</f>
        <v>1</v>
      </c>
      <c r="M25" s="142">
        <f xml:space="preserve">
IF(AND(K25&gt;='Sediane Nord'!$S$15,A25&lt;='Sediane Nord'!$R$15),0,
IF(AND(K25&gt;='Sediane Nord'!$S$16,A25&lt;='Sediane Nord'!$R$16),0,
IF(AND(K25&gt;='Sediane Nord'!$S$17,A25&lt;='Sediane Nord'!$R$17),0,
IF(AND(K25&gt;='Sediane Nord'!$S$18,A25&lt;='Sediane Nord'!$R$18),0,
MIN(I25,$E$4*(1-D25)*L25)))))</f>
        <v>152.94117600000001</v>
      </c>
      <c r="N25" s="192">
        <f>IF(COUNTIFS('PTC GRTgaz'!$AB$11:$AB$28891,"",'PTC GRTgaz'!$B$11:$B$28891,'Nord-Ouest'!N$15,'PTC GRTgaz'!$D$11:$D$28891,'Nord-Ouest'!$A25,'PTC GRTgaz'!$C$11:$C$28891,"DEL")&gt;0,N$13,SUMIFS('PTC GRTgaz'!$AB$11:$AB$28891,'PTC GRTgaz'!$B$11:$B$28891,'Nord-Ouest'!N$15,'PTC GRTgaz'!$D$11:$D$28891,'Nord-Ouest'!$A25,'PTC GRTgaz'!$C$11:$C$28891,"DEL")*1.0026*$N$13/152.94)</f>
        <v>152.94117600000001</v>
      </c>
      <c r="O25" s="102">
        <f t="shared" si="5"/>
        <v>1.5294117600000003</v>
      </c>
      <c r="P25" s="58">
        <f t="shared" si="6"/>
        <v>0.10588235261538463</v>
      </c>
      <c r="Q25" s="59">
        <f>IF(P25&gt;=1,0,_xlfn.XLOOKUP(P25,'Sediane Nord'!$B$31:$B$131,'Sediane Nord'!$R$31:$R$131,,1))</f>
        <v>1</v>
      </c>
      <c r="R25" s="142">
        <f xml:space="preserve">
IF(AND(P25&gt;='Sediane Nord'!$S$15,A25&lt;='Sediane Nord'!$R$15),0,
IF(AND(P25&gt;='Sediane Nord'!$S$16,A25&lt;='Sediane Nord'!$R$16),0,
IF(AND(P25&gt;='Sediane Nord'!$S$17,A25&lt;='Sediane Nord'!$R$17),0,
IF(AND(P25&gt;='Sediane Nord'!$S$18,A25&lt;='Sediane Nord'!$R$18),0,
MIN(N25,$E$4*(1-D25)*Q25)))))</f>
        <v>152.94117600000001</v>
      </c>
    </row>
    <row r="26" spans="1:18" x14ac:dyDescent="0.45">
      <c r="A26" s="56">
        <f t="shared" si="0"/>
        <v>44662</v>
      </c>
      <c r="B26" s="157">
        <f>_xlfn.XLOOKUP(A26,'Sediane Nord'!$R$23:$R$25,'Sediane Nord'!$U$23:$U$25,0,0)</f>
        <v>0</v>
      </c>
      <c r="C26" s="143">
        <f>_xlfn.XLOOKUP(A26,'Sediane Nord'!$R$15:$R$18,'Sediane Nord'!$U$15:$U$18,SUM($E$3:$G$3),0)</f>
        <v>13</v>
      </c>
      <c r="D26" s="58">
        <f>'PT Storengy'!D18</f>
        <v>0</v>
      </c>
      <c r="E26" s="60">
        <f t="shared" si="1"/>
        <v>1.6823529360000005</v>
      </c>
      <c r="F26" s="58">
        <f t="shared" si="2"/>
        <v>0.11764705846153849</v>
      </c>
      <c r="G26" s="59">
        <f>IF(F26&gt;=1,0,_xlfn.XLOOKUP(F26,'Sediane Nord'!$B$31:$B$131,'Sediane Nord'!$R$31:$R$131,,1))</f>
        <v>1</v>
      </c>
      <c r="H26" s="142">
        <f xml:space="preserve">
IF(AND(F26&gt;='Sediane Nord'!$S$15,A26&lt;='Sediane Nord'!$R$15),0,
IF(AND(F26&gt;='Sediane Nord'!$S$16,A26&lt;='Sediane Nord'!$R$16),0,
IF(AND(F26&gt;='Sediane Nord'!$S$17,A26&lt;='Sediane Nord'!$R$17),0,
IF(AND(F26&gt;='Sediane Nord'!$S$18,A26&lt;='Sediane Nord'!$R$18),0,
$E$4*(1-D26)*G26))))</f>
        <v>152.94117600000001</v>
      </c>
      <c r="I26" s="192">
        <f>IF(COUNTIFS('PTC GRTgaz'!$AA$11:$AA$28891,"",'PTC GRTgaz'!$B$11:$B$28891,'Nord-Ouest'!I$15,'PTC GRTgaz'!$D$11:$D$28891,'Nord-Ouest'!$A26,'PTC GRTgaz'!$C$11:$C$28891,"DEL")&gt;0,I$13,SUMIFS('PTC GRTgaz'!$AA$11:$AA$28891,'PTC GRTgaz'!$B$11:$B$28891,'Nord-Ouest'!I$15,'PTC GRTgaz'!$D$11:$D$28891,'Nord-Ouest'!$A26,'PTC GRTgaz'!$C$11:$C$28891,"DEL")*1.0026*$I$13/152.94)</f>
        <v>152.94117600000001</v>
      </c>
      <c r="J26" s="102">
        <f t="shared" si="3"/>
        <v>1.6823529360000005</v>
      </c>
      <c r="K26" s="58">
        <f t="shared" si="4"/>
        <v>0.11764705846153849</v>
      </c>
      <c r="L26" s="59">
        <f>IF(K26&gt;=1,0,_xlfn.XLOOKUP(K26,'Sediane Nord'!$B$31:$B$131,'Sediane Nord'!$R$31:$R$131,,1))</f>
        <v>1</v>
      </c>
      <c r="M26" s="142">
        <f xml:space="preserve">
IF(AND(K26&gt;='Sediane Nord'!$S$15,A26&lt;='Sediane Nord'!$R$15),0,
IF(AND(K26&gt;='Sediane Nord'!$S$16,A26&lt;='Sediane Nord'!$R$16),0,
IF(AND(K26&gt;='Sediane Nord'!$S$17,A26&lt;='Sediane Nord'!$R$17),0,
IF(AND(K26&gt;='Sediane Nord'!$S$18,A26&lt;='Sediane Nord'!$R$18),0,
MIN(I26,$E$4*(1-D26)*L26)))))</f>
        <v>152.94117600000001</v>
      </c>
      <c r="N26" s="192">
        <f>IF(COUNTIFS('PTC GRTgaz'!$AB$11:$AB$28891,"",'PTC GRTgaz'!$B$11:$B$28891,'Nord-Ouest'!N$15,'PTC GRTgaz'!$D$11:$D$28891,'Nord-Ouest'!$A26,'PTC GRTgaz'!$C$11:$C$28891,"DEL")&gt;0,N$13,SUMIFS('PTC GRTgaz'!$AB$11:$AB$28891,'PTC GRTgaz'!$B$11:$B$28891,'Nord-Ouest'!N$15,'PTC GRTgaz'!$D$11:$D$28891,'Nord-Ouest'!$A26,'PTC GRTgaz'!$C$11:$C$28891,"DEL")*1.0026*$N$13/152.94)</f>
        <v>152.94117600000001</v>
      </c>
      <c r="O26" s="102">
        <f t="shared" si="5"/>
        <v>1.6823529360000005</v>
      </c>
      <c r="P26" s="58">
        <f t="shared" si="6"/>
        <v>0.11764705846153849</v>
      </c>
      <c r="Q26" s="59">
        <f>IF(P26&gt;=1,0,_xlfn.XLOOKUP(P26,'Sediane Nord'!$B$31:$B$131,'Sediane Nord'!$R$31:$R$131,,1))</f>
        <v>1</v>
      </c>
      <c r="R26" s="142">
        <f xml:space="preserve">
IF(AND(P26&gt;='Sediane Nord'!$S$15,A26&lt;='Sediane Nord'!$R$15),0,
IF(AND(P26&gt;='Sediane Nord'!$S$16,A26&lt;='Sediane Nord'!$R$16),0,
IF(AND(P26&gt;='Sediane Nord'!$S$17,A26&lt;='Sediane Nord'!$R$17),0,
IF(AND(P26&gt;='Sediane Nord'!$S$18,A26&lt;='Sediane Nord'!$R$18),0,
MIN(N26,$E$4*(1-D26)*Q26)))))</f>
        <v>152.94117600000001</v>
      </c>
    </row>
    <row r="27" spans="1:18" x14ac:dyDescent="0.45">
      <c r="A27" s="56">
        <f t="shared" si="0"/>
        <v>44663</v>
      </c>
      <c r="B27" s="157">
        <f>_xlfn.XLOOKUP(A27,'Sediane Nord'!$R$23:$R$25,'Sediane Nord'!$U$23:$U$25,0,0)</f>
        <v>0</v>
      </c>
      <c r="C27" s="143">
        <f>_xlfn.XLOOKUP(A27,'Sediane Nord'!$R$15:$R$18,'Sediane Nord'!$U$15:$U$18,SUM($E$3:$G$3),0)</f>
        <v>13</v>
      </c>
      <c r="D27" s="58">
        <f>'PT Storengy'!D19</f>
        <v>0</v>
      </c>
      <c r="E27" s="60">
        <f t="shared" si="1"/>
        <v>1.8352941120000006</v>
      </c>
      <c r="F27" s="58">
        <f t="shared" si="2"/>
        <v>0.12941176430769236</v>
      </c>
      <c r="G27" s="59">
        <f>IF(F27&gt;=1,0,_xlfn.XLOOKUP(F27,'Sediane Nord'!$B$31:$B$131,'Sediane Nord'!$R$31:$R$131,,1))</f>
        <v>1</v>
      </c>
      <c r="H27" s="142">
        <f xml:space="preserve">
IF(AND(F27&gt;='Sediane Nord'!$S$15,A27&lt;='Sediane Nord'!$R$15),0,
IF(AND(F27&gt;='Sediane Nord'!$S$16,A27&lt;='Sediane Nord'!$R$16),0,
IF(AND(F27&gt;='Sediane Nord'!$S$17,A27&lt;='Sediane Nord'!$R$17),0,
IF(AND(F27&gt;='Sediane Nord'!$S$18,A27&lt;='Sediane Nord'!$R$18),0,
$E$4*(1-D27)*G27))))</f>
        <v>152.94117600000001</v>
      </c>
      <c r="I27" s="192">
        <f>IF(COUNTIFS('PTC GRTgaz'!$AA$11:$AA$28891,"",'PTC GRTgaz'!$B$11:$B$28891,'Nord-Ouest'!I$15,'PTC GRTgaz'!$D$11:$D$28891,'Nord-Ouest'!$A27,'PTC GRTgaz'!$C$11:$C$28891,"DEL")&gt;0,I$13,SUMIFS('PTC GRTgaz'!$AA$11:$AA$28891,'PTC GRTgaz'!$B$11:$B$28891,'Nord-Ouest'!I$15,'PTC GRTgaz'!$D$11:$D$28891,'Nord-Ouest'!$A27,'PTC GRTgaz'!$C$11:$C$28891,"DEL")*1.0026*$I$13/152.94)</f>
        <v>152.94117600000001</v>
      </c>
      <c r="J27" s="102">
        <f t="shared" si="3"/>
        <v>1.8352941120000006</v>
      </c>
      <c r="K27" s="58">
        <f t="shared" si="4"/>
        <v>0.12941176430769236</v>
      </c>
      <c r="L27" s="59">
        <f>IF(K27&gt;=1,0,_xlfn.XLOOKUP(K27,'Sediane Nord'!$B$31:$B$131,'Sediane Nord'!$R$31:$R$131,,1))</f>
        <v>1</v>
      </c>
      <c r="M27" s="142">
        <f xml:space="preserve">
IF(AND(K27&gt;='Sediane Nord'!$S$15,A27&lt;='Sediane Nord'!$R$15),0,
IF(AND(K27&gt;='Sediane Nord'!$S$16,A27&lt;='Sediane Nord'!$R$16),0,
IF(AND(K27&gt;='Sediane Nord'!$S$17,A27&lt;='Sediane Nord'!$R$17),0,
IF(AND(K27&gt;='Sediane Nord'!$S$18,A27&lt;='Sediane Nord'!$R$18),0,
MIN(I27,$E$4*(1-D27)*L27)))))</f>
        <v>152.94117600000001</v>
      </c>
      <c r="N27" s="192">
        <f>IF(COUNTIFS('PTC GRTgaz'!$AB$11:$AB$28891,"",'PTC GRTgaz'!$B$11:$B$28891,'Nord-Ouest'!N$15,'PTC GRTgaz'!$D$11:$D$28891,'Nord-Ouest'!$A27,'PTC GRTgaz'!$C$11:$C$28891,"DEL")&gt;0,N$13,SUMIFS('PTC GRTgaz'!$AB$11:$AB$28891,'PTC GRTgaz'!$B$11:$B$28891,'Nord-Ouest'!N$15,'PTC GRTgaz'!$D$11:$D$28891,'Nord-Ouest'!$A27,'PTC GRTgaz'!$C$11:$C$28891,"DEL")*1.0026*$N$13/152.94)</f>
        <v>152.94117600000001</v>
      </c>
      <c r="O27" s="102">
        <f t="shared" si="5"/>
        <v>1.8352941120000006</v>
      </c>
      <c r="P27" s="58">
        <f t="shared" si="6"/>
        <v>0.12941176430769236</v>
      </c>
      <c r="Q27" s="59">
        <f>IF(P27&gt;=1,0,_xlfn.XLOOKUP(P27,'Sediane Nord'!$B$31:$B$131,'Sediane Nord'!$R$31:$R$131,,1))</f>
        <v>1</v>
      </c>
      <c r="R27" s="142">
        <f xml:space="preserve">
IF(AND(P27&gt;='Sediane Nord'!$S$15,A27&lt;='Sediane Nord'!$R$15),0,
IF(AND(P27&gt;='Sediane Nord'!$S$16,A27&lt;='Sediane Nord'!$R$16),0,
IF(AND(P27&gt;='Sediane Nord'!$S$17,A27&lt;='Sediane Nord'!$R$17),0,
IF(AND(P27&gt;='Sediane Nord'!$S$18,A27&lt;='Sediane Nord'!$R$18),0,
MIN(N27,$E$4*(1-D27)*Q27)))))</f>
        <v>152.94117600000001</v>
      </c>
    </row>
    <row r="28" spans="1:18" x14ac:dyDescent="0.45">
      <c r="A28" s="56">
        <f t="shared" si="0"/>
        <v>44664</v>
      </c>
      <c r="B28" s="157">
        <f>_xlfn.XLOOKUP(A28,'Sediane Nord'!$R$23:$R$25,'Sediane Nord'!$U$23:$U$25,0,0)</f>
        <v>0</v>
      </c>
      <c r="C28" s="143">
        <f>_xlfn.XLOOKUP(A28,'Sediane Nord'!$R$15:$R$18,'Sediane Nord'!$U$15:$U$18,SUM($E$3:$G$3),0)</f>
        <v>13</v>
      </c>
      <c r="D28" s="58">
        <f>'PT Storengy'!D20</f>
        <v>0</v>
      </c>
      <c r="E28" s="60">
        <f t="shared" si="1"/>
        <v>1.9882352880000007</v>
      </c>
      <c r="F28" s="58">
        <f t="shared" si="2"/>
        <v>0.14117647015384621</v>
      </c>
      <c r="G28" s="59">
        <f>IF(F28&gt;=1,0,_xlfn.XLOOKUP(F28,'Sediane Nord'!$B$31:$B$131,'Sediane Nord'!$R$31:$R$131,,1))</f>
        <v>1</v>
      </c>
      <c r="H28" s="142">
        <f xml:space="preserve">
IF(AND(F28&gt;='Sediane Nord'!$S$15,A28&lt;='Sediane Nord'!$R$15),0,
IF(AND(F28&gt;='Sediane Nord'!$S$16,A28&lt;='Sediane Nord'!$R$16),0,
IF(AND(F28&gt;='Sediane Nord'!$S$17,A28&lt;='Sediane Nord'!$R$17),0,
IF(AND(F28&gt;='Sediane Nord'!$S$18,A28&lt;='Sediane Nord'!$R$18),0,
$E$4*(1-D28)*G28))))</f>
        <v>152.94117600000001</v>
      </c>
      <c r="I28" s="192">
        <f>IF(COUNTIFS('PTC GRTgaz'!$AA$11:$AA$28891,"",'PTC GRTgaz'!$B$11:$B$28891,'Nord-Ouest'!I$15,'PTC GRTgaz'!$D$11:$D$28891,'Nord-Ouest'!$A28,'PTC GRTgaz'!$C$11:$C$28891,"DEL")&gt;0,I$13,SUMIFS('PTC GRTgaz'!$AA$11:$AA$28891,'PTC GRTgaz'!$B$11:$B$28891,'Nord-Ouest'!I$15,'PTC GRTgaz'!$D$11:$D$28891,'Nord-Ouest'!$A28,'PTC GRTgaz'!$C$11:$C$28891,"DEL")*1.0026*$I$13/152.94)</f>
        <v>152.94117600000001</v>
      </c>
      <c r="J28" s="102">
        <f t="shared" si="3"/>
        <v>1.9882352880000007</v>
      </c>
      <c r="K28" s="58">
        <f t="shared" si="4"/>
        <v>0.14117647015384621</v>
      </c>
      <c r="L28" s="59">
        <f>IF(K28&gt;=1,0,_xlfn.XLOOKUP(K28,'Sediane Nord'!$B$31:$B$131,'Sediane Nord'!$R$31:$R$131,,1))</f>
        <v>1</v>
      </c>
      <c r="M28" s="142">
        <f xml:space="preserve">
IF(AND(K28&gt;='Sediane Nord'!$S$15,A28&lt;='Sediane Nord'!$R$15),0,
IF(AND(K28&gt;='Sediane Nord'!$S$16,A28&lt;='Sediane Nord'!$R$16),0,
IF(AND(K28&gt;='Sediane Nord'!$S$17,A28&lt;='Sediane Nord'!$R$17),0,
IF(AND(K28&gt;='Sediane Nord'!$S$18,A28&lt;='Sediane Nord'!$R$18),0,
MIN(I28,$E$4*(1-D28)*L28)))))</f>
        <v>152.94117600000001</v>
      </c>
      <c r="N28" s="192">
        <f>IF(COUNTIFS('PTC GRTgaz'!$AB$11:$AB$28891,"",'PTC GRTgaz'!$B$11:$B$28891,'Nord-Ouest'!N$15,'PTC GRTgaz'!$D$11:$D$28891,'Nord-Ouest'!$A28,'PTC GRTgaz'!$C$11:$C$28891,"DEL")&gt;0,N$13,SUMIFS('PTC GRTgaz'!$AB$11:$AB$28891,'PTC GRTgaz'!$B$11:$B$28891,'Nord-Ouest'!N$15,'PTC GRTgaz'!$D$11:$D$28891,'Nord-Ouest'!$A28,'PTC GRTgaz'!$C$11:$C$28891,"DEL")*1.0026*$N$13/152.94)</f>
        <v>152.94117600000001</v>
      </c>
      <c r="O28" s="102">
        <f t="shared" si="5"/>
        <v>1.9882352880000007</v>
      </c>
      <c r="P28" s="58">
        <f t="shared" si="6"/>
        <v>0.14117647015384621</v>
      </c>
      <c r="Q28" s="59">
        <f>IF(P28&gt;=1,0,_xlfn.XLOOKUP(P28,'Sediane Nord'!$B$31:$B$131,'Sediane Nord'!$R$31:$R$131,,1))</f>
        <v>1</v>
      </c>
      <c r="R28" s="142">
        <f xml:space="preserve">
IF(AND(P28&gt;='Sediane Nord'!$S$15,A28&lt;='Sediane Nord'!$R$15),0,
IF(AND(P28&gt;='Sediane Nord'!$S$16,A28&lt;='Sediane Nord'!$R$16),0,
IF(AND(P28&gt;='Sediane Nord'!$S$17,A28&lt;='Sediane Nord'!$R$17),0,
IF(AND(P28&gt;='Sediane Nord'!$S$18,A28&lt;='Sediane Nord'!$R$18),0,
MIN(N28,$E$4*(1-D28)*Q28)))))</f>
        <v>152.94117600000001</v>
      </c>
    </row>
    <row r="29" spans="1:18" x14ac:dyDescent="0.45">
      <c r="A29" s="56">
        <f t="shared" si="0"/>
        <v>44665</v>
      </c>
      <c r="B29" s="157">
        <f>_xlfn.XLOOKUP(A29,'Sediane Nord'!$R$23:$R$25,'Sediane Nord'!$U$23:$U$25,0,0)</f>
        <v>0</v>
      </c>
      <c r="C29" s="143">
        <f>_xlfn.XLOOKUP(A29,'Sediane Nord'!$R$15:$R$18,'Sediane Nord'!$U$15:$U$18,SUM($E$3:$G$3),0)</f>
        <v>13</v>
      </c>
      <c r="D29" s="58">
        <f>'PT Storengy'!D21</f>
        <v>0</v>
      </c>
      <c r="E29" s="60">
        <f t="shared" si="1"/>
        <v>2.1411764640000008</v>
      </c>
      <c r="F29" s="58">
        <f t="shared" si="2"/>
        <v>0.15294117600000007</v>
      </c>
      <c r="G29" s="59">
        <f>IF(F29&gt;=1,0,_xlfn.XLOOKUP(F29,'Sediane Nord'!$B$31:$B$131,'Sediane Nord'!$R$31:$R$131,,1))</f>
        <v>1</v>
      </c>
      <c r="H29" s="142">
        <f xml:space="preserve">
IF(AND(F29&gt;='Sediane Nord'!$S$15,A29&lt;='Sediane Nord'!$R$15),0,
IF(AND(F29&gt;='Sediane Nord'!$S$16,A29&lt;='Sediane Nord'!$R$16),0,
IF(AND(F29&gt;='Sediane Nord'!$S$17,A29&lt;='Sediane Nord'!$R$17),0,
IF(AND(F29&gt;='Sediane Nord'!$S$18,A29&lt;='Sediane Nord'!$R$18),0,
$E$4*(1-D29)*G29))))</f>
        <v>152.94117600000001</v>
      </c>
      <c r="I29" s="192">
        <f>IF(COUNTIFS('PTC GRTgaz'!$AA$11:$AA$28891,"",'PTC GRTgaz'!$B$11:$B$28891,'Nord-Ouest'!I$15,'PTC GRTgaz'!$D$11:$D$28891,'Nord-Ouest'!$A29,'PTC GRTgaz'!$C$11:$C$28891,"DEL")&gt;0,I$13,SUMIFS('PTC GRTgaz'!$AA$11:$AA$28891,'PTC GRTgaz'!$B$11:$B$28891,'Nord-Ouest'!I$15,'PTC GRTgaz'!$D$11:$D$28891,'Nord-Ouest'!$A29,'PTC GRTgaz'!$C$11:$C$28891,"DEL")*1.0026*$I$13/152.94)</f>
        <v>152.94117600000001</v>
      </c>
      <c r="J29" s="102">
        <f t="shared" si="3"/>
        <v>2.1411764640000008</v>
      </c>
      <c r="K29" s="58">
        <f t="shared" si="4"/>
        <v>0.15294117600000007</v>
      </c>
      <c r="L29" s="59">
        <f>IF(K29&gt;=1,0,_xlfn.XLOOKUP(K29,'Sediane Nord'!$B$31:$B$131,'Sediane Nord'!$R$31:$R$131,,1))</f>
        <v>1</v>
      </c>
      <c r="M29" s="142">
        <f xml:space="preserve">
IF(AND(K29&gt;='Sediane Nord'!$S$15,A29&lt;='Sediane Nord'!$R$15),0,
IF(AND(K29&gt;='Sediane Nord'!$S$16,A29&lt;='Sediane Nord'!$R$16),0,
IF(AND(K29&gt;='Sediane Nord'!$S$17,A29&lt;='Sediane Nord'!$R$17),0,
IF(AND(K29&gt;='Sediane Nord'!$S$18,A29&lt;='Sediane Nord'!$R$18),0,
MIN(I29,$E$4*(1-D29)*L29)))))</f>
        <v>152.94117600000001</v>
      </c>
      <c r="N29" s="192">
        <f>IF(COUNTIFS('PTC GRTgaz'!$AB$11:$AB$28891,"",'PTC GRTgaz'!$B$11:$B$28891,'Nord-Ouest'!N$15,'PTC GRTgaz'!$D$11:$D$28891,'Nord-Ouest'!$A29,'PTC GRTgaz'!$C$11:$C$28891,"DEL")&gt;0,N$13,SUMIFS('PTC GRTgaz'!$AB$11:$AB$28891,'PTC GRTgaz'!$B$11:$B$28891,'Nord-Ouest'!N$15,'PTC GRTgaz'!$D$11:$D$28891,'Nord-Ouest'!$A29,'PTC GRTgaz'!$C$11:$C$28891,"DEL")*1.0026*$N$13/152.94)</f>
        <v>152.94117600000001</v>
      </c>
      <c r="O29" s="102">
        <f t="shared" si="5"/>
        <v>2.1411764640000008</v>
      </c>
      <c r="P29" s="58">
        <f t="shared" si="6"/>
        <v>0.15294117600000007</v>
      </c>
      <c r="Q29" s="59">
        <f>IF(P29&gt;=1,0,_xlfn.XLOOKUP(P29,'Sediane Nord'!$B$31:$B$131,'Sediane Nord'!$R$31:$R$131,,1))</f>
        <v>1</v>
      </c>
      <c r="R29" s="142">
        <f xml:space="preserve">
IF(AND(P29&gt;='Sediane Nord'!$S$15,A29&lt;='Sediane Nord'!$R$15),0,
IF(AND(P29&gt;='Sediane Nord'!$S$16,A29&lt;='Sediane Nord'!$R$16),0,
IF(AND(P29&gt;='Sediane Nord'!$S$17,A29&lt;='Sediane Nord'!$R$17),0,
IF(AND(P29&gt;='Sediane Nord'!$S$18,A29&lt;='Sediane Nord'!$R$18),0,
MIN(N29,$E$4*(1-D29)*Q29)))))</f>
        <v>152.94117600000001</v>
      </c>
    </row>
    <row r="30" spans="1:18" x14ac:dyDescent="0.45">
      <c r="A30" s="56">
        <f t="shared" si="0"/>
        <v>44666</v>
      </c>
      <c r="B30" s="157">
        <f>_xlfn.XLOOKUP(A30,'Sediane Nord'!$R$23:$R$25,'Sediane Nord'!$U$23:$U$25,0,0)</f>
        <v>0</v>
      </c>
      <c r="C30" s="143">
        <f>_xlfn.XLOOKUP(A30,'Sediane Nord'!$R$15:$R$18,'Sediane Nord'!$U$15:$U$18,SUM($E$3:$G$3),0)</f>
        <v>13</v>
      </c>
      <c r="D30" s="58">
        <f>'PT Storengy'!D22</f>
        <v>0</v>
      </c>
      <c r="E30" s="60">
        <f t="shared" si="1"/>
        <v>2.294117640000001</v>
      </c>
      <c r="F30" s="58">
        <f t="shared" si="2"/>
        <v>0.16470588184615392</v>
      </c>
      <c r="G30" s="59">
        <f>IF(F30&gt;=1,0,_xlfn.XLOOKUP(F30,'Sediane Nord'!$B$31:$B$131,'Sediane Nord'!$R$31:$R$131,,1))</f>
        <v>1</v>
      </c>
      <c r="H30" s="142">
        <f xml:space="preserve">
IF(AND(F30&gt;='Sediane Nord'!$S$15,A30&lt;='Sediane Nord'!$R$15),0,
IF(AND(F30&gt;='Sediane Nord'!$S$16,A30&lt;='Sediane Nord'!$R$16),0,
IF(AND(F30&gt;='Sediane Nord'!$S$17,A30&lt;='Sediane Nord'!$R$17),0,
IF(AND(F30&gt;='Sediane Nord'!$S$18,A30&lt;='Sediane Nord'!$R$18),0,
$E$4*(1-D30)*G30))))</f>
        <v>152.94117600000001</v>
      </c>
      <c r="I30" s="192">
        <f>IF(COUNTIFS('PTC GRTgaz'!$AA$11:$AA$28891,"",'PTC GRTgaz'!$B$11:$B$28891,'Nord-Ouest'!I$15,'PTC GRTgaz'!$D$11:$D$28891,'Nord-Ouest'!$A30,'PTC GRTgaz'!$C$11:$C$28891,"DEL")&gt;0,I$13,SUMIFS('PTC GRTgaz'!$AA$11:$AA$28891,'PTC GRTgaz'!$B$11:$B$28891,'Nord-Ouest'!I$15,'PTC GRTgaz'!$D$11:$D$28891,'Nord-Ouest'!$A30,'PTC GRTgaz'!$C$11:$C$28891,"DEL")*1.0026*$I$13/152.94)</f>
        <v>152.94117600000001</v>
      </c>
      <c r="J30" s="102">
        <f t="shared" si="3"/>
        <v>2.294117640000001</v>
      </c>
      <c r="K30" s="58">
        <f t="shared" si="4"/>
        <v>0.16470588184615392</v>
      </c>
      <c r="L30" s="59">
        <f>IF(K30&gt;=1,0,_xlfn.XLOOKUP(K30,'Sediane Nord'!$B$31:$B$131,'Sediane Nord'!$R$31:$R$131,,1))</f>
        <v>1</v>
      </c>
      <c r="M30" s="142">
        <f xml:space="preserve">
IF(AND(K30&gt;='Sediane Nord'!$S$15,A30&lt;='Sediane Nord'!$R$15),0,
IF(AND(K30&gt;='Sediane Nord'!$S$16,A30&lt;='Sediane Nord'!$R$16),0,
IF(AND(K30&gt;='Sediane Nord'!$S$17,A30&lt;='Sediane Nord'!$R$17),0,
IF(AND(K30&gt;='Sediane Nord'!$S$18,A30&lt;='Sediane Nord'!$R$18),0,
MIN(I30,$E$4*(1-D30)*L30)))))</f>
        <v>152.94117600000001</v>
      </c>
      <c r="N30" s="192">
        <f>IF(COUNTIFS('PTC GRTgaz'!$AB$11:$AB$28891,"",'PTC GRTgaz'!$B$11:$B$28891,'Nord-Ouest'!N$15,'PTC GRTgaz'!$D$11:$D$28891,'Nord-Ouest'!$A30,'PTC GRTgaz'!$C$11:$C$28891,"DEL")&gt;0,N$13,SUMIFS('PTC GRTgaz'!$AB$11:$AB$28891,'PTC GRTgaz'!$B$11:$B$28891,'Nord-Ouest'!N$15,'PTC GRTgaz'!$D$11:$D$28891,'Nord-Ouest'!$A30,'PTC GRTgaz'!$C$11:$C$28891,"DEL")*1.0026*$N$13/152.94)</f>
        <v>152.94117600000001</v>
      </c>
      <c r="O30" s="102">
        <f t="shared" si="5"/>
        <v>2.294117640000001</v>
      </c>
      <c r="P30" s="58">
        <f t="shared" si="6"/>
        <v>0.16470588184615392</v>
      </c>
      <c r="Q30" s="59">
        <f>IF(P30&gt;=1,0,_xlfn.XLOOKUP(P30,'Sediane Nord'!$B$31:$B$131,'Sediane Nord'!$R$31:$R$131,,1))</f>
        <v>1</v>
      </c>
      <c r="R30" s="142">
        <f xml:space="preserve">
IF(AND(P30&gt;='Sediane Nord'!$S$15,A30&lt;='Sediane Nord'!$R$15),0,
IF(AND(P30&gt;='Sediane Nord'!$S$16,A30&lt;='Sediane Nord'!$R$16),0,
IF(AND(P30&gt;='Sediane Nord'!$S$17,A30&lt;='Sediane Nord'!$R$17),0,
IF(AND(P30&gt;='Sediane Nord'!$S$18,A30&lt;='Sediane Nord'!$R$18),0,
MIN(N30,$E$4*(1-D30)*Q30)))))</f>
        <v>152.94117600000001</v>
      </c>
    </row>
    <row r="31" spans="1:18" x14ac:dyDescent="0.45">
      <c r="A31" s="56">
        <f t="shared" si="0"/>
        <v>44667</v>
      </c>
      <c r="B31" s="157">
        <f>_xlfn.XLOOKUP(A31,'Sediane Nord'!$R$23:$R$25,'Sediane Nord'!$U$23:$U$25,0,0)</f>
        <v>0</v>
      </c>
      <c r="C31" s="143">
        <f>_xlfn.XLOOKUP(A31,'Sediane Nord'!$R$15:$R$18,'Sediane Nord'!$U$15:$U$18,SUM($E$3:$G$3),0)</f>
        <v>13</v>
      </c>
      <c r="D31" s="58">
        <f>'PT Storengy'!D23</f>
        <v>0</v>
      </c>
      <c r="E31" s="60">
        <f t="shared" si="1"/>
        <v>2.4470588160000011</v>
      </c>
      <c r="F31" s="58">
        <f t="shared" si="2"/>
        <v>0.17647058769230778</v>
      </c>
      <c r="G31" s="59">
        <f>IF(F31&gt;=1,0,_xlfn.XLOOKUP(F31,'Sediane Nord'!$B$31:$B$131,'Sediane Nord'!$R$31:$R$131,,1))</f>
        <v>1</v>
      </c>
      <c r="H31" s="142">
        <f xml:space="preserve">
IF(AND(F31&gt;='Sediane Nord'!$S$15,A31&lt;='Sediane Nord'!$R$15),0,
IF(AND(F31&gt;='Sediane Nord'!$S$16,A31&lt;='Sediane Nord'!$R$16),0,
IF(AND(F31&gt;='Sediane Nord'!$S$17,A31&lt;='Sediane Nord'!$R$17),0,
IF(AND(F31&gt;='Sediane Nord'!$S$18,A31&lt;='Sediane Nord'!$R$18),0,
$E$4*(1-D31)*G31))))</f>
        <v>152.94117600000001</v>
      </c>
      <c r="I31" s="192">
        <f>IF(COUNTIFS('PTC GRTgaz'!$AA$11:$AA$28891,"",'PTC GRTgaz'!$B$11:$B$28891,'Nord-Ouest'!I$15,'PTC GRTgaz'!$D$11:$D$28891,'Nord-Ouest'!$A31,'PTC GRTgaz'!$C$11:$C$28891,"DEL")&gt;0,I$13,SUMIFS('PTC GRTgaz'!$AA$11:$AA$28891,'PTC GRTgaz'!$B$11:$B$28891,'Nord-Ouest'!I$15,'PTC GRTgaz'!$D$11:$D$28891,'Nord-Ouest'!$A31,'PTC GRTgaz'!$C$11:$C$28891,"DEL")*1.0026*$I$13/152.94)</f>
        <v>152.94117600000001</v>
      </c>
      <c r="J31" s="102">
        <f t="shared" si="3"/>
        <v>2.4470588160000011</v>
      </c>
      <c r="K31" s="58">
        <f t="shared" si="4"/>
        <v>0.17647058769230778</v>
      </c>
      <c r="L31" s="59">
        <f>IF(K31&gt;=1,0,_xlfn.XLOOKUP(K31,'Sediane Nord'!$B$31:$B$131,'Sediane Nord'!$R$31:$R$131,,1))</f>
        <v>1</v>
      </c>
      <c r="M31" s="142">
        <f xml:space="preserve">
IF(AND(K31&gt;='Sediane Nord'!$S$15,A31&lt;='Sediane Nord'!$R$15),0,
IF(AND(K31&gt;='Sediane Nord'!$S$16,A31&lt;='Sediane Nord'!$R$16),0,
IF(AND(K31&gt;='Sediane Nord'!$S$17,A31&lt;='Sediane Nord'!$R$17),0,
IF(AND(K31&gt;='Sediane Nord'!$S$18,A31&lt;='Sediane Nord'!$R$18),0,
MIN(I31,$E$4*(1-D31)*L31)))))</f>
        <v>152.94117600000001</v>
      </c>
      <c r="N31" s="192">
        <f>IF(COUNTIFS('PTC GRTgaz'!$AB$11:$AB$28891,"",'PTC GRTgaz'!$B$11:$B$28891,'Nord-Ouest'!N$15,'PTC GRTgaz'!$D$11:$D$28891,'Nord-Ouest'!$A31,'PTC GRTgaz'!$C$11:$C$28891,"DEL")&gt;0,N$13,SUMIFS('PTC GRTgaz'!$AB$11:$AB$28891,'PTC GRTgaz'!$B$11:$B$28891,'Nord-Ouest'!N$15,'PTC GRTgaz'!$D$11:$D$28891,'Nord-Ouest'!$A31,'PTC GRTgaz'!$C$11:$C$28891,"DEL")*1.0026*$N$13/152.94)</f>
        <v>152.94117600000001</v>
      </c>
      <c r="O31" s="102">
        <f t="shared" si="5"/>
        <v>2.4470588160000011</v>
      </c>
      <c r="P31" s="58">
        <f t="shared" si="6"/>
        <v>0.17647058769230778</v>
      </c>
      <c r="Q31" s="59">
        <f>IF(P31&gt;=1,0,_xlfn.XLOOKUP(P31,'Sediane Nord'!$B$31:$B$131,'Sediane Nord'!$R$31:$R$131,,1))</f>
        <v>1</v>
      </c>
      <c r="R31" s="142">
        <f xml:space="preserve">
IF(AND(P31&gt;='Sediane Nord'!$S$15,A31&lt;='Sediane Nord'!$R$15),0,
IF(AND(P31&gt;='Sediane Nord'!$S$16,A31&lt;='Sediane Nord'!$R$16),0,
IF(AND(P31&gt;='Sediane Nord'!$S$17,A31&lt;='Sediane Nord'!$R$17),0,
IF(AND(P31&gt;='Sediane Nord'!$S$18,A31&lt;='Sediane Nord'!$R$18),0,
MIN(N31,$E$4*(1-D31)*Q31)))))</f>
        <v>152.94117600000001</v>
      </c>
    </row>
    <row r="32" spans="1:18" x14ac:dyDescent="0.45">
      <c r="A32" s="56">
        <f t="shared" si="0"/>
        <v>44668</v>
      </c>
      <c r="B32" s="157">
        <f>_xlfn.XLOOKUP(A32,'Sediane Nord'!$R$23:$R$25,'Sediane Nord'!$U$23:$U$25,0,0)</f>
        <v>0</v>
      </c>
      <c r="C32" s="143">
        <f>_xlfn.XLOOKUP(A32,'Sediane Nord'!$R$15:$R$18,'Sediane Nord'!$U$15:$U$18,SUM($E$3:$G$3),0)</f>
        <v>13</v>
      </c>
      <c r="D32" s="58">
        <f>'PT Storengy'!D24</f>
        <v>0</v>
      </c>
      <c r="E32" s="60">
        <f t="shared" si="1"/>
        <v>2.5999999920000012</v>
      </c>
      <c r="F32" s="58">
        <f t="shared" si="2"/>
        <v>0.18823529353846163</v>
      </c>
      <c r="G32" s="59">
        <f>IF(F32&gt;=1,0,_xlfn.XLOOKUP(F32,'Sediane Nord'!$B$31:$B$131,'Sediane Nord'!$R$31:$R$131,,1))</f>
        <v>1</v>
      </c>
      <c r="H32" s="142">
        <f xml:space="preserve">
IF(AND(F32&gt;='Sediane Nord'!$S$15,A32&lt;='Sediane Nord'!$R$15),0,
IF(AND(F32&gt;='Sediane Nord'!$S$16,A32&lt;='Sediane Nord'!$R$16),0,
IF(AND(F32&gt;='Sediane Nord'!$S$17,A32&lt;='Sediane Nord'!$R$17),0,
IF(AND(F32&gt;='Sediane Nord'!$S$18,A32&lt;='Sediane Nord'!$R$18),0,
$E$4*(1-D32)*G32))))</f>
        <v>152.94117600000001</v>
      </c>
      <c r="I32" s="192">
        <f>IF(COUNTIFS('PTC GRTgaz'!$AA$11:$AA$28891,"",'PTC GRTgaz'!$B$11:$B$28891,'Nord-Ouest'!I$15,'PTC GRTgaz'!$D$11:$D$28891,'Nord-Ouest'!$A32,'PTC GRTgaz'!$C$11:$C$28891,"DEL")&gt;0,I$13,SUMIFS('PTC GRTgaz'!$AA$11:$AA$28891,'PTC GRTgaz'!$B$11:$B$28891,'Nord-Ouest'!I$15,'PTC GRTgaz'!$D$11:$D$28891,'Nord-Ouest'!$A32,'PTC GRTgaz'!$C$11:$C$28891,"DEL")*1.0026*$I$13/152.94)</f>
        <v>152.94117600000001</v>
      </c>
      <c r="J32" s="102">
        <f t="shared" si="3"/>
        <v>2.5999999920000012</v>
      </c>
      <c r="K32" s="58">
        <f t="shared" si="4"/>
        <v>0.18823529353846163</v>
      </c>
      <c r="L32" s="59">
        <f>IF(K32&gt;=1,0,_xlfn.XLOOKUP(K32,'Sediane Nord'!$B$31:$B$131,'Sediane Nord'!$R$31:$R$131,,1))</f>
        <v>1</v>
      </c>
      <c r="M32" s="142">
        <f xml:space="preserve">
IF(AND(K32&gt;='Sediane Nord'!$S$15,A32&lt;='Sediane Nord'!$R$15),0,
IF(AND(K32&gt;='Sediane Nord'!$S$16,A32&lt;='Sediane Nord'!$R$16),0,
IF(AND(K32&gt;='Sediane Nord'!$S$17,A32&lt;='Sediane Nord'!$R$17),0,
IF(AND(K32&gt;='Sediane Nord'!$S$18,A32&lt;='Sediane Nord'!$R$18),0,
MIN(I32,$E$4*(1-D32)*L32)))))</f>
        <v>152.94117600000001</v>
      </c>
      <c r="N32" s="192">
        <f>IF(COUNTIFS('PTC GRTgaz'!$AB$11:$AB$28891,"",'PTC GRTgaz'!$B$11:$B$28891,'Nord-Ouest'!N$15,'PTC GRTgaz'!$D$11:$D$28891,'Nord-Ouest'!$A32,'PTC GRTgaz'!$C$11:$C$28891,"DEL")&gt;0,N$13,SUMIFS('PTC GRTgaz'!$AB$11:$AB$28891,'PTC GRTgaz'!$B$11:$B$28891,'Nord-Ouest'!N$15,'PTC GRTgaz'!$D$11:$D$28891,'Nord-Ouest'!$A32,'PTC GRTgaz'!$C$11:$C$28891,"DEL")*1.0026*$N$13/152.94)</f>
        <v>152.94117600000001</v>
      </c>
      <c r="O32" s="102">
        <f t="shared" si="5"/>
        <v>2.5999999920000012</v>
      </c>
      <c r="P32" s="58">
        <f t="shared" si="6"/>
        <v>0.18823529353846163</v>
      </c>
      <c r="Q32" s="59">
        <f>IF(P32&gt;=1,0,_xlfn.XLOOKUP(P32,'Sediane Nord'!$B$31:$B$131,'Sediane Nord'!$R$31:$R$131,,1))</f>
        <v>1</v>
      </c>
      <c r="R32" s="142">
        <f xml:space="preserve">
IF(AND(P32&gt;='Sediane Nord'!$S$15,A32&lt;='Sediane Nord'!$R$15),0,
IF(AND(P32&gt;='Sediane Nord'!$S$16,A32&lt;='Sediane Nord'!$R$16),0,
IF(AND(P32&gt;='Sediane Nord'!$S$17,A32&lt;='Sediane Nord'!$R$17),0,
IF(AND(P32&gt;='Sediane Nord'!$S$18,A32&lt;='Sediane Nord'!$R$18),0,
MIN(N32,$E$4*(1-D32)*Q32)))))</f>
        <v>152.94117600000001</v>
      </c>
    </row>
    <row r="33" spans="1:18" x14ac:dyDescent="0.45">
      <c r="A33" s="56">
        <f t="shared" si="0"/>
        <v>44669</v>
      </c>
      <c r="B33" s="157">
        <f>_xlfn.XLOOKUP(A33,'Sediane Nord'!$R$23:$R$25,'Sediane Nord'!$U$23:$U$25,0,0)</f>
        <v>0</v>
      </c>
      <c r="C33" s="143">
        <f>_xlfn.XLOOKUP(A33,'Sediane Nord'!$R$15:$R$18,'Sediane Nord'!$U$15:$U$18,SUM($E$3:$G$3),0)</f>
        <v>13</v>
      </c>
      <c r="D33" s="58">
        <f>'PT Storengy'!D25</f>
        <v>0</v>
      </c>
      <c r="E33" s="60">
        <f t="shared" si="1"/>
        <v>2.7529411680000013</v>
      </c>
      <c r="F33" s="58">
        <f t="shared" si="2"/>
        <v>0.19999999938461549</v>
      </c>
      <c r="G33" s="59">
        <f>IF(F33&gt;=1,0,_xlfn.XLOOKUP(F33,'Sediane Nord'!$B$31:$B$131,'Sediane Nord'!$R$31:$R$131,,1))</f>
        <v>1</v>
      </c>
      <c r="H33" s="142">
        <f xml:space="preserve">
IF(AND(F33&gt;='Sediane Nord'!$S$15,A33&lt;='Sediane Nord'!$R$15),0,
IF(AND(F33&gt;='Sediane Nord'!$S$16,A33&lt;='Sediane Nord'!$R$16),0,
IF(AND(F33&gt;='Sediane Nord'!$S$17,A33&lt;='Sediane Nord'!$R$17),0,
IF(AND(F33&gt;='Sediane Nord'!$S$18,A33&lt;='Sediane Nord'!$R$18),0,
$E$4*(1-D33)*G33))))</f>
        <v>152.94117600000001</v>
      </c>
      <c r="I33" s="192">
        <f>IF(COUNTIFS('PTC GRTgaz'!$AA$11:$AA$28891,"",'PTC GRTgaz'!$B$11:$B$28891,'Nord-Ouest'!I$15,'PTC GRTgaz'!$D$11:$D$28891,'Nord-Ouest'!$A33,'PTC GRTgaz'!$C$11:$C$28891,"DEL")&gt;0,I$13,SUMIFS('PTC GRTgaz'!$AA$11:$AA$28891,'PTC GRTgaz'!$B$11:$B$28891,'Nord-Ouest'!I$15,'PTC GRTgaz'!$D$11:$D$28891,'Nord-Ouest'!$A33,'PTC GRTgaz'!$C$11:$C$28891,"DEL")*1.0026*$I$13/152.94)</f>
        <v>152.94117600000001</v>
      </c>
      <c r="J33" s="102">
        <f t="shared" si="3"/>
        <v>2.7529411680000013</v>
      </c>
      <c r="K33" s="58">
        <f t="shared" si="4"/>
        <v>0.19999999938461549</v>
      </c>
      <c r="L33" s="59">
        <f>IF(K33&gt;=1,0,_xlfn.XLOOKUP(K33,'Sediane Nord'!$B$31:$B$131,'Sediane Nord'!$R$31:$R$131,,1))</f>
        <v>1</v>
      </c>
      <c r="M33" s="142">
        <f xml:space="preserve">
IF(AND(K33&gt;='Sediane Nord'!$S$15,A33&lt;='Sediane Nord'!$R$15),0,
IF(AND(K33&gt;='Sediane Nord'!$S$16,A33&lt;='Sediane Nord'!$R$16),0,
IF(AND(K33&gt;='Sediane Nord'!$S$17,A33&lt;='Sediane Nord'!$R$17),0,
IF(AND(K33&gt;='Sediane Nord'!$S$18,A33&lt;='Sediane Nord'!$R$18),0,
MIN(I33,$E$4*(1-D33)*L33)))))</f>
        <v>152.94117600000001</v>
      </c>
      <c r="N33" s="192">
        <f>IF(COUNTIFS('PTC GRTgaz'!$AB$11:$AB$28891,"",'PTC GRTgaz'!$B$11:$B$28891,'Nord-Ouest'!N$15,'PTC GRTgaz'!$D$11:$D$28891,'Nord-Ouest'!$A33,'PTC GRTgaz'!$C$11:$C$28891,"DEL")&gt;0,N$13,SUMIFS('PTC GRTgaz'!$AB$11:$AB$28891,'PTC GRTgaz'!$B$11:$B$28891,'Nord-Ouest'!N$15,'PTC GRTgaz'!$D$11:$D$28891,'Nord-Ouest'!$A33,'PTC GRTgaz'!$C$11:$C$28891,"DEL")*1.0026*$N$13/152.94)</f>
        <v>152.94117600000001</v>
      </c>
      <c r="O33" s="102">
        <f t="shared" si="5"/>
        <v>2.7529411680000013</v>
      </c>
      <c r="P33" s="58">
        <f t="shared" si="6"/>
        <v>0.19999999938461549</v>
      </c>
      <c r="Q33" s="59">
        <f>IF(P33&gt;=1,0,_xlfn.XLOOKUP(P33,'Sediane Nord'!$B$31:$B$131,'Sediane Nord'!$R$31:$R$131,,1))</f>
        <v>1</v>
      </c>
      <c r="R33" s="142">
        <f xml:space="preserve">
IF(AND(P33&gt;='Sediane Nord'!$S$15,A33&lt;='Sediane Nord'!$R$15),0,
IF(AND(P33&gt;='Sediane Nord'!$S$16,A33&lt;='Sediane Nord'!$R$16),0,
IF(AND(P33&gt;='Sediane Nord'!$S$17,A33&lt;='Sediane Nord'!$R$17),0,
IF(AND(P33&gt;='Sediane Nord'!$S$18,A33&lt;='Sediane Nord'!$R$18),0,
MIN(N33,$E$4*(1-D33)*Q33)))))</f>
        <v>152.94117600000001</v>
      </c>
    </row>
    <row r="34" spans="1:18" x14ac:dyDescent="0.45">
      <c r="A34" s="56">
        <f t="shared" si="0"/>
        <v>44670</v>
      </c>
      <c r="B34" s="157">
        <f>_xlfn.XLOOKUP(A34,'Sediane Nord'!$R$23:$R$25,'Sediane Nord'!$U$23:$U$25,0,0)</f>
        <v>0</v>
      </c>
      <c r="C34" s="143">
        <f>_xlfn.XLOOKUP(A34,'Sediane Nord'!$R$15:$R$18,'Sediane Nord'!$U$15:$U$18,SUM($E$3:$G$3),0)</f>
        <v>13</v>
      </c>
      <c r="D34" s="58">
        <f>'PT Storengy'!D26</f>
        <v>0.75</v>
      </c>
      <c r="E34" s="60">
        <f t="shared" si="1"/>
        <v>2.7911764620000015</v>
      </c>
      <c r="F34" s="58">
        <f t="shared" si="2"/>
        <v>0.21176470523076935</v>
      </c>
      <c r="G34" s="59">
        <f>IF(F34&gt;=1,0,_xlfn.XLOOKUP(F34,'Sediane Nord'!$B$31:$B$131,'Sediane Nord'!$R$31:$R$131,,1))</f>
        <v>1</v>
      </c>
      <c r="H34" s="142">
        <f xml:space="preserve">
IF(AND(F34&gt;='Sediane Nord'!$S$15,A34&lt;='Sediane Nord'!$R$15),0,
IF(AND(F34&gt;='Sediane Nord'!$S$16,A34&lt;='Sediane Nord'!$R$16),0,
IF(AND(F34&gt;='Sediane Nord'!$S$17,A34&lt;='Sediane Nord'!$R$17),0,
IF(AND(F34&gt;='Sediane Nord'!$S$18,A34&lt;='Sediane Nord'!$R$18),0,
$E$4*(1-D34)*G34))))</f>
        <v>38.235294000000003</v>
      </c>
      <c r="I34" s="192">
        <f>IF(COUNTIFS('PTC GRTgaz'!$AA$11:$AA$28891,"",'PTC GRTgaz'!$B$11:$B$28891,'Nord-Ouest'!I$15,'PTC GRTgaz'!$D$11:$D$28891,'Nord-Ouest'!$A34,'PTC GRTgaz'!$C$11:$C$28891,"DEL")&gt;0,I$13,SUMIFS('PTC GRTgaz'!$AA$11:$AA$28891,'PTC GRTgaz'!$B$11:$B$28891,'Nord-Ouest'!I$15,'PTC GRTgaz'!$D$11:$D$28891,'Nord-Ouest'!$A34,'PTC GRTgaz'!$C$11:$C$28891,"DEL")*1.0026*$I$13/152.94)</f>
        <v>152.94117600000001</v>
      </c>
      <c r="J34" s="102">
        <f t="shared" si="3"/>
        <v>2.7911764620000015</v>
      </c>
      <c r="K34" s="58">
        <f t="shared" si="4"/>
        <v>0.21176470523076935</v>
      </c>
      <c r="L34" s="59">
        <f>IF(K34&gt;=1,0,_xlfn.XLOOKUP(K34,'Sediane Nord'!$B$31:$B$131,'Sediane Nord'!$R$31:$R$131,,1))</f>
        <v>1</v>
      </c>
      <c r="M34" s="142">
        <f xml:space="preserve">
IF(AND(K34&gt;='Sediane Nord'!$S$15,A34&lt;='Sediane Nord'!$R$15),0,
IF(AND(K34&gt;='Sediane Nord'!$S$16,A34&lt;='Sediane Nord'!$R$16),0,
IF(AND(K34&gt;='Sediane Nord'!$S$17,A34&lt;='Sediane Nord'!$R$17),0,
IF(AND(K34&gt;='Sediane Nord'!$S$18,A34&lt;='Sediane Nord'!$R$18),0,
MIN(I34,$E$4*(1-D34)*L34)))))</f>
        <v>38.235294000000003</v>
      </c>
      <c r="N34" s="192">
        <f>IF(COUNTIFS('PTC GRTgaz'!$AB$11:$AB$28891,"",'PTC GRTgaz'!$B$11:$B$28891,'Nord-Ouest'!N$15,'PTC GRTgaz'!$D$11:$D$28891,'Nord-Ouest'!$A34,'PTC GRTgaz'!$C$11:$C$28891,"DEL")&gt;0,N$13,SUMIFS('PTC GRTgaz'!$AB$11:$AB$28891,'PTC GRTgaz'!$B$11:$B$28891,'Nord-Ouest'!N$15,'PTC GRTgaz'!$D$11:$D$28891,'Nord-Ouest'!$A34,'PTC GRTgaz'!$C$11:$C$28891,"DEL")*1.0026*$N$13/152.94)</f>
        <v>152.94117600000001</v>
      </c>
      <c r="O34" s="102">
        <f t="shared" si="5"/>
        <v>2.7911764620000015</v>
      </c>
      <c r="P34" s="58">
        <f t="shared" si="6"/>
        <v>0.21176470523076935</v>
      </c>
      <c r="Q34" s="59">
        <f>IF(P34&gt;=1,0,_xlfn.XLOOKUP(P34,'Sediane Nord'!$B$31:$B$131,'Sediane Nord'!$R$31:$R$131,,1))</f>
        <v>1</v>
      </c>
      <c r="R34" s="142">
        <f xml:space="preserve">
IF(AND(P34&gt;='Sediane Nord'!$S$15,A34&lt;='Sediane Nord'!$R$15),0,
IF(AND(P34&gt;='Sediane Nord'!$S$16,A34&lt;='Sediane Nord'!$R$16),0,
IF(AND(P34&gt;='Sediane Nord'!$S$17,A34&lt;='Sediane Nord'!$R$17),0,
IF(AND(P34&gt;='Sediane Nord'!$S$18,A34&lt;='Sediane Nord'!$R$18),0,
MIN(N34,$E$4*(1-D34)*Q34)))))</f>
        <v>38.235294000000003</v>
      </c>
    </row>
    <row r="35" spans="1:18" x14ac:dyDescent="0.45">
      <c r="A35" s="56">
        <f t="shared" si="0"/>
        <v>44671</v>
      </c>
      <c r="B35" s="157">
        <f>_xlfn.XLOOKUP(A35,'Sediane Nord'!$R$23:$R$25,'Sediane Nord'!$U$23:$U$25,0,0)</f>
        <v>0</v>
      </c>
      <c r="C35" s="143">
        <f>_xlfn.XLOOKUP(A35,'Sediane Nord'!$R$15:$R$18,'Sediane Nord'!$U$15:$U$18,SUM($E$3:$G$3),0)</f>
        <v>13</v>
      </c>
      <c r="D35" s="58">
        <f>'PT Storengy'!D27</f>
        <v>0.75</v>
      </c>
      <c r="E35" s="60">
        <f t="shared" si="1"/>
        <v>2.8294117560000016</v>
      </c>
      <c r="F35" s="58">
        <f t="shared" si="2"/>
        <v>0.21470588169230781</v>
      </c>
      <c r="G35" s="59">
        <f>IF(F35&gt;=1,0,_xlfn.XLOOKUP(F35,'Sediane Nord'!$B$31:$B$131,'Sediane Nord'!$R$31:$R$131,,1))</f>
        <v>1</v>
      </c>
      <c r="H35" s="142">
        <f xml:space="preserve">
IF(AND(F35&gt;='Sediane Nord'!$S$15,A35&lt;='Sediane Nord'!$R$15),0,
IF(AND(F35&gt;='Sediane Nord'!$S$16,A35&lt;='Sediane Nord'!$R$16),0,
IF(AND(F35&gt;='Sediane Nord'!$S$17,A35&lt;='Sediane Nord'!$R$17),0,
IF(AND(F35&gt;='Sediane Nord'!$S$18,A35&lt;='Sediane Nord'!$R$18),0,
$E$4*(1-D35)*G35))))</f>
        <v>38.235294000000003</v>
      </c>
      <c r="I35" s="192">
        <f>IF(COUNTIFS('PTC GRTgaz'!$AA$11:$AA$28891,"",'PTC GRTgaz'!$B$11:$B$28891,'Nord-Ouest'!I$15,'PTC GRTgaz'!$D$11:$D$28891,'Nord-Ouest'!$A35,'PTC GRTgaz'!$C$11:$C$28891,"DEL")&gt;0,I$13,SUMIFS('PTC GRTgaz'!$AA$11:$AA$28891,'PTC GRTgaz'!$B$11:$B$28891,'Nord-Ouest'!I$15,'PTC GRTgaz'!$D$11:$D$28891,'Nord-Ouest'!$A35,'PTC GRTgaz'!$C$11:$C$28891,"DEL")*1.0026*$I$13/152.94)</f>
        <v>152.94117600000001</v>
      </c>
      <c r="J35" s="102">
        <f t="shared" si="3"/>
        <v>2.8294117560000016</v>
      </c>
      <c r="K35" s="58">
        <f t="shared" si="4"/>
        <v>0.21470588169230781</v>
      </c>
      <c r="L35" s="59">
        <f>IF(K35&gt;=1,0,_xlfn.XLOOKUP(K35,'Sediane Nord'!$B$31:$B$131,'Sediane Nord'!$R$31:$R$131,,1))</f>
        <v>1</v>
      </c>
      <c r="M35" s="142">
        <f xml:space="preserve">
IF(AND(K35&gt;='Sediane Nord'!$S$15,A35&lt;='Sediane Nord'!$R$15),0,
IF(AND(K35&gt;='Sediane Nord'!$S$16,A35&lt;='Sediane Nord'!$R$16),0,
IF(AND(K35&gt;='Sediane Nord'!$S$17,A35&lt;='Sediane Nord'!$R$17),0,
IF(AND(K35&gt;='Sediane Nord'!$S$18,A35&lt;='Sediane Nord'!$R$18),0,
MIN(I35,$E$4*(1-D35)*L35)))))</f>
        <v>38.235294000000003</v>
      </c>
      <c r="N35" s="192">
        <f>IF(COUNTIFS('PTC GRTgaz'!$AB$11:$AB$28891,"",'PTC GRTgaz'!$B$11:$B$28891,'Nord-Ouest'!N$15,'PTC GRTgaz'!$D$11:$D$28891,'Nord-Ouest'!$A35,'PTC GRTgaz'!$C$11:$C$28891,"DEL")&gt;0,N$13,SUMIFS('PTC GRTgaz'!$AB$11:$AB$28891,'PTC GRTgaz'!$B$11:$B$28891,'Nord-Ouest'!N$15,'PTC GRTgaz'!$D$11:$D$28891,'Nord-Ouest'!$A35,'PTC GRTgaz'!$C$11:$C$28891,"DEL")*1.0026*$N$13/152.94)</f>
        <v>152.94117600000001</v>
      </c>
      <c r="O35" s="102">
        <f t="shared" si="5"/>
        <v>2.8294117560000016</v>
      </c>
      <c r="P35" s="58">
        <f t="shared" si="6"/>
        <v>0.21470588169230781</v>
      </c>
      <c r="Q35" s="59">
        <f>IF(P35&gt;=1,0,_xlfn.XLOOKUP(P35,'Sediane Nord'!$B$31:$B$131,'Sediane Nord'!$R$31:$R$131,,1))</f>
        <v>1</v>
      </c>
      <c r="R35" s="142">
        <f xml:space="preserve">
IF(AND(P35&gt;='Sediane Nord'!$S$15,A35&lt;='Sediane Nord'!$R$15),0,
IF(AND(P35&gt;='Sediane Nord'!$S$16,A35&lt;='Sediane Nord'!$R$16),0,
IF(AND(P35&gt;='Sediane Nord'!$S$17,A35&lt;='Sediane Nord'!$R$17),0,
IF(AND(P35&gt;='Sediane Nord'!$S$18,A35&lt;='Sediane Nord'!$R$18),0,
MIN(N35,$E$4*(1-D35)*Q35)))))</f>
        <v>38.235294000000003</v>
      </c>
    </row>
    <row r="36" spans="1:18" x14ac:dyDescent="0.45">
      <c r="A36" s="56">
        <f t="shared" si="0"/>
        <v>44672</v>
      </c>
      <c r="B36" s="157">
        <f>_xlfn.XLOOKUP(A36,'Sediane Nord'!$R$23:$R$25,'Sediane Nord'!$U$23:$U$25,0,0)</f>
        <v>0</v>
      </c>
      <c r="C36" s="143">
        <f>_xlfn.XLOOKUP(A36,'Sediane Nord'!$R$15:$R$18,'Sediane Nord'!$U$15:$U$18,SUM($E$3:$G$3),0)</f>
        <v>13</v>
      </c>
      <c r="D36" s="58">
        <f>'PT Storengy'!D28</f>
        <v>0.75</v>
      </c>
      <c r="E36" s="60">
        <f t="shared" si="1"/>
        <v>2.8676470500000018</v>
      </c>
      <c r="F36" s="58">
        <f t="shared" si="2"/>
        <v>0.21764705815384627</v>
      </c>
      <c r="G36" s="59">
        <f>IF(F36&gt;=1,0,_xlfn.XLOOKUP(F36,'Sediane Nord'!$B$31:$B$131,'Sediane Nord'!$R$31:$R$131,,1))</f>
        <v>1</v>
      </c>
      <c r="H36" s="142">
        <f xml:space="preserve">
IF(AND(F36&gt;='Sediane Nord'!$S$15,A36&lt;='Sediane Nord'!$R$15),0,
IF(AND(F36&gt;='Sediane Nord'!$S$16,A36&lt;='Sediane Nord'!$R$16),0,
IF(AND(F36&gt;='Sediane Nord'!$S$17,A36&lt;='Sediane Nord'!$R$17),0,
IF(AND(F36&gt;='Sediane Nord'!$S$18,A36&lt;='Sediane Nord'!$R$18),0,
$E$4*(1-D36)*G36))))</f>
        <v>38.235294000000003</v>
      </c>
      <c r="I36" s="192">
        <f>IF(COUNTIFS('PTC GRTgaz'!$AA$11:$AA$28891,"",'PTC GRTgaz'!$B$11:$B$28891,'Nord-Ouest'!I$15,'PTC GRTgaz'!$D$11:$D$28891,'Nord-Ouest'!$A36,'PTC GRTgaz'!$C$11:$C$28891,"DEL")&gt;0,I$13,SUMIFS('PTC GRTgaz'!$AA$11:$AA$28891,'PTC GRTgaz'!$B$11:$B$28891,'Nord-Ouest'!I$15,'PTC GRTgaz'!$D$11:$D$28891,'Nord-Ouest'!$A36,'PTC GRTgaz'!$C$11:$C$28891,"DEL")*1.0026*$I$13/152.94)</f>
        <v>152.94117600000001</v>
      </c>
      <c r="J36" s="102">
        <f t="shared" si="3"/>
        <v>2.8676470500000018</v>
      </c>
      <c r="K36" s="58">
        <f t="shared" si="4"/>
        <v>0.21764705815384627</v>
      </c>
      <c r="L36" s="59">
        <f>IF(K36&gt;=1,0,_xlfn.XLOOKUP(K36,'Sediane Nord'!$B$31:$B$131,'Sediane Nord'!$R$31:$R$131,,1))</f>
        <v>1</v>
      </c>
      <c r="M36" s="142">
        <f xml:space="preserve">
IF(AND(K36&gt;='Sediane Nord'!$S$15,A36&lt;='Sediane Nord'!$R$15),0,
IF(AND(K36&gt;='Sediane Nord'!$S$16,A36&lt;='Sediane Nord'!$R$16),0,
IF(AND(K36&gt;='Sediane Nord'!$S$17,A36&lt;='Sediane Nord'!$R$17),0,
IF(AND(K36&gt;='Sediane Nord'!$S$18,A36&lt;='Sediane Nord'!$R$18),0,
MIN(I36,$E$4*(1-D36)*L36)))))</f>
        <v>38.235294000000003</v>
      </c>
      <c r="N36" s="192">
        <f>IF(COUNTIFS('PTC GRTgaz'!$AB$11:$AB$28891,"",'PTC GRTgaz'!$B$11:$B$28891,'Nord-Ouest'!N$15,'PTC GRTgaz'!$D$11:$D$28891,'Nord-Ouest'!$A36,'PTC GRTgaz'!$C$11:$C$28891,"DEL")&gt;0,N$13,SUMIFS('PTC GRTgaz'!$AB$11:$AB$28891,'PTC GRTgaz'!$B$11:$B$28891,'Nord-Ouest'!N$15,'PTC GRTgaz'!$D$11:$D$28891,'Nord-Ouest'!$A36,'PTC GRTgaz'!$C$11:$C$28891,"DEL")*1.0026*$N$13/152.94)</f>
        <v>152.94117600000001</v>
      </c>
      <c r="O36" s="102">
        <f t="shared" si="5"/>
        <v>2.8676470500000018</v>
      </c>
      <c r="P36" s="58">
        <f t="shared" si="6"/>
        <v>0.21764705815384627</v>
      </c>
      <c r="Q36" s="59">
        <f>IF(P36&gt;=1,0,_xlfn.XLOOKUP(P36,'Sediane Nord'!$B$31:$B$131,'Sediane Nord'!$R$31:$R$131,,1))</f>
        <v>1</v>
      </c>
      <c r="R36" s="142">
        <f xml:space="preserve">
IF(AND(P36&gt;='Sediane Nord'!$S$15,A36&lt;='Sediane Nord'!$R$15),0,
IF(AND(P36&gt;='Sediane Nord'!$S$16,A36&lt;='Sediane Nord'!$R$16),0,
IF(AND(P36&gt;='Sediane Nord'!$S$17,A36&lt;='Sediane Nord'!$R$17),0,
IF(AND(P36&gt;='Sediane Nord'!$S$18,A36&lt;='Sediane Nord'!$R$18),0,
MIN(N36,$E$4*(1-D36)*Q36)))))</f>
        <v>38.235294000000003</v>
      </c>
    </row>
    <row r="37" spans="1:18" x14ac:dyDescent="0.45">
      <c r="A37" s="56">
        <f t="shared" si="0"/>
        <v>44673</v>
      </c>
      <c r="B37" s="157">
        <f>_xlfn.XLOOKUP(A37,'Sediane Nord'!$R$23:$R$25,'Sediane Nord'!$U$23:$U$25,0,0)</f>
        <v>0</v>
      </c>
      <c r="C37" s="143">
        <f>_xlfn.XLOOKUP(A37,'Sediane Nord'!$R$15:$R$18,'Sediane Nord'!$U$15:$U$18,SUM($E$3:$G$3),0)</f>
        <v>13</v>
      </c>
      <c r="D37" s="58">
        <f>'PT Storengy'!D29</f>
        <v>0.75</v>
      </c>
      <c r="E37" s="60">
        <f t="shared" si="1"/>
        <v>2.9058823440000019</v>
      </c>
      <c r="F37" s="58">
        <f t="shared" si="2"/>
        <v>0.22058823461538474</v>
      </c>
      <c r="G37" s="59">
        <f>IF(F37&gt;=1,0,_xlfn.XLOOKUP(F37,'Sediane Nord'!$B$31:$B$131,'Sediane Nord'!$R$31:$R$131,,1))</f>
        <v>1</v>
      </c>
      <c r="H37" s="142">
        <f xml:space="preserve">
IF(AND(F37&gt;='Sediane Nord'!$S$15,A37&lt;='Sediane Nord'!$R$15),0,
IF(AND(F37&gt;='Sediane Nord'!$S$16,A37&lt;='Sediane Nord'!$R$16),0,
IF(AND(F37&gt;='Sediane Nord'!$S$17,A37&lt;='Sediane Nord'!$R$17),0,
IF(AND(F37&gt;='Sediane Nord'!$S$18,A37&lt;='Sediane Nord'!$R$18),0,
$E$4*(1-D37)*G37))))</f>
        <v>38.235294000000003</v>
      </c>
      <c r="I37" s="192">
        <f>IF(COUNTIFS('PTC GRTgaz'!$AA$11:$AA$28891,"",'PTC GRTgaz'!$B$11:$B$28891,'Nord-Ouest'!I$15,'PTC GRTgaz'!$D$11:$D$28891,'Nord-Ouest'!$A37,'PTC GRTgaz'!$C$11:$C$28891,"DEL")&gt;0,I$13,SUMIFS('PTC GRTgaz'!$AA$11:$AA$28891,'PTC GRTgaz'!$B$11:$B$28891,'Nord-Ouest'!I$15,'PTC GRTgaz'!$D$11:$D$28891,'Nord-Ouest'!$A37,'PTC GRTgaz'!$C$11:$C$28891,"DEL")*1.0026*$I$13/152.94)</f>
        <v>152.94117600000001</v>
      </c>
      <c r="J37" s="102">
        <f t="shared" si="3"/>
        <v>2.9058823440000019</v>
      </c>
      <c r="K37" s="58">
        <f t="shared" si="4"/>
        <v>0.22058823461538474</v>
      </c>
      <c r="L37" s="59">
        <f>IF(K37&gt;=1,0,_xlfn.XLOOKUP(K37,'Sediane Nord'!$B$31:$B$131,'Sediane Nord'!$R$31:$R$131,,1))</f>
        <v>1</v>
      </c>
      <c r="M37" s="142">
        <f xml:space="preserve">
IF(AND(K37&gt;='Sediane Nord'!$S$15,A37&lt;='Sediane Nord'!$R$15),0,
IF(AND(K37&gt;='Sediane Nord'!$S$16,A37&lt;='Sediane Nord'!$R$16),0,
IF(AND(K37&gt;='Sediane Nord'!$S$17,A37&lt;='Sediane Nord'!$R$17),0,
IF(AND(K37&gt;='Sediane Nord'!$S$18,A37&lt;='Sediane Nord'!$R$18),0,
MIN(I37,$E$4*(1-D37)*L37)))))</f>
        <v>38.235294000000003</v>
      </c>
      <c r="N37" s="192">
        <f>IF(COUNTIFS('PTC GRTgaz'!$AB$11:$AB$28891,"",'PTC GRTgaz'!$B$11:$B$28891,'Nord-Ouest'!N$15,'PTC GRTgaz'!$D$11:$D$28891,'Nord-Ouest'!$A37,'PTC GRTgaz'!$C$11:$C$28891,"DEL")&gt;0,N$13,SUMIFS('PTC GRTgaz'!$AB$11:$AB$28891,'PTC GRTgaz'!$B$11:$B$28891,'Nord-Ouest'!N$15,'PTC GRTgaz'!$D$11:$D$28891,'Nord-Ouest'!$A37,'PTC GRTgaz'!$C$11:$C$28891,"DEL")*1.0026*$N$13/152.94)</f>
        <v>152.94117600000001</v>
      </c>
      <c r="O37" s="102">
        <f t="shared" si="5"/>
        <v>2.9058823440000019</v>
      </c>
      <c r="P37" s="58">
        <f t="shared" si="6"/>
        <v>0.22058823461538474</v>
      </c>
      <c r="Q37" s="59">
        <f>IF(P37&gt;=1,0,_xlfn.XLOOKUP(P37,'Sediane Nord'!$B$31:$B$131,'Sediane Nord'!$R$31:$R$131,,1))</f>
        <v>1</v>
      </c>
      <c r="R37" s="142">
        <f xml:space="preserve">
IF(AND(P37&gt;='Sediane Nord'!$S$15,A37&lt;='Sediane Nord'!$R$15),0,
IF(AND(P37&gt;='Sediane Nord'!$S$16,A37&lt;='Sediane Nord'!$R$16),0,
IF(AND(P37&gt;='Sediane Nord'!$S$17,A37&lt;='Sediane Nord'!$R$17),0,
IF(AND(P37&gt;='Sediane Nord'!$S$18,A37&lt;='Sediane Nord'!$R$18),0,
MIN(N37,$E$4*(1-D37)*Q37)))))</f>
        <v>38.235294000000003</v>
      </c>
    </row>
    <row r="38" spans="1:18" x14ac:dyDescent="0.45">
      <c r="A38" s="56">
        <f t="shared" si="0"/>
        <v>44674</v>
      </c>
      <c r="B38" s="157">
        <f>_xlfn.XLOOKUP(A38,'Sediane Nord'!$R$23:$R$25,'Sediane Nord'!$U$23:$U$25,0,0)</f>
        <v>0</v>
      </c>
      <c r="C38" s="143">
        <f>_xlfn.XLOOKUP(A38,'Sediane Nord'!$R$15:$R$18,'Sediane Nord'!$U$15:$U$18,SUM($E$3:$G$3),0)</f>
        <v>13</v>
      </c>
      <c r="D38" s="58">
        <f>'PT Storengy'!D30</f>
        <v>0.75</v>
      </c>
      <c r="E38" s="60">
        <f t="shared" si="1"/>
        <v>2.944117638000002</v>
      </c>
      <c r="F38" s="58">
        <f t="shared" si="2"/>
        <v>0.22352941107692323</v>
      </c>
      <c r="G38" s="59">
        <f>IF(F38&gt;=1,0,_xlfn.XLOOKUP(F38,'Sediane Nord'!$B$31:$B$131,'Sediane Nord'!$R$31:$R$131,,1))</f>
        <v>1</v>
      </c>
      <c r="H38" s="142">
        <f xml:space="preserve">
IF(AND(F38&gt;='Sediane Nord'!$S$15,A38&lt;='Sediane Nord'!$R$15),0,
IF(AND(F38&gt;='Sediane Nord'!$S$16,A38&lt;='Sediane Nord'!$R$16),0,
IF(AND(F38&gt;='Sediane Nord'!$S$17,A38&lt;='Sediane Nord'!$R$17),0,
IF(AND(F38&gt;='Sediane Nord'!$S$18,A38&lt;='Sediane Nord'!$R$18),0,
$E$4*(1-D38)*G38))))</f>
        <v>38.235294000000003</v>
      </c>
      <c r="I38" s="192">
        <f>IF(COUNTIFS('PTC GRTgaz'!$AA$11:$AA$28891,"",'PTC GRTgaz'!$B$11:$B$28891,'Nord-Ouest'!I$15,'PTC GRTgaz'!$D$11:$D$28891,'Nord-Ouest'!$A38,'PTC GRTgaz'!$C$11:$C$28891,"DEL")&gt;0,I$13,SUMIFS('PTC GRTgaz'!$AA$11:$AA$28891,'PTC GRTgaz'!$B$11:$B$28891,'Nord-Ouest'!I$15,'PTC GRTgaz'!$D$11:$D$28891,'Nord-Ouest'!$A38,'PTC GRTgaz'!$C$11:$C$28891,"DEL")*1.0026*$I$13/152.94)</f>
        <v>152.94117600000001</v>
      </c>
      <c r="J38" s="102">
        <f t="shared" si="3"/>
        <v>2.944117638000002</v>
      </c>
      <c r="K38" s="58">
        <f t="shared" si="4"/>
        <v>0.22352941107692323</v>
      </c>
      <c r="L38" s="59">
        <f>IF(K38&gt;=1,0,_xlfn.XLOOKUP(K38,'Sediane Nord'!$B$31:$B$131,'Sediane Nord'!$R$31:$R$131,,1))</f>
        <v>1</v>
      </c>
      <c r="M38" s="142">
        <f xml:space="preserve">
IF(AND(K38&gt;='Sediane Nord'!$S$15,A38&lt;='Sediane Nord'!$R$15),0,
IF(AND(K38&gt;='Sediane Nord'!$S$16,A38&lt;='Sediane Nord'!$R$16),0,
IF(AND(K38&gt;='Sediane Nord'!$S$17,A38&lt;='Sediane Nord'!$R$17),0,
IF(AND(K38&gt;='Sediane Nord'!$S$18,A38&lt;='Sediane Nord'!$R$18),0,
MIN(I38,$E$4*(1-D38)*L38)))))</f>
        <v>38.235294000000003</v>
      </c>
      <c r="N38" s="192">
        <f>IF(COUNTIFS('PTC GRTgaz'!$AB$11:$AB$28891,"",'PTC GRTgaz'!$B$11:$B$28891,'Nord-Ouest'!N$15,'PTC GRTgaz'!$D$11:$D$28891,'Nord-Ouest'!$A38,'PTC GRTgaz'!$C$11:$C$28891,"DEL")&gt;0,N$13,SUMIFS('PTC GRTgaz'!$AB$11:$AB$28891,'PTC GRTgaz'!$B$11:$B$28891,'Nord-Ouest'!N$15,'PTC GRTgaz'!$D$11:$D$28891,'Nord-Ouest'!$A38,'PTC GRTgaz'!$C$11:$C$28891,"DEL")*1.0026*$N$13/152.94)</f>
        <v>152.94117600000001</v>
      </c>
      <c r="O38" s="102">
        <f t="shared" si="5"/>
        <v>2.944117638000002</v>
      </c>
      <c r="P38" s="58">
        <f t="shared" si="6"/>
        <v>0.22352941107692323</v>
      </c>
      <c r="Q38" s="59">
        <f>IF(P38&gt;=1,0,_xlfn.XLOOKUP(P38,'Sediane Nord'!$B$31:$B$131,'Sediane Nord'!$R$31:$R$131,,1))</f>
        <v>1</v>
      </c>
      <c r="R38" s="142">
        <f xml:space="preserve">
IF(AND(P38&gt;='Sediane Nord'!$S$15,A38&lt;='Sediane Nord'!$R$15),0,
IF(AND(P38&gt;='Sediane Nord'!$S$16,A38&lt;='Sediane Nord'!$R$16),0,
IF(AND(P38&gt;='Sediane Nord'!$S$17,A38&lt;='Sediane Nord'!$R$17),0,
IF(AND(P38&gt;='Sediane Nord'!$S$18,A38&lt;='Sediane Nord'!$R$18),0,
MIN(N38,$E$4*(1-D38)*Q38)))))</f>
        <v>38.235294000000003</v>
      </c>
    </row>
    <row r="39" spans="1:18" x14ac:dyDescent="0.45">
      <c r="A39" s="56">
        <f t="shared" si="0"/>
        <v>44675</v>
      </c>
      <c r="B39" s="157">
        <f>_xlfn.XLOOKUP(A39,'Sediane Nord'!$R$23:$R$25,'Sediane Nord'!$U$23:$U$25,0,0)</f>
        <v>0</v>
      </c>
      <c r="C39" s="143">
        <f>_xlfn.XLOOKUP(A39,'Sediane Nord'!$R$15:$R$18,'Sediane Nord'!$U$15:$U$18,SUM($E$3:$G$3),0)</f>
        <v>13</v>
      </c>
      <c r="D39" s="58">
        <f>'PT Storengy'!D31</f>
        <v>0.75</v>
      </c>
      <c r="E39" s="60">
        <f t="shared" si="1"/>
        <v>2.9823529320000022</v>
      </c>
      <c r="F39" s="58">
        <f t="shared" si="2"/>
        <v>0.22647058753846169</v>
      </c>
      <c r="G39" s="59">
        <f>IF(F39&gt;=1,0,_xlfn.XLOOKUP(F39,'Sediane Nord'!$B$31:$B$131,'Sediane Nord'!$R$31:$R$131,,1))</f>
        <v>1</v>
      </c>
      <c r="H39" s="142">
        <f xml:space="preserve">
IF(AND(F39&gt;='Sediane Nord'!$S$15,A39&lt;='Sediane Nord'!$R$15),0,
IF(AND(F39&gt;='Sediane Nord'!$S$16,A39&lt;='Sediane Nord'!$R$16),0,
IF(AND(F39&gt;='Sediane Nord'!$S$17,A39&lt;='Sediane Nord'!$R$17),0,
IF(AND(F39&gt;='Sediane Nord'!$S$18,A39&lt;='Sediane Nord'!$R$18),0,
$E$4*(1-D39)*G39))))</f>
        <v>38.235294000000003</v>
      </c>
      <c r="I39" s="192">
        <f>IF(COUNTIFS('PTC GRTgaz'!$AA$11:$AA$28891,"",'PTC GRTgaz'!$B$11:$B$28891,'Nord-Ouest'!I$15,'PTC GRTgaz'!$D$11:$D$28891,'Nord-Ouest'!$A39,'PTC GRTgaz'!$C$11:$C$28891,"DEL")&gt;0,I$13,SUMIFS('PTC GRTgaz'!$AA$11:$AA$28891,'PTC GRTgaz'!$B$11:$B$28891,'Nord-Ouest'!I$15,'PTC GRTgaz'!$D$11:$D$28891,'Nord-Ouest'!$A39,'PTC GRTgaz'!$C$11:$C$28891,"DEL")*1.0026*$I$13/152.94)</f>
        <v>152.94117600000001</v>
      </c>
      <c r="J39" s="102">
        <f t="shared" si="3"/>
        <v>2.9823529320000022</v>
      </c>
      <c r="K39" s="58">
        <f t="shared" si="4"/>
        <v>0.22647058753846169</v>
      </c>
      <c r="L39" s="59">
        <f>IF(K39&gt;=1,0,_xlfn.XLOOKUP(K39,'Sediane Nord'!$B$31:$B$131,'Sediane Nord'!$R$31:$R$131,,1))</f>
        <v>1</v>
      </c>
      <c r="M39" s="142">
        <f xml:space="preserve">
IF(AND(K39&gt;='Sediane Nord'!$S$15,A39&lt;='Sediane Nord'!$R$15),0,
IF(AND(K39&gt;='Sediane Nord'!$S$16,A39&lt;='Sediane Nord'!$R$16),0,
IF(AND(K39&gt;='Sediane Nord'!$S$17,A39&lt;='Sediane Nord'!$R$17),0,
IF(AND(K39&gt;='Sediane Nord'!$S$18,A39&lt;='Sediane Nord'!$R$18),0,
MIN(I39,$E$4*(1-D39)*L39)))))</f>
        <v>38.235294000000003</v>
      </c>
      <c r="N39" s="192">
        <f>IF(COUNTIFS('PTC GRTgaz'!$AB$11:$AB$28891,"",'PTC GRTgaz'!$B$11:$B$28891,'Nord-Ouest'!N$15,'PTC GRTgaz'!$D$11:$D$28891,'Nord-Ouest'!$A39,'PTC GRTgaz'!$C$11:$C$28891,"DEL")&gt;0,N$13,SUMIFS('PTC GRTgaz'!$AB$11:$AB$28891,'PTC GRTgaz'!$B$11:$B$28891,'Nord-Ouest'!N$15,'PTC GRTgaz'!$D$11:$D$28891,'Nord-Ouest'!$A39,'PTC GRTgaz'!$C$11:$C$28891,"DEL")*1.0026*$N$13/152.94)</f>
        <v>152.94117600000001</v>
      </c>
      <c r="O39" s="102">
        <f t="shared" si="5"/>
        <v>2.9823529320000022</v>
      </c>
      <c r="P39" s="58">
        <f t="shared" si="6"/>
        <v>0.22647058753846169</v>
      </c>
      <c r="Q39" s="59">
        <f>IF(P39&gt;=1,0,_xlfn.XLOOKUP(P39,'Sediane Nord'!$B$31:$B$131,'Sediane Nord'!$R$31:$R$131,,1))</f>
        <v>1</v>
      </c>
      <c r="R39" s="142">
        <f xml:space="preserve">
IF(AND(P39&gt;='Sediane Nord'!$S$15,A39&lt;='Sediane Nord'!$R$15),0,
IF(AND(P39&gt;='Sediane Nord'!$S$16,A39&lt;='Sediane Nord'!$R$16),0,
IF(AND(P39&gt;='Sediane Nord'!$S$17,A39&lt;='Sediane Nord'!$R$17),0,
IF(AND(P39&gt;='Sediane Nord'!$S$18,A39&lt;='Sediane Nord'!$R$18),0,
MIN(N39,$E$4*(1-D39)*Q39)))))</f>
        <v>38.235294000000003</v>
      </c>
    </row>
    <row r="40" spans="1:18" x14ac:dyDescent="0.45">
      <c r="A40" s="56">
        <f t="shared" si="0"/>
        <v>44676</v>
      </c>
      <c r="B40" s="157">
        <f>_xlfn.XLOOKUP(A40,'Sediane Nord'!$R$23:$R$25,'Sediane Nord'!$U$23:$U$25,0,0)</f>
        <v>0</v>
      </c>
      <c r="C40" s="143">
        <f>_xlfn.XLOOKUP(A40,'Sediane Nord'!$R$15:$R$18,'Sediane Nord'!$U$15:$U$18,SUM($E$3:$G$3),0)</f>
        <v>13</v>
      </c>
      <c r="D40" s="58">
        <f>'PT Storengy'!D32</f>
        <v>0.75</v>
      </c>
      <c r="E40" s="60">
        <f t="shared" si="1"/>
        <v>3.0205882260000023</v>
      </c>
      <c r="F40" s="58">
        <f t="shared" si="2"/>
        <v>0.22941176400000016</v>
      </c>
      <c r="G40" s="59">
        <f>IF(F40&gt;=1,0,_xlfn.XLOOKUP(F40,'Sediane Nord'!$B$31:$B$131,'Sediane Nord'!$R$31:$R$131,,1))</f>
        <v>1</v>
      </c>
      <c r="H40" s="142">
        <f xml:space="preserve">
IF(AND(F40&gt;='Sediane Nord'!$S$15,A40&lt;='Sediane Nord'!$R$15),0,
IF(AND(F40&gt;='Sediane Nord'!$S$16,A40&lt;='Sediane Nord'!$R$16),0,
IF(AND(F40&gt;='Sediane Nord'!$S$17,A40&lt;='Sediane Nord'!$R$17),0,
IF(AND(F40&gt;='Sediane Nord'!$S$18,A40&lt;='Sediane Nord'!$R$18),0,
$E$4*(1-D40)*G40))))</f>
        <v>38.235294000000003</v>
      </c>
      <c r="I40" s="192">
        <f>IF(COUNTIFS('PTC GRTgaz'!$AA$11:$AA$28891,"",'PTC GRTgaz'!$B$11:$B$28891,'Nord-Ouest'!I$15,'PTC GRTgaz'!$D$11:$D$28891,'Nord-Ouest'!$A40,'PTC GRTgaz'!$C$11:$C$28891,"DEL")&gt;0,I$13,SUMIFS('PTC GRTgaz'!$AA$11:$AA$28891,'PTC GRTgaz'!$B$11:$B$28891,'Nord-Ouest'!I$15,'PTC GRTgaz'!$D$11:$D$28891,'Nord-Ouest'!$A40,'PTC GRTgaz'!$C$11:$C$28891,"DEL")*1.0026*$I$13/152.94)</f>
        <v>152.94117600000001</v>
      </c>
      <c r="J40" s="102">
        <f t="shared" si="3"/>
        <v>3.0205882260000023</v>
      </c>
      <c r="K40" s="58">
        <f t="shared" si="4"/>
        <v>0.22941176400000016</v>
      </c>
      <c r="L40" s="59">
        <f>IF(K40&gt;=1,0,_xlfn.XLOOKUP(K40,'Sediane Nord'!$B$31:$B$131,'Sediane Nord'!$R$31:$R$131,,1))</f>
        <v>1</v>
      </c>
      <c r="M40" s="142">
        <f xml:space="preserve">
IF(AND(K40&gt;='Sediane Nord'!$S$15,A40&lt;='Sediane Nord'!$R$15),0,
IF(AND(K40&gt;='Sediane Nord'!$S$16,A40&lt;='Sediane Nord'!$R$16),0,
IF(AND(K40&gt;='Sediane Nord'!$S$17,A40&lt;='Sediane Nord'!$R$17),0,
IF(AND(K40&gt;='Sediane Nord'!$S$18,A40&lt;='Sediane Nord'!$R$18),0,
MIN(I40,$E$4*(1-D40)*L40)))))</f>
        <v>38.235294000000003</v>
      </c>
      <c r="N40" s="192">
        <f>IF(COUNTIFS('PTC GRTgaz'!$AB$11:$AB$28891,"",'PTC GRTgaz'!$B$11:$B$28891,'Nord-Ouest'!N$15,'PTC GRTgaz'!$D$11:$D$28891,'Nord-Ouest'!$A40,'PTC GRTgaz'!$C$11:$C$28891,"DEL")&gt;0,N$13,SUMIFS('PTC GRTgaz'!$AB$11:$AB$28891,'PTC GRTgaz'!$B$11:$B$28891,'Nord-Ouest'!N$15,'PTC GRTgaz'!$D$11:$D$28891,'Nord-Ouest'!$A40,'PTC GRTgaz'!$C$11:$C$28891,"DEL")*1.0026*$N$13/152.94)</f>
        <v>152.94117600000001</v>
      </c>
      <c r="O40" s="102">
        <f t="shared" si="5"/>
        <v>3.0205882260000023</v>
      </c>
      <c r="P40" s="58">
        <f t="shared" si="6"/>
        <v>0.22941176400000016</v>
      </c>
      <c r="Q40" s="59">
        <f>IF(P40&gt;=1,0,_xlfn.XLOOKUP(P40,'Sediane Nord'!$B$31:$B$131,'Sediane Nord'!$R$31:$R$131,,1))</f>
        <v>1</v>
      </c>
      <c r="R40" s="142">
        <f xml:space="preserve">
IF(AND(P40&gt;='Sediane Nord'!$S$15,A40&lt;='Sediane Nord'!$R$15),0,
IF(AND(P40&gt;='Sediane Nord'!$S$16,A40&lt;='Sediane Nord'!$R$16),0,
IF(AND(P40&gt;='Sediane Nord'!$S$17,A40&lt;='Sediane Nord'!$R$17),0,
IF(AND(P40&gt;='Sediane Nord'!$S$18,A40&lt;='Sediane Nord'!$R$18),0,
MIN(N40,$E$4*(1-D40)*Q40)))))</f>
        <v>38.235294000000003</v>
      </c>
    </row>
    <row r="41" spans="1:18" x14ac:dyDescent="0.45">
      <c r="A41" s="56">
        <f t="shared" si="0"/>
        <v>44677</v>
      </c>
      <c r="B41" s="157">
        <f>_xlfn.XLOOKUP(A41,'Sediane Nord'!$R$23:$R$25,'Sediane Nord'!$U$23:$U$25,0,0)</f>
        <v>0</v>
      </c>
      <c r="C41" s="143">
        <f>_xlfn.XLOOKUP(A41,'Sediane Nord'!$R$15:$R$18,'Sediane Nord'!$U$15:$U$18,SUM($E$3:$G$3),0)</f>
        <v>13</v>
      </c>
      <c r="D41" s="58">
        <f>'PT Storengy'!D33</f>
        <v>0.75</v>
      </c>
      <c r="E41" s="60">
        <f t="shared" si="1"/>
        <v>3.0588235200000025</v>
      </c>
      <c r="F41" s="58">
        <f t="shared" si="2"/>
        <v>0.23235294046153865</v>
      </c>
      <c r="G41" s="59">
        <f>IF(F41&gt;=1,0,_xlfn.XLOOKUP(F41,'Sediane Nord'!$B$31:$B$131,'Sediane Nord'!$R$31:$R$131,,1))</f>
        <v>1</v>
      </c>
      <c r="H41" s="142">
        <f xml:space="preserve">
IF(AND(F41&gt;='Sediane Nord'!$S$15,A41&lt;='Sediane Nord'!$R$15),0,
IF(AND(F41&gt;='Sediane Nord'!$S$16,A41&lt;='Sediane Nord'!$R$16),0,
IF(AND(F41&gt;='Sediane Nord'!$S$17,A41&lt;='Sediane Nord'!$R$17),0,
IF(AND(F41&gt;='Sediane Nord'!$S$18,A41&lt;='Sediane Nord'!$R$18),0,
$E$4*(1-D41)*G41))))</f>
        <v>38.235294000000003</v>
      </c>
      <c r="I41" s="192">
        <f>IF(COUNTIFS('PTC GRTgaz'!$AA$11:$AA$28891,"",'PTC GRTgaz'!$B$11:$B$28891,'Nord-Ouest'!I$15,'PTC GRTgaz'!$D$11:$D$28891,'Nord-Ouest'!$A41,'PTC GRTgaz'!$C$11:$C$28891,"DEL")&gt;0,I$13,SUMIFS('PTC GRTgaz'!$AA$11:$AA$28891,'PTC GRTgaz'!$B$11:$B$28891,'Nord-Ouest'!I$15,'PTC GRTgaz'!$D$11:$D$28891,'Nord-Ouest'!$A41,'PTC GRTgaz'!$C$11:$C$28891,"DEL")*1.0026*$I$13/152.94)</f>
        <v>152.94117600000001</v>
      </c>
      <c r="J41" s="102">
        <f t="shared" si="3"/>
        <v>3.0588235200000025</v>
      </c>
      <c r="K41" s="58">
        <f t="shared" si="4"/>
        <v>0.23235294046153865</v>
      </c>
      <c r="L41" s="59">
        <f>IF(K41&gt;=1,0,_xlfn.XLOOKUP(K41,'Sediane Nord'!$B$31:$B$131,'Sediane Nord'!$R$31:$R$131,,1))</f>
        <v>1</v>
      </c>
      <c r="M41" s="142">
        <f xml:space="preserve">
IF(AND(K41&gt;='Sediane Nord'!$S$15,A41&lt;='Sediane Nord'!$R$15),0,
IF(AND(K41&gt;='Sediane Nord'!$S$16,A41&lt;='Sediane Nord'!$R$16),0,
IF(AND(K41&gt;='Sediane Nord'!$S$17,A41&lt;='Sediane Nord'!$R$17),0,
IF(AND(K41&gt;='Sediane Nord'!$S$18,A41&lt;='Sediane Nord'!$R$18),0,
MIN(I41,$E$4*(1-D41)*L41)))))</f>
        <v>38.235294000000003</v>
      </c>
      <c r="N41" s="192">
        <f>IF(COUNTIFS('PTC GRTgaz'!$AB$11:$AB$28891,"",'PTC GRTgaz'!$B$11:$B$28891,'Nord-Ouest'!N$15,'PTC GRTgaz'!$D$11:$D$28891,'Nord-Ouest'!$A41,'PTC GRTgaz'!$C$11:$C$28891,"DEL")&gt;0,N$13,SUMIFS('PTC GRTgaz'!$AB$11:$AB$28891,'PTC GRTgaz'!$B$11:$B$28891,'Nord-Ouest'!N$15,'PTC GRTgaz'!$D$11:$D$28891,'Nord-Ouest'!$A41,'PTC GRTgaz'!$C$11:$C$28891,"DEL")*1.0026*$N$13/152.94)</f>
        <v>152.94117600000001</v>
      </c>
      <c r="O41" s="102">
        <f t="shared" si="5"/>
        <v>3.0588235200000025</v>
      </c>
      <c r="P41" s="58">
        <f t="shared" si="6"/>
        <v>0.23235294046153865</v>
      </c>
      <c r="Q41" s="59">
        <f>IF(P41&gt;=1,0,_xlfn.XLOOKUP(P41,'Sediane Nord'!$B$31:$B$131,'Sediane Nord'!$R$31:$R$131,,1))</f>
        <v>1</v>
      </c>
      <c r="R41" s="142">
        <f xml:space="preserve">
IF(AND(P41&gt;='Sediane Nord'!$S$15,A41&lt;='Sediane Nord'!$R$15),0,
IF(AND(P41&gt;='Sediane Nord'!$S$16,A41&lt;='Sediane Nord'!$R$16),0,
IF(AND(P41&gt;='Sediane Nord'!$S$17,A41&lt;='Sediane Nord'!$R$17),0,
IF(AND(P41&gt;='Sediane Nord'!$S$18,A41&lt;='Sediane Nord'!$R$18),0,
MIN(N41,$E$4*(1-D41)*Q41)))))</f>
        <v>38.235294000000003</v>
      </c>
    </row>
    <row r="42" spans="1:18" x14ac:dyDescent="0.45">
      <c r="A42" s="56">
        <f t="shared" si="0"/>
        <v>44678</v>
      </c>
      <c r="B42" s="157">
        <f>_xlfn.XLOOKUP(A42,'Sediane Nord'!$R$23:$R$25,'Sediane Nord'!$U$23:$U$25,0,0)</f>
        <v>0</v>
      </c>
      <c r="C42" s="143">
        <f>_xlfn.XLOOKUP(A42,'Sediane Nord'!$R$15:$R$18,'Sediane Nord'!$U$15:$U$18,SUM($E$3:$G$3),0)</f>
        <v>13</v>
      </c>
      <c r="D42" s="58">
        <f>'PT Storengy'!D34</f>
        <v>0.75</v>
      </c>
      <c r="E42" s="60">
        <f t="shared" si="1"/>
        <v>3.0970588140000026</v>
      </c>
      <c r="F42" s="58">
        <f t="shared" si="2"/>
        <v>0.23529411692307711</v>
      </c>
      <c r="G42" s="59">
        <f>IF(F42&gt;=1,0,_xlfn.XLOOKUP(F42,'Sediane Nord'!$B$31:$B$131,'Sediane Nord'!$R$31:$R$131,,1))</f>
        <v>1</v>
      </c>
      <c r="H42" s="142">
        <f xml:space="preserve">
IF(AND(F42&gt;='Sediane Nord'!$S$15,A42&lt;='Sediane Nord'!$R$15),0,
IF(AND(F42&gt;='Sediane Nord'!$S$16,A42&lt;='Sediane Nord'!$R$16),0,
IF(AND(F42&gt;='Sediane Nord'!$S$17,A42&lt;='Sediane Nord'!$R$17),0,
IF(AND(F42&gt;='Sediane Nord'!$S$18,A42&lt;='Sediane Nord'!$R$18),0,
$E$4*(1-D42)*G42))))</f>
        <v>38.235294000000003</v>
      </c>
      <c r="I42" s="192">
        <f>IF(COUNTIFS('PTC GRTgaz'!$AA$11:$AA$28891,"",'PTC GRTgaz'!$B$11:$B$28891,'Nord-Ouest'!I$15,'PTC GRTgaz'!$D$11:$D$28891,'Nord-Ouest'!$A42,'PTC GRTgaz'!$C$11:$C$28891,"DEL")&gt;0,I$13,SUMIFS('PTC GRTgaz'!$AA$11:$AA$28891,'PTC GRTgaz'!$B$11:$B$28891,'Nord-Ouest'!I$15,'PTC GRTgaz'!$D$11:$D$28891,'Nord-Ouest'!$A42,'PTC GRTgaz'!$C$11:$C$28891,"DEL")*1.0026*$I$13/152.94)</f>
        <v>152.94117600000001</v>
      </c>
      <c r="J42" s="102">
        <f t="shared" si="3"/>
        <v>3.0970588140000026</v>
      </c>
      <c r="K42" s="58">
        <f t="shared" si="4"/>
        <v>0.23529411692307711</v>
      </c>
      <c r="L42" s="59">
        <f>IF(K42&gt;=1,0,_xlfn.XLOOKUP(K42,'Sediane Nord'!$B$31:$B$131,'Sediane Nord'!$R$31:$R$131,,1))</f>
        <v>1</v>
      </c>
      <c r="M42" s="142">
        <f xml:space="preserve">
IF(AND(K42&gt;='Sediane Nord'!$S$15,A42&lt;='Sediane Nord'!$R$15),0,
IF(AND(K42&gt;='Sediane Nord'!$S$16,A42&lt;='Sediane Nord'!$R$16),0,
IF(AND(K42&gt;='Sediane Nord'!$S$17,A42&lt;='Sediane Nord'!$R$17),0,
IF(AND(K42&gt;='Sediane Nord'!$S$18,A42&lt;='Sediane Nord'!$R$18),0,
MIN(I42,$E$4*(1-D42)*L42)))))</f>
        <v>38.235294000000003</v>
      </c>
      <c r="N42" s="192">
        <f>IF(COUNTIFS('PTC GRTgaz'!$AB$11:$AB$28891,"",'PTC GRTgaz'!$B$11:$B$28891,'Nord-Ouest'!N$15,'PTC GRTgaz'!$D$11:$D$28891,'Nord-Ouest'!$A42,'PTC GRTgaz'!$C$11:$C$28891,"DEL")&gt;0,N$13,SUMIFS('PTC GRTgaz'!$AB$11:$AB$28891,'PTC GRTgaz'!$B$11:$B$28891,'Nord-Ouest'!N$15,'PTC GRTgaz'!$D$11:$D$28891,'Nord-Ouest'!$A42,'PTC GRTgaz'!$C$11:$C$28891,"DEL")*1.0026*$N$13/152.94)</f>
        <v>152.94117600000001</v>
      </c>
      <c r="O42" s="102">
        <f t="shared" si="5"/>
        <v>3.0970588140000026</v>
      </c>
      <c r="P42" s="58">
        <f t="shared" si="6"/>
        <v>0.23529411692307711</v>
      </c>
      <c r="Q42" s="59">
        <f>IF(P42&gt;=1,0,_xlfn.XLOOKUP(P42,'Sediane Nord'!$B$31:$B$131,'Sediane Nord'!$R$31:$R$131,,1))</f>
        <v>1</v>
      </c>
      <c r="R42" s="142">
        <f xml:space="preserve">
IF(AND(P42&gt;='Sediane Nord'!$S$15,A42&lt;='Sediane Nord'!$R$15),0,
IF(AND(P42&gt;='Sediane Nord'!$S$16,A42&lt;='Sediane Nord'!$R$16),0,
IF(AND(P42&gt;='Sediane Nord'!$S$17,A42&lt;='Sediane Nord'!$R$17),0,
IF(AND(P42&gt;='Sediane Nord'!$S$18,A42&lt;='Sediane Nord'!$R$18),0,
MIN(N42,$E$4*(1-D42)*Q42)))))</f>
        <v>38.235294000000003</v>
      </c>
    </row>
    <row r="43" spans="1:18" x14ac:dyDescent="0.45">
      <c r="A43" s="56">
        <f t="shared" si="0"/>
        <v>44679</v>
      </c>
      <c r="B43" s="157">
        <f>_xlfn.XLOOKUP(A43,'Sediane Nord'!$R$23:$R$25,'Sediane Nord'!$U$23:$U$25,0,0)</f>
        <v>0</v>
      </c>
      <c r="C43" s="143">
        <f>_xlfn.XLOOKUP(A43,'Sediane Nord'!$R$15:$R$18,'Sediane Nord'!$U$15:$U$18,SUM($E$3:$G$3),0)</f>
        <v>13</v>
      </c>
      <c r="D43" s="58">
        <f>'PT Storengy'!D35</f>
        <v>0.75</v>
      </c>
      <c r="E43" s="60">
        <f t="shared" si="1"/>
        <v>3.1352941080000027</v>
      </c>
      <c r="F43" s="58">
        <f t="shared" si="2"/>
        <v>0.23823529338461558</v>
      </c>
      <c r="G43" s="59">
        <f>IF(F43&gt;=1,0,_xlfn.XLOOKUP(F43,'Sediane Nord'!$B$31:$B$131,'Sediane Nord'!$R$31:$R$131,,1))</f>
        <v>1</v>
      </c>
      <c r="H43" s="142">
        <f xml:space="preserve">
IF(AND(F43&gt;='Sediane Nord'!$S$15,A43&lt;='Sediane Nord'!$R$15),0,
IF(AND(F43&gt;='Sediane Nord'!$S$16,A43&lt;='Sediane Nord'!$R$16),0,
IF(AND(F43&gt;='Sediane Nord'!$S$17,A43&lt;='Sediane Nord'!$R$17),0,
IF(AND(F43&gt;='Sediane Nord'!$S$18,A43&lt;='Sediane Nord'!$R$18),0,
$E$4*(1-D43)*G43))))</f>
        <v>38.235294000000003</v>
      </c>
      <c r="I43" s="192">
        <f>IF(COUNTIFS('PTC GRTgaz'!$AA$11:$AA$28891,"",'PTC GRTgaz'!$B$11:$B$28891,'Nord-Ouest'!I$15,'PTC GRTgaz'!$D$11:$D$28891,'Nord-Ouest'!$A43,'PTC GRTgaz'!$C$11:$C$28891,"DEL")&gt;0,I$13,SUMIFS('PTC GRTgaz'!$AA$11:$AA$28891,'PTC GRTgaz'!$B$11:$B$28891,'Nord-Ouest'!I$15,'PTC GRTgaz'!$D$11:$D$28891,'Nord-Ouest'!$A43,'PTC GRTgaz'!$C$11:$C$28891,"DEL")*1.0026*$I$13/152.94)</f>
        <v>152.94117600000001</v>
      </c>
      <c r="J43" s="102">
        <f t="shared" si="3"/>
        <v>3.1352941080000027</v>
      </c>
      <c r="K43" s="58">
        <f t="shared" si="4"/>
        <v>0.23823529338461558</v>
      </c>
      <c r="L43" s="59">
        <f>IF(K43&gt;=1,0,_xlfn.XLOOKUP(K43,'Sediane Nord'!$B$31:$B$131,'Sediane Nord'!$R$31:$R$131,,1))</f>
        <v>1</v>
      </c>
      <c r="M43" s="142">
        <f xml:space="preserve">
IF(AND(K43&gt;='Sediane Nord'!$S$15,A43&lt;='Sediane Nord'!$R$15),0,
IF(AND(K43&gt;='Sediane Nord'!$S$16,A43&lt;='Sediane Nord'!$R$16),0,
IF(AND(K43&gt;='Sediane Nord'!$S$17,A43&lt;='Sediane Nord'!$R$17),0,
IF(AND(K43&gt;='Sediane Nord'!$S$18,A43&lt;='Sediane Nord'!$R$18),0,
MIN(I43,$E$4*(1-D43)*L43)))))</f>
        <v>38.235294000000003</v>
      </c>
      <c r="N43" s="192">
        <f>IF(COUNTIFS('PTC GRTgaz'!$AB$11:$AB$28891,"",'PTC GRTgaz'!$B$11:$B$28891,'Nord-Ouest'!N$15,'PTC GRTgaz'!$D$11:$D$28891,'Nord-Ouest'!$A43,'PTC GRTgaz'!$C$11:$C$28891,"DEL")&gt;0,N$13,SUMIFS('PTC GRTgaz'!$AB$11:$AB$28891,'PTC GRTgaz'!$B$11:$B$28891,'Nord-Ouest'!N$15,'PTC GRTgaz'!$D$11:$D$28891,'Nord-Ouest'!$A43,'PTC GRTgaz'!$C$11:$C$28891,"DEL")*1.0026*$N$13/152.94)</f>
        <v>152.94117600000001</v>
      </c>
      <c r="O43" s="102">
        <f t="shared" si="5"/>
        <v>3.1352941080000027</v>
      </c>
      <c r="P43" s="58">
        <f t="shared" si="6"/>
        <v>0.23823529338461558</v>
      </c>
      <c r="Q43" s="59">
        <f>IF(P43&gt;=1,0,_xlfn.XLOOKUP(P43,'Sediane Nord'!$B$31:$B$131,'Sediane Nord'!$R$31:$R$131,,1))</f>
        <v>1</v>
      </c>
      <c r="R43" s="142">
        <f xml:space="preserve">
IF(AND(P43&gt;='Sediane Nord'!$S$15,A43&lt;='Sediane Nord'!$R$15),0,
IF(AND(P43&gt;='Sediane Nord'!$S$16,A43&lt;='Sediane Nord'!$R$16),0,
IF(AND(P43&gt;='Sediane Nord'!$S$17,A43&lt;='Sediane Nord'!$R$17),0,
IF(AND(P43&gt;='Sediane Nord'!$S$18,A43&lt;='Sediane Nord'!$R$18),0,
MIN(N43,$E$4*(1-D43)*Q43)))))</f>
        <v>38.235294000000003</v>
      </c>
    </row>
    <row r="44" spans="1:18" x14ac:dyDescent="0.45">
      <c r="A44" s="56">
        <f t="shared" si="0"/>
        <v>44680</v>
      </c>
      <c r="B44" s="157">
        <f>_xlfn.XLOOKUP(A44,'Sediane Nord'!$R$23:$R$25,'Sediane Nord'!$U$23:$U$25,0,0)</f>
        <v>0</v>
      </c>
      <c r="C44" s="143">
        <f>_xlfn.XLOOKUP(A44,'Sediane Nord'!$R$15:$R$18,'Sediane Nord'!$U$15:$U$18,SUM($E$3:$G$3),0)</f>
        <v>13</v>
      </c>
      <c r="D44" s="58">
        <f>'PT Storengy'!D36</f>
        <v>0.75</v>
      </c>
      <c r="E44" s="60">
        <f t="shared" si="1"/>
        <v>3.1735294020000029</v>
      </c>
      <c r="F44" s="58">
        <f t="shared" si="2"/>
        <v>0.24117646984615407</v>
      </c>
      <c r="G44" s="59">
        <f>IF(F44&gt;=1,0,_xlfn.XLOOKUP(F44,'Sediane Nord'!$B$31:$B$131,'Sediane Nord'!$R$31:$R$131,,1))</f>
        <v>1</v>
      </c>
      <c r="H44" s="142">
        <f xml:space="preserve">
IF(AND(F44&gt;='Sediane Nord'!$S$15,A44&lt;='Sediane Nord'!$R$15),0,
IF(AND(F44&gt;='Sediane Nord'!$S$16,A44&lt;='Sediane Nord'!$R$16),0,
IF(AND(F44&gt;='Sediane Nord'!$S$17,A44&lt;='Sediane Nord'!$R$17),0,
IF(AND(F44&gt;='Sediane Nord'!$S$18,A44&lt;='Sediane Nord'!$R$18),0,
$E$4*(1-D44)*G44))))</f>
        <v>38.235294000000003</v>
      </c>
      <c r="I44" s="192">
        <f>IF(COUNTIFS('PTC GRTgaz'!$AA$11:$AA$28891,"",'PTC GRTgaz'!$B$11:$B$28891,'Nord-Ouest'!I$15,'PTC GRTgaz'!$D$11:$D$28891,'Nord-Ouest'!$A44,'PTC GRTgaz'!$C$11:$C$28891,"DEL")&gt;0,I$13,SUMIFS('PTC GRTgaz'!$AA$11:$AA$28891,'PTC GRTgaz'!$B$11:$B$28891,'Nord-Ouest'!I$15,'PTC GRTgaz'!$D$11:$D$28891,'Nord-Ouest'!$A44,'PTC GRTgaz'!$C$11:$C$28891,"DEL")*1.0026*$I$13/152.94)</f>
        <v>152.94117600000001</v>
      </c>
      <c r="J44" s="102">
        <f t="shared" si="3"/>
        <v>3.1735294020000029</v>
      </c>
      <c r="K44" s="58">
        <f t="shared" si="4"/>
        <v>0.24117646984615407</v>
      </c>
      <c r="L44" s="59">
        <f>IF(K44&gt;=1,0,_xlfn.XLOOKUP(K44,'Sediane Nord'!$B$31:$B$131,'Sediane Nord'!$R$31:$R$131,,1))</f>
        <v>1</v>
      </c>
      <c r="M44" s="142">
        <f xml:space="preserve">
IF(AND(K44&gt;='Sediane Nord'!$S$15,A44&lt;='Sediane Nord'!$R$15),0,
IF(AND(K44&gt;='Sediane Nord'!$S$16,A44&lt;='Sediane Nord'!$R$16),0,
IF(AND(K44&gt;='Sediane Nord'!$S$17,A44&lt;='Sediane Nord'!$R$17),0,
IF(AND(K44&gt;='Sediane Nord'!$S$18,A44&lt;='Sediane Nord'!$R$18),0,
MIN(I44,$E$4*(1-D44)*L44)))))</f>
        <v>38.235294000000003</v>
      </c>
      <c r="N44" s="192">
        <f>IF(COUNTIFS('PTC GRTgaz'!$AB$11:$AB$28891,"",'PTC GRTgaz'!$B$11:$B$28891,'Nord-Ouest'!N$15,'PTC GRTgaz'!$D$11:$D$28891,'Nord-Ouest'!$A44,'PTC GRTgaz'!$C$11:$C$28891,"DEL")&gt;0,N$13,SUMIFS('PTC GRTgaz'!$AB$11:$AB$28891,'PTC GRTgaz'!$B$11:$B$28891,'Nord-Ouest'!N$15,'PTC GRTgaz'!$D$11:$D$28891,'Nord-Ouest'!$A44,'PTC GRTgaz'!$C$11:$C$28891,"DEL")*1.0026*$N$13/152.94)</f>
        <v>152.94117600000001</v>
      </c>
      <c r="O44" s="102">
        <f t="shared" si="5"/>
        <v>3.1735294020000029</v>
      </c>
      <c r="P44" s="58">
        <f t="shared" si="6"/>
        <v>0.24117646984615407</v>
      </c>
      <c r="Q44" s="59">
        <f>IF(P44&gt;=1,0,_xlfn.XLOOKUP(P44,'Sediane Nord'!$B$31:$B$131,'Sediane Nord'!$R$31:$R$131,,1))</f>
        <v>1</v>
      </c>
      <c r="R44" s="142">
        <f xml:space="preserve">
IF(AND(P44&gt;='Sediane Nord'!$S$15,A44&lt;='Sediane Nord'!$R$15),0,
IF(AND(P44&gt;='Sediane Nord'!$S$16,A44&lt;='Sediane Nord'!$R$16),0,
IF(AND(P44&gt;='Sediane Nord'!$S$17,A44&lt;='Sediane Nord'!$R$17),0,
IF(AND(P44&gt;='Sediane Nord'!$S$18,A44&lt;='Sediane Nord'!$R$18),0,
MIN(N44,$E$4*(1-D44)*Q44)))))</f>
        <v>38.235294000000003</v>
      </c>
    </row>
    <row r="45" spans="1:18" x14ac:dyDescent="0.45">
      <c r="A45" s="56">
        <f t="shared" si="0"/>
        <v>44681</v>
      </c>
      <c r="B45" s="157">
        <f>_xlfn.XLOOKUP(A45,'Sediane Nord'!$R$23:$R$25,'Sediane Nord'!$U$23:$U$25,0,0)</f>
        <v>0</v>
      </c>
      <c r="C45" s="143">
        <f>_xlfn.XLOOKUP(A45,'Sediane Nord'!$R$15:$R$18,'Sediane Nord'!$U$15:$U$18,SUM($E$3:$G$3),0)</f>
        <v>13</v>
      </c>
      <c r="D45" s="58">
        <f>'PT Storengy'!D37</f>
        <v>0.75</v>
      </c>
      <c r="E45" s="60">
        <f t="shared" si="1"/>
        <v>3.211764696000003</v>
      </c>
      <c r="F45" s="58">
        <f t="shared" si="2"/>
        <v>0.24411764630769253</v>
      </c>
      <c r="G45" s="59">
        <f>IF(F45&gt;=1,0,_xlfn.XLOOKUP(F45,'Sediane Nord'!$B$31:$B$131,'Sediane Nord'!$R$31:$R$131,,1))</f>
        <v>1</v>
      </c>
      <c r="H45" s="142">
        <f xml:space="preserve">
IF(AND(F45&gt;='Sediane Nord'!$S$15,A45&lt;='Sediane Nord'!$R$15),0,
IF(AND(F45&gt;='Sediane Nord'!$S$16,A45&lt;='Sediane Nord'!$R$16),0,
IF(AND(F45&gt;='Sediane Nord'!$S$17,A45&lt;='Sediane Nord'!$R$17),0,
IF(AND(F45&gt;='Sediane Nord'!$S$18,A45&lt;='Sediane Nord'!$R$18),0,
$E$4*(1-D45)*G45))))</f>
        <v>38.235294000000003</v>
      </c>
      <c r="I45" s="192">
        <f>IF(COUNTIFS('PTC GRTgaz'!$AA$11:$AA$28891,"",'PTC GRTgaz'!$B$11:$B$28891,'Nord-Ouest'!I$15,'PTC GRTgaz'!$D$11:$D$28891,'Nord-Ouest'!$A45,'PTC GRTgaz'!$C$11:$C$28891,"DEL")&gt;0,I$13,SUMIFS('PTC GRTgaz'!$AA$11:$AA$28891,'PTC GRTgaz'!$B$11:$B$28891,'Nord-Ouest'!I$15,'PTC GRTgaz'!$D$11:$D$28891,'Nord-Ouest'!$A45,'PTC GRTgaz'!$C$11:$C$28891,"DEL")*1.0026*$I$13/152.94)</f>
        <v>152.94117600000001</v>
      </c>
      <c r="J45" s="102">
        <f t="shared" si="3"/>
        <v>3.211764696000003</v>
      </c>
      <c r="K45" s="58">
        <f t="shared" si="4"/>
        <v>0.24411764630769253</v>
      </c>
      <c r="L45" s="59">
        <f>IF(K45&gt;=1,0,_xlfn.XLOOKUP(K45,'Sediane Nord'!$B$31:$B$131,'Sediane Nord'!$R$31:$R$131,,1))</f>
        <v>1</v>
      </c>
      <c r="M45" s="142">
        <f xml:space="preserve">
IF(AND(K45&gt;='Sediane Nord'!$S$15,A45&lt;='Sediane Nord'!$R$15),0,
IF(AND(K45&gt;='Sediane Nord'!$S$16,A45&lt;='Sediane Nord'!$R$16),0,
IF(AND(K45&gt;='Sediane Nord'!$S$17,A45&lt;='Sediane Nord'!$R$17),0,
IF(AND(K45&gt;='Sediane Nord'!$S$18,A45&lt;='Sediane Nord'!$R$18),0,
MIN(I45,$E$4*(1-D45)*L45)))))</f>
        <v>38.235294000000003</v>
      </c>
      <c r="N45" s="192">
        <f>IF(COUNTIFS('PTC GRTgaz'!$AB$11:$AB$28891,"",'PTC GRTgaz'!$B$11:$B$28891,'Nord-Ouest'!N$15,'PTC GRTgaz'!$D$11:$D$28891,'Nord-Ouest'!$A45,'PTC GRTgaz'!$C$11:$C$28891,"DEL")&gt;0,N$13,SUMIFS('PTC GRTgaz'!$AB$11:$AB$28891,'PTC GRTgaz'!$B$11:$B$28891,'Nord-Ouest'!N$15,'PTC GRTgaz'!$D$11:$D$28891,'Nord-Ouest'!$A45,'PTC GRTgaz'!$C$11:$C$28891,"DEL")*1.0026*$N$13/152.94)</f>
        <v>152.94117600000001</v>
      </c>
      <c r="O45" s="102">
        <f t="shared" si="5"/>
        <v>3.211764696000003</v>
      </c>
      <c r="P45" s="58">
        <f t="shared" si="6"/>
        <v>0.24411764630769253</v>
      </c>
      <c r="Q45" s="59">
        <f>IF(P45&gt;=1,0,_xlfn.XLOOKUP(P45,'Sediane Nord'!$B$31:$B$131,'Sediane Nord'!$R$31:$R$131,,1))</f>
        <v>1</v>
      </c>
      <c r="R45" s="142">
        <f xml:space="preserve">
IF(AND(P45&gt;='Sediane Nord'!$S$15,A45&lt;='Sediane Nord'!$R$15),0,
IF(AND(P45&gt;='Sediane Nord'!$S$16,A45&lt;='Sediane Nord'!$R$16),0,
IF(AND(P45&gt;='Sediane Nord'!$S$17,A45&lt;='Sediane Nord'!$R$17),0,
IF(AND(P45&gt;='Sediane Nord'!$S$18,A45&lt;='Sediane Nord'!$R$18),0,
MIN(N45,$E$4*(1-D45)*Q45)))))</f>
        <v>38.235294000000003</v>
      </c>
    </row>
    <row r="46" spans="1:18" x14ac:dyDescent="0.45">
      <c r="A46" s="56">
        <f t="shared" si="0"/>
        <v>44682</v>
      </c>
      <c r="B46" s="157">
        <f>_xlfn.XLOOKUP(A46,'Sediane Nord'!$R$23:$R$25,'Sediane Nord'!$U$23:$U$25,0,0)</f>
        <v>0</v>
      </c>
      <c r="C46" s="143">
        <f>_xlfn.XLOOKUP(A46,'Sediane Nord'!$R$15:$R$18,'Sediane Nord'!$U$15:$U$18,SUM($E$3:$G$3),0)</f>
        <v>13</v>
      </c>
      <c r="D46" s="58">
        <f>'PT Storengy'!D38</f>
        <v>0.75</v>
      </c>
      <c r="E46" s="60">
        <f t="shared" si="1"/>
        <v>3.2499999900000032</v>
      </c>
      <c r="F46" s="58">
        <f t="shared" si="2"/>
        <v>0.247058822769231</v>
      </c>
      <c r="G46" s="59">
        <f>IF(F46&gt;=1,0,_xlfn.XLOOKUP(F46,'Sediane Nord'!$B$31:$B$131,'Sediane Nord'!$R$31:$R$131,,1))</f>
        <v>1</v>
      </c>
      <c r="H46" s="142">
        <f xml:space="preserve">
IF(AND(F46&gt;='Sediane Nord'!$S$15,A46&lt;='Sediane Nord'!$R$15),0,
IF(AND(F46&gt;='Sediane Nord'!$S$16,A46&lt;='Sediane Nord'!$R$16),0,
IF(AND(F46&gt;='Sediane Nord'!$S$17,A46&lt;='Sediane Nord'!$R$17),0,
IF(AND(F46&gt;='Sediane Nord'!$S$18,A46&lt;='Sediane Nord'!$R$18),0,
$E$4*(1-D46)*G46))))</f>
        <v>38.235294000000003</v>
      </c>
      <c r="I46" s="192">
        <f>IF(COUNTIFS('PTC GRTgaz'!$AA$11:$AA$28891,"",'PTC GRTgaz'!$B$11:$B$28891,'Nord-Ouest'!I$15,'PTC GRTgaz'!$D$11:$D$28891,'Nord-Ouest'!$A46,'PTC GRTgaz'!$C$11:$C$28891,"DEL")&gt;0,I$13,SUMIFS('PTC GRTgaz'!$AA$11:$AA$28891,'PTC GRTgaz'!$B$11:$B$28891,'Nord-Ouest'!I$15,'PTC GRTgaz'!$D$11:$D$28891,'Nord-Ouest'!$A46,'PTC GRTgaz'!$C$11:$C$28891,"DEL")*1.0026*$I$13/152.94)</f>
        <v>152.94117600000001</v>
      </c>
      <c r="J46" s="102">
        <f t="shared" si="3"/>
        <v>3.2499999900000032</v>
      </c>
      <c r="K46" s="58">
        <f t="shared" si="4"/>
        <v>0.247058822769231</v>
      </c>
      <c r="L46" s="59">
        <f>IF(K46&gt;=1,0,_xlfn.XLOOKUP(K46,'Sediane Nord'!$B$31:$B$131,'Sediane Nord'!$R$31:$R$131,,1))</f>
        <v>1</v>
      </c>
      <c r="M46" s="142">
        <f xml:space="preserve">
IF(AND(K46&gt;='Sediane Nord'!$S$15,A46&lt;='Sediane Nord'!$R$15),0,
IF(AND(K46&gt;='Sediane Nord'!$S$16,A46&lt;='Sediane Nord'!$R$16),0,
IF(AND(K46&gt;='Sediane Nord'!$S$17,A46&lt;='Sediane Nord'!$R$17),0,
IF(AND(K46&gt;='Sediane Nord'!$S$18,A46&lt;='Sediane Nord'!$R$18),0,
MIN(I46,$E$4*(1-D46)*L46)))))</f>
        <v>38.235294000000003</v>
      </c>
      <c r="N46" s="192">
        <f>IF(COUNTIFS('PTC GRTgaz'!$AB$11:$AB$28891,"",'PTC GRTgaz'!$B$11:$B$28891,'Nord-Ouest'!N$15,'PTC GRTgaz'!$D$11:$D$28891,'Nord-Ouest'!$A46,'PTC GRTgaz'!$C$11:$C$28891,"DEL")&gt;0,N$13,SUMIFS('PTC GRTgaz'!$AB$11:$AB$28891,'PTC GRTgaz'!$B$11:$B$28891,'Nord-Ouest'!N$15,'PTC GRTgaz'!$D$11:$D$28891,'Nord-Ouest'!$A46,'PTC GRTgaz'!$C$11:$C$28891,"DEL")*1.0026*$N$13/152.94)</f>
        <v>152.94117600000001</v>
      </c>
      <c r="O46" s="102">
        <f t="shared" si="5"/>
        <v>3.2499999900000032</v>
      </c>
      <c r="P46" s="58">
        <f t="shared" si="6"/>
        <v>0.247058822769231</v>
      </c>
      <c r="Q46" s="59">
        <f>IF(P46&gt;=1,0,_xlfn.XLOOKUP(P46,'Sediane Nord'!$B$31:$B$131,'Sediane Nord'!$R$31:$R$131,,1))</f>
        <v>1</v>
      </c>
      <c r="R46" s="142">
        <f xml:space="preserve">
IF(AND(P46&gt;='Sediane Nord'!$S$15,A46&lt;='Sediane Nord'!$R$15),0,
IF(AND(P46&gt;='Sediane Nord'!$S$16,A46&lt;='Sediane Nord'!$R$16),0,
IF(AND(P46&gt;='Sediane Nord'!$S$17,A46&lt;='Sediane Nord'!$R$17),0,
IF(AND(P46&gt;='Sediane Nord'!$S$18,A46&lt;='Sediane Nord'!$R$18),0,
MIN(N46,$E$4*(1-D46)*Q46)))))</f>
        <v>38.235294000000003</v>
      </c>
    </row>
    <row r="47" spans="1:18" x14ac:dyDescent="0.45">
      <c r="A47" s="56">
        <f t="shared" si="0"/>
        <v>44683</v>
      </c>
      <c r="B47" s="157">
        <f>_xlfn.XLOOKUP(A47,'Sediane Nord'!$R$23:$R$25,'Sediane Nord'!$U$23:$U$25,0,0)</f>
        <v>0</v>
      </c>
      <c r="C47" s="143">
        <f>_xlfn.XLOOKUP(A47,'Sediane Nord'!$R$15:$R$18,'Sediane Nord'!$U$15:$U$18,SUM($E$3:$G$3),0)</f>
        <v>13</v>
      </c>
      <c r="D47" s="58">
        <f>'PT Storengy'!D39</f>
        <v>0.75</v>
      </c>
      <c r="E47" s="60">
        <f t="shared" si="1"/>
        <v>3.2882352840000033</v>
      </c>
      <c r="F47" s="58">
        <f t="shared" si="2"/>
        <v>0.24999999923076949</v>
      </c>
      <c r="G47" s="59">
        <f>IF(F47&gt;=1,0,_xlfn.XLOOKUP(F47,'Sediane Nord'!$B$31:$B$131,'Sediane Nord'!$R$31:$R$131,,1))</f>
        <v>1</v>
      </c>
      <c r="H47" s="142">
        <f xml:space="preserve">
IF(AND(F47&gt;='Sediane Nord'!$S$15,A47&lt;='Sediane Nord'!$R$15),0,
IF(AND(F47&gt;='Sediane Nord'!$S$16,A47&lt;='Sediane Nord'!$R$16),0,
IF(AND(F47&gt;='Sediane Nord'!$S$17,A47&lt;='Sediane Nord'!$R$17),0,
IF(AND(F47&gt;='Sediane Nord'!$S$18,A47&lt;='Sediane Nord'!$R$18),0,
$E$4*(1-D47)*G47))))</f>
        <v>38.235294000000003</v>
      </c>
      <c r="I47" s="192">
        <f>IF(COUNTIFS('PTC GRTgaz'!$AA$11:$AA$28891,"",'PTC GRTgaz'!$B$11:$B$28891,'Nord-Ouest'!I$15,'PTC GRTgaz'!$D$11:$D$28891,'Nord-Ouest'!$A47,'PTC GRTgaz'!$C$11:$C$28891,"DEL")&gt;0,I$13,SUMIFS('PTC GRTgaz'!$AA$11:$AA$28891,'PTC GRTgaz'!$B$11:$B$28891,'Nord-Ouest'!I$15,'PTC GRTgaz'!$D$11:$D$28891,'Nord-Ouest'!$A47,'PTC GRTgaz'!$C$11:$C$28891,"DEL")*1.0026*$I$13/152.94)</f>
        <v>152.94117600000001</v>
      </c>
      <c r="J47" s="102">
        <f t="shared" si="3"/>
        <v>3.2882352840000033</v>
      </c>
      <c r="K47" s="58">
        <f t="shared" si="4"/>
        <v>0.24999999923076949</v>
      </c>
      <c r="L47" s="59">
        <f>IF(K47&gt;=1,0,_xlfn.XLOOKUP(K47,'Sediane Nord'!$B$31:$B$131,'Sediane Nord'!$R$31:$R$131,,1))</f>
        <v>1</v>
      </c>
      <c r="M47" s="142">
        <f xml:space="preserve">
IF(AND(K47&gt;='Sediane Nord'!$S$15,A47&lt;='Sediane Nord'!$R$15),0,
IF(AND(K47&gt;='Sediane Nord'!$S$16,A47&lt;='Sediane Nord'!$R$16),0,
IF(AND(K47&gt;='Sediane Nord'!$S$17,A47&lt;='Sediane Nord'!$R$17),0,
IF(AND(K47&gt;='Sediane Nord'!$S$18,A47&lt;='Sediane Nord'!$R$18),0,
MIN(I47,$E$4*(1-D47)*L47)))))</f>
        <v>38.235294000000003</v>
      </c>
      <c r="N47" s="192">
        <f>IF(COUNTIFS('PTC GRTgaz'!$AB$11:$AB$28891,"",'PTC GRTgaz'!$B$11:$B$28891,'Nord-Ouest'!N$15,'PTC GRTgaz'!$D$11:$D$28891,'Nord-Ouest'!$A47,'PTC GRTgaz'!$C$11:$C$28891,"DEL")&gt;0,N$13,SUMIFS('PTC GRTgaz'!$AB$11:$AB$28891,'PTC GRTgaz'!$B$11:$B$28891,'Nord-Ouest'!N$15,'PTC GRTgaz'!$D$11:$D$28891,'Nord-Ouest'!$A47,'PTC GRTgaz'!$C$11:$C$28891,"DEL")*1.0026*$N$13/152.94)</f>
        <v>152.94117600000001</v>
      </c>
      <c r="O47" s="102">
        <f t="shared" si="5"/>
        <v>3.2882352840000033</v>
      </c>
      <c r="P47" s="58">
        <f t="shared" si="6"/>
        <v>0.24999999923076949</v>
      </c>
      <c r="Q47" s="59">
        <f>IF(P47&gt;=1,0,_xlfn.XLOOKUP(P47,'Sediane Nord'!$B$31:$B$131,'Sediane Nord'!$R$31:$R$131,,1))</f>
        <v>1</v>
      </c>
      <c r="R47" s="142">
        <f xml:space="preserve">
IF(AND(P47&gt;='Sediane Nord'!$S$15,A47&lt;='Sediane Nord'!$R$15),0,
IF(AND(P47&gt;='Sediane Nord'!$S$16,A47&lt;='Sediane Nord'!$R$16),0,
IF(AND(P47&gt;='Sediane Nord'!$S$17,A47&lt;='Sediane Nord'!$R$17),0,
IF(AND(P47&gt;='Sediane Nord'!$S$18,A47&lt;='Sediane Nord'!$R$18),0,
MIN(N47,$E$4*(1-D47)*Q47)))))</f>
        <v>38.235294000000003</v>
      </c>
    </row>
    <row r="48" spans="1:18" x14ac:dyDescent="0.45">
      <c r="A48" s="56">
        <f t="shared" si="0"/>
        <v>44684</v>
      </c>
      <c r="B48" s="157">
        <f>_xlfn.XLOOKUP(A48,'Sediane Nord'!$R$23:$R$25,'Sediane Nord'!$U$23:$U$25,0,0)</f>
        <v>0</v>
      </c>
      <c r="C48" s="143">
        <f>_xlfn.XLOOKUP(A48,'Sediane Nord'!$R$15:$R$18,'Sediane Nord'!$U$15:$U$18,SUM($E$3:$G$3),0)</f>
        <v>13</v>
      </c>
      <c r="D48" s="58">
        <f>'PT Storengy'!D40</f>
        <v>0.75</v>
      </c>
      <c r="E48" s="60">
        <f t="shared" si="1"/>
        <v>3.3264705780000035</v>
      </c>
      <c r="F48" s="58">
        <f t="shared" si="2"/>
        <v>0.25294117569230795</v>
      </c>
      <c r="G48" s="59">
        <f>IF(F48&gt;=1,0,_xlfn.XLOOKUP(F48,'Sediane Nord'!$B$31:$B$131,'Sediane Nord'!$R$31:$R$131,,1))</f>
        <v>1</v>
      </c>
      <c r="H48" s="142">
        <f xml:space="preserve">
IF(AND(F48&gt;='Sediane Nord'!$S$15,A48&lt;='Sediane Nord'!$R$15),0,
IF(AND(F48&gt;='Sediane Nord'!$S$16,A48&lt;='Sediane Nord'!$R$16),0,
IF(AND(F48&gt;='Sediane Nord'!$S$17,A48&lt;='Sediane Nord'!$R$17),0,
IF(AND(F48&gt;='Sediane Nord'!$S$18,A48&lt;='Sediane Nord'!$R$18),0,
$E$4*(1-D48)*G48))))</f>
        <v>38.235294000000003</v>
      </c>
      <c r="I48" s="192">
        <f>IF(COUNTIFS('PTC GRTgaz'!$AA$11:$AA$28891,"",'PTC GRTgaz'!$B$11:$B$28891,'Nord-Ouest'!I$15,'PTC GRTgaz'!$D$11:$D$28891,'Nord-Ouest'!$A48,'PTC GRTgaz'!$C$11:$C$28891,"DEL")&gt;0,I$13,SUMIFS('PTC GRTgaz'!$AA$11:$AA$28891,'PTC GRTgaz'!$B$11:$B$28891,'Nord-Ouest'!I$15,'PTC GRTgaz'!$D$11:$D$28891,'Nord-Ouest'!$A48,'PTC GRTgaz'!$C$11:$C$28891,"DEL")*1.0026*$I$13/152.94)</f>
        <v>152.94117600000001</v>
      </c>
      <c r="J48" s="102">
        <f t="shared" si="3"/>
        <v>3.3264705780000035</v>
      </c>
      <c r="K48" s="58">
        <f t="shared" si="4"/>
        <v>0.25294117569230795</v>
      </c>
      <c r="L48" s="59">
        <f>IF(K48&gt;=1,0,_xlfn.XLOOKUP(K48,'Sediane Nord'!$B$31:$B$131,'Sediane Nord'!$R$31:$R$131,,1))</f>
        <v>1</v>
      </c>
      <c r="M48" s="142">
        <f xml:space="preserve">
IF(AND(K48&gt;='Sediane Nord'!$S$15,A48&lt;='Sediane Nord'!$R$15),0,
IF(AND(K48&gt;='Sediane Nord'!$S$16,A48&lt;='Sediane Nord'!$R$16),0,
IF(AND(K48&gt;='Sediane Nord'!$S$17,A48&lt;='Sediane Nord'!$R$17),0,
IF(AND(K48&gt;='Sediane Nord'!$S$18,A48&lt;='Sediane Nord'!$R$18),0,
MIN(I48,$E$4*(1-D48)*L48)))))</f>
        <v>38.235294000000003</v>
      </c>
      <c r="N48" s="192">
        <f>IF(COUNTIFS('PTC GRTgaz'!$AB$11:$AB$28891,"",'PTC GRTgaz'!$B$11:$B$28891,'Nord-Ouest'!N$15,'PTC GRTgaz'!$D$11:$D$28891,'Nord-Ouest'!$A48,'PTC GRTgaz'!$C$11:$C$28891,"DEL")&gt;0,N$13,SUMIFS('PTC GRTgaz'!$AB$11:$AB$28891,'PTC GRTgaz'!$B$11:$B$28891,'Nord-Ouest'!N$15,'PTC GRTgaz'!$D$11:$D$28891,'Nord-Ouest'!$A48,'PTC GRTgaz'!$C$11:$C$28891,"DEL")*1.0026*$N$13/152.94)</f>
        <v>152.94117600000001</v>
      </c>
      <c r="O48" s="102">
        <f t="shared" si="5"/>
        <v>3.3264705780000035</v>
      </c>
      <c r="P48" s="58">
        <f t="shared" si="6"/>
        <v>0.25294117569230795</v>
      </c>
      <c r="Q48" s="59">
        <f>IF(P48&gt;=1,0,_xlfn.XLOOKUP(P48,'Sediane Nord'!$B$31:$B$131,'Sediane Nord'!$R$31:$R$131,,1))</f>
        <v>1</v>
      </c>
      <c r="R48" s="142">
        <f xml:space="preserve">
IF(AND(P48&gt;='Sediane Nord'!$S$15,A48&lt;='Sediane Nord'!$R$15),0,
IF(AND(P48&gt;='Sediane Nord'!$S$16,A48&lt;='Sediane Nord'!$R$16),0,
IF(AND(P48&gt;='Sediane Nord'!$S$17,A48&lt;='Sediane Nord'!$R$17),0,
IF(AND(P48&gt;='Sediane Nord'!$S$18,A48&lt;='Sediane Nord'!$R$18),0,
MIN(N48,$E$4*(1-D48)*Q48)))))</f>
        <v>38.235294000000003</v>
      </c>
    </row>
    <row r="49" spans="1:18" x14ac:dyDescent="0.45">
      <c r="A49" s="56">
        <f t="shared" si="0"/>
        <v>44685</v>
      </c>
      <c r="B49" s="157">
        <f>_xlfn.XLOOKUP(A49,'Sediane Nord'!$R$23:$R$25,'Sediane Nord'!$U$23:$U$25,0,0)</f>
        <v>0</v>
      </c>
      <c r="C49" s="143">
        <f>_xlfn.XLOOKUP(A49,'Sediane Nord'!$R$15:$R$18,'Sediane Nord'!$U$15:$U$18,SUM($E$3:$G$3),0)</f>
        <v>13</v>
      </c>
      <c r="D49" s="58">
        <f>'PT Storengy'!D41</f>
        <v>0.75</v>
      </c>
      <c r="E49" s="60">
        <f t="shared" si="1"/>
        <v>3.3647058720000036</v>
      </c>
      <c r="F49" s="58">
        <f t="shared" si="2"/>
        <v>0.25588235215384642</v>
      </c>
      <c r="G49" s="59">
        <f>IF(F49&gt;=1,0,_xlfn.XLOOKUP(F49,'Sediane Nord'!$B$31:$B$131,'Sediane Nord'!$R$31:$R$131,,1))</f>
        <v>1</v>
      </c>
      <c r="H49" s="142">
        <f xml:space="preserve">
IF(AND(F49&gt;='Sediane Nord'!$S$15,A49&lt;='Sediane Nord'!$R$15),0,
IF(AND(F49&gt;='Sediane Nord'!$S$16,A49&lt;='Sediane Nord'!$R$16),0,
IF(AND(F49&gt;='Sediane Nord'!$S$17,A49&lt;='Sediane Nord'!$R$17),0,
IF(AND(F49&gt;='Sediane Nord'!$S$18,A49&lt;='Sediane Nord'!$R$18),0,
$E$4*(1-D49)*G49))))</f>
        <v>38.235294000000003</v>
      </c>
      <c r="I49" s="192">
        <f>IF(COUNTIFS('PTC GRTgaz'!$AA$11:$AA$28891,"",'PTC GRTgaz'!$B$11:$B$28891,'Nord-Ouest'!I$15,'PTC GRTgaz'!$D$11:$D$28891,'Nord-Ouest'!$A49,'PTC GRTgaz'!$C$11:$C$28891,"DEL")&gt;0,I$13,SUMIFS('PTC GRTgaz'!$AA$11:$AA$28891,'PTC GRTgaz'!$B$11:$B$28891,'Nord-Ouest'!I$15,'PTC GRTgaz'!$D$11:$D$28891,'Nord-Ouest'!$A49,'PTC GRTgaz'!$C$11:$C$28891,"DEL")*1.0026*$I$13/152.94)</f>
        <v>152.94117600000001</v>
      </c>
      <c r="J49" s="102">
        <f t="shared" si="3"/>
        <v>3.3647058720000036</v>
      </c>
      <c r="K49" s="58">
        <f t="shared" si="4"/>
        <v>0.25588235215384642</v>
      </c>
      <c r="L49" s="59">
        <f>IF(K49&gt;=1,0,_xlfn.XLOOKUP(K49,'Sediane Nord'!$B$31:$B$131,'Sediane Nord'!$R$31:$R$131,,1))</f>
        <v>1</v>
      </c>
      <c r="M49" s="142">
        <f xml:space="preserve">
IF(AND(K49&gt;='Sediane Nord'!$S$15,A49&lt;='Sediane Nord'!$R$15),0,
IF(AND(K49&gt;='Sediane Nord'!$S$16,A49&lt;='Sediane Nord'!$R$16),0,
IF(AND(K49&gt;='Sediane Nord'!$S$17,A49&lt;='Sediane Nord'!$R$17),0,
IF(AND(K49&gt;='Sediane Nord'!$S$18,A49&lt;='Sediane Nord'!$R$18),0,
MIN(I49,$E$4*(1-D49)*L49)))))</f>
        <v>38.235294000000003</v>
      </c>
      <c r="N49" s="192">
        <f>IF(COUNTIFS('PTC GRTgaz'!$AB$11:$AB$28891,"",'PTC GRTgaz'!$B$11:$B$28891,'Nord-Ouest'!N$15,'PTC GRTgaz'!$D$11:$D$28891,'Nord-Ouest'!$A49,'PTC GRTgaz'!$C$11:$C$28891,"DEL")&gt;0,N$13,SUMIFS('PTC GRTgaz'!$AB$11:$AB$28891,'PTC GRTgaz'!$B$11:$B$28891,'Nord-Ouest'!N$15,'PTC GRTgaz'!$D$11:$D$28891,'Nord-Ouest'!$A49,'PTC GRTgaz'!$C$11:$C$28891,"DEL")*1.0026*$N$13/152.94)</f>
        <v>152.94117600000001</v>
      </c>
      <c r="O49" s="102">
        <f t="shared" si="5"/>
        <v>3.3647058720000036</v>
      </c>
      <c r="P49" s="58">
        <f t="shared" si="6"/>
        <v>0.25588235215384642</v>
      </c>
      <c r="Q49" s="59">
        <f>IF(P49&gt;=1,0,_xlfn.XLOOKUP(P49,'Sediane Nord'!$B$31:$B$131,'Sediane Nord'!$R$31:$R$131,,1))</f>
        <v>1</v>
      </c>
      <c r="R49" s="142">
        <f xml:space="preserve">
IF(AND(P49&gt;='Sediane Nord'!$S$15,A49&lt;='Sediane Nord'!$R$15),0,
IF(AND(P49&gt;='Sediane Nord'!$S$16,A49&lt;='Sediane Nord'!$R$16),0,
IF(AND(P49&gt;='Sediane Nord'!$S$17,A49&lt;='Sediane Nord'!$R$17),0,
IF(AND(P49&gt;='Sediane Nord'!$S$18,A49&lt;='Sediane Nord'!$R$18),0,
MIN(N49,$E$4*(1-D49)*Q49)))))</f>
        <v>38.235294000000003</v>
      </c>
    </row>
    <row r="50" spans="1:18" x14ac:dyDescent="0.45">
      <c r="A50" s="56">
        <f t="shared" si="0"/>
        <v>44686</v>
      </c>
      <c r="B50" s="157">
        <f>_xlfn.XLOOKUP(A50,'Sediane Nord'!$R$23:$R$25,'Sediane Nord'!$U$23:$U$25,0,0)</f>
        <v>0</v>
      </c>
      <c r="C50" s="143">
        <f>_xlfn.XLOOKUP(A50,'Sediane Nord'!$R$15:$R$18,'Sediane Nord'!$U$15:$U$18,SUM($E$3:$G$3),0)</f>
        <v>13</v>
      </c>
      <c r="D50" s="58">
        <f>'PT Storengy'!D42</f>
        <v>0.75</v>
      </c>
      <c r="E50" s="60">
        <f t="shared" si="1"/>
        <v>3.4029411660000037</v>
      </c>
      <c r="F50" s="58">
        <f t="shared" si="2"/>
        <v>0.25882352861538488</v>
      </c>
      <c r="G50" s="59">
        <f>IF(F50&gt;=1,0,_xlfn.XLOOKUP(F50,'Sediane Nord'!$B$31:$B$131,'Sediane Nord'!$R$31:$R$131,,1))</f>
        <v>1</v>
      </c>
      <c r="H50" s="142">
        <f xml:space="preserve">
IF(AND(F50&gt;='Sediane Nord'!$S$15,A50&lt;='Sediane Nord'!$R$15),0,
IF(AND(F50&gt;='Sediane Nord'!$S$16,A50&lt;='Sediane Nord'!$R$16),0,
IF(AND(F50&gt;='Sediane Nord'!$S$17,A50&lt;='Sediane Nord'!$R$17),0,
IF(AND(F50&gt;='Sediane Nord'!$S$18,A50&lt;='Sediane Nord'!$R$18),0,
$E$4*(1-D50)*G50))))</f>
        <v>38.235294000000003</v>
      </c>
      <c r="I50" s="192">
        <f>IF(COUNTIFS('PTC GRTgaz'!$AA$11:$AA$28891,"",'PTC GRTgaz'!$B$11:$B$28891,'Nord-Ouest'!I$15,'PTC GRTgaz'!$D$11:$D$28891,'Nord-Ouest'!$A50,'PTC GRTgaz'!$C$11:$C$28891,"DEL")&gt;0,I$13,SUMIFS('PTC GRTgaz'!$AA$11:$AA$28891,'PTC GRTgaz'!$B$11:$B$28891,'Nord-Ouest'!I$15,'PTC GRTgaz'!$D$11:$D$28891,'Nord-Ouest'!$A50,'PTC GRTgaz'!$C$11:$C$28891,"DEL")*1.0026*$I$13/152.94)</f>
        <v>152.94117600000001</v>
      </c>
      <c r="J50" s="102">
        <f t="shared" si="3"/>
        <v>3.4029411660000037</v>
      </c>
      <c r="K50" s="58">
        <f t="shared" si="4"/>
        <v>0.25882352861538488</v>
      </c>
      <c r="L50" s="59">
        <f>IF(K50&gt;=1,0,_xlfn.XLOOKUP(K50,'Sediane Nord'!$B$31:$B$131,'Sediane Nord'!$R$31:$R$131,,1))</f>
        <v>1</v>
      </c>
      <c r="M50" s="142">
        <f xml:space="preserve">
IF(AND(K50&gt;='Sediane Nord'!$S$15,A50&lt;='Sediane Nord'!$R$15),0,
IF(AND(K50&gt;='Sediane Nord'!$S$16,A50&lt;='Sediane Nord'!$R$16),0,
IF(AND(K50&gt;='Sediane Nord'!$S$17,A50&lt;='Sediane Nord'!$R$17),0,
IF(AND(K50&gt;='Sediane Nord'!$S$18,A50&lt;='Sediane Nord'!$R$18),0,
MIN(I50,$E$4*(1-D50)*L50)))))</f>
        <v>38.235294000000003</v>
      </c>
      <c r="N50" s="192">
        <f>IF(COUNTIFS('PTC GRTgaz'!$AB$11:$AB$28891,"",'PTC GRTgaz'!$B$11:$B$28891,'Nord-Ouest'!N$15,'PTC GRTgaz'!$D$11:$D$28891,'Nord-Ouest'!$A50,'PTC GRTgaz'!$C$11:$C$28891,"DEL")&gt;0,N$13,SUMIFS('PTC GRTgaz'!$AB$11:$AB$28891,'PTC GRTgaz'!$B$11:$B$28891,'Nord-Ouest'!N$15,'PTC GRTgaz'!$D$11:$D$28891,'Nord-Ouest'!$A50,'PTC GRTgaz'!$C$11:$C$28891,"DEL")*1.0026*$N$13/152.94)</f>
        <v>152.94117600000001</v>
      </c>
      <c r="O50" s="102">
        <f t="shared" si="5"/>
        <v>3.4029411660000037</v>
      </c>
      <c r="P50" s="58">
        <f t="shared" si="6"/>
        <v>0.25882352861538488</v>
      </c>
      <c r="Q50" s="59">
        <f>IF(P50&gt;=1,0,_xlfn.XLOOKUP(P50,'Sediane Nord'!$B$31:$B$131,'Sediane Nord'!$R$31:$R$131,,1))</f>
        <v>1</v>
      </c>
      <c r="R50" s="142">
        <f xml:space="preserve">
IF(AND(P50&gt;='Sediane Nord'!$S$15,A50&lt;='Sediane Nord'!$R$15),0,
IF(AND(P50&gt;='Sediane Nord'!$S$16,A50&lt;='Sediane Nord'!$R$16),0,
IF(AND(P50&gt;='Sediane Nord'!$S$17,A50&lt;='Sediane Nord'!$R$17),0,
IF(AND(P50&gt;='Sediane Nord'!$S$18,A50&lt;='Sediane Nord'!$R$18),0,
MIN(N50,$E$4*(1-D50)*Q50)))))</f>
        <v>38.235294000000003</v>
      </c>
    </row>
    <row r="51" spans="1:18" x14ac:dyDescent="0.45">
      <c r="A51" s="56">
        <f t="shared" si="0"/>
        <v>44687</v>
      </c>
      <c r="B51" s="157">
        <f>_xlfn.XLOOKUP(A51,'Sediane Nord'!$R$23:$R$25,'Sediane Nord'!$U$23:$U$25,0,0)</f>
        <v>0</v>
      </c>
      <c r="C51" s="143">
        <f>_xlfn.XLOOKUP(A51,'Sediane Nord'!$R$15:$R$18,'Sediane Nord'!$U$15:$U$18,SUM($E$3:$G$3),0)</f>
        <v>13</v>
      </c>
      <c r="D51" s="58">
        <f>'PT Storengy'!D43</f>
        <v>0.75</v>
      </c>
      <c r="E51" s="60">
        <f t="shared" si="1"/>
        <v>3.4411764600000039</v>
      </c>
      <c r="F51" s="58">
        <f t="shared" si="2"/>
        <v>0.26176470507692334</v>
      </c>
      <c r="G51" s="59">
        <f>IF(F51&gt;=1,0,_xlfn.XLOOKUP(F51,'Sediane Nord'!$B$31:$B$131,'Sediane Nord'!$R$31:$R$131,,1))</f>
        <v>1</v>
      </c>
      <c r="H51" s="142">
        <f xml:space="preserve">
IF(AND(F51&gt;='Sediane Nord'!$S$15,A51&lt;='Sediane Nord'!$R$15),0,
IF(AND(F51&gt;='Sediane Nord'!$S$16,A51&lt;='Sediane Nord'!$R$16),0,
IF(AND(F51&gt;='Sediane Nord'!$S$17,A51&lt;='Sediane Nord'!$R$17),0,
IF(AND(F51&gt;='Sediane Nord'!$S$18,A51&lt;='Sediane Nord'!$R$18),0,
$E$4*(1-D51)*G51))))</f>
        <v>38.235294000000003</v>
      </c>
      <c r="I51" s="192">
        <f>IF(COUNTIFS('PTC GRTgaz'!$AA$11:$AA$28891,"",'PTC GRTgaz'!$B$11:$B$28891,'Nord-Ouest'!I$15,'PTC GRTgaz'!$D$11:$D$28891,'Nord-Ouest'!$A51,'PTC GRTgaz'!$C$11:$C$28891,"DEL")&gt;0,I$13,SUMIFS('PTC GRTgaz'!$AA$11:$AA$28891,'PTC GRTgaz'!$B$11:$B$28891,'Nord-Ouest'!I$15,'PTC GRTgaz'!$D$11:$D$28891,'Nord-Ouest'!$A51,'PTC GRTgaz'!$C$11:$C$28891,"DEL")*1.0026*$I$13/152.94)</f>
        <v>152.94117600000001</v>
      </c>
      <c r="J51" s="102">
        <f t="shared" si="3"/>
        <v>3.4411764600000039</v>
      </c>
      <c r="K51" s="58">
        <f t="shared" si="4"/>
        <v>0.26176470507692334</v>
      </c>
      <c r="L51" s="59">
        <f>IF(K51&gt;=1,0,_xlfn.XLOOKUP(K51,'Sediane Nord'!$B$31:$B$131,'Sediane Nord'!$R$31:$R$131,,1))</f>
        <v>1</v>
      </c>
      <c r="M51" s="142">
        <f xml:space="preserve">
IF(AND(K51&gt;='Sediane Nord'!$S$15,A51&lt;='Sediane Nord'!$R$15),0,
IF(AND(K51&gt;='Sediane Nord'!$S$16,A51&lt;='Sediane Nord'!$R$16),0,
IF(AND(K51&gt;='Sediane Nord'!$S$17,A51&lt;='Sediane Nord'!$R$17),0,
IF(AND(K51&gt;='Sediane Nord'!$S$18,A51&lt;='Sediane Nord'!$R$18),0,
MIN(I51,$E$4*(1-D51)*L51)))))</f>
        <v>38.235294000000003</v>
      </c>
      <c r="N51" s="192">
        <f>IF(COUNTIFS('PTC GRTgaz'!$AB$11:$AB$28891,"",'PTC GRTgaz'!$B$11:$B$28891,'Nord-Ouest'!N$15,'PTC GRTgaz'!$D$11:$D$28891,'Nord-Ouest'!$A51,'PTC GRTgaz'!$C$11:$C$28891,"DEL")&gt;0,N$13,SUMIFS('PTC GRTgaz'!$AB$11:$AB$28891,'PTC GRTgaz'!$B$11:$B$28891,'Nord-Ouest'!N$15,'PTC GRTgaz'!$D$11:$D$28891,'Nord-Ouest'!$A51,'PTC GRTgaz'!$C$11:$C$28891,"DEL")*1.0026*$N$13/152.94)</f>
        <v>152.94117600000001</v>
      </c>
      <c r="O51" s="102">
        <f t="shared" si="5"/>
        <v>3.4411764600000039</v>
      </c>
      <c r="P51" s="58">
        <f t="shared" si="6"/>
        <v>0.26176470507692334</v>
      </c>
      <c r="Q51" s="59">
        <f>IF(P51&gt;=1,0,_xlfn.XLOOKUP(P51,'Sediane Nord'!$B$31:$B$131,'Sediane Nord'!$R$31:$R$131,,1))</f>
        <v>1</v>
      </c>
      <c r="R51" s="142">
        <f xml:space="preserve">
IF(AND(P51&gt;='Sediane Nord'!$S$15,A51&lt;='Sediane Nord'!$R$15),0,
IF(AND(P51&gt;='Sediane Nord'!$S$16,A51&lt;='Sediane Nord'!$R$16),0,
IF(AND(P51&gt;='Sediane Nord'!$S$17,A51&lt;='Sediane Nord'!$R$17),0,
IF(AND(P51&gt;='Sediane Nord'!$S$18,A51&lt;='Sediane Nord'!$R$18),0,
MIN(N51,$E$4*(1-D51)*Q51)))))</f>
        <v>38.235294000000003</v>
      </c>
    </row>
    <row r="52" spans="1:18" x14ac:dyDescent="0.45">
      <c r="A52" s="56">
        <f t="shared" si="0"/>
        <v>44688</v>
      </c>
      <c r="B52" s="157">
        <f>_xlfn.XLOOKUP(A52,'Sediane Nord'!$R$23:$R$25,'Sediane Nord'!$U$23:$U$25,0,0)</f>
        <v>0</v>
      </c>
      <c r="C52" s="143">
        <f>_xlfn.XLOOKUP(A52,'Sediane Nord'!$R$15:$R$18,'Sediane Nord'!$U$15:$U$18,SUM($E$3:$G$3),0)</f>
        <v>13</v>
      </c>
      <c r="D52" s="58">
        <f>'PT Storengy'!D44</f>
        <v>0.75</v>
      </c>
      <c r="E52" s="60">
        <f t="shared" si="1"/>
        <v>3.479411754000004</v>
      </c>
      <c r="F52" s="58">
        <f t="shared" si="2"/>
        <v>0.26470588153846186</v>
      </c>
      <c r="G52" s="59">
        <f>IF(F52&gt;=1,0,_xlfn.XLOOKUP(F52,'Sediane Nord'!$B$31:$B$131,'Sediane Nord'!$R$31:$R$131,,1))</f>
        <v>1</v>
      </c>
      <c r="H52" s="142">
        <f xml:space="preserve">
IF(AND(F52&gt;='Sediane Nord'!$S$15,A52&lt;='Sediane Nord'!$R$15),0,
IF(AND(F52&gt;='Sediane Nord'!$S$16,A52&lt;='Sediane Nord'!$R$16),0,
IF(AND(F52&gt;='Sediane Nord'!$S$17,A52&lt;='Sediane Nord'!$R$17),0,
IF(AND(F52&gt;='Sediane Nord'!$S$18,A52&lt;='Sediane Nord'!$R$18),0,
$E$4*(1-D52)*G52))))</f>
        <v>38.235294000000003</v>
      </c>
      <c r="I52" s="192">
        <f>IF(COUNTIFS('PTC GRTgaz'!$AA$11:$AA$28891,"",'PTC GRTgaz'!$B$11:$B$28891,'Nord-Ouest'!I$15,'PTC GRTgaz'!$D$11:$D$28891,'Nord-Ouest'!$A52,'PTC GRTgaz'!$C$11:$C$28891,"DEL")&gt;0,I$13,SUMIFS('PTC GRTgaz'!$AA$11:$AA$28891,'PTC GRTgaz'!$B$11:$B$28891,'Nord-Ouest'!I$15,'PTC GRTgaz'!$D$11:$D$28891,'Nord-Ouest'!$A52,'PTC GRTgaz'!$C$11:$C$28891,"DEL")*1.0026*$I$13/152.94)</f>
        <v>152.94117600000001</v>
      </c>
      <c r="J52" s="102">
        <f t="shared" si="3"/>
        <v>3.479411754000004</v>
      </c>
      <c r="K52" s="58">
        <f t="shared" si="4"/>
        <v>0.26470588153846186</v>
      </c>
      <c r="L52" s="59">
        <f>IF(K52&gt;=1,0,_xlfn.XLOOKUP(K52,'Sediane Nord'!$B$31:$B$131,'Sediane Nord'!$R$31:$R$131,,1))</f>
        <v>1</v>
      </c>
      <c r="M52" s="142">
        <f xml:space="preserve">
IF(AND(K52&gt;='Sediane Nord'!$S$15,A52&lt;='Sediane Nord'!$R$15),0,
IF(AND(K52&gt;='Sediane Nord'!$S$16,A52&lt;='Sediane Nord'!$R$16),0,
IF(AND(K52&gt;='Sediane Nord'!$S$17,A52&lt;='Sediane Nord'!$R$17),0,
IF(AND(K52&gt;='Sediane Nord'!$S$18,A52&lt;='Sediane Nord'!$R$18),0,
MIN(I52,$E$4*(1-D52)*L52)))))</f>
        <v>38.235294000000003</v>
      </c>
      <c r="N52" s="192">
        <f>IF(COUNTIFS('PTC GRTgaz'!$AB$11:$AB$28891,"",'PTC GRTgaz'!$B$11:$B$28891,'Nord-Ouest'!N$15,'PTC GRTgaz'!$D$11:$D$28891,'Nord-Ouest'!$A52,'PTC GRTgaz'!$C$11:$C$28891,"DEL")&gt;0,N$13,SUMIFS('PTC GRTgaz'!$AB$11:$AB$28891,'PTC GRTgaz'!$B$11:$B$28891,'Nord-Ouest'!N$15,'PTC GRTgaz'!$D$11:$D$28891,'Nord-Ouest'!$A52,'PTC GRTgaz'!$C$11:$C$28891,"DEL")*1.0026*$N$13/152.94)</f>
        <v>152.94117600000001</v>
      </c>
      <c r="O52" s="102">
        <f t="shared" si="5"/>
        <v>3.479411754000004</v>
      </c>
      <c r="P52" s="58">
        <f t="shared" si="6"/>
        <v>0.26470588153846186</v>
      </c>
      <c r="Q52" s="59">
        <f>IF(P52&gt;=1,0,_xlfn.XLOOKUP(P52,'Sediane Nord'!$B$31:$B$131,'Sediane Nord'!$R$31:$R$131,,1))</f>
        <v>1</v>
      </c>
      <c r="R52" s="142">
        <f xml:space="preserve">
IF(AND(P52&gt;='Sediane Nord'!$S$15,A52&lt;='Sediane Nord'!$R$15),0,
IF(AND(P52&gt;='Sediane Nord'!$S$16,A52&lt;='Sediane Nord'!$R$16),0,
IF(AND(P52&gt;='Sediane Nord'!$S$17,A52&lt;='Sediane Nord'!$R$17),0,
IF(AND(P52&gt;='Sediane Nord'!$S$18,A52&lt;='Sediane Nord'!$R$18),0,
MIN(N52,$E$4*(1-D52)*Q52)))))</f>
        <v>38.235294000000003</v>
      </c>
    </row>
    <row r="53" spans="1:18" x14ac:dyDescent="0.45">
      <c r="A53" s="56">
        <f t="shared" si="0"/>
        <v>44689</v>
      </c>
      <c r="B53" s="157">
        <f>_xlfn.XLOOKUP(A53,'Sediane Nord'!$R$23:$R$25,'Sediane Nord'!$U$23:$U$25,0,0)</f>
        <v>0</v>
      </c>
      <c r="C53" s="143">
        <f>_xlfn.XLOOKUP(A53,'Sediane Nord'!$R$15:$R$18,'Sediane Nord'!$U$15:$U$18,SUM($E$3:$G$3),0)</f>
        <v>13</v>
      </c>
      <c r="D53" s="58">
        <f>'PT Storengy'!D45</f>
        <v>0.75</v>
      </c>
      <c r="E53" s="60">
        <f t="shared" si="1"/>
        <v>3.5176470480000042</v>
      </c>
      <c r="F53" s="58">
        <f t="shared" si="2"/>
        <v>0.26764705800000033</v>
      </c>
      <c r="G53" s="59">
        <f>IF(F53&gt;=1,0,_xlfn.XLOOKUP(F53,'Sediane Nord'!$B$31:$B$131,'Sediane Nord'!$R$31:$R$131,,1))</f>
        <v>1</v>
      </c>
      <c r="H53" s="142">
        <f xml:space="preserve">
IF(AND(F53&gt;='Sediane Nord'!$S$15,A53&lt;='Sediane Nord'!$R$15),0,
IF(AND(F53&gt;='Sediane Nord'!$S$16,A53&lt;='Sediane Nord'!$R$16),0,
IF(AND(F53&gt;='Sediane Nord'!$S$17,A53&lt;='Sediane Nord'!$R$17),0,
IF(AND(F53&gt;='Sediane Nord'!$S$18,A53&lt;='Sediane Nord'!$R$18),0,
$E$4*(1-D53)*G53))))</f>
        <v>38.235294000000003</v>
      </c>
      <c r="I53" s="192">
        <f>IF(COUNTIFS('PTC GRTgaz'!$AA$11:$AA$28891,"",'PTC GRTgaz'!$B$11:$B$28891,'Nord-Ouest'!I$15,'PTC GRTgaz'!$D$11:$D$28891,'Nord-Ouest'!$A53,'PTC GRTgaz'!$C$11:$C$28891,"DEL")&gt;0,I$13,SUMIFS('PTC GRTgaz'!$AA$11:$AA$28891,'PTC GRTgaz'!$B$11:$B$28891,'Nord-Ouest'!I$15,'PTC GRTgaz'!$D$11:$D$28891,'Nord-Ouest'!$A53,'PTC GRTgaz'!$C$11:$C$28891,"DEL")*1.0026*$I$13/152.94)</f>
        <v>152.94117600000001</v>
      </c>
      <c r="J53" s="102">
        <f t="shared" si="3"/>
        <v>3.5176470480000042</v>
      </c>
      <c r="K53" s="58">
        <f t="shared" si="4"/>
        <v>0.26764705800000033</v>
      </c>
      <c r="L53" s="59">
        <f>IF(K53&gt;=1,0,_xlfn.XLOOKUP(K53,'Sediane Nord'!$B$31:$B$131,'Sediane Nord'!$R$31:$R$131,,1))</f>
        <v>1</v>
      </c>
      <c r="M53" s="142">
        <f xml:space="preserve">
IF(AND(K53&gt;='Sediane Nord'!$S$15,A53&lt;='Sediane Nord'!$R$15),0,
IF(AND(K53&gt;='Sediane Nord'!$S$16,A53&lt;='Sediane Nord'!$R$16),0,
IF(AND(K53&gt;='Sediane Nord'!$S$17,A53&lt;='Sediane Nord'!$R$17),0,
IF(AND(K53&gt;='Sediane Nord'!$S$18,A53&lt;='Sediane Nord'!$R$18),0,
MIN(I53,$E$4*(1-D53)*L53)))))</f>
        <v>38.235294000000003</v>
      </c>
      <c r="N53" s="192">
        <f>IF(COUNTIFS('PTC GRTgaz'!$AB$11:$AB$28891,"",'PTC GRTgaz'!$B$11:$B$28891,'Nord-Ouest'!N$15,'PTC GRTgaz'!$D$11:$D$28891,'Nord-Ouest'!$A53,'PTC GRTgaz'!$C$11:$C$28891,"DEL")&gt;0,N$13,SUMIFS('PTC GRTgaz'!$AB$11:$AB$28891,'PTC GRTgaz'!$B$11:$B$28891,'Nord-Ouest'!N$15,'PTC GRTgaz'!$D$11:$D$28891,'Nord-Ouest'!$A53,'PTC GRTgaz'!$C$11:$C$28891,"DEL")*1.0026*$N$13/152.94)</f>
        <v>152.94117600000001</v>
      </c>
      <c r="O53" s="102">
        <f t="shared" si="5"/>
        <v>3.5176470480000042</v>
      </c>
      <c r="P53" s="58">
        <f t="shared" si="6"/>
        <v>0.26764705800000033</v>
      </c>
      <c r="Q53" s="59">
        <f>IF(P53&gt;=1,0,_xlfn.XLOOKUP(P53,'Sediane Nord'!$B$31:$B$131,'Sediane Nord'!$R$31:$R$131,,1))</f>
        <v>1</v>
      </c>
      <c r="R53" s="142">
        <f xml:space="preserve">
IF(AND(P53&gt;='Sediane Nord'!$S$15,A53&lt;='Sediane Nord'!$R$15),0,
IF(AND(P53&gt;='Sediane Nord'!$S$16,A53&lt;='Sediane Nord'!$R$16),0,
IF(AND(P53&gt;='Sediane Nord'!$S$17,A53&lt;='Sediane Nord'!$R$17),0,
IF(AND(P53&gt;='Sediane Nord'!$S$18,A53&lt;='Sediane Nord'!$R$18),0,
MIN(N53,$E$4*(1-D53)*Q53)))))</f>
        <v>38.235294000000003</v>
      </c>
    </row>
    <row r="54" spans="1:18" x14ac:dyDescent="0.45">
      <c r="A54" s="56">
        <f t="shared" si="0"/>
        <v>44690</v>
      </c>
      <c r="B54" s="157">
        <f>_xlfn.XLOOKUP(A54,'Sediane Nord'!$R$23:$R$25,'Sediane Nord'!$U$23:$U$25,0,0)</f>
        <v>0</v>
      </c>
      <c r="C54" s="143">
        <f>_xlfn.XLOOKUP(A54,'Sediane Nord'!$R$15:$R$18,'Sediane Nord'!$U$15:$U$18,SUM($E$3:$G$3),0)</f>
        <v>13</v>
      </c>
      <c r="D54" s="58">
        <f>'PT Storengy'!D46</f>
        <v>0.75</v>
      </c>
      <c r="E54" s="60">
        <f t="shared" si="1"/>
        <v>3.5558823420000043</v>
      </c>
      <c r="F54" s="58">
        <f t="shared" si="2"/>
        <v>0.27058823446153879</v>
      </c>
      <c r="G54" s="59">
        <f>IF(F54&gt;=1,0,_xlfn.XLOOKUP(F54,'Sediane Nord'!$B$31:$B$131,'Sediane Nord'!$R$31:$R$131,,1))</f>
        <v>1</v>
      </c>
      <c r="H54" s="142">
        <f xml:space="preserve">
IF(AND(F54&gt;='Sediane Nord'!$S$15,A54&lt;='Sediane Nord'!$R$15),0,
IF(AND(F54&gt;='Sediane Nord'!$S$16,A54&lt;='Sediane Nord'!$R$16),0,
IF(AND(F54&gt;='Sediane Nord'!$S$17,A54&lt;='Sediane Nord'!$R$17),0,
IF(AND(F54&gt;='Sediane Nord'!$S$18,A54&lt;='Sediane Nord'!$R$18),0,
$E$4*(1-D54)*G54))))</f>
        <v>38.235294000000003</v>
      </c>
      <c r="I54" s="192">
        <f>IF(COUNTIFS('PTC GRTgaz'!$AA$11:$AA$28891,"",'PTC GRTgaz'!$B$11:$B$28891,'Nord-Ouest'!I$15,'PTC GRTgaz'!$D$11:$D$28891,'Nord-Ouest'!$A54,'PTC GRTgaz'!$C$11:$C$28891,"DEL")&gt;0,I$13,SUMIFS('PTC GRTgaz'!$AA$11:$AA$28891,'PTC GRTgaz'!$B$11:$B$28891,'Nord-Ouest'!I$15,'PTC GRTgaz'!$D$11:$D$28891,'Nord-Ouest'!$A54,'PTC GRTgaz'!$C$11:$C$28891,"DEL")*1.0026*$I$13/152.94)</f>
        <v>152.94117600000001</v>
      </c>
      <c r="J54" s="102">
        <f t="shared" si="3"/>
        <v>3.5558823420000043</v>
      </c>
      <c r="K54" s="58">
        <f t="shared" si="4"/>
        <v>0.27058823446153879</v>
      </c>
      <c r="L54" s="59">
        <f>IF(K54&gt;=1,0,_xlfn.XLOOKUP(K54,'Sediane Nord'!$B$31:$B$131,'Sediane Nord'!$R$31:$R$131,,1))</f>
        <v>1</v>
      </c>
      <c r="M54" s="142">
        <f xml:space="preserve">
IF(AND(K54&gt;='Sediane Nord'!$S$15,A54&lt;='Sediane Nord'!$R$15),0,
IF(AND(K54&gt;='Sediane Nord'!$S$16,A54&lt;='Sediane Nord'!$R$16),0,
IF(AND(K54&gt;='Sediane Nord'!$S$17,A54&lt;='Sediane Nord'!$R$17),0,
IF(AND(K54&gt;='Sediane Nord'!$S$18,A54&lt;='Sediane Nord'!$R$18),0,
MIN(I54,$E$4*(1-D54)*L54)))))</f>
        <v>38.235294000000003</v>
      </c>
      <c r="N54" s="192">
        <f>IF(COUNTIFS('PTC GRTgaz'!$AB$11:$AB$28891,"",'PTC GRTgaz'!$B$11:$B$28891,'Nord-Ouest'!N$15,'PTC GRTgaz'!$D$11:$D$28891,'Nord-Ouest'!$A54,'PTC GRTgaz'!$C$11:$C$28891,"DEL")&gt;0,N$13,SUMIFS('PTC GRTgaz'!$AB$11:$AB$28891,'PTC GRTgaz'!$B$11:$B$28891,'Nord-Ouest'!N$15,'PTC GRTgaz'!$D$11:$D$28891,'Nord-Ouest'!$A54,'PTC GRTgaz'!$C$11:$C$28891,"DEL")*1.0026*$N$13/152.94)</f>
        <v>152.94117600000001</v>
      </c>
      <c r="O54" s="102">
        <f t="shared" si="5"/>
        <v>3.5558823420000043</v>
      </c>
      <c r="P54" s="58">
        <f t="shared" si="6"/>
        <v>0.27058823446153879</v>
      </c>
      <c r="Q54" s="59">
        <f>IF(P54&gt;=1,0,_xlfn.XLOOKUP(P54,'Sediane Nord'!$B$31:$B$131,'Sediane Nord'!$R$31:$R$131,,1))</f>
        <v>1</v>
      </c>
      <c r="R54" s="142">
        <f xml:space="preserve">
IF(AND(P54&gt;='Sediane Nord'!$S$15,A54&lt;='Sediane Nord'!$R$15),0,
IF(AND(P54&gt;='Sediane Nord'!$S$16,A54&lt;='Sediane Nord'!$R$16),0,
IF(AND(P54&gt;='Sediane Nord'!$S$17,A54&lt;='Sediane Nord'!$R$17),0,
IF(AND(P54&gt;='Sediane Nord'!$S$18,A54&lt;='Sediane Nord'!$R$18),0,
MIN(N54,$E$4*(1-D54)*Q54)))))</f>
        <v>38.235294000000003</v>
      </c>
    </row>
    <row r="55" spans="1:18" x14ac:dyDescent="0.45">
      <c r="A55" s="56">
        <f t="shared" si="0"/>
        <v>44691</v>
      </c>
      <c r="B55" s="157">
        <f>_xlfn.XLOOKUP(A55,'Sediane Nord'!$R$23:$R$25,'Sediane Nord'!$U$23:$U$25,0,0)</f>
        <v>0</v>
      </c>
      <c r="C55" s="143">
        <f>_xlfn.XLOOKUP(A55,'Sediane Nord'!$R$15:$R$18,'Sediane Nord'!$U$15:$U$18,SUM($E$3:$G$3),0)</f>
        <v>13</v>
      </c>
      <c r="D55" s="58">
        <f>'PT Storengy'!D47</f>
        <v>0.75</v>
      </c>
      <c r="E55" s="60">
        <f t="shared" si="1"/>
        <v>3.5941176360000044</v>
      </c>
      <c r="F55" s="58">
        <f t="shared" si="2"/>
        <v>0.27352941092307725</v>
      </c>
      <c r="G55" s="59">
        <f>IF(F55&gt;=1,0,_xlfn.XLOOKUP(F55,'Sediane Nord'!$B$31:$B$131,'Sediane Nord'!$R$31:$R$131,,1))</f>
        <v>1</v>
      </c>
      <c r="H55" s="142">
        <f xml:space="preserve">
IF(AND(F55&gt;='Sediane Nord'!$S$15,A55&lt;='Sediane Nord'!$R$15),0,
IF(AND(F55&gt;='Sediane Nord'!$S$16,A55&lt;='Sediane Nord'!$R$16),0,
IF(AND(F55&gt;='Sediane Nord'!$S$17,A55&lt;='Sediane Nord'!$R$17),0,
IF(AND(F55&gt;='Sediane Nord'!$S$18,A55&lt;='Sediane Nord'!$R$18),0,
$E$4*(1-D55)*G55))))</f>
        <v>38.235294000000003</v>
      </c>
      <c r="I55" s="192">
        <f>IF(COUNTIFS('PTC GRTgaz'!$AA$11:$AA$28891,"",'PTC GRTgaz'!$B$11:$B$28891,'Nord-Ouest'!I$15,'PTC GRTgaz'!$D$11:$D$28891,'Nord-Ouest'!$A55,'PTC GRTgaz'!$C$11:$C$28891,"DEL")&gt;0,I$13,SUMIFS('PTC GRTgaz'!$AA$11:$AA$28891,'PTC GRTgaz'!$B$11:$B$28891,'Nord-Ouest'!I$15,'PTC GRTgaz'!$D$11:$D$28891,'Nord-Ouest'!$A55,'PTC GRTgaz'!$C$11:$C$28891,"DEL")*1.0026*$I$13/152.94)</f>
        <v>152.94117600000001</v>
      </c>
      <c r="J55" s="102">
        <f t="shared" si="3"/>
        <v>3.5941176360000044</v>
      </c>
      <c r="K55" s="58">
        <f t="shared" si="4"/>
        <v>0.27352941092307725</v>
      </c>
      <c r="L55" s="59">
        <f>IF(K55&gt;=1,0,_xlfn.XLOOKUP(K55,'Sediane Nord'!$B$31:$B$131,'Sediane Nord'!$R$31:$R$131,,1))</f>
        <v>1</v>
      </c>
      <c r="M55" s="142">
        <f xml:space="preserve">
IF(AND(K55&gt;='Sediane Nord'!$S$15,A55&lt;='Sediane Nord'!$R$15),0,
IF(AND(K55&gt;='Sediane Nord'!$S$16,A55&lt;='Sediane Nord'!$R$16),0,
IF(AND(K55&gt;='Sediane Nord'!$S$17,A55&lt;='Sediane Nord'!$R$17),0,
IF(AND(K55&gt;='Sediane Nord'!$S$18,A55&lt;='Sediane Nord'!$R$18),0,
MIN(I55,$E$4*(1-D55)*L55)))))</f>
        <v>38.235294000000003</v>
      </c>
      <c r="N55" s="192">
        <f>IF(COUNTIFS('PTC GRTgaz'!$AB$11:$AB$28891,"",'PTC GRTgaz'!$B$11:$B$28891,'Nord-Ouest'!N$15,'PTC GRTgaz'!$D$11:$D$28891,'Nord-Ouest'!$A55,'PTC GRTgaz'!$C$11:$C$28891,"DEL")&gt;0,N$13,SUMIFS('PTC GRTgaz'!$AB$11:$AB$28891,'PTC GRTgaz'!$B$11:$B$28891,'Nord-Ouest'!N$15,'PTC GRTgaz'!$D$11:$D$28891,'Nord-Ouest'!$A55,'PTC GRTgaz'!$C$11:$C$28891,"DEL")*1.0026*$N$13/152.94)</f>
        <v>152.94117600000001</v>
      </c>
      <c r="O55" s="102">
        <f t="shared" si="5"/>
        <v>3.5941176360000044</v>
      </c>
      <c r="P55" s="58">
        <f t="shared" si="6"/>
        <v>0.27352941092307725</v>
      </c>
      <c r="Q55" s="59">
        <f>IF(P55&gt;=1,0,_xlfn.XLOOKUP(P55,'Sediane Nord'!$B$31:$B$131,'Sediane Nord'!$R$31:$R$131,,1))</f>
        <v>1</v>
      </c>
      <c r="R55" s="142">
        <f xml:space="preserve">
IF(AND(P55&gt;='Sediane Nord'!$S$15,A55&lt;='Sediane Nord'!$R$15),0,
IF(AND(P55&gt;='Sediane Nord'!$S$16,A55&lt;='Sediane Nord'!$R$16),0,
IF(AND(P55&gt;='Sediane Nord'!$S$17,A55&lt;='Sediane Nord'!$R$17),0,
IF(AND(P55&gt;='Sediane Nord'!$S$18,A55&lt;='Sediane Nord'!$R$18),0,
MIN(N55,$E$4*(1-D55)*Q55)))))</f>
        <v>38.235294000000003</v>
      </c>
    </row>
    <row r="56" spans="1:18" x14ac:dyDescent="0.45">
      <c r="A56" s="56">
        <f t="shared" si="0"/>
        <v>44692</v>
      </c>
      <c r="B56" s="157">
        <f>_xlfn.XLOOKUP(A56,'Sediane Nord'!$R$23:$R$25,'Sediane Nord'!$U$23:$U$25,0,0)</f>
        <v>0</v>
      </c>
      <c r="C56" s="143">
        <f>_xlfn.XLOOKUP(A56,'Sediane Nord'!$R$15:$R$18,'Sediane Nord'!$U$15:$U$18,SUM($E$3:$G$3),0)</f>
        <v>13</v>
      </c>
      <c r="D56" s="58">
        <f>'PT Storengy'!D48</f>
        <v>0.75</v>
      </c>
      <c r="E56" s="60">
        <f t="shared" si="1"/>
        <v>3.6323529300000046</v>
      </c>
      <c r="F56" s="58">
        <f t="shared" si="2"/>
        <v>0.27647058738461572</v>
      </c>
      <c r="G56" s="59">
        <f>IF(F56&gt;=1,0,_xlfn.XLOOKUP(F56,'Sediane Nord'!$B$31:$B$131,'Sediane Nord'!$R$31:$R$131,,1))</f>
        <v>1</v>
      </c>
      <c r="H56" s="142">
        <f xml:space="preserve">
IF(AND(F56&gt;='Sediane Nord'!$S$15,A56&lt;='Sediane Nord'!$R$15),0,
IF(AND(F56&gt;='Sediane Nord'!$S$16,A56&lt;='Sediane Nord'!$R$16),0,
IF(AND(F56&gt;='Sediane Nord'!$S$17,A56&lt;='Sediane Nord'!$R$17),0,
IF(AND(F56&gt;='Sediane Nord'!$S$18,A56&lt;='Sediane Nord'!$R$18),0,
$E$4*(1-D56)*G56))))</f>
        <v>38.235294000000003</v>
      </c>
      <c r="I56" s="192">
        <f>IF(COUNTIFS('PTC GRTgaz'!$AA$11:$AA$28891,"",'PTC GRTgaz'!$B$11:$B$28891,'Nord-Ouest'!I$15,'PTC GRTgaz'!$D$11:$D$28891,'Nord-Ouest'!$A56,'PTC GRTgaz'!$C$11:$C$28891,"DEL")&gt;0,I$13,SUMIFS('PTC GRTgaz'!$AA$11:$AA$28891,'PTC GRTgaz'!$B$11:$B$28891,'Nord-Ouest'!I$15,'PTC GRTgaz'!$D$11:$D$28891,'Nord-Ouest'!$A56,'PTC GRTgaz'!$C$11:$C$28891,"DEL")*1.0026*$I$13/152.94)</f>
        <v>152.94117600000001</v>
      </c>
      <c r="J56" s="102">
        <f t="shared" si="3"/>
        <v>3.6323529300000046</v>
      </c>
      <c r="K56" s="58">
        <f t="shared" si="4"/>
        <v>0.27647058738461572</v>
      </c>
      <c r="L56" s="59">
        <f>IF(K56&gt;=1,0,_xlfn.XLOOKUP(K56,'Sediane Nord'!$B$31:$B$131,'Sediane Nord'!$R$31:$R$131,,1))</f>
        <v>1</v>
      </c>
      <c r="M56" s="142">
        <f xml:space="preserve">
IF(AND(K56&gt;='Sediane Nord'!$S$15,A56&lt;='Sediane Nord'!$R$15),0,
IF(AND(K56&gt;='Sediane Nord'!$S$16,A56&lt;='Sediane Nord'!$R$16),0,
IF(AND(K56&gt;='Sediane Nord'!$S$17,A56&lt;='Sediane Nord'!$R$17),0,
IF(AND(K56&gt;='Sediane Nord'!$S$18,A56&lt;='Sediane Nord'!$R$18),0,
MIN(I56,$E$4*(1-D56)*L56)))))</f>
        <v>38.235294000000003</v>
      </c>
      <c r="N56" s="192">
        <f>IF(COUNTIFS('PTC GRTgaz'!$AB$11:$AB$28891,"",'PTC GRTgaz'!$B$11:$B$28891,'Nord-Ouest'!N$15,'PTC GRTgaz'!$D$11:$D$28891,'Nord-Ouest'!$A56,'PTC GRTgaz'!$C$11:$C$28891,"DEL")&gt;0,N$13,SUMIFS('PTC GRTgaz'!$AB$11:$AB$28891,'PTC GRTgaz'!$B$11:$B$28891,'Nord-Ouest'!N$15,'PTC GRTgaz'!$D$11:$D$28891,'Nord-Ouest'!$A56,'PTC GRTgaz'!$C$11:$C$28891,"DEL")*1.0026*$N$13/152.94)</f>
        <v>152.94117600000001</v>
      </c>
      <c r="O56" s="102">
        <f t="shared" si="5"/>
        <v>3.6323529300000046</v>
      </c>
      <c r="P56" s="58">
        <f t="shared" si="6"/>
        <v>0.27647058738461572</v>
      </c>
      <c r="Q56" s="59">
        <f>IF(P56&gt;=1,0,_xlfn.XLOOKUP(P56,'Sediane Nord'!$B$31:$B$131,'Sediane Nord'!$R$31:$R$131,,1))</f>
        <v>1</v>
      </c>
      <c r="R56" s="142">
        <f xml:space="preserve">
IF(AND(P56&gt;='Sediane Nord'!$S$15,A56&lt;='Sediane Nord'!$R$15),0,
IF(AND(P56&gt;='Sediane Nord'!$S$16,A56&lt;='Sediane Nord'!$R$16),0,
IF(AND(P56&gt;='Sediane Nord'!$S$17,A56&lt;='Sediane Nord'!$R$17),0,
IF(AND(P56&gt;='Sediane Nord'!$S$18,A56&lt;='Sediane Nord'!$R$18),0,
MIN(N56,$E$4*(1-D56)*Q56)))))</f>
        <v>38.235294000000003</v>
      </c>
    </row>
    <row r="57" spans="1:18" x14ac:dyDescent="0.45">
      <c r="A57" s="56">
        <f t="shared" si="0"/>
        <v>44693</v>
      </c>
      <c r="B57" s="157">
        <f>_xlfn.XLOOKUP(A57,'Sediane Nord'!$R$23:$R$25,'Sediane Nord'!$U$23:$U$25,0,0)</f>
        <v>0</v>
      </c>
      <c r="C57" s="143">
        <f>_xlfn.XLOOKUP(A57,'Sediane Nord'!$R$15:$R$18,'Sediane Nord'!$U$15:$U$18,SUM($E$3:$G$3),0)</f>
        <v>13</v>
      </c>
      <c r="D57" s="58">
        <f>'PT Storengy'!D49</f>
        <v>0.75</v>
      </c>
      <c r="E57" s="60">
        <f t="shared" si="1"/>
        <v>3.6705882240000047</v>
      </c>
      <c r="F57" s="58">
        <f t="shared" si="2"/>
        <v>0.27941176384615418</v>
      </c>
      <c r="G57" s="59">
        <f>IF(F57&gt;=1,0,_xlfn.XLOOKUP(F57,'Sediane Nord'!$B$31:$B$131,'Sediane Nord'!$R$31:$R$131,,1))</f>
        <v>1</v>
      </c>
      <c r="H57" s="142">
        <f xml:space="preserve">
IF(AND(F57&gt;='Sediane Nord'!$S$15,A57&lt;='Sediane Nord'!$R$15),0,
IF(AND(F57&gt;='Sediane Nord'!$S$16,A57&lt;='Sediane Nord'!$R$16),0,
IF(AND(F57&gt;='Sediane Nord'!$S$17,A57&lt;='Sediane Nord'!$R$17),0,
IF(AND(F57&gt;='Sediane Nord'!$S$18,A57&lt;='Sediane Nord'!$R$18),0,
$E$4*(1-D57)*G57))))</f>
        <v>38.235294000000003</v>
      </c>
      <c r="I57" s="192">
        <f>IF(COUNTIFS('PTC GRTgaz'!$AA$11:$AA$28891,"",'PTC GRTgaz'!$B$11:$B$28891,'Nord-Ouest'!I$15,'PTC GRTgaz'!$D$11:$D$28891,'Nord-Ouest'!$A57,'PTC GRTgaz'!$C$11:$C$28891,"DEL")&gt;0,I$13,SUMIFS('PTC GRTgaz'!$AA$11:$AA$28891,'PTC GRTgaz'!$B$11:$B$28891,'Nord-Ouest'!I$15,'PTC GRTgaz'!$D$11:$D$28891,'Nord-Ouest'!$A57,'PTC GRTgaz'!$C$11:$C$28891,"DEL")*1.0026*$I$13/152.94)</f>
        <v>152.94117600000001</v>
      </c>
      <c r="J57" s="102">
        <f t="shared" si="3"/>
        <v>3.6705882240000047</v>
      </c>
      <c r="K57" s="58">
        <f t="shared" si="4"/>
        <v>0.27941176384615418</v>
      </c>
      <c r="L57" s="59">
        <f>IF(K57&gt;=1,0,_xlfn.XLOOKUP(K57,'Sediane Nord'!$B$31:$B$131,'Sediane Nord'!$R$31:$R$131,,1))</f>
        <v>1</v>
      </c>
      <c r="M57" s="142">
        <f xml:space="preserve">
IF(AND(K57&gt;='Sediane Nord'!$S$15,A57&lt;='Sediane Nord'!$R$15),0,
IF(AND(K57&gt;='Sediane Nord'!$S$16,A57&lt;='Sediane Nord'!$R$16),0,
IF(AND(K57&gt;='Sediane Nord'!$S$17,A57&lt;='Sediane Nord'!$R$17),0,
IF(AND(K57&gt;='Sediane Nord'!$S$18,A57&lt;='Sediane Nord'!$R$18),0,
MIN(I57,$E$4*(1-D57)*L57)))))</f>
        <v>38.235294000000003</v>
      </c>
      <c r="N57" s="192">
        <f>IF(COUNTIFS('PTC GRTgaz'!$AB$11:$AB$28891,"",'PTC GRTgaz'!$B$11:$B$28891,'Nord-Ouest'!N$15,'PTC GRTgaz'!$D$11:$D$28891,'Nord-Ouest'!$A57,'PTC GRTgaz'!$C$11:$C$28891,"DEL")&gt;0,N$13,SUMIFS('PTC GRTgaz'!$AB$11:$AB$28891,'PTC GRTgaz'!$B$11:$B$28891,'Nord-Ouest'!N$15,'PTC GRTgaz'!$D$11:$D$28891,'Nord-Ouest'!$A57,'PTC GRTgaz'!$C$11:$C$28891,"DEL")*1.0026*$N$13/152.94)</f>
        <v>152.94117600000001</v>
      </c>
      <c r="O57" s="102">
        <f t="shared" si="5"/>
        <v>3.6705882240000047</v>
      </c>
      <c r="P57" s="58">
        <f t="shared" si="6"/>
        <v>0.27941176384615418</v>
      </c>
      <c r="Q57" s="59">
        <f>IF(P57&gt;=1,0,_xlfn.XLOOKUP(P57,'Sediane Nord'!$B$31:$B$131,'Sediane Nord'!$R$31:$R$131,,1))</f>
        <v>1</v>
      </c>
      <c r="R57" s="142">
        <f xml:space="preserve">
IF(AND(P57&gt;='Sediane Nord'!$S$15,A57&lt;='Sediane Nord'!$R$15),0,
IF(AND(P57&gt;='Sediane Nord'!$S$16,A57&lt;='Sediane Nord'!$R$16),0,
IF(AND(P57&gt;='Sediane Nord'!$S$17,A57&lt;='Sediane Nord'!$R$17),0,
IF(AND(P57&gt;='Sediane Nord'!$S$18,A57&lt;='Sediane Nord'!$R$18),0,
MIN(N57,$E$4*(1-D57)*Q57)))))</f>
        <v>38.235294000000003</v>
      </c>
    </row>
    <row r="58" spans="1:18" x14ac:dyDescent="0.45">
      <c r="A58" s="56">
        <f t="shared" si="0"/>
        <v>44694</v>
      </c>
      <c r="B58" s="157">
        <f>_xlfn.XLOOKUP(A58,'Sediane Nord'!$R$23:$R$25,'Sediane Nord'!$U$23:$U$25,0,0)</f>
        <v>0</v>
      </c>
      <c r="C58" s="143">
        <f>_xlfn.XLOOKUP(A58,'Sediane Nord'!$R$15:$R$18,'Sediane Nord'!$U$15:$U$18,SUM($E$3:$G$3),0)</f>
        <v>13</v>
      </c>
      <c r="D58" s="58">
        <f>'PT Storengy'!D50</f>
        <v>0.75</v>
      </c>
      <c r="E58" s="60">
        <f t="shared" si="1"/>
        <v>3.7088235180000049</v>
      </c>
      <c r="F58" s="58">
        <f t="shared" si="2"/>
        <v>0.28235294030769265</v>
      </c>
      <c r="G58" s="59">
        <f>IF(F58&gt;=1,0,_xlfn.XLOOKUP(F58,'Sediane Nord'!$B$31:$B$131,'Sediane Nord'!$R$31:$R$131,,1))</f>
        <v>1</v>
      </c>
      <c r="H58" s="142">
        <f xml:space="preserve">
IF(AND(F58&gt;='Sediane Nord'!$S$15,A58&lt;='Sediane Nord'!$R$15),0,
IF(AND(F58&gt;='Sediane Nord'!$S$16,A58&lt;='Sediane Nord'!$R$16),0,
IF(AND(F58&gt;='Sediane Nord'!$S$17,A58&lt;='Sediane Nord'!$R$17),0,
IF(AND(F58&gt;='Sediane Nord'!$S$18,A58&lt;='Sediane Nord'!$R$18),0,
$E$4*(1-D58)*G58))))</f>
        <v>38.235294000000003</v>
      </c>
      <c r="I58" s="192">
        <f>IF(COUNTIFS('PTC GRTgaz'!$AA$11:$AA$28891,"",'PTC GRTgaz'!$B$11:$B$28891,'Nord-Ouest'!I$15,'PTC GRTgaz'!$D$11:$D$28891,'Nord-Ouest'!$A58,'PTC GRTgaz'!$C$11:$C$28891,"DEL")&gt;0,I$13,SUMIFS('PTC GRTgaz'!$AA$11:$AA$28891,'PTC GRTgaz'!$B$11:$B$28891,'Nord-Ouest'!I$15,'PTC GRTgaz'!$D$11:$D$28891,'Nord-Ouest'!$A58,'PTC GRTgaz'!$C$11:$C$28891,"DEL")*1.0026*$I$13/152.94)</f>
        <v>152.94117600000001</v>
      </c>
      <c r="J58" s="102">
        <f t="shared" si="3"/>
        <v>3.7088235180000049</v>
      </c>
      <c r="K58" s="58">
        <f t="shared" si="4"/>
        <v>0.28235294030769265</v>
      </c>
      <c r="L58" s="59">
        <f>IF(K58&gt;=1,0,_xlfn.XLOOKUP(K58,'Sediane Nord'!$B$31:$B$131,'Sediane Nord'!$R$31:$R$131,,1))</f>
        <v>1</v>
      </c>
      <c r="M58" s="142">
        <f xml:space="preserve">
IF(AND(K58&gt;='Sediane Nord'!$S$15,A58&lt;='Sediane Nord'!$R$15),0,
IF(AND(K58&gt;='Sediane Nord'!$S$16,A58&lt;='Sediane Nord'!$R$16),0,
IF(AND(K58&gt;='Sediane Nord'!$S$17,A58&lt;='Sediane Nord'!$R$17),0,
IF(AND(K58&gt;='Sediane Nord'!$S$18,A58&lt;='Sediane Nord'!$R$18),0,
MIN(I58,$E$4*(1-D58)*L58)))))</f>
        <v>38.235294000000003</v>
      </c>
      <c r="N58" s="192">
        <f>IF(COUNTIFS('PTC GRTgaz'!$AB$11:$AB$28891,"",'PTC GRTgaz'!$B$11:$B$28891,'Nord-Ouest'!N$15,'PTC GRTgaz'!$D$11:$D$28891,'Nord-Ouest'!$A58,'PTC GRTgaz'!$C$11:$C$28891,"DEL")&gt;0,N$13,SUMIFS('PTC GRTgaz'!$AB$11:$AB$28891,'PTC GRTgaz'!$B$11:$B$28891,'Nord-Ouest'!N$15,'PTC GRTgaz'!$D$11:$D$28891,'Nord-Ouest'!$A58,'PTC GRTgaz'!$C$11:$C$28891,"DEL")*1.0026*$N$13/152.94)</f>
        <v>152.94117600000001</v>
      </c>
      <c r="O58" s="102">
        <f t="shared" si="5"/>
        <v>3.7088235180000049</v>
      </c>
      <c r="P58" s="58">
        <f t="shared" si="6"/>
        <v>0.28235294030769265</v>
      </c>
      <c r="Q58" s="59">
        <f>IF(P58&gt;=1,0,_xlfn.XLOOKUP(P58,'Sediane Nord'!$B$31:$B$131,'Sediane Nord'!$R$31:$R$131,,1))</f>
        <v>1</v>
      </c>
      <c r="R58" s="142">
        <f xml:space="preserve">
IF(AND(P58&gt;='Sediane Nord'!$S$15,A58&lt;='Sediane Nord'!$R$15),0,
IF(AND(P58&gt;='Sediane Nord'!$S$16,A58&lt;='Sediane Nord'!$R$16),0,
IF(AND(P58&gt;='Sediane Nord'!$S$17,A58&lt;='Sediane Nord'!$R$17),0,
IF(AND(P58&gt;='Sediane Nord'!$S$18,A58&lt;='Sediane Nord'!$R$18),0,
MIN(N58,$E$4*(1-D58)*Q58)))))</f>
        <v>38.235294000000003</v>
      </c>
    </row>
    <row r="59" spans="1:18" x14ac:dyDescent="0.45">
      <c r="A59" s="56">
        <f t="shared" si="0"/>
        <v>44695</v>
      </c>
      <c r="B59" s="157">
        <f>_xlfn.XLOOKUP(A59,'Sediane Nord'!$R$23:$R$25,'Sediane Nord'!$U$23:$U$25,0,0)</f>
        <v>0</v>
      </c>
      <c r="C59" s="143">
        <f>_xlfn.XLOOKUP(A59,'Sediane Nord'!$R$15:$R$18,'Sediane Nord'!$U$15:$U$18,SUM($E$3:$G$3),0)</f>
        <v>13</v>
      </c>
      <c r="D59" s="58">
        <f>'PT Storengy'!D51</f>
        <v>0.75</v>
      </c>
      <c r="E59" s="60">
        <f t="shared" si="1"/>
        <v>3.747058812000005</v>
      </c>
      <c r="F59" s="58">
        <f t="shared" si="2"/>
        <v>0.28529411676923117</v>
      </c>
      <c r="G59" s="59">
        <f>IF(F59&gt;=1,0,_xlfn.XLOOKUP(F59,'Sediane Nord'!$B$31:$B$131,'Sediane Nord'!$R$31:$R$131,,1))</f>
        <v>1</v>
      </c>
      <c r="H59" s="142">
        <f xml:space="preserve">
IF(AND(F59&gt;='Sediane Nord'!$S$15,A59&lt;='Sediane Nord'!$R$15),0,
IF(AND(F59&gt;='Sediane Nord'!$S$16,A59&lt;='Sediane Nord'!$R$16),0,
IF(AND(F59&gt;='Sediane Nord'!$S$17,A59&lt;='Sediane Nord'!$R$17),0,
IF(AND(F59&gt;='Sediane Nord'!$S$18,A59&lt;='Sediane Nord'!$R$18),0,
$E$4*(1-D59)*G59))))</f>
        <v>38.235294000000003</v>
      </c>
      <c r="I59" s="192">
        <f>IF(COUNTIFS('PTC GRTgaz'!$AA$11:$AA$28891,"",'PTC GRTgaz'!$B$11:$B$28891,'Nord-Ouest'!I$15,'PTC GRTgaz'!$D$11:$D$28891,'Nord-Ouest'!$A59,'PTC GRTgaz'!$C$11:$C$28891,"DEL")&gt;0,I$13,SUMIFS('PTC GRTgaz'!$AA$11:$AA$28891,'PTC GRTgaz'!$B$11:$B$28891,'Nord-Ouest'!I$15,'PTC GRTgaz'!$D$11:$D$28891,'Nord-Ouest'!$A59,'PTC GRTgaz'!$C$11:$C$28891,"DEL")*1.0026*$I$13/152.94)</f>
        <v>152.94117600000001</v>
      </c>
      <c r="J59" s="102">
        <f t="shared" si="3"/>
        <v>3.747058812000005</v>
      </c>
      <c r="K59" s="58">
        <f t="shared" si="4"/>
        <v>0.28529411676923117</v>
      </c>
      <c r="L59" s="59">
        <f>IF(K59&gt;=1,0,_xlfn.XLOOKUP(K59,'Sediane Nord'!$B$31:$B$131,'Sediane Nord'!$R$31:$R$131,,1))</f>
        <v>1</v>
      </c>
      <c r="M59" s="142">
        <f xml:space="preserve">
IF(AND(K59&gt;='Sediane Nord'!$S$15,A59&lt;='Sediane Nord'!$R$15),0,
IF(AND(K59&gt;='Sediane Nord'!$S$16,A59&lt;='Sediane Nord'!$R$16),0,
IF(AND(K59&gt;='Sediane Nord'!$S$17,A59&lt;='Sediane Nord'!$R$17),0,
IF(AND(K59&gt;='Sediane Nord'!$S$18,A59&lt;='Sediane Nord'!$R$18),0,
MIN(I59,$E$4*(1-D59)*L59)))))</f>
        <v>38.235294000000003</v>
      </c>
      <c r="N59" s="192">
        <f>IF(COUNTIFS('PTC GRTgaz'!$AB$11:$AB$28891,"",'PTC GRTgaz'!$B$11:$B$28891,'Nord-Ouest'!N$15,'PTC GRTgaz'!$D$11:$D$28891,'Nord-Ouest'!$A59,'PTC GRTgaz'!$C$11:$C$28891,"DEL")&gt;0,N$13,SUMIFS('PTC GRTgaz'!$AB$11:$AB$28891,'PTC GRTgaz'!$B$11:$B$28891,'Nord-Ouest'!N$15,'PTC GRTgaz'!$D$11:$D$28891,'Nord-Ouest'!$A59,'PTC GRTgaz'!$C$11:$C$28891,"DEL")*1.0026*$N$13/152.94)</f>
        <v>152.94117600000001</v>
      </c>
      <c r="O59" s="102">
        <f t="shared" si="5"/>
        <v>3.747058812000005</v>
      </c>
      <c r="P59" s="58">
        <f t="shared" si="6"/>
        <v>0.28529411676923117</v>
      </c>
      <c r="Q59" s="59">
        <f>IF(P59&gt;=1,0,_xlfn.XLOOKUP(P59,'Sediane Nord'!$B$31:$B$131,'Sediane Nord'!$R$31:$R$131,,1))</f>
        <v>1</v>
      </c>
      <c r="R59" s="142">
        <f xml:space="preserve">
IF(AND(P59&gt;='Sediane Nord'!$S$15,A59&lt;='Sediane Nord'!$R$15),0,
IF(AND(P59&gt;='Sediane Nord'!$S$16,A59&lt;='Sediane Nord'!$R$16),0,
IF(AND(P59&gt;='Sediane Nord'!$S$17,A59&lt;='Sediane Nord'!$R$17),0,
IF(AND(P59&gt;='Sediane Nord'!$S$18,A59&lt;='Sediane Nord'!$R$18),0,
MIN(N59,$E$4*(1-D59)*Q59)))))</f>
        <v>38.235294000000003</v>
      </c>
    </row>
    <row r="60" spans="1:18" x14ac:dyDescent="0.45">
      <c r="A60" s="56">
        <f t="shared" si="0"/>
        <v>44696</v>
      </c>
      <c r="B60" s="157">
        <f>_xlfn.XLOOKUP(A60,'Sediane Nord'!$R$23:$R$25,'Sediane Nord'!$U$23:$U$25,0,0)</f>
        <v>0</v>
      </c>
      <c r="C60" s="143">
        <f>_xlfn.XLOOKUP(A60,'Sediane Nord'!$R$15:$R$18,'Sediane Nord'!$U$15:$U$18,SUM($E$3:$G$3),0)</f>
        <v>13</v>
      </c>
      <c r="D60" s="58">
        <f>'PT Storengy'!D52</f>
        <v>0.75</v>
      </c>
      <c r="E60" s="60">
        <f t="shared" si="1"/>
        <v>3.7852941060000052</v>
      </c>
      <c r="F60" s="58">
        <f t="shared" si="2"/>
        <v>0.28823529323076963</v>
      </c>
      <c r="G60" s="59">
        <f>IF(F60&gt;=1,0,_xlfn.XLOOKUP(F60,'Sediane Nord'!$B$31:$B$131,'Sediane Nord'!$R$31:$R$131,,1))</f>
        <v>1</v>
      </c>
      <c r="H60" s="142">
        <f xml:space="preserve">
IF(AND(F60&gt;='Sediane Nord'!$S$15,A60&lt;='Sediane Nord'!$R$15),0,
IF(AND(F60&gt;='Sediane Nord'!$S$16,A60&lt;='Sediane Nord'!$R$16),0,
IF(AND(F60&gt;='Sediane Nord'!$S$17,A60&lt;='Sediane Nord'!$R$17),0,
IF(AND(F60&gt;='Sediane Nord'!$S$18,A60&lt;='Sediane Nord'!$R$18),0,
$E$4*(1-D60)*G60))))</f>
        <v>38.235294000000003</v>
      </c>
      <c r="I60" s="192">
        <f>IF(COUNTIFS('PTC GRTgaz'!$AA$11:$AA$28891,"",'PTC GRTgaz'!$B$11:$B$28891,'Nord-Ouest'!I$15,'PTC GRTgaz'!$D$11:$D$28891,'Nord-Ouest'!$A60,'PTC GRTgaz'!$C$11:$C$28891,"DEL")&gt;0,I$13,SUMIFS('PTC GRTgaz'!$AA$11:$AA$28891,'PTC GRTgaz'!$B$11:$B$28891,'Nord-Ouest'!I$15,'PTC GRTgaz'!$D$11:$D$28891,'Nord-Ouest'!$A60,'PTC GRTgaz'!$C$11:$C$28891,"DEL")*1.0026*$I$13/152.94)</f>
        <v>152.94117600000001</v>
      </c>
      <c r="J60" s="102">
        <f t="shared" si="3"/>
        <v>3.7852941060000052</v>
      </c>
      <c r="K60" s="58">
        <f t="shared" si="4"/>
        <v>0.28823529323076963</v>
      </c>
      <c r="L60" s="59">
        <f>IF(K60&gt;=1,0,_xlfn.XLOOKUP(K60,'Sediane Nord'!$B$31:$B$131,'Sediane Nord'!$R$31:$R$131,,1))</f>
        <v>1</v>
      </c>
      <c r="M60" s="142">
        <f xml:space="preserve">
IF(AND(K60&gt;='Sediane Nord'!$S$15,A60&lt;='Sediane Nord'!$R$15),0,
IF(AND(K60&gt;='Sediane Nord'!$S$16,A60&lt;='Sediane Nord'!$R$16),0,
IF(AND(K60&gt;='Sediane Nord'!$S$17,A60&lt;='Sediane Nord'!$R$17),0,
IF(AND(K60&gt;='Sediane Nord'!$S$18,A60&lt;='Sediane Nord'!$R$18),0,
MIN(I60,$E$4*(1-D60)*L60)))))</f>
        <v>38.235294000000003</v>
      </c>
      <c r="N60" s="192">
        <f>IF(COUNTIFS('PTC GRTgaz'!$AB$11:$AB$28891,"",'PTC GRTgaz'!$B$11:$B$28891,'Nord-Ouest'!N$15,'PTC GRTgaz'!$D$11:$D$28891,'Nord-Ouest'!$A60,'PTC GRTgaz'!$C$11:$C$28891,"DEL")&gt;0,N$13,SUMIFS('PTC GRTgaz'!$AB$11:$AB$28891,'PTC GRTgaz'!$B$11:$B$28891,'Nord-Ouest'!N$15,'PTC GRTgaz'!$D$11:$D$28891,'Nord-Ouest'!$A60,'PTC GRTgaz'!$C$11:$C$28891,"DEL")*1.0026*$N$13/152.94)</f>
        <v>152.94117600000001</v>
      </c>
      <c r="O60" s="102">
        <f t="shared" si="5"/>
        <v>3.7852941060000052</v>
      </c>
      <c r="P60" s="58">
        <f t="shared" si="6"/>
        <v>0.28823529323076963</v>
      </c>
      <c r="Q60" s="59">
        <f>IF(P60&gt;=1,0,_xlfn.XLOOKUP(P60,'Sediane Nord'!$B$31:$B$131,'Sediane Nord'!$R$31:$R$131,,1))</f>
        <v>1</v>
      </c>
      <c r="R60" s="142">
        <f xml:space="preserve">
IF(AND(P60&gt;='Sediane Nord'!$S$15,A60&lt;='Sediane Nord'!$R$15),0,
IF(AND(P60&gt;='Sediane Nord'!$S$16,A60&lt;='Sediane Nord'!$R$16),0,
IF(AND(P60&gt;='Sediane Nord'!$S$17,A60&lt;='Sediane Nord'!$R$17),0,
IF(AND(P60&gt;='Sediane Nord'!$S$18,A60&lt;='Sediane Nord'!$R$18),0,
MIN(N60,$E$4*(1-D60)*Q60)))))</f>
        <v>38.235294000000003</v>
      </c>
    </row>
    <row r="61" spans="1:18" x14ac:dyDescent="0.45">
      <c r="A61" s="56">
        <f t="shared" si="0"/>
        <v>44697</v>
      </c>
      <c r="B61" s="157">
        <f>_xlfn.XLOOKUP(A61,'Sediane Nord'!$R$23:$R$25,'Sediane Nord'!$U$23:$U$25,0,0)</f>
        <v>0</v>
      </c>
      <c r="C61" s="143">
        <f>_xlfn.XLOOKUP(A61,'Sediane Nord'!$R$15:$R$18,'Sediane Nord'!$U$15:$U$18,SUM($E$3:$G$3),0)</f>
        <v>13</v>
      </c>
      <c r="D61" s="58">
        <f>'PT Storengy'!D53</f>
        <v>0.75</v>
      </c>
      <c r="E61" s="60">
        <f t="shared" si="1"/>
        <v>3.8235294000000053</v>
      </c>
      <c r="F61" s="58">
        <f t="shared" si="2"/>
        <v>0.29117646969230809</v>
      </c>
      <c r="G61" s="59">
        <f>IF(F61&gt;=1,0,_xlfn.XLOOKUP(F61,'Sediane Nord'!$B$31:$B$131,'Sediane Nord'!$R$31:$R$131,,1))</f>
        <v>1</v>
      </c>
      <c r="H61" s="142">
        <f xml:space="preserve">
IF(AND(F61&gt;='Sediane Nord'!$S$15,A61&lt;='Sediane Nord'!$R$15),0,
IF(AND(F61&gt;='Sediane Nord'!$S$16,A61&lt;='Sediane Nord'!$R$16),0,
IF(AND(F61&gt;='Sediane Nord'!$S$17,A61&lt;='Sediane Nord'!$R$17),0,
IF(AND(F61&gt;='Sediane Nord'!$S$18,A61&lt;='Sediane Nord'!$R$18),0,
$E$4*(1-D61)*G61))))</f>
        <v>38.235294000000003</v>
      </c>
      <c r="I61" s="192">
        <f>IF(COUNTIFS('PTC GRTgaz'!$AA$11:$AA$28891,"",'PTC GRTgaz'!$B$11:$B$28891,'Nord-Ouest'!I$15,'PTC GRTgaz'!$D$11:$D$28891,'Nord-Ouest'!$A61,'PTC GRTgaz'!$C$11:$C$28891,"DEL")&gt;0,I$13,SUMIFS('PTC GRTgaz'!$AA$11:$AA$28891,'PTC GRTgaz'!$B$11:$B$28891,'Nord-Ouest'!I$15,'PTC GRTgaz'!$D$11:$D$28891,'Nord-Ouest'!$A61,'PTC GRTgaz'!$C$11:$C$28891,"DEL")*1.0026*$I$13/152.94)</f>
        <v>152.94117600000001</v>
      </c>
      <c r="J61" s="102">
        <f t="shared" si="3"/>
        <v>3.8235294000000053</v>
      </c>
      <c r="K61" s="58">
        <f t="shared" si="4"/>
        <v>0.29117646969230809</v>
      </c>
      <c r="L61" s="59">
        <f>IF(K61&gt;=1,0,_xlfn.XLOOKUP(K61,'Sediane Nord'!$B$31:$B$131,'Sediane Nord'!$R$31:$R$131,,1))</f>
        <v>1</v>
      </c>
      <c r="M61" s="142">
        <f xml:space="preserve">
IF(AND(K61&gt;='Sediane Nord'!$S$15,A61&lt;='Sediane Nord'!$R$15),0,
IF(AND(K61&gt;='Sediane Nord'!$S$16,A61&lt;='Sediane Nord'!$R$16),0,
IF(AND(K61&gt;='Sediane Nord'!$S$17,A61&lt;='Sediane Nord'!$R$17),0,
IF(AND(K61&gt;='Sediane Nord'!$S$18,A61&lt;='Sediane Nord'!$R$18),0,
MIN(I61,$E$4*(1-D61)*L61)))))</f>
        <v>38.235294000000003</v>
      </c>
      <c r="N61" s="192">
        <f>IF(COUNTIFS('PTC GRTgaz'!$AB$11:$AB$28891,"",'PTC GRTgaz'!$B$11:$B$28891,'Nord-Ouest'!N$15,'PTC GRTgaz'!$D$11:$D$28891,'Nord-Ouest'!$A61,'PTC GRTgaz'!$C$11:$C$28891,"DEL")&gt;0,N$13,SUMIFS('PTC GRTgaz'!$AB$11:$AB$28891,'PTC GRTgaz'!$B$11:$B$28891,'Nord-Ouest'!N$15,'PTC GRTgaz'!$D$11:$D$28891,'Nord-Ouest'!$A61,'PTC GRTgaz'!$C$11:$C$28891,"DEL")*1.0026*$N$13/152.94)</f>
        <v>152.94117600000001</v>
      </c>
      <c r="O61" s="102">
        <f t="shared" si="5"/>
        <v>3.8235294000000053</v>
      </c>
      <c r="P61" s="58">
        <f t="shared" si="6"/>
        <v>0.29117646969230809</v>
      </c>
      <c r="Q61" s="59">
        <f>IF(P61&gt;=1,0,_xlfn.XLOOKUP(P61,'Sediane Nord'!$B$31:$B$131,'Sediane Nord'!$R$31:$R$131,,1))</f>
        <v>1</v>
      </c>
      <c r="R61" s="142">
        <f xml:space="preserve">
IF(AND(P61&gt;='Sediane Nord'!$S$15,A61&lt;='Sediane Nord'!$R$15),0,
IF(AND(P61&gt;='Sediane Nord'!$S$16,A61&lt;='Sediane Nord'!$R$16),0,
IF(AND(P61&gt;='Sediane Nord'!$S$17,A61&lt;='Sediane Nord'!$R$17),0,
IF(AND(P61&gt;='Sediane Nord'!$S$18,A61&lt;='Sediane Nord'!$R$18),0,
MIN(N61,$E$4*(1-D61)*Q61)))))</f>
        <v>38.235294000000003</v>
      </c>
    </row>
    <row r="62" spans="1:18" x14ac:dyDescent="0.45">
      <c r="A62" s="56">
        <f t="shared" si="0"/>
        <v>44698</v>
      </c>
      <c r="B62" s="157">
        <f>_xlfn.XLOOKUP(A62,'Sediane Nord'!$R$23:$R$25,'Sediane Nord'!$U$23:$U$25,0,0)</f>
        <v>0</v>
      </c>
      <c r="C62" s="143">
        <f>_xlfn.XLOOKUP(A62,'Sediane Nord'!$R$15:$R$18,'Sediane Nord'!$U$15:$U$18,SUM($E$3:$G$3),0)</f>
        <v>13</v>
      </c>
      <c r="D62" s="58">
        <f>'PT Storengy'!D54</f>
        <v>0.75</v>
      </c>
      <c r="E62" s="60">
        <f t="shared" si="1"/>
        <v>3.8617646940000054</v>
      </c>
      <c r="F62" s="58">
        <f t="shared" si="2"/>
        <v>0.29411764615384656</v>
      </c>
      <c r="G62" s="59">
        <f>IF(F62&gt;=1,0,_xlfn.XLOOKUP(F62,'Sediane Nord'!$B$31:$B$131,'Sediane Nord'!$R$31:$R$131,,1))</f>
        <v>1</v>
      </c>
      <c r="H62" s="142">
        <f xml:space="preserve">
IF(AND(F62&gt;='Sediane Nord'!$S$15,A62&lt;='Sediane Nord'!$R$15),0,
IF(AND(F62&gt;='Sediane Nord'!$S$16,A62&lt;='Sediane Nord'!$R$16),0,
IF(AND(F62&gt;='Sediane Nord'!$S$17,A62&lt;='Sediane Nord'!$R$17),0,
IF(AND(F62&gt;='Sediane Nord'!$S$18,A62&lt;='Sediane Nord'!$R$18),0,
$E$4*(1-D62)*G62))))</f>
        <v>38.235294000000003</v>
      </c>
      <c r="I62" s="192">
        <f>IF(COUNTIFS('PTC GRTgaz'!$AA$11:$AA$28891,"",'PTC GRTgaz'!$B$11:$B$28891,'Nord-Ouest'!I$15,'PTC GRTgaz'!$D$11:$D$28891,'Nord-Ouest'!$A62,'PTC GRTgaz'!$C$11:$C$28891,"DEL")&gt;0,I$13,SUMIFS('PTC GRTgaz'!$AA$11:$AA$28891,'PTC GRTgaz'!$B$11:$B$28891,'Nord-Ouest'!I$15,'PTC GRTgaz'!$D$11:$D$28891,'Nord-Ouest'!$A62,'PTC GRTgaz'!$C$11:$C$28891,"DEL")*1.0026*$I$13/152.94)</f>
        <v>152.94117600000001</v>
      </c>
      <c r="J62" s="102">
        <f t="shared" si="3"/>
        <v>3.8617646940000054</v>
      </c>
      <c r="K62" s="58">
        <f t="shared" si="4"/>
        <v>0.29411764615384656</v>
      </c>
      <c r="L62" s="59">
        <f>IF(K62&gt;=1,0,_xlfn.XLOOKUP(K62,'Sediane Nord'!$B$31:$B$131,'Sediane Nord'!$R$31:$R$131,,1))</f>
        <v>1</v>
      </c>
      <c r="M62" s="142">
        <f xml:space="preserve">
IF(AND(K62&gt;='Sediane Nord'!$S$15,A62&lt;='Sediane Nord'!$R$15),0,
IF(AND(K62&gt;='Sediane Nord'!$S$16,A62&lt;='Sediane Nord'!$R$16),0,
IF(AND(K62&gt;='Sediane Nord'!$S$17,A62&lt;='Sediane Nord'!$R$17),0,
IF(AND(K62&gt;='Sediane Nord'!$S$18,A62&lt;='Sediane Nord'!$R$18),0,
MIN(I62,$E$4*(1-D62)*L62)))))</f>
        <v>38.235294000000003</v>
      </c>
      <c r="N62" s="192">
        <f>IF(COUNTIFS('PTC GRTgaz'!$AB$11:$AB$28891,"",'PTC GRTgaz'!$B$11:$B$28891,'Nord-Ouest'!N$15,'PTC GRTgaz'!$D$11:$D$28891,'Nord-Ouest'!$A62,'PTC GRTgaz'!$C$11:$C$28891,"DEL")&gt;0,N$13,SUMIFS('PTC GRTgaz'!$AB$11:$AB$28891,'PTC GRTgaz'!$B$11:$B$28891,'Nord-Ouest'!N$15,'PTC GRTgaz'!$D$11:$D$28891,'Nord-Ouest'!$A62,'PTC GRTgaz'!$C$11:$C$28891,"DEL")*1.0026*$N$13/152.94)</f>
        <v>152.94117600000001</v>
      </c>
      <c r="O62" s="102">
        <f t="shared" si="5"/>
        <v>3.8617646940000054</v>
      </c>
      <c r="P62" s="58">
        <f t="shared" si="6"/>
        <v>0.29411764615384656</v>
      </c>
      <c r="Q62" s="59">
        <f>IF(P62&gt;=1,0,_xlfn.XLOOKUP(P62,'Sediane Nord'!$B$31:$B$131,'Sediane Nord'!$R$31:$R$131,,1))</f>
        <v>1</v>
      </c>
      <c r="R62" s="142">
        <f xml:space="preserve">
IF(AND(P62&gt;='Sediane Nord'!$S$15,A62&lt;='Sediane Nord'!$R$15),0,
IF(AND(P62&gt;='Sediane Nord'!$S$16,A62&lt;='Sediane Nord'!$R$16),0,
IF(AND(P62&gt;='Sediane Nord'!$S$17,A62&lt;='Sediane Nord'!$R$17),0,
IF(AND(P62&gt;='Sediane Nord'!$S$18,A62&lt;='Sediane Nord'!$R$18),0,
MIN(N62,$E$4*(1-D62)*Q62)))))</f>
        <v>38.235294000000003</v>
      </c>
    </row>
    <row r="63" spans="1:18" x14ac:dyDescent="0.45">
      <c r="A63" s="56">
        <f t="shared" si="0"/>
        <v>44699</v>
      </c>
      <c r="B63" s="157">
        <f>_xlfn.XLOOKUP(A63,'Sediane Nord'!$R$23:$R$25,'Sediane Nord'!$U$23:$U$25,0,0)</f>
        <v>0</v>
      </c>
      <c r="C63" s="143">
        <f>_xlfn.XLOOKUP(A63,'Sediane Nord'!$R$15:$R$18,'Sediane Nord'!$U$15:$U$18,SUM($E$3:$G$3),0)</f>
        <v>13</v>
      </c>
      <c r="D63" s="58">
        <f>'PT Storengy'!D55</f>
        <v>0.75</v>
      </c>
      <c r="E63" s="60">
        <f t="shared" si="1"/>
        <v>3.8999999880000056</v>
      </c>
      <c r="F63" s="58">
        <f t="shared" si="2"/>
        <v>0.29705882261538502</v>
      </c>
      <c r="G63" s="59">
        <f>IF(F63&gt;=1,0,_xlfn.XLOOKUP(F63,'Sediane Nord'!$B$31:$B$131,'Sediane Nord'!$R$31:$R$131,,1))</f>
        <v>1</v>
      </c>
      <c r="H63" s="142">
        <f xml:space="preserve">
IF(AND(F63&gt;='Sediane Nord'!$S$15,A63&lt;='Sediane Nord'!$R$15),0,
IF(AND(F63&gt;='Sediane Nord'!$S$16,A63&lt;='Sediane Nord'!$R$16),0,
IF(AND(F63&gt;='Sediane Nord'!$S$17,A63&lt;='Sediane Nord'!$R$17),0,
IF(AND(F63&gt;='Sediane Nord'!$S$18,A63&lt;='Sediane Nord'!$R$18),0,
$E$4*(1-D63)*G63))))</f>
        <v>38.235294000000003</v>
      </c>
      <c r="I63" s="192">
        <f>IF(COUNTIFS('PTC GRTgaz'!$AA$11:$AA$28891,"",'PTC GRTgaz'!$B$11:$B$28891,'Nord-Ouest'!I$15,'PTC GRTgaz'!$D$11:$D$28891,'Nord-Ouest'!$A63,'PTC GRTgaz'!$C$11:$C$28891,"DEL")&gt;0,I$13,SUMIFS('PTC GRTgaz'!$AA$11:$AA$28891,'PTC GRTgaz'!$B$11:$B$28891,'Nord-Ouest'!I$15,'PTC GRTgaz'!$D$11:$D$28891,'Nord-Ouest'!$A63,'PTC GRTgaz'!$C$11:$C$28891,"DEL")*1.0026*$I$13/152.94)</f>
        <v>152.94117600000001</v>
      </c>
      <c r="J63" s="102">
        <f t="shared" si="3"/>
        <v>3.8999999880000056</v>
      </c>
      <c r="K63" s="58">
        <f t="shared" si="4"/>
        <v>0.29705882261538502</v>
      </c>
      <c r="L63" s="59">
        <f>IF(K63&gt;=1,0,_xlfn.XLOOKUP(K63,'Sediane Nord'!$B$31:$B$131,'Sediane Nord'!$R$31:$R$131,,1))</f>
        <v>1</v>
      </c>
      <c r="M63" s="142">
        <f xml:space="preserve">
IF(AND(K63&gt;='Sediane Nord'!$S$15,A63&lt;='Sediane Nord'!$R$15),0,
IF(AND(K63&gt;='Sediane Nord'!$S$16,A63&lt;='Sediane Nord'!$R$16),0,
IF(AND(K63&gt;='Sediane Nord'!$S$17,A63&lt;='Sediane Nord'!$R$17),0,
IF(AND(K63&gt;='Sediane Nord'!$S$18,A63&lt;='Sediane Nord'!$R$18),0,
MIN(I63,$E$4*(1-D63)*L63)))))</f>
        <v>38.235294000000003</v>
      </c>
      <c r="N63" s="192">
        <f>IF(COUNTIFS('PTC GRTgaz'!$AB$11:$AB$28891,"",'PTC GRTgaz'!$B$11:$B$28891,'Nord-Ouest'!N$15,'PTC GRTgaz'!$D$11:$D$28891,'Nord-Ouest'!$A63,'PTC GRTgaz'!$C$11:$C$28891,"DEL")&gt;0,N$13,SUMIFS('PTC GRTgaz'!$AB$11:$AB$28891,'PTC GRTgaz'!$B$11:$B$28891,'Nord-Ouest'!N$15,'PTC GRTgaz'!$D$11:$D$28891,'Nord-Ouest'!$A63,'PTC GRTgaz'!$C$11:$C$28891,"DEL")*1.0026*$N$13/152.94)</f>
        <v>152.94117600000001</v>
      </c>
      <c r="O63" s="102">
        <f t="shared" si="5"/>
        <v>3.8999999880000056</v>
      </c>
      <c r="P63" s="58">
        <f t="shared" si="6"/>
        <v>0.29705882261538502</v>
      </c>
      <c r="Q63" s="59">
        <f>IF(P63&gt;=1,0,_xlfn.XLOOKUP(P63,'Sediane Nord'!$B$31:$B$131,'Sediane Nord'!$R$31:$R$131,,1))</f>
        <v>1</v>
      </c>
      <c r="R63" s="142">
        <f xml:space="preserve">
IF(AND(P63&gt;='Sediane Nord'!$S$15,A63&lt;='Sediane Nord'!$R$15),0,
IF(AND(P63&gt;='Sediane Nord'!$S$16,A63&lt;='Sediane Nord'!$R$16),0,
IF(AND(P63&gt;='Sediane Nord'!$S$17,A63&lt;='Sediane Nord'!$R$17),0,
IF(AND(P63&gt;='Sediane Nord'!$S$18,A63&lt;='Sediane Nord'!$R$18),0,
MIN(N63,$E$4*(1-D63)*Q63)))))</f>
        <v>38.235294000000003</v>
      </c>
    </row>
    <row r="64" spans="1:18" x14ac:dyDescent="0.45">
      <c r="A64" s="56">
        <f t="shared" si="0"/>
        <v>44700</v>
      </c>
      <c r="B64" s="157">
        <f>_xlfn.XLOOKUP(A64,'Sediane Nord'!$R$23:$R$25,'Sediane Nord'!$U$23:$U$25,0,0)</f>
        <v>0</v>
      </c>
      <c r="C64" s="143">
        <f>_xlfn.XLOOKUP(A64,'Sediane Nord'!$R$15:$R$18,'Sediane Nord'!$U$15:$U$18,SUM($E$3:$G$3),0)</f>
        <v>13</v>
      </c>
      <c r="D64" s="58">
        <f>'PT Storengy'!D56</f>
        <v>0.75</v>
      </c>
      <c r="E64" s="60">
        <f t="shared" si="1"/>
        <v>3.9382352820000057</v>
      </c>
      <c r="F64" s="58">
        <f t="shared" si="2"/>
        <v>0.29999999907692348</v>
      </c>
      <c r="G64" s="59">
        <f>IF(F64&gt;=1,0,_xlfn.XLOOKUP(F64,'Sediane Nord'!$B$31:$B$131,'Sediane Nord'!$R$31:$R$131,,1))</f>
        <v>1</v>
      </c>
      <c r="H64" s="142">
        <f xml:space="preserve">
IF(AND(F64&gt;='Sediane Nord'!$S$15,A64&lt;='Sediane Nord'!$R$15),0,
IF(AND(F64&gt;='Sediane Nord'!$S$16,A64&lt;='Sediane Nord'!$R$16),0,
IF(AND(F64&gt;='Sediane Nord'!$S$17,A64&lt;='Sediane Nord'!$R$17),0,
IF(AND(F64&gt;='Sediane Nord'!$S$18,A64&lt;='Sediane Nord'!$R$18),0,
$E$4*(1-D64)*G64))))</f>
        <v>38.235294000000003</v>
      </c>
      <c r="I64" s="192">
        <f>IF(COUNTIFS('PTC GRTgaz'!$AA$11:$AA$28891,"",'PTC GRTgaz'!$B$11:$B$28891,'Nord-Ouest'!I$15,'PTC GRTgaz'!$D$11:$D$28891,'Nord-Ouest'!$A64,'PTC GRTgaz'!$C$11:$C$28891,"DEL")&gt;0,I$13,SUMIFS('PTC GRTgaz'!$AA$11:$AA$28891,'PTC GRTgaz'!$B$11:$B$28891,'Nord-Ouest'!I$15,'PTC GRTgaz'!$D$11:$D$28891,'Nord-Ouest'!$A64,'PTC GRTgaz'!$C$11:$C$28891,"DEL")*1.0026*$I$13/152.94)</f>
        <v>152.94117600000001</v>
      </c>
      <c r="J64" s="102">
        <f t="shared" si="3"/>
        <v>3.9382352820000057</v>
      </c>
      <c r="K64" s="58">
        <f t="shared" si="4"/>
        <v>0.29999999907692348</v>
      </c>
      <c r="L64" s="59">
        <f>IF(K64&gt;=1,0,_xlfn.XLOOKUP(K64,'Sediane Nord'!$B$31:$B$131,'Sediane Nord'!$R$31:$R$131,,1))</f>
        <v>1</v>
      </c>
      <c r="M64" s="142">
        <f xml:space="preserve">
IF(AND(K64&gt;='Sediane Nord'!$S$15,A64&lt;='Sediane Nord'!$R$15),0,
IF(AND(K64&gt;='Sediane Nord'!$S$16,A64&lt;='Sediane Nord'!$R$16),0,
IF(AND(K64&gt;='Sediane Nord'!$S$17,A64&lt;='Sediane Nord'!$R$17),0,
IF(AND(K64&gt;='Sediane Nord'!$S$18,A64&lt;='Sediane Nord'!$R$18),0,
MIN(I64,$E$4*(1-D64)*L64)))))</f>
        <v>38.235294000000003</v>
      </c>
      <c r="N64" s="192">
        <f>IF(COUNTIFS('PTC GRTgaz'!$AB$11:$AB$28891,"",'PTC GRTgaz'!$B$11:$B$28891,'Nord-Ouest'!N$15,'PTC GRTgaz'!$D$11:$D$28891,'Nord-Ouest'!$A64,'PTC GRTgaz'!$C$11:$C$28891,"DEL")&gt;0,N$13,SUMIFS('PTC GRTgaz'!$AB$11:$AB$28891,'PTC GRTgaz'!$B$11:$B$28891,'Nord-Ouest'!N$15,'PTC GRTgaz'!$D$11:$D$28891,'Nord-Ouest'!$A64,'PTC GRTgaz'!$C$11:$C$28891,"DEL")*1.0026*$N$13/152.94)</f>
        <v>152.94117600000001</v>
      </c>
      <c r="O64" s="102">
        <f t="shared" si="5"/>
        <v>3.9382352820000057</v>
      </c>
      <c r="P64" s="58">
        <f t="shared" si="6"/>
        <v>0.29999999907692348</v>
      </c>
      <c r="Q64" s="59">
        <f>IF(P64&gt;=1,0,_xlfn.XLOOKUP(P64,'Sediane Nord'!$B$31:$B$131,'Sediane Nord'!$R$31:$R$131,,1))</f>
        <v>1</v>
      </c>
      <c r="R64" s="142">
        <f xml:space="preserve">
IF(AND(P64&gt;='Sediane Nord'!$S$15,A64&lt;='Sediane Nord'!$R$15),0,
IF(AND(P64&gt;='Sediane Nord'!$S$16,A64&lt;='Sediane Nord'!$R$16),0,
IF(AND(P64&gt;='Sediane Nord'!$S$17,A64&lt;='Sediane Nord'!$R$17),0,
IF(AND(P64&gt;='Sediane Nord'!$S$18,A64&lt;='Sediane Nord'!$R$18),0,
MIN(N64,$E$4*(1-D64)*Q64)))))</f>
        <v>38.235294000000003</v>
      </c>
    </row>
    <row r="65" spans="1:18" x14ac:dyDescent="0.45">
      <c r="A65" s="56">
        <f t="shared" si="0"/>
        <v>44701</v>
      </c>
      <c r="B65" s="157">
        <f>_xlfn.XLOOKUP(A65,'Sediane Nord'!$R$23:$R$25,'Sediane Nord'!$U$23:$U$25,0,0)</f>
        <v>0</v>
      </c>
      <c r="C65" s="143">
        <f>_xlfn.XLOOKUP(A65,'Sediane Nord'!$R$15:$R$18,'Sediane Nord'!$U$15:$U$18,SUM($E$3:$G$3),0)</f>
        <v>13</v>
      </c>
      <c r="D65" s="58">
        <f>'PT Storengy'!D57</f>
        <v>0.75</v>
      </c>
      <c r="E65" s="60">
        <f t="shared" si="1"/>
        <v>3.9764705760000059</v>
      </c>
      <c r="F65" s="58">
        <f t="shared" si="2"/>
        <v>0.302941175538462</v>
      </c>
      <c r="G65" s="59">
        <f>IF(F65&gt;=1,0,_xlfn.XLOOKUP(F65,'Sediane Nord'!$B$31:$B$131,'Sediane Nord'!$R$31:$R$131,,1))</f>
        <v>1</v>
      </c>
      <c r="H65" s="142">
        <f xml:space="preserve">
IF(AND(F65&gt;='Sediane Nord'!$S$15,A65&lt;='Sediane Nord'!$R$15),0,
IF(AND(F65&gt;='Sediane Nord'!$S$16,A65&lt;='Sediane Nord'!$R$16),0,
IF(AND(F65&gt;='Sediane Nord'!$S$17,A65&lt;='Sediane Nord'!$R$17),0,
IF(AND(F65&gt;='Sediane Nord'!$S$18,A65&lt;='Sediane Nord'!$R$18),0,
$E$4*(1-D65)*G65))))</f>
        <v>38.235294000000003</v>
      </c>
      <c r="I65" s="192">
        <f>IF(COUNTIFS('PTC GRTgaz'!$AA$11:$AA$28891,"",'PTC GRTgaz'!$B$11:$B$28891,'Nord-Ouest'!I$15,'PTC GRTgaz'!$D$11:$D$28891,'Nord-Ouest'!$A65,'PTC GRTgaz'!$C$11:$C$28891,"DEL")&gt;0,I$13,SUMIFS('PTC GRTgaz'!$AA$11:$AA$28891,'PTC GRTgaz'!$B$11:$B$28891,'Nord-Ouest'!I$15,'PTC GRTgaz'!$D$11:$D$28891,'Nord-Ouest'!$A65,'PTC GRTgaz'!$C$11:$C$28891,"DEL")*1.0026*$I$13/152.94)</f>
        <v>152.94117600000001</v>
      </c>
      <c r="J65" s="102">
        <f t="shared" si="3"/>
        <v>3.9764705760000059</v>
      </c>
      <c r="K65" s="58">
        <f t="shared" si="4"/>
        <v>0.302941175538462</v>
      </c>
      <c r="L65" s="59">
        <f>IF(K65&gt;=1,0,_xlfn.XLOOKUP(K65,'Sediane Nord'!$B$31:$B$131,'Sediane Nord'!$R$31:$R$131,,1))</f>
        <v>1</v>
      </c>
      <c r="M65" s="142">
        <f xml:space="preserve">
IF(AND(K65&gt;='Sediane Nord'!$S$15,A65&lt;='Sediane Nord'!$R$15),0,
IF(AND(K65&gt;='Sediane Nord'!$S$16,A65&lt;='Sediane Nord'!$R$16),0,
IF(AND(K65&gt;='Sediane Nord'!$S$17,A65&lt;='Sediane Nord'!$R$17),0,
IF(AND(K65&gt;='Sediane Nord'!$S$18,A65&lt;='Sediane Nord'!$R$18),0,
MIN(I65,$E$4*(1-D65)*L65)))))</f>
        <v>38.235294000000003</v>
      </c>
      <c r="N65" s="192">
        <f>IF(COUNTIFS('PTC GRTgaz'!$AB$11:$AB$28891,"",'PTC GRTgaz'!$B$11:$B$28891,'Nord-Ouest'!N$15,'PTC GRTgaz'!$D$11:$D$28891,'Nord-Ouest'!$A65,'PTC GRTgaz'!$C$11:$C$28891,"DEL")&gt;0,N$13,SUMIFS('PTC GRTgaz'!$AB$11:$AB$28891,'PTC GRTgaz'!$B$11:$B$28891,'Nord-Ouest'!N$15,'PTC GRTgaz'!$D$11:$D$28891,'Nord-Ouest'!$A65,'PTC GRTgaz'!$C$11:$C$28891,"DEL")*1.0026*$N$13/152.94)</f>
        <v>152.94117600000001</v>
      </c>
      <c r="O65" s="102">
        <f t="shared" si="5"/>
        <v>3.9764705760000059</v>
      </c>
      <c r="P65" s="58">
        <f t="shared" si="6"/>
        <v>0.302941175538462</v>
      </c>
      <c r="Q65" s="59">
        <f>IF(P65&gt;=1,0,_xlfn.XLOOKUP(P65,'Sediane Nord'!$B$31:$B$131,'Sediane Nord'!$R$31:$R$131,,1))</f>
        <v>1</v>
      </c>
      <c r="R65" s="142">
        <f xml:space="preserve">
IF(AND(P65&gt;='Sediane Nord'!$S$15,A65&lt;='Sediane Nord'!$R$15),0,
IF(AND(P65&gt;='Sediane Nord'!$S$16,A65&lt;='Sediane Nord'!$R$16),0,
IF(AND(P65&gt;='Sediane Nord'!$S$17,A65&lt;='Sediane Nord'!$R$17),0,
IF(AND(P65&gt;='Sediane Nord'!$S$18,A65&lt;='Sediane Nord'!$R$18),0,
MIN(N65,$E$4*(1-D65)*Q65)))))</f>
        <v>38.235294000000003</v>
      </c>
    </row>
    <row r="66" spans="1:18" x14ac:dyDescent="0.45">
      <c r="A66" s="56">
        <f t="shared" si="0"/>
        <v>44702</v>
      </c>
      <c r="B66" s="157">
        <f>_xlfn.XLOOKUP(A66,'Sediane Nord'!$R$23:$R$25,'Sediane Nord'!$U$23:$U$25,0,0)</f>
        <v>0</v>
      </c>
      <c r="C66" s="143">
        <f>_xlfn.XLOOKUP(A66,'Sediane Nord'!$R$15:$R$18,'Sediane Nord'!$U$15:$U$18,SUM($E$3:$G$3),0)</f>
        <v>13</v>
      </c>
      <c r="D66" s="58">
        <f>'PT Storengy'!D58</f>
        <v>0</v>
      </c>
      <c r="E66" s="60">
        <f t="shared" si="1"/>
        <v>4.1294117520000055</v>
      </c>
      <c r="F66" s="58">
        <f t="shared" si="2"/>
        <v>0.30588235200000047</v>
      </c>
      <c r="G66" s="59">
        <f>IF(F66&gt;=1,0,_xlfn.XLOOKUP(F66,'Sediane Nord'!$B$31:$B$131,'Sediane Nord'!$R$31:$R$131,,1))</f>
        <v>1</v>
      </c>
      <c r="H66" s="142">
        <f xml:space="preserve">
IF(AND(F66&gt;='Sediane Nord'!$S$15,A66&lt;='Sediane Nord'!$R$15),0,
IF(AND(F66&gt;='Sediane Nord'!$S$16,A66&lt;='Sediane Nord'!$R$16),0,
IF(AND(F66&gt;='Sediane Nord'!$S$17,A66&lt;='Sediane Nord'!$R$17),0,
IF(AND(F66&gt;='Sediane Nord'!$S$18,A66&lt;='Sediane Nord'!$R$18),0,
$E$4*(1-D66)*G66))))</f>
        <v>152.94117600000001</v>
      </c>
      <c r="I66" s="192">
        <f>IF(COUNTIFS('PTC GRTgaz'!$AA$11:$AA$28891,"",'PTC GRTgaz'!$B$11:$B$28891,'Nord-Ouest'!I$15,'PTC GRTgaz'!$D$11:$D$28891,'Nord-Ouest'!$A66,'PTC GRTgaz'!$C$11:$C$28891,"DEL")&gt;0,I$13,SUMIFS('PTC GRTgaz'!$AA$11:$AA$28891,'PTC GRTgaz'!$B$11:$B$28891,'Nord-Ouest'!I$15,'PTC GRTgaz'!$D$11:$D$28891,'Nord-Ouest'!$A66,'PTC GRTgaz'!$C$11:$C$28891,"DEL")*1.0026*$I$13/152.94)</f>
        <v>152.94117600000001</v>
      </c>
      <c r="J66" s="102">
        <f t="shared" si="3"/>
        <v>4.1294117520000055</v>
      </c>
      <c r="K66" s="58">
        <f t="shared" si="4"/>
        <v>0.30588235200000047</v>
      </c>
      <c r="L66" s="59">
        <f>IF(K66&gt;=1,0,_xlfn.XLOOKUP(K66,'Sediane Nord'!$B$31:$B$131,'Sediane Nord'!$R$31:$R$131,,1))</f>
        <v>1</v>
      </c>
      <c r="M66" s="142">
        <f xml:space="preserve">
IF(AND(K66&gt;='Sediane Nord'!$S$15,A66&lt;='Sediane Nord'!$R$15),0,
IF(AND(K66&gt;='Sediane Nord'!$S$16,A66&lt;='Sediane Nord'!$R$16),0,
IF(AND(K66&gt;='Sediane Nord'!$S$17,A66&lt;='Sediane Nord'!$R$17),0,
IF(AND(K66&gt;='Sediane Nord'!$S$18,A66&lt;='Sediane Nord'!$R$18),0,
MIN(I66,$E$4*(1-D66)*L66)))))</f>
        <v>152.94117600000001</v>
      </c>
      <c r="N66" s="192">
        <f>IF(COUNTIFS('PTC GRTgaz'!$AB$11:$AB$28891,"",'PTC GRTgaz'!$B$11:$B$28891,'Nord-Ouest'!N$15,'PTC GRTgaz'!$D$11:$D$28891,'Nord-Ouest'!$A66,'PTC GRTgaz'!$C$11:$C$28891,"DEL")&gt;0,N$13,SUMIFS('PTC GRTgaz'!$AB$11:$AB$28891,'PTC GRTgaz'!$B$11:$B$28891,'Nord-Ouest'!N$15,'PTC GRTgaz'!$D$11:$D$28891,'Nord-Ouest'!$A66,'PTC GRTgaz'!$C$11:$C$28891,"DEL")*1.0026*$N$13/152.94)</f>
        <v>152.94117600000001</v>
      </c>
      <c r="O66" s="102">
        <f t="shared" si="5"/>
        <v>4.1294117520000055</v>
      </c>
      <c r="P66" s="58">
        <f t="shared" si="6"/>
        <v>0.30588235200000047</v>
      </c>
      <c r="Q66" s="59">
        <f>IF(P66&gt;=1,0,_xlfn.XLOOKUP(P66,'Sediane Nord'!$B$31:$B$131,'Sediane Nord'!$R$31:$R$131,,1))</f>
        <v>1</v>
      </c>
      <c r="R66" s="142">
        <f xml:space="preserve">
IF(AND(P66&gt;='Sediane Nord'!$S$15,A66&lt;='Sediane Nord'!$R$15),0,
IF(AND(P66&gt;='Sediane Nord'!$S$16,A66&lt;='Sediane Nord'!$R$16),0,
IF(AND(P66&gt;='Sediane Nord'!$S$17,A66&lt;='Sediane Nord'!$R$17),0,
IF(AND(P66&gt;='Sediane Nord'!$S$18,A66&lt;='Sediane Nord'!$R$18),0,
MIN(N66,$E$4*(1-D66)*Q66)))))</f>
        <v>152.94117600000001</v>
      </c>
    </row>
    <row r="67" spans="1:18" x14ac:dyDescent="0.45">
      <c r="A67" s="56">
        <f t="shared" si="0"/>
        <v>44703</v>
      </c>
      <c r="B67" s="157">
        <f>_xlfn.XLOOKUP(A67,'Sediane Nord'!$R$23:$R$25,'Sediane Nord'!$U$23:$U$25,0,0)</f>
        <v>0</v>
      </c>
      <c r="C67" s="143">
        <f>_xlfn.XLOOKUP(A67,'Sediane Nord'!$R$15:$R$18,'Sediane Nord'!$U$15:$U$18,SUM($E$3:$G$3),0)</f>
        <v>13</v>
      </c>
      <c r="D67" s="58">
        <f>'PT Storengy'!D59</f>
        <v>0</v>
      </c>
      <c r="E67" s="60">
        <f t="shared" si="1"/>
        <v>4.2823529280000052</v>
      </c>
      <c r="F67" s="58">
        <f t="shared" si="2"/>
        <v>0.31764705784615427</v>
      </c>
      <c r="G67" s="59">
        <f>IF(F67&gt;=1,0,_xlfn.XLOOKUP(F67,'Sediane Nord'!$B$31:$B$131,'Sediane Nord'!$R$31:$R$131,,1))</f>
        <v>1</v>
      </c>
      <c r="H67" s="142">
        <f xml:space="preserve">
IF(AND(F67&gt;='Sediane Nord'!$S$15,A67&lt;='Sediane Nord'!$R$15),0,
IF(AND(F67&gt;='Sediane Nord'!$S$16,A67&lt;='Sediane Nord'!$R$16),0,
IF(AND(F67&gt;='Sediane Nord'!$S$17,A67&lt;='Sediane Nord'!$R$17),0,
IF(AND(F67&gt;='Sediane Nord'!$S$18,A67&lt;='Sediane Nord'!$R$18),0,
$E$4*(1-D67)*G67))))</f>
        <v>152.94117600000001</v>
      </c>
      <c r="I67" s="192">
        <f>IF(COUNTIFS('PTC GRTgaz'!$AA$11:$AA$28891,"",'PTC GRTgaz'!$B$11:$B$28891,'Nord-Ouest'!I$15,'PTC GRTgaz'!$D$11:$D$28891,'Nord-Ouest'!$A67,'PTC GRTgaz'!$C$11:$C$28891,"DEL")&gt;0,I$13,SUMIFS('PTC GRTgaz'!$AA$11:$AA$28891,'PTC GRTgaz'!$B$11:$B$28891,'Nord-Ouest'!I$15,'PTC GRTgaz'!$D$11:$D$28891,'Nord-Ouest'!$A67,'PTC GRTgaz'!$C$11:$C$28891,"DEL")*1.0026*$I$13/152.94)</f>
        <v>152.94117600000001</v>
      </c>
      <c r="J67" s="102">
        <f t="shared" si="3"/>
        <v>4.2823529280000052</v>
      </c>
      <c r="K67" s="58">
        <f t="shared" si="4"/>
        <v>0.31764705784615427</v>
      </c>
      <c r="L67" s="59">
        <f>IF(K67&gt;=1,0,_xlfn.XLOOKUP(K67,'Sediane Nord'!$B$31:$B$131,'Sediane Nord'!$R$31:$R$131,,1))</f>
        <v>1</v>
      </c>
      <c r="M67" s="142">
        <f xml:space="preserve">
IF(AND(K67&gt;='Sediane Nord'!$S$15,A67&lt;='Sediane Nord'!$R$15),0,
IF(AND(K67&gt;='Sediane Nord'!$S$16,A67&lt;='Sediane Nord'!$R$16),0,
IF(AND(K67&gt;='Sediane Nord'!$S$17,A67&lt;='Sediane Nord'!$R$17),0,
IF(AND(K67&gt;='Sediane Nord'!$S$18,A67&lt;='Sediane Nord'!$R$18),0,
MIN(I67,$E$4*(1-D67)*L67)))))</f>
        <v>152.94117600000001</v>
      </c>
      <c r="N67" s="192">
        <f>IF(COUNTIFS('PTC GRTgaz'!$AB$11:$AB$28891,"",'PTC GRTgaz'!$B$11:$B$28891,'Nord-Ouest'!N$15,'PTC GRTgaz'!$D$11:$D$28891,'Nord-Ouest'!$A67,'PTC GRTgaz'!$C$11:$C$28891,"DEL")&gt;0,N$13,SUMIFS('PTC GRTgaz'!$AB$11:$AB$28891,'PTC GRTgaz'!$B$11:$B$28891,'Nord-Ouest'!N$15,'PTC GRTgaz'!$D$11:$D$28891,'Nord-Ouest'!$A67,'PTC GRTgaz'!$C$11:$C$28891,"DEL")*1.0026*$N$13/152.94)</f>
        <v>152.94117600000001</v>
      </c>
      <c r="O67" s="102">
        <f t="shared" si="5"/>
        <v>4.2823529280000052</v>
      </c>
      <c r="P67" s="58">
        <f t="shared" si="6"/>
        <v>0.31764705784615427</v>
      </c>
      <c r="Q67" s="59">
        <f>IF(P67&gt;=1,0,_xlfn.XLOOKUP(P67,'Sediane Nord'!$B$31:$B$131,'Sediane Nord'!$R$31:$R$131,,1))</f>
        <v>1</v>
      </c>
      <c r="R67" s="142">
        <f xml:space="preserve">
IF(AND(P67&gt;='Sediane Nord'!$S$15,A67&lt;='Sediane Nord'!$R$15),0,
IF(AND(P67&gt;='Sediane Nord'!$S$16,A67&lt;='Sediane Nord'!$R$16),0,
IF(AND(P67&gt;='Sediane Nord'!$S$17,A67&lt;='Sediane Nord'!$R$17),0,
IF(AND(P67&gt;='Sediane Nord'!$S$18,A67&lt;='Sediane Nord'!$R$18),0,
MIN(N67,$E$4*(1-D67)*Q67)))))</f>
        <v>152.94117600000001</v>
      </c>
    </row>
    <row r="68" spans="1:18" x14ac:dyDescent="0.45">
      <c r="A68" s="56">
        <f t="shared" si="0"/>
        <v>44704</v>
      </c>
      <c r="B68" s="157">
        <f>_xlfn.XLOOKUP(A68,'Sediane Nord'!$R$23:$R$25,'Sediane Nord'!$U$23:$U$25,0,0)</f>
        <v>0</v>
      </c>
      <c r="C68" s="143">
        <f>_xlfn.XLOOKUP(A68,'Sediane Nord'!$R$15:$R$18,'Sediane Nord'!$U$15:$U$18,SUM($E$3:$G$3),0)</f>
        <v>13</v>
      </c>
      <c r="D68" s="58">
        <f>'PT Storengy'!D60</f>
        <v>0</v>
      </c>
      <c r="E68" s="60">
        <f t="shared" si="1"/>
        <v>4.4352941040000049</v>
      </c>
      <c r="F68" s="58">
        <f t="shared" si="2"/>
        <v>0.32941176369230807</v>
      </c>
      <c r="G68" s="59">
        <f>IF(F68&gt;=1,0,_xlfn.XLOOKUP(F68,'Sediane Nord'!$B$31:$B$131,'Sediane Nord'!$R$31:$R$131,,1))</f>
        <v>1</v>
      </c>
      <c r="H68" s="142">
        <f xml:space="preserve">
IF(AND(F68&gt;='Sediane Nord'!$S$15,A68&lt;='Sediane Nord'!$R$15),0,
IF(AND(F68&gt;='Sediane Nord'!$S$16,A68&lt;='Sediane Nord'!$R$16),0,
IF(AND(F68&gt;='Sediane Nord'!$S$17,A68&lt;='Sediane Nord'!$R$17),0,
IF(AND(F68&gt;='Sediane Nord'!$S$18,A68&lt;='Sediane Nord'!$R$18),0,
$E$4*(1-D68)*G68))))</f>
        <v>152.94117600000001</v>
      </c>
      <c r="I68" s="192">
        <f>IF(COUNTIFS('PTC GRTgaz'!$AA$11:$AA$28891,"",'PTC GRTgaz'!$B$11:$B$28891,'Nord-Ouest'!I$15,'PTC GRTgaz'!$D$11:$D$28891,'Nord-Ouest'!$A68,'PTC GRTgaz'!$C$11:$C$28891,"DEL")&gt;0,I$13,SUMIFS('PTC GRTgaz'!$AA$11:$AA$28891,'PTC GRTgaz'!$B$11:$B$28891,'Nord-Ouest'!I$15,'PTC GRTgaz'!$D$11:$D$28891,'Nord-Ouest'!$A68,'PTC GRTgaz'!$C$11:$C$28891,"DEL")*1.0026*$I$13/152.94)</f>
        <v>152.94117600000001</v>
      </c>
      <c r="J68" s="102">
        <f t="shared" si="3"/>
        <v>4.4352941040000049</v>
      </c>
      <c r="K68" s="58">
        <f t="shared" si="4"/>
        <v>0.32941176369230807</v>
      </c>
      <c r="L68" s="59">
        <f>IF(K68&gt;=1,0,_xlfn.XLOOKUP(K68,'Sediane Nord'!$B$31:$B$131,'Sediane Nord'!$R$31:$R$131,,1))</f>
        <v>1</v>
      </c>
      <c r="M68" s="142">
        <f xml:space="preserve">
IF(AND(K68&gt;='Sediane Nord'!$S$15,A68&lt;='Sediane Nord'!$R$15),0,
IF(AND(K68&gt;='Sediane Nord'!$S$16,A68&lt;='Sediane Nord'!$R$16),0,
IF(AND(K68&gt;='Sediane Nord'!$S$17,A68&lt;='Sediane Nord'!$R$17),0,
IF(AND(K68&gt;='Sediane Nord'!$S$18,A68&lt;='Sediane Nord'!$R$18),0,
MIN(I68,$E$4*(1-D68)*L68)))))</f>
        <v>152.94117600000001</v>
      </c>
      <c r="N68" s="192">
        <f>IF(COUNTIFS('PTC GRTgaz'!$AB$11:$AB$28891,"",'PTC GRTgaz'!$B$11:$B$28891,'Nord-Ouest'!N$15,'PTC GRTgaz'!$D$11:$D$28891,'Nord-Ouest'!$A68,'PTC GRTgaz'!$C$11:$C$28891,"DEL")&gt;0,N$13,SUMIFS('PTC GRTgaz'!$AB$11:$AB$28891,'PTC GRTgaz'!$B$11:$B$28891,'Nord-Ouest'!N$15,'PTC GRTgaz'!$D$11:$D$28891,'Nord-Ouest'!$A68,'PTC GRTgaz'!$C$11:$C$28891,"DEL")*1.0026*$N$13/152.94)</f>
        <v>152.94117600000001</v>
      </c>
      <c r="O68" s="102">
        <f t="shared" si="5"/>
        <v>4.4352941040000049</v>
      </c>
      <c r="P68" s="58">
        <f t="shared" si="6"/>
        <v>0.32941176369230807</v>
      </c>
      <c r="Q68" s="59">
        <f>IF(P68&gt;=1,0,_xlfn.XLOOKUP(P68,'Sediane Nord'!$B$31:$B$131,'Sediane Nord'!$R$31:$R$131,,1))</f>
        <v>1</v>
      </c>
      <c r="R68" s="142">
        <f xml:space="preserve">
IF(AND(P68&gt;='Sediane Nord'!$S$15,A68&lt;='Sediane Nord'!$R$15),0,
IF(AND(P68&gt;='Sediane Nord'!$S$16,A68&lt;='Sediane Nord'!$R$16),0,
IF(AND(P68&gt;='Sediane Nord'!$S$17,A68&lt;='Sediane Nord'!$R$17),0,
IF(AND(P68&gt;='Sediane Nord'!$S$18,A68&lt;='Sediane Nord'!$R$18),0,
MIN(N68,$E$4*(1-D68)*Q68)))))</f>
        <v>152.94117600000001</v>
      </c>
    </row>
    <row r="69" spans="1:18" x14ac:dyDescent="0.45">
      <c r="A69" s="56">
        <f t="shared" si="0"/>
        <v>44705</v>
      </c>
      <c r="B69" s="157">
        <f>_xlfn.XLOOKUP(A69,'Sediane Nord'!$R$23:$R$25,'Sediane Nord'!$U$23:$U$25,0,0)</f>
        <v>0</v>
      </c>
      <c r="C69" s="143">
        <f>_xlfn.XLOOKUP(A69,'Sediane Nord'!$R$15:$R$18,'Sediane Nord'!$U$15:$U$18,SUM($E$3:$G$3),0)</f>
        <v>13</v>
      </c>
      <c r="D69" s="58">
        <f>'PT Storengy'!D61</f>
        <v>0</v>
      </c>
      <c r="E69" s="60">
        <f t="shared" si="1"/>
        <v>4.5882352800000046</v>
      </c>
      <c r="F69" s="58">
        <f t="shared" si="2"/>
        <v>0.34117646953846192</v>
      </c>
      <c r="G69" s="59">
        <f>IF(F69&gt;=1,0,_xlfn.XLOOKUP(F69,'Sediane Nord'!$B$31:$B$131,'Sediane Nord'!$R$31:$R$131,,1))</f>
        <v>1</v>
      </c>
      <c r="H69" s="142">
        <f xml:space="preserve">
IF(AND(F69&gt;='Sediane Nord'!$S$15,A69&lt;='Sediane Nord'!$R$15),0,
IF(AND(F69&gt;='Sediane Nord'!$S$16,A69&lt;='Sediane Nord'!$R$16),0,
IF(AND(F69&gt;='Sediane Nord'!$S$17,A69&lt;='Sediane Nord'!$R$17),0,
IF(AND(F69&gt;='Sediane Nord'!$S$18,A69&lt;='Sediane Nord'!$R$18),0,
$E$4*(1-D69)*G69))))</f>
        <v>152.94117600000001</v>
      </c>
      <c r="I69" s="192">
        <f>IF(COUNTIFS('PTC GRTgaz'!$AA$11:$AA$28891,"",'PTC GRTgaz'!$B$11:$B$28891,'Nord-Ouest'!I$15,'PTC GRTgaz'!$D$11:$D$28891,'Nord-Ouest'!$A69,'PTC GRTgaz'!$C$11:$C$28891,"DEL")&gt;0,I$13,SUMIFS('PTC GRTgaz'!$AA$11:$AA$28891,'PTC GRTgaz'!$B$11:$B$28891,'Nord-Ouest'!I$15,'PTC GRTgaz'!$D$11:$D$28891,'Nord-Ouest'!$A69,'PTC GRTgaz'!$C$11:$C$28891,"DEL")*1.0026*$I$13/152.94)</f>
        <v>152.94117600000001</v>
      </c>
      <c r="J69" s="102">
        <f t="shared" si="3"/>
        <v>4.5882352800000046</v>
      </c>
      <c r="K69" s="58">
        <f t="shared" si="4"/>
        <v>0.34117646953846192</v>
      </c>
      <c r="L69" s="59">
        <f>IF(K69&gt;=1,0,_xlfn.XLOOKUP(K69,'Sediane Nord'!$B$31:$B$131,'Sediane Nord'!$R$31:$R$131,,1))</f>
        <v>1</v>
      </c>
      <c r="M69" s="142">
        <f xml:space="preserve">
IF(AND(K69&gt;='Sediane Nord'!$S$15,A69&lt;='Sediane Nord'!$R$15),0,
IF(AND(K69&gt;='Sediane Nord'!$S$16,A69&lt;='Sediane Nord'!$R$16),0,
IF(AND(K69&gt;='Sediane Nord'!$S$17,A69&lt;='Sediane Nord'!$R$17),0,
IF(AND(K69&gt;='Sediane Nord'!$S$18,A69&lt;='Sediane Nord'!$R$18),0,
MIN(I69,$E$4*(1-D69)*L69)))))</f>
        <v>152.94117600000001</v>
      </c>
      <c r="N69" s="192">
        <f>IF(COUNTIFS('PTC GRTgaz'!$AB$11:$AB$28891,"",'PTC GRTgaz'!$B$11:$B$28891,'Nord-Ouest'!N$15,'PTC GRTgaz'!$D$11:$D$28891,'Nord-Ouest'!$A69,'PTC GRTgaz'!$C$11:$C$28891,"DEL")&gt;0,N$13,SUMIFS('PTC GRTgaz'!$AB$11:$AB$28891,'PTC GRTgaz'!$B$11:$B$28891,'Nord-Ouest'!N$15,'PTC GRTgaz'!$D$11:$D$28891,'Nord-Ouest'!$A69,'PTC GRTgaz'!$C$11:$C$28891,"DEL")*1.0026*$N$13/152.94)</f>
        <v>152.94117600000001</v>
      </c>
      <c r="O69" s="102">
        <f t="shared" si="5"/>
        <v>4.5882352800000046</v>
      </c>
      <c r="P69" s="58">
        <f t="shared" si="6"/>
        <v>0.34117646953846192</v>
      </c>
      <c r="Q69" s="59">
        <f>IF(P69&gt;=1,0,_xlfn.XLOOKUP(P69,'Sediane Nord'!$B$31:$B$131,'Sediane Nord'!$R$31:$R$131,,1))</f>
        <v>1</v>
      </c>
      <c r="R69" s="142">
        <f xml:space="preserve">
IF(AND(P69&gt;='Sediane Nord'!$S$15,A69&lt;='Sediane Nord'!$R$15),0,
IF(AND(P69&gt;='Sediane Nord'!$S$16,A69&lt;='Sediane Nord'!$R$16),0,
IF(AND(P69&gt;='Sediane Nord'!$S$17,A69&lt;='Sediane Nord'!$R$17),0,
IF(AND(P69&gt;='Sediane Nord'!$S$18,A69&lt;='Sediane Nord'!$R$18),0,
MIN(N69,$E$4*(1-D69)*Q69)))))</f>
        <v>152.94117600000001</v>
      </c>
    </row>
    <row r="70" spans="1:18" x14ac:dyDescent="0.45">
      <c r="A70" s="56">
        <f t="shared" si="0"/>
        <v>44706</v>
      </c>
      <c r="B70" s="157">
        <f>_xlfn.XLOOKUP(A70,'Sediane Nord'!$R$23:$R$25,'Sediane Nord'!$U$23:$U$25,0,0)</f>
        <v>0</v>
      </c>
      <c r="C70" s="143">
        <f>_xlfn.XLOOKUP(A70,'Sediane Nord'!$R$15:$R$18,'Sediane Nord'!$U$15:$U$18,SUM($E$3:$G$3),0)</f>
        <v>13</v>
      </c>
      <c r="D70" s="58">
        <f>'PT Storengy'!D62</f>
        <v>0</v>
      </c>
      <c r="E70" s="60">
        <f t="shared" si="1"/>
        <v>4.7411764560000043</v>
      </c>
      <c r="F70" s="58">
        <f t="shared" si="2"/>
        <v>0.35294117538461572</v>
      </c>
      <c r="G70" s="59">
        <f>IF(F70&gt;=1,0,_xlfn.XLOOKUP(F70,'Sediane Nord'!$B$31:$B$131,'Sediane Nord'!$R$31:$R$131,,1))</f>
        <v>1</v>
      </c>
      <c r="H70" s="142">
        <f xml:space="preserve">
IF(AND(F70&gt;='Sediane Nord'!$S$15,A70&lt;='Sediane Nord'!$R$15),0,
IF(AND(F70&gt;='Sediane Nord'!$S$16,A70&lt;='Sediane Nord'!$R$16),0,
IF(AND(F70&gt;='Sediane Nord'!$S$17,A70&lt;='Sediane Nord'!$R$17),0,
IF(AND(F70&gt;='Sediane Nord'!$S$18,A70&lt;='Sediane Nord'!$R$18),0,
$E$4*(1-D70)*G70))))</f>
        <v>152.94117600000001</v>
      </c>
      <c r="I70" s="192">
        <f>IF(COUNTIFS('PTC GRTgaz'!$AA$11:$AA$28891,"",'PTC GRTgaz'!$B$11:$B$28891,'Nord-Ouest'!I$15,'PTC GRTgaz'!$D$11:$D$28891,'Nord-Ouest'!$A70,'PTC GRTgaz'!$C$11:$C$28891,"DEL")&gt;0,I$13,SUMIFS('PTC GRTgaz'!$AA$11:$AA$28891,'PTC GRTgaz'!$B$11:$B$28891,'Nord-Ouest'!I$15,'PTC GRTgaz'!$D$11:$D$28891,'Nord-Ouest'!$A70,'PTC GRTgaz'!$C$11:$C$28891,"DEL")*1.0026*$I$13/152.94)</f>
        <v>152.94117600000001</v>
      </c>
      <c r="J70" s="102">
        <f t="shared" si="3"/>
        <v>4.7411764560000043</v>
      </c>
      <c r="K70" s="58">
        <f t="shared" si="4"/>
        <v>0.35294117538461572</v>
      </c>
      <c r="L70" s="59">
        <f>IF(K70&gt;=1,0,_xlfn.XLOOKUP(K70,'Sediane Nord'!$B$31:$B$131,'Sediane Nord'!$R$31:$R$131,,1))</f>
        <v>1</v>
      </c>
      <c r="M70" s="142">
        <f xml:space="preserve">
IF(AND(K70&gt;='Sediane Nord'!$S$15,A70&lt;='Sediane Nord'!$R$15),0,
IF(AND(K70&gt;='Sediane Nord'!$S$16,A70&lt;='Sediane Nord'!$R$16),0,
IF(AND(K70&gt;='Sediane Nord'!$S$17,A70&lt;='Sediane Nord'!$R$17),0,
IF(AND(K70&gt;='Sediane Nord'!$S$18,A70&lt;='Sediane Nord'!$R$18),0,
MIN(I70,$E$4*(1-D70)*L70)))))</f>
        <v>152.94117600000001</v>
      </c>
      <c r="N70" s="192">
        <f>IF(COUNTIFS('PTC GRTgaz'!$AB$11:$AB$28891,"",'PTC GRTgaz'!$B$11:$B$28891,'Nord-Ouest'!N$15,'PTC GRTgaz'!$D$11:$D$28891,'Nord-Ouest'!$A70,'PTC GRTgaz'!$C$11:$C$28891,"DEL")&gt;0,N$13,SUMIFS('PTC GRTgaz'!$AB$11:$AB$28891,'PTC GRTgaz'!$B$11:$B$28891,'Nord-Ouest'!N$15,'PTC GRTgaz'!$D$11:$D$28891,'Nord-Ouest'!$A70,'PTC GRTgaz'!$C$11:$C$28891,"DEL")*1.0026*$N$13/152.94)</f>
        <v>152.94117600000001</v>
      </c>
      <c r="O70" s="102">
        <f t="shared" si="5"/>
        <v>4.7411764560000043</v>
      </c>
      <c r="P70" s="58">
        <f t="shared" si="6"/>
        <v>0.35294117538461572</v>
      </c>
      <c r="Q70" s="59">
        <f>IF(P70&gt;=1,0,_xlfn.XLOOKUP(P70,'Sediane Nord'!$B$31:$B$131,'Sediane Nord'!$R$31:$R$131,,1))</f>
        <v>1</v>
      </c>
      <c r="R70" s="142">
        <f xml:space="preserve">
IF(AND(P70&gt;='Sediane Nord'!$S$15,A70&lt;='Sediane Nord'!$R$15),0,
IF(AND(P70&gt;='Sediane Nord'!$S$16,A70&lt;='Sediane Nord'!$R$16),0,
IF(AND(P70&gt;='Sediane Nord'!$S$17,A70&lt;='Sediane Nord'!$R$17),0,
IF(AND(P70&gt;='Sediane Nord'!$S$18,A70&lt;='Sediane Nord'!$R$18),0,
MIN(N70,$E$4*(1-D70)*Q70)))))</f>
        <v>152.94117600000001</v>
      </c>
    </row>
    <row r="71" spans="1:18" x14ac:dyDescent="0.45">
      <c r="A71" s="56">
        <f t="shared" si="0"/>
        <v>44707</v>
      </c>
      <c r="B71" s="157">
        <f>_xlfn.XLOOKUP(A71,'Sediane Nord'!$R$23:$R$25,'Sediane Nord'!$U$23:$U$25,0,0)</f>
        <v>0</v>
      </c>
      <c r="C71" s="143">
        <f>_xlfn.XLOOKUP(A71,'Sediane Nord'!$R$15:$R$18,'Sediane Nord'!$U$15:$U$18,SUM($E$3:$G$3),0)</f>
        <v>13</v>
      </c>
      <c r="D71" s="58">
        <f>'PT Storengy'!D63</f>
        <v>0</v>
      </c>
      <c r="E71" s="60">
        <f t="shared" si="1"/>
        <v>4.8941176320000039</v>
      </c>
      <c r="F71" s="58">
        <f t="shared" si="2"/>
        <v>0.36470588123076958</v>
      </c>
      <c r="G71" s="59">
        <f>IF(F71&gt;=1,0,_xlfn.XLOOKUP(F71,'Sediane Nord'!$B$31:$B$131,'Sediane Nord'!$R$31:$R$131,,1))</f>
        <v>1</v>
      </c>
      <c r="H71" s="142">
        <f xml:space="preserve">
IF(AND(F71&gt;='Sediane Nord'!$S$15,A71&lt;='Sediane Nord'!$R$15),0,
IF(AND(F71&gt;='Sediane Nord'!$S$16,A71&lt;='Sediane Nord'!$R$16),0,
IF(AND(F71&gt;='Sediane Nord'!$S$17,A71&lt;='Sediane Nord'!$R$17),0,
IF(AND(F71&gt;='Sediane Nord'!$S$18,A71&lt;='Sediane Nord'!$R$18),0,
$E$4*(1-D71)*G71))))</f>
        <v>152.94117600000001</v>
      </c>
      <c r="I71" s="192">
        <f>IF(COUNTIFS('PTC GRTgaz'!$AA$11:$AA$28891,"",'PTC GRTgaz'!$B$11:$B$28891,'Nord-Ouest'!I$15,'PTC GRTgaz'!$D$11:$D$28891,'Nord-Ouest'!$A71,'PTC GRTgaz'!$C$11:$C$28891,"DEL")&gt;0,I$13,SUMIFS('PTC GRTgaz'!$AA$11:$AA$28891,'PTC GRTgaz'!$B$11:$B$28891,'Nord-Ouest'!I$15,'PTC GRTgaz'!$D$11:$D$28891,'Nord-Ouest'!$A71,'PTC GRTgaz'!$C$11:$C$28891,"DEL")*1.0026*$I$13/152.94)</f>
        <v>152.94117600000001</v>
      </c>
      <c r="J71" s="102">
        <f t="shared" si="3"/>
        <v>4.8941176320000039</v>
      </c>
      <c r="K71" s="58">
        <f t="shared" si="4"/>
        <v>0.36470588123076958</v>
      </c>
      <c r="L71" s="59">
        <f>IF(K71&gt;=1,0,_xlfn.XLOOKUP(K71,'Sediane Nord'!$B$31:$B$131,'Sediane Nord'!$R$31:$R$131,,1))</f>
        <v>1</v>
      </c>
      <c r="M71" s="142">
        <f xml:space="preserve">
IF(AND(K71&gt;='Sediane Nord'!$S$15,A71&lt;='Sediane Nord'!$R$15),0,
IF(AND(K71&gt;='Sediane Nord'!$S$16,A71&lt;='Sediane Nord'!$R$16),0,
IF(AND(K71&gt;='Sediane Nord'!$S$17,A71&lt;='Sediane Nord'!$R$17),0,
IF(AND(K71&gt;='Sediane Nord'!$S$18,A71&lt;='Sediane Nord'!$R$18),0,
MIN(I71,$E$4*(1-D71)*L71)))))</f>
        <v>152.94117600000001</v>
      </c>
      <c r="N71" s="192">
        <f>IF(COUNTIFS('PTC GRTgaz'!$AB$11:$AB$28891,"",'PTC GRTgaz'!$B$11:$B$28891,'Nord-Ouest'!N$15,'PTC GRTgaz'!$D$11:$D$28891,'Nord-Ouest'!$A71,'PTC GRTgaz'!$C$11:$C$28891,"DEL")&gt;0,N$13,SUMIFS('PTC GRTgaz'!$AB$11:$AB$28891,'PTC GRTgaz'!$B$11:$B$28891,'Nord-Ouest'!N$15,'PTC GRTgaz'!$D$11:$D$28891,'Nord-Ouest'!$A71,'PTC GRTgaz'!$C$11:$C$28891,"DEL")*1.0026*$N$13/152.94)</f>
        <v>152.94117600000001</v>
      </c>
      <c r="O71" s="102">
        <f t="shared" si="5"/>
        <v>4.8941176320000039</v>
      </c>
      <c r="P71" s="58">
        <f t="shared" si="6"/>
        <v>0.36470588123076958</v>
      </c>
      <c r="Q71" s="59">
        <f>IF(P71&gt;=1,0,_xlfn.XLOOKUP(P71,'Sediane Nord'!$B$31:$B$131,'Sediane Nord'!$R$31:$R$131,,1))</f>
        <v>1</v>
      </c>
      <c r="R71" s="142">
        <f xml:space="preserve">
IF(AND(P71&gt;='Sediane Nord'!$S$15,A71&lt;='Sediane Nord'!$R$15),0,
IF(AND(P71&gt;='Sediane Nord'!$S$16,A71&lt;='Sediane Nord'!$R$16),0,
IF(AND(P71&gt;='Sediane Nord'!$S$17,A71&lt;='Sediane Nord'!$R$17),0,
IF(AND(P71&gt;='Sediane Nord'!$S$18,A71&lt;='Sediane Nord'!$R$18),0,
MIN(N71,$E$4*(1-D71)*Q71)))))</f>
        <v>152.94117600000001</v>
      </c>
    </row>
    <row r="72" spans="1:18" x14ac:dyDescent="0.45">
      <c r="A72" s="56">
        <f t="shared" si="0"/>
        <v>44708</v>
      </c>
      <c r="B72" s="157">
        <f>_xlfn.XLOOKUP(A72,'Sediane Nord'!$R$23:$R$25,'Sediane Nord'!$U$23:$U$25,0,0)</f>
        <v>0</v>
      </c>
      <c r="C72" s="143">
        <f>_xlfn.XLOOKUP(A72,'Sediane Nord'!$R$15:$R$18,'Sediane Nord'!$U$15:$U$18,SUM($E$3:$G$3),0)</f>
        <v>13</v>
      </c>
      <c r="D72" s="58">
        <f>'PT Storengy'!D64</f>
        <v>0</v>
      </c>
      <c r="E72" s="60">
        <f t="shared" si="1"/>
        <v>5.0470588080000036</v>
      </c>
      <c r="F72" s="58">
        <f t="shared" si="2"/>
        <v>0.37647058707692338</v>
      </c>
      <c r="G72" s="59">
        <f>IF(F72&gt;=1,0,_xlfn.XLOOKUP(F72,'Sediane Nord'!$B$31:$B$131,'Sediane Nord'!$R$31:$R$131,,1))</f>
        <v>1</v>
      </c>
      <c r="H72" s="142">
        <f xml:space="preserve">
IF(AND(F72&gt;='Sediane Nord'!$S$15,A72&lt;='Sediane Nord'!$R$15),0,
IF(AND(F72&gt;='Sediane Nord'!$S$16,A72&lt;='Sediane Nord'!$R$16),0,
IF(AND(F72&gt;='Sediane Nord'!$S$17,A72&lt;='Sediane Nord'!$R$17),0,
IF(AND(F72&gt;='Sediane Nord'!$S$18,A72&lt;='Sediane Nord'!$R$18),0,
$E$4*(1-D72)*G72))))</f>
        <v>152.94117600000001</v>
      </c>
      <c r="I72" s="192">
        <f>IF(COUNTIFS('PTC GRTgaz'!$AA$11:$AA$28891,"",'PTC GRTgaz'!$B$11:$B$28891,'Nord-Ouest'!I$15,'PTC GRTgaz'!$D$11:$D$28891,'Nord-Ouest'!$A72,'PTC GRTgaz'!$C$11:$C$28891,"DEL")&gt;0,I$13,SUMIFS('PTC GRTgaz'!$AA$11:$AA$28891,'PTC GRTgaz'!$B$11:$B$28891,'Nord-Ouest'!I$15,'PTC GRTgaz'!$D$11:$D$28891,'Nord-Ouest'!$A72,'PTC GRTgaz'!$C$11:$C$28891,"DEL")*1.0026*$I$13/152.94)</f>
        <v>152.94117600000001</v>
      </c>
      <c r="J72" s="102">
        <f t="shared" si="3"/>
        <v>5.0470588080000036</v>
      </c>
      <c r="K72" s="58">
        <f t="shared" si="4"/>
        <v>0.37647058707692338</v>
      </c>
      <c r="L72" s="59">
        <f>IF(K72&gt;=1,0,_xlfn.XLOOKUP(K72,'Sediane Nord'!$B$31:$B$131,'Sediane Nord'!$R$31:$R$131,,1))</f>
        <v>1</v>
      </c>
      <c r="M72" s="142">
        <f xml:space="preserve">
IF(AND(K72&gt;='Sediane Nord'!$S$15,A72&lt;='Sediane Nord'!$R$15),0,
IF(AND(K72&gt;='Sediane Nord'!$S$16,A72&lt;='Sediane Nord'!$R$16),0,
IF(AND(K72&gt;='Sediane Nord'!$S$17,A72&lt;='Sediane Nord'!$R$17),0,
IF(AND(K72&gt;='Sediane Nord'!$S$18,A72&lt;='Sediane Nord'!$R$18),0,
MIN(I72,$E$4*(1-D72)*L72)))))</f>
        <v>152.94117600000001</v>
      </c>
      <c r="N72" s="192">
        <f>IF(COUNTIFS('PTC GRTgaz'!$AB$11:$AB$28891,"",'PTC GRTgaz'!$B$11:$B$28891,'Nord-Ouest'!N$15,'PTC GRTgaz'!$D$11:$D$28891,'Nord-Ouest'!$A72,'PTC GRTgaz'!$C$11:$C$28891,"DEL")&gt;0,N$13,SUMIFS('PTC GRTgaz'!$AB$11:$AB$28891,'PTC GRTgaz'!$B$11:$B$28891,'Nord-Ouest'!N$15,'PTC GRTgaz'!$D$11:$D$28891,'Nord-Ouest'!$A72,'PTC GRTgaz'!$C$11:$C$28891,"DEL")*1.0026*$N$13/152.94)</f>
        <v>152.94117600000001</v>
      </c>
      <c r="O72" s="102">
        <f t="shared" si="5"/>
        <v>5.0470588080000036</v>
      </c>
      <c r="P72" s="58">
        <f t="shared" si="6"/>
        <v>0.37647058707692338</v>
      </c>
      <c r="Q72" s="59">
        <f>IF(P72&gt;=1,0,_xlfn.XLOOKUP(P72,'Sediane Nord'!$B$31:$B$131,'Sediane Nord'!$R$31:$R$131,,1))</f>
        <v>1</v>
      </c>
      <c r="R72" s="142">
        <f xml:space="preserve">
IF(AND(P72&gt;='Sediane Nord'!$S$15,A72&lt;='Sediane Nord'!$R$15),0,
IF(AND(P72&gt;='Sediane Nord'!$S$16,A72&lt;='Sediane Nord'!$R$16),0,
IF(AND(P72&gt;='Sediane Nord'!$S$17,A72&lt;='Sediane Nord'!$R$17),0,
IF(AND(P72&gt;='Sediane Nord'!$S$18,A72&lt;='Sediane Nord'!$R$18),0,
MIN(N72,$E$4*(1-D72)*Q72)))))</f>
        <v>152.94117600000001</v>
      </c>
    </row>
    <row r="73" spans="1:18" x14ac:dyDescent="0.45">
      <c r="A73" s="56">
        <f t="shared" si="0"/>
        <v>44709</v>
      </c>
      <c r="B73" s="157">
        <f>_xlfn.XLOOKUP(A73,'Sediane Nord'!$R$23:$R$25,'Sediane Nord'!$U$23:$U$25,0,0)</f>
        <v>0</v>
      </c>
      <c r="C73" s="143">
        <f>_xlfn.XLOOKUP(A73,'Sediane Nord'!$R$15:$R$18,'Sediane Nord'!$U$15:$U$18,SUM($E$3:$G$3),0)</f>
        <v>13</v>
      </c>
      <c r="D73" s="58">
        <f>'PT Storengy'!D65</f>
        <v>0</v>
      </c>
      <c r="E73" s="60">
        <f t="shared" si="1"/>
        <v>5.1999999840000033</v>
      </c>
      <c r="F73" s="58">
        <f t="shared" si="2"/>
        <v>0.38823529292307718</v>
      </c>
      <c r="G73" s="59">
        <f>IF(F73&gt;=1,0,_xlfn.XLOOKUP(F73,'Sediane Nord'!$B$31:$B$131,'Sediane Nord'!$R$31:$R$131,,1))</f>
        <v>1</v>
      </c>
      <c r="H73" s="142">
        <f xml:space="preserve">
IF(AND(F73&gt;='Sediane Nord'!$S$15,A73&lt;='Sediane Nord'!$R$15),0,
IF(AND(F73&gt;='Sediane Nord'!$S$16,A73&lt;='Sediane Nord'!$R$16),0,
IF(AND(F73&gt;='Sediane Nord'!$S$17,A73&lt;='Sediane Nord'!$R$17),0,
IF(AND(F73&gt;='Sediane Nord'!$S$18,A73&lt;='Sediane Nord'!$R$18),0,
$E$4*(1-D73)*G73))))</f>
        <v>152.94117600000001</v>
      </c>
      <c r="I73" s="192">
        <f>IF(COUNTIFS('PTC GRTgaz'!$AA$11:$AA$28891,"",'PTC GRTgaz'!$B$11:$B$28891,'Nord-Ouest'!I$15,'PTC GRTgaz'!$D$11:$D$28891,'Nord-Ouest'!$A73,'PTC GRTgaz'!$C$11:$C$28891,"DEL")&gt;0,I$13,SUMIFS('PTC GRTgaz'!$AA$11:$AA$28891,'PTC GRTgaz'!$B$11:$B$28891,'Nord-Ouest'!I$15,'PTC GRTgaz'!$D$11:$D$28891,'Nord-Ouest'!$A73,'PTC GRTgaz'!$C$11:$C$28891,"DEL")*1.0026*$I$13/152.94)</f>
        <v>152.94117600000001</v>
      </c>
      <c r="J73" s="102">
        <f t="shared" si="3"/>
        <v>5.1999999840000033</v>
      </c>
      <c r="K73" s="58">
        <f t="shared" si="4"/>
        <v>0.38823529292307718</v>
      </c>
      <c r="L73" s="59">
        <f>IF(K73&gt;=1,0,_xlfn.XLOOKUP(K73,'Sediane Nord'!$B$31:$B$131,'Sediane Nord'!$R$31:$R$131,,1))</f>
        <v>1</v>
      </c>
      <c r="M73" s="142">
        <f xml:space="preserve">
IF(AND(K73&gt;='Sediane Nord'!$S$15,A73&lt;='Sediane Nord'!$R$15),0,
IF(AND(K73&gt;='Sediane Nord'!$S$16,A73&lt;='Sediane Nord'!$R$16),0,
IF(AND(K73&gt;='Sediane Nord'!$S$17,A73&lt;='Sediane Nord'!$R$17),0,
IF(AND(K73&gt;='Sediane Nord'!$S$18,A73&lt;='Sediane Nord'!$R$18),0,
MIN(I73,$E$4*(1-D73)*L73)))))</f>
        <v>152.94117600000001</v>
      </c>
      <c r="N73" s="192">
        <f>IF(COUNTIFS('PTC GRTgaz'!$AB$11:$AB$28891,"",'PTC GRTgaz'!$B$11:$B$28891,'Nord-Ouest'!N$15,'PTC GRTgaz'!$D$11:$D$28891,'Nord-Ouest'!$A73,'PTC GRTgaz'!$C$11:$C$28891,"DEL")&gt;0,N$13,SUMIFS('PTC GRTgaz'!$AB$11:$AB$28891,'PTC GRTgaz'!$B$11:$B$28891,'Nord-Ouest'!N$15,'PTC GRTgaz'!$D$11:$D$28891,'Nord-Ouest'!$A73,'PTC GRTgaz'!$C$11:$C$28891,"DEL")*1.0026*$N$13/152.94)</f>
        <v>152.94117600000001</v>
      </c>
      <c r="O73" s="102">
        <f t="shared" si="5"/>
        <v>5.1999999840000033</v>
      </c>
      <c r="P73" s="58">
        <f t="shared" si="6"/>
        <v>0.38823529292307718</v>
      </c>
      <c r="Q73" s="59">
        <f>IF(P73&gt;=1,0,_xlfn.XLOOKUP(P73,'Sediane Nord'!$B$31:$B$131,'Sediane Nord'!$R$31:$R$131,,1))</f>
        <v>1</v>
      </c>
      <c r="R73" s="142">
        <f xml:space="preserve">
IF(AND(P73&gt;='Sediane Nord'!$S$15,A73&lt;='Sediane Nord'!$R$15),0,
IF(AND(P73&gt;='Sediane Nord'!$S$16,A73&lt;='Sediane Nord'!$R$16),0,
IF(AND(P73&gt;='Sediane Nord'!$S$17,A73&lt;='Sediane Nord'!$R$17),0,
IF(AND(P73&gt;='Sediane Nord'!$S$18,A73&lt;='Sediane Nord'!$R$18),0,
MIN(N73,$E$4*(1-D73)*Q73)))))</f>
        <v>152.94117600000001</v>
      </c>
    </row>
    <row r="74" spans="1:18" x14ac:dyDescent="0.45">
      <c r="A74" s="56">
        <f t="shared" si="0"/>
        <v>44710</v>
      </c>
      <c r="B74" s="157">
        <f>_xlfn.XLOOKUP(A74,'Sediane Nord'!$R$23:$R$25,'Sediane Nord'!$U$23:$U$25,0,0)</f>
        <v>0</v>
      </c>
      <c r="C74" s="143">
        <f>_xlfn.XLOOKUP(A74,'Sediane Nord'!$R$15:$R$18,'Sediane Nord'!$U$15:$U$18,SUM($E$3:$G$3),0)</f>
        <v>13</v>
      </c>
      <c r="D74" s="58">
        <f>'PT Storengy'!D66</f>
        <v>0</v>
      </c>
      <c r="E74" s="60">
        <f t="shared" si="1"/>
        <v>5.352941160000003</v>
      </c>
      <c r="F74" s="58">
        <f t="shared" si="2"/>
        <v>0.39999999876923104</v>
      </c>
      <c r="G74" s="59">
        <f>IF(F74&gt;=1,0,_xlfn.XLOOKUP(F74,'Sediane Nord'!$B$31:$B$131,'Sediane Nord'!$R$31:$R$131,,1))</f>
        <v>1</v>
      </c>
      <c r="H74" s="142">
        <f xml:space="preserve">
IF(AND(F74&gt;='Sediane Nord'!$S$15,A74&lt;='Sediane Nord'!$R$15),0,
IF(AND(F74&gt;='Sediane Nord'!$S$16,A74&lt;='Sediane Nord'!$R$16),0,
IF(AND(F74&gt;='Sediane Nord'!$S$17,A74&lt;='Sediane Nord'!$R$17),0,
IF(AND(F74&gt;='Sediane Nord'!$S$18,A74&lt;='Sediane Nord'!$R$18),0,
$E$4*(1-D74)*G74))))</f>
        <v>152.94117600000001</v>
      </c>
      <c r="I74" s="192">
        <f>IF(COUNTIFS('PTC GRTgaz'!$AA$11:$AA$28891,"",'PTC GRTgaz'!$B$11:$B$28891,'Nord-Ouest'!I$15,'PTC GRTgaz'!$D$11:$D$28891,'Nord-Ouest'!$A74,'PTC GRTgaz'!$C$11:$C$28891,"DEL")&gt;0,I$13,SUMIFS('PTC GRTgaz'!$AA$11:$AA$28891,'PTC GRTgaz'!$B$11:$B$28891,'Nord-Ouest'!I$15,'PTC GRTgaz'!$D$11:$D$28891,'Nord-Ouest'!$A74,'PTC GRTgaz'!$C$11:$C$28891,"DEL")*1.0026*$I$13/152.94)</f>
        <v>152.94117600000001</v>
      </c>
      <c r="J74" s="102">
        <f t="shared" si="3"/>
        <v>5.352941160000003</v>
      </c>
      <c r="K74" s="58">
        <f t="shared" si="4"/>
        <v>0.39999999876923104</v>
      </c>
      <c r="L74" s="59">
        <f>IF(K74&gt;=1,0,_xlfn.XLOOKUP(K74,'Sediane Nord'!$B$31:$B$131,'Sediane Nord'!$R$31:$R$131,,1))</f>
        <v>1</v>
      </c>
      <c r="M74" s="142">
        <f xml:space="preserve">
IF(AND(K74&gt;='Sediane Nord'!$S$15,A74&lt;='Sediane Nord'!$R$15),0,
IF(AND(K74&gt;='Sediane Nord'!$S$16,A74&lt;='Sediane Nord'!$R$16),0,
IF(AND(K74&gt;='Sediane Nord'!$S$17,A74&lt;='Sediane Nord'!$R$17),0,
IF(AND(K74&gt;='Sediane Nord'!$S$18,A74&lt;='Sediane Nord'!$R$18),0,
MIN(I74,$E$4*(1-D74)*L74)))))</f>
        <v>152.94117600000001</v>
      </c>
      <c r="N74" s="192">
        <f>IF(COUNTIFS('PTC GRTgaz'!$AB$11:$AB$28891,"",'PTC GRTgaz'!$B$11:$B$28891,'Nord-Ouest'!N$15,'PTC GRTgaz'!$D$11:$D$28891,'Nord-Ouest'!$A74,'PTC GRTgaz'!$C$11:$C$28891,"DEL")&gt;0,N$13,SUMIFS('PTC GRTgaz'!$AB$11:$AB$28891,'PTC GRTgaz'!$B$11:$B$28891,'Nord-Ouest'!N$15,'PTC GRTgaz'!$D$11:$D$28891,'Nord-Ouest'!$A74,'PTC GRTgaz'!$C$11:$C$28891,"DEL")*1.0026*$N$13/152.94)</f>
        <v>152.94117600000001</v>
      </c>
      <c r="O74" s="102">
        <f t="shared" si="5"/>
        <v>5.352941160000003</v>
      </c>
      <c r="P74" s="58">
        <f t="shared" si="6"/>
        <v>0.39999999876923104</v>
      </c>
      <c r="Q74" s="59">
        <f>IF(P74&gt;=1,0,_xlfn.XLOOKUP(P74,'Sediane Nord'!$B$31:$B$131,'Sediane Nord'!$R$31:$R$131,,1))</f>
        <v>1</v>
      </c>
      <c r="R74" s="142">
        <f xml:space="preserve">
IF(AND(P74&gt;='Sediane Nord'!$S$15,A74&lt;='Sediane Nord'!$R$15),0,
IF(AND(P74&gt;='Sediane Nord'!$S$16,A74&lt;='Sediane Nord'!$R$16),0,
IF(AND(P74&gt;='Sediane Nord'!$S$17,A74&lt;='Sediane Nord'!$R$17),0,
IF(AND(P74&gt;='Sediane Nord'!$S$18,A74&lt;='Sediane Nord'!$R$18),0,
MIN(N74,$E$4*(1-D74)*Q74)))))</f>
        <v>152.94117600000001</v>
      </c>
    </row>
    <row r="75" spans="1:18" x14ac:dyDescent="0.45">
      <c r="A75" s="56">
        <f t="shared" si="0"/>
        <v>44711</v>
      </c>
      <c r="B75" s="157">
        <f>_xlfn.XLOOKUP(A75,'Sediane Nord'!$R$23:$R$25,'Sediane Nord'!$U$23:$U$25,0,0)</f>
        <v>0</v>
      </c>
      <c r="C75" s="143">
        <f>_xlfn.XLOOKUP(A75,'Sediane Nord'!$R$15:$R$18,'Sediane Nord'!$U$15:$U$18,SUM($E$3:$G$3),0)</f>
        <v>13</v>
      </c>
      <c r="D75" s="58">
        <f>'PT Storengy'!D67</f>
        <v>0</v>
      </c>
      <c r="E75" s="60">
        <f t="shared" si="1"/>
        <v>5.5058823360000027</v>
      </c>
      <c r="F75" s="58">
        <f t="shared" si="2"/>
        <v>0.41176470461538484</v>
      </c>
      <c r="G75" s="59">
        <f>IF(F75&gt;=1,0,_xlfn.XLOOKUP(F75,'Sediane Nord'!$B$31:$B$131,'Sediane Nord'!$R$31:$R$131,,1))</f>
        <v>1</v>
      </c>
      <c r="H75" s="142">
        <f xml:space="preserve">
IF(AND(F75&gt;='Sediane Nord'!$S$15,A75&lt;='Sediane Nord'!$R$15),0,
IF(AND(F75&gt;='Sediane Nord'!$S$16,A75&lt;='Sediane Nord'!$R$16),0,
IF(AND(F75&gt;='Sediane Nord'!$S$17,A75&lt;='Sediane Nord'!$R$17),0,
IF(AND(F75&gt;='Sediane Nord'!$S$18,A75&lt;='Sediane Nord'!$R$18),0,
$E$4*(1-D75)*G75))))</f>
        <v>152.94117600000001</v>
      </c>
      <c r="I75" s="192">
        <f>IF(COUNTIFS('PTC GRTgaz'!$AA$11:$AA$28891,"",'PTC GRTgaz'!$B$11:$B$28891,'Nord-Ouest'!I$15,'PTC GRTgaz'!$D$11:$D$28891,'Nord-Ouest'!$A75,'PTC GRTgaz'!$C$11:$C$28891,"DEL")&gt;0,I$13,SUMIFS('PTC GRTgaz'!$AA$11:$AA$28891,'PTC GRTgaz'!$B$11:$B$28891,'Nord-Ouest'!I$15,'PTC GRTgaz'!$D$11:$D$28891,'Nord-Ouest'!$A75,'PTC GRTgaz'!$C$11:$C$28891,"DEL")*1.0026*$I$13/152.94)</f>
        <v>152.94117600000001</v>
      </c>
      <c r="J75" s="102">
        <f t="shared" si="3"/>
        <v>5.5058823360000027</v>
      </c>
      <c r="K75" s="58">
        <f t="shared" si="4"/>
        <v>0.41176470461538484</v>
      </c>
      <c r="L75" s="59">
        <f>IF(K75&gt;=1,0,_xlfn.XLOOKUP(K75,'Sediane Nord'!$B$31:$B$131,'Sediane Nord'!$R$31:$R$131,,1))</f>
        <v>1</v>
      </c>
      <c r="M75" s="142">
        <f xml:space="preserve">
IF(AND(K75&gt;='Sediane Nord'!$S$15,A75&lt;='Sediane Nord'!$R$15),0,
IF(AND(K75&gt;='Sediane Nord'!$S$16,A75&lt;='Sediane Nord'!$R$16),0,
IF(AND(K75&gt;='Sediane Nord'!$S$17,A75&lt;='Sediane Nord'!$R$17),0,
IF(AND(K75&gt;='Sediane Nord'!$S$18,A75&lt;='Sediane Nord'!$R$18),0,
MIN(I75,$E$4*(1-D75)*L75)))))</f>
        <v>152.94117600000001</v>
      </c>
      <c r="N75" s="192">
        <f>IF(COUNTIFS('PTC GRTgaz'!$AB$11:$AB$28891,"",'PTC GRTgaz'!$B$11:$B$28891,'Nord-Ouest'!N$15,'PTC GRTgaz'!$D$11:$D$28891,'Nord-Ouest'!$A75,'PTC GRTgaz'!$C$11:$C$28891,"DEL")&gt;0,N$13,SUMIFS('PTC GRTgaz'!$AB$11:$AB$28891,'PTC GRTgaz'!$B$11:$B$28891,'Nord-Ouest'!N$15,'PTC GRTgaz'!$D$11:$D$28891,'Nord-Ouest'!$A75,'PTC GRTgaz'!$C$11:$C$28891,"DEL")*1.0026*$N$13/152.94)</f>
        <v>152.94117600000001</v>
      </c>
      <c r="O75" s="102">
        <f t="shared" si="5"/>
        <v>5.5058823360000027</v>
      </c>
      <c r="P75" s="58">
        <f t="shared" si="6"/>
        <v>0.41176470461538484</v>
      </c>
      <c r="Q75" s="59">
        <f>IF(P75&gt;=1,0,_xlfn.XLOOKUP(P75,'Sediane Nord'!$B$31:$B$131,'Sediane Nord'!$R$31:$R$131,,1))</f>
        <v>1</v>
      </c>
      <c r="R75" s="142">
        <f xml:space="preserve">
IF(AND(P75&gt;='Sediane Nord'!$S$15,A75&lt;='Sediane Nord'!$R$15),0,
IF(AND(P75&gt;='Sediane Nord'!$S$16,A75&lt;='Sediane Nord'!$R$16),0,
IF(AND(P75&gt;='Sediane Nord'!$S$17,A75&lt;='Sediane Nord'!$R$17),0,
IF(AND(P75&gt;='Sediane Nord'!$S$18,A75&lt;='Sediane Nord'!$R$18),0,
MIN(N75,$E$4*(1-D75)*Q75)))))</f>
        <v>152.94117600000001</v>
      </c>
    </row>
    <row r="76" spans="1:18" x14ac:dyDescent="0.45">
      <c r="A76" s="56">
        <f t="shared" si="0"/>
        <v>44712</v>
      </c>
      <c r="B76" s="157">
        <f>_xlfn.XLOOKUP(A76,'Sediane Nord'!$R$23:$R$25,'Sediane Nord'!$U$23:$U$25,0,0)</f>
        <v>0</v>
      </c>
      <c r="C76" s="143">
        <f>_xlfn.XLOOKUP(A76,'Sediane Nord'!$R$15:$R$18,'Sediane Nord'!$U$15:$U$18,SUM($E$3:$G$3),0)</f>
        <v>13</v>
      </c>
      <c r="D76" s="58">
        <f>'PT Storengy'!D68</f>
        <v>0</v>
      </c>
      <c r="E76" s="60">
        <f t="shared" si="1"/>
        <v>5.6588235120000023</v>
      </c>
      <c r="F76" s="58">
        <f t="shared" si="2"/>
        <v>0.42352941046153869</v>
      </c>
      <c r="G76" s="59">
        <f>IF(F76&gt;=1,0,_xlfn.XLOOKUP(F76,'Sediane Nord'!$B$31:$B$131,'Sediane Nord'!$R$31:$R$131,,1))</f>
        <v>1</v>
      </c>
      <c r="H76" s="142">
        <f xml:space="preserve">
IF(AND(F76&gt;='Sediane Nord'!$S$15,A76&lt;='Sediane Nord'!$R$15),0,
IF(AND(F76&gt;='Sediane Nord'!$S$16,A76&lt;='Sediane Nord'!$R$16),0,
IF(AND(F76&gt;='Sediane Nord'!$S$17,A76&lt;='Sediane Nord'!$R$17),0,
IF(AND(F76&gt;='Sediane Nord'!$S$18,A76&lt;='Sediane Nord'!$R$18),0,
$E$4*(1-D76)*G76))))</f>
        <v>152.94117600000001</v>
      </c>
      <c r="I76" s="192">
        <f>IF(COUNTIFS('PTC GRTgaz'!$AA$11:$AA$28891,"",'PTC GRTgaz'!$B$11:$B$28891,'Nord-Ouest'!I$15,'PTC GRTgaz'!$D$11:$D$28891,'Nord-Ouest'!$A76,'PTC GRTgaz'!$C$11:$C$28891,"DEL")&gt;0,I$13,SUMIFS('PTC GRTgaz'!$AA$11:$AA$28891,'PTC GRTgaz'!$B$11:$B$28891,'Nord-Ouest'!I$15,'PTC GRTgaz'!$D$11:$D$28891,'Nord-Ouest'!$A76,'PTC GRTgaz'!$C$11:$C$28891,"DEL")*1.0026*$I$13/152.94)</f>
        <v>152.94117600000001</v>
      </c>
      <c r="J76" s="102">
        <f t="shared" si="3"/>
        <v>5.6588235120000023</v>
      </c>
      <c r="K76" s="58">
        <f t="shared" si="4"/>
        <v>0.42352941046153869</v>
      </c>
      <c r="L76" s="59">
        <f>IF(K76&gt;=1,0,_xlfn.XLOOKUP(K76,'Sediane Nord'!$B$31:$B$131,'Sediane Nord'!$R$31:$R$131,,1))</f>
        <v>1</v>
      </c>
      <c r="M76" s="142">
        <f xml:space="preserve">
IF(AND(K76&gt;='Sediane Nord'!$S$15,A76&lt;='Sediane Nord'!$R$15),0,
IF(AND(K76&gt;='Sediane Nord'!$S$16,A76&lt;='Sediane Nord'!$R$16),0,
IF(AND(K76&gt;='Sediane Nord'!$S$17,A76&lt;='Sediane Nord'!$R$17),0,
IF(AND(K76&gt;='Sediane Nord'!$S$18,A76&lt;='Sediane Nord'!$R$18),0,
MIN(I76,$E$4*(1-D76)*L76)))))</f>
        <v>152.94117600000001</v>
      </c>
      <c r="N76" s="192">
        <f>IF(COUNTIFS('PTC GRTgaz'!$AB$11:$AB$28891,"",'PTC GRTgaz'!$B$11:$B$28891,'Nord-Ouest'!N$15,'PTC GRTgaz'!$D$11:$D$28891,'Nord-Ouest'!$A76,'PTC GRTgaz'!$C$11:$C$28891,"DEL")&gt;0,N$13,SUMIFS('PTC GRTgaz'!$AB$11:$AB$28891,'PTC GRTgaz'!$B$11:$B$28891,'Nord-Ouest'!N$15,'PTC GRTgaz'!$D$11:$D$28891,'Nord-Ouest'!$A76,'PTC GRTgaz'!$C$11:$C$28891,"DEL")*1.0026*$N$13/152.94)</f>
        <v>152.94117600000001</v>
      </c>
      <c r="O76" s="102">
        <f t="shared" si="5"/>
        <v>5.6588235120000023</v>
      </c>
      <c r="P76" s="58">
        <f t="shared" si="6"/>
        <v>0.42352941046153869</v>
      </c>
      <c r="Q76" s="59">
        <f>IF(P76&gt;=1,0,_xlfn.XLOOKUP(P76,'Sediane Nord'!$B$31:$B$131,'Sediane Nord'!$R$31:$R$131,,1))</f>
        <v>1</v>
      </c>
      <c r="R76" s="142">
        <f xml:space="preserve">
IF(AND(P76&gt;='Sediane Nord'!$S$15,A76&lt;='Sediane Nord'!$R$15),0,
IF(AND(P76&gt;='Sediane Nord'!$S$16,A76&lt;='Sediane Nord'!$R$16),0,
IF(AND(P76&gt;='Sediane Nord'!$S$17,A76&lt;='Sediane Nord'!$R$17),0,
IF(AND(P76&gt;='Sediane Nord'!$S$18,A76&lt;='Sediane Nord'!$R$18),0,
MIN(N76,$E$4*(1-D76)*Q76)))))</f>
        <v>152.94117600000001</v>
      </c>
    </row>
    <row r="77" spans="1:18" x14ac:dyDescent="0.45">
      <c r="A77" s="56">
        <f t="shared" si="0"/>
        <v>44713</v>
      </c>
      <c r="B77" s="157">
        <f>_xlfn.XLOOKUP(A77,'Sediane Nord'!$R$23:$R$25,'Sediane Nord'!$U$23:$U$25,0,0)</f>
        <v>2.6</v>
      </c>
      <c r="C77" s="143">
        <f>_xlfn.XLOOKUP(A77,'Sediane Nord'!$R$15:$R$18,'Sediane Nord'!$U$15:$U$18,SUM($E$3:$G$3),0)</f>
        <v>8.4500000000000011</v>
      </c>
      <c r="D77" s="58">
        <f>'PT Storengy'!D69</f>
        <v>0.05</v>
      </c>
      <c r="E77" s="60">
        <f t="shared" si="1"/>
        <v>5.8041176292000021</v>
      </c>
      <c r="F77" s="58">
        <f t="shared" si="2"/>
        <v>0.43529411630769249</v>
      </c>
      <c r="G77" s="59">
        <f>IF(F77&gt;=1,0,_xlfn.XLOOKUP(F77,'Sediane Nord'!$B$31:$B$131,'Sediane Nord'!$R$31:$R$131,,1))</f>
        <v>1</v>
      </c>
      <c r="H77" s="142">
        <f xml:space="preserve">
IF(AND(F77&gt;='Sediane Nord'!$S$15,A77&lt;='Sediane Nord'!$R$15),0,
IF(AND(F77&gt;='Sediane Nord'!$S$16,A77&lt;='Sediane Nord'!$R$16),0,
IF(AND(F77&gt;='Sediane Nord'!$S$17,A77&lt;='Sediane Nord'!$R$17),0,
IF(AND(F77&gt;='Sediane Nord'!$S$18,A77&lt;='Sediane Nord'!$R$18),0,
$E$4*(1-D77)*G77))))</f>
        <v>145.29411720000002</v>
      </c>
      <c r="I77" s="192">
        <f>IF(COUNTIFS('PTC GRTgaz'!$AA$11:$AA$28891,"",'PTC GRTgaz'!$B$11:$B$28891,'Nord-Ouest'!I$15,'PTC GRTgaz'!$D$11:$D$28891,'Nord-Ouest'!$A77,'PTC GRTgaz'!$C$11:$C$28891,"DEL")&gt;0,I$13,SUMIFS('PTC GRTgaz'!$AA$11:$AA$28891,'PTC GRTgaz'!$B$11:$B$28891,'Nord-Ouest'!I$15,'PTC GRTgaz'!$D$11:$D$28891,'Nord-Ouest'!$A77,'PTC GRTgaz'!$C$11:$C$28891,"DEL")*1.0026*$I$13/152.94)</f>
        <v>152.94117600000001</v>
      </c>
      <c r="J77" s="102">
        <f t="shared" si="3"/>
        <v>5.8041176292000021</v>
      </c>
      <c r="K77" s="58">
        <f t="shared" si="4"/>
        <v>0.43529411630769249</v>
      </c>
      <c r="L77" s="59">
        <f>IF(K77&gt;=1,0,_xlfn.XLOOKUP(K77,'Sediane Nord'!$B$31:$B$131,'Sediane Nord'!$R$31:$R$131,,1))</f>
        <v>1</v>
      </c>
      <c r="M77" s="142">
        <f xml:space="preserve">
IF(AND(K77&gt;='Sediane Nord'!$S$15,A77&lt;='Sediane Nord'!$R$15),0,
IF(AND(K77&gt;='Sediane Nord'!$S$16,A77&lt;='Sediane Nord'!$R$16),0,
IF(AND(K77&gt;='Sediane Nord'!$S$17,A77&lt;='Sediane Nord'!$R$17),0,
IF(AND(K77&gt;='Sediane Nord'!$S$18,A77&lt;='Sediane Nord'!$R$18),0,
MIN(I77,$E$4*(1-D77)*L77)))))</f>
        <v>145.29411720000002</v>
      </c>
      <c r="N77" s="192">
        <f>IF(COUNTIFS('PTC GRTgaz'!$AB$11:$AB$28891,"",'PTC GRTgaz'!$B$11:$B$28891,'Nord-Ouest'!N$15,'PTC GRTgaz'!$D$11:$D$28891,'Nord-Ouest'!$A77,'PTC GRTgaz'!$C$11:$C$28891,"DEL")&gt;0,N$13,SUMIFS('PTC GRTgaz'!$AB$11:$AB$28891,'PTC GRTgaz'!$B$11:$B$28891,'Nord-Ouest'!N$15,'PTC GRTgaz'!$D$11:$D$28891,'Nord-Ouest'!$A77,'PTC GRTgaz'!$C$11:$C$28891,"DEL")*1.0026*$N$13/152.94)</f>
        <v>152.94117600000001</v>
      </c>
      <c r="O77" s="102">
        <f t="shared" si="5"/>
        <v>5.8041176292000021</v>
      </c>
      <c r="P77" s="58">
        <f t="shared" si="6"/>
        <v>0.43529411630769249</v>
      </c>
      <c r="Q77" s="59">
        <f>IF(P77&gt;=1,0,_xlfn.XLOOKUP(P77,'Sediane Nord'!$B$31:$B$131,'Sediane Nord'!$R$31:$R$131,,1))</f>
        <v>1</v>
      </c>
      <c r="R77" s="142">
        <f xml:space="preserve">
IF(AND(P77&gt;='Sediane Nord'!$S$15,A77&lt;='Sediane Nord'!$R$15),0,
IF(AND(P77&gt;='Sediane Nord'!$S$16,A77&lt;='Sediane Nord'!$R$16),0,
IF(AND(P77&gt;='Sediane Nord'!$S$17,A77&lt;='Sediane Nord'!$R$17),0,
IF(AND(P77&gt;='Sediane Nord'!$S$18,A77&lt;='Sediane Nord'!$R$18),0,
MIN(N77,$E$4*(1-D77)*Q77)))))</f>
        <v>145.29411720000002</v>
      </c>
    </row>
    <row r="78" spans="1:18" x14ac:dyDescent="0.45">
      <c r="A78" s="56">
        <f t="shared" si="0"/>
        <v>44714</v>
      </c>
      <c r="B78" s="157">
        <f>_xlfn.XLOOKUP(A78,'Sediane Nord'!$R$23:$R$25,'Sediane Nord'!$U$23:$U$25,0,0)</f>
        <v>0</v>
      </c>
      <c r="C78" s="143">
        <f>_xlfn.XLOOKUP(A78,'Sediane Nord'!$R$15:$R$18,'Sediane Nord'!$U$15:$U$18,SUM($E$3:$G$3),0)</f>
        <v>13</v>
      </c>
      <c r="D78" s="58">
        <f>'PT Storengy'!D70</f>
        <v>0.05</v>
      </c>
      <c r="E78" s="60">
        <f t="shared" si="1"/>
        <v>5.9494117464000018</v>
      </c>
      <c r="F78" s="58">
        <f t="shared" si="2"/>
        <v>0.44647058686153862</v>
      </c>
      <c r="G78" s="59">
        <f>IF(F78&gt;=1,0,_xlfn.XLOOKUP(F78,'Sediane Nord'!$B$31:$B$131,'Sediane Nord'!$R$31:$R$131,,1))</f>
        <v>1</v>
      </c>
      <c r="H78" s="142">
        <f xml:space="preserve">
IF(AND(F78&gt;='Sediane Nord'!$S$15,A78&lt;='Sediane Nord'!$R$15),0,
IF(AND(F78&gt;='Sediane Nord'!$S$16,A78&lt;='Sediane Nord'!$R$16),0,
IF(AND(F78&gt;='Sediane Nord'!$S$17,A78&lt;='Sediane Nord'!$R$17),0,
IF(AND(F78&gt;='Sediane Nord'!$S$18,A78&lt;='Sediane Nord'!$R$18),0,
$E$4*(1-D78)*G78))))</f>
        <v>145.29411720000002</v>
      </c>
      <c r="I78" s="192">
        <f>IF(COUNTIFS('PTC GRTgaz'!$AA$11:$AA$28891,"",'PTC GRTgaz'!$B$11:$B$28891,'Nord-Ouest'!I$15,'PTC GRTgaz'!$D$11:$D$28891,'Nord-Ouest'!$A78,'PTC GRTgaz'!$C$11:$C$28891,"DEL")&gt;0,I$13,SUMIFS('PTC GRTgaz'!$AA$11:$AA$28891,'PTC GRTgaz'!$B$11:$B$28891,'Nord-Ouest'!I$15,'PTC GRTgaz'!$D$11:$D$28891,'Nord-Ouest'!$A78,'PTC GRTgaz'!$C$11:$C$28891,"DEL")*1.0026*$I$13/152.94)</f>
        <v>152.94117600000001</v>
      </c>
      <c r="J78" s="102">
        <f t="shared" si="3"/>
        <v>5.9494117464000018</v>
      </c>
      <c r="K78" s="58">
        <f t="shared" si="4"/>
        <v>0.44647058686153862</v>
      </c>
      <c r="L78" s="59">
        <f>IF(K78&gt;=1,0,_xlfn.XLOOKUP(K78,'Sediane Nord'!$B$31:$B$131,'Sediane Nord'!$R$31:$R$131,,1))</f>
        <v>1</v>
      </c>
      <c r="M78" s="142">
        <f xml:space="preserve">
IF(AND(K78&gt;='Sediane Nord'!$S$15,A78&lt;='Sediane Nord'!$R$15),0,
IF(AND(K78&gt;='Sediane Nord'!$S$16,A78&lt;='Sediane Nord'!$R$16),0,
IF(AND(K78&gt;='Sediane Nord'!$S$17,A78&lt;='Sediane Nord'!$R$17),0,
IF(AND(K78&gt;='Sediane Nord'!$S$18,A78&lt;='Sediane Nord'!$R$18),0,
MIN(I78,$E$4*(1-D78)*L78)))))</f>
        <v>145.29411720000002</v>
      </c>
      <c r="N78" s="192">
        <f>IF(COUNTIFS('PTC GRTgaz'!$AB$11:$AB$28891,"",'PTC GRTgaz'!$B$11:$B$28891,'Nord-Ouest'!N$15,'PTC GRTgaz'!$D$11:$D$28891,'Nord-Ouest'!$A78,'PTC GRTgaz'!$C$11:$C$28891,"DEL")&gt;0,N$13,SUMIFS('PTC GRTgaz'!$AB$11:$AB$28891,'PTC GRTgaz'!$B$11:$B$28891,'Nord-Ouest'!N$15,'PTC GRTgaz'!$D$11:$D$28891,'Nord-Ouest'!$A78,'PTC GRTgaz'!$C$11:$C$28891,"DEL")*1.0026*$N$13/152.94)</f>
        <v>152.94117600000001</v>
      </c>
      <c r="O78" s="102">
        <f t="shared" si="5"/>
        <v>5.9494117464000018</v>
      </c>
      <c r="P78" s="58">
        <f t="shared" si="6"/>
        <v>0.44647058686153862</v>
      </c>
      <c r="Q78" s="59">
        <f>IF(P78&gt;=1,0,_xlfn.XLOOKUP(P78,'Sediane Nord'!$B$31:$B$131,'Sediane Nord'!$R$31:$R$131,,1))</f>
        <v>1</v>
      </c>
      <c r="R78" s="142">
        <f xml:space="preserve">
IF(AND(P78&gt;='Sediane Nord'!$S$15,A78&lt;='Sediane Nord'!$R$15),0,
IF(AND(P78&gt;='Sediane Nord'!$S$16,A78&lt;='Sediane Nord'!$R$16),0,
IF(AND(P78&gt;='Sediane Nord'!$S$17,A78&lt;='Sediane Nord'!$R$17),0,
IF(AND(P78&gt;='Sediane Nord'!$S$18,A78&lt;='Sediane Nord'!$R$18),0,
MIN(N78,$E$4*(1-D78)*Q78)))))</f>
        <v>145.29411720000002</v>
      </c>
    </row>
    <row r="79" spans="1:18" x14ac:dyDescent="0.45">
      <c r="A79" s="56">
        <f t="shared" si="0"/>
        <v>44715</v>
      </c>
      <c r="B79" s="157">
        <f>_xlfn.XLOOKUP(A79,'Sediane Nord'!$R$23:$R$25,'Sediane Nord'!$U$23:$U$25,0,0)</f>
        <v>0</v>
      </c>
      <c r="C79" s="143">
        <f>_xlfn.XLOOKUP(A79,'Sediane Nord'!$R$15:$R$18,'Sediane Nord'!$U$15:$U$18,SUM($E$3:$G$3),0)</f>
        <v>13</v>
      </c>
      <c r="D79" s="58">
        <f>'PT Storengy'!D71</f>
        <v>0.05</v>
      </c>
      <c r="E79" s="60">
        <f t="shared" si="1"/>
        <v>6.0947058636000015</v>
      </c>
      <c r="F79" s="58">
        <f t="shared" si="2"/>
        <v>0.45764705741538475</v>
      </c>
      <c r="G79" s="59">
        <f>IF(F79&gt;=1,0,_xlfn.XLOOKUP(F79,'Sediane Nord'!$B$31:$B$131,'Sediane Nord'!$R$31:$R$131,,1))</f>
        <v>1</v>
      </c>
      <c r="H79" s="142">
        <f xml:space="preserve">
IF(AND(F79&gt;='Sediane Nord'!$S$15,A79&lt;='Sediane Nord'!$R$15),0,
IF(AND(F79&gt;='Sediane Nord'!$S$16,A79&lt;='Sediane Nord'!$R$16),0,
IF(AND(F79&gt;='Sediane Nord'!$S$17,A79&lt;='Sediane Nord'!$R$17),0,
IF(AND(F79&gt;='Sediane Nord'!$S$18,A79&lt;='Sediane Nord'!$R$18),0,
$E$4*(1-D79)*G79))))</f>
        <v>145.29411720000002</v>
      </c>
      <c r="I79" s="192">
        <f>IF(COUNTIFS('PTC GRTgaz'!$AA$11:$AA$28891,"",'PTC GRTgaz'!$B$11:$B$28891,'Nord-Ouest'!I$15,'PTC GRTgaz'!$D$11:$D$28891,'Nord-Ouest'!$A79,'PTC GRTgaz'!$C$11:$C$28891,"DEL")&gt;0,I$13,SUMIFS('PTC GRTgaz'!$AA$11:$AA$28891,'PTC GRTgaz'!$B$11:$B$28891,'Nord-Ouest'!I$15,'PTC GRTgaz'!$D$11:$D$28891,'Nord-Ouest'!$A79,'PTC GRTgaz'!$C$11:$C$28891,"DEL")*1.0026*$I$13/152.94)</f>
        <v>152.94117600000001</v>
      </c>
      <c r="J79" s="102">
        <f t="shared" si="3"/>
        <v>6.0947058636000015</v>
      </c>
      <c r="K79" s="58">
        <f t="shared" si="4"/>
        <v>0.45764705741538475</v>
      </c>
      <c r="L79" s="59">
        <f>IF(K79&gt;=1,0,_xlfn.XLOOKUP(K79,'Sediane Nord'!$B$31:$B$131,'Sediane Nord'!$R$31:$R$131,,1))</f>
        <v>1</v>
      </c>
      <c r="M79" s="142">
        <f xml:space="preserve">
IF(AND(K79&gt;='Sediane Nord'!$S$15,A79&lt;='Sediane Nord'!$R$15),0,
IF(AND(K79&gt;='Sediane Nord'!$S$16,A79&lt;='Sediane Nord'!$R$16),0,
IF(AND(K79&gt;='Sediane Nord'!$S$17,A79&lt;='Sediane Nord'!$R$17),0,
IF(AND(K79&gt;='Sediane Nord'!$S$18,A79&lt;='Sediane Nord'!$R$18),0,
MIN(I79,$E$4*(1-D79)*L79)))))</f>
        <v>145.29411720000002</v>
      </c>
      <c r="N79" s="192">
        <f>IF(COUNTIFS('PTC GRTgaz'!$AB$11:$AB$28891,"",'PTC GRTgaz'!$B$11:$B$28891,'Nord-Ouest'!N$15,'PTC GRTgaz'!$D$11:$D$28891,'Nord-Ouest'!$A79,'PTC GRTgaz'!$C$11:$C$28891,"DEL")&gt;0,N$13,SUMIFS('PTC GRTgaz'!$AB$11:$AB$28891,'PTC GRTgaz'!$B$11:$B$28891,'Nord-Ouest'!N$15,'PTC GRTgaz'!$D$11:$D$28891,'Nord-Ouest'!$A79,'PTC GRTgaz'!$C$11:$C$28891,"DEL")*1.0026*$N$13/152.94)</f>
        <v>152.94117600000001</v>
      </c>
      <c r="O79" s="102">
        <f t="shared" si="5"/>
        <v>6.0947058636000015</v>
      </c>
      <c r="P79" s="58">
        <f t="shared" si="6"/>
        <v>0.45764705741538475</v>
      </c>
      <c r="Q79" s="59">
        <f>IF(P79&gt;=1,0,_xlfn.XLOOKUP(P79,'Sediane Nord'!$B$31:$B$131,'Sediane Nord'!$R$31:$R$131,,1))</f>
        <v>1</v>
      </c>
      <c r="R79" s="142">
        <f xml:space="preserve">
IF(AND(P79&gt;='Sediane Nord'!$S$15,A79&lt;='Sediane Nord'!$R$15),0,
IF(AND(P79&gt;='Sediane Nord'!$S$16,A79&lt;='Sediane Nord'!$R$16),0,
IF(AND(P79&gt;='Sediane Nord'!$S$17,A79&lt;='Sediane Nord'!$R$17),0,
IF(AND(P79&gt;='Sediane Nord'!$S$18,A79&lt;='Sediane Nord'!$R$18),0,
MIN(N79,$E$4*(1-D79)*Q79)))))</f>
        <v>145.29411720000002</v>
      </c>
    </row>
    <row r="80" spans="1:18" x14ac:dyDescent="0.45">
      <c r="A80" s="56">
        <f t="shared" si="0"/>
        <v>44716</v>
      </c>
      <c r="B80" s="157">
        <f>_xlfn.XLOOKUP(A80,'Sediane Nord'!$R$23:$R$25,'Sediane Nord'!$U$23:$U$25,0,0)</f>
        <v>0</v>
      </c>
      <c r="C80" s="143">
        <f>_xlfn.XLOOKUP(A80,'Sediane Nord'!$R$15:$R$18,'Sediane Nord'!$U$15:$U$18,SUM($E$3:$G$3),0)</f>
        <v>13</v>
      </c>
      <c r="D80" s="58">
        <f>'PT Storengy'!D72</f>
        <v>0.05</v>
      </c>
      <c r="E80" s="60">
        <f t="shared" si="1"/>
        <v>6.2399999808000013</v>
      </c>
      <c r="F80" s="58">
        <f t="shared" si="2"/>
        <v>0.46882352796923088</v>
      </c>
      <c r="G80" s="59">
        <f>IF(F80&gt;=1,0,_xlfn.XLOOKUP(F80,'Sediane Nord'!$B$31:$B$131,'Sediane Nord'!$R$31:$R$131,,1))</f>
        <v>1</v>
      </c>
      <c r="H80" s="142">
        <f xml:space="preserve">
IF(AND(F80&gt;='Sediane Nord'!$S$15,A80&lt;='Sediane Nord'!$R$15),0,
IF(AND(F80&gt;='Sediane Nord'!$S$16,A80&lt;='Sediane Nord'!$R$16),0,
IF(AND(F80&gt;='Sediane Nord'!$S$17,A80&lt;='Sediane Nord'!$R$17),0,
IF(AND(F80&gt;='Sediane Nord'!$S$18,A80&lt;='Sediane Nord'!$R$18),0,
$E$4*(1-D80)*G80))))</f>
        <v>145.29411720000002</v>
      </c>
      <c r="I80" s="192">
        <f>IF(COUNTIFS('PTC GRTgaz'!$AA$11:$AA$28891,"",'PTC GRTgaz'!$B$11:$B$28891,'Nord-Ouest'!I$15,'PTC GRTgaz'!$D$11:$D$28891,'Nord-Ouest'!$A80,'PTC GRTgaz'!$C$11:$C$28891,"DEL")&gt;0,I$13,SUMIFS('PTC GRTgaz'!$AA$11:$AA$28891,'PTC GRTgaz'!$B$11:$B$28891,'Nord-Ouest'!I$15,'PTC GRTgaz'!$D$11:$D$28891,'Nord-Ouest'!$A80,'PTC GRTgaz'!$C$11:$C$28891,"DEL")*1.0026*$I$13/152.94)</f>
        <v>152.94117600000001</v>
      </c>
      <c r="J80" s="102">
        <f t="shared" si="3"/>
        <v>6.2399999808000013</v>
      </c>
      <c r="K80" s="58">
        <f t="shared" si="4"/>
        <v>0.46882352796923088</v>
      </c>
      <c r="L80" s="59">
        <f>IF(K80&gt;=1,0,_xlfn.XLOOKUP(K80,'Sediane Nord'!$B$31:$B$131,'Sediane Nord'!$R$31:$R$131,,1))</f>
        <v>1</v>
      </c>
      <c r="M80" s="142">
        <f xml:space="preserve">
IF(AND(K80&gt;='Sediane Nord'!$S$15,A80&lt;='Sediane Nord'!$R$15),0,
IF(AND(K80&gt;='Sediane Nord'!$S$16,A80&lt;='Sediane Nord'!$R$16),0,
IF(AND(K80&gt;='Sediane Nord'!$S$17,A80&lt;='Sediane Nord'!$R$17),0,
IF(AND(K80&gt;='Sediane Nord'!$S$18,A80&lt;='Sediane Nord'!$R$18),0,
MIN(I80,$E$4*(1-D80)*L80)))))</f>
        <v>145.29411720000002</v>
      </c>
      <c r="N80" s="192">
        <f>IF(COUNTIFS('PTC GRTgaz'!$AB$11:$AB$28891,"",'PTC GRTgaz'!$B$11:$B$28891,'Nord-Ouest'!N$15,'PTC GRTgaz'!$D$11:$D$28891,'Nord-Ouest'!$A80,'PTC GRTgaz'!$C$11:$C$28891,"DEL")&gt;0,N$13,SUMIFS('PTC GRTgaz'!$AB$11:$AB$28891,'PTC GRTgaz'!$B$11:$B$28891,'Nord-Ouest'!N$15,'PTC GRTgaz'!$D$11:$D$28891,'Nord-Ouest'!$A80,'PTC GRTgaz'!$C$11:$C$28891,"DEL")*1.0026*$N$13/152.94)</f>
        <v>152.94117600000001</v>
      </c>
      <c r="O80" s="102">
        <f t="shared" si="5"/>
        <v>6.2399999808000013</v>
      </c>
      <c r="P80" s="58">
        <f t="shared" si="6"/>
        <v>0.46882352796923088</v>
      </c>
      <c r="Q80" s="59">
        <f>IF(P80&gt;=1,0,_xlfn.XLOOKUP(P80,'Sediane Nord'!$B$31:$B$131,'Sediane Nord'!$R$31:$R$131,,1))</f>
        <v>1</v>
      </c>
      <c r="R80" s="142">
        <f xml:space="preserve">
IF(AND(P80&gt;='Sediane Nord'!$S$15,A80&lt;='Sediane Nord'!$R$15),0,
IF(AND(P80&gt;='Sediane Nord'!$S$16,A80&lt;='Sediane Nord'!$R$16),0,
IF(AND(P80&gt;='Sediane Nord'!$S$17,A80&lt;='Sediane Nord'!$R$17),0,
IF(AND(P80&gt;='Sediane Nord'!$S$18,A80&lt;='Sediane Nord'!$R$18),0,
MIN(N80,$E$4*(1-D80)*Q80)))))</f>
        <v>145.29411720000002</v>
      </c>
    </row>
    <row r="81" spans="1:18" x14ac:dyDescent="0.45">
      <c r="A81" s="56">
        <f t="shared" si="0"/>
        <v>44717</v>
      </c>
      <c r="B81" s="157">
        <f>_xlfn.XLOOKUP(A81,'Sediane Nord'!$R$23:$R$25,'Sediane Nord'!$U$23:$U$25,0,0)</f>
        <v>0</v>
      </c>
      <c r="C81" s="143">
        <f>_xlfn.XLOOKUP(A81,'Sediane Nord'!$R$15:$R$18,'Sediane Nord'!$U$15:$U$18,SUM($E$3:$G$3),0)</f>
        <v>13</v>
      </c>
      <c r="D81" s="58">
        <f>'PT Storengy'!D73</f>
        <v>0.05</v>
      </c>
      <c r="E81" s="60">
        <f t="shared" si="1"/>
        <v>6.385294098000001</v>
      </c>
      <c r="F81" s="58">
        <f t="shared" si="2"/>
        <v>0.47999999852307701</v>
      </c>
      <c r="G81" s="59">
        <f>IF(F81&gt;=1,0,_xlfn.XLOOKUP(F81,'Sediane Nord'!$B$31:$B$131,'Sediane Nord'!$R$31:$R$131,,1))</f>
        <v>1</v>
      </c>
      <c r="H81" s="142">
        <f xml:space="preserve">
IF(AND(F81&gt;='Sediane Nord'!$S$15,A81&lt;='Sediane Nord'!$R$15),0,
IF(AND(F81&gt;='Sediane Nord'!$S$16,A81&lt;='Sediane Nord'!$R$16),0,
IF(AND(F81&gt;='Sediane Nord'!$S$17,A81&lt;='Sediane Nord'!$R$17),0,
IF(AND(F81&gt;='Sediane Nord'!$S$18,A81&lt;='Sediane Nord'!$R$18),0,
$E$4*(1-D81)*G81))))</f>
        <v>145.29411720000002</v>
      </c>
      <c r="I81" s="192">
        <f>IF(COUNTIFS('PTC GRTgaz'!$AA$11:$AA$28891,"",'PTC GRTgaz'!$B$11:$B$28891,'Nord-Ouest'!I$15,'PTC GRTgaz'!$D$11:$D$28891,'Nord-Ouest'!$A81,'PTC GRTgaz'!$C$11:$C$28891,"DEL")&gt;0,I$13,SUMIFS('PTC GRTgaz'!$AA$11:$AA$28891,'PTC GRTgaz'!$B$11:$B$28891,'Nord-Ouest'!I$15,'PTC GRTgaz'!$D$11:$D$28891,'Nord-Ouest'!$A81,'PTC GRTgaz'!$C$11:$C$28891,"DEL")*1.0026*$I$13/152.94)</f>
        <v>152.94117600000001</v>
      </c>
      <c r="J81" s="102">
        <f t="shared" si="3"/>
        <v>6.385294098000001</v>
      </c>
      <c r="K81" s="58">
        <f t="shared" si="4"/>
        <v>0.47999999852307701</v>
      </c>
      <c r="L81" s="59">
        <f>IF(K81&gt;=1,0,_xlfn.XLOOKUP(K81,'Sediane Nord'!$B$31:$B$131,'Sediane Nord'!$R$31:$R$131,,1))</f>
        <v>1</v>
      </c>
      <c r="M81" s="142">
        <f xml:space="preserve">
IF(AND(K81&gt;='Sediane Nord'!$S$15,A81&lt;='Sediane Nord'!$R$15),0,
IF(AND(K81&gt;='Sediane Nord'!$S$16,A81&lt;='Sediane Nord'!$R$16),0,
IF(AND(K81&gt;='Sediane Nord'!$S$17,A81&lt;='Sediane Nord'!$R$17),0,
IF(AND(K81&gt;='Sediane Nord'!$S$18,A81&lt;='Sediane Nord'!$R$18),0,
MIN(I81,$E$4*(1-D81)*L81)))))</f>
        <v>145.29411720000002</v>
      </c>
      <c r="N81" s="192">
        <f>IF(COUNTIFS('PTC GRTgaz'!$AB$11:$AB$28891,"",'PTC GRTgaz'!$B$11:$B$28891,'Nord-Ouest'!N$15,'PTC GRTgaz'!$D$11:$D$28891,'Nord-Ouest'!$A81,'PTC GRTgaz'!$C$11:$C$28891,"DEL")&gt;0,N$13,SUMIFS('PTC GRTgaz'!$AB$11:$AB$28891,'PTC GRTgaz'!$B$11:$B$28891,'Nord-Ouest'!N$15,'PTC GRTgaz'!$D$11:$D$28891,'Nord-Ouest'!$A81,'PTC GRTgaz'!$C$11:$C$28891,"DEL")*1.0026*$N$13/152.94)</f>
        <v>152.94117600000001</v>
      </c>
      <c r="O81" s="102">
        <f t="shared" si="5"/>
        <v>6.385294098000001</v>
      </c>
      <c r="P81" s="58">
        <f t="shared" si="6"/>
        <v>0.47999999852307701</v>
      </c>
      <c r="Q81" s="59">
        <f>IF(P81&gt;=1,0,_xlfn.XLOOKUP(P81,'Sediane Nord'!$B$31:$B$131,'Sediane Nord'!$R$31:$R$131,,1))</f>
        <v>1</v>
      </c>
      <c r="R81" s="142">
        <f xml:space="preserve">
IF(AND(P81&gt;='Sediane Nord'!$S$15,A81&lt;='Sediane Nord'!$R$15),0,
IF(AND(P81&gt;='Sediane Nord'!$S$16,A81&lt;='Sediane Nord'!$R$16),0,
IF(AND(P81&gt;='Sediane Nord'!$S$17,A81&lt;='Sediane Nord'!$R$17),0,
IF(AND(P81&gt;='Sediane Nord'!$S$18,A81&lt;='Sediane Nord'!$R$18),0,
MIN(N81,$E$4*(1-D81)*Q81)))))</f>
        <v>145.29411720000002</v>
      </c>
    </row>
    <row r="82" spans="1:18" x14ac:dyDescent="0.45">
      <c r="A82" s="56">
        <f t="shared" ref="A82:A145" si="7">A81+1</f>
        <v>44718</v>
      </c>
      <c r="B82" s="157">
        <f>_xlfn.XLOOKUP(A82,'Sediane Nord'!$R$23:$R$25,'Sediane Nord'!$U$23:$U$25,0,0)</f>
        <v>0</v>
      </c>
      <c r="C82" s="143">
        <f>_xlfn.XLOOKUP(A82,'Sediane Nord'!$R$15:$R$18,'Sediane Nord'!$U$15:$U$18,SUM($E$3:$G$3),0)</f>
        <v>13</v>
      </c>
      <c r="D82" s="58">
        <f>'PT Storengy'!D74</f>
        <v>0.05</v>
      </c>
      <c r="E82" s="60">
        <f t="shared" ref="E82:E145" si="8">E81+H82/1000</f>
        <v>6.5305882152000008</v>
      </c>
      <c r="F82" s="58">
        <f t="shared" ref="F82:F145" si="9">E81/SUM($E$3,$F$3,$G$3)</f>
        <v>0.49117646907692314</v>
      </c>
      <c r="G82" s="59">
        <f>IF(F82&gt;=1,0,_xlfn.XLOOKUP(F82,'Sediane Nord'!$B$31:$B$131,'Sediane Nord'!$R$31:$R$131,,1))</f>
        <v>1</v>
      </c>
      <c r="H82" s="142">
        <f xml:space="preserve">
IF(AND(F82&gt;='Sediane Nord'!$S$15,A82&lt;='Sediane Nord'!$R$15),0,
IF(AND(F82&gt;='Sediane Nord'!$S$16,A82&lt;='Sediane Nord'!$R$16),0,
IF(AND(F82&gt;='Sediane Nord'!$S$17,A82&lt;='Sediane Nord'!$R$17),0,
IF(AND(F82&gt;='Sediane Nord'!$S$18,A82&lt;='Sediane Nord'!$R$18),0,
$E$4*(1-D82)*G82))))</f>
        <v>145.29411720000002</v>
      </c>
      <c r="I82" s="192">
        <f>IF(COUNTIFS('PTC GRTgaz'!$AA$11:$AA$28891,"",'PTC GRTgaz'!$B$11:$B$28891,'Nord-Ouest'!I$15,'PTC GRTgaz'!$D$11:$D$28891,'Nord-Ouest'!$A82,'PTC GRTgaz'!$C$11:$C$28891,"DEL")&gt;0,I$13,SUMIFS('PTC GRTgaz'!$AA$11:$AA$28891,'PTC GRTgaz'!$B$11:$B$28891,'Nord-Ouest'!I$15,'PTC GRTgaz'!$D$11:$D$28891,'Nord-Ouest'!$A82,'PTC GRTgaz'!$C$11:$C$28891,"DEL")*1.0026*$I$13/152.94)</f>
        <v>152.94117600000001</v>
      </c>
      <c r="J82" s="102">
        <f t="shared" ref="J82:J145" si="10">J81+M82/1000</f>
        <v>6.5305882152000008</v>
      </c>
      <c r="K82" s="58">
        <f t="shared" ref="K82:K145" si="11">J81/SUM($E$3,$F$3,$G$3)</f>
        <v>0.49117646907692314</v>
      </c>
      <c r="L82" s="59">
        <f>IF(K82&gt;=1,0,_xlfn.XLOOKUP(K82,'Sediane Nord'!$B$31:$B$131,'Sediane Nord'!$R$31:$R$131,,1))</f>
        <v>1</v>
      </c>
      <c r="M82" s="142">
        <f xml:space="preserve">
IF(AND(K82&gt;='Sediane Nord'!$S$15,A82&lt;='Sediane Nord'!$R$15),0,
IF(AND(K82&gt;='Sediane Nord'!$S$16,A82&lt;='Sediane Nord'!$R$16),0,
IF(AND(K82&gt;='Sediane Nord'!$S$17,A82&lt;='Sediane Nord'!$R$17),0,
IF(AND(K82&gt;='Sediane Nord'!$S$18,A82&lt;='Sediane Nord'!$R$18),0,
MIN(I82,$E$4*(1-D82)*L82)))))</f>
        <v>145.29411720000002</v>
      </c>
      <c r="N82" s="192">
        <f>IF(COUNTIFS('PTC GRTgaz'!$AB$11:$AB$28891,"",'PTC GRTgaz'!$B$11:$B$28891,'Nord-Ouest'!N$15,'PTC GRTgaz'!$D$11:$D$28891,'Nord-Ouest'!$A82,'PTC GRTgaz'!$C$11:$C$28891,"DEL")&gt;0,N$13,SUMIFS('PTC GRTgaz'!$AB$11:$AB$28891,'PTC GRTgaz'!$B$11:$B$28891,'Nord-Ouest'!N$15,'PTC GRTgaz'!$D$11:$D$28891,'Nord-Ouest'!$A82,'PTC GRTgaz'!$C$11:$C$28891,"DEL")*1.0026*$N$13/152.94)</f>
        <v>152.94117600000001</v>
      </c>
      <c r="O82" s="102">
        <f t="shared" ref="O82:O145" si="12">O81+R82/1000</f>
        <v>6.5305882152000008</v>
      </c>
      <c r="P82" s="58">
        <f t="shared" ref="P82:P145" si="13">O81/SUM($E$3,$F$3,$G$3)</f>
        <v>0.49117646907692314</v>
      </c>
      <c r="Q82" s="59">
        <f>IF(P82&gt;=1,0,_xlfn.XLOOKUP(P82,'Sediane Nord'!$B$31:$B$131,'Sediane Nord'!$R$31:$R$131,,1))</f>
        <v>1</v>
      </c>
      <c r="R82" s="142">
        <f xml:space="preserve">
IF(AND(P82&gt;='Sediane Nord'!$S$15,A82&lt;='Sediane Nord'!$R$15),0,
IF(AND(P82&gt;='Sediane Nord'!$S$16,A82&lt;='Sediane Nord'!$R$16),0,
IF(AND(P82&gt;='Sediane Nord'!$S$17,A82&lt;='Sediane Nord'!$R$17),0,
IF(AND(P82&gt;='Sediane Nord'!$S$18,A82&lt;='Sediane Nord'!$R$18),0,
MIN(N82,$E$4*(1-D82)*Q82)))))</f>
        <v>145.29411720000002</v>
      </c>
    </row>
    <row r="83" spans="1:18" x14ac:dyDescent="0.45">
      <c r="A83" s="56">
        <f t="shared" si="7"/>
        <v>44719</v>
      </c>
      <c r="B83" s="157">
        <f>_xlfn.XLOOKUP(A83,'Sediane Nord'!$R$23:$R$25,'Sediane Nord'!$U$23:$U$25,0,0)</f>
        <v>0</v>
      </c>
      <c r="C83" s="143">
        <f>_xlfn.XLOOKUP(A83,'Sediane Nord'!$R$15:$R$18,'Sediane Nord'!$U$15:$U$18,SUM($E$3:$G$3),0)</f>
        <v>13</v>
      </c>
      <c r="D83" s="58">
        <f>'PT Storengy'!D75</f>
        <v>0.05</v>
      </c>
      <c r="E83" s="60">
        <f t="shared" si="8"/>
        <v>6.6758823324000005</v>
      </c>
      <c r="F83" s="58">
        <f t="shared" si="9"/>
        <v>0.50235293963076932</v>
      </c>
      <c r="G83" s="59">
        <f>IF(F83&gt;=1,0,_xlfn.XLOOKUP(F83,'Sediane Nord'!$B$31:$B$131,'Sediane Nord'!$R$31:$R$131,,1))</f>
        <v>1</v>
      </c>
      <c r="H83" s="142">
        <f xml:space="preserve">
IF(AND(F83&gt;='Sediane Nord'!$S$15,A83&lt;='Sediane Nord'!$R$15),0,
IF(AND(F83&gt;='Sediane Nord'!$S$16,A83&lt;='Sediane Nord'!$R$16),0,
IF(AND(F83&gt;='Sediane Nord'!$S$17,A83&lt;='Sediane Nord'!$R$17),0,
IF(AND(F83&gt;='Sediane Nord'!$S$18,A83&lt;='Sediane Nord'!$R$18),0,
$E$4*(1-D83)*G83))))</f>
        <v>145.29411720000002</v>
      </c>
      <c r="I83" s="192">
        <f>IF(COUNTIFS('PTC GRTgaz'!$AA$11:$AA$28891,"",'PTC GRTgaz'!$B$11:$B$28891,'Nord-Ouest'!I$15,'PTC GRTgaz'!$D$11:$D$28891,'Nord-Ouest'!$A83,'PTC GRTgaz'!$C$11:$C$28891,"DEL")&gt;0,I$13,SUMIFS('PTC GRTgaz'!$AA$11:$AA$28891,'PTC GRTgaz'!$B$11:$B$28891,'Nord-Ouest'!I$15,'PTC GRTgaz'!$D$11:$D$28891,'Nord-Ouest'!$A83,'PTC GRTgaz'!$C$11:$C$28891,"DEL")*1.0026*$I$13/152.94)</f>
        <v>152.94117600000001</v>
      </c>
      <c r="J83" s="102">
        <f t="shared" si="10"/>
        <v>6.6758823324000005</v>
      </c>
      <c r="K83" s="58">
        <f t="shared" si="11"/>
        <v>0.50235293963076932</v>
      </c>
      <c r="L83" s="59">
        <f>IF(K83&gt;=1,0,_xlfn.XLOOKUP(K83,'Sediane Nord'!$B$31:$B$131,'Sediane Nord'!$R$31:$R$131,,1))</f>
        <v>1</v>
      </c>
      <c r="M83" s="142">
        <f xml:space="preserve">
IF(AND(K83&gt;='Sediane Nord'!$S$15,A83&lt;='Sediane Nord'!$R$15),0,
IF(AND(K83&gt;='Sediane Nord'!$S$16,A83&lt;='Sediane Nord'!$R$16),0,
IF(AND(K83&gt;='Sediane Nord'!$S$17,A83&lt;='Sediane Nord'!$R$17),0,
IF(AND(K83&gt;='Sediane Nord'!$S$18,A83&lt;='Sediane Nord'!$R$18),0,
MIN(I83,$E$4*(1-D83)*L83)))))</f>
        <v>145.29411720000002</v>
      </c>
      <c r="N83" s="192">
        <f>IF(COUNTIFS('PTC GRTgaz'!$AB$11:$AB$28891,"",'PTC GRTgaz'!$B$11:$B$28891,'Nord-Ouest'!N$15,'PTC GRTgaz'!$D$11:$D$28891,'Nord-Ouest'!$A83,'PTC GRTgaz'!$C$11:$C$28891,"DEL")&gt;0,N$13,SUMIFS('PTC GRTgaz'!$AB$11:$AB$28891,'PTC GRTgaz'!$B$11:$B$28891,'Nord-Ouest'!N$15,'PTC GRTgaz'!$D$11:$D$28891,'Nord-Ouest'!$A83,'PTC GRTgaz'!$C$11:$C$28891,"DEL")*1.0026*$N$13/152.94)</f>
        <v>152.94117600000001</v>
      </c>
      <c r="O83" s="102">
        <f t="shared" si="12"/>
        <v>6.6758823324000005</v>
      </c>
      <c r="P83" s="58">
        <f t="shared" si="13"/>
        <v>0.50235293963076932</v>
      </c>
      <c r="Q83" s="59">
        <f>IF(P83&gt;=1,0,_xlfn.XLOOKUP(P83,'Sediane Nord'!$B$31:$B$131,'Sediane Nord'!$R$31:$R$131,,1))</f>
        <v>1</v>
      </c>
      <c r="R83" s="142">
        <f xml:space="preserve">
IF(AND(P83&gt;='Sediane Nord'!$S$15,A83&lt;='Sediane Nord'!$R$15),0,
IF(AND(P83&gt;='Sediane Nord'!$S$16,A83&lt;='Sediane Nord'!$R$16),0,
IF(AND(P83&gt;='Sediane Nord'!$S$17,A83&lt;='Sediane Nord'!$R$17),0,
IF(AND(P83&gt;='Sediane Nord'!$S$18,A83&lt;='Sediane Nord'!$R$18),0,
MIN(N83,$E$4*(1-D83)*Q83)))))</f>
        <v>145.29411720000002</v>
      </c>
    </row>
    <row r="84" spans="1:18" x14ac:dyDescent="0.45">
      <c r="A84" s="56">
        <f t="shared" si="7"/>
        <v>44720</v>
      </c>
      <c r="B84" s="157">
        <f>_xlfn.XLOOKUP(A84,'Sediane Nord'!$R$23:$R$25,'Sediane Nord'!$U$23:$U$25,0,0)</f>
        <v>0</v>
      </c>
      <c r="C84" s="143">
        <f>_xlfn.XLOOKUP(A84,'Sediane Nord'!$R$15:$R$18,'Sediane Nord'!$U$15:$U$18,SUM($E$3:$G$3),0)</f>
        <v>13</v>
      </c>
      <c r="D84" s="58">
        <f>'PT Storengy'!D76</f>
        <v>0.05</v>
      </c>
      <c r="E84" s="60">
        <f t="shared" si="8"/>
        <v>6.8211764496000002</v>
      </c>
      <c r="F84" s="58">
        <f t="shared" si="9"/>
        <v>0.5135294101846154</v>
      </c>
      <c r="G84" s="59">
        <f>IF(F84&gt;=1,0,_xlfn.XLOOKUP(F84,'Sediane Nord'!$B$31:$B$131,'Sediane Nord'!$R$31:$R$131,,1))</f>
        <v>1</v>
      </c>
      <c r="H84" s="142">
        <f xml:space="preserve">
IF(AND(F84&gt;='Sediane Nord'!$S$15,A84&lt;='Sediane Nord'!$R$15),0,
IF(AND(F84&gt;='Sediane Nord'!$S$16,A84&lt;='Sediane Nord'!$R$16),0,
IF(AND(F84&gt;='Sediane Nord'!$S$17,A84&lt;='Sediane Nord'!$R$17),0,
IF(AND(F84&gt;='Sediane Nord'!$S$18,A84&lt;='Sediane Nord'!$R$18),0,
$E$4*(1-D84)*G84))))</f>
        <v>145.29411720000002</v>
      </c>
      <c r="I84" s="192">
        <f>IF(COUNTIFS('PTC GRTgaz'!$AA$11:$AA$28891,"",'PTC GRTgaz'!$B$11:$B$28891,'Nord-Ouest'!I$15,'PTC GRTgaz'!$D$11:$D$28891,'Nord-Ouest'!$A84,'PTC GRTgaz'!$C$11:$C$28891,"DEL")&gt;0,I$13,SUMIFS('PTC GRTgaz'!$AA$11:$AA$28891,'PTC GRTgaz'!$B$11:$B$28891,'Nord-Ouest'!I$15,'PTC GRTgaz'!$D$11:$D$28891,'Nord-Ouest'!$A84,'PTC GRTgaz'!$C$11:$C$28891,"DEL")*1.0026*$I$13/152.94)</f>
        <v>152.94117600000001</v>
      </c>
      <c r="J84" s="102">
        <f t="shared" si="10"/>
        <v>6.8211764496000002</v>
      </c>
      <c r="K84" s="58">
        <f t="shared" si="11"/>
        <v>0.5135294101846154</v>
      </c>
      <c r="L84" s="59">
        <f>IF(K84&gt;=1,0,_xlfn.XLOOKUP(K84,'Sediane Nord'!$B$31:$B$131,'Sediane Nord'!$R$31:$R$131,,1))</f>
        <v>1</v>
      </c>
      <c r="M84" s="142">
        <f xml:space="preserve">
IF(AND(K84&gt;='Sediane Nord'!$S$15,A84&lt;='Sediane Nord'!$R$15),0,
IF(AND(K84&gt;='Sediane Nord'!$S$16,A84&lt;='Sediane Nord'!$R$16),0,
IF(AND(K84&gt;='Sediane Nord'!$S$17,A84&lt;='Sediane Nord'!$R$17),0,
IF(AND(K84&gt;='Sediane Nord'!$S$18,A84&lt;='Sediane Nord'!$R$18),0,
MIN(I84,$E$4*(1-D84)*L84)))))</f>
        <v>145.29411720000002</v>
      </c>
      <c r="N84" s="192">
        <f>IF(COUNTIFS('PTC GRTgaz'!$AB$11:$AB$28891,"",'PTC GRTgaz'!$B$11:$B$28891,'Nord-Ouest'!N$15,'PTC GRTgaz'!$D$11:$D$28891,'Nord-Ouest'!$A84,'PTC GRTgaz'!$C$11:$C$28891,"DEL")&gt;0,N$13,SUMIFS('PTC GRTgaz'!$AB$11:$AB$28891,'PTC GRTgaz'!$B$11:$B$28891,'Nord-Ouest'!N$15,'PTC GRTgaz'!$D$11:$D$28891,'Nord-Ouest'!$A84,'PTC GRTgaz'!$C$11:$C$28891,"DEL")*1.0026*$N$13/152.94)</f>
        <v>152.94117600000001</v>
      </c>
      <c r="O84" s="102">
        <f t="shared" si="12"/>
        <v>6.8211764496000002</v>
      </c>
      <c r="P84" s="58">
        <f t="shared" si="13"/>
        <v>0.5135294101846154</v>
      </c>
      <c r="Q84" s="59">
        <f>IF(P84&gt;=1,0,_xlfn.XLOOKUP(P84,'Sediane Nord'!$B$31:$B$131,'Sediane Nord'!$R$31:$R$131,,1))</f>
        <v>1</v>
      </c>
      <c r="R84" s="142">
        <f xml:space="preserve">
IF(AND(P84&gt;='Sediane Nord'!$S$15,A84&lt;='Sediane Nord'!$R$15),0,
IF(AND(P84&gt;='Sediane Nord'!$S$16,A84&lt;='Sediane Nord'!$R$16),0,
IF(AND(P84&gt;='Sediane Nord'!$S$17,A84&lt;='Sediane Nord'!$R$17),0,
IF(AND(P84&gt;='Sediane Nord'!$S$18,A84&lt;='Sediane Nord'!$R$18),0,
MIN(N84,$E$4*(1-D84)*Q84)))))</f>
        <v>145.29411720000002</v>
      </c>
    </row>
    <row r="85" spans="1:18" x14ac:dyDescent="0.45">
      <c r="A85" s="56">
        <f t="shared" si="7"/>
        <v>44721</v>
      </c>
      <c r="B85" s="157">
        <f>_xlfn.XLOOKUP(A85,'Sediane Nord'!$R$23:$R$25,'Sediane Nord'!$U$23:$U$25,0,0)</f>
        <v>0</v>
      </c>
      <c r="C85" s="143">
        <f>_xlfn.XLOOKUP(A85,'Sediane Nord'!$R$15:$R$18,'Sediane Nord'!$U$15:$U$18,SUM($E$3:$G$3),0)</f>
        <v>13</v>
      </c>
      <c r="D85" s="58">
        <f>'PT Storengy'!D77</f>
        <v>0.05</v>
      </c>
      <c r="E85" s="60">
        <f t="shared" si="8"/>
        <v>6.9664705668</v>
      </c>
      <c r="F85" s="58">
        <f t="shared" si="9"/>
        <v>0.52470588073846158</v>
      </c>
      <c r="G85" s="59">
        <f>IF(F85&gt;=1,0,_xlfn.XLOOKUP(F85,'Sediane Nord'!$B$31:$B$131,'Sediane Nord'!$R$31:$R$131,,1))</f>
        <v>1</v>
      </c>
      <c r="H85" s="142">
        <f xml:space="preserve">
IF(AND(F85&gt;='Sediane Nord'!$S$15,A85&lt;='Sediane Nord'!$R$15),0,
IF(AND(F85&gt;='Sediane Nord'!$S$16,A85&lt;='Sediane Nord'!$R$16),0,
IF(AND(F85&gt;='Sediane Nord'!$S$17,A85&lt;='Sediane Nord'!$R$17),0,
IF(AND(F85&gt;='Sediane Nord'!$S$18,A85&lt;='Sediane Nord'!$R$18),0,
$E$4*(1-D85)*G85))))</f>
        <v>145.29411720000002</v>
      </c>
      <c r="I85" s="192">
        <f>IF(COUNTIFS('PTC GRTgaz'!$AA$11:$AA$28891,"",'PTC GRTgaz'!$B$11:$B$28891,'Nord-Ouest'!I$15,'PTC GRTgaz'!$D$11:$D$28891,'Nord-Ouest'!$A85,'PTC GRTgaz'!$C$11:$C$28891,"DEL")&gt;0,I$13,SUMIFS('PTC GRTgaz'!$AA$11:$AA$28891,'PTC GRTgaz'!$B$11:$B$28891,'Nord-Ouest'!I$15,'PTC GRTgaz'!$D$11:$D$28891,'Nord-Ouest'!$A85,'PTC GRTgaz'!$C$11:$C$28891,"DEL")*1.0026*$I$13/152.94)</f>
        <v>152.94117600000001</v>
      </c>
      <c r="J85" s="102">
        <f t="shared" si="10"/>
        <v>6.9664705668</v>
      </c>
      <c r="K85" s="58">
        <f t="shared" si="11"/>
        <v>0.52470588073846158</v>
      </c>
      <c r="L85" s="59">
        <f>IF(K85&gt;=1,0,_xlfn.XLOOKUP(K85,'Sediane Nord'!$B$31:$B$131,'Sediane Nord'!$R$31:$R$131,,1))</f>
        <v>1</v>
      </c>
      <c r="M85" s="142">
        <f xml:space="preserve">
IF(AND(K85&gt;='Sediane Nord'!$S$15,A85&lt;='Sediane Nord'!$R$15),0,
IF(AND(K85&gt;='Sediane Nord'!$S$16,A85&lt;='Sediane Nord'!$R$16),0,
IF(AND(K85&gt;='Sediane Nord'!$S$17,A85&lt;='Sediane Nord'!$R$17),0,
IF(AND(K85&gt;='Sediane Nord'!$S$18,A85&lt;='Sediane Nord'!$R$18),0,
MIN(I85,$E$4*(1-D85)*L85)))))</f>
        <v>145.29411720000002</v>
      </c>
      <c r="N85" s="192">
        <f>IF(COUNTIFS('PTC GRTgaz'!$AB$11:$AB$28891,"",'PTC GRTgaz'!$B$11:$B$28891,'Nord-Ouest'!N$15,'PTC GRTgaz'!$D$11:$D$28891,'Nord-Ouest'!$A85,'PTC GRTgaz'!$C$11:$C$28891,"DEL")&gt;0,N$13,SUMIFS('PTC GRTgaz'!$AB$11:$AB$28891,'PTC GRTgaz'!$B$11:$B$28891,'Nord-Ouest'!N$15,'PTC GRTgaz'!$D$11:$D$28891,'Nord-Ouest'!$A85,'PTC GRTgaz'!$C$11:$C$28891,"DEL")*1.0026*$N$13/152.94)</f>
        <v>152.94117600000001</v>
      </c>
      <c r="O85" s="102">
        <f t="shared" si="12"/>
        <v>6.9664705668</v>
      </c>
      <c r="P85" s="58">
        <f t="shared" si="13"/>
        <v>0.52470588073846158</v>
      </c>
      <c r="Q85" s="59">
        <f>IF(P85&gt;=1,0,_xlfn.XLOOKUP(P85,'Sediane Nord'!$B$31:$B$131,'Sediane Nord'!$R$31:$R$131,,1))</f>
        <v>1</v>
      </c>
      <c r="R85" s="142">
        <f xml:space="preserve">
IF(AND(P85&gt;='Sediane Nord'!$S$15,A85&lt;='Sediane Nord'!$R$15),0,
IF(AND(P85&gt;='Sediane Nord'!$S$16,A85&lt;='Sediane Nord'!$R$16),0,
IF(AND(P85&gt;='Sediane Nord'!$S$17,A85&lt;='Sediane Nord'!$R$17),0,
IF(AND(P85&gt;='Sediane Nord'!$S$18,A85&lt;='Sediane Nord'!$R$18),0,
MIN(N85,$E$4*(1-D85)*Q85)))))</f>
        <v>145.29411720000002</v>
      </c>
    </row>
    <row r="86" spans="1:18" x14ac:dyDescent="0.45">
      <c r="A86" s="56">
        <f t="shared" si="7"/>
        <v>44722</v>
      </c>
      <c r="B86" s="157">
        <f>_xlfn.XLOOKUP(A86,'Sediane Nord'!$R$23:$R$25,'Sediane Nord'!$U$23:$U$25,0,0)</f>
        <v>0</v>
      </c>
      <c r="C86" s="143">
        <f>_xlfn.XLOOKUP(A86,'Sediane Nord'!$R$15:$R$18,'Sediane Nord'!$U$15:$U$18,SUM($E$3:$G$3),0)</f>
        <v>13</v>
      </c>
      <c r="D86" s="58">
        <f>'PT Storengy'!D78</f>
        <v>0.05</v>
      </c>
      <c r="E86" s="60">
        <f t="shared" si="8"/>
        <v>7.1117646839999997</v>
      </c>
      <c r="F86" s="58">
        <f t="shared" si="9"/>
        <v>0.53588235129230766</v>
      </c>
      <c r="G86" s="59">
        <f>IF(F86&gt;=1,0,_xlfn.XLOOKUP(F86,'Sediane Nord'!$B$31:$B$131,'Sediane Nord'!$R$31:$R$131,,1))</f>
        <v>1</v>
      </c>
      <c r="H86" s="142">
        <f xml:space="preserve">
IF(AND(F86&gt;='Sediane Nord'!$S$15,A86&lt;='Sediane Nord'!$R$15),0,
IF(AND(F86&gt;='Sediane Nord'!$S$16,A86&lt;='Sediane Nord'!$R$16),0,
IF(AND(F86&gt;='Sediane Nord'!$S$17,A86&lt;='Sediane Nord'!$R$17),0,
IF(AND(F86&gt;='Sediane Nord'!$S$18,A86&lt;='Sediane Nord'!$R$18),0,
$E$4*(1-D86)*G86))))</f>
        <v>145.29411720000002</v>
      </c>
      <c r="I86" s="192">
        <f>IF(COUNTIFS('PTC GRTgaz'!$AA$11:$AA$28891,"",'PTC GRTgaz'!$B$11:$B$28891,'Nord-Ouest'!I$15,'PTC GRTgaz'!$D$11:$D$28891,'Nord-Ouest'!$A86,'PTC GRTgaz'!$C$11:$C$28891,"DEL")&gt;0,I$13,SUMIFS('PTC GRTgaz'!$AA$11:$AA$28891,'PTC GRTgaz'!$B$11:$B$28891,'Nord-Ouest'!I$15,'PTC GRTgaz'!$D$11:$D$28891,'Nord-Ouest'!$A86,'PTC GRTgaz'!$C$11:$C$28891,"DEL")*1.0026*$I$13/152.94)</f>
        <v>152.94117600000001</v>
      </c>
      <c r="J86" s="102">
        <f t="shared" si="10"/>
        <v>7.1117646839999997</v>
      </c>
      <c r="K86" s="58">
        <f t="shared" si="11"/>
        <v>0.53588235129230766</v>
      </c>
      <c r="L86" s="59">
        <f>IF(K86&gt;=1,0,_xlfn.XLOOKUP(K86,'Sediane Nord'!$B$31:$B$131,'Sediane Nord'!$R$31:$R$131,,1))</f>
        <v>1</v>
      </c>
      <c r="M86" s="142">
        <f xml:space="preserve">
IF(AND(K86&gt;='Sediane Nord'!$S$15,A86&lt;='Sediane Nord'!$R$15),0,
IF(AND(K86&gt;='Sediane Nord'!$S$16,A86&lt;='Sediane Nord'!$R$16),0,
IF(AND(K86&gt;='Sediane Nord'!$S$17,A86&lt;='Sediane Nord'!$R$17),0,
IF(AND(K86&gt;='Sediane Nord'!$S$18,A86&lt;='Sediane Nord'!$R$18),0,
MIN(I86,$E$4*(1-D86)*L86)))))</f>
        <v>145.29411720000002</v>
      </c>
      <c r="N86" s="192">
        <f>IF(COUNTIFS('PTC GRTgaz'!$AB$11:$AB$28891,"",'PTC GRTgaz'!$B$11:$B$28891,'Nord-Ouest'!N$15,'PTC GRTgaz'!$D$11:$D$28891,'Nord-Ouest'!$A86,'PTC GRTgaz'!$C$11:$C$28891,"DEL")&gt;0,N$13,SUMIFS('PTC GRTgaz'!$AB$11:$AB$28891,'PTC GRTgaz'!$B$11:$B$28891,'Nord-Ouest'!N$15,'PTC GRTgaz'!$D$11:$D$28891,'Nord-Ouest'!$A86,'PTC GRTgaz'!$C$11:$C$28891,"DEL")*1.0026*$N$13/152.94)</f>
        <v>152.94117600000001</v>
      </c>
      <c r="O86" s="102">
        <f t="shared" si="12"/>
        <v>7.1117646839999997</v>
      </c>
      <c r="P86" s="58">
        <f t="shared" si="13"/>
        <v>0.53588235129230766</v>
      </c>
      <c r="Q86" s="59">
        <f>IF(P86&gt;=1,0,_xlfn.XLOOKUP(P86,'Sediane Nord'!$B$31:$B$131,'Sediane Nord'!$R$31:$R$131,,1))</f>
        <v>1</v>
      </c>
      <c r="R86" s="142">
        <f xml:space="preserve">
IF(AND(P86&gt;='Sediane Nord'!$S$15,A86&lt;='Sediane Nord'!$R$15),0,
IF(AND(P86&gt;='Sediane Nord'!$S$16,A86&lt;='Sediane Nord'!$R$16),0,
IF(AND(P86&gt;='Sediane Nord'!$S$17,A86&lt;='Sediane Nord'!$R$17),0,
IF(AND(P86&gt;='Sediane Nord'!$S$18,A86&lt;='Sediane Nord'!$R$18),0,
MIN(N86,$E$4*(1-D86)*Q86)))))</f>
        <v>145.29411720000002</v>
      </c>
    </row>
    <row r="87" spans="1:18" x14ac:dyDescent="0.45">
      <c r="A87" s="56">
        <f t="shared" si="7"/>
        <v>44723</v>
      </c>
      <c r="B87" s="157">
        <f>_xlfn.XLOOKUP(A87,'Sediane Nord'!$R$23:$R$25,'Sediane Nord'!$U$23:$U$25,0,0)</f>
        <v>0</v>
      </c>
      <c r="C87" s="143">
        <f>_xlfn.XLOOKUP(A87,'Sediane Nord'!$R$15:$R$18,'Sediane Nord'!$U$15:$U$18,SUM($E$3:$G$3),0)</f>
        <v>13</v>
      </c>
      <c r="D87" s="58">
        <f>'PT Storengy'!D79</f>
        <v>0</v>
      </c>
      <c r="E87" s="60">
        <f t="shared" si="8"/>
        <v>7.2647058599999994</v>
      </c>
      <c r="F87" s="58">
        <f t="shared" si="9"/>
        <v>0.54705882184615384</v>
      </c>
      <c r="G87" s="59">
        <f>IF(F87&gt;=1,0,_xlfn.XLOOKUP(F87,'Sediane Nord'!$B$31:$B$131,'Sediane Nord'!$R$31:$R$131,,1))</f>
        <v>1</v>
      </c>
      <c r="H87" s="142">
        <f xml:space="preserve">
IF(AND(F87&gt;='Sediane Nord'!$S$15,A87&lt;='Sediane Nord'!$R$15),0,
IF(AND(F87&gt;='Sediane Nord'!$S$16,A87&lt;='Sediane Nord'!$R$16),0,
IF(AND(F87&gt;='Sediane Nord'!$S$17,A87&lt;='Sediane Nord'!$R$17),0,
IF(AND(F87&gt;='Sediane Nord'!$S$18,A87&lt;='Sediane Nord'!$R$18),0,
$E$4*(1-D87)*G87))))</f>
        <v>152.94117600000001</v>
      </c>
      <c r="I87" s="192">
        <f>IF(COUNTIFS('PTC GRTgaz'!$AA$11:$AA$28891,"",'PTC GRTgaz'!$B$11:$B$28891,'Nord-Ouest'!I$15,'PTC GRTgaz'!$D$11:$D$28891,'Nord-Ouest'!$A87,'PTC GRTgaz'!$C$11:$C$28891,"DEL")&gt;0,I$13,SUMIFS('PTC GRTgaz'!$AA$11:$AA$28891,'PTC GRTgaz'!$B$11:$B$28891,'Nord-Ouest'!I$15,'PTC GRTgaz'!$D$11:$D$28891,'Nord-Ouest'!$A87,'PTC GRTgaz'!$C$11:$C$28891,"DEL")*1.0026*$I$13/152.94)</f>
        <v>152.94117600000001</v>
      </c>
      <c r="J87" s="102">
        <f t="shared" si="10"/>
        <v>7.2647058599999994</v>
      </c>
      <c r="K87" s="58">
        <f t="shared" si="11"/>
        <v>0.54705882184615384</v>
      </c>
      <c r="L87" s="59">
        <f>IF(K87&gt;=1,0,_xlfn.XLOOKUP(K87,'Sediane Nord'!$B$31:$B$131,'Sediane Nord'!$R$31:$R$131,,1))</f>
        <v>1</v>
      </c>
      <c r="M87" s="142">
        <f xml:space="preserve">
IF(AND(K87&gt;='Sediane Nord'!$S$15,A87&lt;='Sediane Nord'!$R$15),0,
IF(AND(K87&gt;='Sediane Nord'!$S$16,A87&lt;='Sediane Nord'!$R$16),0,
IF(AND(K87&gt;='Sediane Nord'!$S$17,A87&lt;='Sediane Nord'!$R$17),0,
IF(AND(K87&gt;='Sediane Nord'!$S$18,A87&lt;='Sediane Nord'!$R$18),0,
MIN(I87,$E$4*(1-D87)*L87)))))</f>
        <v>152.94117600000001</v>
      </c>
      <c r="N87" s="192">
        <f>IF(COUNTIFS('PTC GRTgaz'!$AB$11:$AB$28891,"",'PTC GRTgaz'!$B$11:$B$28891,'Nord-Ouest'!N$15,'PTC GRTgaz'!$D$11:$D$28891,'Nord-Ouest'!$A87,'PTC GRTgaz'!$C$11:$C$28891,"DEL")&gt;0,N$13,SUMIFS('PTC GRTgaz'!$AB$11:$AB$28891,'PTC GRTgaz'!$B$11:$B$28891,'Nord-Ouest'!N$15,'PTC GRTgaz'!$D$11:$D$28891,'Nord-Ouest'!$A87,'PTC GRTgaz'!$C$11:$C$28891,"DEL")*1.0026*$N$13/152.94)</f>
        <v>152.94117600000001</v>
      </c>
      <c r="O87" s="102">
        <f t="shared" si="12"/>
        <v>7.2647058599999994</v>
      </c>
      <c r="P87" s="58">
        <f t="shared" si="13"/>
        <v>0.54705882184615384</v>
      </c>
      <c r="Q87" s="59">
        <f>IF(P87&gt;=1,0,_xlfn.XLOOKUP(P87,'Sediane Nord'!$B$31:$B$131,'Sediane Nord'!$R$31:$R$131,,1))</f>
        <v>1</v>
      </c>
      <c r="R87" s="142">
        <f xml:space="preserve">
IF(AND(P87&gt;='Sediane Nord'!$S$15,A87&lt;='Sediane Nord'!$R$15),0,
IF(AND(P87&gt;='Sediane Nord'!$S$16,A87&lt;='Sediane Nord'!$R$16),0,
IF(AND(P87&gt;='Sediane Nord'!$S$17,A87&lt;='Sediane Nord'!$R$17),0,
IF(AND(P87&gt;='Sediane Nord'!$S$18,A87&lt;='Sediane Nord'!$R$18),0,
MIN(N87,$E$4*(1-D87)*Q87)))))</f>
        <v>152.94117600000001</v>
      </c>
    </row>
    <row r="88" spans="1:18" x14ac:dyDescent="0.45">
      <c r="A88" s="56">
        <f t="shared" si="7"/>
        <v>44724</v>
      </c>
      <c r="B88" s="157">
        <f>_xlfn.XLOOKUP(A88,'Sediane Nord'!$R$23:$R$25,'Sediane Nord'!$U$23:$U$25,0,0)</f>
        <v>0</v>
      </c>
      <c r="C88" s="143">
        <f>_xlfn.XLOOKUP(A88,'Sediane Nord'!$R$15:$R$18,'Sediane Nord'!$U$15:$U$18,SUM($E$3:$G$3),0)</f>
        <v>13</v>
      </c>
      <c r="D88" s="58">
        <f>'PT Storengy'!D80</f>
        <v>0</v>
      </c>
      <c r="E88" s="60">
        <f t="shared" si="8"/>
        <v>7.4176470359999991</v>
      </c>
      <c r="F88" s="58">
        <f t="shared" si="9"/>
        <v>0.5588235276923077</v>
      </c>
      <c r="G88" s="59">
        <f>IF(F88&gt;=1,0,_xlfn.XLOOKUP(F88,'Sediane Nord'!$B$31:$B$131,'Sediane Nord'!$R$31:$R$131,,1))</f>
        <v>1</v>
      </c>
      <c r="H88" s="142">
        <f xml:space="preserve">
IF(AND(F88&gt;='Sediane Nord'!$S$15,A88&lt;='Sediane Nord'!$R$15),0,
IF(AND(F88&gt;='Sediane Nord'!$S$16,A88&lt;='Sediane Nord'!$R$16),0,
IF(AND(F88&gt;='Sediane Nord'!$S$17,A88&lt;='Sediane Nord'!$R$17),0,
IF(AND(F88&gt;='Sediane Nord'!$S$18,A88&lt;='Sediane Nord'!$R$18),0,
$E$4*(1-D88)*G88))))</f>
        <v>152.94117600000001</v>
      </c>
      <c r="I88" s="192">
        <f>IF(COUNTIFS('PTC GRTgaz'!$AA$11:$AA$28891,"",'PTC GRTgaz'!$B$11:$B$28891,'Nord-Ouest'!I$15,'PTC GRTgaz'!$D$11:$D$28891,'Nord-Ouest'!$A88,'PTC GRTgaz'!$C$11:$C$28891,"DEL")&gt;0,I$13,SUMIFS('PTC GRTgaz'!$AA$11:$AA$28891,'PTC GRTgaz'!$B$11:$B$28891,'Nord-Ouest'!I$15,'PTC GRTgaz'!$D$11:$D$28891,'Nord-Ouest'!$A88,'PTC GRTgaz'!$C$11:$C$28891,"DEL")*1.0026*$I$13/152.94)</f>
        <v>152.94117600000001</v>
      </c>
      <c r="J88" s="102">
        <f t="shared" si="10"/>
        <v>7.4176470359999991</v>
      </c>
      <c r="K88" s="58">
        <f t="shared" si="11"/>
        <v>0.5588235276923077</v>
      </c>
      <c r="L88" s="59">
        <f>IF(K88&gt;=1,0,_xlfn.XLOOKUP(K88,'Sediane Nord'!$B$31:$B$131,'Sediane Nord'!$R$31:$R$131,,1))</f>
        <v>1</v>
      </c>
      <c r="M88" s="142">
        <f xml:space="preserve">
IF(AND(K88&gt;='Sediane Nord'!$S$15,A88&lt;='Sediane Nord'!$R$15),0,
IF(AND(K88&gt;='Sediane Nord'!$S$16,A88&lt;='Sediane Nord'!$R$16),0,
IF(AND(K88&gt;='Sediane Nord'!$S$17,A88&lt;='Sediane Nord'!$R$17),0,
IF(AND(K88&gt;='Sediane Nord'!$S$18,A88&lt;='Sediane Nord'!$R$18),0,
MIN(I88,$E$4*(1-D88)*L88)))))</f>
        <v>152.94117600000001</v>
      </c>
      <c r="N88" s="192">
        <f>IF(COUNTIFS('PTC GRTgaz'!$AB$11:$AB$28891,"",'PTC GRTgaz'!$B$11:$B$28891,'Nord-Ouest'!N$15,'PTC GRTgaz'!$D$11:$D$28891,'Nord-Ouest'!$A88,'PTC GRTgaz'!$C$11:$C$28891,"DEL")&gt;0,N$13,SUMIFS('PTC GRTgaz'!$AB$11:$AB$28891,'PTC GRTgaz'!$B$11:$B$28891,'Nord-Ouest'!N$15,'PTC GRTgaz'!$D$11:$D$28891,'Nord-Ouest'!$A88,'PTC GRTgaz'!$C$11:$C$28891,"DEL")*1.0026*$N$13/152.94)</f>
        <v>152.94117600000001</v>
      </c>
      <c r="O88" s="102">
        <f t="shared" si="12"/>
        <v>7.4176470359999991</v>
      </c>
      <c r="P88" s="58">
        <f t="shared" si="13"/>
        <v>0.5588235276923077</v>
      </c>
      <c r="Q88" s="59">
        <f>IF(P88&gt;=1,0,_xlfn.XLOOKUP(P88,'Sediane Nord'!$B$31:$B$131,'Sediane Nord'!$R$31:$R$131,,1))</f>
        <v>1</v>
      </c>
      <c r="R88" s="142">
        <f xml:space="preserve">
IF(AND(P88&gt;='Sediane Nord'!$S$15,A88&lt;='Sediane Nord'!$R$15),0,
IF(AND(P88&gt;='Sediane Nord'!$S$16,A88&lt;='Sediane Nord'!$R$16),0,
IF(AND(P88&gt;='Sediane Nord'!$S$17,A88&lt;='Sediane Nord'!$R$17),0,
IF(AND(P88&gt;='Sediane Nord'!$S$18,A88&lt;='Sediane Nord'!$R$18),0,
MIN(N88,$E$4*(1-D88)*Q88)))))</f>
        <v>152.94117600000001</v>
      </c>
    </row>
    <row r="89" spans="1:18" x14ac:dyDescent="0.45">
      <c r="A89" s="56">
        <f t="shared" si="7"/>
        <v>44725</v>
      </c>
      <c r="B89" s="157">
        <f>_xlfn.XLOOKUP(A89,'Sediane Nord'!$R$23:$R$25,'Sediane Nord'!$U$23:$U$25,0,0)</f>
        <v>0</v>
      </c>
      <c r="C89" s="143">
        <f>_xlfn.XLOOKUP(A89,'Sediane Nord'!$R$15:$R$18,'Sediane Nord'!$U$15:$U$18,SUM($E$3:$G$3),0)</f>
        <v>13</v>
      </c>
      <c r="D89" s="58">
        <f>'PT Storengy'!D81</f>
        <v>0.15</v>
      </c>
      <c r="E89" s="60">
        <f t="shared" si="8"/>
        <v>7.5476470355999989</v>
      </c>
      <c r="F89" s="58">
        <f t="shared" si="9"/>
        <v>0.57058823353846144</v>
      </c>
      <c r="G89" s="59">
        <f>IF(F89&gt;=1,0,_xlfn.XLOOKUP(F89,'Sediane Nord'!$B$31:$B$131,'Sediane Nord'!$R$31:$R$131,,1))</f>
        <v>1</v>
      </c>
      <c r="H89" s="142">
        <f xml:space="preserve">
IF(AND(F89&gt;='Sediane Nord'!$S$15,A89&lt;='Sediane Nord'!$R$15),0,
IF(AND(F89&gt;='Sediane Nord'!$S$16,A89&lt;='Sediane Nord'!$R$16),0,
IF(AND(F89&gt;='Sediane Nord'!$S$17,A89&lt;='Sediane Nord'!$R$17),0,
IF(AND(F89&gt;='Sediane Nord'!$S$18,A89&lt;='Sediane Nord'!$R$18),0,
$E$4*(1-D89)*G89))))</f>
        <v>129.9999996</v>
      </c>
      <c r="I89" s="192">
        <f>IF(COUNTIFS('PTC GRTgaz'!$AA$11:$AA$28891,"",'PTC GRTgaz'!$B$11:$B$28891,'Nord-Ouest'!I$15,'PTC GRTgaz'!$D$11:$D$28891,'Nord-Ouest'!$A89,'PTC GRTgaz'!$C$11:$C$28891,"DEL")&gt;0,I$13,SUMIFS('PTC GRTgaz'!$AA$11:$AA$28891,'PTC GRTgaz'!$B$11:$B$28891,'Nord-Ouest'!I$15,'PTC GRTgaz'!$D$11:$D$28891,'Nord-Ouest'!$A89,'PTC GRTgaz'!$C$11:$C$28891,"DEL")*1.0026*$I$13/152.94)</f>
        <v>152.94117600000001</v>
      </c>
      <c r="J89" s="102">
        <f t="shared" si="10"/>
        <v>7.5476470355999989</v>
      </c>
      <c r="K89" s="58">
        <f t="shared" si="11"/>
        <v>0.57058823353846144</v>
      </c>
      <c r="L89" s="59">
        <f>IF(K89&gt;=1,0,_xlfn.XLOOKUP(K89,'Sediane Nord'!$B$31:$B$131,'Sediane Nord'!$R$31:$R$131,,1))</f>
        <v>1</v>
      </c>
      <c r="M89" s="142">
        <f xml:space="preserve">
IF(AND(K89&gt;='Sediane Nord'!$S$15,A89&lt;='Sediane Nord'!$R$15),0,
IF(AND(K89&gt;='Sediane Nord'!$S$16,A89&lt;='Sediane Nord'!$R$16),0,
IF(AND(K89&gt;='Sediane Nord'!$S$17,A89&lt;='Sediane Nord'!$R$17),0,
IF(AND(K89&gt;='Sediane Nord'!$S$18,A89&lt;='Sediane Nord'!$R$18),0,
MIN(I89,$E$4*(1-D89)*L89)))))</f>
        <v>129.9999996</v>
      </c>
      <c r="N89" s="192">
        <f>IF(COUNTIFS('PTC GRTgaz'!$AB$11:$AB$28891,"",'PTC GRTgaz'!$B$11:$B$28891,'Nord-Ouest'!N$15,'PTC GRTgaz'!$D$11:$D$28891,'Nord-Ouest'!$A89,'PTC GRTgaz'!$C$11:$C$28891,"DEL")&gt;0,N$13,SUMIFS('PTC GRTgaz'!$AB$11:$AB$28891,'PTC GRTgaz'!$B$11:$B$28891,'Nord-Ouest'!N$15,'PTC GRTgaz'!$D$11:$D$28891,'Nord-Ouest'!$A89,'PTC GRTgaz'!$C$11:$C$28891,"DEL")*1.0026*$N$13/152.94)</f>
        <v>152.94117600000001</v>
      </c>
      <c r="O89" s="102">
        <f t="shared" si="12"/>
        <v>7.5476470355999989</v>
      </c>
      <c r="P89" s="58">
        <f t="shared" si="13"/>
        <v>0.57058823353846144</v>
      </c>
      <c r="Q89" s="59">
        <f>IF(P89&gt;=1,0,_xlfn.XLOOKUP(P89,'Sediane Nord'!$B$31:$B$131,'Sediane Nord'!$R$31:$R$131,,1))</f>
        <v>1</v>
      </c>
      <c r="R89" s="142">
        <f xml:space="preserve">
IF(AND(P89&gt;='Sediane Nord'!$S$15,A89&lt;='Sediane Nord'!$R$15),0,
IF(AND(P89&gt;='Sediane Nord'!$S$16,A89&lt;='Sediane Nord'!$R$16),0,
IF(AND(P89&gt;='Sediane Nord'!$S$17,A89&lt;='Sediane Nord'!$R$17),0,
IF(AND(P89&gt;='Sediane Nord'!$S$18,A89&lt;='Sediane Nord'!$R$18),0,
MIN(N89,$E$4*(1-D89)*Q89)))))</f>
        <v>129.9999996</v>
      </c>
    </row>
    <row r="90" spans="1:18" x14ac:dyDescent="0.45">
      <c r="A90" s="56">
        <f t="shared" si="7"/>
        <v>44726</v>
      </c>
      <c r="B90" s="157">
        <f>_xlfn.XLOOKUP(A90,'Sediane Nord'!$R$23:$R$25,'Sediane Nord'!$U$23:$U$25,0,0)</f>
        <v>0</v>
      </c>
      <c r="C90" s="143">
        <f>_xlfn.XLOOKUP(A90,'Sediane Nord'!$R$15:$R$18,'Sediane Nord'!$U$15:$U$18,SUM($E$3:$G$3),0)</f>
        <v>13</v>
      </c>
      <c r="D90" s="58">
        <f>'PT Storengy'!D82</f>
        <v>0.15</v>
      </c>
      <c r="E90" s="60">
        <f t="shared" si="8"/>
        <v>7.6776470351999988</v>
      </c>
      <c r="F90" s="58">
        <f t="shared" si="9"/>
        <v>0.58058823350769218</v>
      </c>
      <c r="G90" s="59">
        <f>IF(F90&gt;=1,0,_xlfn.XLOOKUP(F90,'Sediane Nord'!$B$31:$B$131,'Sediane Nord'!$R$31:$R$131,,1))</f>
        <v>1</v>
      </c>
      <c r="H90" s="142">
        <f xml:space="preserve">
IF(AND(F90&gt;='Sediane Nord'!$S$15,A90&lt;='Sediane Nord'!$R$15),0,
IF(AND(F90&gt;='Sediane Nord'!$S$16,A90&lt;='Sediane Nord'!$R$16),0,
IF(AND(F90&gt;='Sediane Nord'!$S$17,A90&lt;='Sediane Nord'!$R$17),0,
IF(AND(F90&gt;='Sediane Nord'!$S$18,A90&lt;='Sediane Nord'!$R$18),0,
$E$4*(1-D90)*G90))))</f>
        <v>129.9999996</v>
      </c>
      <c r="I90" s="192">
        <f>IF(COUNTIFS('PTC GRTgaz'!$AA$11:$AA$28891,"",'PTC GRTgaz'!$B$11:$B$28891,'Nord-Ouest'!I$15,'PTC GRTgaz'!$D$11:$D$28891,'Nord-Ouest'!$A90,'PTC GRTgaz'!$C$11:$C$28891,"DEL")&gt;0,I$13,SUMIFS('PTC GRTgaz'!$AA$11:$AA$28891,'PTC GRTgaz'!$B$11:$B$28891,'Nord-Ouest'!I$15,'PTC GRTgaz'!$D$11:$D$28891,'Nord-Ouest'!$A90,'PTC GRTgaz'!$C$11:$C$28891,"DEL")*1.0026*$I$13/152.94)</f>
        <v>152.94117600000001</v>
      </c>
      <c r="J90" s="102">
        <f t="shared" si="10"/>
        <v>7.6776470351999988</v>
      </c>
      <c r="K90" s="58">
        <f t="shared" si="11"/>
        <v>0.58058823350769218</v>
      </c>
      <c r="L90" s="59">
        <f>IF(K90&gt;=1,0,_xlfn.XLOOKUP(K90,'Sediane Nord'!$B$31:$B$131,'Sediane Nord'!$R$31:$R$131,,1))</f>
        <v>1</v>
      </c>
      <c r="M90" s="142">
        <f xml:space="preserve">
IF(AND(K90&gt;='Sediane Nord'!$S$15,A90&lt;='Sediane Nord'!$R$15),0,
IF(AND(K90&gt;='Sediane Nord'!$S$16,A90&lt;='Sediane Nord'!$R$16),0,
IF(AND(K90&gt;='Sediane Nord'!$S$17,A90&lt;='Sediane Nord'!$R$17),0,
IF(AND(K90&gt;='Sediane Nord'!$S$18,A90&lt;='Sediane Nord'!$R$18),0,
MIN(I90,$E$4*(1-D90)*L90)))))</f>
        <v>129.9999996</v>
      </c>
      <c r="N90" s="192">
        <f>IF(COUNTIFS('PTC GRTgaz'!$AB$11:$AB$28891,"",'PTC GRTgaz'!$B$11:$B$28891,'Nord-Ouest'!N$15,'PTC GRTgaz'!$D$11:$D$28891,'Nord-Ouest'!$A90,'PTC GRTgaz'!$C$11:$C$28891,"DEL")&gt;0,N$13,SUMIFS('PTC GRTgaz'!$AB$11:$AB$28891,'PTC GRTgaz'!$B$11:$B$28891,'Nord-Ouest'!N$15,'PTC GRTgaz'!$D$11:$D$28891,'Nord-Ouest'!$A90,'PTC GRTgaz'!$C$11:$C$28891,"DEL")*1.0026*$N$13/152.94)</f>
        <v>152.94117600000001</v>
      </c>
      <c r="O90" s="102">
        <f t="shared" si="12"/>
        <v>7.6776470351999988</v>
      </c>
      <c r="P90" s="58">
        <f t="shared" si="13"/>
        <v>0.58058823350769218</v>
      </c>
      <c r="Q90" s="59">
        <f>IF(P90&gt;=1,0,_xlfn.XLOOKUP(P90,'Sediane Nord'!$B$31:$B$131,'Sediane Nord'!$R$31:$R$131,,1))</f>
        <v>1</v>
      </c>
      <c r="R90" s="142">
        <f xml:space="preserve">
IF(AND(P90&gt;='Sediane Nord'!$S$15,A90&lt;='Sediane Nord'!$R$15),0,
IF(AND(P90&gt;='Sediane Nord'!$S$16,A90&lt;='Sediane Nord'!$R$16),0,
IF(AND(P90&gt;='Sediane Nord'!$S$17,A90&lt;='Sediane Nord'!$R$17),0,
IF(AND(P90&gt;='Sediane Nord'!$S$18,A90&lt;='Sediane Nord'!$R$18),0,
MIN(N90,$E$4*(1-D90)*Q90)))))</f>
        <v>129.9999996</v>
      </c>
    </row>
    <row r="91" spans="1:18" x14ac:dyDescent="0.45">
      <c r="A91" s="56">
        <f t="shared" si="7"/>
        <v>44727</v>
      </c>
      <c r="B91" s="157">
        <f>_xlfn.XLOOKUP(A91,'Sediane Nord'!$R$23:$R$25,'Sediane Nord'!$U$23:$U$25,0,0)</f>
        <v>0</v>
      </c>
      <c r="C91" s="143">
        <f>_xlfn.XLOOKUP(A91,'Sediane Nord'!$R$15:$R$18,'Sediane Nord'!$U$15:$U$18,SUM($E$3:$G$3),0)</f>
        <v>13</v>
      </c>
      <c r="D91" s="58">
        <f>'PT Storengy'!D83</f>
        <v>0.15</v>
      </c>
      <c r="E91" s="60">
        <f t="shared" si="8"/>
        <v>7.8076470347999987</v>
      </c>
      <c r="F91" s="58">
        <f t="shared" si="9"/>
        <v>0.59058823347692302</v>
      </c>
      <c r="G91" s="59">
        <f>IF(F91&gt;=1,0,_xlfn.XLOOKUP(F91,'Sediane Nord'!$B$31:$B$131,'Sediane Nord'!$R$31:$R$131,,1))</f>
        <v>1</v>
      </c>
      <c r="H91" s="142">
        <f xml:space="preserve">
IF(AND(F91&gt;='Sediane Nord'!$S$15,A91&lt;='Sediane Nord'!$R$15),0,
IF(AND(F91&gt;='Sediane Nord'!$S$16,A91&lt;='Sediane Nord'!$R$16),0,
IF(AND(F91&gt;='Sediane Nord'!$S$17,A91&lt;='Sediane Nord'!$R$17),0,
IF(AND(F91&gt;='Sediane Nord'!$S$18,A91&lt;='Sediane Nord'!$R$18),0,
$E$4*(1-D91)*G91))))</f>
        <v>129.9999996</v>
      </c>
      <c r="I91" s="192">
        <f>IF(COUNTIFS('PTC GRTgaz'!$AA$11:$AA$28891,"",'PTC GRTgaz'!$B$11:$B$28891,'Nord-Ouest'!I$15,'PTC GRTgaz'!$D$11:$D$28891,'Nord-Ouest'!$A91,'PTC GRTgaz'!$C$11:$C$28891,"DEL")&gt;0,I$13,SUMIFS('PTC GRTgaz'!$AA$11:$AA$28891,'PTC GRTgaz'!$B$11:$B$28891,'Nord-Ouest'!I$15,'PTC GRTgaz'!$D$11:$D$28891,'Nord-Ouest'!$A91,'PTC GRTgaz'!$C$11:$C$28891,"DEL")*1.0026*$I$13/152.94)</f>
        <v>152.94117600000001</v>
      </c>
      <c r="J91" s="102">
        <f t="shared" si="10"/>
        <v>7.8076470347999987</v>
      </c>
      <c r="K91" s="58">
        <f t="shared" si="11"/>
        <v>0.59058823347692302</v>
      </c>
      <c r="L91" s="59">
        <f>IF(K91&gt;=1,0,_xlfn.XLOOKUP(K91,'Sediane Nord'!$B$31:$B$131,'Sediane Nord'!$R$31:$R$131,,1))</f>
        <v>1</v>
      </c>
      <c r="M91" s="142">
        <f xml:space="preserve">
IF(AND(K91&gt;='Sediane Nord'!$S$15,A91&lt;='Sediane Nord'!$R$15),0,
IF(AND(K91&gt;='Sediane Nord'!$S$16,A91&lt;='Sediane Nord'!$R$16),0,
IF(AND(K91&gt;='Sediane Nord'!$S$17,A91&lt;='Sediane Nord'!$R$17),0,
IF(AND(K91&gt;='Sediane Nord'!$S$18,A91&lt;='Sediane Nord'!$R$18),0,
MIN(I91,$E$4*(1-D91)*L91)))))</f>
        <v>129.9999996</v>
      </c>
      <c r="N91" s="192">
        <f>IF(COUNTIFS('PTC GRTgaz'!$AB$11:$AB$28891,"",'PTC GRTgaz'!$B$11:$B$28891,'Nord-Ouest'!N$15,'PTC GRTgaz'!$D$11:$D$28891,'Nord-Ouest'!$A91,'PTC GRTgaz'!$C$11:$C$28891,"DEL")&gt;0,N$13,SUMIFS('PTC GRTgaz'!$AB$11:$AB$28891,'PTC GRTgaz'!$B$11:$B$28891,'Nord-Ouest'!N$15,'PTC GRTgaz'!$D$11:$D$28891,'Nord-Ouest'!$A91,'PTC GRTgaz'!$C$11:$C$28891,"DEL")*1.0026*$N$13/152.94)</f>
        <v>152.94117600000001</v>
      </c>
      <c r="O91" s="102">
        <f t="shared" si="12"/>
        <v>7.8076470347999987</v>
      </c>
      <c r="P91" s="58">
        <f t="shared" si="13"/>
        <v>0.59058823347692302</v>
      </c>
      <c r="Q91" s="59">
        <f>IF(P91&gt;=1,0,_xlfn.XLOOKUP(P91,'Sediane Nord'!$B$31:$B$131,'Sediane Nord'!$R$31:$R$131,,1))</f>
        <v>1</v>
      </c>
      <c r="R91" s="142">
        <f xml:space="preserve">
IF(AND(P91&gt;='Sediane Nord'!$S$15,A91&lt;='Sediane Nord'!$R$15),0,
IF(AND(P91&gt;='Sediane Nord'!$S$16,A91&lt;='Sediane Nord'!$R$16),0,
IF(AND(P91&gt;='Sediane Nord'!$S$17,A91&lt;='Sediane Nord'!$R$17),0,
IF(AND(P91&gt;='Sediane Nord'!$S$18,A91&lt;='Sediane Nord'!$R$18),0,
MIN(N91,$E$4*(1-D91)*Q91)))))</f>
        <v>129.9999996</v>
      </c>
    </row>
    <row r="92" spans="1:18" x14ac:dyDescent="0.45">
      <c r="A92" s="56">
        <f t="shared" si="7"/>
        <v>44728</v>
      </c>
      <c r="B92" s="157">
        <f>_xlfn.XLOOKUP(A92,'Sediane Nord'!$R$23:$R$25,'Sediane Nord'!$U$23:$U$25,0,0)</f>
        <v>0</v>
      </c>
      <c r="C92" s="143">
        <f>_xlfn.XLOOKUP(A92,'Sediane Nord'!$R$15:$R$18,'Sediane Nord'!$U$15:$U$18,SUM($E$3:$G$3),0)</f>
        <v>13</v>
      </c>
      <c r="D92" s="58">
        <f>'PT Storengy'!D84</f>
        <v>0.15</v>
      </c>
      <c r="E92" s="60">
        <f t="shared" si="8"/>
        <v>7.9357945344056988</v>
      </c>
      <c r="F92" s="58">
        <f t="shared" si="9"/>
        <v>0.60058823344615375</v>
      </c>
      <c r="G92" s="59">
        <f>IF(F92&gt;=1,0,_xlfn.XLOOKUP(F92,'Sediane Nord'!$B$31:$B$131,'Sediane Nord'!$R$31:$R$131,,1))</f>
        <v>0.98575000000000002</v>
      </c>
      <c r="H92" s="142">
        <f xml:space="preserve">
IF(AND(F92&gt;='Sediane Nord'!$S$15,A92&lt;='Sediane Nord'!$R$15),0,
IF(AND(F92&gt;='Sediane Nord'!$S$16,A92&lt;='Sediane Nord'!$R$16),0,
IF(AND(F92&gt;='Sediane Nord'!$S$17,A92&lt;='Sediane Nord'!$R$17),0,
IF(AND(F92&gt;='Sediane Nord'!$S$18,A92&lt;='Sediane Nord'!$R$18),0,
$E$4*(1-D92)*G92))))</f>
        <v>128.14749960570001</v>
      </c>
      <c r="I92" s="192">
        <f>IF(COUNTIFS('PTC GRTgaz'!$AA$11:$AA$28891,"",'PTC GRTgaz'!$B$11:$B$28891,'Nord-Ouest'!I$15,'PTC GRTgaz'!$D$11:$D$28891,'Nord-Ouest'!$A92,'PTC GRTgaz'!$C$11:$C$28891,"DEL")&gt;0,I$13,SUMIFS('PTC GRTgaz'!$AA$11:$AA$28891,'PTC GRTgaz'!$B$11:$B$28891,'Nord-Ouest'!I$15,'PTC GRTgaz'!$D$11:$D$28891,'Nord-Ouest'!$A92,'PTC GRTgaz'!$C$11:$C$28891,"DEL")*1.0026*$I$13/152.94)</f>
        <v>152.94117600000001</v>
      </c>
      <c r="J92" s="102">
        <f t="shared" si="10"/>
        <v>7.9357945344056988</v>
      </c>
      <c r="K92" s="58">
        <f t="shared" si="11"/>
        <v>0.60058823344615375</v>
      </c>
      <c r="L92" s="59">
        <f>IF(K92&gt;=1,0,_xlfn.XLOOKUP(K92,'Sediane Nord'!$B$31:$B$131,'Sediane Nord'!$R$31:$R$131,,1))</f>
        <v>0.98575000000000002</v>
      </c>
      <c r="M92" s="142">
        <f xml:space="preserve">
IF(AND(K92&gt;='Sediane Nord'!$S$15,A92&lt;='Sediane Nord'!$R$15),0,
IF(AND(K92&gt;='Sediane Nord'!$S$16,A92&lt;='Sediane Nord'!$R$16),0,
IF(AND(K92&gt;='Sediane Nord'!$S$17,A92&lt;='Sediane Nord'!$R$17),0,
IF(AND(K92&gt;='Sediane Nord'!$S$18,A92&lt;='Sediane Nord'!$R$18),0,
MIN(I92,$E$4*(1-D92)*L92)))))</f>
        <v>128.14749960570001</v>
      </c>
      <c r="N92" s="192">
        <f>IF(COUNTIFS('PTC GRTgaz'!$AB$11:$AB$28891,"",'PTC GRTgaz'!$B$11:$B$28891,'Nord-Ouest'!N$15,'PTC GRTgaz'!$D$11:$D$28891,'Nord-Ouest'!$A92,'PTC GRTgaz'!$C$11:$C$28891,"DEL")&gt;0,N$13,SUMIFS('PTC GRTgaz'!$AB$11:$AB$28891,'PTC GRTgaz'!$B$11:$B$28891,'Nord-Ouest'!N$15,'PTC GRTgaz'!$D$11:$D$28891,'Nord-Ouest'!$A92,'PTC GRTgaz'!$C$11:$C$28891,"DEL")*1.0026*$N$13/152.94)</f>
        <v>152.94117600000001</v>
      </c>
      <c r="O92" s="102">
        <f t="shared" si="12"/>
        <v>7.9357945344056988</v>
      </c>
      <c r="P92" s="58">
        <f t="shared" si="13"/>
        <v>0.60058823344615375</v>
      </c>
      <c r="Q92" s="59">
        <f>IF(P92&gt;=1,0,_xlfn.XLOOKUP(P92,'Sediane Nord'!$B$31:$B$131,'Sediane Nord'!$R$31:$R$131,,1))</f>
        <v>0.98575000000000002</v>
      </c>
      <c r="R92" s="142">
        <f xml:space="preserve">
IF(AND(P92&gt;='Sediane Nord'!$S$15,A92&lt;='Sediane Nord'!$R$15),0,
IF(AND(P92&gt;='Sediane Nord'!$S$16,A92&lt;='Sediane Nord'!$R$16),0,
IF(AND(P92&gt;='Sediane Nord'!$S$17,A92&lt;='Sediane Nord'!$R$17),0,
IF(AND(P92&gt;='Sediane Nord'!$S$18,A92&lt;='Sediane Nord'!$R$18),0,
MIN(N92,$E$4*(1-D92)*Q92)))))</f>
        <v>128.14749960570001</v>
      </c>
    </row>
    <row r="93" spans="1:18" x14ac:dyDescent="0.45">
      <c r="A93" s="56">
        <f t="shared" si="7"/>
        <v>44729</v>
      </c>
      <c r="B93" s="157">
        <f>_xlfn.XLOOKUP(A93,'Sediane Nord'!$R$23:$R$25,'Sediane Nord'!$U$23:$U$25,0,0)</f>
        <v>0</v>
      </c>
      <c r="C93" s="143">
        <f>_xlfn.XLOOKUP(A93,'Sediane Nord'!$R$15:$R$18,'Sediane Nord'!$U$15:$U$18,SUM($E$3:$G$3),0)</f>
        <v>13</v>
      </c>
      <c r="D93" s="58">
        <f>'PT Storengy'!D85</f>
        <v>0.15</v>
      </c>
      <c r="E93" s="60">
        <f t="shared" si="8"/>
        <v>8.0620895340170993</v>
      </c>
      <c r="F93" s="58">
        <f t="shared" si="9"/>
        <v>0.61044573341582298</v>
      </c>
      <c r="G93" s="59">
        <f>IF(F93&gt;=1,0,_xlfn.XLOOKUP(F93,'Sediane Nord'!$B$31:$B$131,'Sediane Nord'!$R$31:$R$131,,1))</f>
        <v>0.97149999999999992</v>
      </c>
      <c r="H93" s="142">
        <f xml:space="preserve">
IF(AND(F93&gt;='Sediane Nord'!$S$15,A93&lt;='Sediane Nord'!$R$15),0,
IF(AND(F93&gt;='Sediane Nord'!$S$16,A93&lt;='Sediane Nord'!$R$16),0,
IF(AND(F93&gt;='Sediane Nord'!$S$17,A93&lt;='Sediane Nord'!$R$17),0,
IF(AND(F93&gt;='Sediane Nord'!$S$18,A93&lt;='Sediane Nord'!$R$18),0,
$E$4*(1-D93)*G93))))</f>
        <v>126.29499961139999</v>
      </c>
      <c r="I93" s="192">
        <f>IF(COUNTIFS('PTC GRTgaz'!$AA$11:$AA$28891,"",'PTC GRTgaz'!$B$11:$B$28891,'Nord-Ouest'!I$15,'PTC GRTgaz'!$D$11:$D$28891,'Nord-Ouest'!$A93,'PTC GRTgaz'!$C$11:$C$28891,"DEL")&gt;0,I$13,SUMIFS('PTC GRTgaz'!$AA$11:$AA$28891,'PTC GRTgaz'!$B$11:$B$28891,'Nord-Ouest'!I$15,'PTC GRTgaz'!$D$11:$D$28891,'Nord-Ouest'!$A93,'PTC GRTgaz'!$C$11:$C$28891,"DEL")*1.0026*$I$13/152.94)</f>
        <v>152.94117600000001</v>
      </c>
      <c r="J93" s="102">
        <f t="shared" si="10"/>
        <v>8.0620895340170993</v>
      </c>
      <c r="K93" s="58">
        <f t="shared" si="11"/>
        <v>0.61044573341582298</v>
      </c>
      <c r="L93" s="59">
        <f>IF(K93&gt;=1,0,_xlfn.XLOOKUP(K93,'Sediane Nord'!$B$31:$B$131,'Sediane Nord'!$R$31:$R$131,,1))</f>
        <v>0.97149999999999992</v>
      </c>
      <c r="M93" s="142">
        <f xml:space="preserve">
IF(AND(K93&gt;='Sediane Nord'!$S$15,A93&lt;='Sediane Nord'!$R$15),0,
IF(AND(K93&gt;='Sediane Nord'!$S$16,A93&lt;='Sediane Nord'!$R$16),0,
IF(AND(K93&gt;='Sediane Nord'!$S$17,A93&lt;='Sediane Nord'!$R$17),0,
IF(AND(K93&gt;='Sediane Nord'!$S$18,A93&lt;='Sediane Nord'!$R$18),0,
MIN(I93,$E$4*(1-D93)*L93)))))</f>
        <v>126.29499961139999</v>
      </c>
      <c r="N93" s="192">
        <f>IF(COUNTIFS('PTC GRTgaz'!$AB$11:$AB$28891,"",'PTC GRTgaz'!$B$11:$B$28891,'Nord-Ouest'!N$15,'PTC GRTgaz'!$D$11:$D$28891,'Nord-Ouest'!$A93,'PTC GRTgaz'!$C$11:$C$28891,"DEL")&gt;0,N$13,SUMIFS('PTC GRTgaz'!$AB$11:$AB$28891,'PTC GRTgaz'!$B$11:$B$28891,'Nord-Ouest'!N$15,'PTC GRTgaz'!$D$11:$D$28891,'Nord-Ouest'!$A93,'PTC GRTgaz'!$C$11:$C$28891,"DEL")*1.0026*$N$13/152.94)</f>
        <v>152.94117600000001</v>
      </c>
      <c r="O93" s="102">
        <f t="shared" si="12"/>
        <v>8.0620895340170993</v>
      </c>
      <c r="P93" s="58">
        <f t="shared" si="13"/>
        <v>0.61044573341582298</v>
      </c>
      <c r="Q93" s="59">
        <f>IF(P93&gt;=1,0,_xlfn.XLOOKUP(P93,'Sediane Nord'!$B$31:$B$131,'Sediane Nord'!$R$31:$R$131,,1))</f>
        <v>0.97149999999999992</v>
      </c>
      <c r="R93" s="142">
        <f xml:space="preserve">
IF(AND(P93&gt;='Sediane Nord'!$S$15,A93&lt;='Sediane Nord'!$R$15),0,
IF(AND(P93&gt;='Sediane Nord'!$S$16,A93&lt;='Sediane Nord'!$R$16),0,
IF(AND(P93&gt;='Sediane Nord'!$S$17,A93&lt;='Sediane Nord'!$R$17),0,
IF(AND(P93&gt;='Sediane Nord'!$S$18,A93&lt;='Sediane Nord'!$R$18),0,
MIN(N93,$E$4*(1-D93)*Q93)))))</f>
        <v>126.29499961139999</v>
      </c>
    </row>
    <row r="94" spans="1:18" x14ac:dyDescent="0.45">
      <c r="A94" s="56">
        <f t="shared" si="7"/>
        <v>44730</v>
      </c>
      <c r="B94" s="157">
        <f>_xlfn.XLOOKUP(A94,'Sediane Nord'!$R$23:$R$25,'Sediane Nord'!$U$23:$U$25,0,0)</f>
        <v>0</v>
      </c>
      <c r="C94" s="143">
        <f>_xlfn.XLOOKUP(A94,'Sediane Nord'!$R$15:$R$18,'Sediane Nord'!$U$15:$U$18,SUM($E$3:$G$3),0)</f>
        <v>13</v>
      </c>
      <c r="D94" s="58">
        <f>'PT Storengy'!D86</f>
        <v>0</v>
      </c>
      <c r="E94" s="60">
        <f t="shared" si="8"/>
        <v>8.2084924747430996</v>
      </c>
      <c r="F94" s="58">
        <f t="shared" si="9"/>
        <v>0.6201607333859307</v>
      </c>
      <c r="G94" s="59">
        <f>IF(F94&gt;=1,0,_xlfn.XLOOKUP(F94,'Sediane Nord'!$B$31:$B$131,'Sediane Nord'!$R$31:$R$131,,1))</f>
        <v>0.95725000000000005</v>
      </c>
      <c r="H94" s="142">
        <f xml:space="preserve">
IF(AND(F94&gt;='Sediane Nord'!$S$15,A94&lt;='Sediane Nord'!$R$15),0,
IF(AND(F94&gt;='Sediane Nord'!$S$16,A94&lt;='Sediane Nord'!$R$16),0,
IF(AND(F94&gt;='Sediane Nord'!$S$17,A94&lt;='Sediane Nord'!$R$17),0,
IF(AND(F94&gt;='Sediane Nord'!$S$18,A94&lt;='Sediane Nord'!$R$18),0,
$E$4*(1-D94)*G94))))</f>
        <v>146.40294072600003</v>
      </c>
      <c r="I94" s="192">
        <f>IF(COUNTIFS('PTC GRTgaz'!$AA$11:$AA$28891,"",'PTC GRTgaz'!$B$11:$B$28891,'Nord-Ouest'!I$15,'PTC GRTgaz'!$D$11:$D$28891,'Nord-Ouest'!$A94,'PTC GRTgaz'!$C$11:$C$28891,"DEL")&gt;0,I$13,SUMIFS('PTC GRTgaz'!$AA$11:$AA$28891,'PTC GRTgaz'!$B$11:$B$28891,'Nord-Ouest'!I$15,'PTC GRTgaz'!$D$11:$D$28891,'Nord-Ouest'!$A94,'PTC GRTgaz'!$C$11:$C$28891,"DEL")*1.0026*$I$13/152.94)</f>
        <v>152.94117600000001</v>
      </c>
      <c r="J94" s="102">
        <f t="shared" si="10"/>
        <v>8.2084924747430996</v>
      </c>
      <c r="K94" s="58">
        <f t="shared" si="11"/>
        <v>0.6201607333859307</v>
      </c>
      <c r="L94" s="59">
        <f>IF(K94&gt;=1,0,_xlfn.XLOOKUP(K94,'Sediane Nord'!$B$31:$B$131,'Sediane Nord'!$R$31:$R$131,,1))</f>
        <v>0.95725000000000005</v>
      </c>
      <c r="M94" s="142">
        <f xml:space="preserve">
IF(AND(K94&gt;='Sediane Nord'!$S$15,A94&lt;='Sediane Nord'!$R$15),0,
IF(AND(K94&gt;='Sediane Nord'!$S$16,A94&lt;='Sediane Nord'!$R$16),0,
IF(AND(K94&gt;='Sediane Nord'!$S$17,A94&lt;='Sediane Nord'!$R$17),0,
IF(AND(K94&gt;='Sediane Nord'!$S$18,A94&lt;='Sediane Nord'!$R$18),0,
MIN(I94,$E$4*(1-D94)*L94)))))</f>
        <v>146.40294072600003</v>
      </c>
      <c r="N94" s="192">
        <f>IF(COUNTIFS('PTC GRTgaz'!$AB$11:$AB$28891,"",'PTC GRTgaz'!$B$11:$B$28891,'Nord-Ouest'!N$15,'PTC GRTgaz'!$D$11:$D$28891,'Nord-Ouest'!$A94,'PTC GRTgaz'!$C$11:$C$28891,"DEL")&gt;0,N$13,SUMIFS('PTC GRTgaz'!$AB$11:$AB$28891,'PTC GRTgaz'!$B$11:$B$28891,'Nord-Ouest'!N$15,'PTC GRTgaz'!$D$11:$D$28891,'Nord-Ouest'!$A94,'PTC GRTgaz'!$C$11:$C$28891,"DEL")*1.0026*$N$13/152.94)</f>
        <v>152.94117600000001</v>
      </c>
      <c r="O94" s="102">
        <f t="shared" si="12"/>
        <v>8.2084924747430996</v>
      </c>
      <c r="P94" s="58">
        <f t="shared" si="13"/>
        <v>0.6201607333859307</v>
      </c>
      <c r="Q94" s="59">
        <f>IF(P94&gt;=1,0,_xlfn.XLOOKUP(P94,'Sediane Nord'!$B$31:$B$131,'Sediane Nord'!$R$31:$R$131,,1))</f>
        <v>0.95725000000000005</v>
      </c>
      <c r="R94" s="142">
        <f xml:space="preserve">
IF(AND(P94&gt;='Sediane Nord'!$S$15,A94&lt;='Sediane Nord'!$R$15),0,
IF(AND(P94&gt;='Sediane Nord'!$S$16,A94&lt;='Sediane Nord'!$R$16),0,
IF(AND(P94&gt;='Sediane Nord'!$S$17,A94&lt;='Sediane Nord'!$R$17),0,
IF(AND(P94&gt;='Sediane Nord'!$S$18,A94&lt;='Sediane Nord'!$R$18),0,
MIN(N94,$E$4*(1-D94)*Q94)))))</f>
        <v>146.40294072600003</v>
      </c>
    </row>
    <row r="95" spans="1:18" x14ac:dyDescent="0.45">
      <c r="A95" s="56">
        <f t="shared" si="7"/>
        <v>44731</v>
      </c>
      <c r="B95" s="157">
        <f>_xlfn.XLOOKUP(A95,'Sediane Nord'!$R$23:$R$25,'Sediane Nord'!$U$23:$U$25,0,0)</f>
        <v>0</v>
      </c>
      <c r="C95" s="143">
        <f>_xlfn.XLOOKUP(A95,'Sediane Nord'!$R$15:$R$18,'Sediane Nord'!$U$15:$U$18,SUM($E$3:$G$3),0)</f>
        <v>13</v>
      </c>
      <c r="D95" s="58">
        <f>'PT Storengy'!D87</f>
        <v>0</v>
      </c>
      <c r="E95" s="60">
        <f t="shared" si="8"/>
        <v>8.3527160037110999</v>
      </c>
      <c r="F95" s="58">
        <f t="shared" si="9"/>
        <v>0.63142249805716155</v>
      </c>
      <c r="G95" s="59">
        <f>IF(F95&gt;=1,0,_xlfn.XLOOKUP(F95,'Sediane Nord'!$B$31:$B$131,'Sediane Nord'!$R$31:$R$131,,1))</f>
        <v>0.94299999999999984</v>
      </c>
      <c r="H95" s="142">
        <f xml:space="preserve">
IF(AND(F95&gt;='Sediane Nord'!$S$15,A95&lt;='Sediane Nord'!$R$15),0,
IF(AND(F95&gt;='Sediane Nord'!$S$16,A95&lt;='Sediane Nord'!$R$16),0,
IF(AND(F95&gt;='Sediane Nord'!$S$17,A95&lt;='Sediane Nord'!$R$17),0,
IF(AND(F95&gt;='Sediane Nord'!$S$18,A95&lt;='Sediane Nord'!$R$18),0,
$E$4*(1-D95)*G95))))</f>
        <v>144.22352896799998</v>
      </c>
      <c r="I95" s="192">
        <f>IF(COUNTIFS('PTC GRTgaz'!$AA$11:$AA$28891,"",'PTC GRTgaz'!$B$11:$B$28891,'Nord-Ouest'!I$15,'PTC GRTgaz'!$D$11:$D$28891,'Nord-Ouest'!$A95,'PTC GRTgaz'!$C$11:$C$28891,"DEL")&gt;0,I$13,SUMIFS('PTC GRTgaz'!$AA$11:$AA$28891,'PTC GRTgaz'!$B$11:$B$28891,'Nord-Ouest'!I$15,'PTC GRTgaz'!$D$11:$D$28891,'Nord-Ouest'!$A95,'PTC GRTgaz'!$C$11:$C$28891,"DEL")*1.0026*$I$13/152.94)</f>
        <v>152.94117600000001</v>
      </c>
      <c r="J95" s="102">
        <f t="shared" si="10"/>
        <v>8.3527160037110999</v>
      </c>
      <c r="K95" s="58">
        <f t="shared" si="11"/>
        <v>0.63142249805716155</v>
      </c>
      <c r="L95" s="59">
        <f>IF(K95&gt;=1,0,_xlfn.XLOOKUP(K95,'Sediane Nord'!$B$31:$B$131,'Sediane Nord'!$R$31:$R$131,,1))</f>
        <v>0.94299999999999984</v>
      </c>
      <c r="M95" s="142">
        <f xml:space="preserve">
IF(AND(K95&gt;='Sediane Nord'!$S$15,A95&lt;='Sediane Nord'!$R$15),0,
IF(AND(K95&gt;='Sediane Nord'!$S$16,A95&lt;='Sediane Nord'!$R$16),0,
IF(AND(K95&gt;='Sediane Nord'!$S$17,A95&lt;='Sediane Nord'!$R$17),0,
IF(AND(K95&gt;='Sediane Nord'!$S$18,A95&lt;='Sediane Nord'!$R$18),0,
MIN(I95,$E$4*(1-D95)*L95)))))</f>
        <v>144.22352896799998</v>
      </c>
      <c r="N95" s="192">
        <f>IF(COUNTIFS('PTC GRTgaz'!$AB$11:$AB$28891,"",'PTC GRTgaz'!$B$11:$B$28891,'Nord-Ouest'!N$15,'PTC GRTgaz'!$D$11:$D$28891,'Nord-Ouest'!$A95,'PTC GRTgaz'!$C$11:$C$28891,"DEL")&gt;0,N$13,SUMIFS('PTC GRTgaz'!$AB$11:$AB$28891,'PTC GRTgaz'!$B$11:$B$28891,'Nord-Ouest'!N$15,'PTC GRTgaz'!$D$11:$D$28891,'Nord-Ouest'!$A95,'PTC GRTgaz'!$C$11:$C$28891,"DEL")*1.0026*$N$13/152.94)</f>
        <v>152.94117600000001</v>
      </c>
      <c r="O95" s="102">
        <f t="shared" si="12"/>
        <v>8.3527160037110999</v>
      </c>
      <c r="P95" s="58">
        <f t="shared" si="13"/>
        <v>0.63142249805716155</v>
      </c>
      <c r="Q95" s="59">
        <f>IF(P95&gt;=1,0,_xlfn.XLOOKUP(P95,'Sediane Nord'!$B$31:$B$131,'Sediane Nord'!$R$31:$R$131,,1))</f>
        <v>0.94299999999999984</v>
      </c>
      <c r="R95" s="142">
        <f xml:space="preserve">
IF(AND(P95&gt;='Sediane Nord'!$S$15,A95&lt;='Sediane Nord'!$R$15),0,
IF(AND(P95&gt;='Sediane Nord'!$S$16,A95&lt;='Sediane Nord'!$R$16),0,
IF(AND(P95&gt;='Sediane Nord'!$S$17,A95&lt;='Sediane Nord'!$R$17),0,
IF(AND(P95&gt;='Sediane Nord'!$S$18,A95&lt;='Sediane Nord'!$R$18),0,
MIN(N95,$E$4*(1-D95)*Q95)))))</f>
        <v>144.22352896799998</v>
      </c>
    </row>
    <row r="96" spans="1:18" x14ac:dyDescent="0.45">
      <c r="A96" s="56">
        <f t="shared" si="7"/>
        <v>44732</v>
      </c>
      <c r="B96" s="157">
        <f>_xlfn.XLOOKUP(A96,'Sediane Nord'!$R$23:$R$25,'Sediane Nord'!$U$23:$U$25,0,0)</f>
        <v>0</v>
      </c>
      <c r="C96" s="143">
        <f>_xlfn.XLOOKUP(A96,'Sediane Nord'!$R$15:$R$18,'Sediane Nord'!$U$15:$U$18,SUM($E$3:$G$3),0)</f>
        <v>13</v>
      </c>
      <c r="D96" s="58">
        <f>'PT Storengy'!D88</f>
        <v>0.15</v>
      </c>
      <c r="E96" s="60">
        <f t="shared" si="8"/>
        <v>8.4734535033396003</v>
      </c>
      <c r="F96" s="58">
        <f t="shared" si="9"/>
        <v>0.64251661567008456</v>
      </c>
      <c r="G96" s="59">
        <f>IF(F96&gt;=1,0,_xlfn.XLOOKUP(F96,'Sediane Nord'!$B$31:$B$131,'Sediane Nord'!$R$31:$R$131,,1))</f>
        <v>0.92874999999999985</v>
      </c>
      <c r="H96" s="142">
        <f xml:space="preserve">
IF(AND(F96&gt;='Sediane Nord'!$S$15,A96&lt;='Sediane Nord'!$R$15),0,
IF(AND(F96&gt;='Sediane Nord'!$S$16,A96&lt;='Sediane Nord'!$R$16),0,
IF(AND(F96&gt;='Sediane Nord'!$S$17,A96&lt;='Sediane Nord'!$R$17),0,
IF(AND(F96&gt;='Sediane Nord'!$S$18,A96&lt;='Sediane Nord'!$R$18),0,
$E$4*(1-D96)*G96))))</f>
        <v>120.73749962849998</v>
      </c>
      <c r="I96" s="192">
        <f>IF(COUNTIFS('PTC GRTgaz'!$AA$11:$AA$28891,"",'PTC GRTgaz'!$B$11:$B$28891,'Nord-Ouest'!I$15,'PTC GRTgaz'!$D$11:$D$28891,'Nord-Ouest'!$A96,'PTC GRTgaz'!$C$11:$C$28891,"DEL")&gt;0,I$13,SUMIFS('PTC GRTgaz'!$AA$11:$AA$28891,'PTC GRTgaz'!$B$11:$B$28891,'Nord-Ouest'!I$15,'PTC GRTgaz'!$D$11:$D$28891,'Nord-Ouest'!$A96,'PTC GRTgaz'!$C$11:$C$28891,"DEL")*1.0026*$I$13/152.94)</f>
        <v>152.94117600000001</v>
      </c>
      <c r="J96" s="102">
        <f t="shared" si="10"/>
        <v>8.4734535033396003</v>
      </c>
      <c r="K96" s="58">
        <f t="shared" si="11"/>
        <v>0.64251661567008456</v>
      </c>
      <c r="L96" s="59">
        <f>IF(K96&gt;=1,0,_xlfn.XLOOKUP(K96,'Sediane Nord'!$B$31:$B$131,'Sediane Nord'!$R$31:$R$131,,1))</f>
        <v>0.92874999999999985</v>
      </c>
      <c r="M96" s="142">
        <f xml:space="preserve">
IF(AND(K96&gt;='Sediane Nord'!$S$15,A96&lt;='Sediane Nord'!$R$15),0,
IF(AND(K96&gt;='Sediane Nord'!$S$16,A96&lt;='Sediane Nord'!$R$16),0,
IF(AND(K96&gt;='Sediane Nord'!$S$17,A96&lt;='Sediane Nord'!$R$17),0,
IF(AND(K96&gt;='Sediane Nord'!$S$18,A96&lt;='Sediane Nord'!$R$18),0,
MIN(I96,$E$4*(1-D96)*L96)))))</f>
        <v>120.73749962849998</v>
      </c>
      <c r="N96" s="192">
        <f>IF(COUNTIFS('PTC GRTgaz'!$AB$11:$AB$28891,"",'PTC GRTgaz'!$B$11:$B$28891,'Nord-Ouest'!N$15,'PTC GRTgaz'!$D$11:$D$28891,'Nord-Ouest'!$A96,'PTC GRTgaz'!$C$11:$C$28891,"DEL")&gt;0,N$13,SUMIFS('PTC GRTgaz'!$AB$11:$AB$28891,'PTC GRTgaz'!$B$11:$B$28891,'Nord-Ouest'!N$15,'PTC GRTgaz'!$D$11:$D$28891,'Nord-Ouest'!$A96,'PTC GRTgaz'!$C$11:$C$28891,"DEL")*1.0026*$N$13/152.94)</f>
        <v>152.94117600000001</v>
      </c>
      <c r="O96" s="102">
        <f t="shared" si="12"/>
        <v>8.4734535033396003</v>
      </c>
      <c r="P96" s="58">
        <f t="shared" si="13"/>
        <v>0.64251661567008456</v>
      </c>
      <c r="Q96" s="59">
        <f>IF(P96&gt;=1,0,_xlfn.XLOOKUP(P96,'Sediane Nord'!$B$31:$B$131,'Sediane Nord'!$R$31:$R$131,,1))</f>
        <v>0.92874999999999985</v>
      </c>
      <c r="R96" s="142">
        <f xml:space="preserve">
IF(AND(P96&gt;='Sediane Nord'!$S$15,A96&lt;='Sediane Nord'!$R$15),0,
IF(AND(P96&gt;='Sediane Nord'!$S$16,A96&lt;='Sediane Nord'!$R$16),0,
IF(AND(P96&gt;='Sediane Nord'!$S$17,A96&lt;='Sediane Nord'!$R$17),0,
IF(AND(P96&gt;='Sediane Nord'!$S$18,A96&lt;='Sediane Nord'!$R$18),0,
MIN(N96,$E$4*(1-D96)*Q96)))))</f>
        <v>120.73749962849998</v>
      </c>
    </row>
    <row r="97" spans="1:18" x14ac:dyDescent="0.45">
      <c r="A97" s="56">
        <f t="shared" si="7"/>
        <v>44733</v>
      </c>
      <c r="B97" s="157">
        <f>_xlfn.XLOOKUP(A97,'Sediane Nord'!$R$23:$R$25,'Sediane Nord'!$U$23:$U$25,0,0)</f>
        <v>0</v>
      </c>
      <c r="C97" s="143">
        <f>_xlfn.XLOOKUP(A97,'Sediane Nord'!$R$15:$R$18,'Sediane Nord'!$U$15:$U$18,SUM($E$3:$G$3),0)</f>
        <v>13</v>
      </c>
      <c r="D97" s="58">
        <f>'PT Storengy'!D89</f>
        <v>0.15</v>
      </c>
      <c r="E97" s="60">
        <f t="shared" si="8"/>
        <v>8.5923385029738011</v>
      </c>
      <c r="F97" s="58">
        <f t="shared" si="9"/>
        <v>0.65180411564150775</v>
      </c>
      <c r="G97" s="59">
        <f>IF(F97&gt;=1,0,_xlfn.XLOOKUP(F97,'Sediane Nord'!$B$31:$B$131,'Sediane Nord'!$R$31:$R$131,,1))</f>
        <v>0.91449999999999976</v>
      </c>
      <c r="H97" s="142">
        <f xml:space="preserve">
IF(AND(F97&gt;='Sediane Nord'!$S$15,A97&lt;='Sediane Nord'!$R$15),0,
IF(AND(F97&gt;='Sediane Nord'!$S$16,A97&lt;='Sediane Nord'!$R$16),0,
IF(AND(F97&gt;='Sediane Nord'!$S$17,A97&lt;='Sediane Nord'!$R$17),0,
IF(AND(F97&gt;='Sediane Nord'!$S$18,A97&lt;='Sediane Nord'!$R$18),0,
$E$4*(1-D97)*G97))))</f>
        <v>118.88499963419997</v>
      </c>
      <c r="I97" s="192">
        <f>IF(COUNTIFS('PTC GRTgaz'!$AA$11:$AA$28891,"",'PTC GRTgaz'!$B$11:$B$28891,'Nord-Ouest'!I$15,'PTC GRTgaz'!$D$11:$D$28891,'Nord-Ouest'!$A97,'PTC GRTgaz'!$C$11:$C$28891,"DEL")&gt;0,I$13,SUMIFS('PTC GRTgaz'!$AA$11:$AA$28891,'PTC GRTgaz'!$B$11:$B$28891,'Nord-Ouest'!I$15,'PTC GRTgaz'!$D$11:$D$28891,'Nord-Ouest'!$A97,'PTC GRTgaz'!$C$11:$C$28891,"DEL")*1.0026*$I$13/152.94)</f>
        <v>152.94117600000001</v>
      </c>
      <c r="J97" s="102">
        <f t="shared" si="10"/>
        <v>8.5923385029738011</v>
      </c>
      <c r="K97" s="58">
        <f t="shared" si="11"/>
        <v>0.65180411564150775</v>
      </c>
      <c r="L97" s="59">
        <f>IF(K97&gt;=1,0,_xlfn.XLOOKUP(K97,'Sediane Nord'!$B$31:$B$131,'Sediane Nord'!$R$31:$R$131,,1))</f>
        <v>0.91449999999999976</v>
      </c>
      <c r="M97" s="142">
        <f xml:space="preserve">
IF(AND(K97&gt;='Sediane Nord'!$S$15,A97&lt;='Sediane Nord'!$R$15),0,
IF(AND(K97&gt;='Sediane Nord'!$S$16,A97&lt;='Sediane Nord'!$R$16),0,
IF(AND(K97&gt;='Sediane Nord'!$S$17,A97&lt;='Sediane Nord'!$R$17),0,
IF(AND(K97&gt;='Sediane Nord'!$S$18,A97&lt;='Sediane Nord'!$R$18),0,
MIN(I97,$E$4*(1-D97)*L97)))))</f>
        <v>118.88499963419997</v>
      </c>
      <c r="N97" s="192">
        <f>IF(COUNTIFS('PTC GRTgaz'!$AB$11:$AB$28891,"",'PTC GRTgaz'!$B$11:$B$28891,'Nord-Ouest'!N$15,'PTC GRTgaz'!$D$11:$D$28891,'Nord-Ouest'!$A97,'PTC GRTgaz'!$C$11:$C$28891,"DEL")&gt;0,N$13,SUMIFS('PTC GRTgaz'!$AB$11:$AB$28891,'PTC GRTgaz'!$B$11:$B$28891,'Nord-Ouest'!N$15,'PTC GRTgaz'!$D$11:$D$28891,'Nord-Ouest'!$A97,'PTC GRTgaz'!$C$11:$C$28891,"DEL")*1.0026*$N$13/152.94)</f>
        <v>152.94117600000001</v>
      </c>
      <c r="O97" s="102">
        <f t="shared" si="12"/>
        <v>8.5923385029738011</v>
      </c>
      <c r="P97" s="58">
        <f t="shared" si="13"/>
        <v>0.65180411564150775</v>
      </c>
      <c r="Q97" s="59">
        <f>IF(P97&gt;=1,0,_xlfn.XLOOKUP(P97,'Sediane Nord'!$B$31:$B$131,'Sediane Nord'!$R$31:$R$131,,1))</f>
        <v>0.91449999999999976</v>
      </c>
      <c r="R97" s="142">
        <f xml:space="preserve">
IF(AND(P97&gt;='Sediane Nord'!$S$15,A97&lt;='Sediane Nord'!$R$15),0,
IF(AND(P97&gt;='Sediane Nord'!$S$16,A97&lt;='Sediane Nord'!$R$16),0,
IF(AND(P97&gt;='Sediane Nord'!$S$17,A97&lt;='Sediane Nord'!$R$17),0,
IF(AND(P97&gt;='Sediane Nord'!$S$18,A97&lt;='Sediane Nord'!$R$18),0,
MIN(N97,$E$4*(1-D97)*Q97)))))</f>
        <v>118.88499963419997</v>
      </c>
    </row>
    <row r="98" spans="1:18" x14ac:dyDescent="0.45">
      <c r="A98" s="56">
        <f t="shared" si="7"/>
        <v>44734</v>
      </c>
      <c r="B98" s="157">
        <f>_xlfn.XLOOKUP(A98,'Sediane Nord'!$R$23:$R$25,'Sediane Nord'!$U$23:$U$25,0,0)</f>
        <v>0</v>
      </c>
      <c r="C98" s="143">
        <f>_xlfn.XLOOKUP(A98,'Sediane Nord'!$R$15:$R$18,'Sediane Nord'!$U$15:$U$18,SUM($E$3:$G$3),0)</f>
        <v>13</v>
      </c>
      <c r="D98" s="58">
        <f>'PT Storengy'!D90</f>
        <v>0.15</v>
      </c>
      <c r="E98" s="60">
        <f t="shared" si="8"/>
        <v>8.7093710026137003</v>
      </c>
      <c r="F98" s="58">
        <f t="shared" si="9"/>
        <v>0.66094911561336933</v>
      </c>
      <c r="G98" s="59">
        <f>IF(F98&gt;=1,0,_xlfn.XLOOKUP(F98,'Sediane Nord'!$B$31:$B$131,'Sediane Nord'!$R$31:$R$131,,1))</f>
        <v>0.90024999999999988</v>
      </c>
      <c r="H98" s="142">
        <f xml:space="preserve">
IF(AND(F98&gt;='Sediane Nord'!$S$15,A98&lt;='Sediane Nord'!$R$15),0,
IF(AND(F98&gt;='Sediane Nord'!$S$16,A98&lt;='Sediane Nord'!$R$16),0,
IF(AND(F98&gt;='Sediane Nord'!$S$17,A98&lt;='Sediane Nord'!$R$17),0,
IF(AND(F98&gt;='Sediane Nord'!$S$18,A98&lt;='Sediane Nord'!$R$18),0,
$E$4*(1-D98)*G98))))</f>
        <v>117.03249963989998</v>
      </c>
      <c r="I98" s="192">
        <f>IF(COUNTIFS('PTC GRTgaz'!$AA$11:$AA$28891,"",'PTC GRTgaz'!$B$11:$B$28891,'Nord-Ouest'!I$15,'PTC GRTgaz'!$D$11:$D$28891,'Nord-Ouest'!$A98,'PTC GRTgaz'!$C$11:$C$28891,"DEL")&gt;0,I$13,SUMIFS('PTC GRTgaz'!$AA$11:$AA$28891,'PTC GRTgaz'!$B$11:$B$28891,'Nord-Ouest'!I$15,'PTC GRTgaz'!$D$11:$D$28891,'Nord-Ouest'!$A98,'PTC GRTgaz'!$C$11:$C$28891,"DEL")*1.0026*$I$13/152.94)</f>
        <v>152.94117600000001</v>
      </c>
      <c r="J98" s="102">
        <f t="shared" si="10"/>
        <v>8.7093710026137003</v>
      </c>
      <c r="K98" s="58">
        <f t="shared" si="11"/>
        <v>0.66094911561336933</v>
      </c>
      <c r="L98" s="59">
        <f>IF(K98&gt;=1,0,_xlfn.XLOOKUP(K98,'Sediane Nord'!$B$31:$B$131,'Sediane Nord'!$R$31:$R$131,,1))</f>
        <v>0.90024999999999988</v>
      </c>
      <c r="M98" s="142">
        <f xml:space="preserve">
IF(AND(K98&gt;='Sediane Nord'!$S$15,A98&lt;='Sediane Nord'!$R$15),0,
IF(AND(K98&gt;='Sediane Nord'!$S$16,A98&lt;='Sediane Nord'!$R$16),0,
IF(AND(K98&gt;='Sediane Nord'!$S$17,A98&lt;='Sediane Nord'!$R$17),0,
IF(AND(K98&gt;='Sediane Nord'!$S$18,A98&lt;='Sediane Nord'!$R$18),0,
MIN(I98,$E$4*(1-D98)*L98)))))</f>
        <v>117.03249963989998</v>
      </c>
      <c r="N98" s="192">
        <f>IF(COUNTIFS('PTC GRTgaz'!$AB$11:$AB$28891,"",'PTC GRTgaz'!$B$11:$B$28891,'Nord-Ouest'!N$15,'PTC GRTgaz'!$D$11:$D$28891,'Nord-Ouest'!$A98,'PTC GRTgaz'!$C$11:$C$28891,"DEL")&gt;0,N$13,SUMIFS('PTC GRTgaz'!$AB$11:$AB$28891,'PTC GRTgaz'!$B$11:$B$28891,'Nord-Ouest'!N$15,'PTC GRTgaz'!$D$11:$D$28891,'Nord-Ouest'!$A98,'PTC GRTgaz'!$C$11:$C$28891,"DEL")*1.0026*$N$13/152.94)</f>
        <v>152.94117600000001</v>
      </c>
      <c r="O98" s="102">
        <f t="shared" si="12"/>
        <v>8.7093710026137003</v>
      </c>
      <c r="P98" s="58">
        <f t="shared" si="13"/>
        <v>0.66094911561336933</v>
      </c>
      <c r="Q98" s="59">
        <f>IF(P98&gt;=1,0,_xlfn.XLOOKUP(P98,'Sediane Nord'!$B$31:$B$131,'Sediane Nord'!$R$31:$R$131,,1))</f>
        <v>0.90024999999999988</v>
      </c>
      <c r="R98" s="142">
        <f xml:space="preserve">
IF(AND(P98&gt;='Sediane Nord'!$S$15,A98&lt;='Sediane Nord'!$R$15),0,
IF(AND(P98&gt;='Sediane Nord'!$S$16,A98&lt;='Sediane Nord'!$R$16),0,
IF(AND(P98&gt;='Sediane Nord'!$S$17,A98&lt;='Sediane Nord'!$R$17),0,
IF(AND(P98&gt;='Sediane Nord'!$S$18,A98&lt;='Sediane Nord'!$R$18),0,
MIN(N98,$E$4*(1-D98)*Q98)))))</f>
        <v>117.03249963989998</v>
      </c>
    </row>
    <row r="99" spans="1:18" x14ac:dyDescent="0.45">
      <c r="A99" s="56">
        <f t="shared" si="7"/>
        <v>44735</v>
      </c>
      <c r="B99" s="157">
        <f>_xlfn.XLOOKUP(A99,'Sediane Nord'!$R$23:$R$25,'Sediane Nord'!$U$23:$U$25,0,0)</f>
        <v>0</v>
      </c>
      <c r="C99" s="143">
        <f>_xlfn.XLOOKUP(A99,'Sediane Nord'!$R$15:$R$18,'Sediane Nord'!$U$15:$U$18,SUM($E$3:$G$3),0)</f>
        <v>13</v>
      </c>
      <c r="D99" s="58">
        <f>'PT Storengy'!D91</f>
        <v>0.15</v>
      </c>
      <c r="E99" s="60">
        <f t="shared" si="8"/>
        <v>8.8264035022535996</v>
      </c>
      <c r="F99" s="58">
        <f t="shared" si="9"/>
        <v>0.66995161558566929</v>
      </c>
      <c r="G99" s="59">
        <f>IF(F99&gt;=1,0,_xlfn.XLOOKUP(F99,'Sediane Nord'!$B$31:$B$131,'Sediane Nord'!$R$31:$R$131,,1))</f>
        <v>0.90024999999999988</v>
      </c>
      <c r="H99" s="142">
        <f xml:space="preserve">
IF(AND(F99&gt;='Sediane Nord'!$S$15,A99&lt;='Sediane Nord'!$R$15),0,
IF(AND(F99&gt;='Sediane Nord'!$S$16,A99&lt;='Sediane Nord'!$R$16),0,
IF(AND(F99&gt;='Sediane Nord'!$S$17,A99&lt;='Sediane Nord'!$R$17),0,
IF(AND(F99&gt;='Sediane Nord'!$S$18,A99&lt;='Sediane Nord'!$R$18),0,
$E$4*(1-D99)*G99))))</f>
        <v>117.03249963989998</v>
      </c>
      <c r="I99" s="192">
        <f>IF(COUNTIFS('PTC GRTgaz'!$AA$11:$AA$28891,"",'PTC GRTgaz'!$B$11:$B$28891,'Nord-Ouest'!I$15,'PTC GRTgaz'!$D$11:$D$28891,'Nord-Ouest'!$A99,'PTC GRTgaz'!$C$11:$C$28891,"DEL")&gt;0,I$13,SUMIFS('PTC GRTgaz'!$AA$11:$AA$28891,'PTC GRTgaz'!$B$11:$B$28891,'Nord-Ouest'!I$15,'PTC GRTgaz'!$D$11:$D$28891,'Nord-Ouest'!$A99,'PTC GRTgaz'!$C$11:$C$28891,"DEL")*1.0026*$I$13/152.94)</f>
        <v>152.94117600000001</v>
      </c>
      <c r="J99" s="102">
        <f t="shared" si="10"/>
        <v>8.8264035022535996</v>
      </c>
      <c r="K99" s="58">
        <f t="shared" si="11"/>
        <v>0.66995161558566929</v>
      </c>
      <c r="L99" s="59">
        <f>IF(K99&gt;=1,0,_xlfn.XLOOKUP(K99,'Sediane Nord'!$B$31:$B$131,'Sediane Nord'!$R$31:$R$131,,1))</f>
        <v>0.90024999999999988</v>
      </c>
      <c r="M99" s="142">
        <f xml:space="preserve">
IF(AND(K99&gt;='Sediane Nord'!$S$15,A99&lt;='Sediane Nord'!$R$15),0,
IF(AND(K99&gt;='Sediane Nord'!$S$16,A99&lt;='Sediane Nord'!$R$16),0,
IF(AND(K99&gt;='Sediane Nord'!$S$17,A99&lt;='Sediane Nord'!$R$17),0,
IF(AND(K99&gt;='Sediane Nord'!$S$18,A99&lt;='Sediane Nord'!$R$18),0,
MIN(I99,$E$4*(1-D99)*L99)))))</f>
        <v>117.03249963989998</v>
      </c>
      <c r="N99" s="192">
        <f>IF(COUNTIFS('PTC GRTgaz'!$AB$11:$AB$28891,"",'PTC GRTgaz'!$B$11:$B$28891,'Nord-Ouest'!N$15,'PTC GRTgaz'!$D$11:$D$28891,'Nord-Ouest'!$A99,'PTC GRTgaz'!$C$11:$C$28891,"DEL")&gt;0,N$13,SUMIFS('PTC GRTgaz'!$AB$11:$AB$28891,'PTC GRTgaz'!$B$11:$B$28891,'Nord-Ouest'!N$15,'PTC GRTgaz'!$D$11:$D$28891,'Nord-Ouest'!$A99,'PTC GRTgaz'!$C$11:$C$28891,"DEL")*1.0026*$N$13/152.94)</f>
        <v>152.94117600000001</v>
      </c>
      <c r="O99" s="102">
        <f t="shared" si="12"/>
        <v>8.8264035022535996</v>
      </c>
      <c r="P99" s="58">
        <f t="shared" si="13"/>
        <v>0.66995161558566929</v>
      </c>
      <c r="Q99" s="59">
        <f>IF(P99&gt;=1,0,_xlfn.XLOOKUP(P99,'Sediane Nord'!$B$31:$B$131,'Sediane Nord'!$R$31:$R$131,,1))</f>
        <v>0.90024999999999988</v>
      </c>
      <c r="R99" s="142">
        <f xml:space="preserve">
IF(AND(P99&gt;='Sediane Nord'!$S$15,A99&lt;='Sediane Nord'!$R$15),0,
IF(AND(P99&gt;='Sediane Nord'!$S$16,A99&lt;='Sediane Nord'!$R$16),0,
IF(AND(P99&gt;='Sediane Nord'!$S$17,A99&lt;='Sediane Nord'!$R$17),0,
IF(AND(P99&gt;='Sediane Nord'!$S$18,A99&lt;='Sediane Nord'!$R$18),0,
MIN(N99,$E$4*(1-D99)*Q99)))))</f>
        <v>117.03249963989998</v>
      </c>
    </row>
    <row r="100" spans="1:18" x14ac:dyDescent="0.45">
      <c r="A100" s="56">
        <f t="shared" si="7"/>
        <v>44736</v>
      </c>
      <c r="B100" s="157">
        <f>_xlfn.XLOOKUP(A100,'Sediane Nord'!$R$23:$R$25,'Sediane Nord'!$U$23:$U$25,0,0)</f>
        <v>0</v>
      </c>
      <c r="C100" s="143">
        <f>_xlfn.XLOOKUP(A100,'Sediane Nord'!$R$15:$R$18,'Sediane Nord'!$U$15:$U$18,SUM($E$3:$G$3),0)</f>
        <v>13</v>
      </c>
      <c r="D100" s="58">
        <f>'PT Storengy'!D92</f>
        <v>0.15</v>
      </c>
      <c r="E100" s="60">
        <f t="shared" si="8"/>
        <v>8.9415835018991991</v>
      </c>
      <c r="F100" s="58">
        <f t="shared" si="9"/>
        <v>0.67895411555796925</v>
      </c>
      <c r="G100" s="59">
        <f>IF(F100&gt;=1,0,_xlfn.XLOOKUP(F100,'Sediane Nord'!$B$31:$B$131,'Sediane Nord'!$R$31:$R$131,,1))</f>
        <v>0.8859999999999999</v>
      </c>
      <c r="H100" s="142">
        <f xml:space="preserve">
IF(AND(F100&gt;='Sediane Nord'!$S$15,A100&lt;='Sediane Nord'!$R$15),0,
IF(AND(F100&gt;='Sediane Nord'!$S$16,A100&lt;='Sediane Nord'!$R$16),0,
IF(AND(F100&gt;='Sediane Nord'!$S$17,A100&lt;='Sediane Nord'!$R$17),0,
IF(AND(F100&gt;='Sediane Nord'!$S$18,A100&lt;='Sediane Nord'!$R$18),0,
$E$4*(1-D100)*G100))))</f>
        <v>115.17999964559998</v>
      </c>
      <c r="I100" s="192">
        <f>IF(COUNTIFS('PTC GRTgaz'!$AA$11:$AA$28891,"",'PTC GRTgaz'!$B$11:$B$28891,'Nord-Ouest'!I$15,'PTC GRTgaz'!$D$11:$D$28891,'Nord-Ouest'!$A100,'PTC GRTgaz'!$C$11:$C$28891,"DEL")&gt;0,I$13,SUMIFS('PTC GRTgaz'!$AA$11:$AA$28891,'PTC GRTgaz'!$B$11:$B$28891,'Nord-Ouest'!I$15,'PTC GRTgaz'!$D$11:$D$28891,'Nord-Ouest'!$A100,'PTC GRTgaz'!$C$11:$C$28891,"DEL")*1.0026*$I$13/152.94)</f>
        <v>152.94117600000001</v>
      </c>
      <c r="J100" s="102">
        <f t="shared" si="10"/>
        <v>8.9415835018991991</v>
      </c>
      <c r="K100" s="58">
        <f t="shared" si="11"/>
        <v>0.67895411555796925</v>
      </c>
      <c r="L100" s="59">
        <f>IF(K100&gt;=1,0,_xlfn.XLOOKUP(K100,'Sediane Nord'!$B$31:$B$131,'Sediane Nord'!$R$31:$R$131,,1))</f>
        <v>0.8859999999999999</v>
      </c>
      <c r="M100" s="142">
        <f xml:space="preserve">
IF(AND(K100&gt;='Sediane Nord'!$S$15,A100&lt;='Sediane Nord'!$R$15),0,
IF(AND(K100&gt;='Sediane Nord'!$S$16,A100&lt;='Sediane Nord'!$R$16),0,
IF(AND(K100&gt;='Sediane Nord'!$S$17,A100&lt;='Sediane Nord'!$R$17),0,
IF(AND(K100&gt;='Sediane Nord'!$S$18,A100&lt;='Sediane Nord'!$R$18),0,
MIN(I100,$E$4*(1-D100)*L100)))))</f>
        <v>115.17999964559998</v>
      </c>
      <c r="N100" s="192">
        <f>IF(COUNTIFS('PTC GRTgaz'!$AB$11:$AB$28891,"",'PTC GRTgaz'!$B$11:$B$28891,'Nord-Ouest'!N$15,'PTC GRTgaz'!$D$11:$D$28891,'Nord-Ouest'!$A100,'PTC GRTgaz'!$C$11:$C$28891,"DEL")&gt;0,N$13,SUMIFS('PTC GRTgaz'!$AB$11:$AB$28891,'PTC GRTgaz'!$B$11:$B$28891,'Nord-Ouest'!N$15,'PTC GRTgaz'!$D$11:$D$28891,'Nord-Ouest'!$A100,'PTC GRTgaz'!$C$11:$C$28891,"DEL")*1.0026*$N$13/152.94)</f>
        <v>152.94117600000001</v>
      </c>
      <c r="O100" s="102">
        <f t="shared" si="12"/>
        <v>8.9415835018991991</v>
      </c>
      <c r="P100" s="58">
        <f t="shared" si="13"/>
        <v>0.67895411555796925</v>
      </c>
      <c r="Q100" s="59">
        <f>IF(P100&gt;=1,0,_xlfn.XLOOKUP(P100,'Sediane Nord'!$B$31:$B$131,'Sediane Nord'!$R$31:$R$131,,1))</f>
        <v>0.8859999999999999</v>
      </c>
      <c r="R100" s="142">
        <f xml:space="preserve">
IF(AND(P100&gt;='Sediane Nord'!$S$15,A100&lt;='Sediane Nord'!$R$15),0,
IF(AND(P100&gt;='Sediane Nord'!$S$16,A100&lt;='Sediane Nord'!$R$16),0,
IF(AND(P100&gt;='Sediane Nord'!$S$17,A100&lt;='Sediane Nord'!$R$17),0,
IF(AND(P100&gt;='Sediane Nord'!$S$18,A100&lt;='Sediane Nord'!$R$18),0,
MIN(N100,$E$4*(1-D100)*Q100)))))</f>
        <v>115.17999964559998</v>
      </c>
    </row>
    <row r="101" spans="1:18" x14ac:dyDescent="0.45">
      <c r="A101" s="56">
        <f t="shared" si="7"/>
        <v>44737</v>
      </c>
      <c r="B101" s="157">
        <f>_xlfn.XLOOKUP(A101,'Sediane Nord'!$R$23:$R$25,'Sediane Nord'!$U$23:$U$25,0,0)</f>
        <v>0</v>
      </c>
      <c r="C101" s="143">
        <f>_xlfn.XLOOKUP(A101,'Sediane Nord'!$R$15:$R$18,'Sediane Nord'!$U$15:$U$18,SUM($E$3:$G$3),0)</f>
        <v>13</v>
      </c>
      <c r="D101" s="58">
        <f>'PT Storengy'!D93</f>
        <v>0</v>
      </c>
      <c r="E101" s="60">
        <f t="shared" si="8"/>
        <v>9.0749099720771991</v>
      </c>
      <c r="F101" s="58">
        <f t="shared" si="9"/>
        <v>0.68781411553070759</v>
      </c>
      <c r="G101" s="59">
        <f>IF(F101&gt;=1,0,_xlfn.XLOOKUP(F101,'Sediane Nord'!$B$31:$B$131,'Sediane Nord'!$R$31:$R$131,,1))</f>
        <v>0.87175000000000002</v>
      </c>
      <c r="H101" s="142">
        <f xml:space="preserve">
IF(AND(F101&gt;='Sediane Nord'!$S$15,A101&lt;='Sediane Nord'!$R$15),0,
IF(AND(F101&gt;='Sediane Nord'!$S$16,A101&lt;='Sediane Nord'!$R$16),0,
IF(AND(F101&gt;='Sediane Nord'!$S$17,A101&lt;='Sediane Nord'!$R$17),0,
IF(AND(F101&gt;='Sediane Nord'!$S$18,A101&lt;='Sediane Nord'!$R$18),0,
$E$4*(1-D101)*G101))))</f>
        <v>133.32647017800002</v>
      </c>
      <c r="I101" s="192">
        <f>IF(COUNTIFS('PTC GRTgaz'!$AA$11:$AA$28891,"",'PTC GRTgaz'!$B$11:$B$28891,'Nord-Ouest'!I$15,'PTC GRTgaz'!$D$11:$D$28891,'Nord-Ouest'!$A101,'PTC GRTgaz'!$C$11:$C$28891,"DEL")&gt;0,I$13,SUMIFS('PTC GRTgaz'!$AA$11:$AA$28891,'PTC GRTgaz'!$B$11:$B$28891,'Nord-Ouest'!I$15,'PTC GRTgaz'!$D$11:$D$28891,'Nord-Ouest'!$A101,'PTC GRTgaz'!$C$11:$C$28891,"DEL")*1.0026*$I$13/152.94)</f>
        <v>152.94117600000001</v>
      </c>
      <c r="J101" s="102">
        <f t="shared" si="10"/>
        <v>9.0749099720771991</v>
      </c>
      <c r="K101" s="58">
        <f t="shared" si="11"/>
        <v>0.68781411553070759</v>
      </c>
      <c r="L101" s="59">
        <f>IF(K101&gt;=1,0,_xlfn.XLOOKUP(K101,'Sediane Nord'!$B$31:$B$131,'Sediane Nord'!$R$31:$R$131,,1))</f>
        <v>0.87175000000000002</v>
      </c>
      <c r="M101" s="142">
        <f xml:space="preserve">
IF(AND(K101&gt;='Sediane Nord'!$S$15,A101&lt;='Sediane Nord'!$R$15),0,
IF(AND(K101&gt;='Sediane Nord'!$S$16,A101&lt;='Sediane Nord'!$R$16),0,
IF(AND(K101&gt;='Sediane Nord'!$S$17,A101&lt;='Sediane Nord'!$R$17),0,
IF(AND(K101&gt;='Sediane Nord'!$S$18,A101&lt;='Sediane Nord'!$R$18),0,
MIN(I101,$E$4*(1-D101)*L101)))))</f>
        <v>133.32647017800002</v>
      </c>
      <c r="N101" s="192">
        <f>IF(COUNTIFS('PTC GRTgaz'!$AB$11:$AB$28891,"",'PTC GRTgaz'!$B$11:$B$28891,'Nord-Ouest'!N$15,'PTC GRTgaz'!$D$11:$D$28891,'Nord-Ouest'!$A101,'PTC GRTgaz'!$C$11:$C$28891,"DEL")&gt;0,N$13,SUMIFS('PTC GRTgaz'!$AB$11:$AB$28891,'PTC GRTgaz'!$B$11:$B$28891,'Nord-Ouest'!N$15,'PTC GRTgaz'!$D$11:$D$28891,'Nord-Ouest'!$A101,'PTC GRTgaz'!$C$11:$C$28891,"DEL")*1.0026*$N$13/152.94)</f>
        <v>152.94117600000001</v>
      </c>
      <c r="O101" s="102">
        <f t="shared" si="12"/>
        <v>9.0749099720771991</v>
      </c>
      <c r="P101" s="58">
        <f t="shared" si="13"/>
        <v>0.68781411553070759</v>
      </c>
      <c r="Q101" s="59">
        <f>IF(P101&gt;=1,0,_xlfn.XLOOKUP(P101,'Sediane Nord'!$B$31:$B$131,'Sediane Nord'!$R$31:$R$131,,1))</f>
        <v>0.87175000000000002</v>
      </c>
      <c r="R101" s="142">
        <f xml:space="preserve">
IF(AND(P101&gt;='Sediane Nord'!$S$15,A101&lt;='Sediane Nord'!$R$15),0,
IF(AND(P101&gt;='Sediane Nord'!$S$16,A101&lt;='Sediane Nord'!$R$16),0,
IF(AND(P101&gt;='Sediane Nord'!$S$17,A101&lt;='Sediane Nord'!$R$17),0,
IF(AND(P101&gt;='Sediane Nord'!$S$18,A101&lt;='Sediane Nord'!$R$18),0,
MIN(N101,$E$4*(1-D101)*Q101)))))</f>
        <v>133.32647017800002</v>
      </c>
    </row>
    <row r="102" spans="1:18" x14ac:dyDescent="0.45">
      <c r="A102" s="56">
        <f t="shared" si="7"/>
        <v>44738</v>
      </c>
      <c r="B102" s="157">
        <f>_xlfn.XLOOKUP(A102,'Sediane Nord'!$R$23:$R$25,'Sediane Nord'!$U$23:$U$25,0,0)</f>
        <v>0</v>
      </c>
      <c r="C102" s="143">
        <f>_xlfn.XLOOKUP(A102,'Sediane Nord'!$R$15:$R$18,'Sediane Nord'!$U$15:$U$18,SUM($E$3:$G$3),0)</f>
        <v>13</v>
      </c>
      <c r="D102" s="58">
        <f>'PT Storengy'!D94</f>
        <v>0</v>
      </c>
      <c r="E102" s="60">
        <f t="shared" si="8"/>
        <v>9.2060570304971989</v>
      </c>
      <c r="F102" s="58">
        <f t="shared" si="9"/>
        <v>0.69806999785209223</v>
      </c>
      <c r="G102" s="59">
        <f>IF(F102&gt;=1,0,_xlfn.XLOOKUP(F102,'Sediane Nord'!$B$31:$B$131,'Sediane Nord'!$R$31:$R$131,,1))</f>
        <v>0.85750000000000004</v>
      </c>
      <c r="H102" s="142">
        <f xml:space="preserve">
IF(AND(F102&gt;='Sediane Nord'!$S$15,A102&lt;='Sediane Nord'!$R$15),0,
IF(AND(F102&gt;='Sediane Nord'!$S$16,A102&lt;='Sediane Nord'!$R$16),0,
IF(AND(F102&gt;='Sediane Nord'!$S$17,A102&lt;='Sediane Nord'!$R$17),0,
IF(AND(F102&gt;='Sediane Nord'!$S$18,A102&lt;='Sediane Nord'!$R$18),0,
$E$4*(1-D102)*G102))))</f>
        <v>131.14705842000001</v>
      </c>
      <c r="I102" s="192">
        <f>IF(COUNTIFS('PTC GRTgaz'!$AA$11:$AA$28891,"",'PTC GRTgaz'!$B$11:$B$28891,'Nord-Ouest'!I$15,'PTC GRTgaz'!$D$11:$D$28891,'Nord-Ouest'!$A102,'PTC GRTgaz'!$C$11:$C$28891,"DEL")&gt;0,I$13,SUMIFS('PTC GRTgaz'!$AA$11:$AA$28891,'PTC GRTgaz'!$B$11:$B$28891,'Nord-Ouest'!I$15,'PTC GRTgaz'!$D$11:$D$28891,'Nord-Ouest'!$A102,'PTC GRTgaz'!$C$11:$C$28891,"DEL")*1.0026*$I$13/152.94)</f>
        <v>152.94117600000001</v>
      </c>
      <c r="J102" s="102">
        <f t="shared" si="10"/>
        <v>9.2060570304971989</v>
      </c>
      <c r="K102" s="58">
        <f t="shared" si="11"/>
        <v>0.69806999785209223</v>
      </c>
      <c r="L102" s="59">
        <f>IF(K102&gt;=1,0,_xlfn.XLOOKUP(K102,'Sediane Nord'!$B$31:$B$131,'Sediane Nord'!$R$31:$R$131,,1))</f>
        <v>0.85750000000000004</v>
      </c>
      <c r="M102" s="142">
        <f xml:space="preserve">
IF(AND(K102&gt;='Sediane Nord'!$S$15,A102&lt;='Sediane Nord'!$R$15),0,
IF(AND(K102&gt;='Sediane Nord'!$S$16,A102&lt;='Sediane Nord'!$R$16),0,
IF(AND(K102&gt;='Sediane Nord'!$S$17,A102&lt;='Sediane Nord'!$R$17),0,
IF(AND(K102&gt;='Sediane Nord'!$S$18,A102&lt;='Sediane Nord'!$R$18),0,
MIN(I102,$E$4*(1-D102)*L102)))))</f>
        <v>131.14705842000001</v>
      </c>
      <c r="N102" s="192">
        <f>IF(COUNTIFS('PTC GRTgaz'!$AB$11:$AB$28891,"",'PTC GRTgaz'!$B$11:$B$28891,'Nord-Ouest'!N$15,'PTC GRTgaz'!$D$11:$D$28891,'Nord-Ouest'!$A102,'PTC GRTgaz'!$C$11:$C$28891,"DEL")&gt;0,N$13,SUMIFS('PTC GRTgaz'!$AB$11:$AB$28891,'PTC GRTgaz'!$B$11:$B$28891,'Nord-Ouest'!N$15,'PTC GRTgaz'!$D$11:$D$28891,'Nord-Ouest'!$A102,'PTC GRTgaz'!$C$11:$C$28891,"DEL")*1.0026*$N$13/152.94)</f>
        <v>152.94117600000001</v>
      </c>
      <c r="O102" s="102">
        <f t="shared" si="12"/>
        <v>9.2060570304971989</v>
      </c>
      <c r="P102" s="58">
        <f t="shared" si="13"/>
        <v>0.69806999785209223</v>
      </c>
      <c r="Q102" s="59">
        <f>IF(P102&gt;=1,0,_xlfn.XLOOKUP(P102,'Sediane Nord'!$B$31:$B$131,'Sediane Nord'!$R$31:$R$131,,1))</f>
        <v>0.85750000000000004</v>
      </c>
      <c r="R102" s="142">
        <f xml:space="preserve">
IF(AND(P102&gt;='Sediane Nord'!$S$15,A102&lt;='Sediane Nord'!$R$15),0,
IF(AND(P102&gt;='Sediane Nord'!$S$16,A102&lt;='Sediane Nord'!$R$16),0,
IF(AND(P102&gt;='Sediane Nord'!$S$17,A102&lt;='Sediane Nord'!$R$17),0,
IF(AND(P102&gt;='Sediane Nord'!$S$18,A102&lt;='Sediane Nord'!$R$18),0,
MIN(N102,$E$4*(1-D102)*Q102)))))</f>
        <v>131.14705842000001</v>
      </c>
    </row>
    <row r="103" spans="1:18" x14ac:dyDescent="0.45">
      <c r="A103" s="56">
        <f t="shared" si="7"/>
        <v>44739</v>
      </c>
      <c r="B103" s="157">
        <f>_xlfn.XLOOKUP(A103,'Sediane Nord'!$R$23:$R$25,'Sediane Nord'!$U$23:$U$25,0,0)</f>
        <v>0</v>
      </c>
      <c r="C103" s="143">
        <f>_xlfn.XLOOKUP(A103,'Sediane Nord'!$R$15:$R$18,'Sediane Nord'!$U$15:$U$18,SUM($E$3:$G$3),0)</f>
        <v>13</v>
      </c>
      <c r="D103" s="58">
        <f>'PT Storengy'!D95</f>
        <v>0</v>
      </c>
      <c r="E103" s="60">
        <f t="shared" si="8"/>
        <v>9.3350246771591987</v>
      </c>
      <c r="F103" s="58">
        <f t="shared" si="9"/>
        <v>0.70815823311516912</v>
      </c>
      <c r="G103" s="59">
        <f>IF(F103&gt;=1,0,_xlfn.XLOOKUP(F103,'Sediane Nord'!$B$31:$B$131,'Sediane Nord'!$R$31:$R$131,,1))</f>
        <v>0.84325000000000006</v>
      </c>
      <c r="H103" s="142">
        <f xml:space="preserve">
IF(AND(F103&gt;='Sediane Nord'!$S$15,A103&lt;='Sediane Nord'!$R$15),0,
IF(AND(F103&gt;='Sediane Nord'!$S$16,A103&lt;='Sediane Nord'!$R$16),0,
IF(AND(F103&gt;='Sediane Nord'!$S$17,A103&lt;='Sediane Nord'!$R$17),0,
IF(AND(F103&gt;='Sediane Nord'!$S$18,A103&lt;='Sediane Nord'!$R$18),0,
$E$4*(1-D103)*G103))))</f>
        <v>128.96764666200002</v>
      </c>
      <c r="I103" s="192">
        <f>IF(COUNTIFS('PTC GRTgaz'!$AA$11:$AA$28891,"",'PTC GRTgaz'!$B$11:$B$28891,'Nord-Ouest'!I$15,'PTC GRTgaz'!$D$11:$D$28891,'Nord-Ouest'!$A103,'PTC GRTgaz'!$C$11:$C$28891,"DEL")&gt;0,I$13,SUMIFS('PTC GRTgaz'!$AA$11:$AA$28891,'PTC GRTgaz'!$B$11:$B$28891,'Nord-Ouest'!I$15,'PTC GRTgaz'!$D$11:$D$28891,'Nord-Ouest'!$A103,'PTC GRTgaz'!$C$11:$C$28891,"DEL")*1.0026*$I$13/152.94)</f>
        <v>152.94117600000001</v>
      </c>
      <c r="J103" s="102">
        <f t="shared" si="10"/>
        <v>9.3350246771591987</v>
      </c>
      <c r="K103" s="58">
        <f t="shared" si="11"/>
        <v>0.70815823311516912</v>
      </c>
      <c r="L103" s="59">
        <f>IF(K103&gt;=1,0,_xlfn.XLOOKUP(K103,'Sediane Nord'!$B$31:$B$131,'Sediane Nord'!$R$31:$R$131,,1))</f>
        <v>0.84325000000000006</v>
      </c>
      <c r="M103" s="142">
        <f xml:space="preserve">
IF(AND(K103&gt;='Sediane Nord'!$S$15,A103&lt;='Sediane Nord'!$R$15),0,
IF(AND(K103&gt;='Sediane Nord'!$S$16,A103&lt;='Sediane Nord'!$R$16),0,
IF(AND(K103&gt;='Sediane Nord'!$S$17,A103&lt;='Sediane Nord'!$R$17),0,
IF(AND(K103&gt;='Sediane Nord'!$S$18,A103&lt;='Sediane Nord'!$R$18),0,
MIN(I103,$E$4*(1-D103)*L103)))))</f>
        <v>128.96764666200002</v>
      </c>
      <c r="N103" s="192">
        <f>IF(COUNTIFS('PTC GRTgaz'!$AB$11:$AB$28891,"",'PTC GRTgaz'!$B$11:$B$28891,'Nord-Ouest'!N$15,'PTC GRTgaz'!$D$11:$D$28891,'Nord-Ouest'!$A103,'PTC GRTgaz'!$C$11:$C$28891,"DEL")&gt;0,N$13,SUMIFS('PTC GRTgaz'!$AB$11:$AB$28891,'PTC GRTgaz'!$B$11:$B$28891,'Nord-Ouest'!N$15,'PTC GRTgaz'!$D$11:$D$28891,'Nord-Ouest'!$A103,'PTC GRTgaz'!$C$11:$C$28891,"DEL")*1.0026*$N$13/152.94)</f>
        <v>152.94117600000001</v>
      </c>
      <c r="O103" s="102">
        <f t="shared" si="12"/>
        <v>9.3350246771591987</v>
      </c>
      <c r="P103" s="58">
        <f t="shared" si="13"/>
        <v>0.70815823311516912</v>
      </c>
      <c r="Q103" s="59">
        <f>IF(P103&gt;=1,0,_xlfn.XLOOKUP(P103,'Sediane Nord'!$B$31:$B$131,'Sediane Nord'!$R$31:$R$131,,1))</f>
        <v>0.84325000000000006</v>
      </c>
      <c r="R103" s="142">
        <f xml:space="preserve">
IF(AND(P103&gt;='Sediane Nord'!$S$15,A103&lt;='Sediane Nord'!$R$15),0,
IF(AND(P103&gt;='Sediane Nord'!$S$16,A103&lt;='Sediane Nord'!$R$16),0,
IF(AND(P103&gt;='Sediane Nord'!$S$17,A103&lt;='Sediane Nord'!$R$17),0,
IF(AND(P103&gt;='Sediane Nord'!$S$18,A103&lt;='Sediane Nord'!$R$18),0,
MIN(N103,$E$4*(1-D103)*Q103)))))</f>
        <v>128.96764666200002</v>
      </c>
    </row>
    <row r="104" spans="1:18" x14ac:dyDescent="0.45">
      <c r="A104" s="56">
        <f t="shared" si="7"/>
        <v>44740</v>
      </c>
      <c r="B104" s="157">
        <f>_xlfn.XLOOKUP(A104,'Sediane Nord'!$R$23:$R$25,'Sediane Nord'!$U$23:$U$25,0,0)</f>
        <v>0</v>
      </c>
      <c r="C104" s="143">
        <f>_xlfn.XLOOKUP(A104,'Sediane Nord'!$R$15:$R$18,'Sediane Nord'!$U$15:$U$18,SUM($E$3:$G$3),0)</f>
        <v>13</v>
      </c>
      <c r="D104" s="58">
        <f>'PT Storengy'!D96</f>
        <v>0</v>
      </c>
      <c r="E104" s="60">
        <f t="shared" si="8"/>
        <v>9.4618129120631984</v>
      </c>
      <c r="F104" s="58">
        <f t="shared" si="9"/>
        <v>0.71807882131993839</v>
      </c>
      <c r="G104" s="59">
        <f>IF(F104&gt;=1,0,_xlfn.XLOOKUP(F104,'Sediane Nord'!$B$31:$B$131,'Sediane Nord'!$R$31:$R$131,,1))</f>
        <v>0.82899999999999996</v>
      </c>
      <c r="H104" s="142">
        <f xml:space="preserve">
IF(AND(F104&gt;='Sediane Nord'!$S$15,A104&lt;='Sediane Nord'!$R$15),0,
IF(AND(F104&gt;='Sediane Nord'!$S$16,A104&lt;='Sediane Nord'!$R$16),0,
IF(AND(F104&gt;='Sediane Nord'!$S$17,A104&lt;='Sediane Nord'!$R$17),0,
IF(AND(F104&gt;='Sediane Nord'!$S$18,A104&lt;='Sediane Nord'!$R$18),0,
$E$4*(1-D104)*G104))))</f>
        <v>126.78823490400001</v>
      </c>
      <c r="I104" s="192">
        <f>IF(COUNTIFS('PTC GRTgaz'!$AA$11:$AA$28891,"",'PTC GRTgaz'!$B$11:$B$28891,'Nord-Ouest'!I$15,'PTC GRTgaz'!$D$11:$D$28891,'Nord-Ouest'!$A104,'PTC GRTgaz'!$C$11:$C$28891,"DEL")&gt;0,I$13,SUMIFS('PTC GRTgaz'!$AA$11:$AA$28891,'PTC GRTgaz'!$B$11:$B$28891,'Nord-Ouest'!I$15,'PTC GRTgaz'!$D$11:$D$28891,'Nord-Ouest'!$A104,'PTC GRTgaz'!$C$11:$C$28891,"DEL")*1.0026*$I$13/152.94)</f>
        <v>152.94117600000001</v>
      </c>
      <c r="J104" s="102">
        <f t="shared" si="10"/>
        <v>9.4618129120631984</v>
      </c>
      <c r="K104" s="58">
        <f t="shared" si="11"/>
        <v>0.71807882131993839</v>
      </c>
      <c r="L104" s="59">
        <f>IF(K104&gt;=1,0,_xlfn.XLOOKUP(K104,'Sediane Nord'!$B$31:$B$131,'Sediane Nord'!$R$31:$R$131,,1))</f>
        <v>0.82899999999999996</v>
      </c>
      <c r="M104" s="142">
        <f xml:space="preserve">
IF(AND(K104&gt;='Sediane Nord'!$S$15,A104&lt;='Sediane Nord'!$R$15),0,
IF(AND(K104&gt;='Sediane Nord'!$S$16,A104&lt;='Sediane Nord'!$R$16),0,
IF(AND(K104&gt;='Sediane Nord'!$S$17,A104&lt;='Sediane Nord'!$R$17),0,
IF(AND(K104&gt;='Sediane Nord'!$S$18,A104&lt;='Sediane Nord'!$R$18),0,
MIN(I104,$E$4*(1-D104)*L104)))))</f>
        <v>126.78823490400001</v>
      </c>
      <c r="N104" s="192">
        <f>IF(COUNTIFS('PTC GRTgaz'!$AB$11:$AB$28891,"",'PTC GRTgaz'!$B$11:$B$28891,'Nord-Ouest'!N$15,'PTC GRTgaz'!$D$11:$D$28891,'Nord-Ouest'!$A104,'PTC GRTgaz'!$C$11:$C$28891,"DEL")&gt;0,N$13,SUMIFS('PTC GRTgaz'!$AB$11:$AB$28891,'PTC GRTgaz'!$B$11:$B$28891,'Nord-Ouest'!N$15,'PTC GRTgaz'!$D$11:$D$28891,'Nord-Ouest'!$A104,'PTC GRTgaz'!$C$11:$C$28891,"DEL")*1.0026*$N$13/152.94)</f>
        <v>152.94117600000001</v>
      </c>
      <c r="O104" s="102">
        <f t="shared" si="12"/>
        <v>9.4618129120631984</v>
      </c>
      <c r="P104" s="58">
        <f t="shared" si="13"/>
        <v>0.71807882131993839</v>
      </c>
      <c r="Q104" s="59">
        <f>IF(P104&gt;=1,0,_xlfn.XLOOKUP(P104,'Sediane Nord'!$B$31:$B$131,'Sediane Nord'!$R$31:$R$131,,1))</f>
        <v>0.82899999999999996</v>
      </c>
      <c r="R104" s="142">
        <f xml:space="preserve">
IF(AND(P104&gt;='Sediane Nord'!$S$15,A104&lt;='Sediane Nord'!$R$15),0,
IF(AND(P104&gt;='Sediane Nord'!$S$16,A104&lt;='Sediane Nord'!$R$16),0,
IF(AND(P104&gt;='Sediane Nord'!$S$17,A104&lt;='Sediane Nord'!$R$17),0,
IF(AND(P104&gt;='Sediane Nord'!$S$18,A104&lt;='Sediane Nord'!$R$18),0,
MIN(N104,$E$4*(1-D104)*Q104)))))</f>
        <v>126.78823490400001</v>
      </c>
    </row>
    <row r="105" spans="1:18" x14ac:dyDescent="0.45">
      <c r="A105" s="56">
        <f t="shared" si="7"/>
        <v>44741</v>
      </c>
      <c r="B105" s="157">
        <f>_xlfn.XLOOKUP(A105,'Sediane Nord'!$R$23:$R$25,'Sediane Nord'!$U$23:$U$25,0,0)</f>
        <v>0</v>
      </c>
      <c r="C105" s="143">
        <f>_xlfn.XLOOKUP(A105,'Sediane Nord'!$R$15:$R$18,'Sediane Nord'!$U$15:$U$18,SUM($E$3:$G$3),0)</f>
        <v>13</v>
      </c>
      <c r="D105" s="58">
        <f>'PT Storengy'!D97</f>
        <v>0</v>
      </c>
      <c r="E105" s="60">
        <f t="shared" si="8"/>
        <v>9.586421735209198</v>
      </c>
      <c r="F105" s="58">
        <f t="shared" si="9"/>
        <v>0.72783176246639991</v>
      </c>
      <c r="G105" s="59">
        <f>IF(F105&gt;=1,0,_xlfn.XLOOKUP(F105,'Sediane Nord'!$B$31:$B$131,'Sediane Nord'!$R$31:$R$131,,1))</f>
        <v>0.81474999999999997</v>
      </c>
      <c r="H105" s="142">
        <f xml:space="preserve">
IF(AND(F105&gt;='Sediane Nord'!$S$15,A105&lt;='Sediane Nord'!$R$15),0,
IF(AND(F105&gt;='Sediane Nord'!$S$16,A105&lt;='Sediane Nord'!$R$16),0,
IF(AND(F105&gt;='Sediane Nord'!$S$17,A105&lt;='Sediane Nord'!$R$17),0,
IF(AND(F105&gt;='Sediane Nord'!$S$18,A105&lt;='Sediane Nord'!$R$18),0,
$E$4*(1-D105)*G105))))</f>
        <v>124.60882314600001</v>
      </c>
      <c r="I105" s="192">
        <f>IF(COUNTIFS('PTC GRTgaz'!$AA$11:$AA$28891,"",'PTC GRTgaz'!$B$11:$B$28891,'Nord-Ouest'!I$15,'PTC GRTgaz'!$D$11:$D$28891,'Nord-Ouest'!$A105,'PTC GRTgaz'!$C$11:$C$28891,"DEL")&gt;0,I$13,SUMIFS('PTC GRTgaz'!$AA$11:$AA$28891,'PTC GRTgaz'!$B$11:$B$28891,'Nord-Ouest'!I$15,'PTC GRTgaz'!$D$11:$D$28891,'Nord-Ouest'!$A105,'PTC GRTgaz'!$C$11:$C$28891,"DEL")*1.0026*$I$13/152.94)</f>
        <v>152.94117600000001</v>
      </c>
      <c r="J105" s="102">
        <f t="shared" si="10"/>
        <v>9.586421735209198</v>
      </c>
      <c r="K105" s="58">
        <f t="shared" si="11"/>
        <v>0.72783176246639991</v>
      </c>
      <c r="L105" s="59">
        <f>IF(K105&gt;=1,0,_xlfn.XLOOKUP(K105,'Sediane Nord'!$B$31:$B$131,'Sediane Nord'!$R$31:$R$131,,1))</f>
        <v>0.81474999999999997</v>
      </c>
      <c r="M105" s="142">
        <f xml:space="preserve">
IF(AND(K105&gt;='Sediane Nord'!$S$15,A105&lt;='Sediane Nord'!$R$15),0,
IF(AND(K105&gt;='Sediane Nord'!$S$16,A105&lt;='Sediane Nord'!$R$16),0,
IF(AND(K105&gt;='Sediane Nord'!$S$17,A105&lt;='Sediane Nord'!$R$17),0,
IF(AND(K105&gt;='Sediane Nord'!$S$18,A105&lt;='Sediane Nord'!$R$18),0,
MIN(I105,$E$4*(1-D105)*L105)))))</f>
        <v>124.60882314600001</v>
      </c>
      <c r="N105" s="192">
        <f>IF(COUNTIFS('PTC GRTgaz'!$AB$11:$AB$28891,"",'PTC GRTgaz'!$B$11:$B$28891,'Nord-Ouest'!N$15,'PTC GRTgaz'!$D$11:$D$28891,'Nord-Ouest'!$A105,'PTC GRTgaz'!$C$11:$C$28891,"DEL")&gt;0,N$13,SUMIFS('PTC GRTgaz'!$AB$11:$AB$28891,'PTC GRTgaz'!$B$11:$B$28891,'Nord-Ouest'!N$15,'PTC GRTgaz'!$D$11:$D$28891,'Nord-Ouest'!$A105,'PTC GRTgaz'!$C$11:$C$28891,"DEL")*1.0026*$N$13/152.94)</f>
        <v>152.94117600000001</v>
      </c>
      <c r="O105" s="102">
        <f t="shared" si="12"/>
        <v>9.586421735209198</v>
      </c>
      <c r="P105" s="58">
        <f t="shared" si="13"/>
        <v>0.72783176246639991</v>
      </c>
      <c r="Q105" s="59">
        <f>IF(P105&gt;=1,0,_xlfn.XLOOKUP(P105,'Sediane Nord'!$B$31:$B$131,'Sediane Nord'!$R$31:$R$131,,1))</f>
        <v>0.81474999999999997</v>
      </c>
      <c r="R105" s="142">
        <f xml:space="preserve">
IF(AND(P105&gt;='Sediane Nord'!$S$15,A105&lt;='Sediane Nord'!$R$15),0,
IF(AND(P105&gt;='Sediane Nord'!$S$16,A105&lt;='Sediane Nord'!$R$16),0,
IF(AND(P105&gt;='Sediane Nord'!$S$17,A105&lt;='Sediane Nord'!$R$17),0,
IF(AND(P105&gt;='Sediane Nord'!$S$18,A105&lt;='Sediane Nord'!$R$18),0,
MIN(N105,$E$4*(1-D105)*Q105)))))</f>
        <v>124.60882314600001</v>
      </c>
    </row>
    <row r="106" spans="1:18" x14ac:dyDescent="0.45">
      <c r="A106" s="56">
        <f t="shared" si="7"/>
        <v>44742</v>
      </c>
      <c r="B106" s="157">
        <f>_xlfn.XLOOKUP(A106,'Sediane Nord'!$R$23:$R$25,'Sediane Nord'!$U$23:$U$25,0,0)</f>
        <v>0</v>
      </c>
      <c r="C106" s="143">
        <f>_xlfn.XLOOKUP(A106,'Sediane Nord'!$R$15:$R$18,'Sediane Nord'!$U$15:$U$18,SUM($E$3:$G$3),0)</f>
        <v>13</v>
      </c>
      <c r="D106" s="58">
        <f>'PT Storengy'!D98</f>
        <v>0</v>
      </c>
      <c r="E106" s="60">
        <f t="shared" si="8"/>
        <v>9.7088511465971976</v>
      </c>
      <c r="F106" s="58">
        <f t="shared" si="9"/>
        <v>0.7374170565545537</v>
      </c>
      <c r="G106" s="59">
        <f>IF(F106&gt;=1,0,_xlfn.XLOOKUP(F106,'Sediane Nord'!$B$31:$B$131,'Sediane Nord'!$R$31:$R$131,,1))</f>
        <v>0.8005000000000001</v>
      </c>
      <c r="H106" s="142">
        <f xml:space="preserve">
IF(AND(F106&gt;='Sediane Nord'!$S$15,A106&lt;='Sediane Nord'!$R$15),0,
IF(AND(F106&gt;='Sediane Nord'!$S$16,A106&lt;='Sediane Nord'!$R$16),0,
IF(AND(F106&gt;='Sediane Nord'!$S$17,A106&lt;='Sediane Nord'!$R$17),0,
IF(AND(F106&gt;='Sediane Nord'!$S$18,A106&lt;='Sediane Nord'!$R$18),0,
$E$4*(1-D106)*G106))))</f>
        <v>122.42941138800002</v>
      </c>
      <c r="I106" s="192">
        <f>IF(COUNTIFS('PTC GRTgaz'!$AA$11:$AA$28891,"",'PTC GRTgaz'!$B$11:$B$28891,'Nord-Ouest'!I$15,'PTC GRTgaz'!$D$11:$D$28891,'Nord-Ouest'!$A106,'PTC GRTgaz'!$C$11:$C$28891,"DEL")&gt;0,I$13,SUMIFS('PTC GRTgaz'!$AA$11:$AA$28891,'PTC GRTgaz'!$B$11:$B$28891,'Nord-Ouest'!I$15,'PTC GRTgaz'!$D$11:$D$28891,'Nord-Ouest'!$A106,'PTC GRTgaz'!$C$11:$C$28891,"DEL")*1.0026*$I$13/152.94)</f>
        <v>152.94117600000001</v>
      </c>
      <c r="J106" s="102">
        <f t="shared" si="10"/>
        <v>9.7088511465971976</v>
      </c>
      <c r="K106" s="58">
        <f t="shared" si="11"/>
        <v>0.7374170565545537</v>
      </c>
      <c r="L106" s="59">
        <f>IF(K106&gt;=1,0,_xlfn.XLOOKUP(K106,'Sediane Nord'!$B$31:$B$131,'Sediane Nord'!$R$31:$R$131,,1))</f>
        <v>0.8005000000000001</v>
      </c>
      <c r="M106" s="142">
        <f xml:space="preserve">
IF(AND(K106&gt;='Sediane Nord'!$S$15,A106&lt;='Sediane Nord'!$R$15),0,
IF(AND(K106&gt;='Sediane Nord'!$S$16,A106&lt;='Sediane Nord'!$R$16),0,
IF(AND(K106&gt;='Sediane Nord'!$S$17,A106&lt;='Sediane Nord'!$R$17),0,
IF(AND(K106&gt;='Sediane Nord'!$S$18,A106&lt;='Sediane Nord'!$R$18),0,
MIN(I106,$E$4*(1-D106)*L106)))))</f>
        <v>122.42941138800002</v>
      </c>
      <c r="N106" s="192">
        <f>IF(COUNTIFS('PTC GRTgaz'!$AB$11:$AB$28891,"",'PTC GRTgaz'!$B$11:$B$28891,'Nord-Ouest'!N$15,'PTC GRTgaz'!$D$11:$D$28891,'Nord-Ouest'!$A106,'PTC GRTgaz'!$C$11:$C$28891,"DEL")&gt;0,N$13,SUMIFS('PTC GRTgaz'!$AB$11:$AB$28891,'PTC GRTgaz'!$B$11:$B$28891,'Nord-Ouest'!N$15,'PTC GRTgaz'!$D$11:$D$28891,'Nord-Ouest'!$A106,'PTC GRTgaz'!$C$11:$C$28891,"DEL")*1.0026*$N$13/152.94)</f>
        <v>152.94117600000001</v>
      </c>
      <c r="O106" s="102">
        <f t="shared" si="12"/>
        <v>9.7088511465971976</v>
      </c>
      <c r="P106" s="58">
        <f t="shared" si="13"/>
        <v>0.7374170565545537</v>
      </c>
      <c r="Q106" s="59">
        <f>IF(P106&gt;=1,0,_xlfn.XLOOKUP(P106,'Sediane Nord'!$B$31:$B$131,'Sediane Nord'!$R$31:$R$131,,1))</f>
        <v>0.8005000000000001</v>
      </c>
      <c r="R106" s="142">
        <f xml:space="preserve">
IF(AND(P106&gt;='Sediane Nord'!$S$15,A106&lt;='Sediane Nord'!$R$15),0,
IF(AND(P106&gt;='Sediane Nord'!$S$16,A106&lt;='Sediane Nord'!$R$16),0,
IF(AND(P106&gt;='Sediane Nord'!$S$17,A106&lt;='Sediane Nord'!$R$17),0,
IF(AND(P106&gt;='Sediane Nord'!$S$18,A106&lt;='Sediane Nord'!$R$18),0,
MIN(N106,$E$4*(1-D106)*Q106)))))</f>
        <v>122.42941138800002</v>
      </c>
    </row>
    <row r="107" spans="1:18" x14ac:dyDescent="0.45">
      <c r="A107" s="56">
        <f t="shared" si="7"/>
        <v>44743</v>
      </c>
      <c r="B107" s="157">
        <f>_xlfn.XLOOKUP(A107,'Sediane Nord'!$R$23:$R$25,'Sediane Nord'!$U$23:$U$25,0,0)</f>
        <v>0</v>
      </c>
      <c r="C107" s="143">
        <f>_xlfn.XLOOKUP(A107,'Sediane Nord'!$R$15:$R$18,'Sediane Nord'!$U$15:$U$18,SUM($E$3:$G$3),0)</f>
        <v>13</v>
      </c>
      <c r="D107" s="58">
        <f>'PT Storengy'!D99</f>
        <v>0</v>
      </c>
      <c r="E107" s="60">
        <f t="shared" si="8"/>
        <v>9.8291011462271971</v>
      </c>
      <c r="F107" s="58">
        <f t="shared" si="9"/>
        <v>0.74683470358439985</v>
      </c>
      <c r="G107" s="59">
        <f>IF(F107&gt;=1,0,_xlfn.XLOOKUP(F107,'Sediane Nord'!$B$31:$B$131,'Sediane Nord'!$R$31:$R$131,,1))</f>
        <v>0.78625</v>
      </c>
      <c r="H107" s="142">
        <f xml:space="preserve">
IF(AND(F107&gt;='Sediane Nord'!$S$15,A107&lt;='Sediane Nord'!$R$15),0,
IF(AND(F107&gt;='Sediane Nord'!$S$16,A107&lt;='Sediane Nord'!$R$16),0,
IF(AND(F107&gt;='Sediane Nord'!$S$17,A107&lt;='Sediane Nord'!$R$17),0,
IF(AND(F107&gt;='Sediane Nord'!$S$18,A107&lt;='Sediane Nord'!$R$18),0,
$E$4*(1-D107)*G107))))</f>
        <v>120.24999963</v>
      </c>
      <c r="I107" s="192">
        <f>IF(COUNTIFS('PTC GRTgaz'!$AA$11:$AA$28891,"",'PTC GRTgaz'!$B$11:$B$28891,'Nord-Ouest'!I$15,'PTC GRTgaz'!$D$11:$D$28891,'Nord-Ouest'!$A107,'PTC GRTgaz'!$C$11:$C$28891,"DEL")&gt;0,I$13,SUMIFS('PTC GRTgaz'!$AA$11:$AA$28891,'PTC GRTgaz'!$B$11:$B$28891,'Nord-Ouest'!I$15,'PTC GRTgaz'!$D$11:$D$28891,'Nord-Ouest'!$A107,'PTC GRTgaz'!$C$11:$C$28891,"DEL")*1.0026*$I$13/152.94)</f>
        <v>152.94117600000001</v>
      </c>
      <c r="J107" s="102">
        <f t="shared" si="10"/>
        <v>9.8291011462271971</v>
      </c>
      <c r="K107" s="58">
        <f t="shared" si="11"/>
        <v>0.74683470358439985</v>
      </c>
      <c r="L107" s="59">
        <f>IF(K107&gt;=1,0,_xlfn.XLOOKUP(K107,'Sediane Nord'!$B$31:$B$131,'Sediane Nord'!$R$31:$R$131,,1))</f>
        <v>0.78625</v>
      </c>
      <c r="M107" s="142">
        <f xml:space="preserve">
IF(AND(K107&gt;='Sediane Nord'!$S$15,A107&lt;='Sediane Nord'!$R$15),0,
IF(AND(K107&gt;='Sediane Nord'!$S$16,A107&lt;='Sediane Nord'!$R$16),0,
IF(AND(K107&gt;='Sediane Nord'!$S$17,A107&lt;='Sediane Nord'!$R$17),0,
IF(AND(K107&gt;='Sediane Nord'!$S$18,A107&lt;='Sediane Nord'!$R$18),0,
MIN(I107,$E$4*(1-D107)*L107)))))</f>
        <v>120.24999963</v>
      </c>
      <c r="N107" s="192">
        <f>IF(COUNTIFS('PTC GRTgaz'!$AB$11:$AB$28891,"",'PTC GRTgaz'!$B$11:$B$28891,'Nord-Ouest'!N$15,'PTC GRTgaz'!$D$11:$D$28891,'Nord-Ouest'!$A107,'PTC GRTgaz'!$C$11:$C$28891,"DEL")&gt;0,N$13,SUMIFS('PTC GRTgaz'!$AB$11:$AB$28891,'PTC GRTgaz'!$B$11:$B$28891,'Nord-Ouest'!N$15,'PTC GRTgaz'!$D$11:$D$28891,'Nord-Ouest'!$A107,'PTC GRTgaz'!$C$11:$C$28891,"DEL")*1.0026*$N$13/152.94)</f>
        <v>152.94117600000001</v>
      </c>
      <c r="O107" s="102">
        <f t="shared" si="12"/>
        <v>9.8291011462271971</v>
      </c>
      <c r="P107" s="58">
        <f t="shared" si="13"/>
        <v>0.74683470358439985</v>
      </c>
      <c r="Q107" s="59">
        <f>IF(P107&gt;=1,0,_xlfn.XLOOKUP(P107,'Sediane Nord'!$B$31:$B$131,'Sediane Nord'!$R$31:$R$131,,1))</f>
        <v>0.78625</v>
      </c>
      <c r="R107" s="142">
        <f xml:space="preserve">
IF(AND(P107&gt;='Sediane Nord'!$S$15,A107&lt;='Sediane Nord'!$R$15),0,
IF(AND(P107&gt;='Sediane Nord'!$S$16,A107&lt;='Sediane Nord'!$R$16),0,
IF(AND(P107&gt;='Sediane Nord'!$S$17,A107&lt;='Sediane Nord'!$R$17),0,
IF(AND(P107&gt;='Sediane Nord'!$S$18,A107&lt;='Sediane Nord'!$R$18),0,
MIN(N107,$E$4*(1-D107)*Q107)))))</f>
        <v>120.24999963</v>
      </c>
    </row>
    <row r="108" spans="1:18" x14ac:dyDescent="0.45">
      <c r="A108" s="56">
        <f t="shared" si="7"/>
        <v>44744</v>
      </c>
      <c r="B108" s="157">
        <f>_xlfn.XLOOKUP(A108,'Sediane Nord'!$R$23:$R$25,'Sediane Nord'!$U$23:$U$25,0,0)</f>
        <v>0</v>
      </c>
      <c r="C108" s="143">
        <f>_xlfn.XLOOKUP(A108,'Sediane Nord'!$R$15:$R$18,'Sediane Nord'!$U$15:$U$18,SUM($E$3:$G$3),0)</f>
        <v>13</v>
      </c>
      <c r="D108" s="58">
        <f>'PT Storengy'!D100</f>
        <v>0</v>
      </c>
      <c r="E108" s="60">
        <f t="shared" si="8"/>
        <v>9.9471717340991965</v>
      </c>
      <c r="F108" s="58">
        <f t="shared" si="9"/>
        <v>0.75608470355593826</v>
      </c>
      <c r="G108" s="59">
        <f>IF(F108&gt;=1,0,_xlfn.XLOOKUP(F108,'Sediane Nord'!$B$31:$B$131,'Sediane Nord'!$R$31:$R$131,,1))</f>
        <v>0.77200000000000002</v>
      </c>
      <c r="H108" s="142">
        <f xml:space="preserve">
IF(AND(F108&gt;='Sediane Nord'!$S$15,A108&lt;='Sediane Nord'!$R$15),0,
IF(AND(F108&gt;='Sediane Nord'!$S$16,A108&lt;='Sediane Nord'!$R$16),0,
IF(AND(F108&gt;='Sediane Nord'!$S$17,A108&lt;='Sediane Nord'!$R$17),0,
IF(AND(F108&gt;='Sediane Nord'!$S$18,A108&lt;='Sediane Nord'!$R$18),0,
$E$4*(1-D108)*G108))))</f>
        <v>118.07058787200002</v>
      </c>
      <c r="I108" s="192">
        <f>IF(COUNTIFS('PTC GRTgaz'!$AA$11:$AA$28891,"",'PTC GRTgaz'!$B$11:$B$28891,'Nord-Ouest'!I$15,'PTC GRTgaz'!$D$11:$D$28891,'Nord-Ouest'!$A108,'PTC GRTgaz'!$C$11:$C$28891,"DEL")&gt;0,I$13,SUMIFS('PTC GRTgaz'!$AA$11:$AA$28891,'PTC GRTgaz'!$B$11:$B$28891,'Nord-Ouest'!I$15,'PTC GRTgaz'!$D$11:$D$28891,'Nord-Ouest'!$A108,'PTC GRTgaz'!$C$11:$C$28891,"DEL")*1.0026*$I$13/152.94)</f>
        <v>152.94117600000001</v>
      </c>
      <c r="J108" s="102">
        <f t="shared" si="10"/>
        <v>9.9471717340991965</v>
      </c>
      <c r="K108" s="58">
        <f t="shared" si="11"/>
        <v>0.75608470355593826</v>
      </c>
      <c r="L108" s="59">
        <f>IF(K108&gt;=1,0,_xlfn.XLOOKUP(K108,'Sediane Nord'!$B$31:$B$131,'Sediane Nord'!$R$31:$R$131,,1))</f>
        <v>0.77200000000000002</v>
      </c>
      <c r="M108" s="142">
        <f xml:space="preserve">
IF(AND(K108&gt;='Sediane Nord'!$S$15,A108&lt;='Sediane Nord'!$R$15),0,
IF(AND(K108&gt;='Sediane Nord'!$S$16,A108&lt;='Sediane Nord'!$R$16),0,
IF(AND(K108&gt;='Sediane Nord'!$S$17,A108&lt;='Sediane Nord'!$R$17),0,
IF(AND(K108&gt;='Sediane Nord'!$S$18,A108&lt;='Sediane Nord'!$R$18),0,
MIN(I108,$E$4*(1-D108)*L108)))))</f>
        <v>118.07058787200002</v>
      </c>
      <c r="N108" s="192">
        <f>IF(COUNTIFS('PTC GRTgaz'!$AB$11:$AB$28891,"",'PTC GRTgaz'!$B$11:$B$28891,'Nord-Ouest'!N$15,'PTC GRTgaz'!$D$11:$D$28891,'Nord-Ouest'!$A108,'PTC GRTgaz'!$C$11:$C$28891,"DEL")&gt;0,N$13,SUMIFS('PTC GRTgaz'!$AB$11:$AB$28891,'PTC GRTgaz'!$B$11:$B$28891,'Nord-Ouest'!N$15,'PTC GRTgaz'!$D$11:$D$28891,'Nord-Ouest'!$A108,'PTC GRTgaz'!$C$11:$C$28891,"DEL")*1.0026*$N$13/152.94)</f>
        <v>152.94117600000001</v>
      </c>
      <c r="O108" s="102">
        <f t="shared" si="12"/>
        <v>9.9471717340991965</v>
      </c>
      <c r="P108" s="58">
        <f t="shared" si="13"/>
        <v>0.75608470355593826</v>
      </c>
      <c r="Q108" s="59">
        <f>IF(P108&gt;=1,0,_xlfn.XLOOKUP(P108,'Sediane Nord'!$B$31:$B$131,'Sediane Nord'!$R$31:$R$131,,1))</f>
        <v>0.77200000000000002</v>
      </c>
      <c r="R108" s="142">
        <f xml:space="preserve">
IF(AND(P108&gt;='Sediane Nord'!$S$15,A108&lt;='Sediane Nord'!$R$15),0,
IF(AND(P108&gt;='Sediane Nord'!$S$16,A108&lt;='Sediane Nord'!$R$16),0,
IF(AND(P108&gt;='Sediane Nord'!$S$17,A108&lt;='Sediane Nord'!$R$17),0,
IF(AND(P108&gt;='Sediane Nord'!$S$18,A108&lt;='Sediane Nord'!$R$18),0,
MIN(N108,$E$4*(1-D108)*Q108)))))</f>
        <v>118.07058787200002</v>
      </c>
    </row>
    <row r="109" spans="1:18" x14ac:dyDescent="0.45">
      <c r="A109" s="56">
        <f t="shared" si="7"/>
        <v>44745</v>
      </c>
      <c r="B109" s="157">
        <f>_xlfn.XLOOKUP(A109,'Sediane Nord'!$R$23:$R$25,'Sediane Nord'!$U$23:$U$25,0,0)</f>
        <v>0</v>
      </c>
      <c r="C109" s="143">
        <f>_xlfn.XLOOKUP(A109,'Sediane Nord'!$R$15:$R$18,'Sediane Nord'!$U$15:$U$18,SUM($E$3:$G$3),0)</f>
        <v>13</v>
      </c>
      <c r="D109" s="58">
        <f>'PT Storengy'!D101</f>
        <v>0</v>
      </c>
      <c r="E109" s="60">
        <f t="shared" si="8"/>
        <v>10.063062910213196</v>
      </c>
      <c r="F109" s="58">
        <f t="shared" si="9"/>
        <v>0.76516705646916894</v>
      </c>
      <c r="G109" s="59">
        <f>IF(F109&gt;=1,0,_xlfn.XLOOKUP(F109,'Sediane Nord'!$B$31:$B$131,'Sediane Nord'!$R$31:$R$131,,1))</f>
        <v>0.75774999999999981</v>
      </c>
      <c r="H109" s="142">
        <f xml:space="preserve">
IF(AND(F109&gt;='Sediane Nord'!$S$15,A109&lt;='Sediane Nord'!$R$15),0,
IF(AND(F109&gt;='Sediane Nord'!$S$16,A109&lt;='Sediane Nord'!$R$16),0,
IF(AND(F109&gt;='Sediane Nord'!$S$17,A109&lt;='Sediane Nord'!$R$17),0,
IF(AND(F109&gt;='Sediane Nord'!$S$18,A109&lt;='Sediane Nord'!$R$18),0,
$E$4*(1-D109)*G109))))</f>
        <v>115.89117611399998</v>
      </c>
      <c r="I109" s="192">
        <f>IF(COUNTIFS('PTC GRTgaz'!$AA$11:$AA$28891,"",'PTC GRTgaz'!$B$11:$B$28891,'Nord-Ouest'!I$15,'PTC GRTgaz'!$D$11:$D$28891,'Nord-Ouest'!$A109,'PTC GRTgaz'!$C$11:$C$28891,"DEL")&gt;0,I$13,SUMIFS('PTC GRTgaz'!$AA$11:$AA$28891,'PTC GRTgaz'!$B$11:$B$28891,'Nord-Ouest'!I$15,'PTC GRTgaz'!$D$11:$D$28891,'Nord-Ouest'!$A109,'PTC GRTgaz'!$C$11:$C$28891,"DEL")*1.0026*$I$13/152.94)</f>
        <v>152.94117600000001</v>
      </c>
      <c r="J109" s="102">
        <f t="shared" si="10"/>
        <v>10.063062910213196</v>
      </c>
      <c r="K109" s="58">
        <f t="shared" si="11"/>
        <v>0.76516705646916894</v>
      </c>
      <c r="L109" s="59">
        <f>IF(K109&gt;=1,0,_xlfn.XLOOKUP(K109,'Sediane Nord'!$B$31:$B$131,'Sediane Nord'!$R$31:$R$131,,1))</f>
        <v>0.75774999999999981</v>
      </c>
      <c r="M109" s="142">
        <f xml:space="preserve">
IF(AND(K109&gt;='Sediane Nord'!$S$15,A109&lt;='Sediane Nord'!$R$15),0,
IF(AND(K109&gt;='Sediane Nord'!$S$16,A109&lt;='Sediane Nord'!$R$16),0,
IF(AND(K109&gt;='Sediane Nord'!$S$17,A109&lt;='Sediane Nord'!$R$17),0,
IF(AND(K109&gt;='Sediane Nord'!$S$18,A109&lt;='Sediane Nord'!$R$18),0,
MIN(I109,$E$4*(1-D109)*L109)))))</f>
        <v>115.89117611399998</v>
      </c>
      <c r="N109" s="192">
        <f>IF(COUNTIFS('PTC GRTgaz'!$AB$11:$AB$28891,"",'PTC GRTgaz'!$B$11:$B$28891,'Nord-Ouest'!N$15,'PTC GRTgaz'!$D$11:$D$28891,'Nord-Ouest'!$A109,'PTC GRTgaz'!$C$11:$C$28891,"DEL")&gt;0,N$13,SUMIFS('PTC GRTgaz'!$AB$11:$AB$28891,'PTC GRTgaz'!$B$11:$B$28891,'Nord-Ouest'!N$15,'PTC GRTgaz'!$D$11:$D$28891,'Nord-Ouest'!$A109,'PTC GRTgaz'!$C$11:$C$28891,"DEL")*1.0026*$N$13/152.94)</f>
        <v>152.94117600000001</v>
      </c>
      <c r="O109" s="102">
        <f t="shared" si="12"/>
        <v>10.063062910213196</v>
      </c>
      <c r="P109" s="58">
        <f t="shared" si="13"/>
        <v>0.76516705646916894</v>
      </c>
      <c r="Q109" s="59">
        <f>IF(P109&gt;=1,0,_xlfn.XLOOKUP(P109,'Sediane Nord'!$B$31:$B$131,'Sediane Nord'!$R$31:$R$131,,1))</f>
        <v>0.75774999999999981</v>
      </c>
      <c r="R109" s="142">
        <f xml:space="preserve">
IF(AND(P109&gt;='Sediane Nord'!$S$15,A109&lt;='Sediane Nord'!$R$15),0,
IF(AND(P109&gt;='Sediane Nord'!$S$16,A109&lt;='Sediane Nord'!$R$16),0,
IF(AND(P109&gt;='Sediane Nord'!$S$17,A109&lt;='Sediane Nord'!$R$17),0,
IF(AND(P109&gt;='Sediane Nord'!$S$18,A109&lt;='Sediane Nord'!$R$18),0,
MIN(N109,$E$4*(1-D109)*Q109)))))</f>
        <v>115.89117611399998</v>
      </c>
    </row>
    <row r="110" spans="1:18" x14ac:dyDescent="0.45">
      <c r="A110" s="56">
        <f t="shared" si="7"/>
        <v>44746</v>
      </c>
      <c r="B110" s="157">
        <f>_xlfn.XLOOKUP(A110,'Sediane Nord'!$R$23:$R$25,'Sediane Nord'!$U$23:$U$25,0,0)</f>
        <v>0</v>
      </c>
      <c r="C110" s="143">
        <f>_xlfn.XLOOKUP(A110,'Sediane Nord'!$R$15:$R$18,'Sediane Nord'!$U$15:$U$18,SUM($E$3:$G$3),0)</f>
        <v>13</v>
      </c>
      <c r="D110" s="58">
        <f>'PT Storengy'!D102</f>
        <v>0</v>
      </c>
      <c r="E110" s="60">
        <f t="shared" si="8"/>
        <v>10.176774674569195</v>
      </c>
      <c r="F110" s="58">
        <f t="shared" si="9"/>
        <v>0.77408176232409198</v>
      </c>
      <c r="G110" s="59">
        <f>IF(F110&gt;=1,0,_xlfn.XLOOKUP(F110,'Sediane Nord'!$B$31:$B$131,'Sediane Nord'!$R$31:$R$131,,1))</f>
        <v>0.74349999999999983</v>
      </c>
      <c r="H110" s="142">
        <f xml:space="preserve">
IF(AND(F110&gt;='Sediane Nord'!$S$15,A110&lt;='Sediane Nord'!$R$15),0,
IF(AND(F110&gt;='Sediane Nord'!$S$16,A110&lt;='Sediane Nord'!$R$16),0,
IF(AND(F110&gt;='Sediane Nord'!$S$17,A110&lt;='Sediane Nord'!$R$17),0,
IF(AND(F110&gt;='Sediane Nord'!$S$18,A110&lt;='Sediane Nord'!$R$18),0,
$E$4*(1-D110)*G110))))</f>
        <v>113.71176435599999</v>
      </c>
      <c r="I110" s="192">
        <f>IF(COUNTIFS('PTC GRTgaz'!$AA$11:$AA$28891,"",'PTC GRTgaz'!$B$11:$B$28891,'Nord-Ouest'!I$15,'PTC GRTgaz'!$D$11:$D$28891,'Nord-Ouest'!$A110,'PTC GRTgaz'!$C$11:$C$28891,"DEL")&gt;0,I$13,SUMIFS('PTC GRTgaz'!$AA$11:$AA$28891,'PTC GRTgaz'!$B$11:$B$28891,'Nord-Ouest'!I$15,'PTC GRTgaz'!$D$11:$D$28891,'Nord-Ouest'!$A110,'PTC GRTgaz'!$C$11:$C$28891,"DEL")*1.0026*$I$13/152.94)</f>
        <v>152.94117600000001</v>
      </c>
      <c r="J110" s="102">
        <f t="shared" si="10"/>
        <v>10.176774674569195</v>
      </c>
      <c r="K110" s="58">
        <f t="shared" si="11"/>
        <v>0.77408176232409198</v>
      </c>
      <c r="L110" s="59">
        <f>IF(K110&gt;=1,0,_xlfn.XLOOKUP(K110,'Sediane Nord'!$B$31:$B$131,'Sediane Nord'!$R$31:$R$131,,1))</f>
        <v>0.74349999999999983</v>
      </c>
      <c r="M110" s="142">
        <f xml:space="preserve">
IF(AND(K110&gt;='Sediane Nord'!$S$15,A110&lt;='Sediane Nord'!$R$15),0,
IF(AND(K110&gt;='Sediane Nord'!$S$16,A110&lt;='Sediane Nord'!$R$16),0,
IF(AND(K110&gt;='Sediane Nord'!$S$17,A110&lt;='Sediane Nord'!$R$17),0,
IF(AND(K110&gt;='Sediane Nord'!$S$18,A110&lt;='Sediane Nord'!$R$18),0,
MIN(I110,$E$4*(1-D110)*L110)))))</f>
        <v>113.71176435599999</v>
      </c>
      <c r="N110" s="192">
        <f>IF(COUNTIFS('PTC GRTgaz'!$AB$11:$AB$28891,"",'PTC GRTgaz'!$B$11:$B$28891,'Nord-Ouest'!N$15,'PTC GRTgaz'!$D$11:$D$28891,'Nord-Ouest'!$A110,'PTC GRTgaz'!$C$11:$C$28891,"DEL")&gt;0,N$13,SUMIFS('PTC GRTgaz'!$AB$11:$AB$28891,'PTC GRTgaz'!$B$11:$B$28891,'Nord-Ouest'!N$15,'PTC GRTgaz'!$D$11:$D$28891,'Nord-Ouest'!$A110,'PTC GRTgaz'!$C$11:$C$28891,"DEL")*1.0026*$N$13/152.94)</f>
        <v>152.94117600000001</v>
      </c>
      <c r="O110" s="102">
        <f t="shared" si="12"/>
        <v>10.176774674569195</v>
      </c>
      <c r="P110" s="58">
        <f t="shared" si="13"/>
        <v>0.77408176232409198</v>
      </c>
      <c r="Q110" s="59">
        <f>IF(P110&gt;=1,0,_xlfn.XLOOKUP(P110,'Sediane Nord'!$B$31:$B$131,'Sediane Nord'!$R$31:$R$131,,1))</f>
        <v>0.74349999999999983</v>
      </c>
      <c r="R110" s="142">
        <f xml:space="preserve">
IF(AND(P110&gt;='Sediane Nord'!$S$15,A110&lt;='Sediane Nord'!$R$15),0,
IF(AND(P110&gt;='Sediane Nord'!$S$16,A110&lt;='Sediane Nord'!$R$16),0,
IF(AND(P110&gt;='Sediane Nord'!$S$17,A110&lt;='Sediane Nord'!$R$17),0,
IF(AND(P110&gt;='Sediane Nord'!$S$18,A110&lt;='Sediane Nord'!$R$18),0,
MIN(N110,$E$4*(1-D110)*Q110)))))</f>
        <v>113.71176435599999</v>
      </c>
    </row>
    <row r="111" spans="1:18" x14ac:dyDescent="0.45">
      <c r="A111" s="56">
        <f t="shared" si="7"/>
        <v>44747</v>
      </c>
      <c r="B111" s="157">
        <f>_xlfn.XLOOKUP(A111,'Sediane Nord'!$R$23:$R$25,'Sediane Nord'!$U$23:$U$25,0,0)</f>
        <v>0</v>
      </c>
      <c r="C111" s="143">
        <f>_xlfn.XLOOKUP(A111,'Sediane Nord'!$R$15:$R$18,'Sediane Nord'!$U$15:$U$18,SUM($E$3:$G$3),0)</f>
        <v>13</v>
      </c>
      <c r="D111" s="58">
        <f>'PT Storengy'!D103</f>
        <v>0</v>
      </c>
      <c r="E111" s="60">
        <f t="shared" si="8"/>
        <v>10.288307027167194</v>
      </c>
      <c r="F111" s="58">
        <f t="shared" si="9"/>
        <v>0.78282882112070729</v>
      </c>
      <c r="G111" s="59">
        <f>IF(F111&gt;=1,0,_xlfn.XLOOKUP(F111,'Sediane Nord'!$B$31:$B$131,'Sediane Nord'!$R$31:$R$131,,1))</f>
        <v>0.72924999999999984</v>
      </c>
      <c r="H111" s="142">
        <f xml:space="preserve">
IF(AND(F111&gt;='Sediane Nord'!$S$15,A111&lt;='Sediane Nord'!$R$15),0,
IF(AND(F111&gt;='Sediane Nord'!$S$16,A111&lt;='Sediane Nord'!$R$16),0,
IF(AND(F111&gt;='Sediane Nord'!$S$17,A111&lt;='Sediane Nord'!$R$17),0,
IF(AND(F111&gt;='Sediane Nord'!$S$18,A111&lt;='Sediane Nord'!$R$18),0,
$E$4*(1-D111)*G111))))</f>
        <v>111.53235259799999</v>
      </c>
      <c r="I111" s="192">
        <f>IF(COUNTIFS('PTC GRTgaz'!$AA$11:$AA$28891,"",'PTC GRTgaz'!$B$11:$B$28891,'Nord-Ouest'!I$15,'PTC GRTgaz'!$D$11:$D$28891,'Nord-Ouest'!$A111,'PTC GRTgaz'!$C$11:$C$28891,"DEL")&gt;0,I$13,SUMIFS('PTC GRTgaz'!$AA$11:$AA$28891,'PTC GRTgaz'!$B$11:$B$28891,'Nord-Ouest'!I$15,'PTC GRTgaz'!$D$11:$D$28891,'Nord-Ouest'!$A111,'PTC GRTgaz'!$C$11:$C$28891,"DEL")*1.0026*$I$13/152.94)</f>
        <v>152.94117600000001</v>
      </c>
      <c r="J111" s="102">
        <f t="shared" si="10"/>
        <v>10.288307027167194</v>
      </c>
      <c r="K111" s="58">
        <f t="shared" si="11"/>
        <v>0.78282882112070729</v>
      </c>
      <c r="L111" s="59">
        <f>IF(K111&gt;=1,0,_xlfn.XLOOKUP(K111,'Sediane Nord'!$B$31:$B$131,'Sediane Nord'!$R$31:$R$131,,1))</f>
        <v>0.72924999999999984</v>
      </c>
      <c r="M111" s="142">
        <f xml:space="preserve">
IF(AND(K111&gt;='Sediane Nord'!$S$15,A111&lt;='Sediane Nord'!$R$15),0,
IF(AND(K111&gt;='Sediane Nord'!$S$16,A111&lt;='Sediane Nord'!$R$16),0,
IF(AND(K111&gt;='Sediane Nord'!$S$17,A111&lt;='Sediane Nord'!$R$17),0,
IF(AND(K111&gt;='Sediane Nord'!$S$18,A111&lt;='Sediane Nord'!$R$18),0,
MIN(I111,$E$4*(1-D111)*L111)))))</f>
        <v>111.53235259799999</v>
      </c>
      <c r="N111" s="192">
        <f>IF(COUNTIFS('PTC GRTgaz'!$AB$11:$AB$28891,"",'PTC GRTgaz'!$B$11:$B$28891,'Nord-Ouest'!N$15,'PTC GRTgaz'!$D$11:$D$28891,'Nord-Ouest'!$A111,'PTC GRTgaz'!$C$11:$C$28891,"DEL")&gt;0,N$13,SUMIFS('PTC GRTgaz'!$AB$11:$AB$28891,'PTC GRTgaz'!$B$11:$B$28891,'Nord-Ouest'!N$15,'PTC GRTgaz'!$D$11:$D$28891,'Nord-Ouest'!$A111,'PTC GRTgaz'!$C$11:$C$28891,"DEL")*1.0026*$N$13/152.94)</f>
        <v>152.94117600000001</v>
      </c>
      <c r="O111" s="102">
        <f t="shared" si="12"/>
        <v>10.288307027167194</v>
      </c>
      <c r="P111" s="58">
        <f t="shared" si="13"/>
        <v>0.78282882112070729</v>
      </c>
      <c r="Q111" s="59">
        <f>IF(P111&gt;=1,0,_xlfn.XLOOKUP(P111,'Sediane Nord'!$B$31:$B$131,'Sediane Nord'!$R$31:$R$131,,1))</f>
        <v>0.72924999999999984</v>
      </c>
      <c r="R111" s="142">
        <f xml:space="preserve">
IF(AND(P111&gt;='Sediane Nord'!$S$15,A111&lt;='Sediane Nord'!$R$15),0,
IF(AND(P111&gt;='Sediane Nord'!$S$16,A111&lt;='Sediane Nord'!$R$16),0,
IF(AND(P111&gt;='Sediane Nord'!$S$17,A111&lt;='Sediane Nord'!$R$17),0,
IF(AND(P111&gt;='Sediane Nord'!$S$18,A111&lt;='Sediane Nord'!$R$18),0,
MIN(N111,$E$4*(1-D111)*Q111)))))</f>
        <v>111.53235259799999</v>
      </c>
    </row>
    <row r="112" spans="1:18" x14ac:dyDescent="0.45">
      <c r="A112" s="56">
        <f t="shared" si="7"/>
        <v>44748</v>
      </c>
      <c r="B112" s="157">
        <f>_xlfn.XLOOKUP(A112,'Sediane Nord'!$R$23:$R$25,'Sediane Nord'!$U$23:$U$25,0,0)</f>
        <v>0</v>
      </c>
      <c r="C112" s="143">
        <f>_xlfn.XLOOKUP(A112,'Sediane Nord'!$R$15:$R$18,'Sediane Nord'!$U$15:$U$18,SUM($E$3:$G$3),0)</f>
        <v>13</v>
      </c>
      <c r="D112" s="58">
        <f>'PT Storengy'!D104</f>
        <v>0</v>
      </c>
      <c r="E112" s="60">
        <f t="shared" si="8"/>
        <v>10.397659968007193</v>
      </c>
      <c r="F112" s="58">
        <f t="shared" si="9"/>
        <v>0.79140823285901496</v>
      </c>
      <c r="G112" s="59">
        <f>IF(F112&gt;=1,0,_xlfn.XLOOKUP(F112,'Sediane Nord'!$B$31:$B$131,'Sediane Nord'!$R$31:$R$131,,1))</f>
        <v>0.71499999999999986</v>
      </c>
      <c r="H112" s="142">
        <f xml:space="preserve">
IF(AND(F112&gt;='Sediane Nord'!$S$15,A112&lt;='Sediane Nord'!$R$15),0,
IF(AND(F112&gt;='Sediane Nord'!$S$16,A112&lt;='Sediane Nord'!$R$16),0,
IF(AND(F112&gt;='Sediane Nord'!$S$17,A112&lt;='Sediane Nord'!$R$17),0,
IF(AND(F112&gt;='Sediane Nord'!$S$18,A112&lt;='Sediane Nord'!$R$18),0,
$E$4*(1-D112)*G112))))</f>
        <v>109.35294083999999</v>
      </c>
      <c r="I112" s="192">
        <f>IF(COUNTIFS('PTC GRTgaz'!$AA$11:$AA$28891,"",'PTC GRTgaz'!$B$11:$B$28891,'Nord-Ouest'!I$15,'PTC GRTgaz'!$D$11:$D$28891,'Nord-Ouest'!$A112,'PTC GRTgaz'!$C$11:$C$28891,"DEL")&gt;0,I$13,SUMIFS('PTC GRTgaz'!$AA$11:$AA$28891,'PTC GRTgaz'!$B$11:$B$28891,'Nord-Ouest'!I$15,'PTC GRTgaz'!$D$11:$D$28891,'Nord-Ouest'!$A112,'PTC GRTgaz'!$C$11:$C$28891,"DEL")*1.0026*$I$13/152.94)</f>
        <v>152.94117600000001</v>
      </c>
      <c r="J112" s="102">
        <f t="shared" si="10"/>
        <v>10.397659968007193</v>
      </c>
      <c r="K112" s="58">
        <f t="shared" si="11"/>
        <v>0.79140823285901496</v>
      </c>
      <c r="L112" s="59">
        <f>IF(K112&gt;=1,0,_xlfn.XLOOKUP(K112,'Sediane Nord'!$B$31:$B$131,'Sediane Nord'!$R$31:$R$131,,1))</f>
        <v>0.71499999999999986</v>
      </c>
      <c r="M112" s="142">
        <f xml:space="preserve">
IF(AND(K112&gt;='Sediane Nord'!$S$15,A112&lt;='Sediane Nord'!$R$15),0,
IF(AND(K112&gt;='Sediane Nord'!$S$16,A112&lt;='Sediane Nord'!$R$16),0,
IF(AND(K112&gt;='Sediane Nord'!$S$17,A112&lt;='Sediane Nord'!$R$17),0,
IF(AND(K112&gt;='Sediane Nord'!$S$18,A112&lt;='Sediane Nord'!$R$18),0,
MIN(I112,$E$4*(1-D112)*L112)))))</f>
        <v>109.35294083999999</v>
      </c>
      <c r="N112" s="192">
        <f>IF(COUNTIFS('PTC GRTgaz'!$AB$11:$AB$28891,"",'PTC GRTgaz'!$B$11:$B$28891,'Nord-Ouest'!N$15,'PTC GRTgaz'!$D$11:$D$28891,'Nord-Ouest'!$A112,'PTC GRTgaz'!$C$11:$C$28891,"DEL")&gt;0,N$13,SUMIFS('PTC GRTgaz'!$AB$11:$AB$28891,'PTC GRTgaz'!$B$11:$B$28891,'Nord-Ouest'!N$15,'PTC GRTgaz'!$D$11:$D$28891,'Nord-Ouest'!$A112,'PTC GRTgaz'!$C$11:$C$28891,"DEL")*1.0026*$N$13/152.94)</f>
        <v>152.94117600000001</v>
      </c>
      <c r="O112" s="102">
        <f t="shared" si="12"/>
        <v>10.397659968007193</v>
      </c>
      <c r="P112" s="58">
        <f t="shared" si="13"/>
        <v>0.79140823285901496</v>
      </c>
      <c r="Q112" s="59">
        <f>IF(P112&gt;=1,0,_xlfn.XLOOKUP(P112,'Sediane Nord'!$B$31:$B$131,'Sediane Nord'!$R$31:$R$131,,1))</f>
        <v>0.71499999999999986</v>
      </c>
      <c r="R112" s="142">
        <f xml:space="preserve">
IF(AND(P112&gt;='Sediane Nord'!$S$15,A112&lt;='Sediane Nord'!$R$15),0,
IF(AND(P112&gt;='Sediane Nord'!$S$16,A112&lt;='Sediane Nord'!$R$16),0,
IF(AND(P112&gt;='Sediane Nord'!$S$17,A112&lt;='Sediane Nord'!$R$17),0,
IF(AND(P112&gt;='Sediane Nord'!$S$18,A112&lt;='Sediane Nord'!$R$18),0,
MIN(N112,$E$4*(1-D112)*Q112)))))</f>
        <v>109.35294083999999</v>
      </c>
    </row>
    <row r="113" spans="1:18" x14ac:dyDescent="0.45">
      <c r="A113" s="56">
        <f t="shared" si="7"/>
        <v>44749</v>
      </c>
      <c r="B113" s="157">
        <f>_xlfn.XLOOKUP(A113,'Sediane Nord'!$R$23:$R$25,'Sediane Nord'!$U$23:$U$25,0,0)</f>
        <v>0</v>
      </c>
      <c r="C113" s="143">
        <f>_xlfn.XLOOKUP(A113,'Sediane Nord'!$R$15:$R$18,'Sediane Nord'!$U$15:$U$18,SUM($E$3:$G$3),0)</f>
        <v>13</v>
      </c>
      <c r="D113" s="58">
        <f>'PT Storengy'!D105</f>
        <v>0</v>
      </c>
      <c r="E113" s="60">
        <f t="shared" si="8"/>
        <v>10.507012908847193</v>
      </c>
      <c r="F113" s="58">
        <f t="shared" si="9"/>
        <v>0.79981999753901489</v>
      </c>
      <c r="G113" s="59">
        <f>IF(F113&gt;=1,0,_xlfn.XLOOKUP(F113,'Sediane Nord'!$B$31:$B$131,'Sediane Nord'!$R$31:$R$131,,1))</f>
        <v>0.71499999999999986</v>
      </c>
      <c r="H113" s="142">
        <f xml:space="preserve">
IF(AND(F113&gt;='Sediane Nord'!$S$15,A113&lt;='Sediane Nord'!$R$15),0,
IF(AND(F113&gt;='Sediane Nord'!$S$16,A113&lt;='Sediane Nord'!$R$16),0,
IF(AND(F113&gt;='Sediane Nord'!$S$17,A113&lt;='Sediane Nord'!$R$17),0,
IF(AND(F113&gt;='Sediane Nord'!$S$18,A113&lt;='Sediane Nord'!$R$18),0,
$E$4*(1-D113)*G113))))</f>
        <v>109.35294083999999</v>
      </c>
      <c r="I113" s="192">
        <f>IF(COUNTIFS('PTC GRTgaz'!$AA$11:$AA$28891,"",'PTC GRTgaz'!$B$11:$B$28891,'Nord-Ouest'!I$15,'PTC GRTgaz'!$D$11:$D$28891,'Nord-Ouest'!$A113,'PTC GRTgaz'!$C$11:$C$28891,"DEL")&gt;0,I$13,SUMIFS('PTC GRTgaz'!$AA$11:$AA$28891,'PTC GRTgaz'!$B$11:$B$28891,'Nord-Ouest'!I$15,'PTC GRTgaz'!$D$11:$D$28891,'Nord-Ouest'!$A113,'PTC GRTgaz'!$C$11:$C$28891,"DEL")*1.0026*$I$13/152.94)</f>
        <v>152.94117600000001</v>
      </c>
      <c r="J113" s="102">
        <f t="shared" si="10"/>
        <v>10.507012908847193</v>
      </c>
      <c r="K113" s="58">
        <f t="shared" si="11"/>
        <v>0.79981999753901489</v>
      </c>
      <c r="L113" s="59">
        <f>IF(K113&gt;=1,0,_xlfn.XLOOKUP(K113,'Sediane Nord'!$B$31:$B$131,'Sediane Nord'!$R$31:$R$131,,1))</f>
        <v>0.71499999999999986</v>
      </c>
      <c r="M113" s="142">
        <f xml:space="preserve">
IF(AND(K113&gt;='Sediane Nord'!$S$15,A113&lt;='Sediane Nord'!$R$15),0,
IF(AND(K113&gt;='Sediane Nord'!$S$16,A113&lt;='Sediane Nord'!$R$16),0,
IF(AND(K113&gt;='Sediane Nord'!$S$17,A113&lt;='Sediane Nord'!$R$17),0,
IF(AND(K113&gt;='Sediane Nord'!$S$18,A113&lt;='Sediane Nord'!$R$18),0,
MIN(I113,$E$4*(1-D113)*L113)))))</f>
        <v>109.35294083999999</v>
      </c>
      <c r="N113" s="192">
        <f>IF(COUNTIFS('PTC GRTgaz'!$AB$11:$AB$28891,"",'PTC GRTgaz'!$B$11:$B$28891,'Nord-Ouest'!N$15,'PTC GRTgaz'!$D$11:$D$28891,'Nord-Ouest'!$A113,'PTC GRTgaz'!$C$11:$C$28891,"DEL")&gt;0,N$13,SUMIFS('PTC GRTgaz'!$AB$11:$AB$28891,'PTC GRTgaz'!$B$11:$B$28891,'Nord-Ouest'!N$15,'PTC GRTgaz'!$D$11:$D$28891,'Nord-Ouest'!$A113,'PTC GRTgaz'!$C$11:$C$28891,"DEL")*1.0026*$N$13/152.94)</f>
        <v>152.94117600000001</v>
      </c>
      <c r="O113" s="102">
        <f t="shared" si="12"/>
        <v>10.507012908847193</v>
      </c>
      <c r="P113" s="58">
        <f t="shared" si="13"/>
        <v>0.79981999753901489</v>
      </c>
      <c r="Q113" s="59">
        <f>IF(P113&gt;=1,0,_xlfn.XLOOKUP(P113,'Sediane Nord'!$B$31:$B$131,'Sediane Nord'!$R$31:$R$131,,1))</f>
        <v>0.71499999999999986</v>
      </c>
      <c r="R113" s="142">
        <f xml:space="preserve">
IF(AND(P113&gt;='Sediane Nord'!$S$15,A113&lt;='Sediane Nord'!$R$15),0,
IF(AND(P113&gt;='Sediane Nord'!$S$16,A113&lt;='Sediane Nord'!$R$16),0,
IF(AND(P113&gt;='Sediane Nord'!$S$17,A113&lt;='Sediane Nord'!$R$17),0,
IF(AND(P113&gt;='Sediane Nord'!$S$18,A113&lt;='Sediane Nord'!$R$18),0,
MIN(N113,$E$4*(1-D113)*Q113)))))</f>
        <v>109.35294083999999</v>
      </c>
    </row>
    <row r="114" spans="1:18" x14ac:dyDescent="0.45">
      <c r="A114" s="56">
        <f t="shared" si="7"/>
        <v>44750</v>
      </c>
      <c r="B114" s="157">
        <f>_xlfn.XLOOKUP(A114,'Sediane Nord'!$R$23:$R$25,'Sediane Nord'!$U$23:$U$25,0,0)</f>
        <v>0</v>
      </c>
      <c r="C114" s="143">
        <f>_xlfn.XLOOKUP(A114,'Sediane Nord'!$R$15:$R$18,'Sediane Nord'!$U$15:$U$18,SUM($E$3:$G$3),0)</f>
        <v>13</v>
      </c>
      <c r="D114" s="58">
        <f>'PT Storengy'!D106</f>
        <v>0</v>
      </c>
      <c r="E114" s="60">
        <f t="shared" si="8"/>
        <v>10.614186437929193</v>
      </c>
      <c r="F114" s="58">
        <f t="shared" si="9"/>
        <v>0.80823176221901483</v>
      </c>
      <c r="G114" s="59">
        <f>IF(F114&gt;=1,0,_xlfn.XLOOKUP(F114,'Sediane Nord'!$B$31:$B$131,'Sediane Nord'!$R$31:$R$131,,1))</f>
        <v>0.70074999999999987</v>
      </c>
      <c r="H114" s="142">
        <f xml:space="preserve">
IF(AND(F114&gt;='Sediane Nord'!$S$15,A114&lt;='Sediane Nord'!$R$15),0,
IF(AND(F114&gt;='Sediane Nord'!$S$16,A114&lt;='Sediane Nord'!$R$16),0,
IF(AND(F114&gt;='Sediane Nord'!$S$17,A114&lt;='Sediane Nord'!$R$17),0,
IF(AND(F114&gt;='Sediane Nord'!$S$18,A114&lt;='Sediane Nord'!$R$18),0,
$E$4*(1-D114)*G114))))</f>
        <v>107.17352908199999</v>
      </c>
      <c r="I114" s="192">
        <f>IF(COUNTIFS('PTC GRTgaz'!$AA$11:$AA$28891,"",'PTC GRTgaz'!$B$11:$B$28891,'Nord-Ouest'!I$15,'PTC GRTgaz'!$D$11:$D$28891,'Nord-Ouest'!$A114,'PTC GRTgaz'!$C$11:$C$28891,"DEL")&gt;0,I$13,SUMIFS('PTC GRTgaz'!$AA$11:$AA$28891,'PTC GRTgaz'!$B$11:$B$28891,'Nord-Ouest'!I$15,'PTC GRTgaz'!$D$11:$D$28891,'Nord-Ouest'!$A114,'PTC GRTgaz'!$C$11:$C$28891,"DEL")*1.0026*$I$13/152.94)</f>
        <v>152.94117600000001</v>
      </c>
      <c r="J114" s="102">
        <f t="shared" si="10"/>
        <v>10.614186437929193</v>
      </c>
      <c r="K114" s="58">
        <f t="shared" si="11"/>
        <v>0.80823176221901483</v>
      </c>
      <c r="L114" s="59">
        <f>IF(K114&gt;=1,0,_xlfn.XLOOKUP(K114,'Sediane Nord'!$B$31:$B$131,'Sediane Nord'!$R$31:$R$131,,1))</f>
        <v>0.70074999999999987</v>
      </c>
      <c r="M114" s="142">
        <f xml:space="preserve">
IF(AND(K114&gt;='Sediane Nord'!$S$15,A114&lt;='Sediane Nord'!$R$15),0,
IF(AND(K114&gt;='Sediane Nord'!$S$16,A114&lt;='Sediane Nord'!$R$16),0,
IF(AND(K114&gt;='Sediane Nord'!$S$17,A114&lt;='Sediane Nord'!$R$17),0,
IF(AND(K114&gt;='Sediane Nord'!$S$18,A114&lt;='Sediane Nord'!$R$18),0,
MIN(I114,$E$4*(1-D114)*L114)))))</f>
        <v>107.17352908199999</v>
      </c>
      <c r="N114" s="192">
        <f>IF(COUNTIFS('PTC GRTgaz'!$AB$11:$AB$28891,"",'PTC GRTgaz'!$B$11:$B$28891,'Nord-Ouest'!N$15,'PTC GRTgaz'!$D$11:$D$28891,'Nord-Ouest'!$A114,'PTC GRTgaz'!$C$11:$C$28891,"DEL")&gt;0,N$13,SUMIFS('PTC GRTgaz'!$AB$11:$AB$28891,'PTC GRTgaz'!$B$11:$B$28891,'Nord-Ouest'!N$15,'PTC GRTgaz'!$D$11:$D$28891,'Nord-Ouest'!$A114,'PTC GRTgaz'!$C$11:$C$28891,"DEL")*1.0026*$N$13/152.94)</f>
        <v>152.94117600000001</v>
      </c>
      <c r="O114" s="102">
        <f t="shared" si="12"/>
        <v>10.614186437929193</v>
      </c>
      <c r="P114" s="58">
        <f t="shared" si="13"/>
        <v>0.80823176221901483</v>
      </c>
      <c r="Q114" s="59">
        <f>IF(P114&gt;=1,0,_xlfn.XLOOKUP(P114,'Sediane Nord'!$B$31:$B$131,'Sediane Nord'!$R$31:$R$131,,1))</f>
        <v>0.70074999999999987</v>
      </c>
      <c r="R114" s="142">
        <f xml:space="preserve">
IF(AND(P114&gt;='Sediane Nord'!$S$15,A114&lt;='Sediane Nord'!$R$15),0,
IF(AND(P114&gt;='Sediane Nord'!$S$16,A114&lt;='Sediane Nord'!$R$16),0,
IF(AND(P114&gt;='Sediane Nord'!$S$17,A114&lt;='Sediane Nord'!$R$17),0,
IF(AND(P114&gt;='Sediane Nord'!$S$18,A114&lt;='Sediane Nord'!$R$18),0,
MIN(N114,$E$4*(1-D114)*Q114)))))</f>
        <v>107.17352908199999</v>
      </c>
    </row>
    <row r="115" spans="1:18" x14ac:dyDescent="0.45">
      <c r="A115" s="56">
        <f t="shared" si="7"/>
        <v>44751</v>
      </c>
      <c r="B115" s="157">
        <f>_xlfn.XLOOKUP(A115,'Sediane Nord'!$R$23:$R$25,'Sediane Nord'!$U$23:$U$25,0,0)</f>
        <v>0</v>
      </c>
      <c r="C115" s="143">
        <f>_xlfn.XLOOKUP(A115,'Sediane Nord'!$R$15:$R$18,'Sediane Nord'!$U$15:$U$18,SUM($E$3:$G$3),0)</f>
        <v>13</v>
      </c>
      <c r="D115" s="58">
        <f>'PT Storengy'!D107</f>
        <v>0</v>
      </c>
      <c r="E115" s="60">
        <f t="shared" si="8"/>
        <v>10.719180555253194</v>
      </c>
      <c r="F115" s="58">
        <f t="shared" si="9"/>
        <v>0.81647587984070724</v>
      </c>
      <c r="G115" s="59">
        <f>IF(F115&gt;=1,0,_xlfn.XLOOKUP(F115,'Sediane Nord'!$B$31:$B$131,'Sediane Nord'!$R$31:$R$131,,1))</f>
        <v>0.6865</v>
      </c>
      <c r="H115" s="142">
        <f xml:space="preserve">
IF(AND(F115&gt;='Sediane Nord'!$S$15,A115&lt;='Sediane Nord'!$R$15),0,
IF(AND(F115&gt;='Sediane Nord'!$S$16,A115&lt;='Sediane Nord'!$R$16),0,
IF(AND(F115&gt;='Sediane Nord'!$S$17,A115&lt;='Sediane Nord'!$R$17),0,
IF(AND(F115&gt;='Sediane Nord'!$S$18,A115&lt;='Sediane Nord'!$R$18),0,
$E$4*(1-D115)*G115))))</f>
        <v>104.99411732400002</v>
      </c>
      <c r="I115" s="192">
        <f>IF(COUNTIFS('PTC GRTgaz'!$AA$11:$AA$28891,"",'PTC GRTgaz'!$B$11:$B$28891,'Nord-Ouest'!I$15,'PTC GRTgaz'!$D$11:$D$28891,'Nord-Ouest'!$A115,'PTC GRTgaz'!$C$11:$C$28891,"DEL")&gt;0,I$13,SUMIFS('PTC GRTgaz'!$AA$11:$AA$28891,'PTC GRTgaz'!$B$11:$B$28891,'Nord-Ouest'!I$15,'PTC GRTgaz'!$D$11:$D$28891,'Nord-Ouest'!$A115,'PTC GRTgaz'!$C$11:$C$28891,"DEL")*1.0026*$I$13/152.94)</f>
        <v>152.94117600000001</v>
      </c>
      <c r="J115" s="102">
        <f t="shared" si="10"/>
        <v>10.719180555253194</v>
      </c>
      <c r="K115" s="58">
        <f t="shared" si="11"/>
        <v>0.81647587984070724</v>
      </c>
      <c r="L115" s="59">
        <f>IF(K115&gt;=1,0,_xlfn.XLOOKUP(K115,'Sediane Nord'!$B$31:$B$131,'Sediane Nord'!$R$31:$R$131,,1))</f>
        <v>0.6865</v>
      </c>
      <c r="M115" s="142">
        <f xml:space="preserve">
IF(AND(K115&gt;='Sediane Nord'!$S$15,A115&lt;='Sediane Nord'!$R$15),0,
IF(AND(K115&gt;='Sediane Nord'!$S$16,A115&lt;='Sediane Nord'!$R$16),0,
IF(AND(K115&gt;='Sediane Nord'!$S$17,A115&lt;='Sediane Nord'!$R$17),0,
IF(AND(K115&gt;='Sediane Nord'!$S$18,A115&lt;='Sediane Nord'!$R$18),0,
MIN(I115,$E$4*(1-D115)*L115)))))</f>
        <v>104.99411732400002</v>
      </c>
      <c r="N115" s="192">
        <f>IF(COUNTIFS('PTC GRTgaz'!$AB$11:$AB$28891,"",'PTC GRTgaz'!$B$11:$B$28891,'Nord-Ouest'!N$15,'PTC GRTgaz'!$D$11:$D$28891,'Nord-Ouest'!$A115,'PTC GRTgaz'!$C$11:$C$28891,"DEL")&gt;0,N$13,SUMIFS('PTC GRTgaz'!$AB$11:$AB$28891,'PTC GRTgaz'!$B$11:$B$28891,'Nord-Ouest'!N$15,'PTC GRTgaz'!$D$11:$D$28891,'Nord-Ouest'!$A115,'PTC GRTgaz'!$C$11:$C$28891,"DEL")*1.0026*$N$13/152.94)</f>
        <v>152.94117600000001</v>
      </c>
      <c r="O115" s="102">
        <f t="shared" si="12"/>
        <v>10.719180555253194</v>
      </c>
      <c r="P115" s="58">
        <f t="shared" si="13"/>
        <v>0.81647587984070724</v>
      </c>
      <c r="Q115" s="59">
        <f>IF(P115&gt;=1,0,_xlfn.XLOOKUP(P115,'Sediane Nord'!$B$31:$B$131,'Sediane Nord'!$R$31:$R$131,,1))</f>
        <v>0.6865</v>
      </c>
      <c r="R115" s="142">
        <f xml:space="preserve">
IF(AND(P115&gt;='Sediane Nord'!$S$15,A115&lt;='Sediane Nord'!$R$15),0,
IF(AND(P115&gt;='Sediane Nord'!$S$16,A115&lt;='Sediane Nord'!$R$16),0,
IF(AND(P115&gt;='Sediane Nord'!$S$17,A115&lt;='Sediane Nord'!$R$17),0,
IF(AND(P115&gt;='Sediane Nord'!$S$18,A115&lt;='Sediane Nord'!$R$18),0,
MIN(N115,$E$4*(1-D115)*Q115)))))</f>
        <v>104.99411732400002</v>
      </c>
    </row>
    <row r="116" spans="1:18" x14ac:dyDescent="0.45">
      <c r="A116" s="56">
        <f t="shared" si="7"/>
        <v>44752</v>
      </c>
      <c r="B116" s="157">
        <f>_xlfn.XLOOKUP(A116,'Sediane Nord'!$R$23:$R$25,'Sediane Nord'!$U$23:$U$25,0,0)</f>
        <v>0</v>
      </c>
      <c r="C116" s="143">
        <f>_xlfn.XLOOKUP(A116,'Sediane Nord'!$R$15:$R$18,'Sediane Nord'!$U$15:$U$18,SUM($E$3:$G$3),0)</f>
        <v>13</v>
      </c>
      <c r="D116" s="58">
        <f>'PT Storengy'!D108</f>
        <v>0</v>
      </c>
      <c r="E116" s="60">
        <f t="shared" si="8"/>
        <v>10.821995260819195</v>
      </c>
      <c r="F116" s="58">
        <f t="shared" si="9"/>
        <v>0.82455235040409192</v>
      </c>
      <c r="G116" s="59">
        <f>IF(F116&gt;=1,0,_xlfn.XLOOKUP(F116,'Sediane Nord'!$B$31:$B$131,'Sediane Nord'!$R$31:$R$131,,1))</f>
        <v>0.67225000000000001</v>
      </c>
      <c r="H116" s="142">
        <f xml:space="preserve">
IF(AND(F116&gt;='Sediane Nord'!$S$15,A116&lt;='Sediane Nord'!$R$15),0,
IF(AND(F116&gt;='Sediane Nord'!$S$16,A116&lt;='Sediane Nord'!$R$16),0,
IF(AND(F116&gt;='Sediane Nord'!$S$17,A116&lt;='Sediane Nord'!$R$17),0,
IF(AND(F116&gt;='Sediane Nord'!$S$18,A116&lt;='Sediane Nord'!$R$18),0,
$E$4*(1-D116)*G116))))</f>
        <v>102.81470556600001</v>
      </c>
      <c r="I116" s="192">
        <f>IF(COUNTIFS('PTC GRTgaz'!$AA$11:$AA$28891,"",'PTC GRTgaz'!$B$11:$B$28891,'Nord-Ouest'!I$15,'PTC GRTgaz'!$D$11:$D$28891,'Nord-Ouest'!$A116,'PTC GRTgaz'!$C$11:$C$28891,"DEL")&gt;0,I$13,SUMIFS('PTC GRTgaz'!$AA$11:$AA$28891,'PTC GRTgaz'!$B$11:$B$28891,'Nord-Ouest'!I$15,'PTC GRTgaz'!$D$11:$D$28891,'Nord-Ouest'!$A116,'PTC GRTgaz'!$C$11:$C$28891,"DEL")*1.0026*$I$13/152.94)</f>
        <v>152.94117600000001</v>
      </c>
      <c r="J116" s="102">
        <f t="shared" si="10"/>
        <v>10.821995260819195</v>
      </c>
      <c r="K116" s="58">
        <f t="shared" si="11"/>
        <v>0.82455235040409192</v>
      </c>
      <c r="L116" s="59">
        <f>IF(K116&gt;=1,0,_xlfn.XLOOKUP(K116,'Sediane Nord'!$B$31:$B$131,'Sediane Nord'!$R$31:$R$131,,1))</f>
        <v>0.67225000000000001</v>
      </c>
      <c r="M116" s="142">
        <f xml:space="preserve">
IF(AND(K116&gt;='Sediane Nord'!$S$15,A116&lt;='Sediane Nord'!$R$15),0,
IF(AND(K116&gt;='Sediane Nord'!$S$16,A116&lt;='Sediane Nord'!$R$16),0,
IF(AND(K116&gt;='Sediane Nord'!$S$17,A116&lt;='Sediane Nord'!$R$17),0,
IF(AND(K116&gt;='Sediane Nord'!$S$18,A116&lt;='Sediane Nord'!$R$18),0,
MIN(I116,$E$4*(1-D116)*L116)))))</f>
        <v>102.81470556600001</v>
      </c>
      <c r="N116" s="192">
        <f>IF(COUNTIFS('PTC GRTgaz'!$AB$11:$AB$28891,"",'PTC GRTgaz'!$B$11:$B$28891,'Nord-Ouest'!N$15,'PTC GRTgaz'!$D$11:$D$28891,'Nord-Ouest'!$A116,'PTC GRTgaz'!$C$11:$C$28891,"DEL")&gt;0,N$13,SUMIFS('PTC GRTgaz'!$AB$11:$AB$28891,'PTC GRTgaz'!$B$11:$B$28891,'Nord-Ouest'!N$15,'PTC GRTgaz'!$D$11:$D$28891,'Nord-Ouest'!$A116,'PTC GRTgaz'!$C$11:$C$28891,"DEL")*1.0026*$N$13/152.94)</f>
        <v>152.94117600000001</v>
      </c>
      <c r="O116" s="102">
        <f t="shared" si="12"/>
        <v>10.821995260819195</v>
      </c>
      <c r="P116" s="58">
        <f t="shared" si="13"/>
        <v>0.82455235040409192</v>
      </c>
      <c r="Q116" s="59">
        <f>IF(P116&gt;=1,0,_xlfn.XLOOKUP(P116,'Sediane Nord'!$B$31:$B$131,'Sediane Nord'!$R$31:$R$131,,1))</f>
        <v>0.67225000000000001</v>
      </c>
      <c r="R116" s="142">
        <f xml:space="preserve">
IF(AND(P116&gt;='Sediane Nord'!$S$15,A116&lt;='Sediane Nord'!$R$15),0,
IF(AND(P116&gt;='Sediane Nord'!$S$16,A116&lt;='Sediane Nord'!$R$16),0,
IF(AND(P116&gt;='Sediane Nord'!$S$17,A116&lt;='Sediane Nord'!$R$17),0,
IF(AND(P116&gt;='Sediane Nord'!$S$18,A116&lt;='Sediane Nord'!$R$18),0,
MIN(N116,$E$4*(1-D116)*Q116)))))</f>
        <v>102.81470556600001</v>
      </c>
    </row>
    <row r="117" spans="1:18" x14ac:dyDescent="0.45">
      <c r="A117" s="56">
        <f t="shared" si="7"/>
        <v>44753</v>
      </c>
      <c r="B117" s="157">
        <f>_xlfn.XLOOKUP(A117,'Sediane Nord'!$R$23:$R$25,'Sediane Nord'!$U$23:$U$25,0,0)</f>
        <v>0</v>
      </c>
      <c r="C117" s="143">
        <f>_xlfn.XLOOKUP(A117,'Sediane Nord'!$R$15:$R$18,'Sediane Nord'!$U$15:$U$18,SUM($E$3:$G$3),0)</f>
        <v>13</v>
      </c>
      <c r="D117" s="58">
        <f>'PT Storengy'!D109</f>
        <v>0</v>
      </c>
      <c r="E117" s="60">
        <f t="shared" si="8"/>
        <v>10.922630554627196</v>
      </c>
      <c r="F117" s="58">
        <f t="shared" si="9"/>
        <v>0.83246117390916885</v>
      </c>
      <c r="G117" s="59">
        <f>IF(F117&gt;=1,0,_xlfn.XLOOKUP(F117,'Sediane Nord'!$B$31:$B$131,'Sediane Nord'!$R$31:$R$131,,1))</f>
        <v>0.65799999999999992</v>
      </c>
      <c r="H117" s="142">
        <f xml:space="preserve">
IF(AND(F117&gt;='Sediane Nord'!$S$15,A117&lt;='Sediane Nord'!$R$15),0,
IF(AND(F117&gt;='Sediane Nord'!$S$16,A117&lt;='Sediane Nord'!$R$16),0,
IF(AND(F117&gt;='Sediane Nord'!$S$17,A117&lt;='Sediane Nord'!$R$17),0,
IF(AND(F117&gt;='Sediane Nord'!$S$18,A117&lt;='Sediane Nord'!$R$18),0,
$E$4*(1-D117)*G117))))</f>
        <v>100.635293808</v>
      </c>
      <c r="I117" s="192">
        <f>IF(COUNTIFS('PTC GRTgaz'!$AA$11:$AA$28891,"",'PTC GRTgaz'!$B$11:$B$28891,'Nord-Ouest'!I$15,'PTC GRTgaz'!$D$11:$D$28891,'Nord-Ouest'!$A117,'PTC GRTgaz'!$C$11:$C$28891,"DEL")&gt;0,I$13,SUMIFS('PTC GRTgaz'!$AA$11:$AA$28891,'PTC GRTgaz'!$B$11:$B$28891,'Nord-Ouest'!I$15,'PTC GRTgaz'!$D$11:$D$28891,'Nord-Ouest'!$A117,'PTC GRTgaz'!$C$11:$C$28891,"DEL")*1.0026*$I$13/152.94)</f>
        <v>152.94117600000001</v>
      </c>
      <c r="J117" s="102">
        <f t="shared" si="10"/>
        <v>10.922630554627196</v>
      </c>
      <c r="K117" s="58">
        <f t="shared" si="11"/>
        <v>0.83246117390916885</v>
      </c>
      <c r="L117" s="59">
        <f>IF(K117&gt;=1,0,_xlfn.XLOOKUP(K117,'Sediane Nord'!$B$31:$B$131,'Sediane Nord'!$R$31:$R$131,,1))</f>
        <v>0.65799999999999992</v>
      </c>
      <c r="M117" s="142">
        <f xml:space="preserve">
IF(AND(K117&gt;='Sediane Nord'!$S$15,A117&lt;='Sediane Nord'!$R$15),0,
IF(AND(K117&gt;='Sediane Nord'!$S$16,A117&lt;='Sediane Nord'!$R$16),0,
IF(AND(K117&gt;='Sediane Nord'!$S$17,A117&lt;='Sediane Nord'!$R$17),0,
IF(AND(K117&gt;='Sediane Nord'!$S$18,A117&lt;='Sediane Nord'!$R$18),0,
MIN(I117,$E$4*(1-D117)*L117)))))</f>
        <v>100.635293808</v>
      </c>
      <c r="N117" s="192">
        <f>IF(COUNTIFS('PTC GRTgaz'!$AB$11:$AB$28891,"",'PTC GRTgaz'!$B$11:$B$28891,'Nord-Ouest'!N$15,'PTC GRTgaz'!$D$11:$D$28891,'Nord-Ouest'!$A117,'PTC GRTgaz'!$C$11:$C$28891,"DEL")&gt;0,N$13,SUMIFS('PTC GRTgaz'!$AB$11:$AB$28891,'PTC GRTgaz'!$B$11:$B$28891,'Nord-Ouest'!N$15,'PTC GRTgaz'!$D$11:$D$28891,'Nord-Ouest'!$A117,'PTC GRTgaz'!$C$11:$C$28891,"DEL")*1.0026*$N$13/152.94)</f>
        <v>152.94117600000001</v>
      </c>
      <c r="O117" s="102">
        <f t="shared" si="12"/>
        <v>10.922630554627196</v>
      </c>
      <c r="P117" s="58">
        <f t="shared" si="13"/>
        <v>0.83246117390916885</v>
      </c>
      <c r="Q117" s="59">
        <f>IF(P117&gt;=1,0,_xlfn.XLOOKUP(P117,'Sediane Nord'!$B$31:$B$131,'Sediane Nord'!$R$31:$R$131,,1))</f>
        <v>0.65799999999999992</v>
      </c>
      <c r="R117" s="142">
        <f xml:space="preserve">
IF(AND(P117&gt;='Sediane Nord'!$S$15,A117&lt;='Sediane Nord'!$R$15),0,
IF(AND(P117&gt;='Sediane Nord'!$S$16,A117&lt;='Sediane Nord'!$R$16),0,
IF(AND(P117&gt;='Sediane Nord'!$S$17,A117&lt;='Sediane Nord'!$R$17),0,
IF(AND(P117&gt;='Sediane Nord'!$S$18,A117&lt;='Sediane Nord'!$R$18),0,
MIN(N117,$E$4*(1-D117)*Q117)))))</f>
        <v>100.635293808</v>
      </c>
    </row>
    <row r="118" spans="1:18" x14ac:dyDescent="0.45">
      <c r="A118" s="56">
        <f t="shared" si="7"/>
        <v>44754</v>
      </c>
      <c r="B118" s="157">
        <f>_xlfn.XLOOKUP(A118,'Sediane Nord'!$R$23:$R$25,'Sediane Nord'!$U$23:$U$25,0,0)</f>
        <v>0</v>
      </c>
      <c r="C118" s="143">
        <f>_xlfn.XLOOKUP(A118,'Sediane Nord'!$R$15:$R$18,'Sediane Nord'!$U$15:$U$18,SUM($E$3:$G$3),0)</f>
        <v>13</v>
      </c>
      <c r="D118" s="58">
        <f>'PT Storengy'!D110</f>
        <v>0</v>
      </c>
      <c r="E118" s="60">
        <f t="shared" si="8"/>
        <v>11.021086436677196</v>
      </c>
      <c r="F118" s="58">
        <f t="shared" si="9"/>
        <v>0.84020235035593815</v>
      </c>
      <c r="G118" s="59">
        <f>IF(F118&gt;=1,0,_xlfn.XLOOKUP(F118,'Sediane Nord'!$B$31:$B$131,'Sediane Nord'!$R$31:$R$131,,1))</f>
        <v>0.64374999999999993</v>
      </c>
      <c r="H118" s="142">
        <f xml:space="preserve">
IF(AND(F118&gt;='Sediane Nord'!$S$15,A118&lt;='Sediane Nord'!$R$15),0,
IF(AND(F118&gt;='Sediane Nord'!$S$16,A118&lt;='Sediane Nord'!$R$16),0,
IF(AND(F118&gt;='Sediane Nord'!$S$17,A118&lt;='Sediane Nord'!$R$17),0,
IF(AND(F118&gt;='Sediane Nord'!$S$18,A118&lt;='Sediane Nord'!$R$18),0,
$E$4*(1-D118)*G118))))</f>
        <v>98.45588205</v>
      </c>
      <c r="I118" s="192">
        <f>IF(COUNTIFS('PTC GRTgaz'!$AA$11:$AA$28891,"",'PTC GRTgaz'!$B$11:$B$28891,'Nord-Ouest'!I$15,'PTC GRTgaz'!$D$11:$D$28891,'Nord-Ouest'!$A118,'PTC GRTgaz'!$C$11:$C$28891,"DEL")&gt;0,I$13,SUMIFS('PTC GRTgaz'!$AA$11:$AA$28891,'PTC GRTgaz'!$B$11:$B$28891,'Nord-Ouest'!I$15,'PTC GRTgaz'!$D$11:$D$28891,'Nord-Ouest'!$A118,'PTC GRTgaz'!$C$11:$C$28891,"DEL")*1.0026*$I$13/152.94)</f>
        <v>152.94117600000001</v>
      </c>
      <c r="J118" s="102">
        <f t="shared" si="10"/>
        <v>11.021086436677196</v>
      </c>
      <c r="K118" s="58">
        <f t="shared" si="11"/>
        <v>0.84020235035593815</v>
      </c>
      <c r="L118" s="59">
        <f>IF(K118&gt;=1,0,_xlfn.XLOOKUP(K118,'Sediane Nord'!$B$31:$B$131,'Sediane Nord'!$R$31:$R$131,,1))</f>
        <v>0.64374999999999993</v>
      </c>
      <c r="M118" s="142">
        <f xml:space="preserve">
IF(AND(K118&gt;='Sediane Nord'!$S$15,A118&lt;='Sediane Nord'!$R$15),0,
IF(AND(K118&gt;='Sediane Nord'!$S$16,A118&lt;='Sediane Nord'!$R$16),0,
IF(AND(K118&gt;='Sediane Nord'!$S$17,A118&lt;='Sediane Nord'!$R$17),0,
IF(AND(K118&gt;='Sediane Nord'!$S$18,A118&lt;='Sediane Nord'!$R$18),0,
MIN(I118,$E$4*(1-D118)*L118)))))</f>
        <v>98.45588205</v>
      </c>
      <c r="N118" s="192">
        <f>IF(COUNTIFS('PTC GRTgaz'!$AB$11:$AB$28891,"",'PTC GRTgaz'!$B$11:$B$28891,'Nord-Ouest'!N$15,'PTC GRTgaz'!$D$11:$D$28891,'Nord-Ouest'!$A118,'PTC GRTgaz'!$C$11:$C$28891,"DEL")&gt;0,N$13,SUMIFS('PTC GRTgaz'!$AB$11:$AB$28891,'PTC GRTgaz'!$B$11:$B$28891,'Nord-Ouest'!N$15,'PTC GRTgaz'!$D$11:$D$28891,'Nord-Ouest'!$A118,'PTC GRTgaz'!$C$11:$C$28891,"DEL")*1.0026*$N$13/152.94)</f>
        <v>152.94117600000001</v>
      </c>
      <c r="O118" s="102">
        <f t="shared" si="12"/>
        <v>11.021086436677196</v>
      </c>
      <c r="P118" s="58">
        <f t="shared" si="13"/>
        <v>0.84020235035593815</v>
      </c>
      <c r="Q118" s="59">
        <f>IF(P118&gt;=1,0,_xlfn.XLOOKUP(P118,'Sediane Nord'!$B$31:$B$131,'Sediane Nord'!$R$31:$R$131,,1))</f>
        <v>0.64374999999999993</v>
      </c>
      <c r="R118" s="142">
        <f xml:space="preserve">
IF(AND(P118&gt;='Sediane Nord'!$S$15,A118&lt;='Sediane Nord'!$R$15),0,
IF(AND(P118&gt;='Sediane Nord'!$S$16,A118&lt;='Sediane Nord'!$R$16),0,
IF(AND(P118&gt;='Sediane Nord'!$S$17,A118&lt;='Sediane Nord'!$R$17),0,
IF(AND(P118&gt;='Sediane Nord'!$S$18,A118&lt;='Sediane Nord'!$R$18),0,
MIN(N118,$E$4*(1-D118)*Q118)))))</f>
        <v>98.45588205</v>
      </c>
    </row>
    <row r="119" spans="1:18" x14ac:dyDescent="0.45">
      <c r="A119" s="56">
        <f t="shared" si="7"/>
        <v>44755</v>
      </c>
      <c r="B119" s="157">
        <f>_xlfn.XLOOKUP(A119,'Sediane Nord'!$R$23:$R$25,'Sediane Nord'!$U$23:$U$25,0,0)</f>
        <v>0</v>
      </c>
      <c r="C119" s="143">
        <f>_xlfn.XLOOKUP(A119,'Sediane Nord'!$R$15:$R$18,'Sediane Nord'!$U$15:$U$18,SUM($E$3:$G$3),0)</f>
        <v>13</v>
      </c>
      <c r="D119" s="58">
        <f>'PT Storengy'!D111</f>
        <v>0</v>
      </c>
      <c r="E119" s="60">
        <f t="shared" si="8"/>
        <v>11.119542318727197</v>
      </c>
      <c r="F119" s="58">
        <f t="shared" si="9"/>
        <v>0.84777587974439972</v>
      </c>
      <c r="G119" s="59">
        <f>IF(F119&gt;=1,0,_xlfn.XLOOKUP(F119,'Sediane Nord'!$B$31:$B$131,'Sediane Nord'!$R$31:$R$131,,1))</f>
        <v>0.64374999999999993</v>
      </c>
      <c r="H119" s="142">
        <f xml:space="preserve">
IF(AND(F119&gt;='Sediane Nord'!$S$15,A119&lt;='Sediane Nord'!$R$15),0,
IF(AND(F119&gt;='Sediane Nord'!$S$16,A119&lt;='Sediane Nord'!$R$16),0,
IF(AND(F119&gt;='Sediane Nord'!$S$17,A119&lt;='Sediane Nord'!$R$17),0,
IF(AND(F119&gt;='Sediane Nord'!$S$18,A119&lt;='Sediane Nord'!$R$18),0,
$E$4*(1-D119)*G119))))</f>
        <v>98.45588205</v>
      </c>
      <c r="I119" s="192">
        <f>IF(COUNTIFS('PTC GRTgaz'!$AA$11:$AA$28891,"",'PTC GRTgaz'!$B$11:$B$28891,'Nord-Ouest'!I$15,'PTC GRTgaz'!$D$11:$D$28891,'Nord-Ouest'!$A119,'PTC GRTgaz'!$C$11:$C$28891,"DEL")&gt;0,I$13,SUMIFS('PTC GRTgaz'!$AA$11:$AA$28891,'PTC GRTgaz'!$B$11:$B$28891,'Nord-Ouest'!I$15,'PTC GRTgaz'!$D$11:$D$28891,'Nord-Ouest'!$A119,'PTC GRTgaz'!$C$11:$C$28891,"DEL")*1.0026*$I$13/152.94)</f>
        <v>152.94117600000001</v>
      </c>
      <c r="J119" s="102">
        <f t="shared" si="10"/>
        <v>11.119542318727197</v>
      </c>
      <c r="K119" s="58">
        <f t="shared" si="11"/>
        <v>0.84777587974439972</v>
      </c>
      <c r="L119" s="59">
        <f>IF(K119&gt;=1,0,_xlfn.XLOOKUP(K119,'Sediane Nord'!$B$31:$B$131,'Sediane Nord'!$R$31:$R$131,,1))</f>
        <v>0.64374999999999993</v>
      </c>
      <c r="M119" s="142">
        <f xml:space="preserve">
IF(AND(K119&gt;='Sediane Nord'!$S$15,A119&lt;='Sediane Nord'!$R$15),0,
IF(AND(K119&gt;='Sediane Nord'!$S$16,A119&lt;='Sediane Nord'!$R$16),0,
IF(AND(K119&gt;='Sediane Nord'!$S$17,A119&lt;='Sediane Nord'!$R$17),0,
IF(AND(K119&gt;='Sediane Nord'!$S$18,A119&lt;='Sediane Nord'!$R$18),0,
MIN(I119,$E$4*(1-D119)*L119)))))</f>
        <v>98.45588205</v>
      </c>
      <c r="N119" s="192">
        <f>IF(COUNTIFS('PTC GRTgaz'!$AB$11:$AB$28891,"",'PTC GRTgaz'!$B$11:$B$28891,'Nord-Ouest'!N$15,'PTC GRTgaz'!$D$11:$D$28891,'Nord-Ouest'!$A119,'PTC GRTgaz'!$C$11:$C$28891,"DEL")&gt;0,N$13,SUMIFS('PTC GRTgaz'!$AB$11:$AB$28891,'PTC GRTgaz'!$B$11:$B$28891,'Nord-Ouest'!N$15,'PTC GRTgaz'!$D$11:$D$28891,'Nord-Ouest'!$A119,'PTC GRTgaz'!$C$11:$C$28891,"DEL")*1.0026*$N$13/152.94)</f>
        <v>152.94117600000001</v>
      </c>
      <c r="O119" s="102">
        <f t="shared" si="12"/>
        <v>11.119542318727197</v>
      </c>
      <c r="P119" s="58">
        <f t="shared" si="13"/>
        <v>0.84777587974439972</v>
      </c>
      <c r="Q119" s="59">
        <f>IF(P119&gt;=1,0,_xlfn.XLOOKUP(P119,'Sediane Nord'!$B$31:$B$131,'Sediane Nord'!$R$31:$R$131,,1))</f>
        <v>0.64374999999999993</v>
      </c>
      <c r="R119" s="142">
        <f xml:space="preserve">
IF(AND(P119&gt;='Sediane Nord'!$S$15,A119&lt;='Sediane Nord'!$R$15),0,
IF(AND(P119&gt;='Sediane Nord'!$S$16,A119&lt;='Sediane Nord'!$R$16),0,
IF(AND(P119&gt;='Sediane Nord'!$S$17,A119&lt;='Sediane Nord'!$R$17),0,
IF(AND(P119&gt;='Sediane Nord'!$S$18,A119&lt;='Sediane Nord'!$R$18),0,
MIN(N119,$E$4*(1-D119)*Q119)))))</f>
        <v>98.45588205</v>
      </c>
    </row>
    <row r="120" spans="1:18" x14ac:dyDescent="0.45">
      <c r="A120" s="56">
        <f t="shared" si="7"/>
        <v>44756</v>
      </c>
      <c r="B120" s="157">
        <f>_xlfn.XLOOKUP(A120,'Sediane Nord'!$R$23:$R$25,'Sediane Nord'!$U$23:$U$25,0,0)</f>
        <v>0</v>
      </c>
      <c r="C120" s="143">
        <f>_xlfn.XLOOKUP(A120,'Sediane Nord'!$R$15:$R$18,'Sediane Nord'!$U$15:$U$18,SUM($E$3:$G$3),0)</f>
        <v>13</v>
      </c>
      <c r="D120" s="58">
        <f>'PT Storengy'!D112</f>
        <v>0</v>
      </c>
      <c r="E120" s="60">
        <f t="shared" si="8"/>
        <v>11.215818789019197</v>
      </c>
      <c r="F120" s="58">
        <f t="shared" si="9"/>
        <v>0.85534940913286128</v>
      </c>
      <c r="G120" s="59">
        <f>IF(F120&gt;=1,0,_xlfn.XLOOKUP(F120,'Sediane Nord'!$B$31:$B$131,'Sediane Nord'!$R$31:$R$131,,1))</f>
        <v>0.62949999999999995</v>
      </c>
      <c r="H120" s="142">
        <f xml:space="preserve">
IF(AND(F120&gt;='Sediane Nord'!$S$15,A120&lt;='Sediane Nord'!$R$15),0,
IF(AND(F120&gt;='Sediane Nord'!$S$16,A120&lt;='Sediane Nord'!$R$16),0,
IF(AND(F120&gt;='Sediane Nord'!$S$17,A120&lt;='Sediane Nord'!$R$17),0,
IF(AND(F120&gt;='Sediane Nord'!$S$18,A120&lt;='Sediane Nord'!$R$18),0,
$E$4*(1-D120)*G120))))</f>
        <v>96.276470291999999</v>
      </c>
      <c r="I120" s="192">
        <f>IF(COUNTIFS('PTC GRTgaz'!$AA$11:$AA$28891,"",'PTC GRTgaz'!$B$11:$B$28891,'Nord-Ouest'!I$15,'PTC GRTgaz'!$D$11:$D$28891,'Nord-Ouest'!$A120,'PTC GRTgaz'!$C$11:$C$28891,"DEL")&gt;0,I$13,SUMIFS('PTC GRTgaz'!$AA$11:$AA$28891,'PTC GRTgaz'!$B$11:$B$28891,'Nord-Ouest'!I$15,'PTC GRTgaz'!$D$11:$D$28891,'Nord-Ouest'!$A120,'PTC GRTgaz'!$C$11:$C$28891,"DEL")*1.0026*$I$13/152.94)</f>
        <v>152.94117600000001</v>
      </c>
      <c r="J120" s="102">
        <f t="shared" si="10"/>
        <v>11.215818789019197</v>
      </c>
      <c r="K120" s="58">
        <f t="shared" si="11"/>
        <v>0.85534940913286128</v>
      </c>
      <c r="L120" s="59">
        <f>IF(K120&gt;=1,0,_xlfn.XLOOKUP(K120,'Sediane Nord'!$B$31:$B$131,'Sediane Nord'!$R$31:$R$131,,1))</f>
        <v>0.62949999999999995</v>
      </c>
      <c r="M120" s="142">
        <f xml:space="preserve">
IF(AND(K120&gt;='Sediane Nord'!$S$15,A120&lt;='Sediane Nord'!$R$15),0,
IF(AND(K120&gt;='Sediane Nord'!$S$16,A120&lt;='Sediane Nord'!$R$16),0,
IF(AND(K120&gt;='Sediane Nord'!$S$17,A120&lt;='Sediane Nord'!$R$17),0,
IF(AND(K120&gt;='Sediane Nord'!$S$18,A120&lt;='Sediane Nord'!$R$18),0,
MIN(I120,$E$4*(1-D120)*L120)))))</f>
        <v>96.276470291999999</v>
      </c>
      <c r="N120" s="192">
        <f>IF(COUNTIFS('PTC GRTgaz'!$AB$11:$AB$28891,"",'PTC GRTgaz'!$B$11:$B$28891,'Nord-Ouest'!N$15,'PTC GRTgaz'!$D$11:$D$28891,'Nord-Ouest'!$A120,'PTC GRTgaz'!$C$11:$C$28891,"DEL")&gt;0,N$13,SUMIFS('PTC GRTgaz'!$AB$11:$AB$28891,'PTC GRTgaz'!$B$11:$B$28891,'Nord-Ouest'!N$15,'PTC GRTgaz'!$D$11:$D$28891,'Nord-Ouest'!$A120,'PTC GRTgaz'!$C$11:$C$28891,"DEL")*1.0026*$N$13/152.94)</f>
        <v>152.94117600000001</v>
      </c>
      <c r="O120" s="102">
        <f t="shared" si="12"/>
        <v>11.215818789019197</v>
      </c>
      <c r="P120" s="58">
        <f t="shared" si="13"/>
        <v>0.85534940913286128</v>
      </c>
      <c r="Q120" s="59">
        <f>IF(P120&gt;=1,0,_xlfn.XLOOKUP(P120,'Sediane Nord'!$B$31:$B$131,'Sediane Nord'!$R$31:$R$131,,1))</f>
        <v>0.62949999999999995</v>
      </c>
      <c r="R120" s="142">
        <f xml:space="preserve">
IF(AND(P120&gt;='Sediane Nord'!$S$15,A120&lt;='Sediane Nord'!$R$15),0,
IF(AND(P120&gt;='Sediane Nord'!$S$16,A120&lt;='Sediane Nord'!$R$16),0,
IF(AND(P120&gt;='Sediane Nord'!$S$17,A120&lt;='Sediane Nord'!$R$17),0,
IF(AND(P120&gt;='Sediane Nord'!$S$18,A120&lt;='Sediane Nord'!$R$18),0,
MIN(N120,$E$4*(1-D120)*Q120)))))</f>
        <v>96.276470291999999</v>
      </c>
    </row>
    <row r="121" spans="1:18" x14ac:dyDescent="0.45">
      <c r="A121" s="56">
        <f t="shared" si="7"/>
        <v>44757</v>
      </c>
      <c r="B121" s="157">
        <f>_xlfn.XLOOKUP(A121,'Sediane Nord'!$R$23:$R$25,'Sediane Nord'!$U$23:$U$25,0,0)</f>
        <v>0</v>
      </c>
      <c r="C121" s="143">
        <f>_xlfn.XLOOKUP(A121,'Sediane Nord'!$R$15:$R$18,'Sediane Nord'!$U$15:$U$18,SUM($E$3:$G$3),0)</f>
        <v>13</v>
      </c>
      <c r="D121" s="58">
        <f>'PT Storengy'!D113</f>
        <v>0</v>
      </c>
      <c r="E121" s="60">
        <f t="shared" si="8"/>
        <v>11.309915847553198</v>
      </c>
      <c r="F121" s="58">
        <f t="shared" si="9"/>
        <v>0.86275529146301522</v>
      </c>
      <c r="G121" s="59">
        <f>IF(F121&gt;=1,0,_xlfn.XLOOKUP(F121,'Sediane Nord'!$B$31:$B$131,'Sediane Nord'!$R$31:$R$131,,1))</f>
        <v>0.61524999999999985</v>
      </c>
      <c r="H121" s="142">
        <f xml:space="preserve">
IF(AND(F121&gt;='Sediane Nord'!$S$15,A121&lt;='Sediane Nord'!$R$15),0,
IF(AND(F121&gt;='Sediane Nord'!$S$16,A121&lt;='Sediane Nord'!$R$16),0,
IF(AND(F121&gt;='Sediane Nord'!$S$17,A121&lt;='Sediane Nord'!$R$17),0,
IF(AND(F121&gt;='Sediane Nord'!$S$18,A121&lt;='Sediane Nord'!$R$18),0,
$E$4*(1-D121)*G121))))</f>
        <v>94.097058533999984</v>
      </c>
      <c r="I121" s="192">
        <f>IF(COUNTIFS('PTC GRTgaz'!$AA$11:$AA$28891,"",'PTC GRTgaz'!$B$11:$B$28891,'Nord-Ouest'!I$15,'PTC GRTgaz'!$D$11:$D$28891,'Nord-Ouest'!$A121,'PTC GRTgaz'!$C$11:$C$28891,"DEL")&gt;0,I$13,SUMIFS('PTC GRTgaz'!$AA$11:$AA$28891,'PTC GRTgaz'!$B$11:$B$28891,'Nord-Ouest'!I$15,'PTC GRTgaz'!$D$11:$D$28891,'Nord-Ouest'!$A121,'PTC GRTgaz'!$C$11:$C$28891,"DEL")*1.0026*$I$13/152.94)</f>
        <v>152.94117600000001</v>
      </c>
      <c r="J121" s="102">
        <f t="shared" si="10"/>
        <v>11.309915847553198</v>
      </c>
      <c r="K121" s="58">
        <f t="shared" si="11"/>
        <v>0.86275529146301522</v>
      </c>
      <c r="L121" s="59">
        <f>IF(K121&gt;=1,0,_xlfn.XLOOKUP(K121,'Sediane Nord'!$B$31:$B$131,'Sediane Nord'!$R$31:$R$131,,1))</f>
        <v>0.61524999999999985</v>
      </c>
      <c r="M121" s="142">
        <f xml:space="preserve">
IF(AND(K121&gt;='Sediane Nord'!$S$15,A121&lt;='Sediane Nord'!$R$15),0,
IF(AND(K121&gt;='Sediane Nord'!$S$16,A121&lt;='Sediane Nord'!$R$16),0,
IF(AND(K121&gt;='Sediane Nord'!$S$17,A121&lt;='Sediane Nord'!$R$17),0,
IF(AND(K121&gt;='Sediane Nord'!$S$18,A121&lt;='Sediane Nord'!$R$18),0,
MIN(I121,$E$4*(1-D121)*L121)))))</f>
        <v>94.097058533999984</v>
      </c>
      <c r="N121" s="192">
        <f>IF(COUNTIFS('PTC GRTgaz'!$AB$11:$AB$28891,"",'PTC GRTgaz'!$B$11:$B$28891,'Nord-Ouest'!N$15,'PTC GRTgaz'!$D$11:$D$28891,'Nord-Ouest'!$A121,'PTC GRTgaz'!$C$11:$C$28891,"DEL")&gt;0,N$13,SUMIFS('PTC GRTgaz'!$AB$11:$AB$28891,'PTC GRTgaz'!$B$11:$B$28891,'Nord-Ouest'!N$15,'PTC GRTgaz'!$D$11:$D$28891,'Nord-Ouest'!$A121,'PTC GRTgaz'!$C$11:$C$28891,"DEL")*1.0026*$N$13/152.94)</f>
        <v>152.94117600000001</v>
      </c>
      <c r="O121" s="102">
        <f t="shared" si="12"/>
        <v>11.309915847553198</v>
      </c>
      <c r="P121" s="58">
        <f t="shared" si="13"/>
        <v>0.86275529146301522</v>
      </c>
      <c r="Q121" s="59">
        <f>IF(P121&gt;=1,0,_xlfn.XLOOKUP(P121,'Sediane Nord'!$B$31:$B$131,'Sediane Nord'!$R$31:$R$131,,1))</f>
        <v>0.61524999999999985</v>
      </c>
      <c r="R121" s="142">
        <f xml:space="preserve">
IF(AND(P121&gt;='Sediane Nord'!$S$15,A121&lt;='Sediane Nord'!$R$15),0,
IF(AND(P121&gt;='Sediane Nord'!$S$16,A121&lt;='Sediane Nord'!$R$16),0,
IF(AND(P121&gt;='Sediane Nord'!$S$17,A121&lt;='Sediane Nord'!$R$17),0,
IF(AND(P121&gt;='Sediane Nord'!$S$18,A121&lt;='Sediane Nord'!$R$18),0,
MIN(N121,$E$4*(1-D121)*Q121)))))</f>
        <v>94.097058533999984</v>
      </c>
    </row>
    <row r="122" spans="1:18" x14ac:dyDescent="0.45">
      <c r="A122" s="56">
        <f t="shared" si="7"/>
        <v>44758</v>
      </c>
      <c r="B122" s="157">
        <f>_xlfn.XLOOKUP(A122,'Sediane Nord'!$R$23:$R$25,'Sediane Nord'!$U$23:$U$25,0,0)</f>
        <v>0</v>
      </c>
      <c r="C122" s="143">
        <f>_xlfn.XLOOKUP(A122,'Sediane Nord'!$R$15:$R$18,'Sediane Nord'!$U$15:$U$18,SUM($E$3:$G$3),0)</f>
        <v>13</v>
      </c>
      <c r="D122" s="58">
        <f>'PT Storengy'!D114</f>
        <v>0</v>
      </c>
      <c r="E122" s="60">
        <f t="shared" si="8"/>
        <v>11.404012906087198</v>
      </c>
      <c r="F122" s="58">
        <f t="shared" si="9"/>
        <v>0.8699935267348613</v>
      </c>
      <c r="G122" s="59">
        <f>IF(F122&gt;=1,0,_xlfn.XLOOKUP(F122,'Sediane Nord'!$B$31:$B$131,'Sediane Nord'!$R$31:$R$131,,1))</f>
        <v>0.61524999999999985</v>
      </c>
      <c r="H122" s="142">
        <f xml:space="preserve">
IF(AND(F122&gt;='Sediane Nord'!$S$15,A122&lt;='Sediane Nord'!$R$15),0,
IF(AND(F122&gt;='Sediane Nord'!$S$16,A122&lt;='Sediane Nord'!$R$16),0,
IF(AND(F122&gt;='Sediane Nord'!$S$17,A122&lt;='Sediane Nord'!$R$17),0,
IF(AND(F122&gt;='Sediane Nord'!$S$18,A122&lt;='Sediane Nord'!$R$18),0,
$E$4*(1-D122)*G122))))</f>
        <v>94.097058533999984</v>
      </c>
      <c r="I122" s="192">
        <f>IF(COUNTIFS('PTC GRTgaz'!$AA$11:$AA$28891,"",'PTC GRTgaz'!$B$11:$B$28891,'Nord-Ouest'!I$15,'PTC GRTgaz'!$D$11:$D$28891,'Nord-Ouest'!$A122,'PTC GRTgaz'!$C$11:$C$28891,"DEL")&gt;0,I$13,SUMIFS('PTC GRTgaz'!$AA$11:$AA$28891,'PTC GRTgaz'!$B$11:$B$28891,'Nord-Ouest'!I$15,'PTC GRTgaz'!$D$11:$D$28891,'Nord-Ouest'!$A122,'PTC GRTgaz'!$C$11:$C$28891,"DEL")*1.0026*$I$13/152.94)</f>
        <v>152.94117600000001</v>
      </c>
      <c r="J122" s="102">
        <f t="shared" si="10"/>
        <v>11.404012906087198</v>
      </c>
      <c r="K122" s="58">
        <f t="shared" si="11"/>
        <v>0.8699935267348613</v>
      </c>
      <c r="L122" s="59">
        <f>IF(K122&gt;=1,0,_xlfn.XLOOKUP(K122,'Sediane Nord'!$B$31:$B$131,'Sediane Nord'!$R$31:$R$131,,1))</f>
        <v>0.61524999999999985</v>
      </c>
      <c r="M122" s="142">
        <f xml:space="preserve">
IF(AND(K122&gt;='Sediane Nord'!$S$15,A122&lt;='Sediane Nord'!$R$15),0,
IF(AND(K122&gt;='Sediane Nord'!$S$16,A122&lt;='Sediane Nord'!$R$16),0,
IF(AND(K122&gt;='Sediane Nord'!$S$17,A122&lt;='Sediane Nord'!$R$17),0,
IF(AND(K122&gt;='Sediane Nord'!$S$18,A122&lt;='Sediane Nord'!$R$18),0,
MIN(I122,$E$4*(1-D122)*L122)))))</f>
        <v>94.097058533999984</v>
      </c>
      <c r="N122" s="192">
        <f>IF(COUNTIFS('PTC GRTgaz'!$AB$11:$AB$28891,"",'PTC GRTgaz'!$B$11:$B$28891,'Nord-Ouest'!N$15,'PTC GRTgaz'!$D$11:$D$28891,'Nord-Ouest'!$A122,'PTC GRTgaz'!$C$11:$C$28891,"DEL")&gt;0,N$13,SUMIFS('PTC GRTgaz'!$AB$11:$AB$28891,'PTC GRTgaz'!$B$11:$B$28891,'Nord-Ouest'!N$15,'PTC GRTgaz'!$D$11:$D$28891,'Nord-Ouest'!$A122,'PTC GRTgaz'!$C$11:$C$28891,"DEL")*1.0026*$N$13/152.94)</f>
        <v>152.94117600000001</v>
      </c>
      <c r="O122" s="102">
        <f t="shared" si="12"/>
        <v>11.404012906087198</v>
      </c>
      <c r="P122" s="58">
        <f t="shared" si="13"/>
        <v>0.8699935267348613</v>
      </c>
      <c r="Q122" s="59">
        <f>IF(P122&gt;=1,0,_xlfn.XLOOKUP(P122,'Sediane Nord'!$B$31:$B$131,'Sediane Nord'!$R$31:$R$131,,1))</f>
        <v>0.61524999999999985</v>
      </c>
      <c r="R122" s="142">
        <f xml:space="preserve">
IF(AND(P122&gt;='Sediane Nord'!$S$15,A122&lt;='Sediane Nord'!$R$15),0,
IF(AND(P122&gt;='Sediane Nord'!$S$16,A122&lt;='Sediane Nord'!$R$16),0,
IF(AND(P122&gt;='Sediane Nord'!$S$17,A122&lt;='Sediane Nord'!$R$17),0,
IF(AND(P122&gt;='Sediane Nord'!$S$18,A122&lt;='Sediane Nord'!$R$18),0,
MIN(N122,$E$4*(1-D122)*Q122)))))</f>
        <v>94.097058533999984</v>
      </c>
    </row>
    <row r="123" spans="1:18" x14ac:dyDescent="0.45">
      <c r="A123" s="56">
        <f t="shared" si="7"/>
        <v>44759</v>
      </c>
      <c r="B123" s="157">
        <f>_xlfn.XLOOKUP(A123,'Sediane Nord'!$R$23:$R$25,'Sediane Nord'!$U$23:$U$25,0,0)</f>
        <v>0</v>
      </c>
      <c r="C123" s="143">
        <f>_xlfn.XLOOKUP(A123,'Sediane Nord'!$R$15:$R$18,'Sediane Nord'!$U$15:$U$18,SUM($E$3:$G$3),0)</f>
        <v>13</v>
      </c>
      <c r="D123" s="58">
        <f>'PT Storengy'!D115</f>
        <v>0</v>
      </c>
      <c r="E123" s="60">
        <f t="shared" si="8"/>
        <v>11.495930552863198</v>
      </c>
      <c r="F123" s="58">
        <f t="shared" si="9"/>
        <v>0.87723176200670749</v>
      </c>
      <c r="G123" s="59">
        <f>IF(F123&gt;=1,0,_xlfn.XLOOKUP(F123,'Sediane Nord'!$B$31:$B$131,'Sediane Nord'!$R$31:$R$131,,1))</f>
        <v>0.60099999999999998</v>
      </c>
      <c r="H123" s="142">
        <f xml:space="preserve">
IF(AND(F123&gt;='Sediane Nord'!$S$15,A123&lt;='Sediane Nord'!$R$15),0,
IF(AND(F123&gt;='Sediane Nord'!$S$16,A123&lt;='Sediane Nord'!$R$16),0,
IF(AND(F123&gt;='Sediane Nord'!$S$17,A123&lt;='Sediane Nord'!$R$17),0,
IF(AND(F123&gt;='Sediane Nord'!$S$18,A123&lt;='Sediane Nord'!$R$18),0,
$E$4*(1-D123)*G123))))</f>
        <v>91.917646775999998</v>
      </c>
      <c r="I123" s="192">
        <f>IF(COUNTIFS('PTC GRTgaz'!$AA$11:$AA$28891,"",'PTC GRTgaz'!$B$11:$B$28891,'Nord-Ouest'!I$15,'PTC GRTgaz'!$D$11:$D$28891,'Nord-Ouest'!$A123,'PTC GRTgaz'!$C$11:$C$28891,"DEL")&gt;0,I$13,SUMIFS('PTC GRTgaz'!$AA$11:$AA$28891,'PTC GRTgaz'!$B$11:$B$28891,'Nord-Ouest'!I$15,'PTC GRTgaz'!$D$11:$D$28891,'Nord-Ouest'!$A123,'PTC GRTgaz'!$C$11:$C$28891,"DEL")*1.0026*$I$13/152.94)</f>
        <v>152.94117600000001</v>
      </c>
      <c r="J123" s="102">
        <f t="shared" si="10"/>
        <v>11.495930552863198</v>
      </c>
      <c r="K123" s="58">
        <f t="shared" si="11"/>
        <v>0.87723176200670749</v>
      </c>
      <c r="L123" s="59">
        <f>IF(K123&gt;=1,0,_xlfn.XLOOKUP(K123,'Sediane Nord'!$B$31:$B$131,'Sediane Nord'!$R$31:$R$131,,1))</f>
        <v>0.60099999999999998</v>
      </c>
      <c r="M123" s="142">
        <f xml:space="preserve">
IF(AND(K123&gt;='Sediane Nord'!$S$15,A123&lt;='Sediane Nord'!$R$15),0,
IF(AND(K123&gt;='Sediane Nord'!$S$16,A123&lt;='Sediane Nord'!$R$16),0,
IF(AND(K123&gt;='Sediane Nord'!$S$17,A123&lt;='Sediane Nord'!$R$17),0,
IF(AND(K123&gt;='Sediane Nord'!$S$18,A123&lt;='Sediane Nord'!$R$18),0,
MIN(I123,$E$4*(1-D123)*L123)))))</f>
        <v>91.917646775999998</v>
      </c>
      <c r="N123" s="192">
        <f>IF(COUNTIFS('PTC GRTgaz'!$AB$11:$AB$28891,"",'PTC GRTgaz'!$B$11:$B$28891,'Nord-Ouest'!N$15,'PTC GRTgaz'!$D$11:$D$28891,'Nord-Ouest'!$A123,'PTC GRTgaz'!$C$11:$C$28891,"DEL")&gt;0,N$13,SUMIFS('PTC GRTgaz'!$AB$11:$AB$28891,'PTC GRTgaz'!$B$11:$B$28891,'Nord-Ouest'!N$15,'PTC GRTgaz'!$D$11:$D$28891,'Nord-Ouest'!$A123,'PTC GRTgaz'!$C$11:$C$28891,"DEL")*1.0026*$N$13/152.94)</f>
        <v>152.94117600000001</v>
      </c>
      <c r="O123" s="102">
        <f t="shared" si="12"/>
        <v>11.495930552863198</v>
      </c>
      <c r="P123" s="58">
        <f t="shared" si="13"/>
        <v>0.87723176200670749</v>
      </c>
      <c r="Q123" s="59">
        <f>IF(P123&gt;=1,0,_xlfn.XLOOKUP(P123,'Sediane Nord'!$B$31:$B$131,'Sediane Nord'!$R$31:$R$131,,1))</f>
        <v>0.60099999999999998</v>
      </c>
      <c r="R123" s="142">
        <f xml:space="preserve">
IF(AND(P123&gt;='Sediane Nord'!$S$15,A123&lt;='Sediane Nord'!$R$15),0,
IF(AND(P123&gt;='Sediane Nord'!$S$16,A123&lt;='Sediane Nord'!$R$16),0,
IF(AND(P123&gt;='Sediane Nord'!$S$17,A123&lt;='Sediane Nord'!$R$17),0,
IF(AND(P123&gt;='Sediane Nord'!$S$18,A123&lt;='Sediane Nord'!$R$18),0,
MIN(N123,$E$4*(1-D123)*Q123)))))</f>
        <v>91.917646775999998</v>
      </c>
    </row>
    <row r="124" spans="1:18" x14ac:dyDescent="0.45">
      <c r="A124" s="56">
        <f t="shared" si="7"/>
        <v>44760</v>
      </c>
      <c r="B124" s="157">
        <f>_xlfn.XLOOKUP(A124,'Sediane Nord'!$R$23:$R$25,'Sediane Nord'!$U$23:$U$25,0,0)</f>
        <v>0</v>
      </c>
      <c r="C124" s="143">
        <f>_xlfn.XLOOKUP(A124,'Sediane Nord'!$R$15:$R$18,'Sediane Nord'!$U$15:$U$18,SUM($E$3:$G$3),0)</f>
        <v>13</v>
      </c>
      <c r="D124" s="58">
        <f>'PT Storengy'!D116</f>
        <v>0</v>
      </c>
      <c r="E124" s="60">
        <f t="shared" si="8"/>
        <v>11.585668787881199</v>
      </c>
      <c r="F124" s="58">
        <f t="shared" si="9"/>
        <v>0.88430235022024606</v>
      </c>
      <c r="G124" s="59">
        <f>IF(F124&gt;=1,0,_xlfn.XLOOKUP(F124,'Sediane Nord'!$B$31:$B$131,'Sediane Nord'!$R$31:$R$131,,1))</f>
        <v>0.58674999999999988</v>
      </c>
      <c r="H124" s="142">
        <f xml:space="preserve">
IF(AND(F124&gt;='Sediane Nord'!$S$15,A124&lt;='Sediane Nord'!$R$15),0,
IF(AND(F124&gt;='Sediane Nord'!$S$16,A124&lt;='Sediane Nord'!$R$16),0,
IF(AND(F124&gt;='Sediane Nord'!$S$17,A124&lt;='Sediane Nord'!$R$17),0,
IF(AND(F124&gt;='Sediane Nord'!$S$18,A124&lt;='Sediane Nord'!$R$18),0,
$E$4*(1-D124)*G124))))</f>
        <v>89.738235017999983</v>
      </c>
      <c r="I124" s="192">
        <f>IF(COUNTIFS('PTC GRTgaz'!$AA$11:$AA$28891,"",'PTC GRTgaz'!$B$11:$B$28891,'Nord-Ouest'!I$15,'PTC GRTgaz'!$D$11:$D$28891,'Nord-Ouest'!$A124,'PTC GRTgaz'!$C$11:$C$28891,"DEL")&gt;0,I$13,SUMIFS('PTC GRTgaz'!$AA$11:$AA$28891,'PTC GRTgaz'!$B$11:$B$28891,'Nord-Ouest'!I$15,'PTC GRTgaz'!$D$11:$D$28891,'Nord-Ouest'!$A124,'PTC GRTgaz'!$C$11:$C$28891,"DEL")*1.0026*$I$13/152.94)</f>
        <v>152.94117600000001</v>
      </c>
      <c r="J124" s="102">
        <f t="shared" si="10"/>
        <v>11.585668787881199</v>
      </c>
      <c r="K124" s="58">
        <f t="shared" si="11"/>
        <v>0.88430235022024606</v>
      </c>
      <c r="L124" s="59">
        <f>IF(K124&gt;=1,0,_xlfn.XLOOKUP(K124,'Sediane Nord'!$B$31:$B$131,'Sediane Nord'!$R$31:$R$131,,1))</f>
        <v>0.58674999999999988</v>
      </c>
      <c r="M124" s="142">
        <f xml:space="preserve">
IF(AND(K124&gt;='Sediane Nord'!$S$15,A124&lt;='Sediane Nord'!$R$15),0,
IF(AND(K124&gt;='Sediane Nord'!$S$16,A124&lt;='Sediane Nord'!$R$16),0,
IF(AND(K124&gt;='Sediane Nord'!$S$17,A124&lt;='Sediane Nord'!$R$17),0,
IF(AND(K124&gt;='Sediane Nord'!$S$18,A124&lt;='Sediane Nord'!$R$18),0,
MIN(I124,$E$4*(1-D124)*L124)))))</f>
        <v>89.738235017999983</v>
      </c>
      <c r="N124" s="192">
        <f>IF(COUNTIFS('PTC GRTgaz'!$AB$11:$AB$28891,"",'PTC GRTgaz'!$B$11:$B$28891,'Nord-Ouest'!N$15,'PTC GRTgaz'!$D$11:$D$28891,'Nord-Ouest'!$A124,'PTC GRTgaz'!$C$11:$C$28891,"DEL")&gt;0,N$13,SUMIFS('PTC GRTgaz'!$AB$11:$AB$28891,'PTC GRTgaz'!$B$11:$B$28891,'Nord-Ouest'!N$15,'PTC GRTgaz'!$D$11:$D$28891,'Nord-Ouest'!$A124,'PTC GRTgaz'!$C$11:$C$28891,"DEL")*1.0026*$N$13/152.94)</f>
        <v>152.94117600000001</v>
      </c>
      <c r="O124" s="102">
        <f t="shared" si="12"/>
        <v>11.585668787881199</v>
      </c>
      <c r="P124" s="58">
        <f t="shared" si="13"/>
        <v>0.88430235022024606</v>
      </c>
      <c r="Q124" s="59">
        <f>IF(P124&gt;=1,0,_xlfn.XLOOKUP(P124,'Sediane Nord'!$B$31:$B$131,'Sediane Nord'!$R$31:$R$131,,1))</f>
        <v>0.58674999999999988</v>
      </c>
      <c r="R124" s="142">
        <f xml:space="preserve">
IF(AND(P124&gt;='Sediane Nord'!$S$15,A124&lt;='Sediane Nord'!$R$15),0,
IF(AND(P124&gt;='Sediane Nord'!$S$16,A124&lt;='Sediane Nord'!$R$16),0,
IF(AND(P124&gt;='Sediane Nord'!$S$17,A124&lt;='Sediane Nord'!$R$17),0,
IF(AND(P124&gt;='Sediane Nord'!$S$18,A124&lt;='Sediane Nord'!$R$18),0,
MIN(N124,$E$4*(1-D124)*Q124)))))</f>
        <v>89.738235017999983</v>
      </c>
    </row>
    <row r="125" spans="1:18" x14ac:dyDescent="0.45">
      <c r="A125" s="56">
        <f t="shared" si="7"/>
        <v>44761</v>
      </c>
      <c r="B125" s="157">
        <f>_xlfn.XLOOKUP(A125,'Sediane Nord'!$R$23:$R$25,'Sediane Nord'!$U$23:$U$25,0,0)</f>
        <v>0</v>
      </c>
      <c r="C125" s="143">
        <f>_xlfn.XLOOKUP(A125,'Sediane Nord'!$R$15:$R$18,'Sediane Nord'!$U$15:$U$18,SUM($E$3:$G$3),0)</f>
        <v>13</v>
      </c>
      <c r="D125" s="58">
        <f>'PT Storengy'!D117</f>
        <v>0</v>
      </c>
      <c r="E125" s="60">
        <f t="shared" si="8"/>
        <v>11.673227611141199</v>
      </c>
      <c r="F125" s="58">
        <f t="shared" si="9"/>
        <v>0.89120529137547677</v>
      </c>
      <c r="G125" s="59">
        <f>IF(F125&gt;=1,0,_xlfn.XLOOKUP(F125,'Sediane Nord'!$B$31:$B$131,'Sediane Nord'!$R$31:$R$131,,1))</f>
        <v>0.5724999999999999</v>
      </c>
      <c r="H125" s="142">
        <f xml:space="preserve">
IF(AND(F125&gt;='Sediane Nord'!$S$15,A125&lt;='Sediane Nord'!$R$15),0,
IF(AND(F125&gt;='Sediane Nord'!$S$16,A125&lt;='Sediane Nord'!$R$16),0,
IF(AND(F125&gt;='Sediane Nord'!$S$17,A125&lt;='Sediane Nord'!$R$17),0,
IF(AND(F125&gt;='Sediane Nord'!$S$18,A125&lt;='Sediane Nord'!$R$18),0,
$E$4*(1-D125)*G125))))</f>
        <v>87.558823259999997</v>
      </c>
      <c r="I125" s="192">
        <f>IF(COUNTIFS('PTC GRTgaz'!$AA$11:$AA$28891,"",'PTC GRTgaz'!$B$11:$B$28891,'Nord-Ouest'!I$15,'PTC GRTgaz'!$D$11:$D$28891,'Nord-Ouest'!$A125,'PTC GRTgaz'!$C$11:$C$28891,"DEL")&gt;0,I$13,SUMIFS('PTC GRTgaz'!$AA$11:$AA$28891,'PTC GRTgaz'!$B$11:$B$28891,'Nord-Ouest'!I$15,'PTC GRTgaz'!$D$11:$D$28891,'Nord-Ouest'!$A125,'PTC GRTgaz'!$C$11:$C$28891,"DEL")*1.0026*$I$13/152.94)</f>
        <v>152.94117600000001</v>
      </c>
      <c r="J125" s="102">
        <f t="shared" si="10"/>
        <v>11.673227611141199</v>
      </c>
      <c r="K125" s="58">
        <f t="shared" si="11"/>
        <v>0.89120529137547677</v>
      </c>
      <c r="L125" s="59">
        <f>IF(K125&gt;=1,0,_xlfn.XLOOKUP(K125,'Sediane Nord'!$B$31:$B$131,'Sediane Nord'!$R$31:$R$131,,1))</f>
        <v>0.5724999999999999</v>
      </c>
      <c r="M125" s="142">
        <f xml:space="preserve">
IF(AND(K125&gt;='Sediane Nord'!$S$15,A125&lt;='Sediane Nord'!$R$15),0,
IF(AND(K125&gt;='Sediane Nord'!$S$16,A125&lt;='Sediane Nord'!$R$16),0,
IF(AND(K125&gt;='Sediane Nord'!$S$17,A125&lt;='Sediane Nord'!$R$17),0,
IF(AND(K125&gt;='Sediane Nord'!$S$18,A125&lt;='Sediane Nord'!$R$18),0,
MIN(I125,$E$4*(1-D125)*L125)))))</f>
        <v>87.558823259999997</v>
      </c>
      <c r="N125" s="192">
        <f>IF(COUNTIFS('PTC GRTgaz'!$AB$11:$AB$28891,"",'PTC GRTgaz'!$B$11:$B$28891,'Nord-Ouest'!N$15,'PTC GRTgaz'!$D$11:$D$28891,'Nord-Ouest'!$A125,'PTC GRTgaz'!$C$11:$C$28891,"DEL")&gt;0,N$13,SUMIFS('PTC GRTgaz'!$AB$11:$AB$28891,'PTC GRTgaz'!$B$11:$B$28891,'Nord-Ouest'!N$15,'PTC GRTgaz'!$D$11:$D$28891,'Nord-Ouest'!$A125,'PTC GRTgaz'!$C$11:$C$28891,"DEL")*1.0026*$N$13/152.94)</f>
        <v>152.94117600000001</v>
      </c>
      <c r="O125" s="102">
        <f t="shared" si="12"/>
        <v>11.673227611141199</v>
      </c>
      <c r="P125" s="58">
        <f t="shared" si="13"/>
        <v>0.89120529137547677</v>
      </c>
      <c r="Q125" s="59">
        <f>IF(P125&gt;=1,0,_xlfn.XLOOKUP(P125,'Sediane Nord'!$B$31:$B$131,'Sediane Nord'!$R$31:$R$131,,1))</f>
        <v>0.5724999999999999</v>
      </c>
      <c r="R125" s="142">
        <f xml:space="preserve">
IF(AND(P125&gt;='Sediane Nord'!$S$15,A125&lt;='Sediane Nord'!$R$15),0,
IF(AND(P125&gt;='Sediane Nord'!$S$16,A125&lt;='Sediane Nord'!$R$16),0,
IF(AND(P125&gt;='Sediane Nord'!$S$17,A125&lt;='Sediane Nord'!$R$17),0,
IF(AND(P125&gt;='Sediane Nord'!$S$18,A125&lt;='Sediane Nord'!$R$18),0,
MIN(N125,$E$4*(1-D125)*Q125)))))</f>
        <v>87.558823259999997</v>
      </c>
    </row>
    <row r="126" spans="1:18" x14ac:dyDescent="0.45">
      <c r="A126" s="56">
        <f t="shared" si="7"/>
        <v>44762</v>
      </c>
      <c r="B126" s="157">
        <f>_xlfn.XLOOKUP(A126,'Sediane Nord'!$R$23:$R$25,'Sediane Nord'!$U$23:$U$25,0,0)</f>
        <v>0</v>
      </c>
      <c r="C126" s="143">
        <f>_xlfn.XLOOKUP(A126,'Sediane Nord'!$R$15:$R$18,'Sediane Nord'!$U$15:$U$18,SUM($E$3:$G$3),0)</f>
        <v>13</v>
      </c>
      <c r="D126" s="58">
        <f>'PT Storengy'!D118</f>
        <v>0</v>
      </c>
      <c r="E126" s="60">
        <f t="shared" si="8"/>
        <v>11.760786434401199</v>
      </c>
      <c r="F126" s="58">
        <f t="shared" si="9"/>
        <v>0.89794058547239985</v>
      </c>
      <c r="G126" s="59">
        <f>IF(F126&gt;=1,0,_xlfn.XLOOKUP(F126,'Sediane Nord'!$B$31:$B$131,'Sediane Nord'!$R$31:$R$131,,1))</f>
        <v>0.5724999999999999</v>
      </c>
      <c r="H126" s="142">
        <f xml:space="preserve">
IF(AND(F126&gt;='Sediane Nord'!$S$15,A126&lt;='Sediane Nord'!$R$15),0,
IF(AND(F126&gt;='Sediane Nord'!$S$16,A126&lt;='Sediane Nord'!$R$16),0,
IF(AND(F126&gt;='Sediane Nord'!$S$17,A126&lt;='Sediane Nord'!$R$17),0,
IF(AND(F126&gt;='Sediane Nord'!$S$18,A126&lt;='Sediane Nord'!$R$18),0,
$E$4*(1-D126)*G126))))</f>
        <v>87.558823259999997</v>
      </c>
      <c r="I126" s="192">
        <f>IF(COUNTIFS('PTC GRTgaz'!$AA$11:$AA$28891,"",'PTC GRTgaz'!$B$11:$B$28891,'Nord-Ouest'!I$15,'PTC GRTgaz'!$D$11:$D$28891,'Nord-Ouest'!$A126,'PTC GRTgaz'!$C$11:$C$28891,"DEL")&gt;0,I$13,SUMIFS('PTC GRTgaz'!$AA$11:$AA$28891,'PTC GRTgaz'!$B$11:$B$28891,'Nord-Ouest'!I$15,'PTC GRTgaz'!$D$11:$D$28891,'Nord-Ouest'!$A126,'PTC GRTgaz'!$C$11:$C$28891,"DEL")*1.0026*$I$13/152.94)</f>
        <v>152.94117600000001</v>
      </c>
      <c r="J126" s="102">
        <f t="shared" si="10"/>
        <v>11.760786434401199</v>
      </c>
      <c r="K126" s="58">
        <f t="shared" si="11"/>
        <v>0.89794058547239985</v>
      </c>
      <c r="L126" s="59">
        <f>IF(K126&gt;=1,0,_xlfn.XLOOKUP(K126,'Sediane Nord'!$B$31:$B$131,'Sediane Nord'!$R$31:$R$131,,1))</f>
        <v>0.5724999999999999</v>
      </c>
      <c r="M126" s="142">
        <f xml:space="preserve">
IF(AND(K126&gt;='Sediane Nord'!$S$15,A126&lt;='Sediane Nord'!$R$15),0,
IF(AND(K126&gt;='Sediane Nord'!$S$16,A126&lt;='Sediane Nord'!$R$16),0,
IF(AND(K126&gt;='Sediane Nord'!$S$17,A126&lt;='Sediane Nord'!$R$17),0,
IF(AND(K126&gt;='Sediane Nord'!$S$18,A126&lt;='Sediane Nord'!$R$18),0,
MIN(I126,$E$4*(1-D126)*L126)))))</f>
        <v>87.558823259999997</v>
      </c>
      <c r="N126" s="192">
        <f>IF(COUNTIFS('PTC GRTgaz'!$AB$11:$AB$28891,"",'PTC GRTgaz'!$B$11:$B$28891,'Nord-Ouest'!N$15,'PTC GRTgaz'!$D$11:$D$28891,'Nord-Ouest'!$A126,'PTC GRTgaz'!$C$11:$C$28891,"DEL")&gt;0,N$13,SUMIFS('PTC GRTgaz'!$AB$11:$AB$28891,'PTC GRTgaz'!$B$11:$B$28891,'Nord-Ouest'!N$15,'PTC GRTgaz'!$D$11:$D$28891,'Nord-Ouest'!$A126,'PTC GRTgaz'!$C$11:$C$28891,"DEL")*1.0026*$N$13/152.94)</f>
        <v>152.94117600000001</v>
      </c>
      <c r="O126" s="102">
        <f t="shared" si="12"/>
        <v>11.760786434401199</v>
      </c>
      <c r="P126" s="58">
        <f t="shared" si="13"/>
        <v>0.89794058547239985</v>
      </c>
      <c r="Q126" s="59">
        <f>IF(P126&gt;=1,0,_xlfn.XLOOKUP(P126,'Sediane Nord'!$B$31:$B$131,'Sediane Nord'!$R$31:$R$131,,1))</f>
        <v>0.5724999999999999</v>
      </c>
      <c r="R126" s="142">
        <f xml:space="preserve">
IF(AND(P126&gt;='Sediane Nord'!$S$15,A126&lt;='Sediane Nord'!$R$15),0,
IF(AND(P126&gt;='Sediane Nord'!$S$16,A126&lt;='Sediane Nord'!$R$16),0,
IF(AND(P126&gt;='Sediane Nord'!$S$17,A126&lt;='Sediane Nord'!$R$17),0,
IF(AND(P126&gt;='Sediane Nord'!$S$18,A126&lt;='Sediane Nord'!$R$18),0,
MIN(N126,$E$4*(1-D126)*Q126)))))</f>
        <v>87.558823259999997</v>
      </c>
    </row>
    <row r="127" spans="1:18" x14ac:dyDescent="0.45">
      <c r="A127" s="56">
        <f t="shared" si="7"/>
        <v>44763</v>
      </c>
      <c r="B127" s="157">
        <f>_xlfn.XLOOKUP(A127,'Sediane Nord'!$R$23:$R$25,'Sediane Nord'!$U$23:$U$25,0,0)</f>
        <v>0</v>
      </c>
      <c r="C127" s="143">
        <f>_xlfn.XLOOKUP(A127,'Sediane Nord'!$R$15:$R$18,'Sediane Nord'!$U$15:$U$18,SUM($E$3:$G$3),0)</f>
        <v>13</v>
      </c>
      <c r="D127" s="58">
        <f>'PT Storengy'!D119</f>
        <v>0</v>
      </c>
      <c r="E127" s="60">
        <f t="shared" si="8"/>
        <v>11.760786434401199</v>
      </c>
      <c r="F127" s="58">
        <f t="shared" si="9"/>
        <v>0.90467587956932305</v>
      </c>
      <c r="G127" s="59">
        <f>IF(F127&gt;=1,0,_xlfn.XLOOKUP(F127,'Sediane Nord'!$B$31:$B$131,'Sediane Nord'!$R$31:$R$131,,1))</f>
        <v>0.55824999999999991</v>
      </c>
      <c r="H127" s="142">
        <f xml:space="preserve">
IF(AND(F127&gt;='Sediane Nord'!$S$15,A127&lt;='Sediane Nord'!$R$15),0,
IF(AND(F127&gt;='Sediane Nord'!$S$16,A127&lt;='Sediane Nord'!$R$16),0,
IF(AND(F127&gt;='Sediane Nord'!$S$17,A127&lt;='Sediane Nord'!$R$17),0,
IF(AND(F127&gt;='Sediane Nord'!$S$18,A127&lt;='Sediane Nord'!$R$18),0,
$E$4*(1-D127)*G127))))</f>
        <v>0</v>
      </c>
      <c r="I127" s="192">
        <f>IF(COUNTIFS('PTC GRTgaz'!$AA$11:$AA$28891,"",'PTC GRTgaz'!$B$11:$B$28891,'Nord-Ouest'!I$15,'PTC GRTgaz'!$D$11:$D$28891,'Nord-Ouest'!$A127,'PTC GRTgaz'!$C$11:$C$28891,"DEL")&gt;0,I$13,SUMIFS('PTC GRTgaz'!$AA$11:$AA$28891,'PTC GRTgaz'!$B$11:$B$28891,'Nord-Ouest'!I$15,'PTC GRTgaz'!$D$11:$D$28891,'Nord-Ouest'!$A127,'PTC GRTgaz'!$C$11:$C$28891,"DEL")*1.0026*$I$13/152.94)</f>
        <v>152.94117600000001</v>
      </c>
      <c r="J127" s="102">
        <f t="shared" si="10"/>
        <v>11.760786434401199</v>
      </c>
      <c r="K127" s="58">
        <f t="shared" si="11"/>
        <v>0.90467587956932305</v>
      </c>
      <c r="L127" s="59">
        <f>IF(K127&gt;=1,0,_xlfn.XLOOKUP(K127,'Sediane Nord'!$B$31:$B$131,'Sediane Nord'!$R$31:$R$131,,1))</f>
        <v>0.55824999999999991</v>
      </c>
      <c r="M127" s="142">
        <f xml:space="preserve">
IF(AND(K127&gt;='Sediane Nord'!$S$15,A127&lt;='Sediane Nord'!$R$15),0,
IF(AND(K127&gt;='Sediane Nord'!$S$16,A127&lt;='Sediane Nord'!$R$16),0,
IF(AND(K127&gt;='Sediane Nord'!$S$17,A127&lt;='Sediane Nord'!$R$17),0,
IF(AND(K127&gt;='Sediane Nord'!$S$18,A127&lt;='Sediane Nord'!$R$18),0,
MIN(I127,$E$4*(1-D127)*L127)))))</f>
        <v>0</v>
      </c>
      <c r="N127" s="192">
        <f>IF(COUNTIFS('PTC GRTgaz'!$AB$11:$AB$28891,"",'PTC GRTgaz'!$B$11:$B$28891,'Nord-Ouest'!N$15,'PTC GRTgaz'!$D$11:$D$28891,'Nord-Ouest'!$A127,'PTC GRTgaz'!$C$11:$C$28891,"DEL")&gt;0,N$13,SUMIFS('PTC GRTgaz'!$AB$11:$AB$28891,'PTC GRTgaz'!$B$11:$B$28891,'Nord-Ouest'!N$15,'PTC GRTgaz'!$D$11:$D$28891,'Nord-Ouest'!$A127,'PTC GRTgaz'!$C$11:$C$28891,"DEL")*1.0026*$N$13/152.94)</f>
        <v>152.94117600000001</v>
      </c>
      <c r="O127" s="102">
        <f t="shared" si="12"/>
        <v>11.760786434401199</v>
      </c>
      <c r="P127" s="58">
        <f t="shared" si="13"/>
        <v>0.90467587956932305</v>
      </c>
      <c r="Q127" s="59">
        <f>IF(P127&gt;=1,0,_xlfn.XLOOKUP(P127,'Sediane Nord'!$B$31:$B$131,'Sediane Nord'!$R$31:$R$131,,1))</f>
        <v>0.55824999999999991</v>
      </c>
      <c r="R127" s="142">
        <f xml:space="preserve">
IF(AND(P127&gt;='Sediane Nord'!$S$15,A127&lt;='Sediane Nord'!$R$15),0,
IF(AND(P127&gt;='Sediane Nord'!$S$16,A127&lt;='Sediane Nord'!$R$16),0,
IF(AND(P127&gt;='Sediane Nord'!$S$17,A127&lt;='Sediane Nord'!$R$17),0,
IF(AND(P127&gt;='Sediane Nord'!$S$18,A127&lt;='Sediane Nord'!$R$18),0,
MIN(N127,$E$4*(1-D127)*Q127)))))</f>
        <v>0</v>
      </c>
    </row>
    <row r="128" spans="1:18" x14ac:dyDescent="0.45">
      <c r="A128" s="56">
        <f t="shared" si="7"/>
        <v>44764</v>
      </c>
      <c r="B128" s="157">
        <f>_xlfn.XLOOKUP(A128,'Sediane Nord'!$R$23:$R$25,'Sediane Nord'!$U$23:$U$25,0,0)</f>
        <v>0</v>
      </c>
      <c r="C128" s="143">
        <f>_xlfn.XLOOKUP(A128,'Sediane Nord'!$R$15:$R$18,'Sediane Nord'!$U$15:$U$18,SUM($E$3:$G$3),0)</f>
        <v>13</v>
      </c>
      <c r="D128" s="58">
        <f>'PT Storengy'!D120</f>
        <v>0</v>
      </c>
      <c r="E128" s="60">
        <f t="shared" si="8"/>
        <v>11.760786434401199</v>
      </c>
      <c r="F128" s="58">
        <f t="shared" si="9"/>
        <v>0.90467587956932305</v>
      </c>
      <c r="G128" s="59">
        <f>IF(F128&gt;=1,0,_xlfn.XLOOKUP(F128,'Sediane Nord'!$B$31:$B$131,'Sediane Nord'!$R$31:$R$131,,1))</f>
        <v>0.55824999999999991</v>
      </c>
      <c r="H128" s="142">
        <f xml:space="preserve">
IF(AND(F128&gt;='Sediane Nord'!$S$15,A128&lt;='Sediane Nord'!$R$15),0,
IF(AND(F128&gt;='Sediane Nord'!$S$16,A128&lt;='Sediane Nord'!$R$16),0,
IF(AND(F128&gt;='Sediane Nord'!$S$17,A128&lt;='Sediane Nord'!$R$17),0,
IF(AND(F128&gt;='Sediane Nord'!$S$18,A128&lt;='Sediane Nord'!$R$18),0,
$E$4*(1-D128)*G128))))</f>
        <v>0</v>
      </c>
      <c r="I128" s="192">
        <f>IF(COUNTIFS('PTC GRTgaz'!$AA$11:$AA$28891,"",'PTC GRTgaz'!$B$11:$B$28891,'Nord-Ouest'!I$15,'PTC GRTgaz'!$D$11:$D$28891,'Nord-Ouest'!$A128,'PTC GRTgaz'!$C$11:$C$28891,"DEL")&gt;0,I$13,SUMIFS('PTC GRTgaz'!$AA$11:$AA$28891,'PTC GRTgaz'!$B$11:$B$28891,'Nord-Ouest'!I$15,'PTC GRTgaz'!$D$11:$D$28891,'Nord-Ouest'!$A128,'PTC GRTgaz'!$C$11:$C$28891,"DEL")*1.0026*$I$13/152.94)</f>
        <v>152.94117600000001</v>
      </c>
      <c r="J128" s="102">
        <f t="shared" si="10"/>
        <v>11.760786434401199</v>
      </c>
      <c r="K128" s="58">
        <f t="shared" si="11"/>
        <v>0.90467587956932305</v>
      </c>
      <c r="L128" s="59">
        <f>IF(K128&gt;=1,0,_xlfn.XLOOKUP(K128,'Sediane Nord'!$B$31:$B$131,'Sediane Nord'!$R$31:$R$131,,1))</f>
        <v>0.55824999999999991</v>
      </c>
      <c r="M128" s="142">
        <f xml:space="preserve">
IF(AND(K128&gt;='Sediane Nord'!$S$15,A128&lt;='Sediane Nord'!$R$15),0,
IF(AND(K128&gt;='Sediane Nord'!$S$16,A128&lt;='Sediane Nord'!$R$16),0,
IF(AND(K128&gt;='Sediane Nord'!$S$17,A128&lt;='Sediane Nord'!$R$17),0,
IF(AND(K128&gt;='Sediane Nord'!$S$18,A128&lt;='Sediane Nord'!$R$18),0,
MIN(I128,$E$4*(1-D128)*L128)))))</f>
        <v>0</v>
      </c>
      <c r="N128" s="192">
        <f>IF(COUNTIFS('PTC GRTgaz'!$AB$11:$AB$28891,"",'PTC GRTgaz'!$B$11:$B$28891,'Nord-Ouest'!N$15,'PTC GRTgaz'!$D$11:$D$28891,'Nord-Ouest'!$A128,'PTC GRTgaz'!$C$11:$C$28891,"DEL")&gt;0,N$13,SUMIFS('PTC GRTgaz'!$AB$11:$AB$28891,'PTC GRTgaz'!$B$11:$B$28891,'Nord-Ouest'!N$15,'PTC GRTgaz'!$D$11:$D$28891,'Nord-Ouest'!$A128,'PTC GRTgaz'!$C$11:$C$28891,"DEL")*1.0026*$N$13/152.94)</f>
        <v>152.94117600000001</v>
      </c>
      <c r="O128" s="102">
        <f t="shared" si="12"/>
        <v>11.760786434401199</v>
      </c>
      <c r="P128" s="58">
        <f t="shared" si="13"/>
        <v>0.90467587956932305</v>
      </c>
      <c r="Q128" s="59">
        <f>IF(P128&gt;=1,0,_xlfn.XLOOKUP(P128,'Sediane Nord'!$B$31:$B$131,'Sediane Nord'!$R$31:$R$131,,1))</f>
        <v>0.55824999999999991</v>
      </c>
      <c r="R128" s="142">
        <f xml:space="preserve">
IF(AND(P128&gt;='Sediane Nord'!$S$15,A128&lt;='Sediane Nord'!$R$15),0,
IF(AND(P128&gt;='Sediane Nord'!$S$16,A128&lt;='Sediane Nord'!$R$16),0,
IF(AND(P128&gt;='Sediane Nord'!$S$17,A128&lt;='Sediane Nord'!$R$17),0,
IF(AND(P128&gt;='Sediane Nord'!$S$18,A128&lt;='Sediane Nord'!$R$18),0,
MIN(N128,$E$4*(1-D128)*Q128)))))</f>
        <v>0</v>
      </c>
    </row>
    <row r="129" spans="1:18" x14ac:dyDescent="0.45">
      <c r="A129" s="56">
        <f t="shared" si="7"/>
        <v>44765</v>
      </c>
      <c r="B129" s="157">
        <f>_xlfn.XLOOKUP(A129,'Sediane Nord'!$R$23:$R$25,'Sediane Nord'!$U$23:$U$25,0,0)</f>
        <v>0</v>
      </c>
      <c r="C129" s="143">
        <f>_xlfn.XLOOKUP(A129,'Sediane Nord'!$R$15:$R$18,'Sediane Nord'!$U$15:$U$18,SUM($E$3:$G$3),0)</f>
        <v>13</v>
      </c>
      <c r="D129" s="58">
        <f>'PT Storengy'!D121</f>
        <v>0</v>
      </c>
      <c r="E129" s="60">
        <f t="shared" si="8"/>
        <v>11.760786434401199</v>
      </c>
      <c r="F129" s="58">
        <f t="shared" si="9"/>
        <v>0.90467587956932305</v>
      </c>
      <c r="G129" s="59">
        <f>IF(F129&gt;=1,0,_xlfn.XLOOKUP(F129,'Sediane Nord'!$B$31:$B$131,'Sediane Nord'!$R$31:$R$131,,1))</f>
        <v>0.55824999999999991</v>
      </c>
      <c r="H129" s="142">
        <f xml:space="preserve">
IF(AND(F129&gt;='Sediane Nord'!$S$15,A129&lt;='Sediane Nord'!$R$15),0,
IF(AND(F129&gt;='Sediane Nord'!$S$16,A129&lt;='Sediane Nord'!$R$16),0,
IF(AND(F129&gt;='Sediane Nord'!$S$17,A129&lt;='Sediane Nord'!$R$17),0,
IF(AND(F129&gt;='Sediane Nord'!$S$18,A129&lt;='Sediane Nord'!$R$18),0,
$E$4*(1-D129)*G129))))</f>
        <v>0</v>
      </c>
      <c r="I129" s="192">
        <f>IF(COUNTIFS('PTC GRTgaz'!$AA$11:$AA$28891,"",'PTC GRTgaz'!$B$11:$B$28891,'Nord-Ouest'!I$15,'PTC GRTgaz'!$D$11:$D$28891,'Nord-Ouest'!$A129,'PTC GRTgaz'!$C$11:$C$28891,"DEL")&gt;0,I$13,SUMIFS('PTC GRTgaz'!$AA$11:$AA$28891,'PTC GRTgaz'!$B$11:$B$28891,'Nord-Ouest'!I$15,'PTC GRTgaz'!$D$11:$D$28891,'Nord-Ouest'!$A129,'PTC GRTgaz'!$C$11:$C$28891,"DEL")*1.0026*$I$13/152.94)</f>
        <v>152.94117600000001</v>
      </c>
      <c r="J129" s="102">
        <f t="shared" si="10"/>
        <v>11.760786434401199</v>
      </c>
      <c r="K129" s="58">
        <f t="shared" si="11"/>
        <v>0.90467587956932305</v>
      </c>
      <c r="L129" s="59">
        <f>IF(K129&gt;=1,0,_xlfn.XLOOKUP(K129,'Sediane Nord'!$B$31:$B$131,'Sediane Nord'!$R$31:$R$131,,1))</f>
        <v>0.55824999999999991</v>
      </c>
      <c r="M129" s="142">
        <f xml:space="preserve">
IF(AND(K129&gt;='Sediane Nord'!$S$15,A129&lt;='Sediane Nord'!$R$15),0,
IF(AND(K129&gt;='Sediane Nord'!$S$16,A129&lt;='Sediane Nord'!$R$16),0,
IF(AND(K129&gt;='Sediane Nord'!$S$17,A129&lt;='Sediane Nord'!$R$17),0,
IF(AND(K129&gt;='Sediane Nord'!$S$18,A129&lt;='Sediane Nord'!$R$18),0,
MIN(I129,$E$4*(1-D129)*L129)))))</f>
        <v>0</v>
      </c>
      <c r="N129" s="192">
        <f>IF(COUNTIFS('PTC GRTgaz'!$AB$11:$AB$28891,"",'PTC GRTgaz'!$B$11:$B$28891,'Nord-Ouest'!N$15,'PTC GRTgaz'!$D$11:$D$28891,'Nord-Ouest'!$A129,'PTC GRTgaz'!$C$11:$C$28891,"DEL")&gt;0,N$13,SUMIFS('PTC GRTgaz'!$AB$11:$AB$28891,'PTC GRTgaz'!$B$11:$B$28891,'Nord-Ouest'!N$15,'PTC GRTgaz'!$D$11:$D$28891,'Nord-Ouest'!$A129,'PTC GRTgaz'!$C$11:$C$28891,"DEL")*1.0026*$N$13/152.94)</f>
        <v>152.94117600000001</v>
      </c>
      <c r="O129" s="102">
        <f t="shared" si="12"/>
        <v>11.760786434401199</v>
      </c>
      <c r="P129" s="58">
        <f t="shared" si="13"/>
        <v>0.90467587956932305</v>
      </c>
      <c r="Q129" s="59">
        <f>IF(P129&gt;=1,0,_xlfn.XLOOKUP(P129,'Sediane Nord'!$B$31:$B$131,'Sediane Nord'!$R$31:$R$131,,1))</f>
        <v>0.55824999999999991</v>
      </c>
      <c r="R129" s="142">
        <f xml:space="preserve">
IF(AND(P129&gt;='Sediane Nord'!$S$15,A129&lt;='Sediane Nord'!$R$15),0,
IF(AND(P129&gt;='Sediane Nord'!$S$16,A129&lt;='Sediane Nord'!$R$16),0,
IF(AND(P129&gt;='Sediane Nord'!$S$17,A129&lt;='Sediane Nord'!$R$17),0,
IF(AND(P129&gt;='Sediane Nord'!$S$18,A129&lt;='Sediane Nord'!$R$18),0,
MIN(N129,$E$4*(1-D129)*Q129)))))</f>
        <v>0</v>
      </c>
    </row>
    <row r="130" spans="1:18" x14ac:dyDescent="0.45">
      <c r="A130" s="56">
        <f t="shared" si="7"/>
        <v>44766</v>
      </c>
      <c r="B130" s="157">
        <f>_xlfn.XLOOKUP(A130,'Sediane Nord'!$R$23:$R$25,'Sediane Nord'!$U$23:$U$25,0,0)</f>
        <v>0</v>
      </c>
      <c r="C130" s="143">
        <f>_xlfn.XLOOKUP(A130,'Sediane Nord'!$R$15:$R$18,'Sediane Nord'!$U$15:$U$18,SUM($E$3:$G$3),0)</f>
        <v>13</v>
      </c>
      <c r="D130" s="58">
        <f>'PT Storengy'!D122</f>
        <v>0</v>
      </c>
      <c r="E130" s="60">
        <f t="shared" si="8"/>
        <v>11.760786434401199</v>
      </c>
      <c r="F130" s="58">
        <f t="shared" si="9"/>
        <v>0.90467587956932305</v>
      </c>
      <c r="G130" s="59">
        <f>IF(F130&gt;=1,0,_xlfn.XLOOKUP(F130,'Sediane Nord'!$B$31:$B$131,'Sediane Nord'!$R$31:$R$131,,1))</f>
        <v>0.55824999999999991</v>
      </c>
      <c r="H130" s="142">
        <f xml:space="preserve">
IF(AND(F130&gt;='Sediane Nord'!$S$15,A130&lt;='Sediane Nord'!$R$15),0,
IF(AND(F130&gt;='Sediane Nord'!$S$16,A130&lt;='Sediane Nord'!$R$16),0,
IF(AND(F130&gt;='Sediane Nord'!$S$17,A130&lt;='Sediane Nord'!$R$17),0,
IF(AND(F130&gt;='Sediane Nord'!$S$18,A130&lt;='Sediane Nord'!$R$18),0,
$E$4*(1-D130)*G130))))</f>
        <v>0</v>
      </c>
      <c r="I130" s="192">
        <f>IF(COUNTIFS('PTC GRTgaz'!$AA$11:$AA$28891,"",'PTC GRTgaz'!$B$11:$B$28891,'Nord-Ouest'!I$15,'PTC GRTgaz'!$D$11:$D$28891,'Nord-Ouest'!$A130,'PTC GRTgaz'!$C$11:$C$28891,"DEL")&gt;0,I$13,SUMIFS('PTC GRTgaz'!$AA$11:$AA$28891,'PTC GRTgaz'!$B$11:$B$28891,'Nord-Ouest'!I$15,'PTC GRTgaz'!$D$11:$D$28891,'Nord-Ouest'!$A130,'PTC GRTgaz'!$C$11:$C$28891,"DEL")*1.0026*$I$13/152.94)</f>
        <v>152.94117600000001</v>
      </c>
      <c r="J130" s="102">
        <f t="shared" si="10"/>
        <v>11.760786434401199</v>
      </c>
      <c r="K130" s="58">
        <f t="shared" si="11"/>
        <v>0.90467587956932305</v>
      </c>
      <c r="L130" s="59">
        <f>IF(K130&gt;=1,0,_xlfn.XLOOKUP(K130,'Sediane Nord'!$B$31:$B$131,'Sediane Nord'!$R$31:$R$131,,1))</f>
        <v>0.55824999999999991</v>
      </c>
      <c r="M130" s="142">
        <f xml:space="preserve">
IF(AND(K130&gt;='Sediane Nord'!$S$15,A130&lt;='Sediane Nord'!$R$15),0,
IF(AND(K130&gt;='Sediane Nord'!$S$16,A130&lt;='Sediane Nord'!$R$16),0,
IF(AND(K130&gt;='Sediane Nord'!$S$17,A130&lt;='Sediane Nord'!$R$17),0,
IF(AND(K130&gt;='Sediane Nord'!$S$18,A130&lt;='Sediane Nord'!$R$18),0,
MIN(I130,$E$4*(1-D130)*L130)))))</f>
        <v>0</v>
      </c>
      <c r="N130" s="192">
        <f>IF(COUNTIFS('PTC GRTgaz'!$AB$11:$AB$28891,"",'PTC GRTgaz'!$B$11:$B$28891,'Nord-Ouest'!N$15,'PTC GRTgaz'!$D$11:$D$28891,'Nord-Ouest'!$A130,'PTC GRTgaz'!$C$11:$C$28891,"DEL")&gt;0,N$13,SUMIFS('PTC GRTgaz'!$AB$11:$AB$28891,'PTC GRTgaz'!$B$11:$B$28891,'Nord-Ouest'!N$15,'PTC GRTgaz'!$D$11:$D$28891,'Nord-Ouest'!$A130,'PTC GRTgaz'!$C$11:$C$28891,"DEL")*1.0026*$N$13/152.94)</f>
        <v>152.94117600000001</v>
      </c>
      <c r="O130" s="102">
        <f t="shared" si="12"/>
        <v>11.760786434401199</v>
      </c>
      <c r="P130" s="58">
        <f t="shared" si="13"/>
        <v>0.90467587956932305</v>
      </c>
      <c r="Q130" s="59">
        <f>IF(P130&gt;=1,0,_xlfn.XLOOKUP(P130,'Sediane Nord'!$B$31:$B$131,'Sediane Nord'!$R$31:$R$131,,1))</f>
        <v>0.55824999999999991</v>
      </c>
      <c r="R130" s="142">
        <f xml:space="preserve">
IF(AND(P130&gt;='Sediane Nord'!$S$15,A130&lt;='Sediane Nord'!$R$15),0,
IF(AND(P130&gt;='Sediane Nord'!$S$16,A130&lt;='Sediane Nord'!$R$16),0,
IF(AND(P130&gt;='Sediane Nord'!$S$17,A130&lt;='Sediane Nord'!$R$17),0,
IF(AND(P130&gt;='Sediane Nord'!$S$18,A130&lt;='Sediane Nord'!$R$18),0,
MIN(N130,$E$4*(1-D130)*Q130)))))</f>
        <v>0</v>
      </c>
    </row>
    <row r="131" spans="1:18" x14ac:dyDescent="0.45">
      <c r="A131" s="56">
        <f t="shared" si="7"/>
        <v>44767</v>
      </c>
      <c r="B131" s="157">
        <f>_xlfn.XLOOKUP(A131,'Sediane Nord'!$R$23:$R$25,'Sediane Nord'!$U$23:$U$25,0,0)</f>
        <v>0</v>
      </c>
      <c r="C131" s="143">
        <f>_xlfn.XLOOKUP(A131,'Sediane Nord'!$R$15:$R$18,'Sediane Nord'!$U$15:$U$18,SUM($E$3:$G$3),0)</f>
        <v>13</v>
      </c>
      <c r="D131" s="58">
        <f>'PT Storengy'!D123</f>
        <v>0</v>
      </c>
      <c r="E131" s="60">
        <f t="shared" si="8"/>
        <v>11.760786434401199</v>
      </c>
      <c r="F131" s="58">
        <f t="shared" si="9"/>
        <v>0.90467587956932305</v>
      </c>
      <c r="G131" s="59">
        <f>IF(F131&gt;=1,0,_xlfn.XLOOKUP(F131,'Sediane Nord'!$B$31:$B$131,'Sediane Nord'!$R$31:$R$131,,1))</f>
        <v>0.55824999999999991</v>
      </c>
      <c r="H131" s="142">
        <f xml:space="preserve">
IF(AND(F131&gt;='Sediane Nord'!$S$15,A131&lt;='Sediane Nord'!$R$15),0,
IF(AND(F131&gt;='Sediane Nord'!$S$16,A131&lt;='Sediane Nord'!$R$16),0,
IF(AND(F131&gt;='Sediane Nord'!$S$17,A131&lt;='Sediane Nord'!$R$17),0,
IF(AND(F131&gt;='Sediane Nord'!$S$18,A131&lt;='Sediane Nord'!$R$18),0,
$E$4*(1-D131)*G131))))</f>
        <v>0</v>
      </c>
      <c r="I131" s="192">
        <f>IF(COUNTIFS('PTC GRTgaz'!$AA$11:$AA$28891,"",'PTC GRTgaz'!$B$11:$B$28891,'Nord-Ouest'!I$15,'PTC GRTgaz'!$D$11:$D$28891,'Nord-Ouest'!$A131,'PTC GRTgaz'!$C$11:$C$28891,"DEL")&gt;0,I$13,SUMIFS('PTC GRTgaz'!$AA$11:$AA$28891,'PTC GRTgaz'!$B$11:$B$28891,'Nord-Ouest'!I$15,'PTC GRTgaz'!$D$11:$D$28891,'Nord-Ouest'!$A131,'PTC GRTgaz'!$C$11:$C$28891,"DEL")*1.0026*$I$13/152.94)</f>
        <v>152.94117600000001</v>
      </c>
      <c r="J131" s="102">
        <f t="shared" si="10"/>
        <v>11.760786434401199</v>
      </c>
      <c r="K131" s="58">
        <f t="shared" si="11"/>
        <v>0.90467587956932305</v>
      </c>
      <c r="L131" s="59">
        <f>IF(K131&gt;=1,0,_xlfn.XLOOKUP(K131,'Sediane Nord'!$B$31:$B$131,'Sediane Nord'!$R$31:$R$131,,1))</f>
        <v>0.55824999999999991</v>
      </c>
      <c r="M131" s="142">
        <f xml:space="preserve">
IF(AND(K131&gt;='Sediane Nord'!$S$15,A131&lt;='Sediane Nord'!$R$15),0,
IF(AND(K131&gt;='Sediane Nord'!$S$16,A131&lt;='Sediane Nord'!$R$16),0,
IF(AND(K131&gt;='Sediane Nord'!$S$17,A131&lt;='Sediane Nord'!$R$17),0,
IF(AND(K131&gt;='Sediane Nord'!$S$18,A131&lt;='Sediane Nord'!$R$18),0,
MIN(I131,$E$4*(1-D131)*L131)))))</f>
        <v>0</v>
      </c>
      <c r="N131" s="192">
        <f>IF(COUNTIFS('PTC GRTgaz'!$AB$11:$AB$28891,"",'PTC GRTgaz'!$B$11:$B$28891,'Nord-Ouest'!N$15,'PTC GRTgaz'!$D$11:$D$28891,'Nord-Ouest'!$A131,'PTC GRTgaz'!$C$11:$C$28891,"DEL")&gt;0,N$13,SUMIFS('PTC GRTgaz'!$AB$11:$AB$28891,'PTC GRTgaz'!$B$11:$B$28891,'Nord-Ouest'!N$15,'PTC GRTgaz'!$D$11:$D$28891,'Nord-Ouest'!$A131,'PTC GRTgaz'!$C$11:$C$28891,"DEL")*1.0026*$N$13/152.94)</f>
        <v>152.94117600000001</v>
      </c>
      <c r="O131" s="102">
        <f t="shared" si="12"/>
        <v>11.760786434401199</v>
      </c>
      <c r="P131" s="58">
        <f t="shared" si="13"/>
        <v>0.90467587956932305</v>
      </c>
      <c r="Q131" s="59">
        <f>IF(P131&gt;=1,0,_xlfn.XLOOKUP(P131,'Sediane Nord'!$B$31:$B$131,'Sediane Nord'!$R$31:$R$131,,1))</f>
        <v>0.55824999999999991</v>
      </c>
      <c r="R131" s="142">
        <f xml:space="preserve">
IF(AND(P131&gt;='Sediane Nord'!$S$15,A131&lt;='Sediane Nord'!$R$15),0,
IF(AND(P131&gt;='Sediane Nord'!$S$16,A131&lt;='Sediane Nord'!$R$16),0,
IF(AND(P131&gt;='Sediane Nord'!$S$17,A131&lt;='Sediane Nord'!$R$17),0,
IF(AND(P131&gt;='Sediane Nord'!$S$18,A131&lt;='Sediane Nord'!$R$18),0,
MIN(N131,$E$4*(1-D131)*Q131)))))</f>
        <v>0</v>
      </c>
    </row>
    <row r="132" spans="1:18" x14ac:dyDescent="0.45">
      <c r="A132" s="56">
        <f t="shared" si="7"/>
        <v>44768</v>
      </c>
      <c r="B132" s="157">
        <f>_xlfn.XLOOKUP(A132,'Sediane Nord'!$R$23:$R$25,'Sediane Nord'!$U$23:$U$25,0,0)</f>
        <v>0</v>
      </c>
      <c r="C132" s="143">
        <f>_xlfn.XLOOKUP(A132,'Sediane Nord'!$R$15:$R$18,'Sediane Nord'!$U$15:$U$18,SUM($E$3:$G$3),0)</f>
        <v>13</v>
      </c>
      <c r="D132" s="58">
        <f>'PT Storengy'!D124</f>
        <v>0</v>
      </c>
      <c r="E132" s="60">
        <f t="shared" si="8"/>
        <v>11.760786434401199</v>
      </c>
      <c r="F132" s="58">
        <f t="shared" si="9"/>
        <v>0.90467587956932305</v>
      </c>
      <c r="G132" s="59">
        <f>IF(F132&gt;=1,0,_xlfn.XLOOKUP(F132,'Sediane Nord'!$B$31:$B$131,'Sediane Nord'!$R$31:$R$131,,1))</f>
        <v>0.55824999999999991</v>
      </c>
      <c r="H132" s="142">
        <f xml:space="preserve">
IF(AND(F132&gt;='Sediane Nord'!$S$15,A132&lt;='Sediane Nord'!$R$15),0,
IF(AND(F132&gt;='Sediane Nord'!$S$16,A132&lt;='Sediane Nord'!$R$16),0,
IF(AND(F132&gt;='Sediane Nord'!$S$17,A132&lt;='Sediane Nord'!$R$17),0,
IF(AND(F132&gt;='Sediane Nord'!$S$18,A132&lt;='Sediane Nord'!$R$18),0,
$E$4*(1-D132)*G132))))</f>
        <v>0</v>
      </c>
      <c r="I132" s="192">
        <f>IF(COUNTIFS('PTC GRTgaz'!$AA$11:$AA$28891,"",'PTC GRTgaz'!$B$11:$B$28891,'Nord-Ouest'!I$15,'PTC GRTgaz'!$D$11:$D$28891,'Nord-Ouest'!$A132,'PTC GRTgaz'!$C$11:$C$28891,"DEL")&gt;0,I$13,SUMIFS('PTC GRTgaz'!$AA$11:$AA$28891,'PTC GRTgaz'!$B$11:$B$28891,'Nord-Ouest'!I$15,'PTC GRTgaz'!$D$11:$D$28891,'Nord-Ouest'!$A132,'PTC GRTgaz'!$C$11:$C$28891,"DEL")*1.0026*$I$13/152.94)</f>
        <v>152.94117600000001</v>
      </c>
      <c r="J132" s="102">
        <f t="shared" si="10"/>
        <v>11.760786434401199</v>
      </c>
      <c r="K132" s="58">
        <f t="shared" si="11"/>
        <v>0.90467587956932305</v>
      </c>
      <c r="L132" s="59">
        <f>IF(K132&gt;=1,0,_xlfn.XLOOKUP(K132,'Sediane Nord'!$B$31:$B$131,'Sediane Nord'!$R$31:$R$131,,1))</f>
        <v>0.55824999999999991</v>
      </c>
      <c r="M132" s="142">
        <f xml:space="preserve">
IF(AND(K132&gt;='Sediane Nord'!$S$15,A132&lt;='Sediane Nord'!$R$15),0,
IF(AND(K132&gt;='Sediane Nord'!$S$16,A132&lt;='Sediane Nord'!$R$16),0,
IF(AND(K132&gt;='Sediane Nord'!$S$17,A132&lt;='Sediane Nord'!$R$17),0,
IF(AND(K132&gt;='Sediane Nord'!$S$18,A132&lt;='Sediane Nord'!$R$18),0,
MIN(I132,$E$4*(1-D132)*L132)))))</f>
        <v>0</v>
      </c>
      <c r="N132" s="192">
        <f>IF(COUNTIFS('PTC GRTgaz'!$AB$11:$AB$28891,"",'PTC GRTgaz'!$B$11:$B$28891,'Nord-Ouest'!N$15,'PTC GRTgaz'!$D$11:$D$28891,'Nord-Ouest'!$A132,'PTC GRTgaz'!$C$11:$C$28891,"DEL")&gt;0,N$13,SUMIFS('PTC GRTgaz'!$AB$11:$AB$28891,'PTC GRTgaz'!$B$11:$B$28891,'Nord-Ouest'!N$15,'PTC GRTgaz'!$D$11:$D$28891,'Nord-Ouest'!$A132,'PTC GRTgaz'!$C$11:$C$28891,"DEL")*1.0026*$N$13/152.94)</f>
        <v>152.94117600000001</v>
      </c>
      <c r="O132" s="102">
        <f t="shared" si="12"/>
        <v>11.760786434401199</v>
      </c>
      <c r="P132" s="58">
        <f t="shared" si="13"/>
        <v>0.90467587956932305</v>
      </c>
      <c r="Q132" s="59">
        <f>IF(P132&gt;=1,0,_xlfn.XLOOKUP(P132,'Sediane Nord'!$B$31:$B$131,'Sediane Nord'!$R$31:$R$131,,1))</f>
        <v>0.55824999999999991</v>
      </c>
      <c r="R132" s="142">
        <f xml:space="preserve">
IF(AND(P132&gt;='Sediane Nord'!$S$15,A132&lt;='Sediane Nord'!$R$15),0,
IF(AND(P132&gt;='Sediane Nord'!$S$16,A132&lt;='Sediane Nord'!$R$16),0,
IF(AND(P132&gt;='Sediane Nord'!$S$17,A132&lt;='Sediane Nord'!$R$17),0,
IF(AND(P132&gt;='Sediane Nord'!$S$18,A132&lt;='Sediane Nord'!$R$18),0,
MIN(N132,$E$4*(1-D132)*Q132)))))</f>
        <v>0</v>
      </c>
    </row>
    <row r="133" spans="1:18" x14ac:dyDescent="0.45">
      <c r="A133" s="56">
        <f t="shared" si="7"/>
        <v>44769</v>
      </c>
      <c r="B133" s="157">
        <f>_xlfn.XLOOKUP(A133,'Sediane Nord'!$R$23:$R$25,'Sediane Nord'!$U$23:$U$25,0,0)</f>
        <v>0</v>
      </c>
      <c r="C133" s="143">
        <f>_xlfn.XLOOKUP(A133,'Sediane Nord'!$R$15:$R$18,'Sediane Nord'!$U$15:$U$18,SUM($E$3:$G$3),0)</f>
        <v>13</v>
      </c>
      <c r="D133" s="58">
        <f>'PT Storengy'!D125</f>
        <v>0</v>
      </c>
      <c r="E133" s="60">
        <f t="shared" si="8"/>
        <v>11.760786434401199</v>
      </c>
      <c r="F133" s="58">
        <f t="shared" si="9"/>
        <v>0.90467587956932305</v>
      </c>
      <c r="G133" s="59">
        <f>IF(F133&gt;=1,0,_xlfn.XLOOKUP(F133,'Sediane Nord'!$B$31:$B$131,'Sediane Nord'!$R$31:$R$131,,1))</f>
        <v>0.55824999999999991</v>
      </c>
      <c r="H133" s="142">
        <f xml:space="preserve">
IF(AND(F133&gt;='Sediane Nord'!$S$15,A133&lt;='Sediane Nord'!$R$15),0,
IF(AND(F133&gt;='Sediane Nord'!$S$16,A133&lt;='Sediane Nord'!$R$16),0,
IF(AND(F133&gt;='Sediane Nord'!$S$17,A133&lt;='Sediane Nord'!$R$17),0,
IF(AND(F133&gt;='Sediane Nord'!$S$18,A133&lt;='Sediane Nord'!$R$18),0,
$E$4*(1-D133)*G133))))</f>
        <v>0</v>
      </c>
      <c r="I133" s="192">
        <f>IF(COUNTIFS('PTC GRTgaz'!$AA$11:$AA$28891,"",'PTC GRTgaz'!$B$11:$B$28891,'Nord-Ouest'!I$15,'PTC GRTgaz'!$D$11:$D$28891,'Nord-Ouest'!$A133,'PTC GRTgaz'!$C$11:$C$28891,"DEL")&gt;0,I$13,SUMIFS('PTC GRTgaz'!$AA$11:$AA$28891,'PTC GRTgaz'!$B$11:$B$28891,'Nord-Ouest'!I$15,'PTC GRTgaz'!$D$11:$D$28891,'Nord-Ouest'!$A133,'PTC GRTgaz'!$C$11:$C$28891,"DEL")*1.0026*$I$13/152.94)</f>
        <v>152.94117600000001</v>
      </c>
      <c r="J133" s="102">
        <f t="shared" si="10"/>
        <v>11.760786434401199</v>
      </c>
      <c r="K133" s="58">
        <f t="shared" si="11"/>
        <v>0.90467587956932305</v>
      </c>
      <c r="L133" s="59">
        <f>IF(K133&gt;=1,0,_xlfn.XLOOKUP(K133,'Sediane Nord'!$B$31:$B$131,'Sediane Nord'!$R$31:$R$131,,1))</f>
        <v>0.55824999999999991</v>
      </c>
      <c r="M133" s="142">
        <f xml:space="preserve">
IF(AND(K133&gt;='Sediane Nord'!$S$15,A133&lt;='Sediane Nord'!$R$15),0,
IF(AND(K133&gt;='Sediane Nord'!$S$16,A133&lt;='Sediane Nord'!$R$16),0,
IF(AND(K133&gt;='Sediane Nord'!$S$17,A133&lt;='Sediane Nord'!$R$17),0,
IF(AND(K133&gt;='Sediane Nord'!$S$18,A133&lt;='Sediane Nord'!$R$18),0,
MIN(I133,$E$4*(1-D133)*L133)))))</f>
        <v>0</v>
      </c>
      <c r="N133" s="192">
        <f>IF(COUNTIFS('PTC GRTgaz'!$AB$11:$AB$28891,"",'PTC GRTgaz'!$B$11:$B$28891,'Nord-Ouest'!N$15,'PTC GRTgaz'!$D$11:$D$28891,'Nord-Ouest'!$A133,'PTC GRTgaz'!$C$11:$C$28891,"DEL")&gt;0,N$13,SUMIFS('PTC GRTgaz'!$AB$11:$AB$28891,'PTC GRTgaz'!$B$11:$B$28891,'Nord-Ouest'!N$15,'PTC GRTgaz'!$D$11:$D$28891,'Nord-Ouest'!$A133,'PTC GRTgaz'!$C$11:$C$28891,"DEL")*1.0026*$N$13/152.94)</f>
        <v>152.94117600000001</v>
      </c>
      <c r="O133" s="102">
        <f t="shared" si="12"/>
        <v>11.760786434401199</v>
      </c>
      <c r="P133" s="58">
        <f t="shared" si="13"/>
        <v>0.90467587956932305</v>
      </c>
      <c r="Q133" s="59">
        <f>IF(P133&gt;=1,0,_xlfn.XLOOKUP(P133,'Sediane Nord'!$B$31:$B$131,'Sediane Nord'!$R$31:$R$131,,1))</f>
        <v>0.55824999999999991</v>
      </c>
      <c r="R133" s="142">
        <f xml:space="preserve">
IF(AND(P133&gt;='Sediane Nord'!$S$15,A133&lt;='Sediane Nord'!$R$15),0,
IF(AND(P133&gt;='Sediane Nord'!$S$16,A133&lt;='Sediane Nord'!$R$16),0,
IF(AND(P133&gt;='Sediane Nord'!$S$17,A133&lt;='Sediane Nord'!$R$17),0,
IF(AND(P133&gt;='Sediane Nord'!$S$18,A133&lt;='Sediane Nord'!$R$18),0,
MIN(N133,$E$4*(1-D133)*Q133)))))</f>
        <v>0</v>
      </c>
    </row>
    <row r="134" spans="1:18" x14ac:dyDescent="0.45">
      <c r="A134" s="56">
        <f t="shared" si="7"/>
        <v>44770</v>
      </c>
      <c r="B134" s="157">
        <f>_xlfn.XLOOKUP(A134,'Sediane Nord'!$R$23:$R$25,'Sediane Nord'!$U$23:$U$25,0,0)</f>
        <v>0</v>
      </c>
      <c r="C134" s="143">
        <f>_xlfn.XLOOKUP(A134,'Sediane Nord'!$R$15:$R$18,'Sediane Nord'!$U$15:$U$18,SUM($E$3:$G$3),0)</f>
        <v>13</v>
      </c>
      <c r="D134" s="58">
        <f>'PT Storengy'!D126</f>
        <v>0</v>
      </c>
      <c r="E134" s="60">
        <f t="shared" si="8"/>
        <v>11.760786434401199</v>
      </c>
      <c r="F134" s="58">
        <f t="shared" si="9"/>
        <v>0.90467587956932305</v>
      </c>
      <c r="G134" s="59">
        <f>IF(F134&gt;=1,0,_xlfn.XLOOKUP(F134,'Sediane Nord'!$B$31:$B$131,'Sediane Nord'!$R$31:$R$131,,1))</f>
        <v>0.55824999999999991</v>
      </c>
      <c r="H134" s="142">
        <f xml:space="preserve">
IF(AND(F134&gt;='Sediane Nord'!$S$15,A134&lt;='Sediane Nord'!$R$15),0,
IF(AND(F134&gt;='Sediane Nord'!$S$16,A134&lt;='Sediane Nord'!$R$16),0,
IF(AND(F134&gt;='Sediane Nord'!$S$17,A134&lt;='Sediane Nord'!$R$17),0,
IF(AND(F134&gt;='Sediane Nord'!$S$18,A134&lt;='Sediane Nord'!$R$18),0,
$E$4*(1-D134)*G134))))</f>
        <v>0</v>
      </c>
      <c r="I134" s="192">
        <f>IF(COUNTIFS('PTC GRTgaz'!$AA$11:$AA$28891,"",'PTC GRTgaz'!$B$11:$B$28891,'Nord-Ouest'!I$15,'PTC GRTgaz'!$D$11:$D$28891,'Nord-Ouest'!$A134,'PTC GRTgaz'!$C$11:$C$28891,"DEL")&gt;0,I$13,SUMIFS('PTC GRTgaz'!$AA$11:$AA$28891,'PTC GRTgaz'!$B$11:$B$28891,'Nord-Ouest'!I$15,'PTC GRTgaz'!$D$11:$D$28891,'Nord-Ouest'!$A134,'PTC GRTgaz'!$C$11:$C$28891,"DEL")*1.0026*$I$13/152.94)</f>
        <v>152.94117600000001</v>
      </c>
      <c r="J134" s="102">
        <f t="shared" si="10"/>
        <v>11.760786434401199</v>
      </c>
      <c r="K134" s="58">
        <f t="shared" si="11"/>
        <v>0.90467587956932305</v>
      </c>
      <c r="L134" s="59">
        <f>IF(K134&gt;=1,0,_xlfn.XLOOKUP(K134,'Sediane Nord'!$B$31:$B$131,'Sediane Nord'!$R$31:$R$131,,1))</f>
        <v>0.55824999999999991</v>
      </c>
      <c r="M134" s="142">
        <f xml:space="preserve">
IF(AND(K134&gt;='Sediane Nord'!$S$15,A134&lt;='Sediane Nord'!$R$15),0,
IF(AND(K134&gt;='Sediane Nord'!$S$16,A134&lt;='Sediane Nord'!$R$16),0,
IF(AND(K134&gt;='Sediane Nord'!$S$17,A134&lt;='Sediane Nord'!$R$17),0,
IF(AND(K134&gt;='Sediane Nord'!$S$18,A134&lt;='Sediane Nord'!$R$18),0,
MIN(I134,$E$4*(1-D134)*L134)))))</f>
        <v>0</v>
      </c>
      <c r="N134" s="192">
        <f>IF(COUNTIFS('PTC GRTgaz'!$AB$11:$AB$28891,"",'PTC GRTgaz'!$B$11:$B$28891,'Nord-Ouest'!N$15,'PTC GRTgaz'!$D$11:$D$28891,'Nord-Ouest'!$A134,'PTC GRTgaz'!$C$11:$C$28891,"DEL")&gt;0,N$13,SUMIFS('PTC GRTgaz'!$AB$11:$AB$28891,'PTC GRTgaz'!$B$11:$B$28891,'Nord-Ouest'!N$15,'PTC GRTgaz'!$D$11:$D$28891,'Nord-Ouest'!$A134,'PTC GRTgaz'!$C$11:$C$28891,"DEL")*1.0026*$N$13/152.94)</f>
        <v>152.94117600000001</v>
      </c>
      <c r="O134" s="102">
        <f t="shared" si="12"/>
        <v>11.760786434401199</v>
      </c>
      <c r="P134" s="58">
        <f t="shared" si="13"/>
        <v>0.90467587956932305</v>
      </c>
      <c r="Q134" s="59">
        <f>IF(P134&gt;=1,0,_xlfn.XLOOKUP(P134,'Sediane Nord'!$B$31:$B$131,'Sediane Nord'!$R$31:$R$131,,1))</f>
        <v>0.55824999999999991</v>
      </c>
      <c r="R134" s="142">
        <f xml:space="preserve">
IF(AND(P134&gt;='Sediane Nord'!$S$15,A134&lt;='Sediane Nord'!$R$15),0,
IF(AND(P134&gt;='Sediane Nord'!$S$16,A134&lt;='Sediane Nord'!$R$16),0,
IF(AND(P134&gt;='Sediane Nord'!$S$17,A134&lt;='Sediane Nord'!$R$17),0,
IF(AND(P134&gt;='Sediane Nord'!$S$18,A134&lt;='Sediane Nord'!$R$18),0,
MIN(N134,$E$4*(1-D134)*Q134)))))</f>
        <v>0</v>
      </c>
    </row>
    <row r="135" spans="1:18" x14ac:dyDescent="0.45">
      <c r="A135" s="56">
        <f t="shared" si="7"/>
        <v>44771</v>
      </c>
      <c r="B135" s="157">
        <f>_xlfn.XLOOKUP(A135,'Sediane Nord'!$R$23:$R$25,'Sediane Nord'!$U$23:$U$25,0,0)</f>
        <v>0</v>
      </c>
      <c r="C135" s="143">
        <f>_xlfn.XLOOKUP(A135,'Sediane Nord'!$R$15:$R$18,'Sediane Nord'!$U$15:$U$18,SUM($E$3:$G$3),0)</f>
        <v>13</v>
      </c>
      <c r="D135" s="58">
        <f>'PT Storengy'!D127</f>
        <v>0</v>
      </c>
      <c r="E135" s="60">
        <f t="shared" si="8"/>
        <v>11.760786434401199</v>
      </c>
      <c r="F135" s="58">
        <f t="shared" si="9"/>
        <v>0.90467587956932305</v>
      </c>
      <c r="G135" s="59">
        <f>IF(F135&gt;=1,0,_xlfn.XLOOKUP(F135,'Sediane Nord'!$B$31:$B$131,'Sediane Nord'!$R$31:$R$131,,1))</f>
        <v>0.55824999999999991</v>
      </c>
      <c r="H135" s="142">
        <f xml:space="preserve">
IF(AND(F135&gt;='Sediane Nord'!$S$15,A135&lt;='Sediane Nord'!$R$15),0,
IF(AND(F135&gt;='Sediane Nord'!$S$16,A135&lt;='Sediane Nord'!$R$16),0,
IF(AND(F135&gt;='Sediane Nord'!$S$17,A135&lt;='Sediane Nord'!$R$17),0,
IF(AND(F135&gt;='Sediane Nord'!$S$18,A135&lt;='Sediane Nord'!$R$18),0,
$E$4*(1-D135)*G135))))</f>
        <v>0</v>
      </c>
      <c r="I135" s="192">
        <f>IF(COUNTIFS('PTC GRTgaz'!$AA$11:$AA$28891,"",'PTC GRTgaz'!$B$11:$B$28891,'Nord-Ouest'!I$15,'PTC GRTgaz'!$D$11:$D$28891,'Nord-Ouest'!$A135,'PTC GRTgaz'!$C$11:$C$28891,"DEL")&gt;0,I$13,SUMIFS('PTC GRTgaz'!$AA$11:$AA$28891,'PTC GRTgaz'!$B$11:$B$28891,'Nord-Ouest'!I$15,'PTC GRTgaz'!$D$11:$D$28891,'Nord-Ouest'!$A135,'PTC GRTgaz'!$C$11:$C$28891,"DEL")*1.0026*$I$13/152.94)</f>
        <v>152.94117600000001</v>
      </c>
      <c r="J135" s="102">
        <f t="shared" si="10"/>
        <v>11.760786434401199</v>
      </c>
      <c r="K135" s="58">
        <f t="shared" si="11"/>
        <v>0.90467587956932305</v>
      </c>
      <c r="L135" s="59">
        <f>IF(K135&gt;=1,0,_xlfn.XLOOKUP(K135,'Sediane Nord'!$B$31:$B$131,'Sediane Nord'!$R$31:$R$131,,1))</f>
        <v>0.55824999999999991</v>
      </c>
      <c r="M135" s="142">
        <f xml:space="preserve">
IF(AND(K135&gt;='Sediane Nord'!$S$15,A135&lt;='Sediane Nord'!$R$15),0,
IF(AND(K135&gt;='Sediane Nord'!$S$16,A135&lt;='Sediane Nord'!$R$16),0,
IF(AND(K135&gt;='Sediane Nord'!$S$17,A135&lt;='Sediane Nord'!$R$17),0,
IF(AND(K135&gt;='Sediane Nord'!$S$18,A135&lt;='Sediane Nord'!$R$18),0,
MIN(I135,$E$4*(1-D135)*L135)))))</f>
        <v>0</v>
      </c>
      <c r="N135" s="192">
        <f>IF(COUNTIFS('PTC GRTgaz'!$AB$11:$AB$28891,"",'PTC GRTgaz'!$B$11:$B$28891,'Nord-Ouest'!N$15,'PTC GRTgaz'!$D$11:$D$28891,'Nord-Ouest'!$A135,'PTC GRTgaz'!$C$11:$C$28891,"DEL")&gt;0,N$13,SUMIFS('PTC GRTgaz'!$AB$11:$AB$28891,'PTC GRTgaz'!$B$11:$B$28891,'Nord-Ouest'!N$15,'PTC GRTgaz'!$D$11:$D$28891,'Nord-Ouest'!$A135,'PTC GRTgaz'!$C$11:$C$28891,"DEL")*1.0026*$N$13/152.94)</f>
        <v>152.94117600000001</v>
      </c>
      <c r="O135" s="102">
        <f t="shared" si="12"/>
        <v>11.760786434401199</v>
      </c>
      <c r="P135" s="58">
        <f t="shared" si="13"/>
        <v>0.90467587956932305</v>
      </c>
      <c r="Q135" s="59">
        <f>IF(P135&gt;=1,0,_xlfn.XLOOKUP(P135,'Sediane Nord'!$B$31:$B$131,'Sediane Nord'!$R$31:$R$131,,1))</f>
        <v>0.55824999999999991</v>
      </c>
      <c r="R135" s="142">
        <f xml:space="preserve">
IF(AND(P135&gt;='Sediane Nord'!$S$15,A135&lt;='Sediane Nord'!$R$15),0,
IF(AND(P135&gt;='Sediane Nord'!$S$16,A135&lt;='Sediane Nord'!$R$16),0,
IF(AND(P135&gt;='Sediane Nord'!$S$17,A135&lt;='Sediane Nord'!$R$17),0,
IF(AND(P135&gt;='Sediane Nord'!$S$18,A135&lt;='Sediane Nord'!$R$18),0,
MIN(N135,$E$4*(1-D135)*Q135)))))</f>
        <v>0</v>
      </c>
    </row>
    <row r="136" spans="1:18" x14ac:dyDescent="0.45">
      <c r="A136" s="56">
        <f t="shared" si="7"/>
        <v>44772</v>
      </c>
      <c r="B136" s="157">
        <f>_xlfn.XLOOKUP(A136,'Sediane Nord'!$R$23:$R$25,'Sediane Nord'!$U$23:$U$25,0,0)</f>
        <v>0</v>
      </c>
      <c r="C136" s="143">
        <f>_xlfn.XLOOKUP(A136,'Sediane Nord'!$R$15:$R$18,'Sediane Nord'!$U$15:$U$18,SUM($E$3:$G$3),0)</f>
        <v>13</v>
      </c>
      <c r="D136" s="58">
        <f>'PT Storengy'!D128</f>
        <v>0</v>
      </c>
      <c r="E136" s="60">
        <f t="shared" si="8"/>
        <v>11.760786434401199</v>
      </c>
      <c r="F136" s="58">
        <f t="shared" si="9"/>
        <v>0.90467587956932305</v>
      </c>
      <c r="G136" s="59">
        <f>IF(F136&gt;=1,0,_xlfn.XLOOKUP(F136,'Sediane Nord'!$B$31:$B$131,'Sediane Nord'!$R$31:$R$131,,1))</f>
        <v>0.55824999999999991</v>
      </c>
      <c r="H136" s="142">
        <f xml:space="preserve">
IF(AND(F136&gt;='Sediane Nord'!$S$15,A136&lt;='Sediane Nord'!$R$15),0,
IF(AND(F136&gt;='Sediane Nord'!$S$16,A136&lt;='Sediane Nord'!$R$16),0,
IF(AND(F136&gt;='Sediane Nord'!$S$17,A136&lt;='Sediane Nord'!$R$17),0,
IF(AND(F136&gt;='Sediane Nord'!$S$18,A136&lt;='Sediane Nord'!$R$18),0,
$E$4*(1-D136)*G136))))</f>
        <v>0</v>
      </c>
      <c r="I136" s="192">
        <f>IF(COUNTIFS('PTC GRTgaz'!$AA$11:$AA$28891,"",'PTC GRTgaz'!$B$11:$B$28891,'Nord-Ouest'!I$15,'PTC GRTgaz'!$D$11:$D$28891,'Nord-Ouest'!$A136,'PTC GRTgaz'!$C$11:$C$28891,"DEL")&gt;0,I$13,SUMIFS('PTC GRTgaz'!$AA$11:$AA$28891,'PTC GRTgaz'!$B$11:$B$28891,'Nord-Ouest'!I$15,'PTC GRTgaz'!$D$11:$D$28891,'Nord-Ouest'!$A136,'PTC GRTgaz'!$C$11:$C$28891,"DEL")*1.0026*$I$13/152.94)</f>
        <v>152.94117600000001</v>
      </c>
      <c r="J136" s="102">
        <f t="shared" si="10"/>
        <v>11.760786434401199</v>
      </c>
      <c r="K136" s="58">
        <f t="shared" si="11"/>
        <v>0.90467587956932305</v>
      </c>
      <c r="L136" s="59">
        <f>IF(K136&gt;=1,0,_xlfn.XLOOKUP(K136,'Sediane Nord'!$B$31:$B$131,'Sediane Nord'!$R$31:$R$131,,1))</f>
        <v>0.55824999999999991</v>
      </c>
      <c r="M136" s="142">
        <f xml:space="preserve">
IF(AND(K136&gt;='Sediane Nord'!$S$15,A136&lt;='Sediane Nord'!$R$15),0,
IF(AND(K136&gt;='Sediane Nord'!$S$16,A136&lt;='Sediane Nord'!$R$16),0,
IF(AND(K136&gt;='Sediane Nord'!$S$17,A136&lt;='Sediane Nord'!$R$17),0,
IF(AND(K136&gt;='Sediane Nord'!$S$18,A136&lt;='Sediane Nord'!$R$18),0,
MIN(I136,$E$4*(1-D136)*L136)))))</f>
        <v>0</v>
      </c>
      <c r="N136" s="192">
        <f>IF(COUNTIFS('PTC GRTgaz'!$AB$11:$AB$28891,"",'PTC GRTgaz'!$B$11:$B$28891,'Nord-Ouest'!N$15,'PTC GRTgaz'!$D$11:$D$28891,'Nord-Ouest'!$A136,'PTC GRTgaz'!$C$11:$C$28891,"DEL")&gt;0,N$13,SUMIFS('PTC GRTgaz'!$AB$11:$AB$28891,'PTC GRTgaz'!$B$11:$B$28891,'Nord-Ouest'!N$15,'PTC GRTgaz'!$D$11:$D$28891,'Nord-Ouest'!$A136,'PTC GRTgaz'!$C$11:$C$28891,"DEL")*1.0026*$N$13/152.94)</f>
        <v>152.94117600000001</v>
      </c>
      <c r="O136" s="102">
        <f t="shared" si="12"/>
        <v>11.760786434401199</v>
      </c>
      <c r="P136" s="58">
        <f t="shared" si="13"/>
        <v>0.90467587956932305</v>
      </c>
      <c r="Q136" s="59">
        <f>IF(P136&gt;=1,0,_xlfn.XLOOKUP(P136,'Sediane Nord'!$B$31:$B$131,'Sediane Nord'!$R$31:$R$131,,1))</f>
        <v>0.55824999999999991</v>
      </c>
      <c r="R136" s="142">
        <f xml:space="preserve">
IF(AND(P136&gt;='Sediane Nord'!$S$15,A136&lt;='Sediane Nord'!$R$15),0,
IF(AND(P136&gt;='Sediane Nord'!$S$16,A136&lt;='Sediane Nord'!$R$16),0,
IF(AND(P136&gt;='Sediane Nord'!$S$17,A136&lt;='Sediane Nord'!$R$17),0,
IF(AND(P136&gt;='Sediane Nord'!$S$18,A136&lt;='Sediane Nord'!$R$18),0,
MIN(N136,$E$4*(1-D136)*Q136)))))</f>
        <v>0</v>
      </c>
    </row>
    <row r="137" spans="1:18" x14ac:dyDescent="0.45">
      <c r="A137" s="56">
        <f t="shared" si="7"/>
        <v>44773</v>
      </c>
      <c r="B137" s="157">
        <f>_xlfn.XLOOKUP(A137,'Sediane Nord'!$R$23:$R$25,'Sediane Nord'!$U$23:$U$25,0,0)</f>
        <v>0</v>
      </c>
      <c r="C137" s="143">
        <f>_xlfn.XLOOKUP(A137,'Sediane Nord'!$R$15:$R$18,'Sediane Nord'!$U$15:$U$18,SUM($E$3:$G$3),0)</f>
        <v>13</v>
      </c>
      <c r="D137" s="58">
        <f>'PT Storengy'!D129</f>
        <v>0</v>
      </c>
      <c r="E137" s="60">
        <f t="shared" si="8"/>
        <v>11.760786434401199</v>
      </c>
      <c r="F137" s="58">
        <f t="shared" si="9"/>
        <v>0.90467587956932305</v>
      </c>
      <c r="G137" s="59">
        <f>IF(F137&gt;=1,0,_xlfn.XLOOKUP(F137,'Sediane Nord'!$B$31:$B$131,'Sediane Nord'!$R$31:$R$131,,1))</f>
        <v>0.55824999999999991</v>
      </c>
      <c r="H137" s="142">
        <f xml:space="preserve">
IF(AND(F137&gt;='Sediane Nord'!$S$15,A137&lt;='Sediane Nord'!$R$15),0,
IF(AND(F137&gt;='Sediane Nord'!$S$16,A137&lt;='Sediane Nord'!$R$16),0,
IF(AND(F137&gt;='Sediane Nord'!$S$17,A137&lt;='Sediane Nord'!$R$17),0,
IF(AND(F137&gt;='Sediane Nord'!$S$18,A137&lt;='Sediane Nord'!$R$18),0,
$E$4*(1-D137)*G137))))</f>
        <v>0</v>
      </c>
      <c r="I137" s="192">
        <f>IF(COUNTIFS('PTC GRTgaz'!$AA$11:$AA$28891,"",'PTC GRTgaz'!$B$11:$B$28891,'Nord-Ouest'!I$15,'PTC GRTgaz'!$D$11:$D$28891,'Nord-Ouest'!$A137,'PTC GRTgaz'!$C$11:$C$28891,"DEL")&gt;0,I$13,SUMIFS('PTC GRTgaz'!$AA$11:$AA$28891,'PTC GRTgaz'!$B$11:$B$28891,'Nord-Ouest'!I$15,'PTC GRTgaz'!$D$11:$D$28891,'Nord-Ouest'!$A137,'PTC GRTgaz'!$C$11:$C$28891,"DEL")*1.0026*$I$13/152.94)</f>
        <v>152.94117600000001</v>
      </c>
      <c r="J137" s="102">
        <f t="shared" si="10"/>
        <v>11.760786434401199</v>
      </c>
      <c r="K137" s="58">
        <f t="shared" si="11"/>
        <v>0.90467587956932305</v>
      </c>
      <c r="L137" s="59">
        <f>IF(K137&gt;=1,0,_xlfn.XLOOKUP(K137,'Sediane Nord'!$B$31:$B$131,'Sediane Nord'!$R$31:$R$131,,1))</f>
        <v>0.55824999999999991</v>
      </c>
      <c r="M137" s="142">
        <f xml:space="preserve">
IF(AND(K137&gt;='Sediane Nord'!$S$15,A137&lt;='Sediane Nord'!$R$15),0,
IF(AND(K137&gt;='Sediane Nord'!$S$16,A137&lt;='Sediane Nord'!$R$16),0,
IF(AND(K137&gt;='Sediane Nord'!$S$17,A137&lt;='Sediane Nord'!$R$17),0,
IF(AND(K137&gt;='Sediane Nord'!$S$18,A137&lt;='Sediane Nord'!$R$18),0,
MIN(I137,$E$4*(1-D137)*L137)))))</f>
        <v>0</v>
      </c>
      <c r="N137" s="192">
        <f>IF(COUNTIFS('PTC GRTgaz'!$AB$11:$AB$28891,"",'PTC GRTgaz'!$B$11:$B$28891,'Nord-Ouest'!N$15,'PTC GRTgaz'!$D$11:$D$28891,'Nord-Ouest'!$A137,'PTC GRTgaz'!$C$11:$C$28891,"DEL")&gt;0,N$13,SUMIFS('PTC GRTgaz'!$AB$11:$AB$28891,'PTC GRTgaz'!$B$11:$B$28891,'Nord-Ouest'!N$15,'PTC GRTgaz'!$D$11:$D$28891,'Nord-Ouest'!$A137,'PTC GRTgaz'!$C$11:$C$28891,"DEL")*1.0026*$N$13/152.94)</f>
        <v>152.94117600000001</v>
      </c>
      <c r="O137" s="102">
        <f t="shared" si="12"/>
        <v>11.760786434401199</v>
      </c>
      <c r="P137" s="58">
        <f t="shared" si="13"/>
        <v>0.90467587956932305</v>
      </c>
      <c r="Q137" s="59">
        <f>IF(P137&gt;=1,0,_xlfn.XLOOKUP(P137,'Sediane Nord'!$B$31:$B$131,'Sediane Nord'!$R$31:$R$131,,1))</f>
        <v>0.55824999999999991</v>
      </c>
      <c r="R137" s="142">
        <f xml:space="preserve">
IF(AND(P137&gt;='Sediane Nord'!$S$15,A137&lt;='Sediane Nord'!$R$15),0,
IF(AND(P137&gt;='Sediane Nord'!$S$16,A137&lt;='Sediane Nord'!$R$16),0,
IF(AND(P137&gt;='Sediane Nord'!$S$17,A137&lt;='Sediane Nord'!$R$17),0,
IF(AND(P137&gt;='Sediane Nord'!$S$18,A137&lt;='Sediane Nord'!$R$18),0,
MIN(N137,$E$4*(1-D137)*Q137)))))</f>
        <v>0</v>
      </c>
    </row>
    <row r="138" spans="1:18" x14ac:dyDescent="0.45">
      <c r="A138" s="56">
        <f t="shared" si="7"/>
        <v>44774</v>
      </c>
      <c r="B138" s="157">
        <f>_xlfn.XLOOKUP(A138,'Sediane Nord'!$R$23:$R$25,'Sediane Nord'!$U$23:$U$25,0,0)</f>
        <v>6.5</v>
      </c>
      <c r="C138" s="143">
        <f>_xlfn.XLOOKUP(A138,'Sediane Nord'!$R$15:$R$18,'Sediane Nord'!$U$15:$U$18,SUM($E$3:$G$3),0)</f>
        <v>11.700000000000001</v>
      </c>
      <c r="D138" s="58">
        <f>'PT Storengy'!D130</f>
        <v>0.25</v>
      </c>
      <c r="E138" s="60">
        <f t="shared" si="8"/>
        <v>11.760786434401199</v>
      </c>
      <c r="F138" s="58">
        <f t="shared" si="9"/>
        <v>0.90467587956932305</v>
      </c>
      <c r="G138" s="59">
        <f>IF(F138&gt;=1,0,_xlfn.XLOOKUP(F138,'Sediane Nord'!$B$31:$B$131,'Sediane Nord'!$R$31:$R$131,,1))</f>
        <v>0.55824999999999991</v>
      </c>
      <c r="H138" s="142">
        <f xml:space="preserve">
IF(AND(F138&gt;='Sediane Nord'!$S$15,A138&lt;='Sediane Nord'!$R$15),0,
IF(AND(F138&gt;='Sediane Nord'!$S$16,A138&lt;='Sediane Nord'!$R$16),0,
IF(AND(F138&gt;='Sediane Nord'!$S$17,A138&lt;='Sediane Nord'!$R$17),0,
IF(AND(F138&gt;='Sediane Nord'!$S$18,A138&lt;='Sediane Nord'!$R$18),0,
$E$4*(1-D138)*G138))))</f>
        <v>0</v>
      </c>
      <c r="I138" s="192">
        <f>IF(COUNTIFS('PTC GRTgaz'!$AA$11:$AA$28891,"",'PTC GRTgaz'!$B$11:$B$28891,'Nord-Ouest'!I$15,'PTC GRTgaz'!$D$11:$D$28891,'Nord-Ouest'!$A138,'PTC GRTgaz'!$C$11:$C$28891,"DEL")&gt;0,I$13,SUMIFS('PTC GRTgaz'!$AA$11:$AA$28891,'PTC GRTgaz'!$B$11:$B$28891,'Nord-Ouest'!I$15,'PTC GRTgaz'!$D$11:$D$28891,'Nord-Ouest'!$A138,'PTC GRTgaz'!$C$11:$C$28891,"DEL")*1.0026*$I$13/152.94)</f>
        <v>152.94117600000001</v>
      </c>
      <c r="J138" s="102">
        <f t="shared" si="10"/>
        <v>11.760786434401199</v>
      </c>
      <c r="K138" s="58">
        <f t="shared" si="11"/>
        <v>0.90467587956932305</v>
      </c>
      <c r="L138" s="59">
        <f>IF(K138&gt;=1,0,_xlfn.XLOOKUP(K138,'Sediane Nord'!$B$31:$B$131,'Sediane Nord'!$R$31:$R$131,,1))</f>
        <v>0.55824999999999991</v>
      </c>
      <c r="M138" s="142">
        <f xml:space="preserve">
IF(AND(K138&gt;='Sediane Nord'!$S$15,A138&lt;='Sediane Nord'!$R$15),0,
IF(AND(K138&gt;='Sediane Nord'!$S$16,A138&lt;='Sediane Nord'!$R$16),0,
IF(AND(K138&gt;='Sediane Nord'!$S$17,A138&lt;='Sediane Nord'!$R$17),0,
IF(AND(K138&gt;='Sediane Nord'!$S$18,A138&lt;='Sediane Nord'!$R$18),0,
MIN(I138,$E$4*(1-D138)*L138)))))</f>
        <v>0</v>
      </c>
      <c r="N138" s="192">
        <f>IF(COUNTIFS('PTC GRTgaz'!$AB$11:$AB$28891,"",'PTC GRTgaz'!$B$11:$B$28891,'Nord-Ouest'!N$15,'PTC GRTgaz'!$D$11:$D$28891,'Nord-Ouest'!$A138,'PTC GRTgaz'!$C$11:$C$28891,"DEL")&gt;0,N$13,SUMIFS('PTC GRTgaz'!$AB$11:$AB$28891,'PTC GRTgaz'!$B$11:$B$28891,'Nord-Ouest'!N$15,'PTC GRTgaz'!$D$11:$D$28891,'Nord-Ouest'!$A138,'PTC GRTgaz'!$C$11:$C$28891,"DEL")*1.0026*$N$13/152.94)</f>
        <v>152.94117600000001</v>
      </c>
      <c r="O138" s="102">
        <f t="shared" si="12"/>
        <v>11.760786434401199</v>
      </c>
      <c r="P138" s="58">
        <f t="shared" si="13"/>
        <v>0.90467587956932305</v>
      </c>
      <c r="Q138" s="59">
        <f>IF(P138&gt;=1,0,_xlfn.XLOOKUP(P138,'Sediane Nord'!$B$31:$B$131,'Sediane Nord'!$R$31:$R$131,,1))</f>
        <v>0.55824999999999991</v>
      </c>
      <c r="R138" s="142">
        <f xml:space="preserve">
IF(AND(P138&gt;='Sediane Nord'!$S$15,A138&lt;='Sediane Nord'!$R$15),0,
IF(AND(P138&gt;='Sediane Nord'!$S$16,A138&lt;='Sediane Nord'!$R$16),0,
IF(AND(P138&gt;='Sediane Nord'!$S$17,A138&lt;='Sediane Nord'!$R$17),0,
IF(AND(P138&gt;='Sediane Nord'!$S$18,A138&lt;='Sediane Nord'!$R$18),0,
MIN(N138,$E$4*(1-D138)*Q138)))))</f>
        <v>0</v>
      </c>
    </row>
    <row r="139" spans="1:18" x14ac:dyDescent="0.45">
      <c r="A139" s="56">
        <f t="shared" si="7"/>
        <v>44775</v>
      </c>
      <c r="B139" s="157">
        <f>_xlfn.XLOOKUP(A139,'Sediane Nord'!$R$23:$R$25,'Sediane Nord'!$U$23:$U$25,0,0)</f>
        <v>0</v>
      </c>
      <c r="C139" s="143">
        <f>_xlfn.XLOOKUP(A139,'Sediane Nord'!$R$15:$R$18,'Sediane Nord'!$U$15:$U$18,SUM($E$3:$G$3),0)</f>
        <v>13</v>
      </c>
      <c r="D139" s="58">
        <f>'PT Storengy'!D131</f>
        <v>0.25</v>
      </c>
      <c r="E139" s="60">
        <f t="shared" si="8"/>
        <v>11.824820993027698</v>
      </c>
      <c r="F139" s="58">
        <f t="shared" si="9"/>
        <v>0.90467587956932305</v>
      </c>
      <c r="G139" s="59">
        <f>IF(F139&gt;=1,0,_xlfn.XLOOKUP(F139,'Sediane Nord'!$B$31:$B$131,'Sediane Nord'!$R$31:$R$131,,1))</f>
        <v>0.55824999999999991</v>
      </c>
      <c r="H139" s="142">
        <f xml:space="preserve">
IF(AND(F139&gt;='Sediane Nord'!$S$15,A139&lt;='Sediane Nord'!$R$15),0,
IF(AND(F139&gt;='Sediane Nord'!$S$16,A139&lt;='Sediane Nord'!$R$16),0,
IF(AND(F139&gt;='Sediane Nord'!$S$17,A139&lt;='Sediane Nord'!$R$17),0,
IF(AND(F139&gt;='Sediane Nord'!$S$18,A139&lt;='Sediane Nord'!$R$18),0,
$E$4*(1-D139)*G139))))</f>
        <v>64.034558626499987</v>
      </c>
      <c r="I139" s="192">
        <f>IF(COUNTIFS('PTC GRTgaz'!$AA$11:$AA$28891,"",'PTC GRTgaz'!$B$11:$B$28891,'Nord-Ouest'!I$15,'PTC GRTgaz'!$D$11:$D$28891,'Nord-Ouest'!$A139,'PTC GRTgaz'!$C$11:$C$28891,"DEL")&gt;0,I$13,SUMIFS('PTC GRTgaz'!$AA$11:$AA$28891,'PTC GRTgaz'!$B$11:$B$28891,'Nord-Ouest'!I$15,'PTC GRTgaz'!$D$11:$D$28891,'Nord-Ouest'!$A139,'PTC GRTgaz'!$C$11:$C$28891,"DEL")*1.0026*$I$13/152.94)</f>
        <v>152.94117600000001</v>
      </c>
      <c r="J139" s="102">
        <f t="shared" si="10"/>
        <v>11.824820993027698</v>
      </c>
      <c r="K139" s="58">
        <f t="shared" si="11"/>
        <v>0.90467587956932305</v>
      </c>
      <c r="L139" s="59">
        <f>IF(K139&gt;=1,0,_xlfn.XLOOKUP(K139,'Sediane Nord'!$B$31:$B$131,'Sediane Nord'!$R$31:$R$131,,1))</f>
        <v>0.55824999999999991</v>
      </c>
      <c r="M139" s="142">
        <f xml:space="preserve">
IF(AND(K139&gt;='Sediane Nord'!$S$15,A139&lt;='Sediane Nord'!$R$15),0,
IF(AND(K139&gt;='Sediane Nord'!$S$16,A139&lt;='Sediane Nord'!$R$16),0,
IF(AND(K139&gt;='Sediane Nord'!$S$17,A139&lt;='Sediane Nord'!$R$17),0,
IF(AND(K139&gt;='Sediane Nord'!$S$18,A139&lt;='Sediane Nord'!$R$18),0,
MIN(I139,$E$4*(1-D139)*L139)))))</f>
        <v>64.034558626499987</v>
      </c>
      <c r="N139" s="192">
        <f>IF(COUNTIFS('PTC GRTgaz'!$AB$11:$AB$28891,"",'PTC GRTgaz'!$B$11:$B$28891,'Nord-Ouest'!N$15,'PTC GRTgaz'!$D$11:$D$28891,'Nord-Ouest'!$A139,'PTC GRTgaz'!$C$11:$C$28891,"DEL")&gt;0,N$13,SUMIFS('PTC GRTgaz'!$AB$11:$AB$28891,'PTC GRTgaz'!$B$11:$B$28891,'Nord-Ouest'!N$15,'PTC GRTgaz'!$D$11:$D$28891,'Nord-Ouest'!$A139,'PTC GRTgaz'!$C$11:$C$28891,"DEL")*1.0026*$N$13/152.94)</f>
        <v>152.94117600000001</v>
      </c>
      <c r="O139" s="102">
        <f t="shared" si="12"/>
        <v>11.824820993027698</v>
      </c>
      <c r="P139" s="58">
        <f t="shared" si="13"/>
        <v>0.90467587956932305</v>
      </c>
      <c r="Q139" s="59">
        <f>IF(P139&gt;=1,0,_xlfn.XLOOKUP(P139,'Sediane Nord'!$B$31:$B$131,'Sediane Nord'!$R$31:$R$131,,1))</f>
        <v>0.55824999999999991</v>
      </c>
      <c r="R139" s="142">
        <f xml:space="preserve">
IF(AND(P139&gt;='Sediane Nord'!$S$15,A139&lt;='Sediane Nord'!$R$15),0,
IF(AND(P139&gt;='Sediane Nord'!$S$16,A139&lt;='Sediane Nord'!$R$16),0,
IF(AND(P139&gt;='Sediane Nord'!$S$17,A139&lt;='Sediane Nord'!$R$17),0,
IF(AND(P139&gt;='Sediane Nord'!$S$18,A139&lt;='Sediane Nord'!$R$18),0,
MIN(N139,$E$4*(1-D139)*Q139)))))</f>
        <v>64.034558626499987</v>
      </c>
    </row>
    <row r="140" spans="1:18" x14ac:dyDescent="0.45">
      <c r="A140" s="56">
        <f t="shared" si="7"/>
        <v>44776</v>
      </c>
      <c r="B140" s="157">
        <f>_xlfn.XLOOKUP(A140,'Sediane Nord'!$R$23:$R$25,'Sediane Nord'!$U$23:$U$25,0,0)</f>
        <v>0</v>
      </c>
      <c r="C140" s="143">
        <f>_xlfn.XLOOKUP(A140,'Sediane Nord'!$R$15:$R$18,'Sediane Nord'!$U$15:$U$18,SUM($E$3:$G$3),0)</f>
        <v>13</v>
      </c>
      <c r="D140" s="58">
        <f>'PT Storengy'!D132</f>
        <v>0.25</v>
      </c>
      <c r="E140" s="60">
        <f t="shared" si="8"/>
        <v>11.888855551654197</v>
      </c>
      <c r="F140" s="58">
        <f t="shared" si="9"/>
        <v>0.9096016148482845</v>
      </c>
      <c r="G140" s="59">
        <f>IF(F140&gt;=1,0,_xlfn.XLOOKUP(F140,'Sediane Nord'!$B$31:$B$131,'Sediane Nord'!$R$31:$R$131,,1))</f>
        <v>0.55824999999999991</v>
      </c>
      <c r="H140" s="142">
        <f xml:space="preserve">
IF(AND(F140&gt;='Sediane Nord'!$S$15,A140&lt;='Sediane Nord'!$R$15),0,
IF(AND(F140&gt;='Sediane Nord'!$S$16,A140&lt;='Sediane Nord'!$R$16),0,
IF(AND(F140&gt;='Sediane Nord'!$S$17,A140&lt;='Sediane Nord'!$R$17),0,
IF(AND(F140&gt;='Sediane Nord'!$S$18,A140&lt;='Sediane Nord'!$R$18),0,
$E$4*(1-D140)*G140))))</f>
        <v>64.034558626499987</v>
      </c>
      <c r="I140" s="192">
        <f>IF(COUNTIFS('PTC GRTgaz'!$AA$11:$AA$28891,"",'PTC GRTgaz'!$B$11:$B$28891,'Nord-Ouest'!I$15,'PTC GRTgaz'!$D$11:$D$28891,'Nord-Ouest'!$A140,'PTC GRTgaz'!$C$11:$C$28891,"DEL")&gt;0,I$13,SUMIFS('PTC GRTgaz'!$AA$11:$AA$28891,'PTC GRTgaz'!$B$11:$B$28891,'Nord-Ouest'!I$15,'PTC GRTgaz'!$D$11:$D$28891,'Nord-Ouest'!$A140,'PTC GRTgaz'!$C$11:$C$28891,"DEL")*1.0026*$I$13/152.94)</f>
        <v>152.94117600000001</v>
      </c>
      <c r="J140" s="102">
        <f t="shared" si="10"/>
        <v>11.888855551654197</v>
      </c>
      <c r="K140" s="58">
        <f t="shared" si="11"/>
        <v>0.9096016148482845</v>
      </c>
      <c r="L140" s="59">
        <f>IF(K140&gt;=1,0,_xlfn.XLOOKUP(K140,'Sediane Nord'!$B$31:$B$131,'Sediane Nord'!$R$31:$R$131,,1))</f>
        <v>0.55824999999999991</v>
      </c>
      <c r="M140" s="142">
        <f xml:space="preserve">
IF(AND(K140&gt;='Sediane Nord'!$S$15,A140&lt;='Sediane Nord'!$R$15),0,
IF(AND(K140&gt;='Sediane Nord'!$S$16,A140&lt;='Sediane Nord'!$R$16),0,
IF(AND(K140&gt;='Sediane Nord'!$S$17,A140&lt;='Sediane Nord'!$R$17),0,
IF(AND(K140&gt;='Sediane Nord'!$S$18,A140&lt;='Sediane Nord'!$R$18),0,
MIN(I140,$E$4*(1-D140)*L140)))))</f>
        <v>64.034558626499987</v>
      </c>
      <c r="N140" s="192">
        <f>IF(COUNTIFS('PTC GRTgaz'!$AB$11:$AB$28891,"",'PTC GRTgaz'!$B$11:$B$28891,'Nord-Ouest'!N$15,'PTC GRTgaz'!$D$11:$D$28891,'Nord-Ouest'!$A140,'PTC GRTgaz'!$C$11:$C$28891,"DEL")&gt;0,N$13,SUMIFS('PTC GRTgaz'!$AB$11:$AB$28891,'PTC GRTgaz'!$B$11:$B$28891,'Nord-Ouest'!N$15,'PTC GRTgaz'!$D$11:$D$28891,'Nord-Ouest'!$A140,'PTC GRTgaz'!$C$11:$C$28891,"DEL")*1.0026*$N$13/152.94)</f>
        <v>152.94117600000001</v>
      </c>
      <c r="O140" s="102">
        <f t="shared" si="12"/>
        <v>11.888855551654197</v>
      </c>
      <c r="P140" s="58">
        <f t="shared" si="13"/>
        <v>0.9096016148482845</v>
      </c>
      <c r="Q140" s="59">
        <f>IF(P140&gt;=1,0,_xlfn.XLOOKUP(P140,'Sediane Nord'!$B$31:$B$131,'Sediane Nord'!$R$31:$R$131,,1))</f>
        <v>0.55824999999999991</v>
      </c>
      <c r="R140" s="142">
        <f xml:space="preserve">
IF(AND(P140&gt;='Sediane Nord'!$S$15,A140&lt;='Sediane Nord'!$R$15),0,
IF(AND(P140&gt;='Sediane Nord'!$S$16,A140&lt;='Sediane Nord'!$R$16),0,
IF(AND(P140&gt;='Sediane Nord'!$S$17,A140&lt;='Sediane Nord'!$R$17),0,
IF(AND(P140&gt;='Sediane Nord'!$S$18,A140&lt;='Sediane Nord'!$R$18),0,
MIN(N140,$E$4*(1-D140)*Q140)))))</f>
        <v>64.034558626499987</v>
      </c>
    </row>
    <row r="141" spans="1:18" x14ac:dyDescent="0.45">
      <c r="A141" s="56">
        <f t="shared" si="7"/>
        <v>44777</v>
      </c>
      <c r="B141" s="157">
        <f>_xlfn.XLOOKUP(A141,'Sediane Nord'!$R$23:$R$25,'Sediane Nord'!$U$23:$U$25,0,0)</f>
        <v>0</v>
      </c>
      <c r="C141" s="143">
        <f>_xlfn.XLOOKUP(A141,'Sediane Nord'!$R$15:$R$18,'Sediane Nord'!$U$15:$U$18,SUM($E$3:$G$3),0)</f>
        <v>13</v>
      </c>
      <c r="D141" s="58">
        <f>'PT Storengy'!D133</f>
        <v>0.25</v>
      </c>
      <c r="E141" s="60">
        <f t="shared" si="8"/>
        <v>11.951255551462197</v>
      </c>
      <c r="F141" s="58">
        <f t="shared" si="9"/>
        <v>0.91452735012724595</v>
      </c>
      <c r="G141" s="59">
        <f>IF(F141&gt;=1,0,_xlfn.XLOOKUP(F141,'Sediane Nord'!$B$31:$B$131,'Sediane Nord'!$R$31:$R$131,,1))</f>
        <v>0.54399999999999982</v>
      </c>
      <c r="H141" s="142">
        <f xml:space="preserve">
IF(AND(F141&gt;='Sediane Nord'!$S$15,A141&lt;='Sediane Nord'!$R$15),0,
IF(AND(F141&gt;='Sediane Nord'!$S$16,A141&lt;='Sediane Nord'!$R$16),0,
IF(AND(F141&gt;='Sediane Nord'!$S$17,A141&lt;='Sediane Nord'!$R$17),0,
IF(AND(F141&gt;='Sediane Nord'!$S$18,A141&lt;='Sediane Nord'!$R$18),0,
$E$4*(1-D141)*G141))))</f>
        <v>62.399999807999983</v>
      </c>
      <c r="I141" s="192">
        <f>IF(COUNTIFS('PTC GRTgaz'!$AA$11:$AA$28891,"",'PTC GRTgaz'!$B$11:$B$28891,'Nord-Ouest'!I$15,'PTC GRTgaz'!$D$11:$D$28891,'Nord-Ouest'!$A141,'PTC GRTgaz'!$C$11:$C$28891,"DEL")&gt;0,I$13,SUMIFS('PTC GRTgaz'!$AA$11:$AA$28891,'PTC GRTgaz'!$B$11:$B$28891,'Nord-Ouest'!I$15,'PTC GRTgaz'!$D$11:$D$28891,'Nord-Ouest'!$A141,'PTC GRTgaz'!$C$11:$C$28891,"DEL")*1.0026*$I$13/152.94)</f>
        <v>152.94117600000001</v>
      </c>
      <c r="J141" s="102">
        <f t="shared" si="10"/>
        <v>11.951255551462197</v>
      </c>
      <c r="K141" s="58">
        <f t="shared" si="11"/>
        <v>0.91452735012724595</v>
      </c>
      <c r="L141" s="59">
        <f>IF(K141&gt;=1,0,_xlfn.XLOOKUP(K141,'Sediane Nord'!$B$31:$B$131,'Sediane Nord'!$R$31:$R$131,,1))</f>
        <v>0.54399999999999982</v>
      </c>
      <c r="M141" s="142">
        <f xml:space="preserve">
IF(AND(K141&gt;='Sediane Nord'!$S$15,A141&lt;='Sediane Nord'!$R$15),0,
IF(AND(K141&gt;='Sediane Nord'!$S$16,A141&lt;='Sediane Nord'!$R$16),0,
IF(AND(K141&gt;='Sediane Nord'!$S$17,A141&lt;='Sediane Nord'!$R$17),0,
IF(AND(K141&gt;='Sediane Nord'!$S$18,A141&lt;='Sediane Nord'!$R$18),0,
MIN(I141,$E$4*(1-D141)*L141)))))</f>
        <v>62.399999807999983</v>
      </c>
      <c r="N141" s="192">
        <f>IF(COUNTIFS('PTC GRTgaz'!$AB$11:$AB$28891,"",'PTC GRTgaz'!$B$11:$B$28891,'Nord-Ouest'!N$15,'PTC GRTgaz'!$D$11:$D$28891,'Nord-Ouest'!$A141,'PTC GRTgaz'!$C$11:$C$28891,"DEL")&gt;0,N$13,SUMIFS('PTC GRTgaz'!$AB$11:$AB$28891,'PTC GRTgaz'!$B$11:$B$28891,'Nord-Ouest'!N$15,'PTC GRTgaz'!$D$11:$D$28891,'Nord-Ouest'!$A141,'PTC GRTgaz'!$C$11:$C$28891,"DEL")*1.0026*$N$13/152.94)</f>
        <v>152.94117600000001</v>
      </c>
      <c r="O141" s="102">
        <f t="shared" si="12"/>
        <v>11.951255551462197</v>
      </c>
      <c r="P141" s="58">
        <f t="shared" si="13"/>
        <v>0.91452735012724595</v>
      </c>
      <c r="Q141" s="59">
        <f>IF(P141&gt;=1,0,_xlfn.XLOOKUP(P141,'Sediane Nord'!$B$31:$B$131,'Sediane Nord'!$R$31:$R$131,,1))</f>
        <v>0.54399999999999982</v>
      </c>
      <c r="R141" s="142">
        <f xml:space="preserve">
IF(AND(P141&gt;='Sediane Nord'!$S$15,A141&lt;='Sediane Nord'!$R$15),0,
IF(AND(P141&gt;='Sediane Nord'!$S$16,A141&lt;='Sediane Nord'!$R$16),0,
IF(AND(P141&gt;='Sediane Nord'!$S$17,A141&lt;='Sediane Nord'!$R$17),0,
IF(AND(P141&gt;='Sediane Nord'!$S$18,A141&lt;='Sediane Nord'!$R$18),0,
MIN(N141,$E$4*(1-D141)*Q141)))))</f>
        <v>62.399999807999983</v>
      </c>
    </row>
    <row r="142" spans="1:18" x14ac:dyDescent="0.45">
      <c r="A142" s="56">
        <f t="shared" si="7"/>
        <v>44778</v>
      </c>
      <c r="B142" s="157">
        <f>_xlfn.XLOOKUP(A142,'Sediane Nord'!$R$23:$R$25,'Sediane Nord'!$U$23:$U$25,0,0)</f>
        <v>0</v>
      </c>
      <c r="C142" s="143">
        <f>_xlfn.XLOOKUP(A142,'Sediane Nord'!$R$15:$R$18,'Sediane Nord'!$U$15:$U$18,SUM($E$3:$G$3),0)</f>
        <v>13</v>
      </c>
      <c r="D142" s="58">
        <f>'PT Storengy'!D134</f>
        <v>0.25</v>
      </c>
      <c r="E142" s="60">
        <f t="shared" si="8"/>
        <v>12.013655551270196</v>
      </c>
      <c r="F142" s="58">
        <f t="shared" si="9"/>
        <v>0.91932735011247668</v>
      </c>
      <c r="G142" s="59">
        <f>IF(F142&gt;=1,0,_xlfn.XLOOKUP(F142,'Sediane Nord'!$B$31:$B$131,'Sediane Nord'!$R$31:$R$131,,1))</f>
        <v>0.54399999999999982</v>
      </c>
      <c r="H142" s="142">
        <f xml:space="preserve">
IF(AND(F142&gt;='Sediane Nord'!$S$15,A142&lt;='Sediane Nord'!$R$15),0,
IF(AND(F142&gt;='Sediane Nord'!$S$16,A142&lt;='Sediane Nord'!$R$16),0,
IF(AND(F142&gt;='Sediane Nord'!$S$17,A142&lt;='Sediane Nord'!$R$17),0,
IF(AND(F142&gt;='Sediane Nord'!$S$18,A142&lt;='Sediane Nord'!$R$18),0,
$E$4*(1-D142)*G142))))</f>
        <v>62.399999807999983</v>
      </c>
      <c r="I142" s="192">
        <f>IF(COUNTIFS('PTC GRTgaz'!$AA$11:$AA$28891,"",'PTC GRTgaz'!$B$11:$B$28891,'Nord-Ouest'!I$15,'PTC GRTgaz'!$D$11:$D$28891,'Nord-Ouest'!$A142,'PTC GRTgaz'!$C$11:$C$28891,"DEL")&gt;0,I$13,SUMIFS('PTC GRTgaz'!$AA$11:$AA$28891,'PTC GRTgaz'!$B$11:$B$28891,'Nord-Ouest'!I$15,'PTC GRTgaz'!$D$11:$D$28891,'Nord-Ouest'!$A142,'PTC GRTgaz'!$C$11:$C$28891,"DEL")*1.0026*$I$13/152.94)</f>
        <v>152.94117600000001</v>
      </c>
      <c r="J142" s="102">
        <f t="shared" si="10"/>
        <v>12.013655551270196</v>
      </c>
      <c r="K142" s="58">
        <f t="shared" si="11"/>
        <v>0.91932735011247668</v>
      </c>
      <c r="L142" s="59">
        <f>IF(K142&gt;=1,0,_xlfn.XLOOKUP(K142,'Sediane Nord'!$B$31:$B$131,'Sediane Nord'!$R$31:$R$131,,1))</f>
        <v>0.54399999999999982</v>
      </c>
      <c r="M142" s="142">
        <f xml:space="preserve">
IF(AND(K142&gt;='Sediane Nord'!$S$15,A142&lt;='Sediane Nord'!$R$15),0,
IF(AND(K142&gt;='Sediane Nord'!$S$16,A142&lt;='Sediane Nord'!$R$16),0,
IF(AND(K142&gt;='Sediane Nord'!$S$17,A142&lt;='Sediane Nord'!$R$17),0,
IF(AND(K142&gt;='Sediane Nord'!$S$18,A142&lt;='Sediane Nord'!$R$18),0,
MIN(I142,$E$4*(1-D142)*L142)))))</f>
        <v>62.399999807999983</v>
      </c>
      <c r="N142" s="192">
        <f>IF(COUNTIFS('PTC GRTgaz'!$AB$11:$AB$28891,"",'PTC GRTgaz'!$B$11:$B$28891,'Nord-Ouest'!N$15,'PTC GRTgaz'!$D$11:$D$28891,'Nord-Ouest'!$A142,'PTC GRTgaz'!$C$11:$C$28891,"DEL")&gt;0,N$13,SUMIFS('PTC GRTgaz'!$AB$11:$AB$28891,'PTC GRTgaz'!$B$11:$B$28891,'Nord-Ouest'!N$15,'PTC GRTgaz'!$D$11:$D$28891,'Nord-Ouest'!$A142,'PTC GRTgaz'!$C$11:$C$28891,"DEL")*1.0026*$N$13/152.94)</f>
        <v>152.94117600000001</v>
      </c>
      <c r="O142" s="102">
        <f t="shared" si="12"/>
        <v>12.013655551270196</v>
      </c>
      <c r="P142" s="58">
        <f t="shared" si="13"/>
        <v>0.91932735011247668</v>
      </c>
      <c r="Q142" s="59">
        <f>IF(P142&gt;=1,0,_xlfn.XLOOKUP(P142,'Sediane Nord'!$B$31:$B$131,'Sediane Nord'!$R$31:$R$131,,1))</f>
        <v>0.54399999999999982</v>
      </c>
      <c r="R142" s="142">
        <f xml:space="preserve">
IF(AND(P142&gt;='Sediane Nord'!$S$15,A142&lt;='Sediane Nord'!$R$15),0,
IF(AND(P142&gt;='Sediane Nord'!$S$16,A142&lt;='Sediane Nord'!$R$16),0,
IF(AND(P142&gt;='Sediane Nord'!$S$17,A142&lt;='Sediane Nord'!$R$17),0,
IF(AND(P142&gt;='Sediane Nord'!$S$18,A142&lt;='Sediane Nord'!$R$18),0,
MIN(N142,$E$4*(1-D142)*Q142)))))</f>
        <v>62.399999807999983</v>
      </c>
    </row>
    <row r="143" spans="1:18" x14ac:dyDescent="0.45">
      <c r="A143" s="56">
        <f t="shared" si="7"/>
        <v>44779</v>
      </c>
      <c r="B143" s="157">
        <f>_xlfn.XLOOKUP(A143,'Sediane Nord'!$R$23:$R$25,'Sediane Nord'!$U$23:$U$25,0,0)</f>
        <v>0</v>
      </c>
      <c r="C143" s="143">
        <f>_xlfn.XLOOKUP(A143,'Sediane Nord'!$R$15:$R$18,'Sediane Nord'!$U$15:$U$18,SUM($E$3:$G$3),0)</f>
        <v>13</v>
      </c>
      <c r="D143" s="58">
        <f>'PT Storengy'!D135</f>
        <v>0</v>
      </c>
      <c r="E143" s="60">
        <f t="shared" si="8"/>
        <v>12.094676139256196</v>
      </c>
      <c r="F143" s="58">
        <f t="shared" si="9"/>
        <v>0.92412735009770741</v>
      </c>
      <c r="G143" s="59">
        <f>IF(F143&gt;=1,0,_xlfn.XLOOKUP(F143,'Sediane Nord'!$B$31:$B$131,'Sediane Nord'!$R$31:$R$131,,1))</f>
        <v>0.52974999999999983</v>
      </c>
      <c r="H143" s="142">
        <f xml:space="preserve">
IF(AND(F143&gt;='Sediane Nord'!$S$15,A143&lt;='Sediane Nord'!$R$15),0,
IF(AND(F143&gt;='Sediane Nord'!$S$16,A143&lt;='Sediane Nord'!$R$16),0,
IF(AND(F143&gt;='Sediane Nord'!$S$17,A143&lt;='Sediane Nord'!$R$17),0,
IF(AND(F143&gt;='Sediane Nord'!$S$18,A143&lt;='Sediane Nord'!$R$18),0,
$E$4*(1-D143)*G143))))</f>
        <v>81.020587985999981</v>
      </c>
      <c r="I143" s="192">
        <f>IF(COUNTIFS('PTC GRTgaz'!$AA$11:$AA$28891,"",'PTC GRTgaz'!$B$11:$B$28891,'Nord-Ouest'!I$15,'PTC GRTgaz'!$D$11:$D$28891,'Nord-Ouest'!$A143,'PTC GRTgaz'!$C$11:$C$28891,"DEL")&gt;0,I$13,SUMIFS('PTC GRTgaz'!$AA$11:$AA$28891,'PTC GRTgaz'!$B$11:$B$28891,'Nord-Ouest'!I$15,'PTC GRTgaz'!$D$11:$D$28891,'Nord-Ouest'!$A143,'PTC GRTgaz'!$C$11:$C$28891,"DEL")*1.0026*$I$13/152.94)</f>
        <v>152.94117600000001</v>
      </c>
      <c r="J143" s="102">
        <f t="shared" si="10"/>
        <v>12.094676139256196</v>
      </c>
      <c r="K143" s="58">
        <f t="shared" si="11"/>
        <v>0.92412735009770741</v>
      </c>
      <c r="L143" s="59">
        <f>IF(K143&gt;=1,0,_xlfn.XLOOKUP(K143,'Sediane Nord'!$B$31:$B$131,'Sediane Nord'!$R$31:$R$131,,1))</f>
        <v>0.52974999999999983</v>
      </c>
      <c r="M143" s="142">
        <f xml:space="preserve">
IF(AND(K143&gt;='Sediane Nord'!$S$15,A143&lt;='Sediane Nord'!$R$15),0,
IF(AND(K143&gt;='Sediane Nord'!$S$16,A143&lt;='Sediane Nord'!$R$16),0,
IF(AND(K143&gt;='Sediane Nord'!$S$17,A143&lt;='Sediane Nord'!$R$17),0,
IF(AND(K143&gt;='Sediane Nord'!$S$18,A143&lt;='Sediane Nord'!$R$18),0,
MIN(I143,$E$4*(1-D143)*L143)))))</f>
        <v>81.020587985999981</v>
      </c>
      <c r="N143" s="192">
        <f>IF(COUNTIFS('PTC GRTgaz'!$AB$11:$AB$28891,"",'PTC GRTgaz'!$B$11:$B$28891,'Nord-Ouest'!N$15,'PTC GRTgaz'!$D$11:$D$28891,'Nord-Ouest'!$A143,'PTC GRTgaz'!$C$11:$C$28891,"DEL")&gt;0,N$13,SUMIFS('PTC GRTgaz'!$AB$11:$AB$28891,'PTC GRTgaz'!$B$11:$B$28891,'Nord-Ouest'!N$15,'PTC GRTgaz'!$D$11:$D$28891,'Nord-Ouest'!$A143,'PTC GRTgaz'!$C$11:$C$28891,"DEL")*1.0026*$N$13/152.94)</f>
        <v>152.94117600000001</v>
      </c>
      <c r="O143" s="102">
        <f t="shared" si="12"/>
        <v>12.094676139256196</v>
      </c>
      <c r="P143" s="58">
        <f t="shared" si="13"/>
        <v>0.92412735009770741</v>
      </c>
      <c r="Q143" s="59">
        <f>IF(P143&gt;=1,0,_xlfn.XLOOKUP(P143,'Sediane Nord'!$B$31:$B$131,'Sediane Nord'!$R$31:$R$131,,1))</f>
        <v>0.52974999999999983</v>
      </c>
      <c r="R143" s="142">
        <f xml:space="preserve">
IF(AND(P143&gt;='Sediane Nord'!$S$15,A143&lt;='Sediane Nord'!$R$15),0,
IF(AND(P143&gt;='Sediane Nord'!$S$16,A143&lt;='Sediane Nord'!$R$16),0,
IF(AND(P143&gt;='Sediane Nord'!$S$17,A143&lt;='Sediane Nord'!$R$17),0,
IF(AND(P143&gt;='Sediane Nord'!$S$18,A143&lt;='Sediane Nord'!$R$18),0,
MIN(N143,$E$4*(1-D143)*Q143)))))</f>
        <v>81.020587985999981</v>
      </c>
    </row>
    <row r="144" spans="1:18" x14ac:dyDescent="0.45">
      <c r="A144" s="56">
        <f t="shared" si="7"/>
        <v>44780</v>
      </c>
      <c r="B144" s="157">
        <f>_xlfn.XLOOKUP(A144,'Sediane Nord'!$R$23:$R$25,'Sediane Nord'!$U$23:$U$25,0,0)</f>
        <v>0</v>
      </c>
      <c r="C144" s="143">
        <f>_xlfn.XLOOKUP(A144,'Sediane Nord'!$R$15:$R$18,'Sediane Nord'!$U$15:$U$18,SUM($E$3:$G$3),0)</f>
        <v>13</v>
      </c>
      <c r="D144" s="58">
        <f>'PT Storengy'!D136</f>
        <v>0</v>
      </c>
      <c r="E144" s="60">
        <f t="shared" si="8"/>
        <v>12.173517315484196</v>
      </c>
      <c r="F144" s="58">
        <f t="shared" si="9"/>
        <v>0.93035970301970738</v>
      </c>
      <c r="G144" s="59">
        <f>IF(F144&gt;=1,0,_xlfn.XLOOKUP(F144,'Sediane Nord'!$B$31:$B$131,'Sediane Nord'!$R$31:$R$131,,1))</f>
        <v>0.51550000000000007</v>
      </c>
      <c r="H144" s="142">
        <f xml:space="preserve">
IF(AND(F144&gt;='Sediane Nord'!$S$15,A144&lt;='Sediane Nord'!$R$15),0,
IF(AND(F144&gt;='Sediane Nord'!$S$16,A144&lt;='Sediane Nord'!$R$16),0,
IF(AND(F144&gt;='Sediane Nord'!$S$17,A144&lt;='Sediane Nord'!$R$17),0,
IF(AND(F144&gt;='Sediane Nord'!$S$18,A144&lt;='Sediane Nord'!$R$18),0,
$E$4*(1-D144)*G144))))</f>
        <v>78.841176228000023</v>
      </c>
      <c r="I144" s="192">
        <f>IF(COUNTIFS('PTC GRTgaz'!$AA$11:$AA$28891,"",'PTC GRTgaz'!$B$11:$B$28891,'Nord-Ouest'!I$15,'PTC GRTgaz'!$D$11:$D$28891,'Nord-Ouest'!$A144,'PTC GRTgaz'!$C$11:$C$28891,"DEL")&gt;0,I$13,SUMIFS('PTC GRTgaz'!$AA$11:$AA$28891,'PTC GRTgaz'!$B$11:$B$28891,'Nord-Ouest'!I$15,'PTC GRTgaz'!$D$11:$D$28891,'Nord-Ouest'!$A144,'PTC GRTgaz'!$C$11:$C$28891,"DEL")*1.0026*$I$13/152.94)</f>
        <v>152.94117600000001</v>
      </c>
      <c r="J144" s="102">
        <f t="shared" si="10"/>
        <v>12.173517315484196</v>
      </c>
      <c r="K144" s="58">
        <f t="shared" si="11"/>
        <v>0.93035970301970738</v>
      </c>
      <c r="L144" s="59">
        <f>IF(K144&gt;=1,0,_xlfn.XLOOKUP(K144,'Sediane Nord'!$B$31:$B$131,'Sediane Nord'!$R$31:$R$131,,1))</f>
        <v>0.51550000000000007</v>
      </c>
      <c r="M144" s="142">
        <f xml:space="preserve">
IF(AND(K144&gt;='Sediane Nord'!$S$15,A144&lt;='Sediane Nord'!$R$15),0,
IF(AND(K144&gt;='Sediane Nord'!$S$16,A144&lt;='Sediane Nord'!$R$16),0,
IF(AND(K144&gt;='Sediane Nord'!$S$17,A144&lt;='Sediane Nord'!$R$17),0,
IF(AND(K144&gt;='Sediane Nord'!$S$18,A144&lt;='Sediane Nord'!$R$18),0,
MIN(I144,$E$4*(1-D144)*L144)))))</f>
        <v>78.841176228000023</v>
      </c>
      <c r="N144" s="192">
        <f>IF(COUNTIFS('PTC GRTgaz'!$AB$11:$AB$28891,"",'PTC GRTgaz'!$B$11:$B$28891,'Nord-Ouest'!N$15,'PTC GRTgaz'!$D$11:$D$28891,'Nord-Ouest'!$A144,'PTC GRTgaz'!$C$11:$C$28891,"DEL")&gt;0,N$13,SUMIFS('PTC GRTgaz'!$AB$11:$AB$28891,'PTC GRTgaz'!$B$11:$B$28891,'Nord-Ouest'!N$15,'PTC GRTgaz'!$D$11:$D$28891,'Nord-Ouest'!$A144,'PTC GRTgaz'!$C$11:$C$28891,"DEL")*1.0026*$N$13/152.94)</f>
        <v>152.94117600000001</v>
      </c>
      <c r="O144" s="102">
        <f t="shared" si="12"/>
        <v>12.173517315484196</v>
      </c>
      <c r="P144" s="58">
        <f t="shared" si="13"/>
        <v>0.93035970301970738</v>
      </c>
      <c r="Q144" s="59">
        <f>IF(P144&gt;=1,0,_xlfn.XLOOKUP(P144,'Sediane Nord'!$B$31:$B$131,'Sediane Nord'!$R$31:$R$131,,1))</f>
        <v>0.51550000000000007</v>
      </c>
      <c r="R144" s="142">
        <f xml:space="preserve">
IF(AND(P144&gt;='Sediane Nord'!$S$15,A144&lt;='Sediane Nord'!$R$15),0,
IF(AND(P144&gt;='Sediane Nord'!$S$16,A144&lt;='Sediane Nord'!$R$16),0,
IF(AND(P144&gt;='Sediane Nord'!$S$17,A144&lt;='Sediane Nord'!$R$17),0,
IF(AND(P144&gt;='Sediane Nord'!$S$18,A144&lt;='Sediane Nord'!$R$18),0,
MIN(N144,$E$4*(1-D144)*Q144)))))</f>
        <v>78.841176228000023</v>
      </c>
    </row>
    <row r="145" spans="1:18" x14ac:dyDescent="0.45">
      <c r="A145" s="56">
        <f t="shared" si="7"/>
        <v>44781</v>
      </c>
      <c r="B145" s="157">
        <f>_xlfn.XLOOKUP(A145,'Sediane Nord'!$R$23:$R$25,'Sediane Nord'!$U$23:$U$25,0,0)</f>
        <v>0</v>
      </c>
      <c r="C145" s="143">
        <f>_xlfn.XLOOKUP(A145,'Sediane Nord'!$R$15:$R$18,'Sediane Nord'!$U$15:$U$18,SUM($E$3:$G$3),0)</f>
        <v>13</v>
      </c>
      <c r="D145" s="58">
        <f>'PT Storengy'!D137</f>
        <v>0.15</v>
      </c>
      <c r="E145" s="60">
        <f t="shared" si="8"/>
        <v>12.240532315277996</v>
      </c>
      <c r="F145" s="58">
        <f t="shared" si="9"/>
        <v>0.93642440888339962</v>
      </c>
      <c r="G145" s="59">
        <f>IF(F145&gt;=1,0,_xlfn.XLOOKUP(F145,'Sediane Nord'!$B$31:$B$131,'Sediane Nord'!$R$31:$R$131,,1))</f>
        <v>0.51550000000000007</v>
      </c>
      <c r="H145" s="142">
        <f xml:space="preserve">
IF(AND(F145&gt;='Sediane Nord'!$S$15,A145&lt;='Sediane Nord'!$R$15),0,
IF(AND(F145&gt;='Sediane Nord'!$S$16,A145&lt;='Sediane Nord'!$R$16),0,
IF(AND(F145&gt;='Sediane Nord'!$S$17,A145&lt;='Sediane Nord'!$R$17),0,
IF(AND(F145&gt;='Sediane Nord'!$S$18,A145&lt;='Sediane Nord'!$R$18),0,
$E$4*(1-D145)*G145))))</f>
        <v>67.014999793800001</v>
      </c>
      <c r="I145" s="192">
        <f>IF(COUNTIFS('PTC GRTgaz'!$AA$11:$AA$28891,"",'PTC GRTgaz'!$B$11:$B$28891,'Nord-Ouest'!I$15,'PTC GRTgaz'!$D$11:$D$28891,'Nord-Ouest'!$A145,'PTC GRTgaz'!$C$11:$C$28891,"DEL")&gt;0,I$13,SUMIFS('PTC GRTgaz'!$AA$11:$AA$28891,'PTC GRTgaz'!$B$11:$B$28891,'Nord-Ouest'!I$15,'PTC GRTgaz'!$D$11:$D$28891,'Nord-Ouest'!$A145,'PTC GRTgaz'!$C$11:$C$28891,"DEL")*1.0026*$I$13/152.94)</f>
        <v>152.94117600000001</v>
      </c>
      <c r="J145" s="102">
        <f t="shared" si="10"/>
        <v>12.240532315277996</v>
      </c>
      <c r="K145" s="58">
        <f t="shared" si="11"/>
        <v>0.93642440888339962</v>
      </c>
      <c r="L145" s="59">
        <f>IF(K145&gt;=1,0,_xlfn.XLOOKUP(K145,'Sediane Nord'!$B$31:$B$131,'Sediane Nord'!$R$31:$R$131,,1))</f>
        <v>0.51550000000000007</v>
      </c>
      <c r="M145" s="142">
        <f xml:space="preserve">
IF(AND(K145&gt;='Sediane Nord'!$S$15,A145&lt;='Sediane Nord'!$R$15),0,
IF(AND(K145&gt;='Sediane Nord'!$S$16,A145&lt;='Sediane Nord'!$R$16),0,
IF(AND(K145&gt;='Sediane Nord'!$S$17,A145&lt;='Sediane Nord'!$R$17),0,
IF(AND(K145&gt;='Sediane Nord'!$S$18,A145&lt;='Sediane Nord'!$R$18),0,
MIN(I145,$E$4*(1-D145)*L145)))))</f>
        <v>67.014999793800001</v>
      </c>
      <c r="N145" s="192">
        <f>IF(COUNTIFS('PTC GRTgaz'!$AB$11:$AB$28891,"",'PTC GRTgaz'!$B$11:$B$28891,'Nord-Ouest'!N$15,'PTC GRTgaz'!$D$11:$D$28891,'Nord-Ouest'!$A145,'PTC GRTgaz'!$C$11:$C$28891,"DEL")&gt;0,N$13,SUMIFS('PTC GRTgaz'!$AB$11:$AB$28891,'PTC GRTgaz'!$B$11:$B$28891,'Nord-Ouest'!N$15,'PTC GRTgaz'!$D$11:$D$28891,'Nord-Ouest'!$A145,'PTC GRTgaz'!$C$11:$C$28891,"DEL")*1.0026*$N$13/152.94)</f>
        <v>152.94117600000001</v>
      </c>
      <c r="O145" s="102">
        <f t="shared" si="12"/>
        <v>12.240532315277996</v>
      </c>
      <c r="P145" s="58">
        <f t="shared" si="13"/>
        <v>0.93642440888339962</v>
      </c>
      <c r="Q145" s="59">
        <f>IF(P145&gt;=1,0,_xlfn.XLOOKUP(P145,'Sediane Nord'!$B$31:$B$131,'Sediane Nord'!$R$31:$R$131,,1))</f>
        <v>0.51550000000000007</v>
      </c>
      <c r="R145" s="142">
        <f xml:space="preserve">
IF(AND(P145&gt;='Sediane Nord'!$S$15,A145&lt;='Sediane Nord'!$R$15),0,
IF(AND(P145&gt;='Sediane Nord'!$S$16,A145&lt;='Sediane Nord'!$R$16),0,
IF(AND(P145&gt;='Sediane Nord'!$S$17,A145&lt;='Sediane Nord'!$R$17),0,
IF(AND(P145&gt;='Sediane Nord'!$S$18,A145&lt;='Sediane Nord'!$R$18),0,
MIN(N145,$E$4*(1-D145)*Q145)))))</f>
        <v>67.014999793800001</v>
      </c>
    </row>
    <row r="146" spans="1:18" x14ac:dyDescent="0.45">
      <c r="A146" s="56">
        <f t="shared" ref="A146:A209" si="14">A145+1</f>
        <v>44782</v>
      </c>
      <c r="B146" s="157">
        <f>_xlfn.XLOOKUP(A146,'Sediane Nord'!$R$23:$R$25,'Sediane Nord'!$U$23:$U$25,0,0)</f>
        <v>0</v>
      </c>
      <c r="C146" s="143">
        <f>_xlfn.XLOOKUP(A146,'Sediane Nord'!$R$15:$R$18,'Sediane Nord'!$U$15:$U$18,SUM($E$3:$G$3),0)</f>
        <v>13</v>
      </c>
      <c r="D146" s="58">
        <f>'PT Storengy'!D138</f>
        <v>0.15</v>
      </c>
      <c r="E146" s="60">
        <f t="shared" ref="E146:E209" si="15">E145+H146/1000</f>
        <v>12.305694815077496</v>
      </c>
      <c r="F146" s="58">
        <f t="shared" ref="F146:F209" si="16">E145/SUM($E$3,$F$3,$G$3)</f>
        <v>0.9415794088675381</v>
      </c>
      <c r="G146" s="59">
        <f>IF(F146&gt;=1,0,_xlfn.XLOOKUP(F146,'Sediane Nord'!$B$31:$B$131,'Sediane Nord'!$R$31:$R$131,,1))</f>
        <v>0.50124999999999997</v>
      </c>
      <c r="H146" s="142">
        <f xml:space="preserve">
IF(AND(F146&gt;='Sediane Nord'!$S$15,A146&lt;='Sediane Nord'!$R$15),0,
IF(AND(F146&gt;='Sediane Nord'!$S$16,A146&lt;='Sediane Nord'!$R$16),0,
IF(AND(F146&gt;='Sediane Nord'!$S$17,A146&lt;='Sediane Nord'!$R$17),0,
IF(AND(F146&gt;='Sediane Nord'!$S$18,A146&lt;='Sediane Nord'!$R$18),0,
$E$4*(1-D146)*G146))))</f>
        <v>65.162499799499997</v>
      </c>
      <c r="I146" s="192">
        <f>IF(COUNTIFS('PTC GRTgaz'!$AA$11:$AA$28891,"",'PTC GRTgaz'!$B$11:$B$28891,'Nord-Ouest'!I$15,'PTC GRTgaz'!$D$11:$D$28891,'Nord-Ouest'!$A146,'PTC GRTgaz'!$C$11:$C$28891,"DEL")&gt;0,I$13,SUMIFS('PTC GRTgaz'!$AA$11:$AA$28891,'PTC GRTgaz'!$B$11:$B$28891,'Nord-Ouest'!I$15,'PTC GRTgaz'!$D$11:$D$28891,'Nord-Ouest'!$A146,'PTC GRTgaz'!$C$11:$C$28891,"DEL")*1.0026*$I$13/152.94)</f>
        <v>152.94117600000001</v>
      </c>
      <c r="J146" s="102">
        <f t="shared" ref="J146:J209" si="17">J145+M146/1000</f>
        <v>12.305694815077496</v>
      </c>
      <c r="K146" s="58">
        <f t="shared" ref="K146:K209" si="18">J145/SUM($E$3,$F$3,$G$3)</f>
        <v>0.9415794088675381</v>
      </c>
      <c r="L146" s="59">
        <f>IF(K146&gt;=1,0,_xlfn.XLOOKUP(K146,'Sediane Nord'!$B$31:$B$131,'Sediane Nord'!$R$31:$R$131,,1))</f>
        <v>0.50124999999999997</v>
      </c>
      <c r="M146" s="142">
        <f xml:space="preserve">
IF(AND(K146&gt;='Sediane Nord'!$S$15,A146&lt;='Sediane Nord'!$R$15),0,
IF(AND(K146&gt;='Sediane Nord'!$S$16,A146&lt;='Sediane Nord'!$R$16),0,
IF(AND(K146&gt;='Sediane Nord'!$S$17,A146&lt;='Sediane Nord'!$R$17),0,
IF(AND(K146&gt;='Sediane Nord'!$S$18,A146&lt;='Sediane Nord'!$R$18),0,
MIN(I146,$E$4*(1-D146)*L146)))))</f>
        <v>65.162499799499997</v>
      </c>
      <c r="N146" s="192">
        <f>IF(COUNTIFS('PTC GRTgaz'!$AB$11:$AB$28891,"",'PTC GRTgaz'!$B$11:$B$28891,'Nord-Ouest'!N$15,'PTC GRTgaz'!$D$11:$D$28891,'Nord-Ouest'!$A146,'PTC GRTgaz'!$C$11:$C$28891,"DEL")&gt;0,N$13,SUMIFS('PTC GRTgaz'!$AB$11:$AB$28891,'PTC GRTgaz'!$B$11:$B$28891,'Nord-Ouest'!N$15,'PTC GRTgaz'!$D$11:$D$28891,'Nord-Ouest'!$A146,'PTC GRTgaz'!$C$11:$C$28891,"DEL")*1.0026*$N$13/152.94)</f>
        <v>152.94117600000001</v>
      </c>
      <c r="O146" s="102">
        <f t="shared" ref="O146:O209" si="19">O145+R146/1000</f>
        <v>12.305694815077496</v>
      </c>
      <c r="P146" s="58">
        <f t="shared" ref="P146:P209" si="20">O145/SUM($E$3,$F$3,$G$3)</f>
        <v>0.9415794088675381</v>
      </c>
      <c r="Q146" s="59">
        <f>IF(P146&gt;=1,0,_xlfn.XLOOKUP(P146,'Sediane Nord'!$B$31:$B$131,'Sediane Nord'!$R$31:$R$131,,1))</f>
        <v>0.50124999999999997</v>
      </c>
      <c r="R146" s="142">
        <f xml:space="preserve">
IF(AND(P146&gt;='Sediane Nord'!$S$15,A146&lt;='Sediane Nord'!$R$15),0,
IF(AND(P146&gt;='Sediane Nord'!$S$16,A146&lt;='Sediane Nord'!$R$16),0,
IF(AND(P146&gt;='Sediane Nord'!$S$17,A146&lt;='Sediane Nord'!$R$17),0,
IF(AND(P146&gt;='Sediane Nord'!$S$18,A146&lt;='Sediane Nord'!$R$18),0,
MIN(N146,$E$4*(1-D146)*Q146)))))</f>
        <v>65.162499799499997</v>
      </c>
    </row>
    <row r="147" spans="1:18" x14ac:dyDescent="0.45">
      <c r="A147" s="56">
        <f t="shared" si="14"/>
        <v>44783</v>
      </c>
      <c r="B147" s="157">
        <f>_xlfn.XLOOKUP(A147,'Sediane Nord'!$R$23:$R$25,'Sediane Nord'!$U$23:$U$25,0,0)</f>
        <v>0</v>
      </c>
      <c r="C147" s="143">
        <f>_xlfn.XLOOKUP(A147,'Sediane Nord'!$R$15:$R$18,'Sediane Nord'!$U$15:$U$18,SUM($E$3:$G$3),0)</f>
        <v>13</v>
      </c>
      <c r="D147" s="58">
        <f>'PT Storengy'!D139</f>
        <v>0.15</v>
      </c>
      <c r="E147" s="60">
        <f t="shared" si="15"/>
        <v>12.370857314876996</v>
      </c>
      <c r="F147" s="58">
        <f t="shared" si="16"/>
        <v>0.94659190885211508</v>
      </c>
      <c r="G147" s="59">
        <f>IF(F147&gt;=1,0,_xlfn.XLOOKUP(F147,'Sediane Nord'!$B$31:$B$131,'Sediane Nord'!$R$31:$R$131,,1))</f>
        <v>0.50124999999999997</v>
      </c>
      <c r="H147" s="142">
        <f xml:space="preserve">
IF(AND(F147&gt;='Sediane Nord'!$S$15,A147&lt;='Sediane Nord'!$R$15),0,
IF(AND(F147&gt;='Sediane Nord'!$S$16,A147&lt;='Sediane Nord'!$R$16),0,
IF(AND(F147&gt;='Sediane Nord'!$S$17,A147&lt;='Sediane Nord'!$R$17),0,
IF(AND(F147&gt;='Sediane Nord'!$S$18,A147&lt;='Sediane Nord'!$R$18),0,
$E$4*(1-D147)*G147))))</f>
        <v>65.162499799499997</v>
      </c>
      <c r="I147" s="192">
        <f>IF(COUNTIFS('PTC GRTgaz'!$AA$11:$AA$28891,"",'PTC GRTgaz'!$B$11:$B$28891,'Nord-Ouest'!I$15,'PTC GRTgaz'!$D$11:$D$28891,'Nord-Ouest'!$A147,'PTC GRTgaz'!$C$11:$C$28891,"DEL")&gt;0,I$13,SUMIFS('PTC GRTgaz'!$AA$11:$AA$28891,'PTC GRTgaz'!$B$11:$B$28891,'Nord-Ouest'!I$15,'PTC GRTgaz'!$D$11:$D$28891,'Nord-Ouest'!$A147,'PTC GRTgaz'!$C$11:$C$28891,"DEL")*1.0026*$I$13/152.94)</f>
        <v>152.94117600000001</v>
      </c>
      <c r="J147" s="102">
        <f t="shared" si="17"/>
        <v>12.370857314876996</v>
      </c>
      <c r="K147" s="58">
        <f t="shared" si="18"/>
        <v>0.94659190885211508</v>
      </c>
      <c r="L147" s="59">
        <f>IF(K147&gt;=1,0,_xlfn.XLOOKUP(K147,'Sediane Nord'!$B$31:$B$131,'Sediane Nord'!$R$31:$R$131,,1))</f>
        <v>0.50124999999999997</v>
      </c>
      <c r="M147" s="142">
        <f xml:space="preserve">
IF(AND(K147&gt;='Sediane Nord'!$S$15,A147&lt;='Sediane Nord'!$R$15),0,
IF(AND(K147&gt;='Sediane Nord'!$S$16,A147&lt;='Sediane Nord'!$R$16),0,
IF(AND(K147&gt;='Sediane Nord'!$S$17,A147&lt;='Sediane Nord'!$R$17),0,
IF(AND(K147&gt;='Sediane Nord'!$S$18,A147&lt;='Sediane Nord'!$R$18),0,
MIN(I147,$E$4*(1-D147)*L147)))))</f>
        <v>65.162499799499997</v>
      </c>
      <c r="N147" s="192">
        <f>IF(COUNTIFS('PTC GRTgaz'!$AB$11:$AB$28891,"",'PTC GRTgaz'!$B$11:$B$28891,'Nord-Ouest'!N$15,'PTC GRTgaz'!$D$11:$D$28891,'Nord-Ouest'!$A147,'PTC GRTgaz'!$C$11:$C$28891,"DEL")&gt;0,N$13,SUMIFS('PTC GRTgaz'!$AB$11:$AB$28891,'PTC GRTgaz'!$B$11:$B$28891,'Nord-Ouest'!N$15,'PTC GRTgaz'!$D$11:$D$28891,'Nord-Ouest'!$A147,'PTC GRTgaz'!$C$11:$C$28891,"DEL")*1.0026*$N$13/152.94)</f>
        <v>152.94117600000001</v>
      </c>
      <c r="O147" s="102">
        <f t="shared" si="19"/>
        <v>12.370857314876996</v>
      </c>
      <c r="P147" s="58">
        <f t="shared" si="20"/>
        <v>0.94659190885211508</v>
      </c>
      <c r="Q147" s="59">
        <f>IF(P147&gt;=1,0,_xlfn.XLOOKUP(P147,'Sediane Nord'!$B$31:$B$131,'Sediane Nord'!$R$31:$R$131,,1))</f>
        <v>0.50124999999999997</v>
      </c>
      <c r="R147" s="142">
        <f xml:space="preserve">
IF(AND(P147&gt;='Sediane Nord'!$S$15,A147&lt;='Sediane Nord'!$R$15),0,
IF(AND(P147&gt;='Sediane Nord'!$S$16,A147&lt;='Sediane Nord'!$R$16),0,
IF(AND(P147&gt;='Sediane Nord'!$S$17,A147&lt;='Sediane Nord'!$R$17),0,
IF(AND(P147&gt;='Sediane Nord'!$S$18,A147&lt;='Sediane Nord'!$R$18),0,
MIN(N147,$E$4*(1-D147)*Q147)))))</f>
        <v>65.162499799499997</v>
      </c>
    </row>
    <row r="148" spans="1:18" x14ac:dyDescent="0.45">
      <c r="A148" s="56">
        <f t="shared" si="14"/>
        <v>44784</v>
      </c>
      <c r="B148" s="157">
        <f>_xlfn.XLOOKUP(A148,'Sediane Nord'!$R$23:$R$25,'Sediane Nord'!$U$23:$U$25,0,0)</f>
        <v>0</v>
      </c>
      <c r="C148" s="143">
        <f>_xlfn.XLOOKUP(A148,'Sediane Nord'!$R$15:$R$18,'Sediane Nord'!$U$15:$U$18,SUM($E$3:$G$3),0)</f>
        <v>13</v>
      </c>
      <c r="D148" s="58">
        <f>'PT Storengy'!D140</f>
        <v>0.15</v>
      </c>
      <c r="E148" s="60">
        <f t="shared" si="15"/>
        <v>12.434167314682197</v>
      </c>
      <c r="F148" s="58">
        <f t="shared" si="16"/>
        <v>0.95160440883669206</v>
      </c>
      <c r="G148" s="59">
        <f>IF(F148&gt;=1,0,_xlfn.XLOOKUP(F148,'Sediane Nord'!$B$31:$B$131,'Sediane Nord'!$R$31:$R$131,,1))</f>
        <v>0.48700000000000004</v>
      </c>
      <c r="H148" s="142">
        <f xml:space="preserve">
IF(AND(F148&gt;='Sediane Nord'!$S$15,A148&lt;='Sediane Nord'!$R$15),0,
IF(AND(F148&gt;='Sediane Nord'!$S$16,A148&lt;='Sediane Nord'!$R$16),0,
IF(AND(F148&gt;='Sediane Nord'!$S$17,A148&lt;='Sediane Nord'!$R$17),0,
IF(AND(F148&gt;='Sediane Nord'!$S$18,A148&lt;='Sediane Nord'!$R$18),0,
$E$4*(1-D148)*G148))))</f>
        <v>63.3099998052</v>
      </c>
      <c r="I148" s="192">
        <f>IF(COUNTIFS('PTC GRTgaz'!$AA$11:$AA$28891,"",'PTC GRTgaz'!$B$11:$B$28891,'Nord-Ouest'!I$15,'PTC GRTgaz'!$D$11:$D$28891,'Nord-Ouest'!$A148,'PTC GRTgaz'!$C$11:$C$28891,"DEL")&gt;0,I$13,SUMIFS('PTC GRTgaz'!$AA$11:$AA$28891,'PTC GRTgaz'!$B$11:$B$28891,'Nord-Ouest'!I$15,'PTC GRTgaz'!$D$11:$D$28891,'Nord-Ouest'!$A148,'PTC GRTgaz'!$C$11:$C$28891,"DEL")*1.0026*$I$13/152.94)</f>
        <v>152.94117600000001</v>
      </c>
      <c r="J148" s="102">
        <f t="shared" si="17"/>
        <v>12.434167314682197</v>
      </c>
      <c r="K148" s="58">
        <f t="shared" si="18"/>
        <v>0.95160440883669206</v>
      </c>
      <c r="L148" s="59">
        <f>IF(K148&gt;=1,0,_xlfn.XLOOKUP(K148,'Sediane Nord'!$B$31:$B$131,'Sediane Nord'!$R$31:$R$131,,1))</f>
        <v>0.48700000000000004</v>
      </c>
      <c r="M148" s="142">
        <f xml:space="preserve">
IF(AND(K148&gt;='Sediane Nord'!$S$15,A148&lt;='Sediane Nord'!$R$15),0,
IF(AND(K148&gt;='Sediane Nord'!$S$16,A148&lt;='Sediane Nord'!$R$16),0,
IF(AND(K148&gt;='Sediane Nord'!$S$17,A148&lt;='Sediane Nord'!$R$17),0,
IF(AND(K148&gt;='Sediane Nord'!$S$18,A148&lt;='Sediane Nord'!$R$18),0,
MIN(I148,$E$4*(1-D148)*L148)))))</f>
        <v>63.3099998052</v>
      </c>
      <c r="N148" s="192">
        <f>IF(COUNTIFS('PTC GRTgaz'!$AB$11:$AB$28891,"",'PTC GRTgaz'!$B$11:$B$28891,'Nord-Ouest'!N$15,'PTC GRTgaz'!$D$11:$D$28891,'Nord-Ouest'!$A148,'PTC GRTgaz'!$C$11:$C$28891,"DEL")&gt;0,N$13,SUMIFS('PTC GRTgaz'!$AB$11:$AB$28891,'PTC GRTgaz'!$B$11:$B$28891,'Nord-Ouest'!N$15,'PTC GRTgaz'!$D$11:$D$28891,'Nord-Ouest'!$A148,'PTC GRTgaz'!$C$11:$C$28891,"DEL")*1.0026*$N$13/152.94)</f>
        <v>152.94117600000001</v>
      </c>
      <c r="O148" s="102">
        <f t="shared" si="19"/>
        <v>12.434167314682197</v>
      </c>
      <c r="P148" s="58">
        <f t="shared" si="20"/>
        <v>0.95160440883669206</v>
      </c>
      <c r="Q148" s="59">
        <f>IF(P148&gt;=1,0,_xlfn.XLOOKUP(P148,'Sediane Nord'!$B$31:$B$131,'Sediane Nord'!$R$31:$R$131,,1))</f>
        <v>0.48700000000000004</v>
      </c>
      <c r="R148" s="142">
        <f xml:space="preserve">
IF(AND(P148&gt;='Sediane Nord'!$S$15,A148&lt;='Sediane Nord'!$R$15),0,
IF(AND(P148&gt;='Sediane Nord'!$S$16,A148&lt;='Sediane Nord'!$R$16),0,
IF(AND(P148&gt;='Sediane Nord'!$S$17,A148&lt;='Sediane Nord'!$R$17),0,
IF(AND(P148&gt;='Sediane Nord'!$S$18,A148&lt;='Sediane Nord'!$R$18),0,
MIN(N148,$E$4*(1-D148)*Q148)))))</f>
        <v>63.3099998052</v>
      </c>
    </row>
    <row r="149" spans="1:18" x14ac:dyDescent="0.45">
      <c r="A149" s="56">
        <f t="shared" si="14"/>
        <v>44785</v>
      </c>
      <c r="B149" s="157">
        <f>_xlfn.XLOOKUP(A149,'Sediane Nord'!$R$23:$R$25,'Sediane Nord'!$U$23:$U$25,0,0)</f>
        <v>0</v>
      </c>
      <c r="C149" s="143">
        <f>_xlfn.XLOOKUP(A149,'Sediane Nord'!$R$15:$R$18,'Sediane Nord'!$U$15:$U$18,SUM($E$3:$G$3),0)</f>
        <v>13</v>
      </c>
      <c r="D149" s="58">
        <f>'PT Storengy'!D141</f>
        <v>0.15</v>
      </c>
      <c r="E149" s="60">
        <f t="shared" si="15"/>
        <v>12.434167314682197</v>
      </c>
      <c r="F149" s="58">
        <f t="shared" si="16"/>
        <v>0.95647440882170742</v>
      </c>
      <c r="G149" s="59">
        <f>IF(F149&gt;=1,0,_xlfn.XLOOKUP(F149,'Sediane Nord'!$B$31:$B$131,'Sediane Nord'!$R$31:$R$131,,1))</f>
        <v>0.48700000000000004</v>
      </c>
      <c r="H149" s="142">
        <f xml:space="preserve">
IF(AND(F149&gt;='Sediane Nord'!$S$15,A149&lt;='Sediane Nord'!$R$15),0,
IF(AND(F149&gt;='Sediane Nord'!$S$16,A149&lt;='Sediane Nord'!$R$16),0,
IF(AND(F149&gt;='Sediane Nord'!$S$17,A149&lt;='Sediane Nord'!$R$17),0,
IF(AND(F149&gt;='Sediane Nord'!$S$18,A149&lt;='Sediane Nord'!$R$18),0,
$E$4*(1-D149)*G149))))</f>
        <v>0</v>
      </c>
      <c r="I149" s="192">
        <f>IF(COUNTIFS('PTC GRTgaz'!$AA$11:$AA$28891,"",'PTC GRTgaz'!$B$11:$B$28891,'Nord-Ouest'!I$15,'PTC GRTgaz'!$D$11:$D$28891,'Nord-Ouest'!$A149,'PTC GRTgaz'!$C$11:$C$28891,"DEL")&gt;0,I$13,SUMIFS('PTC GRTgaz'!$AA$11:$AA$28891,'PTC GRTgaz'!$B$11:$B$28891,'Nord-Ouest'!I$15,'PTC GRTgaz'!$D$11:$D$28891,'Nord-Ouest'!$A149,'PTC GRTgaz'!$C$11:$C$28891,"DEL")*1.0026*$I$13/152.94)</f>
        <v>152.94117600000001</v>
      </c>
      <c r="J149" s="102">
        <f t="shared" si="17"/>
        <v>12.434167314682197</v>
      </c>
      <c r="K149" s="58">
        <f t="shared" si="18"/>
        <v>0.95647440882170742</v>
      </c>
      <c r="L149" s="59">
        <f>IF(K149&gt;=1,0,_xlfn.XLOOKUP(K149,'Sediane Nord'!$B$31:$B$131,'Sediane Nord'!$R$31:$R$131,,1))</f>
        <v>0.48700000000000004</v>
      </c>
      <c r="M149" s="142">
        <f xml:space="preserve">
IF(AND(K149&gt;='Sediane Nord'!$S$15,A149&lt;='Sediane Nord'!$R$15),0,
IF(AND(K149&gt;='Sediane Nord'!$S$16,A149&lt;='Sediane Nord'!$R$16),0,
IF(AND(K149&gt;='Sediane Nord'!$S$17,A149&lt;='Sediane Nord'!$R$17),0,
IF(AND(K149&gt;='Sediane Nord'!$S$18,A149&lt;='Sediane Nord'!$R$18),0,
MIN(I149,$E$4*(1-D149)*L149)))))</f>
        <v>0</v>
      </c>
      <c r="N149" s="192">
        <f>IF(COUNTIFS('PTC GRTgaz'!$AB$11:$AB$28891,"",'PTC GRTgaz'!$B$11:$B$28891,'Nord-Ouest'!N$15,'PTC GRTgaz'!$D$11:$D$28891,'Nord-Ouest'!$A149,'PTC GRTgaz'!$C$11:$C$28891,"DEL")&gt;0,N$13,SUMIFS('PTC GRTgaz'!$AB$11:$AB$28891,'PTC GRTgaz'!$B$11:$B$28891,'Nord-Ouest'!N$15,'PTC GRTgaz'!$D$11:$D$28891,'Nord-Ouest'!$A149,'PTC GRTgaz'!$C$11:$C$28891,"DEL")*1.0026*$N$13/152.94)</f>
        <v>152.94117600000001</v>
      </c>
      <c r="O149" s="102">
        <f t="shared" si="19"/>
        <v>12.434167314682197</v>
      </c>
      <c r="P149" s="58">
        <f t="shared" si="20"/>
        <v>0.95647440882170742</v>
      </c>
      <c r="Q149" s="59">
        <f>IF(P149&gt;=1,0,_xlfn.XLOOKUP(P149,'Sediane Nord'!$B$31:$B$131,'Sediane Nord'!$R$31:$R$131,,1))</f>
        <v>0.48700000000000004</v>
      </c>
      <c r="R149" s="142">
        <f xml:space="preserve">
IF(AND(P149&gt;='Sediane Nord'!$S$15,A149&lt;='Sediane Nord'!$R$15),0,
IF(AND(P149&gt;='Sediane Nord'!$S$16,A149&lt;='Sediane Nord'!$R$16),0,
IF(AND(P149&gt;='Sediane Nord'!$S$17,A149&lt;='Sediane Nord'!$R$17),0,
IF(AND(P149&gt;='Sediane Nord'!$S$18,A149&lt;='Sediane Nord'!$R$18),0,
MIN(N149,$E$4*(1-D149)*Q149)))))</f>
        <v>0</v>
      </c>
    </row>
    <row r="150" spans="1:18" x14ac:dyDescent="0.45">
      <c r="A150" s="56">
        <f t="shared" si="14"/>
        <v>44786</v>
      </c>
      <c r="B150" s="157">
        <f>_xlfn.XLOOKUP(A150,'Sediane Nord'!$R$23:$R$25,'Sediane Nord'!$U$23:$U$25,0,0)</f>
        <v>0</v>
      </c>
      <c r="C150" s="143">
        <f>_xlfn.XLOOKUP(A150,'Sediane Nord'!$R$15:$R$18,'Sediane Nord'!$U$15:$U$18,SUM($E$3:$G$3),0)</f>
        <v>13</v>
      </c>
      <c r="D150" s="58">
        <f>'PT Storengy'!D142</f>
        <v>0.1</v>
      </c>
      <c r="E150" s="60">
        <f t="shared" si="15"/>
        <v>12.434167314682197</v>
      </c>
      <c r="F150" s="58">
        <f t="shared" si="16"/>
        <v>0.95647440882170742</v>
      </c>
      <c r="G150" s="59">
        <f>IF(F150&gt;=1,0,_xlfn.XLOOKUP(F150,'Sediane Nord'!$B$31:$B$131,'Sediane Nord'!$R$31:$R$131,,1))</f>
        <v>0.48700000000000004</v>
      </c>
      <c r="H150" s="142">
        <f xml:space="preserve">
IF(AND(F150&gt;='Sediane Nord'!$S$15,A150&lt;='Sediane Nord'!$R$15),0,
IF(AND(F150&gt;='Sediane Nord'!$S$16,A150&lt;='Sediane Nord'!$R$16),0,
IF(AND(F150&gt;='Sediane Nord'!$S$17,A150&lt;='Sediane Nord'!$R$17),0,
IF(AND(F150&gt;='Sediane Nord'!$S$18,A150&lt;='Sediane Nord'!$R$18),0,
$E$4*(1-D150)*G150))))</f>
        <v>0</v>
      </c>
      <c r="I150" s="192">
        <f>IF(COUNTIFS('PTC GRTgaz'!$AA$11:$AA$28891,"",'PTC GRTgaz'!$B$11:$B$28891,'Nord-Ouest'!I$15,'PTC GRTgaz'!$D$11:$D$28891,'Nord-Ouest'!$A150,'PTC GRTgaz'!$C$11:$C$28891,"DEL")&gt;0,I$13,SUMIFS('PTC GRTgaz'!$AA$11:$AA$28891,'PTC GRTgaz'!$B$11:$B$28891,'Nord-Ouest'!I$15,'PTC GRTgaz'!$D$11:$D$28891,'Nord-Ouest'!$A150,'PTC GRTgaz'!$C$11:$C$28891,"DEL")*1.0026*$I$13/152.94)</f>
        <v>152.94117600000001</v>
      </c>
      <c r="J150" s="102">
        <f t="shared" si="17"/>
        <v>12.434167314682197</v>
      </c>
      <c r="K150" s="58">
        <f t="shared" si="18"/>
        <v>0.95647440882170742</v>
      </c>
      <c r="L150" s="59">
        <f>IF(K150&gt;=1,0,_xlfn.XLOOKUP(K150,'Sediane Nord'!$B$31:$B$131,'Sediane Nord'!$R$31:$R$131,,1))</f>
        <v>0.48700000000000004</v>
      </c>
      <c r="M150" s="142">
        <f xml:space="preserve">
IF(AND(K150&gt;='Sediane Nord'!$S$15,A150&lt;='Sediane Nord'!$R$15),0,
IF(AND(K150&gt;='Sediane Nord'!$S$16,A150&lt;='Sediane Nord'!$R$16),0,
IF(AND(K150&gt;='Sediane Nord'!$S$17,A150&lt;='Sediane Nord'!$R$17),0,
IF(AND(K150&gt;='Sediane Nord'!$S$18,A150&lt;='Sediane Nord'!$R$18),0,
MIN(I150,$E$4*(1-D150)*L150)))))</f>
        <v>0</v>
      </c>
      <c r="N150" s="192">
        <f>IF(COUNTIFS('PTC GRTgaz'!$AB$11:$AB$28891,"",'PTC GRTgaz'!$B$11:$B$28891,'Nord-Ouest'!N$15,'PTC GRTgaz'!$D$11:$D$28891,'Nord-Ouest'!$A150,'PTC GRTgaz'!$C$11:$C$28891,"DEL")&gt;0,N$13,SUMIFS('PTC GRTgaz'!$AB$11:$AB$28891,'PTC GRTgaz'!$B$11:$B$28891,'Nord-Ouest'!N$15,'PTC GRTgaz'!$D$11:$D$28891,'Nord-Ouest'!$A150,'PTC GRTgaz'!$C$11:$C$28891,"DEL")*1.0026*$N$13/152.94)</f>
        <v>152.94117600000001</v>
      </c>
      <c r="O150" s="102">
        <f t="shared" si="19"/>
        <v>12.434167314682197</v>
      </c>
      <c r="P150" s="58">
        <f t="shared" si="20"/>
        <v>0.95647440882170742</v>
      </c>
      <c r="Q150" s="59">
        <f>IF(P150&gt;=1,0,_xlfn.XLOOKUP(P150,'Sediane Nord'!$B$31:$B$131,'Sediane Nord'!$R$31:$R$131,,1))</f>
        <v>0.48700000000000004</v>
      </c>
      <c r="R150" s="142">
        <f xml:space="preserve">
IF(AND(P150&gt;='Sediane Nord'!$S$15,A150&lt;='Sediane Nord'!$R$15),0,
IF(AND(P150&gt;='Sediane Nord'!$S$16,A150&lt;='Sediane Nord'!$R$16),0,
IF(AND(P150&gt;='Sediane Nord'!$S$17,A150&lt;='Sediane Nord'!$R$17),0,
IF(AND(P150&gt;='Sediane Nord'!$S$18,A150&lt;='Sediane Nord'!$R$18),0,
MIN(N150,$E$4*(1-D150)*Q150)))))</f>
        <v>0</v>
      </c>
    </row>
    <row r="151" spans="1:18" x14ac:dyDescent="0.45">
      <c r="A151" s="56">
        <f t="shared" si="14"/>
        <v>44787</v>
      </c>
      <c r="B151" s="157">
        <f>_xlfn.XLOOKUP(A151,'Sediane Nord'!$R$23:$R$25,'Sediane Nord'!$U$23:$U$25,0,0)</f>
        <v>0</v>
      </c>
      <c r="C151" s="143">
        <f>_xlfn.XLOOKUP(A151,'Sediane Nord'!$R$15:$R$18,'Sediane Nord'!$U$15:$U$18,SUM($E$3:$G$3),0)</f>
        <v>13</v>
      </c>
      <c r="D151" s="58">
        <f>'PT Storengy'!D143</f>
        <v>0.1</v>
      </c>
      <c r="E151" s="60">
        <f t="shared" si="15"/>
        <v>12.434167314682197</v>
      </c>
      <c r="F151" s="58">
        <f t="shared" si="16"/>
        <v>0.95647440882170742</v>
      </c>
      <c r="G151" s="59">
        <f>IF(F151&gt;=1,0,_xlfn.XLOOKUP(F151,'Sediane Nord'!$B$31:$B$131,'Sediane Nord'!$R$31:$R$131,,1))</f>
        <v>0.48700000000000004</v>
      </c>
      <c r="H151" s="142">
        <f xml:space="preserve">
IF(AND(F151&gt;='Sediane Nord'!$S$15,A151&lt;='Sediane Nord'!$R$15),0,
IF(AND(F151&gt;='Sediane Nord'!$S$16,A151&lt;='Sediane Nord'!$R$16),0,
IF(AND(F151&gt;='Sediane Nord'!$S$17,A151&lt;='Sediane Nord'!$R$17),0,
IF(AND(F151&gt;='Sediane Nord'!$S$18,A151&lt;='Sediane Nord'!$R$18),0,
$E$4*(1-D151)*G151))))</f>
        <v>0</v>
      </c>
      <c r="I151" s="192">
        <f>IF(COUNTIFS('PTC GRTgaz'!$AA$11:$AA$28891,"",'PTC GRTgaz'!$B$11:$B$28891,'Nord-Ouest'!I$15,'PTC GRTgaz'!$D$11:$D$28891,'Nord-Ouest'!$A151,'PTC GRTgaz'!$C$11:$C$28891,"DEL")&gt;0,I$13,SUMIFS('PTC GRTgaz'!$AA$11:$AA$28891,'PTC GRTgaz'!$B$11:$B$28891,'Nord-Ouest'!I$15,'PTC GRTgaz'!$D$11:$D$28891,'Nord-Ouest'!$A151,'PTC GRTgaz'!$C$11:$C$28891,"DEL")*1.0026*$I$13/152.94)</f>
        <v>152.94117600000001</v>
      </c>
      <c r="J151" s="102">
        <f t="shared" si="17"/>
        <v>12.434167314682197</v>
      </c>
      <c r="K151" s="58">
        <f t="shared" si="18"/>
        <v>0.95647440882170742</v>
      </c>
      <c r="L151" s="59">
        <f>IF(K151&gt;=1,0,_xlfn.XLOOKUP(K151,'Sediane Nord'!$B$31:$B$131,'Sediane Nord'!$R$31:$R$131,,1))</f>
        <v>0.48700000000000004</v>
      </c>
      <c r="M151" s="142">
        <f xml:space="preserve">
IF(AND(K151&gt;='Sediane Nord'!$S$15,A151&lt;='Sediane Nord'!$R$15),0,
IF(AND(K151&gt;='Sediane Nord'!$S$16,A151&lt;='Sediane Nord'!$R$16),0,
IF(AND(K151&gt;='Sediane Nord'!$S$17,A151&lt;='Sediane Nord'!$R$17),0,
IF(AND(K151&gt;='Sediane Nord'!$S$18,A151&lt;='Sediane Nord'!$R$18),0,
MIN(I151,$E$4*(1-D151)*L151)))))</f>
        <v>0</v>
      </c>
      <c r="N151" s="192">
        <f>IF(COUNTIFS('PTC GRTgaz'!$AB$11:$AB$28891,"",'PTC GRTgaz'!$B$11:$B$28891,'Nord-Ouest'!N$15,'PTC GRTgaz'!$D$11:$D$28891,'Nord-Ouest'!$A151,'PTC GRTgaz'!$C$11:$C$28891,"DEL")&gt;0,N$13,SUMIFS('PTC GRTgaz'!$AB$11:$AB$28891,'PTC GRTgaz'!$B$11:$B$28891,'Nord-Ouest'!N$15,'PTC GRTgaz'!$D$11:$D$28891,'Nord-Ouest'!$A151,'PTC GRTgaz'!$C$11:$C$28891,"DEL")*1.0026*$N$13/152.94)</f>
        <v>152.94117600000001</v>
      </c>
      <c r="O151" s="102">
        <f t="shared" si="19"/>
        <v>12.434167314682197</v>
      </c>
      <c r="P151" s="58">
        <f t="shared" si="20"/>
        <v>0.95647440882170742</v>
      </c>
      <c r="Q151" s="59">
        <f>IF(P151&gt;=1,0,_xlfn.XLOOKUP(P151,'Sediane Nord'!$B$31:$B$131,'Sediane Nord'!$R$31:$R$131,,1))</f>
        <v>0.48700000000000004</v>
      </c>
      <c r="R151" s="142">
        <f xml:space="preserve">
IF(AND(P151&gt;='Sediane Nord'!$S$15,A151&lt;='Sediane Nord'!$R$15),0,
IF(AND(P151&gt;='Sediane Nord'!$S$16,A151&lt;='Sediane Nord'!$R$16),0,
IF(AND(P151&gt;='Sediane Nord'!$S$17,A151&lt;='Sediane Nord'!$R$17),0,
IF(AND(P151&gt;='Sediane Nord'!$S$18,A151&lt;='Sediane Nord'!$R$18),0,
MIN(N151,$E$4*(1-D151)*Q151)))))</f>
        <v>0</v>
      </c>
    </row>
    <row r="152" spans="1:18" x14ac:dyDescent="0.45">
      <c r="A152" s="56">
        <f t="shared" si="14"/>
        <v>44788</v>
      </c>
      <c r="B152" s="157">
        <f>_xlfn.XLOOKUP(A152,'Sediane Nord'!$R$23:$R$25,'Sediane Nord'!$U$23:$U$25,0,0)</f>
        <v>0</v>
      </c>
      <c r="C152" s="143">
        <f>_xlfn.XLOOKUP(A152,'Sediane Nord'!$R$15:$R$18,'Sediane Nord'!$U$15:$U$18,SUM($E$3:$G$3),0)</f>
        <v>13</v>
      </c>
      <c r="D152" s="58">
        <f>'PT Storengy'!D144</f>
        <v>0.1</v>
      </c>
      <c r="E152" s="60">
        <f t="shared" si="15"/>
        <v>12.434167314682197</v>
      </c>
      <c r="F152" s="58">
        <f t="shared" si="16"/>
        <v>0.95647440882170742</v>
      </c>
      <c r="G152" s="59">
        <f>IF(F152&gt;=1,0,_xlfn.XLOOKUP(F152,'Sediane Nord'!$B$31:$B$131,'Sediane Nord'!$R$31:$R$131,,1))</f>
        <v>0.48700000000000004</v>
      </c>
      <c r="H152" s="142">
        <f xml:space="preserve">
IF(AND(F152&gt;='Sediane Nord'!$S$15,A152&lt;='Sediane Nord'!$R$15),0,
IF(AND(F152&gt;='Sediane Nord'!$S$16,A152&lt;='Sediane Nord'!$R$16),0,
IF(AND(F152&gt;='Sediane Nord'!$S$17,A152&lt;='Sediane Nord'!$R$17),0,
IF(AND(F152&gt;='Sediane Nord'!$S$18,A152&lt;='Sediane Nord'!$R$18),0,
$E$4*(1-D152)*G152))))</f>
        <v>0</v>
      </c>
      <c r="I152" s="192">
        <f>IF(COUNTIFS('PTC GRTgaz'!$AA$11:$AA$28891,"",'PTC GRTgaz'!$B$11:$B$28891,'Nord-Ouest'!I$15,'PTC GRTgaz'!$D$11:$D$28891,'Nord-Ouest'!$A152,'PTC GRTgaz'!$C$11:$C$28891,"DEL")&gt;0,I$13,SUMIFS('PTC GRTgaz'!$AA$11:$AA$28891,'PTC GRTgaz'!$B$11:$B$28891,'Nord-Ouest'!I$15,'PTC GRTgaz'!$D$11:$D$28891,'Nord-Ouest'!$A152,'PTC GRTgaz'!$C$11:$C$28891,"DEL")*1.0026*$I$13/152.94)</f>
        <v>152.94117600000001</v>
      </c>
      <c r="J152" s="102">
        <f t="shared" si="17"/>
        <v>12.434167314682197</v>
      </c>
      <c r="K152" s="58">
        <f t="shared" si="18"/>
        <v>0.95647440882170742</v>
      </c>
      <c r="L152" s="59">
        <f>IF(K152&gt;=1,0,_xlfn.XLOOKUP(K152,'Sediane Nord'!$B$31:$B$131,'Sediane Nord'!$R$31:$R$131,,1))</f>
        <v>0.48700000000000004</v>
      </c>
      <c r="M152" s="142">
        <f xml:space="preserve">
IF(AND(K152&gt;='Sediane Nord'!$S$15,A152&lt;='Sediane Nord'!$R$15),0,
IF(AND(K152&gt;='Sediane Nord'!$S$16,A152&lt;='Sediane Nord'!$R$16),0,
IF(AND(K152&gt;='Sediane Nord'!$S$17,A152&lt;='Sediane Nord'!$R$17),0,
IF(AND(K152&gt;='Sediane Nord'!$S$18,A152&lt;='Sediane Nord'!$R$18),0,
MIN(I152,$E$4*(1-D152)*L152)))))</f>
        <v>0</v>
      </c>
      <c r="N152" s="192">
        <f>IF(COUNTIFS('PTC GRTgaz'!$AB$11:$AB$28891,"",'PTC GRTgaz'!$B$11:$B$28891,'Nord-Ouest'!N$15,'PTC GRTgaz'!$D$11:$D$28891,'Nord-Ouest'!$A152,'PTC GRTgaz'!$C$11:$C$28891,"DEL")&gt;0,N$13,SUMIFS('PTC GRTgaz'!$AB$11:$AB$28891,'PTC GRTgaz'!$B$11:$B$28891,'Nord-Ouest'!N$15,'PTC GRTgaz'!$D$11:$D$28891,'Nord-Ouest'!$A152,'PTC GRTgaz'!$C$11:$C$28891,"DEL")*1.0026*$N$13/152.94)</f>
        <v>152.94117600000001</v>
      </c>
      <c r="O152" s="102">
        <f t="shared" si="19"/>
        <v>12.434167314682197</v>
      </c>
      <c r="P152" s="58">
        <f t="shared" si="20"/>
        <v>0.95647440882170742</v>
      </c>
      <c r="Q152" s="59">
        <f>IF(P152&gt;=1,0,_xlfn.XLOOKUP(P152,'Sediane Nord'!$B$31:$B$131,'Sediane Nord'!$R$31:$R$131,,1))</f>
        <v>0.48700000000000004</v>
      </c>
      <c r="R152" s="142">
        <f xml:space="preserve">
IF(AND(P152&gt;='Sediane Nord'!$S$15,A152&lt;='Sediane Nord'!$R$15),0,
IF(AND(P152&gt;='Sediane Nord'!$S$16,A152&lt;='Sediane Nord'!$R$16),0,
IF(AND(P152&gt;='Sediane Nord'!$S$17,A152&lt;='Sediane Nord'!$R$17),0,
IF(AND(P152&gt;='Sediane Nord'!$S$18,A152&lt;='Sediane Nord'!$R$18),0,
MIN(N152,$E$4*(1-D152)*Q152)))))</f>
        <v>0</v>
      </c>
    </row>
    <row r="153" spans="1:18" x14ac:dyDescent="0.45">
      <c r="A153" s="56">
        <f t="shared" si="14"/>
        <v>44789</v>
      </c>
      <c r="B153" s="157">
        <f>_xlfn.XLOOKUP(A153,'Sediane Nord'!$R$23:$R$25,'Sediane Nord'!$U$23:$U$25,0,0)</f>
        <v>0</v>
      </c>
      <c r="C153" s="143">
        <f>_xlfn.XLOOKUP(A153,'Sediane Nord'!$R$15:$R$18,'Sediane Nord'!$U$15:$U$18,SUM($E$3:$G$3),0)</f>
        <v>13</v>
      </c>
      <c r="D153" s="58">
        <f>'PT Storengy'!D145</f>
        <v>0.1</v>
      </c>
      <c r="E153" s="60">
        <f t="shared" si="15"/>
        <v>12.434167314682197</v>
      </c>
      <c r="F153" s="58">
        <f t="shared" si="16"/>
        <v>0.95647440882170742</v>
      </c>
      <c r="G153" s="59">
        <f>IF(F153&gt;=1,0,_xlfn.XLOOKUP(F153,'Sediane Nord'!$B$31:$B$131,'Sediane Nord'!$R$31:$R$131,,1))</f>
        <v>0.48700000000000004</v>
      </c>
      <c r="H153" s="142">
        <f xml:space="preserve">
IF(AND(F153&gt;='Sediane Nord'!$S$15,A153&lt;='Sediane Nord'!$R$15),0,
IF(AND(F153&gt;='Sediane Nord'!$S$16,A153&lt;='Sediane Nord'!$R$16),0,
IF(AND(F153&gt;='Sediane Nord'!$S$17,A153&lt;='Sediane Nord'!$R$17),0,
IF(AND(F153&gt;='Sediane Nord'!$S$18,A153&lt;='Sediane Nord'!$R$18),0,
$E$4*(1-D153)*G153))))</f>
        <v>0</v>
      </c>
      <c r="I153" s="192">
        <f>IF(COUNTIFS('PTC GRTgaz'!$AA$11:$AA$28891,"",'PTC GRTgaz'!$B$11:$B$28891,'Nord-Ouest'!I$15,'PTC GRTgaz'!$D$11:$D$28891,'Nord-Ouest'!$A153,'PTC GRTgaz'!$C$11:$C$28891,"DEL")&gt;0,I$13,SUMIFS('PTC GRTgaz'!$AA$11:$AA$28891,'PTC GRTgaz'!$B$11:$B$28891,'Nord-Ouest'!I$15,'PTC GRTgaz'!$D$11:$D$28891,'Nord-Ouest'!$A153,'PTC GRTgaz'!$C$11:$C$28891,"DEL")*1.0026*$I$13/152.94)</f>
        <v>152.94117600000001</v>
      </c>
      <c r="J153" s="102">
        <f t="shared" si="17"/>
        <v>12.434167314682197</v>
      </c>
      <c r="K153" s="58">
        <f t="shared" si="18"/>
        <v>0.95647440882170742</v>
      </c>
      <c r="L153" s="59">
        <f>IF(K153&gt;=1,0,_xlfn.XLOOKUP(K153,'Sediane Nord'!$B$31:$B$131,'Sediane Nord'!$R$31:$R$131,,1))</f>
        <v>0.48700000000000004</v>
      </c>
      <c r="M153" s="142">
        <f xml:space="preserve">
IF(AND(K153&gt;='Sediane Nord'!$S$15,A153&lt;='Sediane Nord'!$R$15),0,
IF(AND(K153&gt;='Sediane Nord'!$S$16,A153&lt;='Sediane Nord'!$R$16),0,
IF(AND(K153&gt;='Sediane Nord'!$S$17,A153&lt;='Sediane Nord'!$R$17),0,
IF(AND(K153&gt;='Sediane Nord'!$S$18,A153&lt;='Sediane Nord'!$R$18),0,
MIN(I153,$E$4*(1-D153)*L153)))))</f>
        <v>0</v>
      </c>
      <c r="N153" s="192">
        <f>IF(COUNTIFS('PTC GRTgaz'!$AB$11:$AB$28891,"",'PTC GRTgaz'!$B$11:$B$28891,'Nord-Ouest'!N$15,'PTC GRTgaz'!$D$11:$D$28891,'Nord-Ouest'!$A153,'PTC GRTgaz'!$C$11:$C$28891,"DEL")&gt;0,N$13,SUMIFS('PTC GRTgaz'!$AB$11:$AB$28891,'PTC GRTgaz'!$B$11:$B$28891,'Nord-Ouest'!N$15,'PTC GRTgaz'!$D$11:$D$28891,'Nord-Ouest'!$A153,'PTC GRTgaz'!$C$11:$C$28891,"DEL")*1.0026*$N$13/152.94)</f>
        <v>152.94117600000001</v>
      </c>
      <c r="O153" s="102">
        <f t="shared" si="19"/>
        <v>12.434167314682197</v>
      </c>
      <c r="P153" s="58">
        <f t="shared" si="20"/>
        <v>0.95647440882170742</v>
      </c>
      <c r="Q153" s="59">
        <f>IF(P153&gt;=1,0,_xlfn.XLOOKUP(P153,'Sediane Nord'!$B$31:$B$131,'Sediane Nord'!$R$31:$R$131,,1))</f>
        <v>0.48700000000000004</v>
      </c>
      <c r="R153" s="142">
        <f xml:space="preserve">
IF(AND(P153&gt;='Sediane Nord'!$S$15,A153&lt;='Sediane Nord'!$R$15),0,
IF(AND(P153&gt;='Sediane Nord'!$S$16,A153&lt;='Sediane Nord'!$R$16),0,
IF(AND(P153&gt;='Sediane Nord'!$S$17,A153&lt;='Sediane Nord'!$R$17),0,
IF(AND(P153&gt;='Sediane Nord'!$S$18,A153&lt;='Sediane Nord'!$R$18),0,
MIN(N153,$E$4*(1-D153)*Q153)))))</f>
        <v>0</v>
      </c>
    </row>
    <row r="154" spans="1:18" x14ac:dyDescent="0.45">
      <c r="A154" s="56">
        <f t="shared" si="14"/>
        <v>44790</v>
      </c>
      <c r="B154" s="157">
        <f>_xlfn.XLOOKUP(A154,'Sediane Nord'!$R$23:$R$25,'Sediane Nord'!$U$23:$U$25,0,0)</f>
        <v>0</v>
      </c>
      <c r="C154" s="143">
        <f>_xlfn.XLOOKUP(A154,'Sediane Nord'!$R$15:$R$18,'Sediane Nord'!$U$15:$U$18,SUM($E$3:$G$3),0)</f>
        <v>13</v>
      </c>
      <c r="D154" s="58">
        <f>'PT Storengy'!D146</f>
        <v>0.1</v>
      </c>
      <c r="E154" s="60">
        <f t="shared" si="15"/>
        <v>12.434167314682197</v>
      </c>
      <c r="F154" s="58">
        <f t="shared" si="16"/>
        <v>0.95647440882170742</v>
      </c>
      <c r="G154" s="59">
        <f>IF(F154&gt;=1,0,_xlfn.XLOOKUP(F154,'Sediane Nord'!$B$31:$B$131,'Sediane Nord'!$R$31:$R$131,,1))</f>
        <v>0.48700000000000004</v>
      </c>
      <c r="H154" s="142">
        <f xml:space="preserve">
IF(AND(F154&gt;='Sediane Nord'!$S$15,A154&lt;='Sediane Nord'!$R$15),0,
IF(AND(F154&gt;='Sediane Nord'!$S$16,A154&lt;='Sediane Nord'!$R$16),0,
IF(AND(F154&gt;='Sediane Nord'!$S$17,A154&lt;='Sediane Nord'!$R$17),0,
IF(AND(F154&gt;='Sediane Nord'!$S$18,A154&lt;='Sediane Nord'!$R$18),0,
$E$4*(1-D154)*G154))))</f>
        <v>0</v>
      </c>
      <c r="I154" s="192">
        <f>IF(COUNTIFS('PTC GRTgaz'!$AA$11:$AA$28891,"",'PTC GRTgaz'!$B$11:$B$28891,'Nord-Ouest'!I$15,'PTC GRTgaz'!$D$11:$D$28891,'Nord-Ouest'!$A154,'PTC GRTgaz'!$C$11:$C$28891,"DEL")&gt;0,I$13,SUMIFS('PTC GRTgaz'!$AA$11:$AA$28891,'PTC GRTgaz'!$B$11:$B$28891,'Nord-Ouest'!I$15,'PTC GRTgaz'!$D$11:$D$28891,'Nord-Ouest'!$A154,'PTC GRTgaz'!$C$11:$C$28891,"DEL")*1.0026*$I$13/152.94)</f>
        <v>152.94117600000001</v>
      </c>
      <c r="J154" s="102">
        <f t="shared" si="17"/>
        <v>12.434167314682197</v>
      </c>
      <c r="K154" s="58">
        <f t="shared" si="18"/>
        <v>0.95647440882170742</v>
      </c>
      <c r="L154" s="59">
        <f>IF(K154&gt;=1,0,_xlfn.XLOOKUP(K154,'Sediane Nord'!$B$31:$B$131,'Sediane Nord'!$R$31:$R$131,,1))</f>
        <v>0.48700000000000004</v>
      </c>
      <c r="M154" s="142">
        <f xml:space="preserve">
IF(AND(K154&gt;='Sediane Nord'!$S$15,A154&lt;='Sediane Nord'!$R$15),0,
IF(AND(K154&gt;='Sediane Nord'!$S$16,A154&lt;='Sediane Nord'!$R$16),0,
IF(AND(K154&gt;='Sediane Nord'!$S$17,A154&lt;='Sediane Nord'!$R$17),0,
IF(AND(K154&gt;='Sediane Nord'!$S$18,A154&lt;='Sediane Nord'!$R$18),0,
MIN(I154,$E$4*(1-D154)*L154)))))</f>
        <v>0</v>
      </c>
      <c r="N154" s="192">
        <f>IF(COUNTIFS('PTC GRTgaz'!$AB$11:$AB$28891,"",'PTC GRTgaz'!$B$11:$B$28891,'Nord-Ouest'!N$15,'PTC GRTgaz'!$D$11:$D$28891,'Nord-Ouest'!$A154,'PTC GRTgaz'!$C$11:$C$28891,"DEL")&gt;0,N$13,SUMIFS('PTC GRTgaz'!$AB$11:$AB$28891,'PTC GRTgaz'!$B$11:$B$28891,'Nord-Ouest'!N$15,'PTC GRTgaz'!$D$11:$D$28891,'Nord-Ouest'!$A154,'PTC GRTgaz'!$C$11:$C$28891,"DEL")*1.0026*$N$13/152.94)</f>
        <v>152.94117600000001</v>
      </c>
      <c r="O154" s="102">
        <f t="shared" si="19"/>
        <v>12.434167314682197</v>
      </c>
      <c r="P154" s="58">
        <f t="shared" si="20"/>
        <v>0.95647440882170742</v>
      </c>
      <c r="Q154" s="59">
        <f>IF(P154&gt;=1,0,_xlfn.XLOOKUP(P154,'Sediane Nord'!$B$31:$B$131,'Sediane Nord'!$R$31:$R$131,,1))</f>
        <v>0.48700000000000004</v>
      </c>
      <c r="R154" s="142">
        <f xml:space="preserve">
IF(AND(P154&gt;='Sediane Nord'!$S$15,A154&lt;='Sediane Nord'!$R$15),0,
IF(AND(P154&gt;='Sediane Nord'!$S$16,A154&lt;='Sediane Nord'!$R$16),0,
IF(AND(P154&gt;='Sediane Nord'!$S$17,A154&lt;='Sediane Nord'!$R$17),0,
IF(AND(P154&gt;='Sediane Nord'!$S$18,A154&lt;='Sediane Nord'!$R$18),0,
MIN(N154,$E$4*(1-D154)*Q154)))))</f>
        <v>0</v>
      </c>
    </row>
    <row r="155" spans="1:18" x14ac:dyDescent="0.45">
      <c r="A155" s="56">
        <f t="shared" si="14"/>
        <v>44791</v>
      </c>
      <c r="B155" s="157">
        <f>_xlfn.XLOOKUP(A155,'Sediane Nord'!$R$23:$R$25,'Sediane Nord'!$U$23:$U$25,0,0)</f>
        <v>0</v>
      </c>
      <c r="C155" s="143">
        <f>_xlfn.XLOOKUP(A155,'Sediane Nord'!$R$15:$R$18,'Sediane Nord'!$U$15:$U$18,SUM($E$3:$G$3),0)</f>
        <v>13</v>
      </c>
      <c r="D155" s="58">
        <f>'PT Storengy'!D147</f>
        <v>0.1</v>
      </c>
      <c r="E155" s="60">
        <f t="shared" si="15"/>
        <v>12.434167314682197</v>
      </c>
      <c r="F155" s="58">
        <f t="shared" si="16"/>
        <v>0.95647440882170742</v>
      </c>
      <c r="G155" s="59">
        <f>IF(F155&gt;=1,0,_xlfn.XLOOKUP(F155,'Sediane Nord'!$B$31:$B$131,'Sediane Nord'!$R$31:$R$131,,1))</f>
        <v>0.48700000000000004</v>
      </c>
      <c r="H155" s="142">
        <f xml:space="preserve">
IF(AND(F155&gt;='Sediane Nord'!$S$15,A155&lt;='Sediane Nord'!$R$15),0,
IF(AND(F155&gt;='Sediane Nord'!$S$16,A155&lt;='Sediane Nord'!$R$16),0,
IF(AND(F155&gt;='Sediane Nord'!$S$17,A155&lt;='Sediane Nord'!$R$17),0,
IF(AND(F155&gt;='Sediane Nord'!$S$18,A155&lt;='Sediane Nord'!$R$18),0,
$E$4*(1-D155)*G155))))</f>
        <v>0</v>
      </c>
      <c r="I155" s="192">
        <f>IF(COUNTIFS('PTC GRTgaz'!$AA$11:$AA$28891,"",'PTC GRTgaz'!$B$11:$B$28891,'Nord-Ouest'!I$15,'PTC GRTgaz'!$D$11:$D$28891,'Nord-Ouest'!$A155,'PTC GRTgaz'!$C$11:$C$28891,"DEL")&gt;0,I$13,SUMIFS('PTC GRTgaz'!$AA$11:$AA$28891,'PTC GRTgaz'!$B$11:$B$28891,'Nord-Ouest'!I$15,'PTC GRTgaz'!$D$11:$D$28891,'Nord-Ouest'!$A155,'PTC GRTgaz'!$C$11:$C$28891,"DEL")*1.0026*$I$13/152.94)</f>
        <v>152.94117600000001</v>
      </c>
      <c r="J155" s="102">
        <f t="shared" si="17"/>
        <v>12.434167314682197</v>
      </c>
      <c r="K155" s="58">
        <f t="shared" si="18"/>
        <v>0.95647440882170742</v>
      </c>
      <c r="L155" s="59">
        <f>IF(K155&gt;=1,0,_xlfn.XLOOKUP(K155,'Sediane Nord'!$B$31:$B$131,'Sediane Nord'!$R$31:$R$131,,1))</f>
        <v>0.48700000000000004</v>
      </c>
      <c r="M155" s="142">
        <f xml:space="preserve">
IF(AND(K155&gt;='Sediane Nord'!$S$15,A155&lt;='Sediane Nord'!$R$15),0,
IF(AND(K155&gt;='Sediane Nord'!$S$16,A155&lt;='Sediane Nord'!$R$16),0,
IF(AND(K155&gt;='Sediane Nord'!$S$17,A155&lt;='Sediane Nord'!$R$17),0,
IF(AND(K155&gt;='Sediane Nord'!$S$18,A155&lt;='Sediane Nord'!$R$18),0,
MIN(I155,$E$4*(1-D155)*L155)))))</f>
        <v>0</v>
      </c>
      <c r="N155" s="192">
        <f>IF(COUNTIFS('PTC GRTgaz'!$AB$11:$AB$28891,"",'PTC GRTgaz'!$B$11:$B$28891,'Nord-Ouest'!N$15,'PTC GRTgaz'!$D$11:$D$28891,'Nord-Ouest'!$A155,'PTC GRTgaz'!$C$11:$C$28891,"DEL")&gt;0,N$13,SUMIFS('PTC GRTgaz'!$AB$11:$AB$28891,'PTC GRTgaz'!$B$11:$B$28891,'Nord-Ouest'!N$15,'PTC GRTgaz'!$D$11:$D$28891,'Nord-Ouest'!$A155,'PTC GRTgaz'!$C$11:$C$28891,"DEL")*1.0026*$N$13/152.94)</f>
        <v>152.94117600000001</v>
      </c>
      <c r="O155" s="102">
        <f t="shared" si="19"/>
        <v>12.434167314682197</v>
      </c>
      <c r="P155" s="58">
        <f t="shared" si="20"/>
        <v>0.95647440882170742</v>
      </c>
      <c r="Q155" s="59">
        <f>IF(P155&gt;=1,0,_xlfn.XLOOKUP(P155,'Sediane Nord'!$B$31:$B$131,'Sediane Nord'!$R$31:$R$131,,1))</f>
        <v>0.48700000000000004</v>
      </c>
      <c r="R155" s="142">
        <f xml:space="preserve">
IF(AND(P155&gt;='Sediane Nord'!$S$15,A155&lt;='Sediane Nord'!$R$15),0,
IF(AND(P155&gt;='Sediane Nord'!$S$16,A155&lt;='Sediane Nord'!$R$16),0,
IF(AND(P155&gt;='Sediane Nord'!$S$17,A155&lt;='Sediane Nord'!$R$17),0,
IF(AND(P155&gt;='Sediane Nord'!$S$18,A155&lt;='Sediane Nord'!$R$18),0,
MIN(N155,$E$4*(1-D155)*Q155)))))</f>
        <v>0</v>
      </c>
    </row>
    <row r="156" spans="1:18" x14ac:dyDescent="0.45">
      <c r="A156" s="56">
        <f t="shared" si="14"/>
        <v>44792</v>
      </c>
      <c r="B156" s="157">
        <f>_xlfn.XLOOKUP(A156,'Sediane Nord'!$R$23:$R$25,'Sediane Nord'!$U$23:$U$25,0,0)</f>
        <v>0</v>
      </c>
      <c r="C156" s="143">
        <f>_xlfn.XLOOKUP(A156,'Sediane Nord'!$R$15:$R$18,'Sediane Nord'!$U$15:$U$18,SUM($E$3:$G$3),0)</f>
        <v>13</v>
      </c>
      <c r="D156" s="58">
        <f>'PT Storengy'!D148</f>
        <v>0.1</v>
      </c>
      <c r="E156" s="60">
        <f t="shared" si="15"/>
        <v>12.434167314682197</v>
      </c>
      <c r="F156" s="58">
        <f t="shared" si="16"/>
        <v>0.95647440882170742</v>
      </c>
      <c r="G156" s="59">
        <f>IF(F156&gt;=1,0,_xlfn.XLOOKUP(F156,'Sediane Nord'!$B$31:$B$131,'Sediane Nord'!$R$31:$R$131,,1))</f>
        <v>0.48700000000000004</v>
      </c>
      <c r="H156" s="142">
        <f xml:space="preserve">
IF(AND(F156&gt;='Sediane Nord'!$S$15,A156&lt;='Sediane Nord'!$R$15),0,
IF(AND(F156&gt;='Sediane Nord'!$S$16,A156&lt;='Sediane Nord'!$R$16),0,
IF(AND(F156&gt;='Sediane Nord'!$S$17,A156&lt;='Sediane Nord'!$R$17),0,
IF(AND(F156&gt;='Sediane Nord'!$S$18,A156&lt;='Sediane Nord'!$R$18),0,
$E$4*(1-D156)*G156))))</f>
        <v>0</v>
      </c>
      <c r="I156" s="192">
        <f>IF(COUNTIFS('PTC GRTgaz'!$AA$11:$AA$28891,"",'PTC GRTgaz'!$B$11:$B$28891,'Nord-Ouest'!I$15,'PTC GRTgaz'!$D$11:$D$28891,'Nord-Ouest'!$A156,'PTC GRTgaz'!$C$11:$C$28891,"DEL")&gt;0,I$13,SUMIFS('PTC GRTgaz'!$AA$11:$AA$28891,'PTC GRTgaz'!$B$11:$B$28891,'Nord-Ouest'!I$15,'PTC GRTgaz'!$D$11:$D$28891,'Nord-Ouest'!$A156,'PTC GRTgaz'!$C$11:$C$28891,"DEL")*1.0026*$I$13/152.94)</f>
        <v>152.94117600000001</v>
      </c>
      <c r="J156" s="102">
        <f t="shared" si="17"/>
        <v>12.434167314682197</v>
      </c>
      <c r="K156" s="58">
        <f t="shared" si="18"/>
        <v>0.95647440882170742</v>
      </c>
      <c r="L156" s="59">
        <f>IF(K156&gt;=1,0,_xlfn.XLOOKUP(K156,'Sediane Nord'!$B$31:$B$131,'Sediane Nord'!$R$31:$R$131,,1))</f>
        <v>0.48700000000000004</v>
      </c>
      <c r="M156" s="142">
        <f xml:space="preserve">
IF(AND(K156&gt;='Sediane Nord'!$S$15,A156&lt;='Sediane Nord'!$R$15),0,
IF(AND(K156&gt;='Sediane Nord'!$S$16,A156&lt;='Sediane Nord'!$R$16),0,
IF(AND(K156&gt;='Sediane Nord'!$S$17,A156&lt;='Sediane Nord'!$R$17),0,
IF(AND(K156&gt;='Sediane Nord'!$S$18,A156&lt;='Sediane Nord'!$R$18),0,
MIN(I156,$E$4*(1-D156)*L156)))))</f>
        <v>0</v>
      </c>
      <c r="N156" s="192">
        <f>IF(COUNTIFS('PTC GRTgaz'!$AB$11:$AB$28891,"",'PTC GRTgaz'!$B$11:$B$28891,'Nord-Ouest'!N$15,'PTC GRTgaz'!$D$11:$D$28891,'Nord-Ouest'!$A156,'PTC GRTgaz'!$C$11:$C$28891,"DEL")&gt;0,N$13,SUMIFS('PTC GRTgaz'!$AB$11:$AB$28891,'PTC GRTgaz'!$B$11:$B$28891,'Nord-Ouest'!N$15,'PTC GRTgaz'!$D$11:$D$28891,'Nord-Ouest'!$A156,'PTC GRTgaz'!$C$11:$C$28891,"DEL")*1.0026*$N$13/152.94)</f>
        <v>152.94117600000001</v>
      </c>
      <c r="O156" s="102">
        <f t="shared" si="19"/>
        <v>12.434167314682197</v>
      </c>
      <c r="P156" s="58">
        <f t="shared" si="20"/>
        <v>0.95647440882170742</v>
      </c>
      <c r="Q156" s="59">
        <f>IF(P156&gt;=1,0,_xlfn.XLOOKUP(P156,'Sediane Nord'!$B$31:$B$131,'Sediane Nord'!$R$31:$R$131,,1))</f>
        <v>0.48700000000000004</v>
      </c>
      <c r="R156" s="142">
        <f xml:space="preserve">
IF(AND(P156&gt;='Sediane Nord'!$S$15,A156&lt;='Sediane Nord'!$R$15),0,
IF(AND(P156&gt;='Sediane Nord'!$S$16,A156&lt;='Sediane Nord'!$R$16),0,
IF(AND(P156&gt;='Sediane Nord'!$S$17,A156&lt;='Sediane Nord'!$R$17),0,
IF(AND(P156&gt;='Sediane Nord'!$S$18,A156&lt;='Sediane Nord'!$R$18),0,
MIN(N156,$E$4*(1-D156)*Q156)))))</f>
        <v>0</v>
      </c>
    </row>
    <row r="157" spans="1:18" x14ac:dyDescent="0.45">
      <c r="A157" s="56">
        <f t="shared" si="14"/>
        <v>44793</v>
      </c>
      <c r="B157" s="157">
        <f>_xlfn.XLOOKUP(A157,'Sediane Nord'!$R$23:$R$25,'Sediane Nord'!$U$23:$U$25,0,0)</f>
        <v>0</v>
      </c>
      <c r="C157" s="143">
        <f>_xlfn.XLOOKUP(A157,'Sediane Nord'!$R$15:$R$18,'Sediane Nord'!$U$15:$U$18,SUM($E$3:$G$3),0)</f>
        <v>13</v>
      </c>
      <c r="D157" s="58">
        <f>'PT Storengy'!D149</f>
        <v>0</v>
      </c>
      <c r="E157" s="60">
        <f t="shared" si="15"/>
        <v>12.434167314682197</v>
      </c>
      <c r="F157" s="58">
        <f t="shared" si="16"/>
        <v>0.95647440882170742</v>
      </c>
      <c r="G157" s="59">
        <f>IF(F157&gt;=1,0,_xlfn.XLOOKUP(F157,'Sediane Nord'!$B$31:$B$131,'Sediane Nord'!$R$31:$R$131,,1))</f>
        <v>0.48700000000000004</v>
      </c>
      <c r="H157" s="142">
        <f xml:space="preserve">
IF(AND(F157&gt;='Sediane Nord'!$S$15,A157&lt;='Sediane Nord'!$R$15),0,
IF(AND(F157&gt;='Sediane Nord'!$S$16,A157&lt;='Sediane Nord'!$R$16),0,
IF(AND(F157&gt;='Sediane Nord'!$S$17,A157&lt;='Sediane Nord'!$R$17),0,
IF(AND(F157&gt;='Sediane Nord'!$S$18,A157&lt;='Sediane Nord'!$R$18),0,
$E$4*(1-D157)*G157))))</f>
        <v>0</v>
      </c>
      <c r="I157" s="192">
        <f>IF(COUNTIFS('PTC GRTgaz'!$AA$11:$AA$28891,"",'PTC GRTgaz'!$B$11:$B$28891,'Nord-Ouest'!I$15,'PTC GRTgaz'!$D$11:$D$28891,'Nord-Ouest'!$A157,'PTC GRTgaz'!$C$11:$C$28891,"DEL")&gt;0,I$13,SUMIFS('PTC GRTgaz'!$AA$11:$AA$28891,'PTC GRTgaz'!$B$11:$B$28891,'Nord-Ouest'!I$15,'PTC GRTgaz'!$D$11:$D$28891,'Nord-Ouest'!$A157,'PTC GRTgaz'!$C$11:$C$28891,"DEL")*1.0026*$I$13/152.94)</f>
        <v>152.94117600000001</v>
      </c>
      <c r="J157" s="102">
        <f t="shared" si="17"/>
        <v>12.434167314682197</v>
      </c>
      <c r="K157" s="58">
        <f t="shared" si="18"/>
        <v>0.95647440882170742</v>
      </c>
      <c r="L157" s="59">
        <f>IF(K157&gt;=1,0,_xlfn.XLOOKUP(K157,'Sediane Nord'!$B$31:$B$131,'Sediane Nord'!$R$31:$R$131,,1))</f>
        <v>0.48700000000000004</v>
      </c>
      <c r="M157" s="142">
        <f xml:space="preserve">
IF(AND(K157&gt;='Sediane Nord'!$S$15,A157&lt;='Sediane Nord'!$R$15),0,
IF(AND(K157&gt;='Sediane Nord'!$S$16,A157&lt;='Sediane Nord'!$R$16),0,
IF(AND(K157&gt;='Sediane Nord'!$S$17,A157&lt;='Sediane Nord'!$R$17),0,
IF(AND(K157&gt;='Sediane Nord'!$S$18,A157&lt;='Sediane Nord'!$R$18),0,
MIN(I157,$E$4*(1-D157)*L157)))))</f>
        <v>0</v>
      </c>
      <c r="N157" s="192">
        <f>IF(COUNTIFS('PTC GRTgaz'!$AB$11:$AB$28891,"",'PTC GRTgaz'!$B$11:$B$28891,'Nord-Ouest'!N$15,'PTC GRTgaz'!$D$11:$D$28891,'Nord-Ouest'!$A157,'PTC GRTgaz'!$C$11:$C$28891,"DEL")&gt;0,N$13,SUMIFS('PTC GRTgaz'!$AB$11:$AB$28891,'PTC GRTgaz'!$B$11:$B$28891,'Nord-Ouest'!N$15,'PTC GRTgaz'!$D$11:$D$28891,'Nord-Ouest'!$A157,'PTC GRTgaz'!$C$11:$C$28891,"DEL")*1.0026*$N$13/152.94)</f>
        <v>152.94117600000001</v>
      </c>
      <c r="O157" s="102">
        <f t="shared" si="19"/>
        <v>12.434167314682197</v>
      </c>
      <c r="P157" s="58">
        <f t="shared" si="20"/>
        <v>0.95647440882170742</v>
      </c>
      <c r="Q157" s="59">
        <f>IF(P157&gt;=1,0,_xlfn.XLOOKUP(P157,'Sediane Nord'!$B$31:$B$131,'Sediane Nord'!$R$31:$R$131,,1))</f>
        <v>0.48700000000000004</v>
      </c>
      <c r="R157" s="142">
        <f xml:space="preserve">
IF(AND(P157&gt;='Sediane Nord'!$S$15,A157&lt;='Sediane Nord'!$R$15),0,
IF(AND(P157&gt;='Sediane Nord'!$S$16,A157&lt;='Sediane Nord'!$R$16),0,
IF(AND(P157&gt;='Sediane Nord'!$S$17,A157&lt;='Sediane Nord'!$R$17),0,
IF(AND(P157&gt;='Sediane Nord'!$S$18,A157&lt;='Sediane Nord'!$R$18),0,
MIN(N157,$E$4*(1-D157)*Q157)))))</f>
        <v>0</v>
      </c>
    </row>
    <row r="158" spans="1:18" x14ac:dyDescent="0.45">
      <c r="A158" s="56">
        <f t="shared" si="14"/>
        <v>44794</v>
      </c>
      <c r="B158" s="157">
        <f>_xlfn.XLOOKUP(A158,'Sediane Nord'!$R$23:$R$25,'Sediane Nord'!$U$23:$U$25,0,0)</f>
        <v>0</v>
      </c>
      <c r="C158" s="143">
        <f>_xlfn.XLOOKUP(A158,'Sediane Nord'!$R$15:$R$18,'Sediane Nord'!$U$15:$U$18,SUM($E$3:$G$3),0)</f>
        <v>13</v>
      </c>
      <c r="D158" s="58">
        <f>'PT Storengy'!D150</f>
        <v>0</v>
      </c>
      <c r="E158" s="60">
        <f t="shared" si="15"/>
        <v>12.434167314682197</v>
      </c>
      <c r="F158" s="58">
        <f t="shared" si="16"/>
        <v>0.95647440882170742</v>
      </c>
      <c r="G158" s="59">
        <f>IF(F158&gt;=1,0,_xlfn.XLOOKUP(F158,'Sediane Nord'!$B$31:$B$131,'Sediane Nord'!$R$31:$R$131,,1))</f>
        <v>0.48700000000000004</v>
      </c>
      <c r="H158" s="142">
        <f xml:space="preserve">
IF(AND(F158&gt;='Sediane Nord'!$S$15,A158&lt;='Sediane Nord'!$R$15),0,
IF(AND(F158&gt;='Sediane Nord'!$S$16,A158&lt;='Sediane Nord'!$R$16),0,
IF(AND(F158&gt;='Sediane Nord'!$S$17,A158&lt;='Sediane Nord'!$R$17),0,
IF(AND(F158&gt;='Sediane Nord'!$S$18,A158&lt;='Sediane Nord'!$R$18),0,
$E$4*(1-D158)*G158))))</f>
        <v>0</v>
      </c>
      <c r="I158" s="192">
        <f>IF(COUNTIFS('PTC GRTgaz'!$AA$11:$AA$28891,"",'PTC GRTgaz'!$B$11:$B$28891,'Nord-Ouest'!I$15,'PTC GRTgaz'!$D$11:$D$28891,'Nord-Ouest'!$A158,'PTC GRTgaz'!$C$11:$C$28891,"DEL")&gt;0,I$13,SUMIFS('PTC GRTgaz'!$AA$11:$AA$28891,'PTC GRTgaz'!$B$11:$B$28891,'Nord-Ouest'!I$15,'PTC GRTgaz'!$D$11:$D$28891,'Nord-Ouest'!$A158,'PTC GRTgaz'!$C$11:$C$28891,"DEL")*1.0026*$I$13/152.94)</f>
        <v>152.94117600000001</v>
      </c>
      <c r="J158" s="102">
        <f t="shared" si="17"/>
        <v>12.434167314682197</v>
      </c>
      <c r="K158" s="58">
        <f t="shared" si="18"/>
        <v>0.95647440882170742</v>
      </c>
      <c r="L158" s="59">
        <f>IF(K158&gt;=1,0,_xlfn.XLOOKUP(K158,'Sediane Nord'!$B$31:$B$131,'Sediane Nord'!$R$31:$R$131,,1))</f>
        <v>0.48700000000000004</v>
      </c>
      <c r="M158" s="142">
        <f xml:space="preserve">
IF(AND(K158&gt;='Sediane Nord'!$S$15,A158&lt;='Sediane Nord'!$R$15),0,
IF(AND(K158&gt;='Sediane Nord'!$S$16,A158&lt;='Sediane Nord'!$R$16),0,
IF(AND(K158&gt;='Sediane Nord'!$S$17,A158&lt;='Sediane Nord'!$R$17),0,
IF(AND(K158&gt;='Sediane Nord'!$S$18,A158&lt;='Sediane Nord'!$R$18),0,
MIN(I158,$E$4*(1-D158)*L158)))))</f>
        <v>0</v>
      </c>
      <c r="N158" s="192">
        <f>IF(COUNTIFS('PTC GRTgaz'!$AB$11:$AB$28891,"",'PTC GRTgaz'!$B$11:$B$28891,'Nord-Ouest'!N$15,'PTC GRTgaz'!$D$11:$D$28891,'Nord-Ouest'!$A158,'PTC GRTgaz'!$C$11:$C$28891,"DEL")&gt;0,N$13,SUMIFS('PTC GRTgaz'!$AB$11:$AB$28891,'PTC GRTgaz'!$B$11:$B$28891,'Nord-Ouest'!N$15,'PTC GRTgaz'!$D$11:$D$28891,'Nord-Ouest'!$A158,'PTC GRTgaz'!$C$11:$C$28891,"DEL")*1.0026*$N$13/152.94)</f>
        <v>152.94117600000001</v>
      </c>
      <c r="O158" s="102">
        <f t="shared" si="19"/>
        <v>12.434167314682197</v>
      </c>
      <c r="P158" s="58">
        <f t="shared" si="20"/>
        <v>0.95647440882170742</v>
      </c>
      <c r="Q158" s="59">
        <f>IF(P158&gt;=1,0,_xlfn.XLOOKUP(P158,'Sediane Nord'!$B$31:$B$131,'Sediane Nord'!$R$31:$R$131,,1))</f>
        <v>0.48700000000000004</v>
      </c>
      <c r="R158" s="142">
        <f xml:space="preserve">
IF(AND(P158&gt;='Sediane Nord'!$S$15,A158&lt;='Sediane Nord'!$R$15),0,
IF(AND(P158&gt;='Sediane Nord'!$S$16,A158&lt;='Sediane Nord'!$R$16),0,
IF(AND(P158&gt;='Sediane Nord'!$S$17,A158&lt;='Sediane Nord'!$R$17),0,
IF(AND(P158&gt;='Sediane Nord'!$S$18,A158&lt;='Sediane Nord'!$R$18),0,
MIN(N158,$E$4*(1-D158)*Q158)))))</f>
        <v>0</v>
      </c>
    </row>
    <row r="159" spans="1:18" x14ac:dyDescent="0.45">
      <c r="A159" s="56">
        <f t="shared" si="14"/>
        <v>44795</v>
      </c>
      <c r="B159" s="157">
        <f>_xlfn.XLOOKUP(A159,'Sediane Nord'!$R$23:$R$25,'Sediane Nord'!$U$23:$U$25,0,0)</f>
        <v>0</v>
      </c>
      <c r="C159" s="143">
        <f>_xlfn.XLOOKUP(A159,'Sediane Nord'!$R$15:$R$18,'Sediane Nord'!$U$15:$U$18,SUM($E$3:$G$3),0)</f>
        <v>13</v>
      </c>
      <c r="D159" s="58">
        <f>'PT Storengy'!D151</f>
        <v>0.1</v>
      </c>
      <c r="E159" s="60">
        <f t="shared" si="15"/>
        <v>12.434167314682197</v>
      </c>
      <c r="F159" s="58">
        <f t="shared" si="16"/>
        <v>0.95647440882170742</v>
      </c>
      <c r="G159" s="59">
        <f>IF(F159&gt;=1,0,_xlfn.XLOOKUP(F159,'Sediane Nord'!$B$31:$B$131,'Sediane Nord'!$R$31:$R$131,,1))</f>
        <v>0.48700000000000004</v>
      </c>
      <c r="H159" s="142">
        <f xml:space="preserve">
IF(AND(F159&gt;='Sediane Nord'!$S$15,A159&lt;='Sediane Nord'!$R$15),0,
IF(AND(F159&gt;='Sediane Nord'!$S$16,A159&lt;='Sediane Nord'!$R$16),0,
IF(AND(F159&gt;='Sediane Nord'!$S$17,A159&lt;='Sediane Nord'!$R$17),0,
IF(AND(F159&gt;='Sediane Nord'!$S$18,A159&lt;='Sediane Nord'!$R$18),0,
$E$4*(1-D159)*G159))))</f>
        <v>0</v>
      </c>
      <c r="I159" s="192">
        <f>IF(COUNTIFS('PTC GRTgaz'!$AA$11:$AA$28891,"",'PTC GRTgaz'!$B$11:$B$28891,'Nord-Ouest'!I$15,'PTC GRTgaz'!$D$11:$D$28891,'Nord-Ouest'!$A159,'PTC GRTgaz'!$C$11:$C$28891,"DEL")&gt;0,I$13,SUMIFS('PTC GRTgaz'!$AA$11:$AA$28891,'PTC GRTgaz'!$B$11:$B$28891,'Nord-Ouest'!I$15,'PTC GRTgaz'!$D$11:$D$28891,'Nord-Ouest'!$A159,'PTC GRTgaz'!$C$11:$C$28891,"DEL")*1.0026*$I$13/152.94)</f>
        <v>152.94117600000001</v>
      </c>
      <c r="J159" s="102">
        <f t="shared" si="17"/>
        <v>12.434167314682197</v>
      </c>
      <c r="K159" s="58">
        <f t="shared" si="18"/>
        <v>0.95647440882170742</v>
      </c>
      <c r="L159" s="59">
        <f>IF(K159&gt;=1,0,_xlfn.XLOOKUP(K159,'Sediane Nord'!$B$31:$B$131,'Sediane Nord'!$R$31:$R$131,,1))</f>
        <v>0.48700000000000004</v>
      </c>
      <c r="M159" s="142">
        <f xml:space="preserve">
IF(AND(K159&gt;='Sediane Nord'!$S$15,A159&lt;='Sediane Nord'!$R$15),0,
IF(AND(K159&gt;='Sediane Nord'!$S$16,A159&lt;='Sediane Nord'!$R$16),0,
IF(AND(K159&gt;='Sediane Nord'!$S$17,A159&lt;='Sediane Nord'!$R$17),0,
IF(AND(K159&gt;='Sediane Nord'!$S$18,A159&lt;='Sediane Nord'!$R$18),0,
MIN(I159,$E$4*(1-D159)*L159)))))</f>
        <v>0</v>
      </c>
      <c r="N159" s="192">
        <f>IF(COUNTIFS('PTC GRTgaz'!$AB$11:$AB$28891,"",'PTC GRTgaz'!$B$11:$B$28891,'Nord-Ouest'!N$15,'PTC GRTgaz'!$D$11:$D$28891,'Nord-Ouest'!$A159,'PTC GRTgaz'!$C$11:$C$28891,"DEL")&gt;0,N$13,SUMIFS('PTC GRTgaz'!$AB$11:$AB$28891,'PTC GRTgaz'!$B$11:$B$28891,'Nord-Ouest'!N$15,'PTC GRTgaz'!$D$11:$D$28891,'Nord-Ouest'!$A159,'PTC GRTgaz'!$C$11:$C$28891,"DEL")*1.0026*$N$13/152.94)</f>
        <v>152.94117600000001</v>
      </c>
      <c r="O159" s="102">
        <f t="shared" si="19"/>
        <v>12.434167314682197</v>
      </c>
      <c r="P159" s="58">
        <f t="shared" si="20"/>
        <v>0.95647440882170742</v>
      </c>
      <c r="Q159" s="59">
        <f>IF(P159&gt;=1,0,_xlfn.XLOOKUP(P159,'Sediane Nord'!$B$31:$B$131,'Sediane Nord'!$R$31:$R$131,,1))</f>
        <v>0.48700000000000004</v>
      </c>
      <c r="R159" s="142">
        <f xml:space="preserve">
IF(AND(P159&gt;='Sediane Nord'!$S$15,A159&lt;='Sediane Nord'!$R$15),0,
IF(AND(P159&gt;='Sediane Nord'!$S$16,A159&lt;='Sediane Nord'!$R$16),0,
IF(AND(P159&gt;='Sediane Nord'!$S$17,A159&lt;='Sediane Nord'!$R$17),0,
IF(AND(P159&gt;='Sediane Nord'!$S$18,A159&lt;='Sediane Nord'!$R$18),0,
MIN(N159,$E$4*(1-D159)*Q159)))))</f>
        <v>0</v>
      </c>
    </row>
    <row r="160" spans="1:18" x14ac:dyDescent="0.45">
      <c r="A160" s="56">
        <f t="shared" si="14"/>
        <v>44796</v>
      </c>
      <c r="B160" s="157">
        <f>_xlfn.XLOOKUP(A160,'Sediane Nord'!$R$23:$R$25,'Sediane Nord'!$U$23:$U$25,0,0)</f>
        <v>0</v>
      </c>
      <c r="C160" s="143">
        <f>_xlfn.XLOOKUP(A160,'Sediane Nord'!$R$15:$R$18,'Sediane Nord'!$U$15:$U$18,SUM($E$3:$G$3),0)</f>
        <v>13</v>
      </c>
      <c r="D160" s="58">
        <f>'PT Storengy'!D152</f>
        <v>0.1</v>
      </c>
      <c r="E160" s="60">
        <f t="shared" si="15"/>
        <v>12.434167314682197</v>
      </c>
      <c r="F160" s="58">
        <f t="shared" si="16"/>
        <v>0.95647440882170742</v>
      </c>
      <c r="G160" s="59">
        <f>IF(F160&gt;=1,0,_xlfn.XLOOKUP(F160,'Sediane Nord'!$B$31:$B$131,'Sediane Nord'!$R$31:$R$131,,1))</f>
        <v>0.48700000000000004</v>
      </c>
      <c r="H160" s="142">
        <f xml:space="preserve">
IF(AND(F160&gt;='Sediane Nord'!$S$15,A160&lt;='Sediane Nord'!$R$15),0,
IF(AND(F160&gt;='Sediane Nord'!$S$16,A160&lt;='Sediane Nord'!$R$16),0,
IF(AND(F160&gt;='Sediane Nord'!$S$17,A160&lt;='Sediane Nord'!$R$17),0,
IF(AND(F160&gt;='Sediane Nord'!$S$18,A160&lt;='Sediane Nord'!$R$18),0,
$E$4*(1-D160)*G160))))</f>
        <v>0</v>
      </c>
      <c r="I160" s="192">
        <f>IF(COUNTIFS('PTC GRTgaz'!$AA$11:$AA$28891,"",'PTC GRTgaz'!$B$11:$B$28891,'Nord-Ouest'!I$15,'PTC GRTgaz'!$D$11:$D$28891,'Nord-Ouest'!$A160,'PTC GRTgaz'!$C$11:$C$28891,"DEL")&gt;0,I$13,SUMIFS('PTC GRTgaz'!$AA$11:$AA$28891,'PTC GRTgaz'!$B$11:$B$28891,'Nord-Ouest'!I$15,'PTC GRTgaz'!$D$11:$D$28891,'Nord-Ouest'!$A160,'PTC GRTgaz'!$C$11:$C$28891,"DEL")*1.0026*$I$13/152.94)</f>
        <v>152.94117600000001</v>
      </c>
      <c r="J160" s="102">
        <f t="shared" si="17"/>
        <v>12.434167314682197</v>
      </c>
      <c r="K160" s="58">
        <f t="shared" si="18"/>
        <v>0.95647440882170742</v>
      </c>
      <c r="L160" s="59">
        <f>IF(K160&gt;=1,0,_xlfn.XLOOKUP(K160,'Sediane Nord'!$B$31:$B$131,'Sediane Nord'!$R$31:$R$131,,1))</f>
        <v>0.48700000000000004</v>
      </c>
      <c r="M160" s="142">
        <f xml:space="preserve">
IF(AND(K160&gt;='Sediane Nord'!$S$15,A160&lt;='Sediane Nord'!$R$15),0,
IF(AND(K160&gt;='Sediane Nord'!$S$16,A160&lt;='Sediane Nord'!$R$16),0,
IF(AND(K160&gt;='Sediane Nord'!$S$17,A160&lt;='Sediane Nord'!$R$17),0,
IF(AND(K160&gt;='Sediane Nord'!$S$18,A160&lt;='Sediane Nord'!$R$18),0,
MIN(I160,$E$4*(1-D160)*L160)))))</f>
        <v>0</v>
      </c>
      <c r="N160" s="192">
        <f>IF(COUNTIFS('PTC GRTgaz'!$AB$11:$AB$28891,"",'PTC GRTgaz'!$B$11:$B$28891,'Nord-Ouest'!N$15,'PTC GRTgaz'!$D$11:$D$28891,'Nord-Ouest'!$A160,'PTC GRTgaz'!$C$11:$C$28891,"DEL")&gt;0,N$13,SUMIFS('PTC GRTgaz'!$AB$11:$AB$28891,'PTC GRTgaz'!$B$11:$B$28891,'Nord-Ouest'!N$15,'PTC GRTgaz'!$D$11:$D$28891,'Nord-Ouest'!$A160,'PTC GRTgaz'!$C$11:$C$28891,"DEL")*1.0026*$N$13/152.94)</f>
        <v>152.94117600000001</v>
      </c>
      <c r="O160" s="102">
        <f t="shared" si="19"/>
        <v>12.434167314682197</v>
      </c>
      <c r="P160" s="58">
        <f t="shared" si="20"/>
        <v>0.95647440882170742</v>
      </c>
      <c r="Q160" s="59">
        <f>IF(P160&gt;=1,0,_xlfn.XLOOKUP(P160,'Sediane Nord'!$B$31:$B$131,'Sediane Nord'!$R$31:$R$131,,1))</f>
        <v>0.48700000000000004</v>
      </c>
      <c r="R160" s="142">
        <f xml:space="preserve">
IF(AND(P160&gt;='Sediane Nord'!$S$15,A160&lt;='Sediane Nord'!$R$15),0,
IF(AND(P160&gt;='Sediane Nord'!$S$16,A160&lt;='Sediane Nord'!$R$16),0,
IF(AND(P160&gt;='Sediane Nord'!$S$17,A160&lt;='Sediane Nord'!$R$17),0,
IF(AND(P160&gt;='Sediane Nord'!$S$18,A160&lt;='Sediane Nord'!$R$18),0,
MIN(N160,$E$4*(1-D160)*Q160)))))</f>
        <v>0</v>
      </c>
    </row>
    <row r="161" spans="1:18" x14ac:dyDescent="0.45">
      <c r="A161" s="56">
        <f t="shared" si="14"/>
        <v>44797</v>
      </c>
      <c r="B161" s="157">
        <f>_xlfn.XLOOKUP(A161,'Sediane Nord'!$R$23:$R$25,'Sediane Nord'!$U$23:$U$25,0,0)</f>
        <v>0</v>
      </c>
      <c r="C161" s="143">
        <f>_xlfn.XLOOKUP(A161,'Sediane Nord'!$R$15:$R$18,'Sediane Nord'!$U$15:$U$18,SUM($E$3:$G$3),0)</f>
        <v>13</v>
      </c>
      <c r="D161" s="58">
        <f>'PT Storengy'!D153</f>
        <v>0.1</v>
      </c>
      <c r="E161" s="60">
        <f t="shared" si="15"/>
        <v>12.434167314682197</v>
      </c>
      <c r="F161" s="58">
        <f t="shared" si="16"/>
        <v>0.95647440882170742</v>
      </c>
      <c r="G161" s="59">
        <f>IF(F161&gt;=1,0,_xlfn.XLOOKUP(F161,'Sediane Nord'!$B$31:$B$131,'Sediane Nord'!$R$31:$R$131,,1))</f>
        <v>0.48700000000000004</v>
      </c>
      <c r="H161" s="142">
        <f xml:space="preserve">
IF(AND(F161&gt;='Sediane Nord'!$S$15,A161&lt;='Sediane Nord'!$R$15),0,
IF(AND(F161&gt;='Sediane Nord'!$S$16,A161&lt;='Sediane Nord'!$R$16),0,
IF(AND(F161&gt;='Sediane Nord'!$S$17,A161&lt;='Sediane Nord'!$R$17),0,
IF(AND(F161&gt;='Sediane Nord'!$S$18,A161&lt;='Sediane Nord'!$R$18),0,
$E$4*(1-D161)*G161))))</f>
        <v>0</v>
      </c>
      <c r="I161" s="192">
        <f>IF(COUNTIFS('PTC GRTgaz'!$AA$11:$AA$28891,"",'PTC GRTgaz'!$B$11:$B$28891,'Nord-Ouest'!I$15,'PTC GRTgaz'!$D$11:$D$28891,'Nord-Ouest'!$A161,'PTC GRTgaz'!$C$11:$C$28891,"DEL")&gt;0,I$13,SUMIFS('PTC GRTgaz'!$AA$11:$AA$28891,'PTC GRTgaz'!$B$11:$B$28891,'Nord-Ouest'!I$15,'PTC GRTgaz'!$D$11:$D$28891,'Nord-Ouest'!$A161,'PTC GRTgaz'!$C$11:$C$28891,"DEL")*1.0026*$I$13/152.94)</f>
        <v>152.94117600000001</v>
      </c>
      <c r="J161" s="102">
        <f t="shared" si="17"/>
        <v>12.434167314682197</v>
      </c>
      <c r="K161" s="58">
        <f t="shared" si="18"/>
        <v>0.95647440882170742</v>
      </c>
      <c r="L161" s="59">
        <f>IF(K161&gt;=1,0,_xlfn.XLOOKUP(K161,'Sediane Nord'!$B$31:$B$131,'Sediane Nord'!$R$31:$R$131,,1))</f>
        <v>0.48700000000000004</v>
      </c>
      <c r="M161" s="142">
        <f xml:space="preserve">
IF(AND(K161&gt;='Sediane Nord'!$S$15,A161&lt;='Sediane Nord'!$R$15),0,
IF(AND(K161&gt;='Sediane Nord'!$S$16,A161&lt;='Sediane Nord'!$R$16),0,
IF(AND(K161&gt;='Sediane Nord'!$S$17,A161&lt;='Sediane Nord'!$R$17),0,
IF(AND(K161&gt;='Sediane Nord'!$S$18,A161&lt;='Sediane Nord'!$R$18),0,
MIN(I161,$E$4*(1-D161)*L161)))))</f>
        <v>0</v>
      </c>
      <c r="N161" s="192">
        <f>IF(COUNTIFS('PTC GRTgaz'!$AB$11:$AB$28891,"",'PTC GRTgaz'!$B$11:$B$28891,'Nord-Ouest'!N$15,'PTC GRTgaz'!$D$11:$D$28891,'Nord-Ouest'!$A161,'PTC GRTgaz'!$C$11:$C$28891,"DEL")&gt;0,N$13,SUMIFS('PTC GRTgaz'!$AB$11:$AB$28891,'PTC GRTgaz'!$B$11:$B$28891,'Nord-Ouest'!N$15,'PTC GRTgaz'!$D$11:$D$28891,'Nord-Ouest'!$A161,'PTC GRTgaz'!$C$11:$C$28891,"DEL")*1.0026*$N$13/152.94)</f>
        <v>152.94117600000001</v>
      </c>
      <c r="O161" s="102">
        <f t="shared" si="19"/>
        <v>12.434167314682197</v>
      </c>
      <c r="P161" s="58">
        <f t="shared" si="20"/>
        <v>0.95647440882170742</v>
      </c>
      <c r="Q161" s="59">
        <f>IF(P161&gt;=1,0,_xlfn.XLOOKUP(P161,'Sediane Nord'!$B$31:$B$131,'Sediane Nord'!$R$31:$R$131,,1))</f>
        <v>0.48700000000000004</v>
      </c>
      <c r="R161" s="142">
        <f xml:space="preserve">
IF(AND(P161&gt;='Sediane Nord'!$S$15,A161&lt;='Sediane Nord'!$R$15),0,
IF(AND(P161&gt;='Sediane Nord'!$S$16,A161&lt;='Sediane Nord'!$R$16),0,
IF(AND(P161&gt;='Sediane Nord'!$S$17,A161&lt;='Sediane Nord'!$R$17),0,
IF(AND(P161&gt;='Sediane Nord'!$S$18,A161&lt;='Sediane Nord'!$R$18),0,
MIN(N161,$E$4*(1-D161)*Q161)))))</f>
        <v>0</v>
      </c>
    </row>
    <row r="162" spans="1:18" x14ac:dyDescent="0.45">
      <c r="A162" s="56">
        <f t="shared" si="14"/>
        <v>44798</v>
      </c>
      <c r="B162" s="157">
        <f>_xlfn.XLOOKUP(A162,'Sediane Nord'!$R$23:$R$25,'Sediane Nord'!$U$23:$U$25,0,0)</f>
        <v>0</v>
      </c>
      <c r="C162" s="143">
        <f>_xlfn.XLOOKUP(A162,'Sediane Nord'!$R$15:$R$18,'Sediane Nord'!$U$15:$U$18,SUM($E$3:$G$3),0)</f>
        <v>13</v>
      </c>
      <c r="D162" s="58">
        <f>'PT Storengy'!D154</f>
        <v>0.1</v>
      </c>
      <c r="E162" s="60">
        <f t="shared" si="15"/>
        <v>12.434167314682197</v>
      </c>
      <c r="F162" s="58">
        <f t="shared" si="16"/>
        <v>0.95647440882170742</v>
      </c>
      <c r="G162" s="59">
        <f>IF(F162&gt;=1,0,_xlfn.XLOOKUP(F162,'Sediane Nord'!$B$31:$B$131,'Sediane Nord'!$R$31:$R$131,,1))</f>
        <v>0.48700000000000004</v>
      </c>
      <c r="H162" s="142">
        <f xml:space="preserve">
IF(AND(F162&gt;='Sediane Nord'!$S$15,A162&lt;='Sediane Nord'!$R$15),0,
IF(AND(F162&gt;='Sediane Nord'!$S$16,A162&lt;='Sediane Nord'!$R$16),0,
IF(AND(F162&gt;='Sediane Nord'!$S$17,A162&lt;='Sediane Nord'!$R$17),0,
IF(AND(F162&gt;='Sediane Nord'!$S$18,A162&lt;='Sediane Nord'!$R$18),0,
$E$4*(1-D162)*G162))))</f>
        <v>0</v>
      </c>
      <c r="I162" s="192">
        <f>IF(COUNTIFS('PTC GRTgaz'!$AA$11:$AA$28891,"",'PTC GRTgaz'!$B$11:$B$28891,'Nord-Ouest'!I$15,'PTC GRTgaz'!$D$11:$D$28891,'Nord-Ouest'!$A162,'PTC GRTgaz'!$C$11:$C$28891,"DEL")&gt;0,I$13,SUMIFS('PTC GRTgaz'!$AA$11:$AA$28891,'PTC GRTgaz'!$B$11:$B$28891,'Nord-Ouest'!I$15,'PTC GRTgaz'!$D$11:$D$28891,'Nord-Ouest'!$A162,'PTC GRTgaz'!$C$11:$C$28891,"DEL")*1.0026*$I$13/152.94)</f>
        <v>152.94117600000001</v>
      </c>
      <c r="J162" s="102">
        <f t="shared" si="17"/>
        <v>12.434167314682197</v>
      </c>
      <c r="K162" s="58">
        <f t="shared" si="18"/>
        <v>0.95647440882170742</v>
      </c>
      <c r="L162" s="59">
        <f>IF(K162&gt;=1,0,_xlfn.XLOOKUP(K162,'Sediane Nord'!$B$31:$B$131,'Sediane Nord'!$R$31:$R$131,,1))</f>
        <v>0.48700000000000004</v>
      </c>
      <c r="M162" s="142">
        <f xml:space="preserve">
IF(AND(K162&gt;='Sediane Nord'!$S$15,A162&lt;='Sediane Nord'!$R$15),0,
IF(AND(K162&gt;='Sediane Nord'!$S$16,A162&lt;='Sediane Nord'!$R$16),0,
IF(AND(K162&gt;='Sediane Nord'!$S$17,A162&lt;='Sediane Nord'!$R$17),0,
IF(AND(K162&gt;='Sediane Nord'!$S$18,A162&lt;='Sediane Nord'!$R$18),0,
MIN(I162,$E$4*(1-D162)*L162)))))</f>
        <v>0</v>
      </c>
      <c r="N162" s="192">
        <f>IF(COUNTIFS('PTC GRTgaz'!$AB$11:$AB$28891,"",'PTC GRTgaz'!$B$11:$B$28891,'Nord-Ouest'!N$15,'PTC GRTgaz'!$D$11:$D$28891,'Nord-Ouest'!$A162,'PTC GRTgaz'!$C$11:$C$28891,"DEL")&gt;0,N$13,SUMIFS('PTC GRTgaz'!$AB$11:$AB$28891,'PTC GRTgaz'!$B$11:$B$28891,'Nord-Ouest'!N$15,'PTC GRTgaz'!$D$11:$D$28891,'Nord-Ouest'!$A162,'PTC GRTgaz'!$C$11:$C$28891,"DEL")*1.0026*$N$13/152.94)</f>
        <v>152.94117600000001</v>
      </c>
      <c r="O162" s="102">
        <f t="shared" si="19"/>
        <v>12.434167314682197</v>
      </c>
      <c r="P162" s="58">
        <f t="shared" si="20"/>
        <v>0.95647440882170742</v>
      </c>
      <c r="Q162" s="59">
        <f>IF(P162&gt;=1,0,_xlfn.XLOOKUP(P162,'Sediane Nord'!$B$31:$B$131,'Sediane Nord'!$R$31:$R$131,,1))</f>
        <v>0.48700000000000004</v>
      </c>
      <c r="R162" s="142">
        <f xml:space="preserve">
IF(AND(P162&gt;='Sediane Nord'!$S$15,A162&lt;='Sediane Nord'!$R$15),0,
IF(AND(P162&gt;='Sediane Nord'!$S$16,A162&lt;='Sediane Nord'!$R$16),0,
IF(AND(P162&gt;='Sediane Nord'!$S$17,A162&lt;='Sediane Nord'!$R$17),0,
IF(AND(P162&gt;='Sediane Nord'!$S$18,A162&lt;='Sediane Nord'!$R$18),0,
MIN(N162,$E$4*(1-D162)*Q162)))))</f>
        <v>0</v>
      </c>
    </row>
    <row r="163" spans="1:18" x14ac:dyDescent="0.45">
      <c r="A163" s="56">
        <f t="shared" si="14"/>
        <v>44799</v>
      </c>
      <c r="B163" s="157">
        <f>_xlfn.XLOOKUP(A163,'Sediane Nord'!$R$23:$R$25,'Sediane Nord'!$U$23:$U$25,0,0)</f>
        <v>0</v>
      </c>
      <c r="C163" s="143">
        <f>_xlfn.XLOOKUP(A163,'Sediane Nord'!$R$15:$R$18,'Sediane Nord'!$U$15:$U$18,SUM($E$3:$G$3),0)</f>
        <v>13</v>
      </c>
      <c r="D163" s="58">
        <f>'PT Storengy'!D155</f>
        <v>0.1</v>
      </c>
      <c r="E163" s="60">
        <f t="shared" si="15"/>
        <v>12.434167314682197</v>
      </c>
      <c r="F163" s="58">
        <f t="shared" si="16"/>
        <v>0.95647440882170742</v>
      </c>
      <c r="G163" s="59">
        <f>IF(F163&gt;=1,0,_xlfn.XLOOKUP(F163,'Sediane Nord'!$B$31:$B$131,'Sediane Nord'!$R$31:$R$131,,1))</f>
        <v>0.48700000000000004</v>
      </c>
      <c r="H163" s="142">
        <f xml:space="preserve">
IF(AND(F163&gt;='Sediane Nord'!$S$15,A163&lt;='Sediane Nord'!$R$15),0,
IF(AND(F163&gt;='Sediane Nord'!$S$16,A163&lt;='Sediane Nord'!$R$16),0,
IF(AND(F163&gt;='Sediane Nord'!$S$17,A163&lt;='Sediane Nord'!$R$17),0,
IF(AND(F163&gt;='Sediane Nord'!$S$18,A163&lt;='Sediane Nord'!$R$18),0,
$E$4*(1-D163)*G163))))</f>
        <v>0</v>
      </c>
      <c r="I163" s="192">
        <f>IF(COUNTIFS('PTC GRTgaz'!$AA$11:$AA$28891,"",'PTC GRTgaz'!$B$11:$B$28891,'Nord-Ouest'!I$15,'PTC GRTgaz'!$D$11:$D$28891,'Nord-Ouest'!$A163,'PTC GRTgaz'!$C$11:$C$28891,"DEL")&gt;0,I$13,SUMIFS('PTC GRTgaz'!$AA$11:$AA$28891,'PTC GRTgaz'!$B$11:$B$28891,'Nord-Ouest'!I$15,'PTC GRTgaz'!$D$11:$D$28891,'Nord-Ouest'!$A163,'PTC GRTgaz'!$C$11:$C$28891,"DEL")*1.0026*$I$13/152.94)</f>
        <v>152.94117600000001</v>
      </c>
      <c r="J163" s="102">
        <f t="shared" si="17"/>
        <v>12.434167314682197</v>
      </c>
      <c r="K163" s="58">
        <f t="shared" si="18"/>
        <v>0.95647440882170742</v>
      </c>
      <c r="L163" s="59">
        <f>IF(K163&gt;=1,0,_xlfn.XLOOKUP(K163,'Sediane Nord'!$B$31:$B$131,'Sediane Nord'!$R$31:$R$131,,1))</f>
        <v>0.48700000000000004</v>
      </c>
      <c r="M163" s="142">
        <f xml:space="preserve">
IF(AND(K163&gt;='Sediane Nord'!$S$15,A163&lt;='Sediane Nord'!$R$15),0,
IF(AND(K163&gt;='Sediane Nord'!$S$16,A163&lt;='Sediane Nord'!$R$16),0,
IF(AND(K163&gt;='Sediane Nord'!$S$17,A163&lt;='Sediane Nord'!$R$17),0,
IF(AND(K163&gt;='Sediane Nord'!$S$18,A163&lt;='Sediane Nord'!$R$18),0,
MIN(I163,$E$4*(1-D163)*L163)))))</f>
        <v>0</v>
      </c>
      <c r="N163" s="192">
        <f>IF(COUNTIFS('PTC GRTgaz'!$AB$11:$AB$28891,"",'PTC GRTgaz'!$B$11:$B$28891,'Nord-Ouest'!N$15,'PTC GRTgaz'!$D$11:$D$28891,'Nord-Ouest'!$A163,'PTC GRTgaz'!$C$11:$C$28891,"DEL")&gt;0,N$13,SUMIFS('PTC GRTgaz'!$AB$11:$AB$28891,'PTC GRTgaz'!$B$11:$B$28891,'Nord-Ouest'!N$15,'PTC GRTgaz'!$D$11:$D$28891,'Nord-Ouest'!$A163,'PTC GRTgaz'!$C$11:$C$28891,"DEL")*1.0026*$N$13/152.94)</f>
        <v>152.94117600000001</v>
      </c>
      <c r="O163" s="102">
        <f t="shared" si="19"/>
        <v>12.434167314682197</v>
      </c>
      <c r="P163" s="58">
        <f t="shared" si="20"/>
        <v>0.95647440882170742</v>
      </c>
      <c r="Q163" s="59">
        <f>IF(P163&gt;=1,0,_xlfn.XLOOKUP(P163,'Sediane Nord'!$B$31:$B$131,'Sediane Nord'!$R$31:$R$131,,1))</f>
        <v>0.48700000000000004</v>
      </c>
      <c r="R163" s="142">
        <f xml:space="preserve">
IF(AND(P163&gt;='Sediane Nord'!$S$15,A163&lt;='Sediane Nord'!$R$15),0,
IF(AND(P163&gt;='Sediane Nord'!$S$16,A163&lt;='Sediane Nord'!$R$16),0,
IF(AND(P163&gt;='Sediane Nord'!$S$17,A163&lt;='Sediane Nord'!$R$17),0,
IF(AND(P163&gt;='Sediane Nord'!$S$18,A163&lt;='Sediane Nord'!$R$18),0,
MIN(N163,$E$4*(1-D163)*Q163)))))</f>
        <v>0</v>
      </c>
    </row>
    <row r="164" spans="1:18" x14ac:dyDescent="0.45">
      <c r="A164" s="56">
        <f t="shared" si="14"/>
        <v>44800</v>
      </c>
      <c r="B164" s="157">
        <f>_xlfn.XLOOKUP(A164,'Sediane Nord'!$R$23:$R$25,'Sediane Nord'!$U$23:$U$25,0,0)</f>
        <v>0</v>
      </c>
      <c r="C164" s="143">
        <f>_xlfn.XLOOKUP(A164,'Sediane Nord'!$R$15:$R$18,'Sediane Nord'!$U$15:$U$18,SUM($E$3:$G$3),0)</f>
        <v>13</v>
      </c>
      <c r="D164" s="58">
        <f>'PT Storengy'!D156</f>
        <v>0</v>
      </c>
      <c r="E164" s="60">
        <f t="shared" si="15"/>
        <v>12.434167314682197</v>
      </c>
      <c r="F164" s="58">
        <f t="shared" si="16"/>
        <v>0.95647440882170742</v>
      </c>
      <c r="G164" s="59">
        <f>IF(F164&gt;=1,0,_xlfn.XLOOKUP(F164,'Sediane Nord'!$B$31:$B$131,'Sediane Nord'!$R$31:$R$131,,1))</f>
        <v>0.48700000000000004</v>
      </c>
      <c r="H164" s="142">
        <f xml:space="preserve">
IF(AND(F164&gt;='Sediane Nord'!$S$15,A164&lt;='Sediane Nord'!$R$15),0,
IF(AND(F164&gt;='Sediane Nord'!$S$16,A164&lt;='Sediane Nord'!$R$16),0,
IF(AND(F164&gt;='Sediane Nord'!$S$17,A164&lt;='Sediane Nord'!$R$17),0,
IF(AND(F164&gt;='Sediane Nord'!$S$18,A164&lt;='Sediane Nord'!$R$18),0,
$E$4*(1-D164)*G164))))</f>
        <v>0</v>
      </c>
      <c r="I164" s="192">
        <f>IF(COUNTIFS('PTC GRTgaz'!$AA$11:$AA$28891,"",'PTC GRTgaz'!$B$11:$B$28891,'Nord-Ouest'!I$15,'PTC GRTgaz'!$D$11:$D$28891,'Nord-Ouest'!$A164,'PTC GRTgaz'!$C$11:$C$28891,"DEL")&gt;0,I$13,SUMIFS('PTC GRTgaz'!$AA$11:$AA$28891,'PTC GRTgaz'!$B$11:$B$28891,'Nord-Ouest'!I$15,'PTC GRTgaz'!$D$11:$D$28891,'Nord-Ouest'!$A164,'PTC GRTgaz'!$C$11:$C$28891,"DEL")*1.0026*$I$13/152.94)</f>
        <v>152.94117600000001</v>
      </c>
      <c r="J164" s="102">
        <f t="shared" si="17"/>
        <v>12.434167314682197</v>
      </c>
      <c r="K164" s="58">
        <f t="shared" si="18"/>
        <v>0.95647440882170742</v>
      </c>
      <c r="L164" s="59">
        <f>IF(K164&gt;=1,0,_xlfn.XLOOKUP(K164,'Sediane Nord'!$B$31:$B$131,'Sediane Nord'!$R$31:$R$131,,1))</f>
        <v>0.48700000000000004</v>
      </c>
      <c r="M164" s="142">
        <f xml:space="preserve">
IF(AND(K164&gt;='Sediane Nord'!$S$15,A164&lt;='Sediane Nord'!$R$15),0,
IF(AND(K164&gt;='Sediane Nord'!$S$16,A164&lt;='Sediane Nord'!$R$16),0,
IF(AND(K164&gt;='Sediane Nord'!$S$17,A164&lt;='Sediane Nord'!$R$17),0,
IF(AND(K164&gt;='Sediane Nord'!$S$18,A164&lt;='Sediane Nord'!$R$18),0,
MIN(I164,$E$4*(1-D164)*L164)))))</f>
        <v>0</v>
      </c>
      <c r="N164" s="192">
        <f>IF(COUNTIFS('PTC GRTgaz'!$AB$11:$AB$28891,"",'PTC GRTgaz'!$B$11:$B$28891,'Nord-Ouest'!N$15,'PTC GRTgaz'!$D$11:$D$28891,'Nord-Ouest'!$A164,'PTC GRTgaz'!$C$11:$C$28891,"DEL")&gt;0,N$13,SUMIFS('PTC GRTgaz'!$AB$11:$AB$28891,'PTC GRTgaz'!$B$11:$B$28891,'Nord-Ouest'!N$15,'PTC GRTgaz'!$D$11:$D$28891,'Nord-Ouest'!$A164,'PTC GRTgaz'!$C$11:$C$28891,"DEL")*1.0026*$N$13/152.94)</f>
        <v>152.94117600000001</v>
      </c>
      <c r="O164" s="102">
        <f t="shared" si="19"/>
        <v>12.434167314682197</v>
      </c>
      <c r="P164" s="58">
        <f t="shared" si="20"/>
        <v>0.95647440882170742</v>
      </c>
      <c r="Q164" s="59">
        <f>IF(P164&gt;=1,0,_xlfn.XLOOKUP(P164,'Sediane Nord'!$B$31:$B$131,'Sediane Nord'!$R$31:$R$131,,1))</f>
        <v>0.48700000000000004</v>
      </c>
      <c r="R164" s="142">
        <f xml:space="preserve">
IF(AND(P164&gt;='Sediane Nord'!$S$15,A164&lt;='Sediane Nord'!$R$15),0,
IF(AND(P164&gt;='Sediane Nord'!$S$16,A164&lt;='Sediane Nord'!$R$16),0,
IF(AND(P164&gt;='Sediane Nord'!$S$17,A164&lt;='Sediane Nord'!$R$17),0,
IF(AND(P164&gt;='Sediane Nord'!$S$18,A164&lt;='Sediane Nord'!$R$18),0,
MIN(N164,$E$4*(1-D164)*Q164)))))</f>
        <v>0</v>
      </c>
    </row>
    <row r="165" spans="1:18" x14ac:dyDescent="0.45">
      <c r="A165" s="56">
        <f t="shared" si="14"/>
        <v>44801</v>
      </c>
      <c r="B165" s="157">
        <f>_xlfn.XLOOKUP(A165,'Sediane Nord'!$R$23:$R$25,'Sediane Nord'!$U$23:$U$25,0,0)</f>
        <v>0</v>
      </c>
      <c r="C165" s="143">
        <f>_xlfn.XLOOKUP(A165,'Sediane Nord'!$R$15:$R$18,'Sediane Nord'!$U$15:$U$18,SUM($E$3:$G$3),0)</f>
        <v>13</v>
      </c>
      <c r="D165" s="58">
        <f>'PT Storengy'!D157</f>
        <v>0</v>
      </c>
      <c r="E165" s="60">
        <f t="shared" si="15"/>
        <v>12.434167314682197</v>
      </c>
      <c r="F165" s="58">
        <f t="shared" si="16"/>
        <v>0.95647440882170742</v>
      </c>
      <c r="G165" s="59">
        <f>IF(F165&gt;=1,0,_xlfn.XLOOKUP(F165,'Sediane Nord'!$B$31:$B$131,'Sediane Nord'!$R$31:$R$131,,1))</f>
        <v>0.48700000000000004</v>
      </c>
      <c r="H165" s="142">
        <f xml:space="preserve">
IF(AND(F165&gt;='Sediane Nord'!$S$15,A165&lt;='Sediane Nord'!$R$15),0,
IF(AND(F165&gt;='Sediane Nord'!$S$16,A165&lt;='Sediane Nord'!$R$16),0,
IF(AND(F165&gt;='Sediane Nord'!$S$17,A165&lt;='Sediane Nord'!$R$17),0,
IF(AND(F165&gt;='Sediane Nord'!$S$18,A165&lt;='Sediane Nord'!$R$18),0,
$E$4*(1-D165)*G165))))</f>
        <v>0</v>
      </c>
      <c r="I165" s="192">
        <f>IF(COUNTIFS('PTC GRTgaz'!$AA$11:$AA$28891,"",'PTC GRTgaz'!$B$11:$B$28891,'Nord-Ouest'!I$15,'PTC GRTgaz'!$D$11:$D$28891,'Nord-Ouest'!$A165,'PTC GRTgaz'!$C$11:$C$28891,"DEL")&gt;0,I$13,SUMIFS('PTC GRTgaz'!$AA$11:$AA$28891,'PTC GRTgaz'!$B$11:$B$28891,'Nord-Ouest'!I$15,'PTC GRTgaz'!$D$11:$D$28891,'Nord-Ouest'!$A165,'PTC GRTgaz'!$C$11:$C$28891,"DEL")*1.0026*$I$13/152.94)</f>
        <v>152.94117600000001</v>
      </c>
      <c r="J165" s="102">
        <f t="shared" si="17"/>
        <v>12.434167314682197</v>
      </c>
      <c r="K165" s="58">
        <f t="shared" si="18"/>
        <v>0.95647440882170742</v>
      </c>
      <c r="L165" s="59">
        <f>IF(K165&gt;=1,0,_xlfn.XLOOKUP(K165,'Sediane Nord'!$B$31:$B$131,'Sediane Nord'!$R$31:$R$131,,1))</f>
        <v>0.48700000000000004</v>
      </c>
      <c r="M165" s="142">
        <f xml:space="preserve">
IF(AND(K165&gt;='Sediane Nord'!$S$15,A165&lt;='Sediane Nord'!$R$15),0,
IF(AND(K165&gt;='Sediane Nord'!$S$16,A165&lt;='Sediane Nord'!$R$16),0,
IF(AND(K165&gt;='Sediane Nord'!$S$17,A165&lt;='Sediane Nord'!$R$17),0,
IF(AND(K165&gt;='Sediane Nord'!$S$18,A165&lt;='Sediane Nord'!$R$18),0,
MIN(I165,$E$4*(1-D165)*L165)))))</f>
        <v>0</v>
      </c>
      <c r="N165" s="192">
        <f>IF(COUNTIFS('PTC GRTgaz'!$AB$11:$AB$28891,"",'PTC GRTgaz'!$B$11:$B$28891,'Nord-Ouest'!N$15,'PTC GRTgaz'!$D$11:$D$28891,'Nord-Ouest'!$A165,'PTC GRTgaz'!$C$11:$C$28891,"DEL")&gt;0,N$13,SUMIFS('PTC GRTgaz'!$AB$11:$AB$28891,'PTC GRTgaz'!$B$11:$B$28891,'Nord-Ouest'!N$15,'PTC GRTgaz'!$D$11:$D$28891,'Nord-Ouest'!$A165,'PTC GRTgaz'!$C$11:$C$28891,"DEL")*1.0026*$N$13/152.94)</f>
        <v>152.94117600000001</v>
      </c>
      <c r="O165" s="102">
        <f t="shared" si="19"/>
        <v>12.434167314682197</v>
      </c>
      <c r="P165" s="58">
        <f t="shared" si="20"/>
        <v>0.95647440882170742</v>
      </c>
      <c r="Q165" s="59">
        <f>IF(P165&gt;=1,0,_xlfn.XLOOKUP(P165,'Sediane Nord'!$B$31:$B$131,'Sediane Nord'!$R$31:$R$131,,1))</f>
        <v>0.48700000000000004</v>
      </c>
      <c r="R165" s="142">
        <f xml:space="preserve">
IF(AND(P165&gt;='Sediane Nord'!$S$15,A165&lt;='Sediane Nord'!$R$15),0,
IF(AND(P165&gt;='Sediane Nord'!$S$16,A165&lt;='Sediane Nord'!$R$16),0,
IF(AND(P165&gt;='Sediane Nord'!$S$17,A165&lt;='Sediane Nord'!$R$17),0,
IF(AND(P165&gt;='Sediane Nord'!$S$18,A165&lt;='Sediane Nord'!$R$18),0,
MIN(N165,$E$4*(1-D165)*Q165)))))</f>
        <v>0</v>
      </c>
    </row>
    <row r="166" spans="1:18" x14ac:dyDescent="0.45">
      <c r="A166" s="56">
        <f t="shared" si="14"/>
        <v>44802</v>
      </c>
      <c r="B166" s="157">
        <f>_xlfn.XLOOKUP(A166,'Sediane Nord'!$R$23:$R$25,'Sediane Nord'!$U$23:$U$25,0,0)</f>
        <v>0</v>
      </c>
      <c r="C166" s="143">
        <f>_xlfn.XLOOKUP(A166,'Sediane Nord'!$R$15:$R$18,'Sediane Nord'!$U$15:$U$18,SUM($E$3:$G$3),0)</f>
        <v>13</v>
      </c>
      <c r="D166" s="58">
        <f>'PT Storengy'!D158</f>
        <v>0</v>
      </c>
      <c r="E166" s="60">
        <f t="shared" si="15"/>
        <v>12.434167314682197</v>
      </c>
      <c r="F166" s="58">
        <f t="shared" si="16"/>
        <v>0.95647440882170742</v>
      </c>
      <c r="G166" s="59">
        <f>IF(F166&gt;=1,0,_xlfn.XLOOKUP(F166,'Sediane Nord'!$B$31:$B$131,'Sediane Nord'!$R$31:$R$131,,1))</f>
        <v>0.48700000000000004</v>
      </c>
      <c r="H166" s="142">
        <f xml:space="preserve">
IF(AND(F166&gt;='Sediane Nord'!$S$15,A166&lt;='Sediane Nord'!$R$15),0,
IF(AND(F166&gt;='Sediane Nord'!$S$16,A166&lt;='Sediane Nord'!$R$16),0,
IF(AND(F166&gt;='Sediane Nord'!$S$17,A166&lt;='Sediane Nord'!$R$17),0,
IF(AND(F166&gt;='Sediane Nord'!$S$18,A166&lt;='Sediane Nord'!$R$18),0,
$E$4*(1-D166)*G166))))</f>
        <v>0</v>
      </c>
      <c r="I166" s="192">
        <f>IF(COUNTIFS('PTC GRTgaz'!$AA$11:$AA$28891,"",'PTC GRTgaz'!$B$11:$B$28891,'Nord-Ouest'!I$15,'PTC GRTgaz'!$D$11:$D$28891,'Nord-Ouest'!$A166,'PTC GRTgaz'!$C$11:$C$28891,"DEL")&gt;0,I$13,SUMIFS('PTC GRTgaz'!$AA$11:$AA$28891,'PTC GRTgaz'!$B$11:$B$28891,'Nord-Ouest'!I$15,'PTC GRTgaz'!$D$11:$D$28891,'Nord-Ouest'!$A166,'PTC GRTgaz'!$C$11:$C$28891,"DEL")*1.0026*$I$13/152.94)</f>
        <v>152.94117600000001</v>
      </c>
      <c r="J166" s="102">
        <f t="shared" si="17"/>
        <v>12.434167314682197</v>
      </c>
      <c r="K166" s="58">
        <f t="shared" si="18"/>
        <v>0.95647440882170742</v>
      </c>
      <c r="L166" s="59">
        <f>IF(K166&gt;=1,0,_xlfn.XLOOKUP(K166,'Sediane Nord'!$B$31:$B$131,'Sediane Nord'!$R$31:$R$131,,1))</f>
        <v>0.48700000000000004</v>
      </c>
      <c r="M166" s="142">
        <f xml:space="preserve">
IF(AND(K166&gt;='Sediane Nord'!$S$15,A166&lt;='Sediane Nord'!$R$15),0,
IF(AND(K166&gt;='Sediane Nord'!$S$16,A166&lt;='Sediane Nord'!$R$16),0,
IF(AND(K166&gt;='Sediane Nord'!$S$17,A166&lt;='Sediane Nord'!$R$17),0,
IF(AND(K166&gt;='Sediane Nord'!$S$18,A166&lt;='Sediane Nord'!$R$18),0,
MIN(I166,$E$4*(1-D166)*L166)))))</f>
        <v>0</v>
      </c>
      <c r="N166" s="192">
        <f>IF(COUNTIFS('PTC GRTgaz'!$AB$11:$AB$28891,"",'PTC GRTgaz'!$B$11:$B$28891,'Nord-Ouest'!N$15,'PTC GRTgaz'!$D$11:$D$28891,'Nord-Ouest'!$A166,'PTC GRTgaz'!$C$11:$C$28891,"DEL")&gt;0,N$13,SUMIFS('PTC GRTgaz'!$AB$11:$AB$28891,'PTC GRTgaz'!$B$11:$B$28891,'Nord-Ouest'!N$15,'PTC GRTgaz'!$D$11:$D$28891,'Nord-Ouest'!$A166,'PTC GRTgaz'!$C$11:$C$28891,"DEL")*1.0026*$N$13/152.94)</f>
        <v>152.94117600000001</v>
      </c>
      <c r="O166" s="102">
        <f t="shared" si="19"/>
        <v>12.434167314682197</v>
      </c>
      <c r="P166" s="58">
        <f t="shared" si="20"/>
        <v>0.95647440882170742</v>
      </c>
      <c r="Q166" s="59">
        <f>IF(P166&gt;=1,0,_xlfn.XLOOKUP(P166,'Sediane Nord'!$B$31:$B$131,'Sediane Nord'!$R$31:$R$131,,1))</f>
        <v>0.48700000000000004</v>
      </c>
      <c r="R166" s="142">
        <f xml:space="preserve">
IF(AND(P166&gt;='Sediane Nord'!$S$15,A166&lt;='Sediane Nord'!$R$15),0,
IF(AND(P166&gt;='Sediane Nord'!$S$16,A166&lt;='Sediane Nord'!$R$16),0,
IF(AND(P166&gt;='Sediane Nord'!$S$17,A166&lt;='Sediane Nord'!$R$17),0,
IF(AND(P166&gt;='Sediane Nord'!$S$18,A166&lt;='Sediane Nord'!$R$18),0,
MIN(N166,$E$4*(1-D166)*Q166)))))</f>
        <v>0</v>
      </c>
    </row>
    <row r="167" spans="1:18" x14ac:dyDescent="0.45">
      <c r="A167" s="56">
        <f t="shared" si="14"/>
        <v>44803</v>
      </c>
      <c r="B167" s="157">
        <f>_xlfn.XLOOKUP(A167,'Sediane Nord'!$R$23:$R$25,'Sediane Nord'!$U$23:$U$25,0,0)</f>
        <v>0</v>
      </c>
      <c r="C167" s="143">
        <f>_xlfn.XLOOKUP(A167,'Sediane Nord'!$R$15:$R$18,'Sediane Nord'!$U$15:$U$18,SUM($E$3:$G$3),0)</f>
        <v>13</v>
      </c>
      <c r="D167" s="58">
        <f>'PT Storengy'!D159</f>
        <v>0</v>
      </c>
      <c r="E167" s="60">
        <f t="shared" si="15"/>
        <v>12.434167314682197</v>
      </c>
      <c r="F167" s="58">
        <f t="shared" si="16"/>
        <v>0.95647440882170742</v>
      </c>
      <c r="G167" s="59">
        <f>IF(F167&gt;=1,0,_xlfn.XLOOKUP(F167,'Sediane Nord'!$B$31:$B$131,'Sediane Nord'!$R$31:$R$131,,1))</f>
        <v>0.48700000000000004</v>
      </c>
      <c r="H167" s="142">
        <f xml:space="preserve">
IF(AND(F167&gt;='Sediane Nord'!$S$15,A167&lt;='Sediane Nord'!$R$15),0,
IF(AND(F167&gt;='Sediane Nord'!$S$16,A167&lt;='Sediane Nord'!$R$16),0,
IF(AND(F167&gt;='Sediane Nord'!$S$17,A167&lt;='Sediane Nord'!$R$17),0,
IF(AND(F167&gt;='Sediane Nord'!$S$18,A167&lt;='Sediane Nord'!$R$18),0,
$E$4*(1-D167)*G167))))</f>
        <v>0</v>
      </c>
      <c r="I167" s="192">
        <f>IF(COUNTIFS('PTC GRTgaz'!$AA$11:$AA$28891,"",'PTC GRTgaz'!$B$11:$B$28891,'Nord-Ouest'!I$15,'PTC GRTgaz'!$D$11:$D$28891,'Nord-Ouest'!$A167,'PTC GRTgaz'!$C$11:$C$28891,"DEL")&gt;0,I$13,SUMIFS('PTC GRTgaz'!$AA$11:$AA$28891,'PTC GRTgaz'!$B$11:$B$28891,'Nord-Ouest'!I$15,'PTC GRTgaz'!$D$11:$D$28891,'Nord-Ouest'!$A167,'PTC GRTgaz'!$C$11:$C$28891,"DEL")*1.0026*$I$13/152.94)</f>
        <v>152.94117600000001</v>
      </c>
      <c r="J167" s="102">
        <f t="shared" si="17"/>
        <v>12.434167314682197</v>
      </c>
      <c r="K167" s="58">
        <f t="shared" si="18"/>
        <v>0.95647440882170742</v>
      </c>
      <c r="L167" s="59">
        <f>IF(K167&gt;=1,0,_xlfn.XLOOKUP(K167,'Sediane Nord'!$B$31:$B$131,'Sediane Nord'!$R$31:$R$131,,1))</f>
        <v>0.48700000000000004</v>
      </c>
      <c r="M167" s="142">
        <f xml:space="preserve">
IF(AND(K167&gt;='Sediane Nord'!$S$15,A167&lt;='Sediane Nord'!$R$15),0,
IF(AND(K167&gt;='Sediane Nord'!$S$16,A167&lt;='Sediane Nord'!$R$16),0,
IF(AND(K167&gt;='Sediane Nord'!$S$17,A167&lt;='Sediane Nord'!$R$17),0,
IF(AND(K167&gt;='Sediane Nord'!$S$18,A167&lt;='Sediane Nord'!$R$18),0,
MIN(I167,$E$4*(1-D167)*L167)))))</f>
        <v>0</v>
      </c>
      <c r="N167" s="192">
        <f>IF(COUNTIFS('PTC GRTgaz'!$AB$11:$AB$28891,"",'PTC GRTgaz'!$B$11:$B$28891,'Nord-Ouest'!N$15,'PTC GRTgaz'!$D$11:$D$28891,'Nord-Ouest'!$A167,'PTC GRTgaz'!$C$11:$C$28891,"DEL")&gt;0,N$13,SUMIFS('PTC GRTgaz'!$AB$11:$AB$28891,'PTC GRTgaz'!$B$11:$B$28891,'Nord-Ouest'!N$15,'PTC GRTgaz'!$D$11:$D$28891,'Nord-Ouest'!$A167,'PTC GRTgaz'!$C$11:$C$28891,"DEL")*1.0026*$N$13/152.94)</f>
        <v>152.94117600000001</v>
      </c>
      <c r="O167" s="102">
        <f t="shared" si="19"/>
        <v>12.434167314682197</v>
      </c>
      <c r="P167" s="58">
        <f t="shared" si="20"/>
        <v>0.95647440882170742</v>
      </c>
      <c r="Q167" s="59">
        <f>IF(P167&gt;=1,0,_xlfn.XLOOKUP(P167,'Sediane Nord'!$B$31:$B$131,'Sediane Nord'!$R$31:$R$131,,1))</f>
        <v>0.48700000000000004</v>
      </c>
      <c r="R167" s="142">
        <f xml:space="preserve">
IF(AND(P167&gt;='Sediane Nord'!$S$15,A167&lt;='Sediane Nord'!$R$15),0,
IF(AND(P167&gt;='Sediane Nord'!$S$16,A167&lt;='Sediane Nord'!$R$16),0,
IF(AND(P167&gt;='Sediane Nord'!$S$17,A167&lt;='Sediane Nord'!$R$17),0,
IF(AND(P167&gt;='Sediane Nord'!$S$18,A167&lt;='Sediane Nord'!$R$18),0,
MIN(N167,$E$4*(1-D167)*Q167)))))</f>
        <v>0</v>
      </c>
    </row>
    <row r="168" spans="1:18" x14ac:dyDescent="0.45">
      <c r="A168" s="56">
        <f t="shared" si="14"/>
        <v>44804</v>
      </c>
      <c r="B168" s="157">
        <f>_xlfn.XLOOKUP(A168,'Sediane Nord'!$R$23:$R$25,'Sediane Nord'!$U$23:$U$25,0,0)</f>
        <v>0</v>
      </c>
      <c r="C168" s="143">
        <f>_xlfn.XLOOKUP(A168,'Sediane Nord'!$R$15:$R$18,'Sediane Nord'!$U$15:$U$18,SUM($E$3:$G$3),0)</f>
        <v>13</v>
      </c>
      <c r="D168" s="58">
        <f>'PT Storengy'!D160</f>
        <v>0</v>
      </c>
      <c r="E168" s="60">
        <f t="shared" si="15"/>
        <v>12.434167314682197</v>
      </c>
      <c r="F168" s="58">
        <f t="shared" si="16"/>
        <v>0.95647440882170742</v>
      </c>
      <c r="G168" s="59">
        <f>IF(F168&gt;=1,0,_xlfn.XLOOKUP(F168,'Sediane Nord'!$B$31:$B$131,'Sediane Nord'!$R$31:$R$131,,1))</f>
        <v>0.48700000000000004</v>
      </c>
      <c r="H168" s="142">
        <f xml:space="preserve">
IF(AND(F168&gt;='Sediane Nord'!$S$15,A168&lt;='Sediane Nord'!$R$15),0,
IF(AND(F168&gt;='Sediane Nord'!$S$16,A168&lt;='Sediane Nord'!$R$16),0,
IF(AND(F168&gt;='Sediane Nord'!$S$17,A168&lt;='Sediane Nord'!$R$17),0,
IF(AND(F168&gt;='Sediane Nord'!$S$18,A168&lt;='Sediane Nord'!$R$18),0,
$E$4*(1-D168)*G168))))</f>
        <v>0</v>
      </c>
      <c r="I168" s="192">
        <f>IF(COUNTIFS('PTC GRTgaz'!$AA$11:$AA$28891,"",'PTC GRTgaz'!$B$11:$B$28891,'Nord-Ouest'!I$15,'PTC GRTgaz'!$D$11:$D$28891,'Nord-Ouest'!$A168,'PTC GRTgaz'!$C$11:$C$28891,"DEL")&gt;0,I$13,SUMIFS('PTC GRTgaz'!$AA$11:$AA$28891,'PTC GRTgaz'!$B$11:$B$28891,'Nord-Ouest'!I$15,'PTC GRTgaz'!$D$11:$D$28891,'Nord-Ouest'!$A168,'PTC GRTgaz'!$C$11:$C$28891,"DEL")*1.0026*$I$13/152.94)</f>
        <v>152.94117600000001</v>
      </c>
      <c r="J168" s="102">
        <f t="shared" si="17"/>
        <v>12.434167314682197</v>
      </c>
      <c r="K168" s="58">
        <f t="shared" si="18"/>
        <v>0.95647440882170742</v>
      </c>
      <c r="L168" s="59">
        <f>IF(K168&gt;=1,0,_xlfn.XLOOKUP(K168,'Sediane Nord'!$B$31:$B$131,'Sediane Nord'!$R$31:$R$131,,1))</f>
        <v>0.48700000000000004</v>
      </c>
      <c r="M168" s="142">
        <f xml:space="preserve">
IF(AND(K168&gt;='Sediane Nord'!$S$15,A168&lt;='Sediane Nord'!$R$15),0,
IF(AND(K168&gt;='Sediane Nord'!$S$16,A168&lt;='Sediane Nord'!$R$16),0,
IF(AND(K168&gt;='Sediane Nord'!$S$17,A168&lt;='Sediane Nord'!$R$17),0,
IF(AND(K168&gt;='Sediane Nord'!$S$18,A168&lt;='Sediane Nord'!$R$18),0,
MIN(I168,$E$4*(1-D168)*L168)))))</f>
        <v>0</v>
      </c>
      <c r="N168" s="192">
        <f>IF(COUNTIFS('PTC GRTgaz'!$AB$11:$AB$28891,"",'PTC GRTgaz'!$B$11:$B$28891,'Nord-Ouest'!N$15,'PTC GRTgaz'!$D$11:$D$28891,'Nord-Ouest'!$A168,'PTC GRTgaz'!$C$11:$C$28891,"DEL")&gt;0,N$13,SUMIFS('PTC GRTgaz'!$AB$11:$AB$28891,'PTC GRTgaz'!$B$11:$B$28891,'Nord-Ouest'!N$15,'PTC GRTgaz'!$D$11:$D$28891,'Nord-Ouest'!$A168,'PTC GRTgaz'!$C$11:$C$28891,"DEL")*1.0026*$N$13/152.94)</f>
        <v>152.94117600000001</v>
      </c>
      <c r="O168" s="102">
        <f t="shared" si="19"/>
        <v>12.434167314682197</v>
      </c>
      <c r="P168" s="58">
        <f t="shared" si="20"/>
        <v>0.95647440882170742</v>
      </c>
      <c r="Q168" s="59">
        <f>IF(P168&gt;=1,0,_xlfn.XLOOKUP(P168,'Sediane Nord'!$B$31:$B$131,'Sediane Nord'!$R$31:$R$131,,1))</f>
        <v>0.48700000000000004</v>
      </c>
      <c r="R168" s="142">
        <f xml:space="preserve">
IF(AND(P168&gt;='Sediane Nord'!$S$15,A168&lt;='Sediane Nord'!$R$15),0,
IF(AND(P168&gt;='Sediane Nord'!$S$16,A168&lt;='Sediane Nord'!$R$16),0,
IF(AND(P168&gt;='Sediane Nord'!$S$17,A168&lt;='Sediane Nord'!$R$17),0,
IF(AND(P168&gt;='Sediane Nord'!$S$18,A168&lt;='Sediane Nord'!$R$18),0,
MIN(N168,$E$4*(1-D168)*Q168)))))</f>
        <v>0</v>
      </c>
    </row>
    <row r="169" spans="1:18" x14ac:dyDescent="0.45">
      <c r="A169" s="56">
        <f t="shared" si="14"/>
        <v>44805</v>
      </c>
      <c r="B169" s="157">
        <f>_xlfn.XLOOKUP(A169,'Sediane Nord'!$R$23:$R$25,'Sediane Nord'!$U$23:$U$25,0,0)</f>
        <v>0</v>
      </c>
      <c r="C169" s="143">
        <f>_xlfn.XLOOKUP(A169,'Sediane Nord'!$R$15:$R$18,'Sediane Nord'!$U$15:$U$18,SUM($E$3:$G$3),0)</f>
        <v>12.399999999999999</v>
      </c>
      <c r="D169" s="58">
        <f>'PT Storengy'!D161</f>
        <v>0.2</v>
      </c>
      <c r="E169" s="60">
        <f t="shared" si="15"/>
        <v>12.434167314682197</v>
      </c>
      <c r="F169" s="58">
        <f t="shared" si="16"/>
        <v>0.95647440882170742</v>
      </c>
      <c r="G169" s="59">
        <f>IF(F169&gt;=1,0,_xlfn.XLOOKUP(F169,'Sediane Nord'!$B$31:$B$131,'Sediane Nord'!$R$31:$R$131,,1))</f>
        <v>0.48700000000000004</v>
      </c>
      <c r="H169" s="142">
        <f xml:space="preserve">
IF(AND(F169&gt;='Sediane Nord'!$S$15,A169&lt;='Sediane Nord'!$R$15),0,
IF(AND(F169&gt;='Sediane Nord'!$S$16,A169&lt;='Sediane Nord'!$R$16),0,
IF(AND(F169&gt;='Sediane Nord'!$S$17,A169&lt;='Sediane Nord'!$R$17),0,
IF(AND(F169&gt;='Sediane Nord'!$S$18,A169&lt;='Sediane Nord'!$R$18),0,
$E$4*(1-D169)*G169))))</f>
        <v>0</v>
      </c>
      <c r="I169" s="192">
        <f>IF(COUNTIFS('PTC GRTgaz'!$AA$11:$AA$28891,"",'PTC GRTgaz'!$B$11:$B$28891,'Nord-Ouest'!I$15,'PTC GRTgaz'!$D$11:$D$28891,'Nord-Ouest'!$A169,'PTC GRTgaz'!$C$11:$C$28891,"DEL")&gt;0,I$13,SUMIFS('PTC GRTgaz'!$AA$11:$AA$28891,'PTC GRTgaz'!$B$11:$B$28891,'Nord-Ouest'!I$15,'PTC GRTgaz'!$D$11:$D$28891,'Nord-Ouest'!$A169,'PTC GRTgaz'!$C$11:$C$28891,"DEL")*1.0026*$I$13/152.94)</f>
        <v>152.94117600000001</v>
      </c>
      <c r="J169" s="102">
        <f t="shared" si="17"/>
        <v>12.434167314682197</v>
      </c>
      <c r="K169" s="58">
        <f t="shared" si="18"/>
        <v>0.95647440882170742</v>
      </c>
      <c r="L169" s="59">
        <f>IF(K169&gt;=1,0,_xlfn.XLOOKUP(K169,'Sediane Nord'!$B$31:$B$131,'Sediane Nord'!$R$31:$R$131,,1))</f>
        <v>0.48700000000000004</v>
      </c>
      <c r="M169" s="142">
        <f xml:space="preserve">
IF(AND(K169&gt;='Sediane Nord'!$S$15,A169&lt;='Sediane Nord'!$R$15),0,
IF(AND(K169&gt;='Sediane Nord'!$S$16,A169&lt;='Sediane Nord'!$R$16),0,
IF(AND(K169&gt;='Sediane Nord'!$S$17,A169&lt;='Sediane Nord'!$R$17),0,
IF(AND(K169&gt;='Sediane Nord'!$S$18,A169&lt;='Sediane Nord'!$R$18),0,
MIN(I169,$E$4*(1-D169)*L169)))))</f>
        <v>0</v>
      </c>
      <c r="N169" s="192">
        <f>IF(COUNTIFS('PTC GRTgaz'!$AB$11:$AB$28891,"",'PTC GRTgaz'!$B$11:$B$28891,'Nord-Ouest'!N$15,'PTC GRTgaz'!$D$11:$D$28891,'Nord-Ouest'!$A169,'PTC GRTgaz'!$C$11:$C$28891,"DEL")&gt;0,N$13,SUMIFS('PTC GRTgaz'!$AB$11:$AB$28891,'PTC GRTgaz'!$B$11:$B$28891,'Nord-Ouest'!N$15,'PTC GRTgaz'!$D$11:$D$28891,'Nord-Ouest'!$A169,'PTC GRTgaz'!$C$11:$C$28891,"DEL")*1.0026*$N$13/152.94)</f>
        <v>152.94117600000001</v>
      </c>
      <c r="O169" s="102">
        <f t="shared" si="19"/>
        <v>12.434167314682197</v>
      </c>
      <c r="P169" s="58">
        <f t="shared" si="20"/>
        <v>0.95647440882170742</v>
      </c>
      <c r="Q169" s="59">
        <f>IF(P169&gt;=1,0,_xlfn.XLOOKUP(P169,'Sediane Nord'!$B$31:$B$131,'Sediane Nord'!$R$31:$R$131,,1))</f>
        <v>0.48700000000000004</v>
      </c>
      <c r="R169" s="142">
        <f xml:space="preserve">
IF(AND(P169&gt;='Sediane Nord'!$S$15,A169&lt;='Sediane Nord'!$R$15),0,
IF(AND(P169&gt;='Sediane Nord'!$S$16,A169&lt;='Sediane Nord'!$R$16),0,
IF(AND(P169&gt;='Sediane Nord'!$S$17,A169&lt;='Sediane Nord'!$R$17),0,
IF(AND(P169&gt;='Sediane Nord'!$S$18,A169&lt;='Sediane Nord'!$R$18),0,
MIN(N169,$E$4*(1-D169)*Q169)))))</f>
        <v>0</v>
      </c>
    </row>
    <row r="170" spans="1:18" x14ac:dyDescent="0.45">
      <c r="A170" s="56">
        <f t="shared" si="14"/>
        <v>44806</v>
      </c>
      <c r="B170" s="157">
        <f>_xlfn.XLOOKUP(A170,'Sediane Nord'!$R$23:$R$25,'Sediane Nord'!$U$23:$U$25,0,0)</f>
        <v>0</v>
      </c>
      <c r="C170" s="143">
        <f>_xlfn.XLOOKUP(A170,'Sediane Nord'!$R$15:$R$18,'Sediane Nord'!$U$15:$U$18,SUM($E$3:$G$3),0)</f>
        <v>13</v>
      </c>
      <c r="D170" s="58">
        <f>'PT Storengy'!D162</f>
        <v>0.2</v>
      </c>
      <c r="E170" s="60">
        <f t="shared" si="15"/>
        <v>12.493753196851797</v>
      </c>
      <c r="F170" s="58">
        <f t="shared" si="16"/>
        <v>0.95647440882170742</v>
      </c>
      <c r="G170" s="59">
        <f>IF(F170&gt;=1,0,_xlfn.XLOOKUP(F170,'Sediane Nord'!$B$31:$B$131,'Sediane Nord'!$R$31:$R$131,,1))</f>
        <v>0.48700000000000004</v>
      </c>
      <c r="H170" s="142">
        <f xml:space="preserve">
IF(AND(F170&gt;='Sediane Nord'!$S$15,A170&lt;='Sediane Nord'!$R$15),0,
IF(AND(F170&gt;='Sediane Nord'!$S$16,A170&lt;='Sediane Nord'!$R$16),0,
IF(AND(F170&gt;='Sediane Nord'!$S$17,A170&lt;='Sediane Nord'!$R$17),0,
IF(AND(F170&gt;='Sediane Nord'!$S$18,A170&lt;='Sediane Nord'!$R$18),0,
$E$4*(1-D170)*G170))))</f>
        <v>59.585882169600012</v>
      </c>
      <c r="I170" s="192">
        <f>IF(COUNTIFS('PTC GRTgaz'!$AA$11:$AA$28891,"",'PTC GRTgaz'!$B$11:$B$28891,'Nord-Ouest'!I$15,'PTC GRTgaz'!$D$11:$D$28891,'Nord-Ouest'!$A170,'PTC GRTgaz'!$C$11:$C$28891,"DEL")&gt;0,I$13,SUMIFS('PTC GRTgaz'!$AA$11:$AA$28891,'PTC GRTgaz'!$B$11:$B$28891,'Nord-Ouest'!I$15,'PTC GRTgaz'!$D$11:$D$28891,'Nord-Ouest'!$A170,'PTC GRTgaz'!$C$11:$C$28891,"DEL")*1.0026*$I$13/152.94)</f>
        <v>152.94117600000001</v>
      </c>
      <c r="J170" s="102">
        <f t="shared" si="17"/>
        <v>12.493753196851797</v>
      </c>
      <c r="K170" s="58">
        <f t="shared" si="18"/>
        <v>0.95647440882170742</v>
      </c>
      <c r="L170" s="59">
        <f>IF(K170&gt;=1,0,_xlfn.XLOOKUP(K170,'Sediane Nord'!$B$31:$B$131,'Sediane Nord'!$R$31:$R$131,,1))</f>
        <v>0.48700000000000004</v>
      </c>
      <c r="M170" s="142">
        <f xml:space="preserve">
IF(AND(K170&gt;='Sediane Nord'!$S$15,A170&lt;='Sediane Nord'!$R$15),0,
IF(AND(K170&gt;='Sediane Nord'!$S$16,A170&lt;='Sediane Nord'!$R$16),0,
IF(AND(K170&gt;='Sediane Nord'!$S$17,A170&lt;='Sediane Nord'!$R$17),0,
IF(AND(K170&gt;='Sediane Nord'!$S$18,A170&lt;='Sediane Nord'!$R$18),0,
MIN(I170,$E$4*(1-D170)*L170)))))</f>
        <v>59.585882169600012</v>
      </c>
      <c r="N170" s="192">
        <f>IF(COUNTIFS('PTC GRTgaz'!$AB$11:$AB$28891,"",'PTC GRTgaz'!$B$11:$B$28891,'Nord-Ouest'!N$15,'PTC GRTgaz'!$D$11:$D$28891,'Nord-Ouest'!$A170,'PTC GRTgaz'!$C$11:$C$28891,"DEL")&gt;0,N$13,SUMIFS('PTC GRTgaz'!$AB$11:$AB$28891,'PTC GRTgaz'!$B$11:$B$28891,'Nord-Ouest'!N$15,'PTC GRTgaz'!$D$11:$D$28891,'Nord-Ouest'!$A170,'PTC GRTgaz'!$C$11:$C$28891,"DEL")*1.0026*$N$13/152.94)</f>
        <v>152.94117600000001</v>
      </c>
      <c r="O170" s="102">
        <f t="shared" si="19"/>
        <v>12.493753196851797</v>
      </c>
      <c r="P170" s="58">
        <f t="shared" si="20"/>
        <v>0.95647440882170742</v>
      </c>
      <c r="Q170" s="59">
        <f>IF(P170&gt;=1,0,_xlfn.XLOOKUP(P170,'Sediane Nord'!$B$31:$B$131,'Sediane Nord'!$R$31:$R$131,,1))</f>
        <v>0.48700000000000004</v>
      </c>
      <c r="R170" s="142">
        <f xml:space="preserve">
IF(AND(P170&gt;='Sediane Nord'!$S$15,A170&lt;='Sediane Nord'!$R$15),0,
IF(AND(P170&gt;='Sediane Nord'!$S$16,A170&lt;='Sediane Nord'!$R$16),0,
IF(AND(P170&gt;='Sediane Nord'!$S$17,A170&lt;='Sediane Nord'!$R$17),0,
IF(AND(P170&gt;='Sediane Nord'!$S$18,A170&lt;='Sediane Nord'!$R$18),0,
MIN(N170,$E$4*(1-D170)*Q170)))))</f>
        <v>59.585882169600012</v>
      </c>
    </row>
    <row r="171" spans="1:18" x14ac:dyDescent="0.45">
      <c r="A171" s="56">
        <f t="shared" si="14"/>
        <v>44807</v>
      </c>
      <c r="B171" s="157">
        <f>_xlfn.XLOOKUP(A171,'Sediane Nord'!$R$23:$R$25,'Sediane Nord'!$U$23:$U$25,0,0)</f>
        <v>0</v>
      </c>
      <c r="C171" s="143">
        <f>_xlfn.XLOOKUP(A171,'Sediane Nord'!$R$15:$R$18,'Sediane Nord'!$U$15:$U$18,SUM($E$3:$G$3),0)</f>
        <v>13</v>
      </c>
      <c r="D171" s="58">
        <f>'PT Storengy'!D163</f>
        <v>0.2</v>
      </c>
      <c r="E171" s="60">
        <f t="shared" si="15"/>
        <v>12.551595549614998</v>
      </c>
      <c r="F171" s="58">
        <f t="shared" si="16"/>
        <v>0.96105793821936902</v>
      </c>
      <c r="G171" s="59">
        <f>IF(F171&gt;=1,0,_xlfn.XLOOKUP(F171,'Sediane Nord'!$B$31:$B$131,'Sediane Nord'!$R$31:$R$131,,1))</f>
        <v>0.47275000000000006</v>
      </c>
      <c r="H171" s="142">
        <f xml:space="preserve">
IF(AND(F171&gt;='Sediane Nord'!$S$15,A171&lt;='Sediane Nord'!$R$15),0,
IF(AND(F171&gt;='Sediane Nord'!$S$16,A171&lt;='Sediane Nord'!$R$16),0,
IF(AND(F171&gt;='Sediane Nord'!$S$17,A171&lt;='Sediane Nord'!$R$17),0,
IF(AND(F171&gt;='Sediane Nord'!$S$18,A171&lt;='Sediane Nord'!$R$18),0,
$E$4*(1-D171)*G171))))</f>
        <v>57.842352763200012</v>
      </c>
      <c r="I171" s="192">
        <f>IF(COUNTIFS('PTC GRTgaz'!$AA$11:$AA$28891,"",'PTC GRTgaz'!$B$11:$B$28891,'Nord-Ouest'!I$15,'PTC GRTgaz'!$D$11:$D$28891,'Nord-Ouest'!$A171,'PTC GRTgaz'!$C$11:$C$28891,"DEL")&gt;0,I$13,SUMIFS('PTC GRTgaz'!$AA$11:$AA$28891,'PTC GRTgaz'!$B$11:$B$28891,'Nord-Ouest'!I$15,'PTC GRTgaz'!$D$11:$D$28891,'Nord-Ouest'!$A171,'PTC GRTgaz'!$C$11:$C$28891,"DEL")*1.0026*$I$13/152.94)</f>
        <v>152.94117600000001</v>
      </c>
      <c r="J171" s="102">
        <f t="shared" si="17"/>
        <v>12.551595549614998</v>
      </c>
      <c r="K171" s="58">
        <f t="shared" si="18"/>
        <v>0.96105793821936902</v>
      </c>
      <c r="L171" s="59">
        <f>IF(K171&gt;=1,0,_xlfn.XLOOKUP(K171,'Sediane Nord'!$B$31:$B$131,'Sediane Nord'!$R$31:$R$131,,1))</f>
        <v>0.47275000000000006</v>
      </c>
      <c r="M171" s="142">
        <f xml:space="preserve">
IF(AND(K171&gt;='Sediane Nord'!$S$15,A171&lt;='Sediane Nord'!$R$15),0,
IF(AND(K171&gt;='Sediane Nord'!$S$16,A171&lt;='Sediane Nord'!$R$16),0,
IF(AND(K171&gt;='Sediane Nord'!$S$17,A171&lt;='Sediane Nord'!$R$17),0,
IF(AND(K171&gt;='Sediane Nord'!$S$18,A171&lt;='Sediane Nord'!$R$18),0,
MIN(I171,$E$4*(1-D171)*L171)))))</f>
        <v>57.842352763200012</v>
      </c>
      <c r="N171" s="192">
        <f>IF(COUNTIFS('PTC GRTgaz'!$AB$11:$AB$28891,"",'PTC GRTgaz'!$B$11:$B$28891,'Nord-Ouest'!N$15,'PTC GRTgaz'!$D$11:$D$28891,'Nord-Ouest'!$A171,'PTC GRTgaz'!$C$11:$C$28891,"DEL")&gt;0,N$13,SUMIFS('PTC GRTgaz'!$AB$11:$AB$28891,'PTC GRTgaz'!$B$11:$B$28891,'Nord-Ouest'!N$15,'PTC GRTgaz'!$D$11:$D$28891,'Nord-Ouest'!$A171,'PTC GRTgaz'!$C$11:$C$28891,"DEL")*1.0026*$N$13/152.94)</f>
        <v>152.94117600000001</v>
      </c>
      <c r="O171" s="102">
        <f t="shared" si="19"/>
        <v>12.551595549614998</v>
      </c>
      <c r="P171" s="58">
        <f t="shared" si="20"/>
        <v>0.96105793821936902</v>
      </c>
      <c r="Q171" s="59">
        <f>IF(P171&gt;=1,0,_xlfn.XLOOKUP(P171,'Sediane Nord'!$B$31:$B$131,'Sediane Nord'!$R$31:$R$131,,1))</f>
        <v>0.47275000000000006</v>
      </c>
      <c r="R171" s="142">
        <f xml:space="preserve">
IF(AND(P171&gt;='Sediane Nord'!$S$15,A171&lt;='Sediane Nord'!$R$15),0,
IF(AND(P171&gt;='Sediane Nord'!$S$16,A171&lt;='Sediane Nord'!$R$16),0,
IF(AND(P171&gt;='Sediane Nord'!$S$17,A171&lt;='Sediane Nord'!$R$17),0,
IF(AND(P171&gt;='Sediane Nord'!$S$18,A171&lt;='Sediane Nord'!$R$18),0,
MIN(N171,$E$4*(1-D171)*Q171)))))</f>
        <v>57.842352763200012</v>
      </c>
    </row>
    <row r="172" spans="1:18" x14ac:dyDescent="0.45">
      <c r="A172" s="56">
        <f t="shared" si="14"/>
        <v>44808</v>
      </c>
      <c r="B172" s="157">
        <f>_xlfn.XLOOKUP(A172,'Sediane Nord'!$R$23:$R$25,'Sediane Nord'!$U$23:$U$25,0,0)</f>
        <v>0</v>
      </c>
      <c r="C172" s="143">
        <f>_xlfn.XLOOKUP(A172,'Sediane Nord'!$R$15:$R$18,'Sediane Nord'!$U$15:$U$18,SUM($E$3:$G$3),0)</f>
        <v>13</v>
      </c>
      <c r="D172" s="58">
        <f>'PT Storengy'!D164</f>
        <v>0.2</v>
      </c>
      <c r="E172" s="60">
        <f t="shared" si="15"/>
        <v>12.609437902378199</v>
      </c>
      <c r="F172" s="58">
        <f t="shared" si="16"/>
        <v>0.96550734997038445</v>
      </c>
      <c r="G172" s="59">
        <f>IF(F172&gt;=1,0,_xlfn.XLOOKUP(F172,'Sediane Nord'!$B$31:$B$131,'Sediane Nord'!$R$31:$R$131,,1))</f>
        <v>0.47275000000000006</v>
      </c>
      <c r="H172" s="142">
        <f xml:space="preserve">
IF(AND(F172&gt;='Sediane Nord'!$S$15,A172&lt;='Sediane Nord'!$R$15),0,
IF(AND(F172&gt;='Sediane Nord'!$S$16,A172&lt;='Sediane Nord'!$R$16),0,
IF(AND(F172&gt;='Sediane Nord'!$S$17,A172&lt;='Sediane Nord'!$R$17),0,
IF(AND(F172&gt;='Sediane Nord'!$S$18,A172&lt;='Sediane Nord'!$R$18),0,
$E$4*(1-D172)*G172))))</f>
        <v>57.842352763200012</v>
      </c>
      <c r="I172" s="192">
        <f>IF(COUNTIFS('PTC GRTgaz'!$AA$11:$AA$28891,"",'PTC GRTgaz'!$B$11:$B$28891,'Nord-Ouest'!I$15,'PTC GRTgaz'!$D$11:$D$28891,'Nord-Ouest'!$A172,'PTC GRTgaz'!$C$11:$C$28891,"DEL")&gt;0,I$13,SUMIFS('PTC GRTgaz'!$AA$11:$AA$28891,'PTC GRTgaz'!$B$11:$B$28891,'Nord-Ouest'!I$15,'PTC GRTgaz'!$D$11:$D$28891,'Nord-Ouest'!$A172,'PTC GRTgaz'!$C$11:$C$28891,"DEL")*1.0026*$I$13/152.94)</f>
        <v>152.94117600000001</v>
      </c>
      <c r="J172" s="102">
        <f t="shared" si="17"/>
        <v>12.609437902378199</v>
      </c>
      <c r="K172" s="58">
        <f t="shared" si="18"/>
        <v>0.96550734997038445</v>
      </c>
      <c r="L172" s="59">
        <f>IF(K172&gt;=1,0,_xlfn.XLOOKUP(K172,'Sediane Nord'!$B$31:$B$131,'Sediane Nord'!$R$31:$R$131,,1))</f>
        <v>0.47275000000000006</v>
      </c>
      <c r="M172" s="142">
        <f xml:space="preserve">
IF(AND(K172&gt;='Sediane Nord'!$S$15,A172&lt;='Sediane Nord'!$R$15),0,
IF(AND(K172&gt;='Sediane Nord'!$S$16,A172&lt;='Sediane Nord'!$R$16),0,
IF(AND(K172&gt;='Sediane Nord'!$S$17,A172&lt;='Sediane Nord'!$R$17),0,
IF(AND(K172&gt;='Sediane Nord'!$S$18,A172&lt;='Sediane Nord'!$R$18),0,
MIN(I172,$E$4*(1-D172)*L172)))))</f>
        <v>57.842352763200012</v>
      </c>
      <c r="N172" s="192">
        <f>IF(COUNTIFS('PTC GRTgaz'!$AB$11:$AB$28891,"",'PTC GRTgaz'!$B$11:$B$28891,'Nord-Ouest'!N$15,'PTC GRTgaz'!$D$11:$D$28891,'Nord-Ouest'!$A172,'PTC GRTgaz'!$C$11:$C$28891,"DEL")&gt;0,N$13,SUMIFS('PTC GRTgaz'!$AB$11:$AB$28891,'PTC GRTgaz'!$B$11:$B$28891,'Nord-Ouest'!N$15,'PTC GRTgaz'!$D$11:$D$28891,'Nord-Ouest'!$A172,'PTC GRTgaz'!$C$11:$C$28891,"DEL")*1.0026*$N$13/152.94)</f>
        <v>152.94117600000001</v>
      </c>
      <c r="O172" s="102">
        <f t="shared" si="19"/>
        <v>12.609437902378199</v>
      </c>
      <c r="P172" s="58">
        <f t="shared" si="20"/>
        <v>0.96550734997038445</v>
      </c>
      <c r="Q172" s="59">
        <f>IF(P172&gt;=1,0,_xlfn.XLOOKUP(P172,'Sediane Nord'!$B$31:$B$131,'Sediane Nord'!$R$31:$R$131,,1))</f>
        <v>0.47275000000000006</v>
      </c>
      <c r="R172" s="142">
        <f xml:space="preserve">
IF(AND(P172&gt;='Sediane Nord'!$S$15,A172&lt;='Sediane Nord'!$R$15),0,
IF(AND(P172&gt;='Sediane Nord'!$S$16,A172&lt;='Sediane Nord'!$R$16),0,
IF(AND(P172&gt;='Sediane Nord'!$S$17,A172&lt;='Sediane Nord'!$R$17),0,
IF(AND(P172&gt;='Sediane Nord'!$S$18,A172&lt;='Sediane Nord'!$R$18),0,
MIN(N172,$E$4*(1-D172)*Q172)))))</f>
        <v>57.842352763200012</v>
      </c>
    </row>
    <row r="173" spans="1:18" x14ac:dyDescent="0.45">
      <c r="A173" s="56">
        <f t="shared" si="14"/>
        <v>44809</v>
      </c>
      <c r="B173" s="157">
        <f>_xlfn.XLOOKUP(A173,'Sediane Nord'!$R$23:$R$25,'Sediane Nord'!$U$23:$U$25,0,0)</f>
        <v>0</v>
      </c>
      <c r="C173" s="143">
        <f>_xlfn.XLOOKUP(A173,'Sediane Nord'!$R$15:$R$18,'Sediane Nord'!$U$15:$U$18,SUM($E$3:$G$3),0)</f>
        <v>13</v>
      </c>
      <c r="D173" s="58">
        <f>'PT Storengy'!D165</f>
        <v>0.3</v>
      </c>
      <c r="E173" s="60">
        <f t="shared" si="15"/>
        <v>12.660049961045999</v>
      </c>
      <c r="F173" s="58">
        <f t="shared" si="16"/>
        <v>0.96995676172139988</v>
      </c>
      <c r="G173" s="59">
        <f>IF(F173&gt;=1,0,_xlfn.XLOOKUP(F173,'Sediane Nord'!$B$31:$B$131,'Sediane Nord'!$R$31:$R$131,,1))</f>
        <v>0.47275000000000006</v>
      </c>
      <c r="H173" s="142">
        <f xml:space="preserve">
IF(AND(F173&gt;='Sediane Nord'!$S$15,A173&lt;='Sediane Nord'!$R$15),0,
IF(AND(F173&gt;='Sediane Nord'!$S$16,A173&lt;='Sediane Nord'!$R$16),0,
IF(AND(F173&gt;='Sediane Nord'!$S$17,A173&lt;='Sediane Nord'!$R$17),0,
IF(AND(F173&gt;='Sediane Nord'!$S$18,A173&lt;='Sediane Nord'!$R$18),0,
$E$4*(1-D173)*G173))))</f>
        <v>50.612058667800007</v>
      </c>
      <c r="I173" s="192">
        <f>IF(COUNTIFS('PTC GRTgaz'!$AA$11:$AA$28891,"",'PTC GRTgaz'!$B$11:$B$28891,'Nord-Ouest'!I$15,'PTC GRTgaz'!$D$11:$D$28891,'Nord-Ouest'!$A173,'PTC GRTgaz'!$C$11:$C$28891,"DEL")&gt;0,I$13,SUMIFS('PTC GRTgaz'!$AA$11:$AA$28891,'PTC GRTgaz'!$B$11:$B$28891,'Nord-Ouest'!I$15,'PTC GRTgaz'!$D$11:$D$28891,'Nord-Ouest'!$A173,'PTC GRTgaz'!$C$11:$C$28891,"DEL")*1.0026*$I$13/152.94)</f>
        <v>152.94117600000001</v>
      </c>
      <c r="J173" s="102">
        <f t="shared" si="17"/>
        <v>12.660049961045999</v>
      </c>
      <c r="K173" s="58">
        <f t="shared" si="18"/>
        <v>0.96995676172139988</v>
      </c>
      <c r="L173" s="59">
        <f>IF(K173&gt;=1,0,_xlfn.XLOOKUP(K173,'Sediane Nord'!$B$31:$B$131,'Sediane Nord'!$R$31:$R$131,,1))</f>
        <v>0.47275000000000006</v>
      </c>
      <c r="M173" s="142">
        <f xml:space="preserve">
IF(AND(K173&gt;='Sediane Nord'!$S$15,A173&lt;='Sediane Nord'!$R$15),0,
IF(AND(K173&gt;='Sediane Nord'!$S$16,A173&lt;='Sediane Nord'!$R$16),0,
IF(AND(K173&gt;='Sediane Nord'!$S$17,A173&lt;='Sediane Nord'!$R$17),0,
IF(AND(K173&gt;='Sediane Nord'!$S$18,A173&lt;='Sediane Nord'!$R$18),0,
MIN(I173,$E$4*(1-D173)*L173)))))</f>
        <v>50.612058667800007</v>
      </c>
      <c r="N173" s="192">
        <f>IF(COUNTIFS('PTC GRTgaz'!$AB$11:$AB$28891,"",'PTC GRTgaz'!$B$11:$B$28891,'Nord-Ouest'!N$15,'PTC GRTgaz'!$D$11:$D$28891,'Nord-Ouest'!$A173,'PTC GRTgaz'!$C$11:$C$28891,"DEL")&gt;0,N$13,SUMIFS('PTC GRTgaz'!$AB$11:$AB$28891,'PTC GRTgaz'!$B$11:$B$28891,'Nord-Ouest'!N$15,'PTC GRTgaz'!$D$11:$D$28891,'Nord-Ouest'!$A173,'PTC GRTgaz'!$C$11:$C$28891,"DEL")*1.0026*$N$13/152.94)</f>
        <v>152.94117600000001</v>
      </c>
      <c r="O173" s="102">
        <f t="shared" si="19"/>
        <v>12.660049961045999</v>
      </c>
      <c r="P173" s="58">
        <f t="shared" si="20"/>
        <v>0.96995676172139988</v>
      </c>
      <c r="Q173" s="59">
        <f>IF(P173&gt;=1,0,_xlfn.XLOOKUP(P173,'Sediane Nord'!$B$31:$B$131,'Sediane Nord'!$R$31:$R$131,,1))</f>
        <v>0.47275000000000006</v>
      </c>
      <c r="R173" s="142">
        <f xml:space="preserve">
IF(AND(P173&gt;='Sediane Nord'!$S$15,A173&lt;='Sediane Nord'!$R$15),0,
IF(AND(P173&gt;='Sediane Nord'!$S$16,A173&lt;='Sediane Nord'!$R$16),0,
IF(AND(P173&gt;='Sediane Nord'!$S$17,A173&lt;='Sediane Nord'!$R$17),0,
IF(AND(P173&gt;='Sediane Nord'!$S$18,A173&lt;='Sediane Nord'!$R$18),0,
MIN(N173,$E$4*(1-D173)*Q173)))))</f>
        <v>50.612058667800007</v>
      </c>
    </row>
    <row r="174" spans="1:18" x14ac:dyDescent="0.45">
      <c r="A174" s="56">
        <f t="shared" si="14"/>
        <v>44810</v>
      </c>
      <c r="B174" s="157">
        <f>_xlfn.XLOOKUP(A174,'Sediane Nord'!$R$23:$R$25,'Sediane Nord'!$U$23:$U$25,0,0)</f>
        <v>0</v>
      </c>
      <c r="C174" s="143">
        <f>_xlfn.XLOOKUP(A174,'Sediane Nord'!$R$15:$R$18,'Sediane Nord'!$U$15:$U$18,SUM($E$3:$G$3),0)</f>
        <v>13</v>
      </c>
      <c r="D174" s="58">
        <f>'PT Storengy'!D166</f>
        <v>0.3</v>
      </c>
      <c r="E174" s="60">
        <f t="shared" si="15"/>
        <v>12.709136431483198</v>
      </c>
      <c r="F174" s="58">
        <f t="shared" si="16"/>
        <v>0.97384999700353836</v>
      </c>
      <c r="G174" s="59">
        <f>IF(F174&gt;=1,0,_xlfn.XLOOKUP(F174,'Sediane Nord'!$B$31:$B$131,'Sediane Nord'!$R$31:$R$131,,1))</f>
        <v>0.45849999999999996</v>
      </c>
      <c r="H174" s="142">
        <f xml:space="preserve">
IF(AND(F174&gt;='Sediane Nord'!$S$15,A174&lt;='Sediane Nord'!$R$15),0,
IF(AND(F174&gt;='Sediane Nord'!$S$16,A174&lt;='Sediane Nord'!$R$16),0,
IF(AND(F174&gt;='Sediane Nord'!$S$17,A174&lt;='Sediane Nord'!$R$17),0,
IF(AND(F174&gt;='Sediane Nord'!$S$18,A174&lt;='Sediane Nord'!$R$18),0,
$E$4*(1-D174)*G174))))</f>
        <v>49.086470437199999</v>
      </c>
      <c r="I174" s="192">
        <f>IF(COUNTIFS('PTC GRTgaz'!$AA$11:$AA$28891,"",'PTC GRTgaz'!$B$11:$B$28891,'Nord-Ouest'!I$15,'PTC GRTgaz'!$D$11:$D$28891,'Nord-Ouest'!$A174,'PTC GRTgaz'!$C$11:$C$28891,"DEL")&gt;0,I$13,SUMIFS('PTC GRTgaz'!$AA$11:$AA$28891,'PTC GRTgaz'!$B$11:$B$28891,'Nord-Ouest'!I$15,'PTC GRTgaz'!$D$11:$D$28891,'Nord-Ouest'!$A174,'PTC GRTgaz'!$C$11:$C$28891,"DEL")*1.0026*$I$13/152.94)</f>
        <v>152.94117600000001</v>
      </c>
      <c r="J174" s="102">
        <f t="shared" si="17"/>
        <v>12.709136431483198</v>
      </c>
      <c r="K174" s="58">
        <f t="shared" si="18"/>
        <v>0.97384999700353836</v>
      </c>
      <c r="L174" s="59">
        <f>IF(K174&gt;=1,0,_xlfn.XLOOKUP(K174,'Sediane Nord'!$B$31:$B$131,'Sediane Nord'!$R$31:$R$131,,1))</f>
        <v>0.45849999999999996</v>
      </c>
      <c r="M174" s="142">
        <f xml:space="preserve">
IF(AND(K174&gt;='Sediane Nord'!$S$15,A174&lt;='Sediane Nord'!$R$15),0,
IF(AND(K174&gt;='Sediane Nord'!$S$16,A174&lt;='Sediane Nord'!$R$16),0,
IF(AND(K174&gt;='Sediane Nord'!$S$17,A174&lt;='Sediane Nord'!$R$17),0,
IF(AND(K174&gt;='Sediane Nord'!$S$18,A174&lt;='Sediane Nord'!$R$18),0,
MIN(I174,$E$4*(1-D174)*L174)))))</f>
        <v>49.086470437199999</v>
      </c>
      <c r="N174" s="192">
        <f>IF(COUNTIFS('PTC GRTgaz'!$AB$11:$AB$28891,"",'PTC GRTgaz'!$B$11:$B$28891,'Nord-Ouest'!N$15,'PTC GRTgaz'!$D$11:$D$28891,'Nord-Ouest'!$A174,'PTC GRTgaz'!$C$11:$C$28891,"DEL")&gt;0,N$13,SUMIFS('PTC GRTgaz'!$AB$11:$AB$28891,'PTC GRTgaz'!$B$11:$B$28891,'Nord-Ouest'!N$15,'PTC GRTgaz'!$D$11:$D$28891,'Nord-Ouest'!$A174,'PTC GRTgaz'!$C$11:$C$28891,"DEL")*1.0026*$N$13/152.94)</f>
        <v>152.94117600000001</v>
      </c>
      <c r="O174" s="102">
        <f t="shared" si="19"/>
        <v>12.709136431483198</v>
      </c>
      <c r="P174" s="58">
        <f t="shared" si="20"/>
        <v>0.97384999700353836</v>
      </c>
      <c r="Q174" s="59">
        <f>IF(P174&gt;=1,0,_xlfn.XLOOKUP(P174,'Sediane Nord'!$B$31:$B$131,'Sediane Nord'!$R$31:$R$131,,1))</f>
        <v>0.45849999999999996</v>
      </c>
      <c r="R174" s="142">
        <f xml:space="preserve">
IF(AND(P174&gt;='Sediane Nord'!$S$15,A174&lt;='Sediane Nord'!$R$15),0,
IF(AND(P174&gt;='Sediane Nord'!$S$16,A174&lt;='Sediane Nord'!$R$16),0,
IF(AND(P174&gt;='Sediane Nord'!$S$17,A174&lt;='Sediane Nord'!$R$17),0,
IF(AND(P174&gt;='Sediane Nord'!$S$18,A174&lt;='Sediane Nord'!$R$18),0,
MIN(N174,$E$4*(1-D174)*Q174)))))</f>
        <v>49.086470437199999</v>
      </c>
    </row>
    <row r="175" spans="1:18" x14ac:dyDescent="0.45">
      <c r="A175" s="56">
        <f t="shared" si="14"/>
        <v>44811</v>
      </c>
      <c r="B175" s="157">
        <f>_xlfn.XLOOKUP(A175,'Sediane Nord'!$R$23:$R$25,'Sediane Nord'!$U$23:$U$25,0,0)</f>
        <v>0</v>
      </c>
      <c r="C175" s="143">
        <f>_xlfn.XLOOKUP(A175,'Sediane Nord'!$R$15:$R$18,'Sediane Nord'!$U$15:$U$18,SUM($E$3:$G$3),0)</f>
        <v>13</v>
      </c>
      <c r="D175" s="58">
        <f>'PT Storengy'!D167</f>
        <v>0.3</v>
      </c>
      <c r="E175" s="60">
        <f t="shared" si="15"/>
        <v>12.758222901920398</v>
      </c>
      <c r="F175" s="58">
        <f t="shared" si="16"/>
        <v>0.97762587934486145</v>
      </c>
      <c r="G175" s="59">
        <f>IF(F175&gt;=1,0,_xlfn.XLOOKUP(F175,'Sediane Nord'!$B$31:$B$131,'Sediane Nord'!$R$31:$R$131,,1))</f>
        <v>0.45849999999999996</v>
      </c>
      <c r="H175" s="142">
        <f xml:space="preserve">
IF(AND(F175&gt;='Sediane Nord'!$S$15,A175&lt;='Sediane Nord'!$R$15),0,
IF(AND(F175&gt;='Sediane Nord'!$S$16,A175&lt;='Sediane Nord'!$R$16),0,
IF(AND(F175&gt;='Sediane Nord'!$S$17,A175&lt;='Sediane Nord'!$R$17),0,
IF(AND(F175&gt;='Sediane Nord'!$S$18,A175&lt;='Sediane Nord'!$R$18),0,
$E$4*(1-D175)*G175))))</f>
        <v>49.086470437199999</v>
      </c>
      <c r="I175" s="192">
        <f>IF(COUNTIFS('PTC GRTgaz'!$AA$11:$AA$28891,"",'PTC GRTgaz'!$B$11:$B$28891,'Nord-Ouest'!I$15,'PTC GRTgaz'!$D$11:$D$28891,'Nord-Ouest'!$A175,'PTC GRTgaz'!$C$11:$C$28891,"DEL")&gt;0,I$13,SUMIFS('PTC GRTgaz'!$AA$11:$AA$28891,'PTC GRTgaz'!$B$11:$B$28891,'Nord-Ouest'!I$15,'PTC GRTgaz'!$D$11:$D$28891,'Nord-Ouest'!$A175,'PTC GRTgaz'!$C$11:$C$28891,"DEL")*1.0026*$I$13/152.94)</f>
        <v>152.94117600000001</v>
      </c>
      <c r="J175" s="102">
        <f t="shared" si="17"/>
        <v>12.758222901920398</v>
      </c>
      <c r="K175" s="58">
        <f t="shared" si="18"/>
        <v>0.97762587934486145</v>
      </c>
      <c r="L175" s="59">
        <f>IF(K175&gt;=1,0,_xlfn.XLOOKUP(K175,'Sediane Nord'!$B$31:$B$131,'Sediane Nord'!$R$31:$R$131,,1))</f>
        <v>0.45849999999999996</v>
      </c>
      <c r="M175" s="142">
        <f xml:space="preserve">
IF(AND(K175&gt;='Sediane Nord'!$S$15,A175&lt;='Sediane Nord'!$R$15),0,
IF(AND(K175&gt;='Sediane Nord'!$S$16,A175&lt;='Sediane Nord'!$R$16),0,
IF(AND(K175&gt;='Sediane Nord'!$S$17,A175&lt;='Sediane Nord'!$R$17),0,
IF(AND(K175&gt;='Sediane Nord'!$S$18,A175&lt;='Sediane Nord'!$R$18),0,
MIN(I175,$E$4*(1-D175)*L175)))))</f>
        <v>49.086470437199999</v>
      </c>
      <c r="N175" s="192">
        <f>IF(COUNTIFS('PTC GRTgaz'!$AB$11:$AB$28891,"",'PTC GRTgaz'!$B$11:$B$28891,'Nord-Ouest'!N$15,'PTC GRTgaz'!$D$11:$D$28891,'Nord-Ouest'!$A175,'PTC GRTgaz'!$C$11:$C$28891,"DEL")&gt;0,N$13,SUMIFS('PTC GRTgaz'!$AB$11:$AB$28891,'PTC GRTgaz'!$B$11:$B$28891,'Nord-Ouest'!N$15,'PTC GRTgaz'!$D$11:$D$28891,'Nord-Ouest'!$A175,'PTC GRTgaz'!$C$11:$C$28891,"DEL")*1.0026*$N$13/152.94)</f>
        <v>152.94117600000001</v>
      </c>
      <c r="O175" s="102">
        <f t="shared" si="19"/>
        <v>12.758222901920398</v>
      </c>
      <c r="P175" s="58">
        <f t="shared" si="20"/>
        <v>0.97762587934486145</v>
      </c>
      <c r="Q175" s="59">
        <f>IF(P175&gt;=1,0,_xlfn.XLOOKUP(P175,'Sediane Nord'!$B$31:$B$131,'Sediane Nord'!$R$31:$R$131,,1))</f>
        <v>0.45849999999999996</v>
      </c>
      <c r="R175" s="142">
        <f xml:space="preserve">
IF(AND(P175&gt;='Sediane Nord'!$S$15,A175&lt;='Sediane Nord'!$R$15),0,
IF(AND(P175&gt;='Sediane Nord'!$S$16,A175&lt;='Sediane Nord'!$R$16),0,
IF(AND(P175&gt;='Sediane Nord'!$S$17,A175&lt;='Sediane Nord'!$R$17),0,
IF(AND(P175&gt;='Sediane Nord'!$S$18,A175&lt;='Sediane Nord'!$R$18),0,
MIN(N175,$E$4*(1-D175)*Q175)))))</f>
        <v>49.086470437199999</v>
      </c>
    </row>
    <row r="176" spans="1:18" x14ac:dyDescent="0.45">
      <c r="A176" s="56">
        <f t="shared" si="14"/>
        <v>44812</v>
      </c>
      <c r="B176" s="157">
        <f>_xlfn.XLOOKUP(A176,'Sediane Nord'!$R$23:$R$25,'Sediane Nord'!$U$23:$U$25,0,0)</f>
        <v>0</v>
      </c>
      <c r="C176" s="143">
        <f>_xlfn.XLOOKUP(A176,'Sediane Nord'!$R$15:$R$18,'Sediane Nord'!$U$15:$U$18,SUM($E$3:$G$3),0)</f>
        <v>13</v>
      </c>
      <c r="D176" s="58">
        <f>'PT Storengy'!D168</f>
        <v>0.3</v>
      </c>
      <c r="E176" s="60">
        <f t="shared" si="15"/>
        <v>12.805783784126998</v>
      </c>
      <c r="F176" s="58">
        <f t="shared" si="16"/>
        <v>0.98140176168618443</v>
      </c>
      <c r="G176" s="59">
        <f>IF(F176&gt;=1,0,_xlfn.XLOOKUP(F176,'Sediane Nord'!$B$31:$B$131,'Sediane Nord'!$R$31:$R$131,,1))</f>
        <v>0.44424999999999992</v>
      </c>
      <c r="H176" s="142">
        <f xml:space="preserve">
IF(AND(F176&gt;='Sediane Nord'!$S$15,A176&lt;='Sediane Nord'!$R$15),0,
IF(AND(F176&gt;='Sediane Nord'!$S$16,A176&lt;='Sediane Nord'!$R$16),0,
IF(AND(F176&gt;='Sediane Nord'!$S$17,A176&lt;='Sediane Nord'!$R$17),0,
IF(AND(F176&gt;='Sediane Nord'!$S$18,A176&lt;='Sediane Nord'!$R$18),0,
$E$4*(1-D176)*G176))))</f>
        <v>47.560882206599992</v>
      </c>
      <c r="I176" s="192">
        <f>IF(COUNTIFS('PTC GRTgaz'!$AA$11:$AA$28891,"",'PTC GRTgaz'!$B$11:$B$28891,'Nord-Ouest'!I$15,'PTC GRTgaz'!$D$11:$D$28891,'Nord-Ouest'!$A176,'PTC GRTgaz'!$C$11:$C$28891,"DEL")&gt;0,I$13,SUMIFS('PTC GRTgaz'!$AA$11:$AA$28891,'PTC GRTgaz'!$B$11:$B$28891,'Nord-Ouest'!I$15,'PTC GRTgaz'!$D$11:$D$28891,'Nord-Ouest'!$A176,'PTC GRTgaz'!$C$11:$C$28891,"DEL")*1.0026*$I$13/152.94)</f>
        <v>152.94117600000001</v>
      </c>
      <c r="J176" s="102">
        <f t="shared" si="17"/>
        <v>12.805783784126998</v>
      </c>
      <c r="K176" s="58">
        <f t="shared" si="18"/>
        <v>0.98140176168618443</v>
      </c>
      <c r="L176" s="59">
        <f>IF(K176&gt;=1,0,_xlfn.XLOOKUP(K176,'Sediane Nord'!$B$31:$B$131,'Sediane Nord'!$R$31:$R$131,,1))</f>
        <v>0.44424999999999992</v>
      </c>
      <c r="M176" s="142">
        <f xml:space="preserve">
IF(AND(K176&gt;='Sediane Nord'!$S$15,A176&lt;='Sediane Nord'!$R$15),0,
IF(AND(K176&gt;='Sediane Nord'!$S$16,A176&lt;='Sediane Nord'!$R$16),0,
IF(AND(K176&gt;='Sediane Nord'!$S$17,A176&lt;='Sediane Nord'!$R$17),0,
IF(AND(K176&gt;='Sediane Nord'!$S$18,A176&lt;='Sediane Nord'!$R$18),0,
MIN(I176,$E$4*(1-D176)*L176)))))</f>
        <v>47.560882206599992</v>
      </c>
      <c r="N176" s="192">
        <f>IF(COUNTIFS('PTC GRTgaz'!$AB$11:$AB$28891,"",'PTC GRTgaz'!$B$11:$B$28891,'Nord-Ouest'!N$15,'PTC GRTgaz'!$D$11:$D$28891,'Nord-Ouest'!$A176,'PTC GRTgaz'!$C$11:$C$28891,"DEL")&gt;0,N$13,SUMIFS('PTC GRTgaz'!$AB$11:$AB$28891,'PTC GRTgaz'!$B$11:$B$28891,'Nord-Ouest'!N$15,'PTC GRTgaz'!$D$11:$D$28891,'Nord-Ouest'!$A176,'PTC GRTgaz'!$C$11:$C$28891,"DEL")*1.0026*$N$13/152.94)</f>
        <v>152.94117600000001</v>
      </c>
      <c r="O176" s="102">
        <f t="shared" si="19"/>
        <v>12.805783784126998</v>
      </c>
      <c r="P176" s="58">
        <f t="shared" si="20"/>
        <v>0.98140176168618443</v>
      </c>
      <c r="Q176" s="59">
        <f>IF(P176&gt;=1,0,_xlfn.XLOOKUP(P176,'Sediane Nord'!$B$31:$B$131,'Sediane Nord'!$R$31:$R$131,,1))</f>
        <v>0.44424999999999992</v>
      </c>
      <c r="R176" s="142">
        <f xml:space="preserve">
IF(AND(P176&gt;='Sediane Nord'!$S$15,A176&lt;='Sediane Nord'!$R$15),0,
IF(AND(P176&gt;='Sediane Nord'!$S$16,A176&lt;='Sediane Nord'!$R$16),0,
IF(AND(P176&gt;='Sediane Nord'!$S$17,A176&lt;='Sediane Nord'!$R$17),0,
IF(AND(P176&gt;='Sediane Nord'!$S$18,A176&lt;='Sediane Nord'!$R$18),0,
MIN(N176,$E$4*(1-D176)*Q176)))))</f>
        <v>47.560882206599992</v>
      </c>
    </row>
    <row r="177" spans="1:18" x14ac:dyDescent="0.45">
      <c r="A177" s="56">
        <f t="shared" si="14"/>
        <v>44813</v>
      </c>
      <c r="B177" s="157">
        <f>_xlfn.XLOOKUP(A177,'Sediane Nord'!$R$23:$R$25,'Sediane Nord'!$U$23:$U$25,0,0)</f>
        <v>0</v>
      </c>
      <c r="C177" s="143">
        <f>_xlfn.XLOOKUP(A177,'Sediane Nord'!$R$15:$R$18,'Sediane Nord'!$U$15:$U$18,SUM($E$3:$G$3),0)</f>
        <v>13</v>
      </c>
      <c r="D177" s="58">
        <f>'PT Storengy'!D169</f>
        <v>0.3</v>
      </c>
      <c r="E177" s="60">
        <f t="shared" si="15"/>
        <v>12.853344666333598</v>
      </c>
      <c r="F177" s="58">
        <f t="shared" si="16"/>
        <v>0.98506029108669213</v>
      </c>
      <c r="G177" s="59">
        <f>IF(F177&gt;=1,0,_xlfn.XLOOKUP(F177,'Sediane Nord'!$B$31:$B$131,'Sediane Nord'!$R$31:$R$131,,1))</f>
        <v>0.44424999999999992</v>
      </c>
      <c r="H177" s="142">
        <f xml:space="preserve">
IF(AND(F177&gt;='Sediane Nord'!$S$15,A177&lt;='Sediane Nord'!$R$15),0,
IF(AND(F177&gt;='Sediane Nord'!$S$16,A177&lt;='Sediane Nord'!$R$16),0,
IF(AND(F177&gt;='Sediane Nord'!$S$17,A177&lt;='Sediane Nord'!$R$17),0,
IF(AND(F177&gt;='Sediane Nord'!$S$18,A177&lt;='Sediane Nord'!$R$18),0,
$E$4*(1-D177)*G177))))</f>
        <v>47.560882206599992</v>
      </c>
      <c r="I177" s="192">
        <f>IF(COUNTIFS('PTC GRTgaz'!$AA$11:$AA$28891,"",'PTC GRTgaz'!$B$11:$B$28891,'Nord-Ouest'!I$15,'PTC GRTgaz'!$D$11:$D$28891,'Nord-Ouest'!$A177,'PTC GRTgaz'!$C$11:$C$28891,"DEL")&gt;0,I$13,SUMIFS('PTC GRTgaz'!$AA$11:$AA$28891,'PTC GRTgaz'!$B$11:$B$28891,'Nord-Ouest'!I$15,'PTC GRTgaz'!$D$11:$D$28891,'Nord-Ouest'!$A177,'PTC GRTgaz'!$C$11:$C$28891,"DEL")*1.0026*$I$13/152.94)</f>
        <v>152.94117600000001</v>
      </c>
      <c r="J177" s="102">
        <f t="shared" si="17"/>
        <v>12.853344666333598</v>
      </c>
      <c r="K177" s="58">
        <f t="shared" si="18"/>
        <v>0.98506029108669213</v>
      </c>
      <c r="L177" s="59">
        <f>IF(K177&gt;=1,0,_xlfn.XLOOKUP(K177,'Sediane Nord'!$B$31:$B$131,'Sediane Nord'!$R$31:$R$131,,1))</f>
        <v>0.44424999999999992</v>
      </c>
      <c r="M177" s="142">
        <f xml:space="preserve">
IF(AND(K177&gt;='Sediane Nord'!$S$15,A177&lt;='Sediane Nord'!$R$15),0,
IF(AND(K177&gt;='Sediane Nord'!$S$16,A177&lt;='Sediane Nord'!$R$16),0,
IF(AND(K177&gt;='Sediane Nord'!$S$17,A177&lt;='Sediane Nord'!$R$17),0,
IF(AND(K177&gt;='Sediane Nord'!$S$18,A177&lt;='Sediane Nord'!$R$18),0,
MIN(I177,$E$4*(1-D177)*L177)))))</f>
        <v>47.560882206599992</v>
      </c>
      <c r="N177" s="192">
        <f>IF(COUNTIFS('PTC GRTgaz'!$AB$11:$AB$28891,"",'PTC GRTgaz'!$B$11:$B$28891,'Nord-Ouest'!N$15,'PTC GRTgaz'!$D$11:$D$28891,'Nord-Ouest'!$A177,'PTC GRTgaz'!$C$11:$C$28891,"DEL")&gt;0,N$13,SUMIFS('PTC GRTgaz'!$AB$11:$AB$28891,'PTC GRTgaz'!$B$11:$B$28891,'Nord-Ouest'!N$15,'PTC GRTgaz'!$D$11:$D$28891,'Nord-Ouest'!$A177,'PTC GRTgaz'!$C$11:$C$28891,"DEL")*1.0026*$N$13/152.94)</f>
        <v>152.94117600000001</v>
      </c>
      <c r="O177" s="102">
        <f t="shared" si="19"/>
        <v>12.853344666333598</v>
      </c>
      <c r="P177" s="58">
        <f t="shared" si="20"/>
        <v>0.98506029108669213</v>
      </c>
      <c r="Q177" s="59">
        <f>IF(P177&gt;=1,0,_xlfn.XLOOKUP(P177,'Sediane Nord'!$B$31:$B$131,'Sediane Nord'!$R$31:$R$131,,1))</f>
        <v>0.44424999999999992</v>
      </c>
      <c r="R177" s="142">
        <f xml:space="preserve">
IF(AND(P177&gt;='Sediane Nord'!$S$15,A177&lt;='Sediane Nord'!$R$15),0,
IF(AND(P177&gt;='Sediane Nord'!$S$16,A177&lt;='Sediane Nord'!$R$16),0,
IF(AND(P177&gt;='Sediane Nord'!$S$17,A177&lt;='Sediane Nord'!$R$17),0,
IF(AND(P177&gt;='Sediane Nord'!$S$18,A177&lt;='Sediane Nord'!$R$18),0,
MIN(N177,$E$4*(1-D177)*Q177)))))</f>
        <v>47.560882206599992</v>
      </c>
    </row>
    <row r="178" spans="1:18" x14ac:dyDescent="0.45">
      <c r="A178" s="56">
        <f t="shared" si="14"/>
        <v>44814</v>
      </c>
      <c r="B178" s="157">
        <f>_xlfn.XLOOKUP(A178,'Sediane Nord'!$R$23:$R$25,'Sediane Nord'!$U$23:$U$25,0,0)</f>
        <v>0</v>
      </c>
      <c r="C178" s="143">
        <f>_xlfn.XLOOKUP(A178,'Sediane Nord'!$R$15:$R$18,'Sediane Nord'!$U$15:$U$18,SUM($E$3:$G$3),0)</f>
        <v>13</v>
      </c>
      <c r="D178" s="58">
        <f>'PT Storengy'!D170</f>
        <v>0.25</v>
      </c>
      <c r="E178" s="60">
        <f t="shared" si="15"/>
        <v>12.904302754412099</v>
      </c>
      <c r="F178" s="58">
        <f t="shared" si="16"/>
        <v>0.98871882048719983</v>
      </c>
      <c r="G178" s="59">
        <f>IF(F178&gt;=1,0,_xlfn.XLOOKUP(F178,'Sediane Nord'!$B$31:$B$131,'Sediane Nord'!$R$31:$R$131,,1))</f>
        <v>0.44424999999999992</v>
      </c>
      <c r="H178" s="142">
        <f xml:space="preserve">
IF(AND(F178&gt;='Sediane Nord'!$S$15,A178&lt;='Sediane Nord'!$R$15),0,
IF(AND(F178&gt;='Sediane Nord'!$S$16,A178&lt;='Sediane Nord'!$R$16),0,
IF(AND(F178&gt;='Sediane Nord'!$S$17,A178&lt;='Sediane Nord'!$R$17),0,
IF(AND(F178&gt;='Sediane Nord'!$S$18,A178&lt;='Sediane Nord'!$R$18),0,
$E$4*(1-D178)*G178))))</f>
        <v>50.958088078499991</v>
      </c>
      <c r="I178" s="192">
        <f>IF(COUNTIFS('PTC GRTgaz'!$AA$11:$AA$28891,"",'PTC GRTgaz'!$B$11:$B$28891,'Nord-Ouest'!I$15,'PTC GRTgaz'!$D$11:$D$28891,'Nord-Ouest'!$A178,'PTC GRTgaz'!$C$11:$C$28891,"DEL")&gt;0,I$13,SUMIFS('PTC GRTgaz'!$AA$11:$AA$28891,'PTC GRTgaz'!$B$11:$B$28891,'Nord-Ouest'!I$15,'PTC GRTgaz'!$D$11:$D$28891,'Nord-Ouest'!$A178,'PTC GRTgaz'!$C$11:$C$28891,"DEL")*1.0026*$I$13/152.94)</f>
        <v>152.94117600000001</v>
      </c>
      <c r="J178" s="102">
        <f t="shared" si="17"/>
        <v>12.904302754412099</v>
      </c>
      <c r="K178" s="58">
        <f t="shared" si="18"/>
        <v>0.98871882048719983</v>
      </c>
      <c r="L178" s="59">
        <f>IF(K178&gt;=1,0,_xlfn.XLOOKUP(K178,'Sediane Nord'!$B$31:$B$131,'Sediane Nord'!$R$31:$R$131,,1))</f>
        <v>0.44424999999999992</v>
      </c>
      <c r="M178" s="142">
        <f xml:space="preserve">
IF(AND(K178&gt;='Sediane Nord'!$S$15,A178&lt;='Sediane Nord'!$R$15),0,
IF(AND(K178&gt;='Sediane Nord'!$S$16,A178&lt;='Sediane Nord'!$R$16),0,
IF(AND(K178&gt;='Sediane Nord'!$S$17,A178&lt;='Sediane Nord'!$R$17),0,
IF(AND(K178&gt;='Sediane Nord'!$S$18,A178&lt;='Sediane Nord'!$R$18),0,
MIN(I178,$E$4*(1-D178)*L178)))))</f>
        <v>50.958088078499991</v>
      </c>
      <c r="N178" s="192">
        <f>IF(COUNTIFS('PTC GRTgaz'!$AB$11:$AB$28891,"",'PTC GRTgaz'!$B$11:$B$28891,'Nord-Ouest'!N$15,'PTC GRTgaz'!$D$11:$D$28891,'Nord-Ouest'!$A178,'PTC GRTgaz'!$C$11:$C$28891,"DEL")&gt;0,N$13,SUMIFS('PTC GRTgaz'!$AB$11:$AB$28891,'PTC GRTgaz'!$B$11:$B$28891,'Nord-Ouest'!N$15,'PTC GRTgaz'!$D$11:$D$28891,'Nord-Ouest'!$A178,'PTC GRTgaz'!$C$11:$C$28891,"DEL")*1.0026*$N$13/152.94)</f>
        <v>152.94117600000001</v>
      </c>
      <c r="O178" s="102">
        <f t="shared" si="19"/>
        <v>12.904302754412099</v>
      </c>
      <c r="P178" s="58">
        <f t="shared" si="20"/>
        <v>0.98871882048719983</v>
      </c>
      <c r="Q178" s="59">
        <f>IF(P178&gt;=1,0,_xlfn.XLOOKUP(P178,'Sediane Nord'!$B$31:$B$131,'Sediane Nord'!$R$31:$R$131,,1))</f>
        <v>0.44424999999999992</v>
      </c>
      <c r="R178" s="142">
        <f xml:space="preserve">
IF(AND(P178&gt;='Sediane Nord'!$S$15,A178&lt;='Sediane Nord'!$R$15),0,
IF(AND(P178&gt;='Sediane Nord'!$S$16,A178&lt;='Sediane Nord'!$R$16),0,
IF(AND(P178&gt;='Sediane Nord'!$S$17,A178&lt;='Sediane Nord'!$R$17),0,
IF(AND(P178&gt;='Sediane Nord'!$S$18,A178&lt;='Sediane Nord'!$R$18),0,
MIN(N178,$E$4*(1-D178)*Q178)))))</f>
        <v>50.958088078499991</v>
      </c>
    </row>
    <row r="179" spans="1:18" x14ac:dyDescent="0.45">
      <c r="A179" s="56">
        <f t="shared" si="14"/>
        <v>44815</v>
      </c>
      <c r="B179" s="157">
        <f>_xlfn.XLOOKUP(A179,'Sediane Nord'!$R$23:$R$25,'Sediane Nord'!$U$23:$U$25,0,0)</f>
        <v>0</v>
      </c>
      <c r="C179" s="143">
        <f>_xlfn.XLOOKUP(A179,'Sediane Nord'!$R$15:$R$18,'Sediane Nord'!$U$15:$U$18,SUM($E$3:$G$3),0)</f>
        <v>13</v>
      </c>
      <c r="D179" s="58">
        <f>'PT Storengy'!D171</f>
        <v>0.25</v>
      </c>
      <c r="E179" s="60">
        <f t="shared" si="15"/>
        <v>12.953626283672099</v>
      </c>
      <c r="F179" s="58">
        <f t="shared" si="16"/>
        <v>0.99263867341631529</v>
      </c>
      <c r="G179" s="59">
        <f>IF(F179&gt;=1,0,_xlfn.XLOOKUP(F179,'Sediane Nord'!$B$31:$B$131,'Sediane Nord'!$R$31:$R$131,,1))</f>
        <v>0.43</v>
      </c>
      <c r="H179" s="142">
        <f xml:space="preserve">
IF(AND(F179&gt;='Sediane Nord'!$S$15,A179&lt;='Sediane Nord'!$R$15),0,
IF(AND(F179&gt;='Sediane Nord'!$S$16,A179&lt;='Sediane Nord'!$R$16),0,
IF(AND(F179&gt;='Sediane Nord'!$S$17,A179&lt;='Sediane Nord'!$R$17),0,
IF(AND(F179&gt;='Sediane Nord'!$S$18,A179&lt;='Sediane Nord'!$R$18),0,
$E$4*(1-D179)*G179))))</f>
        <v>49.323529260000001</v>
      </c>
      <c r="I179" s="192">
        <f>IF(COUNTIFS('PTC GRTgaz'!$AA$11:$AA$28891,"",'PTC GRTgaz'!$B$11:$B$28891,'Nord-Ouest'!I$15,'PTC GRTgaz'!$D$11:$D$28891,'Nord-Ouest'!$A179,'PTC GRTgaz'!$C$11:$C$28891,"DEL")&gt;0,I$13,SUMIFS('PTC GRTgaz'!$AA$11:$AA$28891,'PTC GRTgaz'!$B$11:$B$28891,'Nord-Ouest'!I$15,'PTC GRTgaz'!$D$11:$D$28891,'Nord-Ouest'!$A179,'PTC GRTgaz'!$C$11:$C$28891,"DEL")*1.0026*$I$13/152.94)</f>
        <v>152.94117600000001</v>
      </c>
      <c r="J179" s="102">
        <f t="shared" si="17"/>
        <v>12.953626283672099</v>
      </c>
      <c r="K179" s="58">
        <f t="shared" si="18"/>
        <v>0.99263867341631529</v>
      </c>
      <c r="L179" s="59">
        <f>IF(K179&gt;=1,0,_xlfn.XLOOKUP(K179,'Sediane Nord'!$B$31:$B$131,'Sediane Nord'!$R$31:$R$131,,1))</f>
        <v>0.43</v>
      </c>
      <c r="M179" s="142">
        <f xml:space="preserve">
IF(AND(K179&gt;='Sediane Nord'!$S$15,A179&lt;='Sediane Nord'!$R$15),0,
IF(AND(K179&gt;='Sediane Nord'!$S$16,A179&lt;='Sediane Nord'!$R$16),0,
IF(AND(K179&gt;='Sediane Nord'!$S$17,A179&lt;='Sediane Nord'!$R$17),0,
IF(AND(K179&gt;='Sediane Nord'!$S$18,A179&lt;='Sediane Nord'!$R$18),0,
MIN(I179,$E$4*(1-D179)*L179)))))</f>
        <v>49.323529260000001</v>
      </c>
      <c r="N179" s="192">
        <f>IF(COUNTIFS('PTC GRTgaz'!$AB$11:$AB$28891,"",'PTC GRTgaz'!$B$11:$B$28891,'Nord-Ouest'!N$15,'PTC GRTgaz'!$D$11:$D$28891,'Nord-Ouest'!$A179,'PTC GRTgaz'!$C$11:$C$28891,"DEL")&gt;0,N$13,SUMIFS('PTC GRTgaz'!$AB$11:$AB$28891,'PTC GRTgaz'!$B$11:$B$28891,'Nord-Ouest'!N$15,'PTC GRTgaz'!$D$11:$D$28891,'Nord-Ouest'!$A179,'PTC GRTgaz'!$C$11:$C$28891,"DEL")*1.0026*$N$13/152.94)</f>
        <v>152.94117600000001</v>
      </c>
      <c r="O179" s="102">
        <f t="shared" si="19"/>
        <v>12.953626283672099</v>
      </c>
      <c r="P179" s="58">
        <f t="shared" si="20"/>
        <v>0.99263867341631529</v>
      </c>
      <c r="Q179" s="59">
        <f>IF(P179&gt;=1,0,_xlfn.XLOOKUP(P179,'Sediane Nord'!$B$31:$B$131,'Sediane Nord'!$R$31:$R$131,,1))</f>
        <v>0.43</v>
      </c>
      <c r="R179" s="142">
        <f xml:space="preserve">
IF(AND(P179&gt;='Sediane Nord'!$S$15,A179&lt;='Sediane Nord'!$R$15),0,
IF(AND(P179&gt;='Sediane Nord'!$S$16,A179&lt;='Sediane Nord'!$R$16),0,
IF(AND(P179&gt;='Sediane Nord'!$S$17,A179&lt;='Sediane Nord'!$R$17),0,
IF(AND(P179&gt;='Sediane Nord'!$S$18,A179&lt;='Sediane Nord'!$R$18),0,
MIN(N179,$E$4*(1-D179)*Q179)))))</f>
        <v>49.323529260000001</v>
      </c>
    </row>
    <row r="180" spans="1:18" x14ac:dyDescent="0.45">
      <c r="A180" s="56">
        <f t="shared" si="14"/>
        <v>44816</v>
      </c>
      <c r="B180" s="157">
        <f>_xlfn.XLOOKUP(A180,'Sediane Nord'!$R$23:$R$25,'Sediane Nord'!$U$23:$U$25,0,0)</f>
        <v>0</v>
      </c>
      <c r="C180" s="143">
        <f>_xlfn.XLOOKUP(A180,'Sediane Nord'!$R$15:$R$18,'Sediane Nord'!$U$15:$U$18,SUM($E$3:$G$3),0)</f>
        <v>13</v>
      </c>
      <c r="D180" s="58">
        <f>'PT Storengy'!D172</f>
        <v>0.45</v>
      </c>
      <c r="E180" s="60">
        <f t="shared" si="15"/>
        <v>12.989796871796099</v>
      </c>
      <c r="F180" s="58">
        <f t="shared" si="16"/>
        <v>0.99643279105169991</v>
      </c>
      <c r="G180" s="59">
        <f>IF(F180&gt;=1,0,_xlfn.XLOOKUP(F180,'Sediane Nord'!$B$31:$B$131,'Sediane Nord'!$R$31:$R$131,,1))</f>
        <v>0.43</v>
      </c>
      <c r="H180" s="142">
        <f xml:space="preserve">
IF(AND(F180&gt;='Sediane Nord'!$S$15,A180&lt;='Sediane Nord'!$R$15),0,
IF(AND(F180&gt;='Sediane Nord'!$S$16,A180&lt;='Sediane Nord'!$R$16),0,
IF(AND(F180&gt;='Sediane Nord'!$S$17,A180&lt;='Sediane Nord'!$R$17),0,
IF(AND(F180&gt;='Sediane Nord'!$S$18,A180&lt;='Sediane Nord'!$R$18),0,
$E$4*(1-D180)*G180))))</f>
        <v>36.170588124000005</v>
      </c>
      <c r="I180" s="192">
        <f>IF(COUNTIFS('PTC GRTgaz'!$AA$11:$AA$28891,"",'PTC GRTgaz'!$B$11:$B$28891,'Nord-Ouest'!I$15,'PTC GRTgaz'!$D$11:$D$28891,'Nord-Ouest'!$A180,'PTC GRTgaz'!$C$11:$C$28891,"DEL")&gt;0,I$13,SUMIFS('PTC GRTgaz'!$AA$11:$AA$28891,'PTC GRTgaz'!$B$11:$B$28891,'Nord-Ouest'!I$15,'PTC GRTgaz'!$D$11:$D$28891,'Nord-Ouest'!$A180,'PTC GRTgaz'!$C$11:$C$28891,"DEL")*1.0026*$I$13/152.94)</f>
        <v>152.94117600000001</v>
      </c>
      <c r="J180" s="102">
        <f t="shared" si="17"/>
        <v>12.989796871796099</v>
      </c>
      <c r="K180" s="58">
        <f t="shared" si="18"/>
        <v>0.99643279105169991</v>
      </c>
      <c r="L180" s="59">
        <f>IF(K180&gt;=1,0,_xlfn.XLOOKUP(K180,'Sediane Nord'!$B$31:$B$131,'Sediane Nord'!$R$31:$R$131,,1))</f>
        <v>0.43</v>
      </c>
      <c r="M180" s="142">
        <f xml:space="preserve">
IF(AND(K180&gt;='Sediane Nord'!$S$15,A180&lt;='Sediane Nord'!$R$15),0,
IF(AND(K180&gt;='Sediane Nord'!$S$16,A180&lt;='Sediane Nord'!$R$16),0,
IF(AND(K180&gt;='Sediane Nord'!$S$17,A180&lt;='Sediane Nord'!$R$17),0,
IF(AND(K180&gt;='Sediane Nord'!$S$18,A180&lt;='Sediane Nord'!$R$18),0,
MIN(I180,$E$4*(1-D180)*L180)))))</f>
        <v>36.170588124000005</v>
      </c>
      <c r="N180" s="192">
        <f>IF(COUNTIFS('PTC GRTgaz'!$AB$11:$AB$28891,"",'PTC GRTgaz'!$B$11:$B$28891,'Nord-Ouest'!N$15,'PTC GRTgaz'!$D$11:$D$28891,'Nord-Ouest'!$A180,'PTC GRTgaz'!$C$11:$C$28891,"DEL")&gt;0,N$13,SUMIFS('PTC GRTgaz'!$AB$11:$AB$28891,'PTC GRTgaz'!$B$11:$B$28891,'Nord-Ouest'!N$15,'PTC GRTgaz'!$D$11:$D$28891,'Nord-Ouest'!$A180,'PTC GRTgaz'!$C$11:$C$28891,"DEL")*1.0026*$N$13/152.94)</f>
        <v>152.94117600000001</v>
      </c>
      <c r="O180" s="102">
        <f t="shared" si="19"/>
        <v>12.989796871796099</v>
      </c>
      <c r="P180" s="58">
        <f t="shared" si="20"/>
        <v>0.99643279105169991</v>
      </c>
      <c r="Q180" s="59">
        <f>IF(P180&gt;=1,0,_xlfn.XLOOKUP(P180,'Sediane Nord'!$B$31:$B$131,'Sediane Nord'!$R$31:$R$131,,1))</f>
        <v>0.43</v>
      </c>
      <c r="R180" s="142">
        <f xml:space="preserve">
IF(AND(P180&gt;='Sediane Nord'!$S$15,A180&lt;='Sediane Nord'!$R$15),0,
IF(AND(P180&gt;='Sediane Nord'!$S$16,A180&lt;='Sediane Nord'!$R$16),0,
IF(AND(P180&gt;='Sediane Nord'!$S$17,A180&lt;='Sediane Nord'!$R$17),0,
IF(AND(P180&gt;='Sediane Nord'!$S$18,A180&lt;='Sediane Nord'!$R$18),0,
MIN(N180,$E$4*(1-D180)*Q180)))))</f>
        <v>36.170588124000005</v>
      </c>
    </row>
    <row r="181" spans="1:18" x14ac:dyDescent="0.45">
      <c r="A181" s="56">
        <f t="shared" si="14"/>
        <v>44817</v>
      </c>
      <c r="B181" s="157">
        <f>_xlfn.XLOOKUP(A181,'Sediane Nord'!$R$23:$R$25,'Sediane Nord'!$U$23:$U$25,0,0)</f>
        <v>0</v>
      </c>
      <c r="C181" s="143">
        <f>_xlfn.XLOOKUP(A181,'Sediane Nord'!$R$15:$R$18,'Sediane Nord'!$U$15:$U$18,SUM($E$3:$G$3),0)</f>
        <v>13</v>
      </c>
      <c r="D181" s="58">
        <f>'PT Storengy'!D173</f>
        <v>0.45</v>
      </c>
      <c r="E181" s="60">
        <f t="shared" si="15"/>
        <v>13.025967459920098</v>
      </c>
      <c r="F181" s="58">
        <f t="shared" si="16"/>
        <v>0.99921514398431532</v>
      </c>
      <c r="G181" s="59">
        <f>IF(F181&gt;=1,0,_xlfn.XLOOKUP(F181,'Sediane Nord'!$B$31:$B$131,'Sediane Nord'!$R$31:$R$131,,1))</f>
        <v>0.43</v>
      </c>
      <c r="H181" s="142">
        <f xml:space="preserve">
IF(AND(F181&gt;='Sediane Nord'!$S$15,A181&lt;='Sediane Nord'!$R$15),0,
IF(AND(F181&gt;='Sediane Nord'!$S$16,A181&lt;='Sediane Nord'!$R$16),0,
IF(AND(F181&gt;='Sediane Nord'!$S$17,A181&lt;='Sediane Nord'!$R$17),0,
IF(AND(F181&gt;='Sediane Nord'!$S$18,A181&lt;='Sediane Nord'!$R$18),0,
$E$4*(1-D181)*G181))))</f>
        <v>36.170588124000005</v>
      </c>
      <c r="I181" s="192">
        <f>IF(COUNTIFS('PTC GRTgaz'!$AA$11:$AA$28891,"",'PTC GRTgaz'!$B$11:$B$28891,'Nord-Ouest'!I$15,'PTC GRTgaz'!$D$11:$D$28891,'Nord-Ouest'!$A181,'PTC GRTgaz'!$C$11:$C$28891,"DEL")&gt;0,I$13,SUMIFS('PTC GRTgaz'!$AA$11:$AA$28891,'PTC GRTgaz'!$B$11:$B$28891,'Nord-Ouest'!I$15,'PTC GRTgaz'!$D$11:$D$28891,'Nord-Ouest'!$A181,'PTC GRTgaz'!$C$11:$C$28891,"DEL")*1.0026*$I$13/152.94)</f>
        <v>152.94117600000001</v>
      </c>
      <c r="J181" s="102">
        <f t="shared" si="17"/>
        <v>13.025967459920098</v>
      </c>
      <c r="K181" s="58">
        <f t="shared" si="18"/>
        <v>0.99921514398431532</v>
      </c>
      <c r="L181" s="59">
        <f>IF(K181&gt;=1,0,_xlfn.XLOOKUP(K181,'Sediane Nord'!$B$31:$B$131,'Sediane Nord'!$R$31:$R$131,,1))</f>
        <v>0.43</v>
      </c>
      <c r="M181" s="142">
        <f xml:space="preserve">
IF(AND(K181&gt;='Sediane Nord'!$S$15,A181&lt;='Sediane Nord'!$R$15),0,
IF(AND(K181&gt;='Sediane Nord'!$S$16,A181&lt;='Sediane Nord'!$R$16),0,
IF(AND(K181&gt;='Sediane Nord'!$S$17,A181&lt;='Sediane Nord'!$R$17),0,
IF(AND(K181&gt;='Sediane Nord'!$S$18,A181&lt;='Sediane Nord'!$R$18),0,
MIN(I181,$E$4*(1-D181)*L181)))))</f>
        <v>36.170588124000005</v>
      </c>
      <c r="N181" s="192">
        <f>IF(COUNTIFS('PTC GRTgaz'!$AB$11:$AB$28891,"",'PTC GRTgaz'!$B$11:$B$28891,'Nord-Ouest'!N$15,'PTC GRTgaz'!$D$11:$D$28891,'Nord-Ouest'!$A181,'PTC GRTgaz'!$C$11:$C$28891,"DEL")&gt;0,N$13,SUMIFS('PTC GRTgaz'!$AB$11:$AB$28891,'PTC GRTgaz'!$B$11:$B$28891,'Nord-Ouest'!N$15,'PTC GRTgaz'!$D$11:$D$28891,'Nord-Ouest'!$A181,'PTC GRTgaz'!$C$11:$C$28891,"DEL")*1.0026*$N$13/152.94)</f>
        <v>152.94117600000001</v>
      </c>
      <c r="O181" s="102">
        <f t="shared" si="19"/>
        <v>13.025967459920098</v>
      </c>
      <c r="P181" s="58">
        <f t="shared" si="20"/>
        <v>0.99921514398431532</v>
      </c>
      <c r="Q181" s="59">
        <f>IF(P181&gt;=1,0,_xlfn.XLOOKUP(P181,'Sediane Nord'!$B$31:$B$131,'Sediane Nord'!$R$31:$R$131,,1))</f>
        <v>0.43</v>
      </c>
      <c r="R181" s="142">
        <f xml:space="preserve">
IF(AND(P181&gt;='Sediane Nord'!$S$15,A181&lt;='Sediane Nord'!$R$15),0,
IF(AND(P181&gt;='Sediane Nord'!$S$16,A181&lt;='Sediane Nord'!$R$16),0,
IF(AND(P181&gt;='Sediane Nord'!$S$17,A181&lt;='Sediane Nord'!$R$17),0,
IF(AND(P181&gt;='Sediane Nord'!$S$18,A181&lt;='Sediane Nord'!$R$18),0,
MIN(N181,$E$4*(1-D181)*Q181)))))</f>
        <v>36.170588124000005</v>
      </c>
    </row>
    <row r="182" spans="1:18" x14ac:dyDescent="0.45">
      <c r="A182" s="56">
        <f t="shared" si="14"/>
        <v>44818</v>
      </c>
      <c r="B182" s="157">
        <f>_xlfn.XLOOKUP(A182,'Sediane Nord'!$R$23:$R$25,'Sediane Nord'!$U$23:$U$25,0,0)</f>
        <v>0</v>
      </c>
      <c r="C182" s="143">
        <f>_xlfn.XLOOKUP(A182,'Sediane Nord'!$R$15:$R$18,'Sediane Nord'!$U$15:$U$18,SUM($E$3:$G$3),0)</f>
        <v>13</v>
      </c>
      <c r="D182" s="58">
        <f>'PT Storengy'!D174</f>
        <v>0.45</v>
      </c>
      <c r="E182" s="60">
        <f t="shared" si="15"/>
        <v>13.025967459920098</v>
      </c>
      <c r="F182" s="58">
        <f t="shared" si="16"/>
        <v>1.0019974969169305</v>
      </c>
      <c r="G182" s="59">
        <f>IF(F182&gt;=1,0,_xlfn.XLOOKUP(F182,'Sediane Nord'!$B$31:$B$131,'Sediane Nord'!$R$31:$R$131,,1))</f>
        <v>0</v>
      </c>
      <c r="H182" s="142">
        <f xml:space="preserve">
IF(AND(F182&gt;='Sediane Nord'!$S$15,A182&lt;='Sediane Nord'!$R$15),0,
IF(AND(F182&gt;='Sediane Nord'!$S$16,A182&lt;='Sediane Nord'!$R$16),0,
IF(AND(F182&gt;='Sediane Nord'!$S$17,A182&lt;='Sediane Nord'!$R$17),0,
IF(AND(F182&gt;='Sediane Nord'!$S$18,A182&lt;='Sediane Nord'!$R$18),0,
$E$4*(1-D182)*G182))))</f>
        <v>0</v>
      </c>
      <c r="I182" s="192">
        <f>IF(COUNTIFS('PTC GRTgaz'!$AA$11:$AA$28891,"",'PTC GRTgaz'!$B$11:$B$28891,'Nord-Ouest'!I$15,'PTC GRTgaz'!$D$11:$D$28891,'Nord-Ouest'!$A182,'PTC GRTgaz'!$C$11:$C$28891,"DEL")&gt;0,I$13,SUMIFS('PTC GRTgaz'!$AA$11:$AA$28891,'PTC GRTgaz'!$B$11:$B$28891,'Nord-Ouest'!I$15,'PTC GRTgaz'!$D$11:$D$28891,'Nord-Ouest'!$A182,'PTC GRTgaz'!$C$11:$C$28891,"DEL")*1.0026*$I$13/152.94)</f>
        <v>152.94117600000001</v>
      </c>
      <c r="J182" s="102">
        <f t="shared" si="17"/>
        <v>13.025967459920098</v>
      </c>
      <c r="K182" s="58">
        <f t="shared" si="18"/>
        <v>1.0019974969169305</v>
      </c>
      <c r="L182" s="59">
        <f>IF(K182&gt;=1,0,_xlfn.XLOOKUP(K182,'Sediane Nord'!$B$31:$B$131,'Sediane Nord'!$R$31:$R$131,,1))</f>
        <v>0</v>
      </c>
      <c r="M182" s="142">
        <f xml:space="preserve">
IF(AND(K182&gt;='Sediane Nord'!$S$15,A182&lt;='Sediane Nord'!$R$15),0,
IF(AND(K182&gt;='Sediane Nord'!$S$16,A182&lt;='Sediane Nord'!$R$16),0,
IF(AND(K182&gt;='Sediane Nord'!$S$17,A182&lt;='Sediane Nord'!$R$17),0,
IF(AND(K182&gt;='Sediane Nord'!$S$18,A182&lt;='Sediane Nord'!$R$18),0,
MIN(I182,$E$4*(1-D182)*L182)))))</f>
        <v>0</v>
      </c>
      <c r="N182" s="192">
        <f>IF(COUNTIFS('PTC GRTgaz'!$AB$11:$AB$28891,"",'PTC GRTgaz'!$B$11:$B$28891,'Nord-Ouest'!N$15,'PTC GRTgaz'!$D$11:$D$28891,'Nord-Ouest'!$A182,'PTC GRTgaz'!$C$11:$C$28891,"DEL")&gt;0,N$13,SUMIFS('PTC GRTgaz'!$AB$11:$AB$28891,'PTC GRTgaz'!$B$11:$B$28891,'Nord-Ouest'!N$15,'PTC GRTgaz'!$D$11:$D$28891,'Nord-Ouest'!$A182,'PTC GRTgaz'!$C$11:$C$28891,"DEL")*1.0026*$N$13/152.94)</f>
        <v>152.94117600000001</v>
      </c>
      <c r="O182" s="102">
        <f t="shared" si="19"/>
        <v>13.025967459920098</v>
      </c>
      <c r="P182" s="58">
        <f t="shared" si="20"/>
        <v>1.0019974969169305</v>
      </c>
      <c r="Q182" s="59">
        <f>IF(P182&gt;=1,0,_xlfn.XLOOKUP(P182,'Sediane Nord'!$B$31:$B$131,'Sediane Nord'!$R$31:$R$131,,1))</f>
        <v>0</v>
      </c>
      <c r="R182" s="142">
        <f xml:space="preserve">
IF(AND(P182&gt;='Sediane Nord'!$S$15,A182&lt;='Sediane Nord'!$R$15),0,
IF(AND(P182&gt;='Sediane Nord'!$S$16,A182&lt;='Sediane Nord'!$R$16),0,
IF(AND(P182&gt;='Sediane Nord'!$S$17,A182&lt;='Sediane Nord'!$R$17),0,
IF(AND(P182&gt;='Sediane Nord'!$S$18,A182&lt;='Sediane Nord'!$R$18),0,
MIN(N182,$E$4*(1-D182)*Q182)))))</f>
        <v>0</v>
      </c>
    </row>
    <row r="183" spans="1:18" x14ac:dyDescent="0.45">
      <c r="A183" s="56">
        <f t="shared" si="14"/>
        <v>44819</v>
      </c>
      <c r="B183" s="157">
        <f>_xlfn.XLOOKUP(A183,'Sediane Nord'!$R$23:$R$25,'Sediane Nord'!$U$23:$U$25,0,0)</f>
        <v>0</v>
      </c>
      <c r="C183" s="143">
        <f>_xlfn.XLOOKUP(A183,'Sediane Nord'!$R$15:$R$18,'Sediane Nord'!$U$15:$U$18,SUM($E$3:$G$3),0)</f>
        <v>13</v>
      </c>
      <c r="D183" s="58">
        <f>'PT Storengy'!D175</f>
        <v>0.45</v>
      </c>
      <c r="E183" s="60">
        <f t="shared" si="15"/>
        <v>13.025967459920098</v>
      </c>
      <c r="F183" s="58">
        <f t="shared" si="16"/>
        <v>1.0019974969169305</v>
      </c>
      <c r="G183" s="59">
        <f>IF(F183&gt;=1,0,_xlfn.XLOOKUP(F183,'Sediane Nord'!$B$31:$B$131,'Sediane Nord'!$R$31:$R$131,,1))</f>
        <v>0</v>
      </c>
      <c r="H183" s="142">
        <f xml:space="preserve">
IF(AND(F183&gt;='Sediane Nord'!$S$15,A183&lt;='Sediane Nord'!$R$15),0,
IF(AND(F183&gt;='Sediane Nord'!$S$16,A183&lt;='Sediane Nord'!$R$16),0,
IF(AND(F183&gt;='Sediane Nord'!$S$17,A183&lt;='Sediane Nord'!$R$17),0,
IF(AND(F183&gt;='Sediane Nord'!$S$18,A183&lt;='Sediane Nord'!$R$18),0,
$E$4*(1-D183)*G183))))</f>
        <v>0</v>
      </c>
      <c r="I183" s="192">
        <f>IF(COUNTIFS('PTC GRTgaz'!$AA$11:$AA$28891,"",'PTC GRTgaz'!$B$11:$B$28891,'Nord-Ouest'!I$15,'PTC GRTgaz'!$D$11:$D$28891,'Nord-Ouest'!$A183,'PTC GRTgaz'!$C$11:$C$28891,"DEL")&gt;0,I$13,SUMIFS('PTC GRTgaz'!$AA$11:$AA$28891,'PTC GRTgaz'!$B$11:$B$28891,'Nord-Ouest'!I$15,'PTC GRTgaz'!$D$11:$D$28891,'Nord-Ouest'!$A183,'PTC GRTgaz'!$C$11:$C$28891,"DEL")*1.0026*$I$13/152.94)</f>
        <v>152.94117600000001</v>
      </c>
      <c r="J183" s="102">
        <f t="shared" si="17"/>
        <v>13.025967459920098</v>
      </c>
      <c r="K183" s="58">
        <f t="shared" si="18"/>
        <v>1.0019974969169305</v>
      </c>
      <c r="L183" s="59">
        <f>IF(K183&gt;=1,0,_xlfn.XLOOKUP(K183,'Sediane Nord'!$B$31:$B$131,'Sediane Nord'!$R$31:$R$131,,1))</f>
        <v>0</v>
      </c>
      <c r="M183" s="142">
        <f xml:space="preserve">
IF(AND(K183&gt;='Sediane Nord'!$S$15,A183&lt;='Sediane Nord'!$R$15),0,
IF(AND(K183&gt;='Sediane Nord'!$S$16,A183&lt;='Sediane Nord'!$R$16),0,
IF(AND(K183&gt;='Sediane Nord'!$S$17,A183&lt;='Sediane Nord'!$R$17),0,
IF(AND(K183&gt;='Sediane Nord'!$S$18,A183&lt;='Sediane Nord'!$R$18),0,
MIN(I183,$E$4*(1-D183)*L183)))))</f>
        <v>0</v>
      </c>
      <c r="N183" s="192">
        <f>IF(COUNTIFS('PTC GRTgaz'!$AB$11:$AB$28891,"",'PTC GRTgaz'!$B$11:$B$28891,'Nord-Ouest'!N$15,'PTC GRTgaz'!$D$11:$D$28891,'Nord-Ouest'!$A183,'PTC GRTgaz'!$C$11:$C$28891,"DEL")&gt;0,N$13,SUMIFS('PTC GRTgaz'!$AB$11:$AB$28891,'PTC GRTgaz'!$B$11:$B$28891,'Nord-Ouest'!N$15,'PTC GRTgaz'!$D$11:$D$28891,'Nord-Ouest'!$A183,'PTC GRTgaz'!$C$11:$C$28891,"DEL")*1.0026*$N$13/152.94)</f>
        <v>152.94117600000001</v>
      </c>
      <c r="O183" s="102">
        <f t="shared" si="19"/>
        <v>13.025967459920098</v>
      </c>
      <c r="P183" s="58">
        <f t="shared" si="20"/>
        <v>1.0019974969169305</v>
      </c>
      <c r="Q183" s="59">
        <f>IF(P183&gt;=1,0,_xlfn.XLOOKUP(P183,'Sediane Nord'!$B$31:$B$131,'Sediane Nord'!$R$31:$R$131,,1))</f>
        <v>0</v>
      </c>
      <c r="R183" s="142">
        <f xml:space="preserve">
IF(AND(P183&gt;='Sediane Nord'!$S$15,A183&lt;='Sediane Nord'!$R$15),0,
IF(AND(P183&gt;='Sediane Nord'!$S$16,A183&lt;='Sediane Nord'!$R$16),0,
IF(AND(P183&gt;='Sediane Nord'!$S$17,A183&lt;='Sediane Nord'!$R$17),0,
IF(AND(P183&gt;='Sediane Nord'!$S$18,A183&lt;='Sediane Nord'!$R$18),0,
MIN(N183,$E$4*(1-D183)*Q183)))))</f>
        <v>0</v>
      </c>
    </row>
    <row r="184" spans="1:18" x14ac:dyDescent="0.45">
      <c r="A184" s="56">
        <f t="shared" si="14"/>
        <v>44820</v>
      </c>
      <c r="B184" s="157">
        <f>_xlfn.XLOOKUP(A184,'Sediane Nord'!$R$23:$R$25,'Sediane Nord'!$U$23:$U$25,0,0)</f>
        <v>0</v>
      </c>
      <c r="C184" s="143">
        <f>_xlfn.XLOOKUP(A184,'Sediane Nord'!$R$15:$R$18,'Sediane Nord'!$U$15:$U$18,SUM($E$3:$G$3),0)</f>
        <v>13</v>
      </c>
      <c r="D184" s="58">
        <f>'PT Storengy'!D176</f>
        <v>0.45</v>
      </c>
      <c r="E184" s="60">
        <f t="shared" si="15"/>
        <v>13.025967459920098</v>
      </c>
      <c r="F184" s="58">
        <f t="shared" si="16"/>
        <v>1.0019974969169305</v>
      </c>
      <c r="G184" s="59">
        <f>IF(F184&gt;=1,0,_xlfn.XLOOKUP(F184,'Sediane Nord'!$B$31:$B$131,'Sediane Nord'!$R$31:$R$131,,1))</f>
        <v>0</v>
      </c>
      <c r="H184" s="142">
        <f xml:space="preserve">
IF(AND(F184&gt;='Sediane Nord'!$S$15,A184&lt;='Sediane Nord'!$R$15),0,
IF(AND(F184&gt;='Sediane Nord'!$S$16,A184&lt;='Sediane Nord'!$R$16),0,
IF(AND(F184&gt;='Sediane Nord'!$S$17,A184&lt;='Sediane Nord'!$R$17),0,
IF(AND(F184&gt;='Sediane Nord'!$S$18,A184&lt;='Sediane Nord'!$R$18),0,
$E$4*(1-D184)*G184))))</f>
        <v>0</v>
      </c>
      <c r="I184" s="192">
        <f>IF(COUNTIFS('PTC GRTgaz'!$AA$11:$AA$28891,"",'PTC GRTgaz'!$B$11:$B$28891,'Nord-Ouest'!I$15,'PTC GRTgaz'!$D$11:$D$28891,'Nord-Ouest'!$A184,'PTC GRTgaz'!$C$11:$C$28891,"DEL")&gt;0,I$13,SUMIFS('PTC GRTgaz'!$AA$11:$AA$28891,'PTC GRTgaz'!$B$11:$B$28891,'Nord-Ouest'!I$15,'PTC GRTgaz'!$D$11:$D$28891,'Nord-Ouest'!$A184,'PTC GRTgaz'!$C$11:$C$28891,"DEL")*1.0026*$I$13/152.94)</f>
        <v>152.94117600000001</v>
      </c>
      <c r="J184" s="102">
        <f t="shared" si="17"/>
        <v>13.025967459920098</v>
      </c>
      <c r="K184" s="58">
        <f t="shared" si="18"/>
        <v>1.0019974969169305</v>
      </c>
      <c r="L184" s="59">
        <f>IF(K184&gt;=1,0,_xlfn.XLOOKUP(K184,'Sediane Nord'!$B$31:$B$131,'Sediane Nord'!$R$31:$R$131,,1))</f>
        <v>0</v>
      </c>
      <c r="M184" s="142">
        <f xml:space="preserve">
IF(AND(K184&gt;='Sediane Nord'!$S$15,A184&lt;='Sediane Nord'!$R$15),0,
IF(AND(K184&gt;='Sediane Nord'!$S$16,A184&lt;='Sediane Nord'!$R$16),0,
IF(AND(K184&gt;='Sediane Nord'!$S$17,A184&lt;='Sediane Nord'!$R$17),0,
IF(AND(K184&gt;='Sediane Nord'!$S$18,A184&lt;='Sediane Nord'!$R$18),0,
MIN(I184,$E$4*(1-D184)*L184)))))</f>
        <v>0</v>
      </c>
      <c r="N184" s="192">
        <f>IF(COUNTIFS('PTC GRTgaz'!$AB$11:$AB$28891,"",'PTC GRTgaz'!$B$11:$B$28891,'Nord-Ouest'!N$15,'PTC GRTgaz'!$D$11:$D$28891,'Nord-Ouest'!$A184,'PTC GRTgaz'!$C$11:$C$28891,"DEL")&gt;0,N$13,SUMIFS('PTC GRTgaz'!$AB$11:$AB$28891,'PTC GRTgaz'!$B$11:$B$28891,'Nord-Ouest'!N$15,'PTC GRTgaz'!$D$11:$D$28891,'Nord-Ouest'!$A184,'PTC GRTgaz'!$C$11:$C$28891,"DEL")*1.0026*$N$13/152.94)</f>
        <v>152.94117600000001</v>
      </c>
      <c r="O184" s="102">
        <f t="shared" si="19"/>
        <v>13.025967459920098</v>
      </c>
      <c r="P184" s="58">
        <f t="shared" si="20"/>
        <v>1.0019974969169305</v>
      </c>
      <c r="Q184" s="59">
        <f>IF(P184&gt;=1,0,_xlfn.XLOOKUP(P184,'Sediane Nord'!$B$31:$B$131,'Sediane Nord'!$R$31:$R$131,,1))</f>
        <v>0</v>
      </c>
      <c r="R184" s="142">
        <f xml:space="preserve">
IF(AND(P184&gt;='Sediane Nord'!$S$15,A184&lt;='Sediane Nord'!$R$15),0,
IF(AND(P184&gt;='Sediane Nord'!$S$16,A184&lt;='Sediane Nord'!$R$16),0,
IF(AND(P184&gt;='Sediane Nord'!$S$17,A184&lt;='Sediane Nord'!$R$17),0,
IF(AND(P184&gt;='Sediane Nord'!$S$18,A184&lt;='Sediane Nord'!$R$18),0,
MIN(N184,$E$4*(1-D184)*Q184)))))</f>
        <v>0</v>
      </c>
    </row>
    <row r="185" spans="1:18" x14ac:dyDescent="0.45">
      <c r="A185" s="56">
        <f t="shared" si="14"/>
        <v>44821</v>
      </c>
      <c r="B185" s="157">
        <f>_xlfn.XLOOKUP(A185,'Sediane Nord'!$R$23:$R$25,'Sediane Nord'!$U$23:$U$25,0,0)</f>
        <v>0</v>
      </c>
      <c r="C185" s="143">
        <f>_xlfn.XLOOKUP(A185,'Sediane Nord'!$R$15:$R$18,'Sediane Nord'!$U$15:$U$18,SUM($E$3:$G$3),0)</f>
        <v>13</v>
      </c>
      <c r="D185" s="58">
        <f>'PT Storengy'!D177</f>
        <v>0.45</v>
      </c>
      <c r="E185" s="60">
        <f t="shared" si="15"/>
        <v>13.025967459920098</v>
      </c>
      <c r="F185" s="58">
        <f t="shared" si="16"/>
        <v>1.0019974969169305</v>
      </c>
      <c r="G185" s="59">
        <f>IF(F185&gt;=1,0,_xlfn.XLOOKUP(F185,'Sediane Nord'!$B$31:$B$131,'Sediane Nord'!$R$31:$R$131,,1))</f>
        <v>0</v>
      </c>
      <c r="H185" s="142">
        <f xml:space="preserve">
IF(AND(F185&gt;='Sediane Nord'!$S$15,A185&lt;='Sediane Nord'!$R$15),0,
IF(AND(F185&gt;='Sediane Nord'!$S$16,A185&lt;='Sediane Nord'!$R$16),0,
IF(AND(F185&gt;='Sediane Nord'!$S$17,A185&lt;='Sediane Nord'!$R$17),0,
IF(AND(F185&gt;='Sediane Nord'!$S$18,A185&lt;='Sediane Nord'!$R$18),0,
$E$4*(1-D185)*G185))))</f>
        <v>0</v>
      </c>
      <c r="I185" s="192">
        <f>IF(COUNTIFS('PTC GRTgaz'!$AA$11:$AA$28891,"",'PTC GRTgaz'!$B$11:$B$28891,'Nord-Ouest'!I$15,'PTC GRTgaz'!$D$11:$D$28891,'Nord-Ouest'!$A185,'PTC GRTgaz'!$C$11:$C$28891,"DEL")&gt;0,I$13,SUMIFS('PTC GRTgaz'!$AA$11:$AA$28891,'PTC GRTgaz'!$B$11:$B$28891,'Nord-Ouest'!I$15,'PTC GRTgaz'!$D$11:$D$28891,'Nord-Ouest'!$A185,'PTC GRTgaz'!$C$11:$C$28891,"DEL")*1.0026*$I$13/152.94)</f>
        <v>152.94117600000001</v>
      </c>
      <c r="J185" s="102">
        <f t="shared" si="17"/>
        <v>13.025967459920098</v>
      </c>
      <c r="K185" s="58">
        <f t="shared" si="18"/>
        <v>1.0019974969169305</v>
      </c>
      <c r="L185" s="59">
        <f>IF(K185&gt;=1,0,_xlfn.XLOOKUP(K185,'Sediane Nord'!$B$31:$B$131,'Sediane Nord'!$R$31:$R$131,,1))</f>
        <v>0</v>
      </c>
      <c r="M185" s="142">
        <f xml:space="preserve">
IF(AND(K185&gt;='Sediane Nord'!$S$15,A185&lt;='Sediane Nord'!$R$15),0,
IF(AND(K185&gt;='Sediane Nord'!$S$16,A185&lt;='Sediane Nord'!$R$16),0,
IF(AND(K185&gt;='Sediane Nord'!$S$17,A185&lt;='Sediane Nord'!$R$17),0,
IF(AND(K185&gt;='Sediane Nord'!$S$18,A185&lt;='Sediane Nord'!$R$18),0,
MIN(I185,$E$4*(1-D185)*L185)))))</f>
        <v>0</v>
      </c>
      <c r="N185" s="192">
        <f>IF(COUNTIFS('PTC GRTgaz'!$AB$11:$AB$28891,"",'PTC GRTgaz'!$B$11:$B$28891,'Nord-Ouest'!N$15,'PTC GRTgaz'!$D$11:$D$28891,'Nord-Ouest'!$A185,'PTC GRTgaz'!$C$11:$C$28891,"DEL")&gt;0,N$13,SUMIFS('PTC GRTgaz'!$AB$11:$AB$28891,'PTC GRTgaz'!$B$11:$B$28891,'Nord-Ouest'!N$15,'PTC GRTgaz'!$D$11:$D$28891,'Nord-Ouest'!$A185,'PTC GRTgaz'!$C$11:$C$28891,"DEL")*1.0026*$N$13/152.94)</f>
        <v>152.94117600000001</v>
      </c>
      <c r="O185" s="102">
        <f t="shared" si="19"/>
        <v>13.025967459920098</v>
      </c>
      <c r="P185" s="58">
        <f t="shared" si="20"/>
        <v>1.0019974969169305</v>
      </c>
      <c r="Q185" s="59">
        <f>IF(P185&gt;=1,0,_xlfn.XLOOKUP(P185,'Sediane Nord'!$B$31:$B$131,'Sediane Nord'!$R$31:$R$131,,1))</f>
        <v>0</v>
      </c>
      <c r="R185" s="142">
        <f xml:space="preserve">
IF(AND(P185&gt;='Sediane Nord'!$S$15,A185&lt;='Sediane Nord'!$R$15),0,
IF(AND(P185&gt;='Sediane Nord'!$S$16,A185&lt;='Sediane Nord'!$R$16),0,
IF(AND(P185&gt;='Sediane Nord'!$S$17,A185&lt;='Sediane Nord'!$R$17),0,
IF(AND(P185&gt;='Sediane Nord'!$S$18,A185&lt;='Sediane Nord'!$R$18),0,
MIN(N185,$E$4*(1-D185)*Q185)))))</f>
        <v>0</v>
      </c>
    </row>
    <row r="186" spans="1:18" x14ac:dyDescent="0.45">
      <c r="A186" s="56">
        <f t="shared" si="14"/>
        <v>44822</v>
      </c>
      <c r="B186" s="157">
        <f>_xlfn.XLOOKUP(A186,'Sediane Nord'!$R$23:$R$25,'Sediane Nord'!$U$23:$U$25,0,0)</f>
        <v>0</v>
      </c>
      <c r="C186" s="143">
        <f>_xlfn.XLOOKUP(A186,'Sediane Nord'!$R$15:$R$18,'Sediane Nord'!$U$15:$U$18,SUM($E$3:$G$3),0)</f>
        <v>13</v>
      </c>
      <c r="D186" s="58">
        <f>'PT Storengy'!D178</f>
        <v>0.45</v>
      </c>
      <c r="E186" s="60">
        <f t="shared" si="15"/>
        <v>13.025967459920098</v>
      </c>
      <c r="F186" s="58">
        <f t="shared" si="16"/>
        <v>1.0019974969169305</v>
      </c>
      <c r="G186" s="59">
        <f>IF(F186&gt;=1,0,_xlfn.XLOOKUP(F186,'Sediane Nord'!$B$31:$B$131,'Sediane Nord'!$R$31:$R$131,,1))</f>
        <v>0</v>
      </c>
      <c r="H186" s="142">
        <f xml:space="preserve">
IF(AND(F186&gt;='Sediane Nord'!$S$15,A186&lt;='Sediane Nord'!$R$15),0,
IF(AND(F186&gt;='Sediane Nord'!$S$16,A186&lt;='Sediane Nord'!$R$16),0,
IF(AND(F186&gt;='Sediane Nord'!$S$17,A186&lt;='Sediane Nord'!$R$17),0,
IF(AND(F186&gt;='Sediane Nord'!$S$18,A186&lt;='Sediane Nord'!$R$18),0,
$E$4*(1-D186)*G186))))</f>
        <v>0</v>
      </c>
      <c r="I186" s="192">
        <f>IF(COUNTIFS('PTC GRTgaz'!$AA$11:$AA$28891,"",'PTC GRTgaz'!$B$11:$B$28891,'Nord-Ouest'!I$15,'PTC GRTgaz'!$D$11:$D$28891,'Nord-Ouest'!$A186,'PTC GRTgaz'!$C$11:$C$28891,"DEL")&gt;0,I$13,SUMIFS('PTC GRTgaz'!$AA$11:$AA$28891,'PTC GRTgaz'!$B$11:$B$28891,'Nord-Ouest'!I$15,'PTC GRTgaz'!$D$11:$D$28891,'Nord-Ouest'!$A186,'PTC GRTgaz'!$C$11:$C$28891,"DEL")*1.0026*$I$13/152.94)</f>
        <v>152.94117600000001</v>
      </c>
      <c r="J186" s="102">
        <f t="shared" si="17"/>
        <v>13.025967459920098</v>
      </c>
      <c r="K186" s="58">
        <f t="shared" si="18"/>
        <v>1.0019974969169305</v>
      </c>
      <c r="L186" s="59">
        <f>IF(K186&gt;=1,0,_xlfn.XLOOKUP(K186,'Sediane Nord'!$B$31:$B$131,'Sediane Nord'!$R$31:$R$131,,1))</f>
        <v>0</v>
      </c>
      <c r="M186" s="142">
        <f xml:space="preserve">
IF(AND(K186&gt;='Sediane Nord'!$S$15,A186&lt;='Sediane Nord'!$R$15),0,
IF(AND(K186&gt;='Sediane Nord'!$S$16,A186&lt;='Sediane Nord'!$R$16),0,
IF(AND(K186&gt;='Sediane Nord'!$S$17,A186&lt;='Sediane Nord'!$R$17),0,
IF(AND(K186&gt;='Sediane Nord'!$S$18,A186&lt;='Sediane Nord'!$R$18),0,
MIN(I186,$E$4*(1-D186)*L186)))))</f>
        <v>0</v>
      </c>
      <c r="N186" s="192">
        <f>IF(COUNTIFS('PTC GRTgaz'!$AB$11:$AB$28891,"",'PTC GRTgaz'!$B$11:$B$28891,'Nord-Ouest'!N$15,'PTC GRTgaz'!$D$11:$D$28891,'Nord-Ouest'!$A186,'PTC GRTgaz'!$C$11:$C$28891,"DEL")&gt;0,N$13,SUMIFS('PTC GRTgaz'!$AB$11:$AB$28891,'PTC GRTgaz'!$B$11:$B$28891,'Nord-Ouest'!N$15,'PTC GRTgaz'!$D$11:$D$28891,'Nord-Ouest'!$A186,'PTC GRTgaz'!$C$11:$C$28891,"DEL")*1.0026*$N$13/152.94)</f>
        <v>152.94117600000001</v>
      </c>
      <c r="O186" s="102">
        <f t="shared" si="19"/>
        <v>13.025967459920098</v>
      </c>
      <c r="P186" s="58">
        <f t="shared" si="20"/>
        <v>1.0019974969169305</v>
      </c>
      <c r="Q186" s="59">
        <f>IF(P186&gt;=1,0,_xlfn.XLOOKUP(P186,'Sediane Nord'!$B$31:$B$131,'Sediane Nord'!$R$31:$R$131,,1))</f>
        <v>0</v>
      </c>
      <c r="R186" s="142">
        <f xml:space="preserve">
IF(AND(P186&gt;='Sediane Nord'!$S$15,A186&lt;='Sediane Nord'!$R$15),0,
IF(AND(P186&gt;='Sediane Nord'!$S$16,A186&lt;='Sediane Nord'!$R$16),0,
IF(AND(P186&gt;='Sediane Nord'!$S$17,A186&lt;='Sediane Nord'!$R$17),0,
IF(AND(P186&gt;='Sediane Nord'!$S$18,A186&lt;='Sediane Nord'!$R$18),0,
MIN(N186,$E$4*(1-D186)*Q186)))))</f>
        <v>0</v>
      </c>
    </row>
    <row r="187" spans="1:18" x14ac:dyDescent="0.45">
      <c r="A187" s="56">
        <f t="shared" si="14"/>
        <v>44823</v>
      </c>
      <c r="B187" s="157">
        <f>_xlfn.XLOOKUP(A187,'Sediane Nord'!$R$23:$R$25,'Sediane Nord'!$U$23:$U$25,0,0)</f>
        <v>0</v>
      </c>
      <c r="C187" s="143">
        <f>_xlfn.XLOOKUP(A187,'Sediane Nord'!$R$15:$R$18,'Sediane Nord'!$U$15:$U$18,SUM($E$3:$G$3),0)</f>
        <v>13</v>
      </c>
      <c r="D187" s="58">
        <f>'PT Storengy'!D179</f>
        <v>0.45</v>
      </c>
      <c r="E187" s="60">
        <f t="shared" si="15"/>
        <v>13.025967459920098</v>
      </c>
      <c r="F187" s="58">
        <f t="shared" si="16"/>
        <v>1.0019974969169305</v>
      </c>
      <c r="G187" s="59">
        <f>IF(F187&gt;=1,0,_xlfn.XLOOKUP(F187,'Sediane Nord'!$B$31:$B$131,'Sediane Nord'!$R$31:$R$131,,1))</f>
        <v>0</v>
      </c>
      <c r="H187" s="142">
        <f xml:space="preserve">
IF(AND(F187&gt;='Sediane Nord'!$S$15,A187&lt;='Sediane Nord'!$R$15),0,
IF(AND(F187&gt;='Sediane Nord'!$S$16,A187&lt;='Sediane Nord'!$R$16),0,
IF(AND(F187&gt;='Sediane Nord'!$S$17,A187&lt;='Sediane Nord'!$R$17),0,
IF(AND(F187&gt;='Sediane Nord'!$S$18,A187&lt;='Sediane Nord'!$R$18),0,
$E$4*(1-D187)*G187))))</f>
        <v>0</v>
      </c>
      <c r="I187" s="192">
        <f>IF(COUNTIFS('PTC GRTgaz'!$AA$11:$AA$28891,"",'PTC GRTgaz'!$B$11:$B$28891,'Nord-Ouest'!I$15,'PTC GRTgaz'!$D$11:$D$28891,'Nord-Ouest'!$A187,'PTC GRTgaz'!$C$11:$C$28891,"DEL")&gt;0,I$13,SUMIFS('PTC GRTgaz'!$AA$11:$AA$28891,'PTC GRTgaz'!$B$11:$B$28891,'Nord-Ouest'!I$15,'PTC GRTgaz'!$D$11:$D$28891,'Nord-Ouest'!$A187,'PTC GRTgaz'!$C$11:$C$28891,"DEL")*1.0026*$I$13/152.94)</f>
        <v>152.94117600000001</v>
      </c>
      <c r="J187" s="102">
        <f t="shared" si="17"/>
        <v>13.025967459920098</v>
      </c>
      <c r="K187" s="58">
        <f t="shared" si="18"/>
        <v>1.0019974969169305</v>
      </c>
      <c r="L187" s="59">
        <f>IF(K187&gt;=1,0,_xlfn.XLOOKUP(K187,'Sediane Nord'!$B$31:$B$131,'Sediane Nord'!$R$31:$R$131,,1))</f>
        <v>0</v>
      </c>
      <c r="M187" s="142">
        <f xml:space="preserve">
IF(AND(K187&gt;='Sediane Nord'!$S$15,A187&lt;='Sediane Nord'!$R$15),0,
IF(AND(K187&gt;='Sediane Nord'!$S$16,A187&lt;='Sediane Nord'!$R$16),0,
IF(AND(K187&gt;='Sediane Nord'!$S$17,A187&lt;='Sediane Nord'!$R$17),0,
IF(AND(K187&gt;='Sediane Nord'!$S$18,A187&lt;='Sediane Nord'!$R$18),0,
MIN(I187,$E$4*(1-D187)*L187)))))</f>
        <v>0</v>
      </c>
      <c r="N187" s="192">
        <f>IF(COUNTIFS('PTC GRTgaz'!$AB$11:$AB$28891,"",'PTC GRTgaz'!$B$11:$B$28891,'Nord-Ouest'!N$15,'PTC GRTgaz'!$D$11:$D$28891,'Nord-Ouest'!$A187,'PTC GRTgaz'!$C$11:$C$28891,"DEL")&gt;0,N$13,SUMIFS('PTC GRTgaz'!$AB$11:$AB$28891,'PTC GRTgaz'!$B$11:$B$28891,'Nord-Ouest'!N$15,'PTC GRTgaz'!$D$11:$D$28891,'Nord-Ouest'!$A187,'PTC GRTgaz'!$C$11:$C$28891,"DEL")*1.0026*$N$13/152.94)</f>
        <v>152.94117600000001</v>
      </c>
      <c r="O187" s="102">
        <f t="shared" si="19"/>
        <v>13.025967459920098</v>
      </c>
      <c r="P187" s="58">
        <f t="shared" si="20"/>
        <v>1.0019974969169305</v>
      </c>
      <c r="Q187" s="59">
        <f>IF(P187&gt;=1,0,_xlfn.XLOOKUP(P187,'Sediane Nord'!$B$31:$B$131,'Sediane Nord'!$R$31:$R$131,,1))</f>
        <v>0</v>
      </c>
      <c r="R187" s="142">
        <f xml:space="preserve">
IF(AND(P187&gt;='Sediane Nord'!$S$15,A187&lt;='Sediane Nord'!$R$15),0,
IF(AND(P187&gt;='Sediane Nord'!$S$16,A187&lt;='Sediane Nord'!$R$16),0,
IF(AND(P187&gt;='Sediane Nord'!$S$17,A187&lt;='Sediane Nord'!$R$17),0,
IF(AND(P187&gt;='Sediane Nord'!$S$18,A187&lt;='Sediane Nord'!$R$18),0,
MIN(N187,$E$4*(1-D187)*Q187)))))</f>
        <v>0</v>
      </c>
    </row>
    <row r="188" spans="1:18" x14ac:dyDescent="0.45">
      <c r="A188" s="56">
        <f t="shared" si="14"/>
        <v>44824</v>
      </c>
      <c r="B188" s="157">
        <f>_xlfn.XLOOKUP(A188,'Sediane Nord'!$R$23:$R$25,'Sediane Nord'!$U$23:$U$25,0,0)</f>
        <v>0</v>
      </c>
      <c r="C188" s="143">
        <f>_xlfn.XLOOKUP(A188,'Sediane Nord'!$R$15:$R$18,'Sediane Nord'!$U$15:$U$18,SUM($E$3:$G$3),0)</f>
        <v>13</v>
      </c>
      <c r="D188" s="58">
        <f>'PT Storengy'!D180</f>
        <v>0.45</v>
      </c>
      <c r="E188" s="60">
        <f t="shared" si="15"/>
        <v>13.025967459920098</v>
      </c>
      <c r="F188" s="58">
        <f t="shared" si="16"/>
        <v>1.0019974969169305</v>
      </c>
      <c r="G188" s="59">
        <f>IF(F188&gt;=1,0,_xlfn.XLOOKUP(F188,'Sediane Nord'!$B$31:$B$131,'Sediane Nord'!$R$31:$R$131,,1))</f>
        <v>0</v>
      </c>
      <c r="H188" s="142">
        <f xml:space="preserve">
IF(AND(F188&gt;='Sediane Nord'!$S$15,A188&lt;='Sediane Nord'!$R$15),0,
IF(AND(F188&gt;='Sediane Nord'!$S$16,A188&lt;='Sediane Nord'!$R$16),0,
IF(AND(F188&gt;='Sediane Nord'!$S$17,A188&lt;='Sediane Nord'!$R$17),0,
IF(AND(F188&gt;='Sediane Nord'!$S$18,A188&lt;='Sediane Nord'!$R$18),0,
$E$4*(1-D188)*G188))))</f>
        <v>0</v>
      </c>
      <c r="I188" s="192">
        <f>IF(COUNTIFS('PTC GRTgaz'!$AA$11:$AA$28891,"",'PTC GRTgaz'!$B$11:$B$28891,'Nord-Ouest'!I$15,'PTC GRTgaz'!$D$11:$D$28891,'Nord-Ouest'!$A188,'PTC GRTgaz'!$C$11:$C$28891,"DEL")&gt;0,I$13,SUMIFS('PTC GRTgaz'!$AA$11:$AA$28891,'PTC GRTgaz'!$B$11:$B$28891,'Nord-Ouest'!I$15,'PTC GRTgaz'!$D$11:$D$28891,'Nord-Ouest'!$A188,'PTC GRTgaz'!$C$11:$C$28891,"DEL")*1.0026*$I$13/152.94)</f>
        <v>152.94117600000001</v>
      </c>
      <c r="J188" s="102">
        <f t="shared" si="17"/>
        <v>13.025967459920098</v>
      </c>
      <c r="K188" s="58">
        <f t="shared" si="18"/>
        <v>1.0019974969169305</v>
      </c>
      <c r="L188" s="59">
        <f>IF(K188&gt;=1,0,_xlfn.XLOOKUP(K188,'Sediane Nord'!$B$31:$B$131,'Sediane Nord'!$R$31:$R$131,,1))</f>
        <v>0</v>
      </c>
      <c r="M188" s="142">
        <f xml:space="preserve">
IF(AND(K188&gt;='Sediane Nord'!$S$15,A188&lt;='Sediane Nord'!$R$15),0,
IF(AND(K188&gt;='Sediane Nord'!$S$16,A188&lt;='Sediane Nord'!$R$16),0,
IF(AND(K188&gt;='Sediane Nord'!$S$17,A188&lt;='Sediane Nord'!$R$17),0,
IF(AND(K188&gt;='Sediane Nord'!$S$18,A188&lt;='Sediane Nord'!$R$18),0,
MIN(I188,$E$4*(1-D188)*L188)))))</f>
        <v>0</v>
      </c>
      <c r="N188" s="192">
        <f>IF(COUNTIFS('PTC GRTgaz'!$AB$11:$AB$28891,"",'PTC GRTgaz'!$B$11:$B$28891,'Nord-Ouest'!N$15,'PTC GRTgaz'!$D$11:$D$28891,'Nord-Ouest'!$A188,'PTC GRTgaz'!$C$11:$C$28891,"DEL")&gt;0,N$13,SUMIFS('PTC GRTgaz'!$AB$11:$AB$28891,'PTC GRTgaz'!$B$11:$B$28891,'Nord-Ouest'!N$15,'PTC GRTgaz'!$D$11:$D$28891,'Nord-Ouest'!$A188,'PTC GRTgaz'!$C$11:$C$28891,"DEL")*1.0026*$N$13/152.94)</f>
        <v>152.94117600000001</v>
      </c>
      <c r="O188" s="102">
        <f t="shared" si="19"/>
        <v>13.025967459920098</v>
      </c>
      <c r="P188" s="58">
        <f t="shared" si="20"/>
        <v>1.0019974969169305</v>
      </c>
      <c r="Q188" s="59">
        <f>IF(P188&gt;=1,0,_xlfn.XLOOKUP(P188,'Sediane Nord'!$B$31:$B$131,'Sediane Nord'!$R$31:$R$131,,1))</f>
        <v>0</v>
      </c>
      <c r="R188" s="142">
        <f xml:space="preserve">
IF(AND(P188&gt;='Sediane Nord'!$S$15,A188&lt;='Sediane Nord'!$R$15),0,
IF(AND(P188&gt;='Sediane Nord'!$S$16,A188&lt;='Sediane Nord'!$R$16),0,
IF(AND(P188&gt;='Sediane Nord'!$S$17,A188&lt;='Sediane Nord'!$R$17),0,
IF(AND(P188&gt;='Sediane Nord'!$S$18,A188&lt;='Sediane Nord'!$R$18),0,
MIN(N188,$E$4*(1-D188)*Q188)))))</f>
        <v>0</v>
      </c>
    </row>
    <row r="189" spans="1:18" x14ac:dyDescent="0.45">
      <c r="A189" s="56">
        <f t="shared" si="14"/>
        <v>44825</v>
      </c>
      <c r="B189" s="157">
        <f>_xlfn.XLOOKUP(A189,'Sediane Nord'!$R$23:$R$25,'Sediane Nord'!$U$23:$U$25,0,0)</f>
        <v>0</v>
      </c>
      <c r="C189" s="143">
        <f>_xlfn.XLOOKUP(A189,'Sediane Nord'!$R$15:$R$18,'Sediane Nord'!$U$15:$U$18,SUM($E$3:$G$3),0)</f>
        <v>13</v>
      </c>
      <c r="D189" s="58">
        <f>'PT Storengy'!D181</f>
        <v>0.45</v>
      </c>
      <c r="E189" s="60">
        <f t="shared" si="15"/>
        <v>13.025967459920098</v>
      </c>
      <c r="F189" s="58">
        <f t="shared" si="16"/>
        <v>1.0019974969169305</v>
      </c>
      <c r="G189" s="59">
        <f>IF(F189&gt;=1,0,_xlfn.XLOOKUP(F189,'Sediane Nord'!$B$31:$B$131,'Sediane Nord'!$R$31:$R$131,,1))</f>
        <v>0</v>
      </c>
      <c r="H189" s="142">
        <f xml:space="preserve">
IF(AND(F189&gt;='Sediane Nord'!$S$15,A189&lt;='Sediane Nord'!$R$15),0,
IF(AND(F189&gt;='Sediane Nord'!$S$16,A189&lt;='Sediane Nord'!$R$16),0,
IF(AND(F189&gt;='Sediane Nord'!$S$17,A189&lt;='Sediane Nord'!$R$17),0,
IF(AND(F189&gt;='Sediane Nord'!$S$18,A189&lt;='Sediane Nord'!$R$18),0,
$E$4*(1-D189)*G189))))</f>
        <v>0</v>
      </c>
      <c r="I189" s="192">
        <f>IF(COUNTIFS('PTC GRTgaz'!$AA$11:$AA$28891,"",'PTC GRTgaz'!$B$11:$B$28891,'Nord-Ouest'!I$15,'PTC GRTgaz'!$D$11:$D$28891,'Nord-Ouest'!$A189,'PTC GRTgaz'!$C$11:$C$28891,"DEL")&gt;0,I$13,SUMIFS('PTC GRTgaz'!$AA$11:$AA$28891,'PTC GRTgaz'!$B$11:$B$28891,'Nord-Ouest'!I$15,'PTC GRTgaz'!$D$11:$D$28891,'Nord-Ouest'!$A189,'PTC GRTgaz'!$C$11:$C$28891,"DEL")*1.0026*$I$13/152.94)</f>
        <v>152.94117600000001</v>
      </c>
      <c r="J189" s="102">
        <f t="shared" si="17"/>
        <v>13.025967459920098</v>
      </c>
      <c r="K189" s="58">
        <f t="shared" si="18"/>
        <v>1.0019974969169305</v>
      </c>
      <c r="L189" s="59">
        <f>IF(K189&gt;=1,0,_xlfn.XLOOKUP(K189,'Sediane Nord'!$B$31:$B$131,'Sediane Nord'!$R$31:$R$131,,1))</f>
        <v>0</v>
      </c>
      <c r="M189" s="142">
        <f xml:space="preserve">
IF(AND(K189&gt;='Sediane Nord'!$S$15,A189&lt;='Sediane Nord'!$R$15),0,
IF(AND(K189&gt;='Sediane Nord'!$S$16,A189&lt;='Sediane Nord'!$R$16),0,
IF(AND(K189&gt;='Sediane Nord'!$S$17,A189&lt;='Sediane Nord'!$R$17),0,
IF(AND(K189&gt;='Sediane Nord'!$S$18,A189&lt;='Sediane Nord'!$R$18),0,
MIN(I189,$E$4*(1-D189)*L189)))))</f>
        <v>0</v>
      </c>
      <c r="N189" s="192">
        <f>IF(COUNTIFS('PTC GRTgaz'!$AB$11:$AB$28891,"",'PTC GRTgaz'!$B$11:$B$28891,'Nord-Ouest'!N$15,'PTC GRTgaz'!$D$11:$D$28891,'Nord-Ouest'!$A189,'PTC GRTgaz'!$C$11:$C$28891,"DEL")&gt;0,N$13,SUMIFS('PTC GRTgaz'!$AB$11:$AB$28891,'PTC GRTgaz'!$B$11:$B$28891,'Nord-Ouest'!N$15,'PTC GRTgaz'!$D$11:$D$28891,'Nord-Ouest'!$A189,'PTC GRTgaz'!$C$11:$C$28891,"DEL")*1.0026*$N$13/152.94)</f>
        <v>152.94117600000001</v>
      </c>
      <c r="O189" s="102">
        <f t="shared" si="19"/>
        <v>13.025967459920098</v>
      </c>
      <c r="P189" s="58">
        <f t="shared" si="20"/>
        <v>1.0019974969169305</v>
      </c>
      <c r="Q189" s="59">
        <f>IF(P189&gt;=1,0,_xlfn.XLOOKUP(P189,'Sediane Nord'!$B$31:$B$131,'Sediane Nord'!$R$31:$R$131,,1))</f>
        <v>0</v>
      </c>
      <c r="R189" s="142">
        <f xml:space="preserve">
IF(AND(P189&gt;='Sediane Nord'!$S$15,A189&lt;='Sediane Nord'!$R$15),0,
IF(AND(P189&gt;='Sediane Nord'!$S$16,A189&lt;='Sediane Nord'!$R$16),0,
IF(AND(P189&gt;='Sediane Nord'!$S$17,A189&lt;='Sediane Nord'!$R$17),0,
IF(AND(P189&gt;='Sediane Nord'!$S$18,A189&lt;='Sediane Nord'!$R$18),0,
MIN(N189,$E$4*(1-D189)*Q189)))))</f>
        <v>0</v>
      </c>
    </row>
    <row r="190" spans="1:18" x14ac:dyDescent="0.45">
      <c r="A190" s="56">
        <f t="shared" si="14"/>
        <v>44826</v>
      </c>
      <c r="B190" s="157">
        <f>_xlfn.XLOOKUP(A190,'Sediane Nord'!$R$23:$R$25,'Sediane Nord'!$U$23:$U$25,0,0)</f>
        <v>0</v>
      </c>
      <c r="C190" s="143">
        <f>_xlfn.XLOOKUP(A190,'Sediane Nord'!$R$15:$R$18,'Sediane Nord'!$U$15:$U$18,SUM($E$3:$G$3),0)</f>
        <v>13</v>
      </c>
      <c r="D190" s="58">
        <f>'PT Storengy'!D182</f>
        <v>0.45</v>
      </c>
      <c r="E190" s="60">
        <f t="shared" si="15"/>
        <v>13.025967459920098</v>
      </c>
      <c r="F190" s="58">
        <f t="shared" si="16"/>
        <v>1.0019974969169305</v>
      </c>
      <c r="G190" s="59">
        <f>IF(F190&gt;=1,0,_xlfn.XLOOKUP(F190,'Sediane Nord'!$B$31:$B$131,'Sediane Nord'!$R$31:$R$131,,1))</f>
        <v>0</v>
      </c>
      <c r="H190" s="142">
        <f xml:space="preserve">
IF(AND(F190&gt;='Sediane Nord'!$S$15,A190&lt;='Sediane Nord'!$R$15),0,
IF(AND(F190&gt;='Sediane Nord'!$S$16,A190&lt;='Sediane Nord'!$R$16),0,
IF(AND(F190&gt;='Sediane Nord'!$S$17,A190&lt;='Sediane Nord'!$R$17),0,
IF(AND(F190&gt;='Sediane Nord'!$S$18,A190&lt;='Sediane Nord'!$R$18),0,
$E$4*(1-D190)*G190))))</f>
        <v>0</v>
      </c>
      <c r="I190" s="192">
        <f>IF(COUNTIFS('PTC GRTgaz'!$AA$11:$AA$28891,"",'PTC GRTgaz'!$B$11:$B$28891,'Nord-Ouest'!I$15,'PTC GRTgaz'!$D$11:$D$28891,'Nord-Ouest'!$A190,'PTC GRTgaz'!$C$11:$C$28891,"DEL")&gt;0,I$13,SUMIFS('PTC GRTgaz'!$AA$11:$AA$28891,'PTC GRTgaz'!$B$11:$B$28891,'Nord-Ouest'!I$15,'PTC GRTgaz'!$D$11:$D$28891,'Nord-Ouest'!$A190,'PTC GRTgaz'!$C$11:$C$28891,"DEL")*1.0026*$I$13/152.94)</f>
        <v>152.94117600000001</v>
      </c>
      <c r="J190" s="102">
        <f t="shared" si="17"/>
        <v>13.025967459920098</v>
      </c>
      <c r="K190" s="58">
        <f t="shared" si="18"/>
        <v>1.0019974969169305</v>
      </c>
      <c r="L190" s="59">
        <f>IF(K190&gt;=1,0,_xlfn.XLOOKUP(K190,'Sediane Nord'!$B$31:$B$131,'Sediane Nord'!$R$31:$R$131,,1))</f>
        <v>0</v>
      </c>
      <c r="M190" s="142">
        <f xml:space="preserve">
IF(AND(K190&gt;='Sediane Nord'!$S$15,A190&lt;='Sediane Nord'!$R$15),0,
IF(AND(K190&gt;='Sediane Nord'!$S$16,A190&lt;='Sediane Nord'!$R$16),0,
IF(AND(K190&gt;='Sediane Nord'!$S$17,A190&lt;='Sediane Nord'!$R$17),0,
IF(AND(K190&gt;='Sediane Nord'!$S$18,A190&lt;='Sediane Nord'!$R$18),0,
MIN(I190,$E$4*(1-D190)*L190)))))</f>
        <v>0</v>
      </c>
      <c r="N190" s="192">
        <f>IF(COUNTIFS('PTC GRTgaz'!$AB$11:$AB$28891,"",'PTC GRTgaz'!$B$11:$B$28891,'Nord-Ouest'!N$15,'PTC GRTgaz'!$D$11:$D$28891,'Nord-Ouest'!$A190,'PTC GRTgaz'!$C$11:$C$28891,"DEL")&gt;0,N$13,SUMIFS('PTC GRTgaz'!$AB$11:$AB$28891,'PTC GRTgaz'!$B$11:$B$28891,'Nord-Ouest'!N$15,'PTC GRTgaz'!$D$11:$D$28891,'Nord-Ouest'!$A190,'PTC GRTgaz'!$C$11:$C$28891,"DEL")*1.0026*$N$13/152.94)</f>
        <v>152.94117600000001</v>
      </c>
      <c r="O190" s="102">
        <f t="shared" si="19"/>
        <v>13.025967459920098</v>
      </c>
      <c r="P190" s="58">
        <f t="shared" si="20"/>
        <v>1.0019974969169305</v>
      </c>
      <c r="Q190" s="59">
        <f>IF(P190&gt;=1,0,_xlfn.XLOOKUP(P190,'Sediane Nord'!$B$31:$B$131,'Sediane Nord'!$R$31:$R$131,,1))</f>
        <v>0</v>
      </c>
      <c r="R190" s="142">
        <f xml:space="preserve">
IF(AND(P190&gt;='Sediane Nord'!$S$15,A190&lt;='Sediane Nord'!$R$15),0,
IF(AND(P190&gt;='Sediane Nord'!$S$16,A190&lt;='Sediane Nord'!$R$16),0,
IF(AND(P190&gt;='Sediane Nord'!$S$17,A190&lt;='Sediane Nord'!$R$17),0,
IF(AND(P190&gt;='Sediane Nord'!$S$18,A190&lt;='Sediane Nord'!$R$18),0,
MIN(N190,$E$4*(1-D190)*Q190)))))</f>
        <v>0</v>
      </c>
    </row>
    <row r="191" spans="1:18" x14ac:dyDescent="0.45">
      <c r="A191" s="56">
        <f t="shared" si="14"/>
        <v>44827</v>
      </c>
      <c r="B191" s="157">
        <f>_xlfn.XLOOKUP(A191,'Sediane Nord'!$R$23:$R$25,'Sediane Nord'!$U$23:$U$25,0,0)</f>
        <v>0</v>
      </c>
      <c r="C191" s="143">
        <f>_xlfn.XLOOKUP(A191,'Sediane Nord'!$R$15:$R$18,'Sediane Nord'!$U$15:$U$18,SUM($E$3:$G$3),0)</f>
        <v>13</v>
      </c>
      <c r="D191" s="58">
        <f>'PT Storengy'!D183</f>
        <v>0.45</v>
      </c>
      <c r="E191" s="60">
        <f t="shared" si="15"/>
        <v>13.025967459920098</v>
      </c>
      <c r="F191" s="58">
        <f t="shared" si="16"/>
        <v>1.0019974969169305</v>
      </c>
      <c r="G191" s="59">
        <f>IF(F191&gt;=1,0,_xlfn.XLOOKUP(F191,'Sediane Nord'!$B$31:$B$131,'Sediane Nord'!$R$31:$R$131,,1))</f>
        <v>0</v>
      </c>
      <c r="H191" s="142">
        <f xml:space="preserve">
IF(AND(F191&gt;='Sediane Nord'!$S$15,A191&lt;='Sediane Nord'!$R$15),0,
IF(AND(F191&gt;='Sediane Nord'!$S$16,A191&lt;='Sediane Nord'!$R$16),0,
IF(AND(F191&gt;='Sediane Nord'!$S$17,A191&lt;='Sediane Nord'!$R$17),0,
IF(AND(F191&gt;='Sediane Nord'!$S$18,A191&lt;='Sediane Nord'!$R$18),0,
$E$4*(1-D191)*G191))))</f>
        <v>0</v>
      </c>
      <c r="I191" s="192">
        <f>IF(COUNTIFS('PTC GRTgaz'!$AA$11:$AA$28891,"",'PTC GRTgaz'!$B$11:$B$28891,'Nord-Ouest'!I$15,'PTC GRTgaz'!$D$11:$D$28891,'Nord-Ouest'!$A191,'PTC GRTgaz'!$C$11:$C$28891,"DEL")&gt;0,I$13,SUMIFS('PTC GRTgaz'!$AA$11:$AA$28891,'PTC GRTgaz'!$B$11:$B$28891,'Nord-Ouest'!I$15,'PTC GRTgaz'!$D$11:$D$28891,'Nord-Ouest'!$A191,'PTC GRTgaz'!$C$11:$C$28891,"DEL")*1.0026*$I$13/152.94)</f>
        <v>152.94117600000001</v>
      </c>
      <c r="J191" s="102">
        <f t="shared" si="17"/>
        <v>13.025967459920098</v>
      </c>
      <c r="K191" s="58">
        <f t="shared" si="18"/>
        <v>1.0019974969169305</v>
      </c>
      <c r="L191" s="59">
        <f>IF(K191&gt;=1,0,_xlfn.XLOOKUP(K191,'Sediane Nord'!$B$31:$B$131,'Sediane Nord'!$R$31:$R$131,,1))</f>
        <v>0</v>
      </c>
      <c r="M191" s="142">
        <f xml:space="preserve">
IF(AND(K191&gt;='Sediane Nord'!$S$15,A191&lt;='Sediane Nord'!$R$15),0,
IF(AND(K191&gt;='Sediane Nord'!$S$16,A191&lt;='Sediane Nord'!$R$16),0,
IF(AND(K191&gt;='Sediane Nord'!$S$17,A191&lt;='Sediane Nord'!$R$17),0,
IF(AND(K191&gt;='Sediane Nord'!$S$18,A191&lt;='Sediane Nord'!$R$18),0,
MIN(I191,$E$4*(1-D191)*L191)))))</f>
        <v>0</v>
      </c>
      <c r="N191" s="192">
        <f>IF(COUNTIFS('PTC GRTgaz'!$AB$11:$AB$28891,"",'PTC GRTgaz'!$B$11:$B$28891,'Nord-Ouest'!N$15,'PTC GRTgaz'!$D$11:$D$28891,'Nord-Ouest'!$A191,'PTC GRTgaz'!$C$11:$C$28891,"DEL")&gt;0,N$13,SUMIFS('PTC GRTgaz'!$AB$11:$AB$28891,'PTC GRTgaz'!$B$11:$B$28891,'Nord-Ouest'!N$15,'PTC GRTgaz'!$D$11:$D$28891,'Nord-Ouest'!$A191,'PTC GRTgaz'!$C$11:$C$28891,"DEL")*1.0026*$N$13/152.94)</f>
        <v>152.94117600000001</v>
      </c>
      <c r="O191" s="102">
        <f t="shared" si="19"/>
        <v>13.025967459920098</v>
      </c>
      <c r="P191" s="58">
        <f t="shared" si="20"/>
        <v>1.0019974969169305</v>
      </c>
      <c r="Q191" s="59">
        <f>IF(P191&gt;=1,0,_xlfn.XLOOKUP(P191,'Sediane Nord'!$B$31:$B$131,'Sediane Nord'!$R$31:$R$131,,1))</f>
        <v>0</v>
      </c>
      <c r="R191" s="142">
        <f xml:space="preserve">
IF(AND(P191&gt;='Sediane Nord'!$S$15,A191&lt;='Sediane Nord'!$R$15),0,
IF(AND(P191&gt;='Sediane Nord'!$S$16,A191&lt;='Sediane Nord'!$R$16),0,
IF(AND(P191&gt;='Sediane Nord'!$S$17,A191&lt;='Sediane Nord'!$R$17),0,
IF(AND(P191&gt;='Sediane Nord'!$S$18,A191&lt;='Sediane Nord'!$R$18),0,
MIN(N191,$E$4*(1-D191)*Q191)))))</f>
        <v>0</v>
      </c>
    </row>
    <row r="192" spans="1:18" x14ac:dyDescent="0.45">
      <c r="A192" s="56">
        <f t="shared" si="14"/>
        <v>44828</v>
      </c>
      <c r="B192" s="157">
        <f>_xlfn.XLOOKUP(A192,'Sediane Nord'!$R$23:$R$25,'Sediane Nord'!$U$23:$U$25,0,0)</f>
        <v>0</v>
      </c>
      <c r="C192" s="143">
        <f>_xlfn.XLOOKUP(A192,'Sediane Nord'!$R$15:$R$18,'Sediane Nord'!$U$15:$U$18,SUM($E$3:$G$3),0)</f>
        <v>13</v>
      </c>
      <c r="D192" s="58">
        <f>'PT Storengy'!D184</f>
        <v>0.45</v>
      </c>
      <c r="E192" s="60">
        <f t="shared" si="15"/>
        <v>13.025967459920098</v>
      </c>
      <c r="F192" s="58">
        <f t="shared" si="16"/>
        <v>1.0019974969169305</v>
      </c>
      <c r="G192" s="59">
        <f>IF(F192&gt;=1,0,_xlfn.XLOOKUP(F192,'Sediane Nord'!$B$31:$B$131,'Sediane Nord'!$R$31:$R$131,,1))</f>
        <v>0</v>
      </c>
      <c r="H192" s="142">
        <f xml:space="preserve">
IF(AND(F192&gt;='Sediane Nord'!$S$15,A192&lt;='Sediane Nord'!$R$15),0,
IF(AND(F192&gt;='Sediane Nord'!$S$16,A192&lt;='Sediane Nord'!$R$16),0,
IF(AND(F192&gt;='Sediane Nord'!$S$17,A192&lt;='Sediane Nord'!$R$17),0,
IF(AND(F192&gt;='Sediane Nord'!$S$18,A192&lt;='Sediane Nord'!$R$18),0,
$E$4*(1-D192)*G192))))</f>
        <v>0</v>
      </c>
      <c r="I192" s="192">
        <f>IF(COUNTIFS('PTC GRTgaz'!$AA$11:$AA$28891,"",'PTC GRTgaz'!$B$11:$B$28891,'Nord-Ouest'!I$15,'PTC GRTgaz'!$D$11:$D$28891,'Nord-Ouest'!$A192,'PTC GRTgaz'!$C$11:$C$28891,"DEL")&gt;0,I$13,SUMIFS('PTC GRTgaz'!$AA$11:$AA$28891,'PTC GRTgaz'!$B$11:$B$28891,'Nord-Ouest'!I$15,'PTC GRTgaz'!$D$11:$D$28891,'Nord-Ouest'!$A192,'PTC GRTgaz'!$C$11:$C$28891,"DEL")*1.0026*$I$13/152.94)</f>
        <v>152.94117600000001</v>
      </c>
      <c r="J192" s="102">
        <f t="shared" si="17"/>
        <v>13.025967459920098</v>
      </c>
      <c r="K192" s="58">
        <f t="shared" si="18"/>
        <v>1.0019974969169305</v>
      </c>
      <c r="L192" s="59">
        <f>IF(K192&gt;=1,0,_xlfn.XLOOKUP(K192,'Sediane Nord'!$B$31:$B$131,'Sediane Nord'!$R$31:$R$131,,1))</f>
        <v>0</v>
      </c>
      <c r="M192" s="142">
        <f xml:space="preserve">
IF(AND(K192&gt;='Sediane Nord'!$S$15,A192&lt;='Sediane Nord'!$R$15),0,
IF(AND(K192&gt;='Sediane Nord'!$S$16,A192&lt;='Sediane Nord'!$R$16),0,
IF(AND(K192&gt;='Sediane Nord'!$S$17,A192&lt;='Sediane Nord'!$R$17),0,
IF(AND(K192&gt;='Sediane Nord'!$S$18,A192&lt;='Sediane Nord'!$R$18),0,
MIN(I192,$E$4*(1-D192)*L192)))))</f>
        <v>0</v>
      </c>
      <c r="N192" s="192">
        <f>IF(COUNTIFS('PTC GRTgaz'!$AB$11:$AB$28891,"",'PTC GRTgaz'!$B$11:$B$28891,'Nord-Ouest'!N$15,'PTC GRTgaz'!$D$11:$D$28891,'Nord-Ouest'!$A192,'PTC GRTgaz'!$C$11:$C$28891,"DEL")&gt;0,N$13,SUMIFS('PTC GRTgaz'!$AB$11:$AB$28891,'PTC GRTgaz'!$B$11:$B$28891,'Nord-Ouest'!N$15,'PTC GRTgaz'!$D$11:$D$28891,'Nord-Ouest'!$A192,'PTC GRTgaz'!$C$11:$C$28891,"DEL")*1.0026*$N$13/152.94)</f>
        <v>152.94117600000001</v>
      </c>
      <c r="O192" s="102">
        <f t="shared" si="19"/>
        <v>13.025967459920098</v>
      </c>
      <c r="P192" s="58">
        <f t="shared" si="20"/>
        <v>1.0019974969169305</v>
      </c>
      <c r="Q192" s="59">
        <f>IF(P192&gt;=1,0,_xlfn.XLOOKUP(P192,'Sediane Nord'!$B$31:$B$131,'Sediane Nord'!$R$31:$R$131,,1))</f>
        <v>0</v>
      </c>
      <c r="R192" s="142">
        <f xml:space="preserve">
IF(AND(P192&gt;='Sediane Nord'!$S$15,A192&lt;='Sediane Nord'!$R$15),0,
IF(AND(P192&gt;='Sediane Nord'!$S$16,A192&lt;='Sediane Nord'!$R$16),0,
IF(AND(P192&gt;='Sediane Nord'!$S$17,A192&lt;='Sediane Nord'!$R$17),0,
IF(AND(P192&gt;='Sediane Nord'!$S$18,A192&lt;='Sediane Nord'!$R$18),0,
MIN(N192,$E$4*(1-D192)*Q192)))))</f>
        <v>0</v>
      </c>
    </row>
    <row r="193" spans="1:18" x14ac:dyDescent="0.45">
      <c r="A193" s="56">
        <f t="shared" si="14"/>
        <v>44829</v>
      </c>
      <c r="B193" s="157">
        <f>_xlfn.XLOOKUP(A193,'Sediane Nord'!$R$23:$R$25,'Sediane Nord'!$U$23:$U$25,0,0)</f>
        <v>0</v>
      </c>
      <c r="C193" s="143">
        <f>_xlfn.XLOOKUP(A193,'Sediane Nord'!$R$15:$R$18,'Sediane Nord'!$U$15:$U$18,SUM($E$3:$G$3),0)</f>
        <v>13</v>
      </c>
      <c r="D193" s="58">
        <f>'PT Storengy'!D185</f>
        <v>0.45</v>
      </c>
      <c r="E193" s="60">
        <f t="shared" si="15"/>
        <v>13.025967459920098</v>
      </c>
      <c r="F193" s="58">
        <f t="shared" si="16"/>
        <v>1.0019974969169305</v>
      </c>
      <c r="G193" s="59">
        <f>IF(F193&gt;=1,0,_xlfn.XLOOKUP(F193,'Sediane Nord'!$B$31:$B$131,'Sediane Nord'!$R$31:$R$131,,1))</f>
        <v>0</v>
      </c>
      <c r="H193" s="142">
        <f xml:space="preserve">
IF(AND(F193&gt;='Sediane Nord'!$S$15,A193&lt;='Sediane Nord'!$R$15),0,
IF(AND(F193&gt;='Sediane Nord'!$S$16,A193&lt;='Sediane Nord'!$R$16),0,
IF(AND(F193&gt;='Sediane Nord'!$S$17,A193&lt;='Sediane Nord'!$R$17),0,
IF(AND(F193&gt;='Sediane Nord'!$S$18,A193&lt;='Sediane Nord'!$R$18),0,
$E$4*(1-D193)*G193))))</f>
        <v>0</v>
      </c>
      <c r="I193" s="192">
        <f>IF(COUNTIFS('PTC GRTgaz'!$AA$11:$AA$28891,"",'PTC GRTgaz'!$B$11:$B$28891,'Nord-Ouest'!I$15,'PTC GRTgaz'!$D$11:$D$28891,'Nord-Ouest'!$A193,'PTC GRTgaz'!$C$11:$C$28891,"DEL")&gt;0,I$13,SUMIFS('PTC GRTgaz'!$AA$11:$AA$28891,'PTC GRTgaz'!$B$11:$B$28891,'Nord-Ouest'!I$15,'PTC GRTgaz'!$D$11:$D$28891,'Nord-Ouest'!$A193,'PTC GRTgaz'!$C$11:$C$28891,"DEL")*1.0026*$I$13/152.94)</f>
        <v>152.94117600000001</v>
      </c>
      <c r="J193" s="102">
        <f t="shared" si="17"/>
        <v>13.025967459920098</v>
      </c>
      <c r="K193" s="58">
        <f t="shared" si="18"/>
        <v>1.0019974969169305</v>
      </c>
      <c r="L193" s="59">
        <f>IF(K193&gt;=1,0,_xlfn.XLOOKUP(K193,'Sediane Nord'!$B$31:$B$131,'Sediane Nord'!$R$31:$R$131,,1))</f>
        <v>0</v>
      </c>
      <c r="M193" s="142">
        <f xml:space="preserve">
IF(AND(K193&gt;='Sediane Nord'!$S$15,A193&lt;='Sediane Nord'!$R$15),0,
IF(AND(K193&gt;='Sediane Nord'!$S$16,A193&lt;='Sediane Nord'!$R$16),0,
IF(AND(K193&gt;='Sediane Nord'!$S$17,A193&lt;='Sediane Nord'!$R$17),0,
IF(AND(K193&gt;='Sediane Nord'!$S$18,A193&lt;='Sediane Nord'!$R$18),0,
MIN(I193,$E$4*(1-D193)*L193)))))</f>
        <v>0</v>
      </c>
      <c r="N193" s="192">
        <f>IF(COUNTIFS('PTC GRTgaz'!$AB$11:$AB$28891,"",'PTC GRTgaz'!$B$11:$B$28891,'Nord-Ouest'!N$15,'PTC GRTgaz'!$D$11:$D$28891,'Nord-Ouest'!$A193,'PTC GRTgaz'!$C$11:$C$28891,"DEL")&gt;0,N$13,SUMIFS('PTC GRTgaz'!$AB$11:$AB$28891,'PTC GRTgaz'!$B$11:$B$28891,'Nord-Ouest'!N$15,'PTC GRTgaz'!$D$11:$D$28891,'Nord-Ouest'!$A193,'PTC GRTgaz'!$C$11:$C$28891,"DEL")*1.0026*$N$13/152.94)</f>
        <v>152.94117600000001</v>
      </c>
      <c r="O193" s="102">
        <f t="shared" si="19"/>
        <v>13.025967459920098</v>
      </c>
      <c r="P193" s="58">
        <f t="shared" si="20"/>
        <v>1.0019974969169305</v>
      </c>
      <c r="Q193" s="59">
        <f>IF(P193&gt;=1,0,_xlfn.XLOOKUP(P193,'Sediane Nord'!$B$31:$B$131,'Sediane Nord'!$R$31:$R$131,,1))</f>
        <v>0</v>
      </c>
      <c r="R193" s="142">
        <f xml:space="preserve">
IF(AND(P193&gt;='Sediane Nord'!$S$15,A193&lt;='Sediane Nord'!$R$15),0,
IF(AND(P193&gt;='Sediane Nord'!$S$16,A193&lt;='Sediane Nord'!$R$16),0,
IF(AND(P193&gt;='Sediane Nord'!$S$17,A193&lt;='Sediane Nord'!$R$17),0,
IF(AND(P193&gt;='Sediane Nord'!$S$18,A193&lt;='Sediane Nord'!$R$18),0,
MIN(N193,$E$4*(1-D193)*Q193)))))</f>
        <v>0</v>
      </c>
    </row>
    <row r="194" spans="1:18" x14ac:dyDescent="0.45">
      <c r="A194" s="56">
        <f t="shared" si="14"/>
        <v>44830</v>
      </c>
      <c r="B194" s="157">
        <f>_xlfn.XLOOKUP(A194,'Sediane Nord'!$R$23:$R$25,'Sediane Nord'!$U$23:$U$25,0,0)</f>
        <v>0</v>
      </c>
      <c r="C194" s="143">
        <f>_xlfn.XLOOKUP(A194,'Sediane Nord'!$R$15:$R$18,'Sediane Nord'!$U$15:$U$18,SUM($E$3:$G$3),0)</f>
        <v>13</v>
      </c>
      <c r="D194" s="58">
        <f>'PT Storengy'!D186</f>
        <v>0.5</v>
      </c>
      <c r="E194" s="60">
        <f t="shared" si="15"/>
        <v>13.025967459920098</v>
      </c>
      <c r="F194" s="58">
        <f t="shared" si="16"/>
        <v>1.0019974969169305</v>
      </c>
      <c r="G194" s="59">
        <f>IF(F194&gt;=1,0,_xlfn.XLOOKUP(F194,'Sediane Nord'!$B$31:$B$131,'Sediane Nord'!$R$31:$R$131,,1))</f>
        <v>0</v>
      </c>
      <c r="H194" s="142">
        <f xml:space="preserve">
IF(AND(F194&gt;='Sediane Nord'!$S$15,A194&lt;='Sediane Nord'!$R$15),0,
IF(AND(F194&gt;='Sediane Nord'!$S$16,A194&lt;='Sediane Nord'!$R$16),0,
IF(AND(F194&gt;='Sediane Nord'!$S$17,A194&lt;='Sediane Nord'!$R$17),0,
IF(AND(F194&gt;='Sediane Nord'!$S$18,A194&lt;='Sediane Nord'!$R$18),0,
$E$4*(1-D194)*G194))))</f>
        <v>0</v>
      </c>
      <c r="I194" s="192">
        <f>IF(COUNTIFS('PTC GRTgaz'!$AA$11:$AA$28891,"",'PTC GRTgaz'!$B$11:$B$28891,'Nord-Ouest'!I$15,'PTC GRTgaz'!$D$11:$D$28891,'Nord-Ouest'!$A194,'PTC GRTgaz'!$C$11:$C$28891,"DEL")&gt;0,I$13,SUMIFS('PTC GRTgaz'!$AA$11:$AA$28891,'PTC GRTgaz'!$B$11:$B$28891,'Nord-Ouest'!I$15,'PTC GRTgaz'!$D$11:$D$28891,'Nord-Ouest'!$A194,'PTC GRTgaz'!$C$11:$C$28891,"DEL")*1.0026*$I$13/152.94)</f>
        <v>152.94117600000001</v>
      </c>
      <c r="J194" s="102">
        <f t="shared" si="17"/>
        <v>13.025967459920098</v>
      </c>
      <c r="K194" s="58">
        <f t="shared" si="18"/>
        <v>1.0019974969169305</v>
      </c>
      <c r="L194" s="59">
        <f>IF(K194&gt;=1,0,_xlfn.XLOOKUP(K194,'Sediane Nord'!$B$31:$B$131,'Sediane Nord'!$R$31:$R$131,,1))</f>
        <v>0</v>
      </c>
      <c r="M194" s="142">
        <f xml:space="preserve">
IF(AND(K194&gt;='Sediane Nord'!$S$15,A194&lt;='Sediane Nord'!$R$15),0,
IF(AND(K194&gt;='Sediane Nord'!$S$16,A194&lt;='Sediane Nord'!$R$16),0,
IF(AND(K194&gt;='Sediane Nord'!$S$17,A194&lt;='Sediane Nord'!$R$17),0,
IF(AND(K194&gt;='Sediane Nord'!$S$18,A194&lt;='Sediane Nord'!$R$18),0,
MIN(I194,$E$4*(1-D194)*L194)))))</f>
        <v>0</v>
      </c>
      <c r="N194" s="192">
        <f>IF(COUNTIFS('PTC GRTgaz'!$AB$11:$AB$28891,"",'PTC GRTgaz'!$B$11:$B$28891,'Nord-Ouest'!N$15,'PTC GRTgaz'!$D$11:$D$28891,'Nord-Ouest'!$A194,'PTC GRTgaz'!$C$11:$C$28891,"DEL")&gt;0,N$13,SUMIFS('PTC GRTgaz'!$AB$11:$AB$28891,'PTC GRTgaz'!$B$11:$B$28891,'Nord-Ouest'!N$15,'PTC GRTgaz'!$D$11:$D$28891,'Nord-Ouest'!$A194,'PTC GRTgaz'!$C$11:$C$28891,"DEL")*1.0026*$N$13/152.94)</f>
        <v>152.94117600000001</v>
      </c>
      <c r="O194" s="102">
        <f t="shared" si="19"/>
        <v>13.025967459920098</v>
      </c>
      <c r="P194" s="58">
        <f t="shared" si="20"/>
        <v>1.0019974969169305</v>
      </c>
      <c r="Q194" s="59">
        <f>IF(P194&gt;=1,0,_xlfn.XLOOKUP(P194,'Sediane Nord'!$B$31:$B$131,'Sediane Nord'!$R$31:$R$131,,1))</f>
        <v>0</v>
      </c>
      <c r="R194" s="142">
        <f xml:space="preserve">
IF(AND(P194&gt;='Sediane Nord'!$S$15,A194&lt;='Sediane Nord'!$R$15),0,
IF(AND(P194&gt;='Sediane Nord'!$S$16,A194&lt;='Sediane Nord'!$R$16),0,
IF(AND(P194&gt;='Sediane Nord'!$S$17,A194&lt;='Sediane Nord'!$R$17),0,
IF(AND(P194&gt;='Sediane Nord'!$S$18,A194&lt;='Sediane Nord'!$R$18),0,
MIN(N194,$E$4*(1-D194)*Q194)))))</f>
        <v>0</v>
      </c>
    </row>
    <row r="195" spans="1:18" x14ac:dyDescent="0.45">
      <c r="A195" s="56">
        <f t="shared" si="14"/>
        <v>44831</v>
      </c>
      <c r="B195" s="157">
        <f>_xlfn.XLOOKUP(A195,'Sediane Nord'!$R$23:$R$25,'Sediane Nord'!$U$23:$U$25,0,0)</f>
        <v>0</v>
      </c>
      <c r="C195" s="143">
        <f>_xlfn.XLOOKUP(A195,'Sediane Nord'!$R$15:$R$18,'Sediane Nord'!$U$15:$U$18,SUM($E$3:$G$3),0)</f>
        <v>13</v>
      </c>
      <c r="D195" s="58">
        <f>'PT Storengy'!D187</f>
        <v>0.5</v>
      </c>
      <c r="E195" s="60">
        <f t="shared" si="15"/>
        <v>13.025967459920098</v>
      </c>
      <c r="F195" s="58">
        <f t="shared" si="16"/>
        <v>1.0019974969169305</v>
      </c>
      <c r="G195" s="59">
        <f>IF(F195&gt;=1,0,_xlfn.XLOOKUP(F195,'Sediane Nord'!$B$31:$B$131,'Sediane Nord'!$R$31:$R$131,,1))</f>
        <v>0</v>
      </c>
      <c r="H195" s="142">
        <f xml:space="preserve">
IF(AND(F195&gt;='Sediane Nord'!$S$15,A195&lt;='Sediane Nord'!$R$15),0,
IF(AND(F195&gt;='Sediane Nord'!$S$16,A195&lt;='Sediane Nord'!$R$16),0,
IF(AND(F195&gt;='Sediane Nord'!$S$17,A195&lt;='Sediane Nord'!$R$17),0,
IF(AND(F195&gt;='Sediane Nord'!$S$18,A195&lt;='Sediane Nord'!$R$18),0,
$E$4*(1-D195)*G195))))</f>
        <v>0</v>
      </c>
      <c r="I195" s="192">
        <f>IF(COUNTIFS('PTC GRTgaz'!$AA$11:$AA$28891,"",'PTC GRTgaz'!$B$11:$B$28891,'Nord-Ouest'!I$15,'PTC GRTgaz'!$D$11:$D$28891,'Nord-Ouest'!$A195,'PTC GRTgaz'!$C$11:$C$28891,"DEL")&gt;0,I$13,SUMIFS('PTC GRTgaz'!$AA$11:$AA$28891,'PTC GRTgaz'!$B$11:$B$28891,'Nord-Ouest'!I$15,'PTC GRTgaz'!$D$11:$D$28891,'Nord-Ouest'!$A195,'PTC GRTgaz'!$C$11:$C$28891,"DEL")*1.0026*$I$13/152.94)</f>
        <v>152.94117600000001</v>
      </c>
      <c r="J195" s="102">
        <f t="shared" si="17"/>
        <v>13.025967459920098</v>
      </c>
      <c r="K195" s="58">
        <f t="shared" si="18"/>
        <v>1.0019974969169305</v>
      </c>
      <c r="L195" s="59">
        <f>IF(K195&gt;=1,0,_xlfn.XLOOKUP(K195,'Sediane Nord'!$B$31:$B$131,'Sediane Nord'!$R$31:$R$131,,1))</f>
        <v>0</v>
      </c>
      <c r="M195" s="142">
        <f xml:space="preserve">
IF(AND(K195&gt;='Sediane Nord'!$S$15,A195&lt;='Sediane Nord'!$R$15),0,
IF(AND(K195&gt;='Sediane Nord'!$S$16,A195&lt;='Sediane Nord'!$R$16),0,
IF(AND(K195&gt;='Sediane Nord'!$S$17,A195&lt;='Sediane Nord'!$R$17),0,
IF(AND(K195&gt;='Sediane Nord'!$S$18,A195&lt;='Sediane Nord'!$R$18),0,
MIN(I195,$E$4*(1-D195)*L195)))))</f>
        <v>0</v>
      </c>
      <c r="N195" s="192">
        <f>IF(COUNTIFS('PTC GRTgaz'!$AB$11:$AB$28891,"",'PTC GRTgaz'!$B$11:$B$28891,'Nord-Ouest'!N$15,'PTC GRTgaz'!$D$11:$D$28891,'Nord-Ouest'!$A195,'PTC GRTgaz'!$C$11:$C$28891,"DEL")&gt;0,N$13,SUMIFS('PTC GRTgaz'!$AB$11:$AB$28891,'PTC GRTgaz'!$B$11:$B$28891,'Nord-Ouest'!N$15,'PTC GRTgaz'!$D$11:$D$28891,'Nord-Ouest'!$A195,'PTC GRTgaz'!$C$11:$C$28891,"DEL")*1.0026*$N$13/152.94)</f>
        <v>152.94117600000001</v>
      </c>
      <c r="O195" s="102">
        <f t="shared" si="19"/>
        <v>13.025967459920098</v>
      </c>
      <c r="P195" s="58">
        <f t="shared" si="20"/>
        <v>1.0019974969169305</v>
      </c>
      <c r="Q195" s="59">
        <f>IF(P195&gt;=1,0,_xlfn.XLOOKUP(P195,'Sediane Nord'!$B$31:$B$131,'Sediane Nord'!$R$31:$R$131,,1))</f>
        <v>0</v>
      </c>
      <c r="R195" s="142">
        <f xml:space="preserve">
IF(AND(P195&gt;='Sediane Nord'!$S$15,A195&lt;='Sediane Nord'!$R$15),0,
IF(AND(P195&gt;='Sediane Nord'!$S$16,A195&lt;='Sediane Nord'!$R$16),0,
IF(AND(P195&gt;='Sediane Nord'!$S$17,A195&lt;='Sediane Nord'!$R$17),0,
IF(AND(P195&gt;='Sediane Nord'!$S$18,A195&lt;='Sediane Nord'!$R$18),0,
MIN(N195,$E$4*(1-D195)*Q195)))))</f>
        <v>0</v>
      </c>
    </row>
    <row r="196" spans="1:18" x14ac:dyDescent="0.45">
      <c r="A196" s="56">
        <f t="shared" si="14"/>
        <v>44832</v>
      </c>
      <c r="B196" s="157">
        <f>_xlfn.XLOOKUP(A196,'Sediane Nord'!$R$23:$R$25,'Sediane Nord'!$U$23:$U$25,0,0)</f>
        <v>0</v>
      </c>
      <c r="C196" s="143">
        <f>_xlfn.XLOOKUP(A196,'Sediane Nord'!$R$15:$R$18,'Sediane Nord'!$U$15:$U$18,SUM($E$3:$G$3),0)</f>
        <v>13</v>
      </c>
      <c r="D196" s="58">
        <f>'PT Storengy'!D188</f>
        <v>0.5</v>
      </c>
      <c r="E196" s="60">
        <f t="shared" si="15"/>
        <v>13.025967459920098</v>
      </c>
      <c r="F196" s="58">
        <f t="shared" si="16"/>
        <v>1.0019974969169305</v>
      </c>
      <c r="G196" s="59">
        <f>IF(F196&gt;=1,0,_xlfn.XLOOKUP(F196,'Sediane Nord'!$B$31:$B$131,'Sediane Nord'!$R$31:$R$131,,1))</f>
        <v>0</v>
      </c>
      <c r="H196" s="142">
        <f xml:space="preserve">
IF(AND(F196&gt;='Sediane Nord'!$S$15,A196&lt;='Sediane Nord'!$R$15),0,
IF(AND(F196&gt;='Sediane Nord'!$S$16,A196&lt;='Sediane Nord'!$R$16),0,
IF(AND(F196&gt;='Sediane Nord'!$S$17,A196&lt;='Sediane Nord'!$R$17),0,
IF(AND(F196&gt;='Sediane Nord'!$S$18,A196&lt;='Sediane Nord'!$R$18),0,
$E$4*(1-D196)*G196))))</f>
        <v>0</v>
      </c>
      <c r="I196" s="192">
        <f>IF(COUNTIFS('PTC GRTgaz'!$AA$11:$AA$28891,"",'PTC GRTgaz'!$B$11:$B$28891,'Nord-Ouest'!I$15,'PTC GRTgaz'!$D$11:$D$28891,'Nord-Ouest'!$A196,'PTC GRTgaz'!$C$11:$C$28891,"DEL")&gt;0,I$13,SUMIFS('PTC GRTgaz'!$AA$11:$AA$28891,'PTC GRTgaz'!$B$11:$B$28891,'Nord-Ouest'!I$15,'PTC GRTgaz'!$D$11:$D$28891,'Nord-Ouest'!$A196,'PTC GRTgaz'!$C$11:$C$28891,"DEL")*1.0026*$I$13/152.94)</f>
        <v>152.94117600000001</v>
      </c>
      <c r="J196" s="102">
        <f t="shared" si="17"/>
        <v>13.025967459920098</v>
      </c>
      <c r="K196" s="58">
        <f t="shared" si="18"/>
        <v>1.0019974969169305</v>
      </c>
      <c r="L196" s="59">
        <f>IF(K196&gt;=1,0,_xlfn.XLOOKUP(K196,'Sediane Nord'!$B$31:$B$131,'Sediane Nord'!$R$31:$R$131,,1))</f>
        <v>0</v>
      </c>
      <c r="M196" s="142">
        <f xml:space="preserve">
IF(AND(K196&gt;='Sediane Nord'!$S$15,A196&lt;='Sediane Nord'!$R$15),0,
IF(AND(K196&gt;='Sediane Nord'!$S$16,A196&lt;='Sediane Nord'!$R$16),0,
IF(AND(K196&gt;='Sediane Nord'!$S$17,A196&lt;='Sediane Nord'!$R$17),0,
IF(AND(K196&gt;='Sediane Nord'!$S$18,A196&lt;='Sediane Nord'!$R$18),0,
MIN(I196,$E$4*(1-D196)*L196)))))</f>
        <v>0</v>
      </c>
      <c r="N196" s="192">
        <f>IF(COUNTIFS('PTC GRTgaz'!$AB$11:$AB$28891,"",'PTC GRTgaz'!$B$11:$B$28891,'Nord-Ouest'!N$15,'PTC GRTgaz'!$D$11:$D$28891,'Nord-Ouest'!$A196,'PTC GRTgaz'!$C$11:$C$28891,"DEL")&gt;0,N$13,SUMIFS('PTC GRTgaz'!$AB$11:$AB$28891,'PTC GRTgaz'!$B$11:$B$28891,'Nord-Ouest'!N$15,'PTC GRTgaz'!$D$11:$D$28891,'Nord-Ouest'!$A196,'PTC GRTgaz'!$C$11:$C$28891,"DEL")*1.0026*$N$13/152.94)</f>
        <v>152.94117600000001</v>
      </c>
      <c r="O196" s="102">
        <f t="shared" si="19"/>
        <v>13.025967459920098</v>
      </c>
      <c r="P196" s="58">
        <f t="shared" si="20"/>
        <v>1.0019974969169305</v>
      </c>
      <c r="Q196" s="59">
        <f>IF(P196&gt;=1,0,_xlfn.XLOOKUP(P196,'Sediane Nord'!$B$31:$B$131,'Sediane Nord'!$R$31:$R$131,,1))</f>
        <v>0</v>
      </c>
      <c r="R196" s="142">
        <f xml:space="preserve">
IF(AND(P196&gt;='Sediane Nord'!$S$15,A196&lt;='Sediane Nord'!$R$15),0,
IF(AND(P196&gt;='Sediane Nord'!$S$16,A196&lt;='Sediane Nord'!$R$16),0,
IF(AND(P196&gt;='Sediane Nord'!$S$17,A196&lt;='Sediane Nord'!$R$17),0,
IF(AND(P196&gt;='Sediane Nord'!$S$18,A196&lt;='Sediane Nord'!$R$18),0,
MIN(N196,$E$4*(1-D196)*Q196)))))</f>
        <v>0</v>
      </c>
    </row>
    <row r="197" spans="1:18" x14ac:dyDescent="0.45">
      <c r="A197" s="56">
        <f t="shared" si="14"/>
        <v>44833</v>
      </c>
      <c r="B197" s="157">
        <f>_xlfn.XLOOKUP(A197,'Sediane Nord'!$R$23:$R$25,'Sediane Nord'!$U$23:$U$25,0,0)</f>
        <v>0</v>
      </c>
      <c r="C197" s="143">
        <f>_xlfn.XLOOKUP(A197,'Sediane Nord'!$R$15:$R$18,'Sediane Nord'!$U$15:$U$18,SUM($E$3:$G$3),0)</f>
        <v>13</v>
      </c>
      <c r="D197" s="58">
        <f>'PT Storengy'!D189</f>
        <v>0.5</v>
      </c>
      <c r="E197" s="60">
        <f t="shared" si="15"/>
        <v>13.025967459920098</v>
      </c>
      <c r="F197" s="58">
        <f t="shared" si="16"/>
        <v>1.0019974969169305</v>
      </c>
      <c r="G197" s="59">
        <f>IF(F197&gt;=1,0,_xlfn.XLOOKUP(F197,'Sediane Nord'!$B$31:$B$131,'Sediane Nord'!$R$31:$R$131,,1))</f>
        <v>0</v>
      </c>
      <c r="H197" s="142">
        <f xml:space="preserve">
IF(AND(F197&gt;='Sediane Nord'!$S$15,A197&lt;='Sediane Nord'!$R$15),0,
IF(AND(F197&gt;='Sediane Nord'!$S$16,A197&lt;='Sediane Nord'!$R$16),0,
IF(AND(F197&gt;='Sediane Nord'!$S$17,A197&lt;='Sediane Nord'!$R$17),0,
IF(AND(F197&gt;='Sediane Nord'!$S$18,A197&lt;='Sediane Nord'!$R$18),0,
$E$4*(1-D197)*G197))))</f>
        <v>0</v>
      </c>
      <c r="I197" s="192">
        <f>IF(COUNTIFS('PTC GRTgaz'!$AA$11:$AA$28891,"",'PTC GRTgaz'!$B$11:$B$28891,'Nord-Ouest'!I$15,'PTC GRTgaz'!$D$11:$D$28891,'Nord-Ouest'!$A197,'PTC GRTgaz'!$C$11:$C$28891,"DEL")&gt;0,I$13,SUMIFS('PTC GRTgaz'!$AA$11:$AA$28891,'PTC GRTgaz'!$B$11:$B$28891,'Nord-Ouest'!I$15,'PTC GRTgaz'!$D$11:$D$28891,'Nord-Ouest'!$A197,'PTC GRTgaz'!$C$11:$C$28891,"DEL")*1.0026*$I$13/152.94)</f>
        <v>152.94117600000001</v>
      </c>
      <c r="J197" s="102">
        <f t="shared" si="17"/>
        <v>13.025967459920098</v>
      </c>
      <c r="K197" s="58">
        <f t="shared" si="18"/>
        <v>1.0019974969169305</v>
      </c>
      <c r="L197" s="59">
        <f>IF(K197&gt;=1,0,_xlfn.XLOOKUP(K197,'Sediane Nord'!$B$31:$B$131,'Sediane Nord'!$R$31:$R$131,,1))</f>
        <v>0</v>
      </c>
      <c r="M197" s="142">
        <f xml:space="preserve">
IF(AND(K197&gt;='Sediane Nord'!$S$15,A197&lt;='Sediane Nord'!$R$15),0,
IF(AND(K197&gt;='Sediane Nord'!$S$16,A197&lt;='Sediane Nord'!$R$16),0,
IF(AND(K197&gt;='Sediane Nord'!$S$17,A197&lt;='Sediane Nord'!$R$17),0,
IF(AND(K197&gt;='Sediane Nord'!$S$18,A197&lt;='Sediane Nord'!$R$18),0,
MIN(I197,$E$4*(1-D197)*L197)))))</f>
        <v>0</v>
      </c>
      <c r="N197" s="192">
        <f>IF(COUNTIFS('PTC GRTgaz'!$AB$11:$AB$28891,"",'PTC GRTgaz'!$B$11:$B$28891,'Nord-Ouest'!N$15,'PTC GRTgaz'!$D$11:$D$28891,'Nord-Ouest'!$A197,'PTC GRTgaz'!$C$11:$C$28891,"DEL")&gt;0,N$13,SUMIFS('PTC GRTgaz'!$AB$11:$AB$28891,'PTC GRTgaz'!$B$11:$B$28891,'Nord-Ouest'!N$15,'PTC GRTgaz'!$D$11:$D$28891,'Nord-Ouest'!$A197,'PTC GRTgaz'!$C$11:$C$28891,"DEL")*1.0026*$N$13/152.94)</f>
        <v>152.94117600000001</v>
      </c>
      <c r="O197" s="102">
        <f t="shared" si="19"/>
        <v>13.025967459920098</v>
      </c>
      <c r="P197" s="58">
        <f t="shared" si="20"/>
        <v>1.0019974969169305</v>
      </c>
      <c r="Q197" s="59">
        <f>IF(P197&gt;=1,0,_xlfn.XLOOKUP(P197,'Sediane Nord'!$B$31:$B$131,'Sediane Nord'!$R$31:$R$131,,1))</f>
        <v>0</v>
      </c>
      <c r="R197" s="142">
        <f xml:space="preserve">
IF(AND(P197&gt;='Sediane Nord'!$S$15,A197&lt;='Sediane Nord'!$R$15),0,
IF(AND(P197&gt;='Sediane Nord'!$S$16,A197&lt;='Sediane Nord'!$R$16),0,
IF(AND(P197&gt;='Sediane Nord'!$S$17,A197&lt;='Sediane Nord'!$R$17),0,
IF(AND(P197&gt;='Sediane Nord'!$S$18,A197&lt;='Sediane Nord'!$R$18),0,
MIN(N197,$E$4*(1-D197)*Q197)))))</f>
        <v>0</v>
      </c>
    </row>
    <row r="198" spans="1:18" x14ac:dyDescent="0.45">
      <c r="A198" s="56">
        <f t="shared" si="14"/>
        <v>44834</v>
      </c>
      <c r="B198" s="157">
        <f>_xlfn.XLOOKUP(A198,'Sediane Nord'!$R$23:$R$25,'Sediane Nord'!$U$23:$U$25,0,0)</f>
        <v>0</v>
      </c>
      <c r="C198" s="143">
        <f>_xlfn.XLOOKUP(A198,'Sediane Nord'!$R$15:$R$18,'Sediane Nord'!$U$15:$U$18,SUM($E$3:$G$3),0)</f>
        <v>13</v>
      </c>
      <c r="D198" s="58">
        <f>'PT Storengy'!D190</f>
        <v>0.5</v>
      </c>
      <c r="E198" s="60">
        <f t="shared" si="15"/>
        <v>13.025967459920098</v>
      </c>
      <c r="F198" s="58">
        <f t="shared" si="16"/>
        <v>1.0019974969169305</v>
      </c>
      <c r="G198" s="59">
        <f>IF(F198&gt;=1,0,_xlfn.XLOOKUP(F198,'Sediane Nord'!$B$31:$B$131,'Sediane Nord'!$R$31:$R$131,,1))</f>
        <v>0</v>
      </c>
      <c r="H198" s="142">
        <f xml:space="preserve">
IF(AND(F198&gt;='Sediane Nord'!$S$15,A198&lt;='Sediane Nord'!$R$15),0,
IF(AND(F198&gt;='Sediane Nord'!$S$16,A198&lt;='Sediane Nord'!$R$16),0,
IF(AND(F198&gt;='Sediane Nord'!$S$17,A198&lt;='Sediane Nord'!$R$17),0,
IF(AND(F198&gt;='Sediane Nord'!$S$18,A198&lt;='Sediane Nord'!$R$18),0,
$E$4*(1-D198)*G198))))</f>
        <v>0</v>
      </c>
      <c r="I198" s="192">
        <f>IF(COUNTIFS('PTC GRTgaz'!$AA$11:$AA$28891,"",'PTC GRTgaz'!$B$11:$B$28891,'Nord-Ouest'!I$15,'PTC GRTgaz'!$D$11:$D$28891,'Nord-Ouest'!$A198,'PTC GRTgaz'!$C$11:$C$28891,"DEL")&gt;0,I$13,SUMIFS('PTC GRTgaz'!$AA$11:$AA$28891,'PTC GRTgaz'!$B$11:$B$28891,'Nord-Ouest'!I$15,'PTC GRTgaz'!$D$11:$D$28891,'Nord-Ouest'!$A198,'PTC GRTgaz'!$C$11:$C$28891,"DEL")*1.0026*$I$13/152.94)</f>
        <v>152.94117600000001</v>
      </c>
      <c r="J198" s="102">
        <f t="shared" si="17"/>
        <v>13.025967459920098</v>
      </c>
      <c r="K198" s="58">
        <f t="shared" si="18"/>
        <v>1.0019974969169305</v>
      </c>
      <c r="L198" s="59">
        <f>IF(K198&gt;=1,0,_xlfn.XLOOKUP(K198,'Sediane Nord'!$B$31:$B$131,'Sediane Nord'!$R$31:$R$131,,1))</f>
        <v>0</v>
      </c>
      <c r="M198" s="142">
        <f xml:space="preserve">
IF(AND(K198&gt;='Sediane Nord'!$S$15,A198&lt;='Sediane Nord'!$R$15),0,
IF(AND(K198&gt;='Sediane Nord'!$S$16,A198&lt;='Sediane Nord'!$R$16),0,
IF(AND(K198&gt;='Sediane Nord'!$S$17,A198&lt;='Sediane Nord'!$R$17),0,
IF(AND(K198&gt;='Sediane Nord'!$S$18,A198&lt;='Sediane Nord'!$R$18),0,
MIN(I198,$E$4*(1-D198)*L198)))))</f>
        <v>0</v>
      </c>
      <c r="N198" s="192">
        <f>IF(COUNTIFS('PTC GRTgaz'!$AB$11:$AB$28891,"",'PTC GRTgaz'!$B$11:$B$28891,'Nord-Ouest'!N$15,'PTC GRTgaz'!$D$11:$D$28891,'Nord-Ouest'!$A198,'PTC GRTgaz'!$C$11:$C$28891,"DEL")&gt;0,N$13,SUMIFS('PTC GRTgaz'!$AB$11:$AB$28891,'PTC GRTgaz'!$B$11:$B$28891,'Nord-Ouest'!N$15,'PTC GRTgaz'!$D$11:$D$28891,'Nord-Ouest'!$A198,'PTC GRTgaz'!$C$11:$C$28891,"DEL")*1.0026*$N$13/152.94)</f>
        <v>152.94117600000001</v>
      </c>
      <c r="O198" s="102">
        <f t="shared" si="19"/>
        <v>13.025967459920098</v>
      </c>
      <c r="P198" s="58">
        <f t="shared" si="20"/>
        <v>1.0019974969169305</v>
      </c>
      <c r="Q198" s="59">
        <f>IF(P198&gt;=1,0,_xlfn.XLOOKUP(P198,'Sediane Nord'!$B$31:$B$131,'Sediane Nord'!$R$31:$R$131,,1))</f>
        <v>0</v>
      </c>
      <c r="R198" s="142">
        <f xml:space="preserve">
IF(AND(P198&gt;='Sediane Nord'!$S$15,A198&lt;='Sediane Nord'!$R$15),0,
IF(AND(P198&gt;='Sediane Nord'!$S$16,A198&lt;='Sediane Nord'!$R$16),0,
IF(AND(P198&gt;='Sediane Nord'!$S$17,A198&lt;='Sediane Nord'!$R$17),0,
IF(AND(P198&gt;='Sediane Nord'!$S$18,A198&lt;='Sediane Nord'!$R$18),0,
MIN(N198,$E$4*(1-D198)*Q198)))))</f>
        <v>0</v>
      </c>
    </row>
    <row r="199" spans="1:18" x14ac:dyDescent="0.45">
      <c r="A199" s="56">
        <f t="shared" si="14"/>
        <v>44835</v>
      </c>
      <c r="B199" s="157">
        <f>_xlfn.XLOOKUP(A199,'Sediane Nord'!$R$23:$R$25,'Sediane Nord'!$U$23:$U$25,0,0)</f>
        <v>0</v>
      </c>
      <c r="C199" s="143">
        <f>_xlfn.XLOOKUP(A199,'Sediane Nord'!$R$15:$R$18,'Sediane Nord'!$U$15:$U$18,SUM($E$3:$G$3),0)</f>
        <v>13</v>
      </c>
      <c r="D199" s="58">
        <f>'PT Storengy'!D191</f>
        <v>0.45</v>
      </c>
      <c r="E199" s="60">
        <f t="shared" si="15"/>
        <v>13.025967459920098</v>
      </c>
      <c r="F199" s="58">
        <f t="shared" si="16"/>
        <v>1.0019974969169305</v>
      </c>
      <c r="G199" s="59">
        <f>IF(F199&gt;=1,0,_xlfn.XLOOKUP(F199,'Sediane Nord'!$B$31:$B$131,'Sediane Nord'!$R$31:$R$131,,1))</f>
        <v>0</v>
      </c>
      <c r="H199" s="142">
        <f xml:space="preserve">
IF(AND(F199&gt;='Sediane Nord'!$S$15,A199&lt;='Sediane Nord'!$R$15),0,
IF(AND(F199&gt;='Sediane Nord'!$S$16,A199&lt;='Sediane Nord'!$R$16),0,
IF(AND(F199&gt;='Sediane Nord'!$S$17,A199&lt;='Sediane Nord'!$R$17),0,
IF(AND(F199&gt;='Sediane Nord'!$S$18,A199&lt;='Sediane Nord'!$R$18),0,
$E$4*(1-D199)*G199))))</f>
        <v>0</v>
      </c>
      <c r="I199" s="192">
        <f>IF(COUNTIFS('PTC GRTgaz'!$AA$11:$AA$28891,"",'PTC GRTgaz'!$B$11:$B$28891,'Nord-Ouest'!I$15,'PTC GRTgaz'!$D$11:$D$28891,'Nord-Ouest'!$A199,'PTC GRTgaz'!$C$11:$C$28891,"DEL")&gt;0,I$13,SUMIFS('PTC GRTgaz'!$AA$11:$AA$28891,'PTC GRTgaz'!$B$11:$B$28891,'Nord-Ouest'!I$15,'PTC GRTgaz'!$D$11:$D$28891,'Nord-Ouest'!$A199,'PTC GRTgaz'!$C$11:$C$28891,"DEL")*1.0026*$I$13/152.94)</f>
        <v>152.94117600000001</v>
      </c>
      <c r="J199" s="102">
        <f t="shared" si="17"/>
        <v>13.025967459920098</v>
      </c>
      <c r="K199" s="58">
        <f t="shared" si="18"/>
        <v>1.0019974969169305</v>
      </c>
      <c r="L199" s="59">
        <f>IF(K199&gt;=1,0,_xlfn.XLOOKUP(K199,'Sediane Nord'!$B$31:$B$131,'Sediane Nord'!$R$31:$R$131,,1))</f>
        <v>0</v>
      </c>
      <c r="M199" s="142">
        <f xml:space="preserve">
IF(AND(K199&gt;='Sediane Nord'!$S$15,A199&lt;='Sediane Nord'!$R$15),0,
IF(AND(K199&gt;='Sediane Nord'!$S$16,A199&lt;='Sediane Nord'!$R$16),0,
IF(AND(K199&gt;='Sediane Nord'!$S$17,A199&lt;='Sediane Nord'!$R$17),0,
IF(AND(K199&gt;='Sediane Nord'!$S$18,A199&lt;='Sediane Nord'!$R$18),0,
MIN(I199,$E$4*(1-D199)*L199)))))</f>
        <v>0</v>
      </c>
      <c r="N199" s="192">
        <f>IF(COUNTIFS('PTC GRTgaz'!$AB$11:$AB$28891,"",'PTC GRTgaz'!$B$11:$B$28891,'Nord-Ouest'!N$15,'PTC GRTgaz'!$D$11:$D$28891,'Nord-Ouest'!$A199,'PTC GRTgaz'!$C$11:$C$28891,"DEL")&gt;0,N$13,SUMIFS('PTC GRTgaz'!$AB$11:$AB$28891,'PTC GRTgaz'!$B$11:$B$28891,'Nord-Ouest'!N$15,'PTC GRTgaz'!$D$11:$D$28891,'Nord-Ouest'!$A199,'PTC GRTgaz'!$C$11:$C$28891,"DEL")*1.0026*$N$13/152.94)</f>
        <v>152.94117600000001</v>
      </c>
      <c r="O199" s="102">
        <f t="shared" si="19"/>
        <v>13.025967459920098</v>
      </c>
      <c r="P199" s="58">
        <f t="shared" si="20"/>
        <v>1.0019974969169305</v>
      </c>
      <c r="Q199" s="59">
        <f>IF(P199&gt;=1,0,_xlfn.XLOOKUP(P199,'Sediane Nord'!$B$31:$B$131,'Sediane Nord'!$R$31:$R$131,,1))</f>
        <v>0</v>
      </c>
      <c r="R199" s="142">
        <f xml:space="preserve">
IF(AND(P199&gt;='Sediane Nord'!$S$15,A199&lt;='Sediane Nord'!$R$15),0,
IF(AND(P199&gt;='Sediane Nord'!$S$16,A199&lt;='Sediane Nord'!$R$16),0,
IF(AND(P199&gt;='Sediane Nord'!$S$17,A199&lt;='Sediane Nord'!$R$17),0,
IF(AND(P199&gt;='Sediane Nord'!$S$18,A199&lt;='Sediane Nord'!$R$18),0,
MIN(N199,$E$4*(1-D199)*Q199)))))</f>
        <v>0</v>
      </c>
    </row>
    <row r="200" spans="1:18" x14ac:dyDescent="0.45">
      <c r="A200" s="56">
        <f t="shared" si="14"/>
        <v>44836</v>
      </c>
      <c r="B200" s="157">
        <f>_xlfn.XLOOKUP(A200,'Sediane Nord'!$R$23:$R$25,'Sediane Nord'!$U$23:$U$25,0,0)</f>
        <v>0</v>
      </c>
      <c r="C200" s="143">
        <f>_xlfn.XLOOKUP(A200,'Sediane Nord'!$R$15:$R$18,'Sediane Nord'!$U$15:$U$18,SUM($E$3:$G$3),0)</f>
        <v>13</v>
      </c>
      <c r="D200" s="58">
        <f>'PT Storengy'!D192</f>
        <v>0.45</v>
      </c>
      <c r="E200" s="60">
        <f t="shared" si="15"/>
        <v>13.025967459920098</v>
      </c>
      <c r="F200" s="58">
        <f t="shared" si="16"/>
        <v>1.0019974969169305</v>
      </c>
      <c r="G200" s="59">
        <f>IF(F200&gt;=1,0,_xlfn.XLOOKUP(F200,'Sediane Nord'!$B$31:$B$131,'Sediane Nord'!$R$31:$R$131,,1))</f>
        <v>0</v>
      </c>
      <c r="H200" s="142">
        <f xml:space="preserve">
IF(AND(F200&gt;='Sediane Nord'!$S$15,A200&lt;='Sediane Nord'!$R$15),0,
IF(AND(F200&gt;='Sediane Nord'!$S$16,A200&lt;='Sediane Nord'!$R$16),0,
IF(AND(F200&gt;='Sediane Nord'!$S$17,A200&lt;='Sediane Nord'!$R$17),0,
IF(AND(F200&gt;='Sediane Nord'!$S$18,A200&lt;='Sediane Nord'!$R$18),0,
$E$4*(1-D200)*G200))))</f>
        <v>0</v>
      </c>
      <c r="I200" s="192">
        <f>IF(COUNTIFS('PTC GRTgaz'!$AA$11:$AA$28891,"",'PTC GRTgaz'!$B$11:$B$28891,'Nord-Ouest'!I$15,'PTC GRTgaz'!$D$11:$D$28891,'Nord-Ouest'!$A200,'PTC GRTgaz'!$C$11:$C$28891,"DEL")&gt;0,I$13,SUMIFS('PTC GRTgaz'!$AA$11:$AA$28891,'PTC GRTgaz'!$B$11:$B$28891,'Nord-Ouest'!I$15,'PTC GRTgaz'!$D$11:$D$28891,'Nord-Ouest'!$A200,'PTC GRTgaz'!$C$11:$C$28891,"DEL")*1.0026*$I$13/152.94)</f>
        <v>152.94117600000001</v>
      </c>
      <c r="J200" s="102">
        <f t="shared" si="17"/>
        <v>13.025967459920098</v>
      </c>
      <c r="K200" s="58">
        <f t="shared" si="18"/>
        <v>1.0019974969169305</v>
      </c>
      <c r="L200" s="59">
        <f>IF(K200&gt;=1,0,_xlfn.XLOOKUP(K200,'Sediane Nord'!$B$31:$B$131,'Sediane Nord'!$R$31:$R$131,,1))</f>
        <v>0</v>
      </c>
      <c r="M200" s="142">
        <f xml:space="preserve">
IF(AND(K200&gt;='Sediane Nord'!$S$15,A200&lt;='Sediane Nord'!$R$15),0,
IF(AND(K200&gt;='Sediane Nord'!$S$16,A200&lt;='Sediane Nord'!$R$16),0,
IF(AND(K200&gt;='Sediane Nord'!$S$17,A200&lt;='Sediane Nord'!$R$17),0,
IF(AND(K200&gt;='Sediane Nord'!$S$18,A200&lt;='Sediane Nord'!$R$18),0,
MIN(I200,$E$4*(1-D200)*L200)))))</f>
        <v>0</v>
      </c>
      <c r="N200" s="192">
        <f>IF(COUNTIFS('PTC GRTgaz'!$AB$11:$AB$28891,"",'PTC GRTgaz'!$B$11:$B$28891,'Nord-Ouest'!N$15,'PTC GRTgaz'!$D$11:$D$28891,'Nord-Ouest'!$A200,'PTC GRTgaz'!$C$11:$C$28891,"DEL")&gt;0,N$13,SUMIFS('PTC GRTgaz'!$AB$11:$AB$28891,'PTC GRTgaz'!$B$11:$B$28891,'Nord-Ouest'!N$15,'PTC GRTgaz'!$D$11:$D$28891,'Nord-Ouest'!$A200,'PTC GRTgaz'!$C$11:$C$28891,"DEL")*1.0026*$N$13/152.94)</f>
        <v>152.94117600000001</v>
      </c>
      <c r="O200" s="102">
        <f t="shared" si="19"/>
        <v>13.025967459920098</v>
      </c>
      <c r="P200" s="58">
        <f t="shared" si="20"/>
        <v>1.0019974969169305</v>
      </c>
      <c r="Q200" s="59">
        <f>IF(P200&gt;=1,0,_xlfn.XLOOKUP(P200,'Sediane Nord'!$B$31:$B$131,'Sediane Nord'!$R$31:$R$131,,1))</f>
        <v>0</v>
      </c>
      <c r="R200" s="142">
        <f xml:space="preserve">
IF(AND(P200&gt;='Sediane Nord'!$S$15,A200&lt;='Sediane Nord'!$R$15),0,
IF(AND(P200&gt;='Sediane Nord'!$S$16,A200&lt;='Sediane Nord'!$R$16),0,
IF(AND(P200&gt;='Sediane Nord'!$S$17,A200&lt;='Sediane Nord'!$R$17),0,
IF(AND(P200&gt;='Sediane Nord'!$S$18,A200&lt;='Sediane Nord'!$R$18),0,
MIN(N200,$E$4*(1-D200)*Q200)))))</f>
        <v>0</v>
      </c>
    </row>
    <row r="201" spans="1:18" x14ac:dyDescent="0.45">
      <c r="A201" s="56">
        <f t="shared" si="14"/>
        <v>44837</v>
      </c>
      <c r="B201" s="157">
        <f>_xlfn.XLOOKUP(A201,'Sediane Nord'!$R$23:$R$25,'Sediane Nord'!$U$23:$U$25,0,0)</f>
        <v>0</v>
      </c>
      <c r="C201" s="143">
        <f>_xlfn.XLOOKUP(A201,'Sediane Nord'!$R$15:$R$18,'Sediane Nord'!$U$15:$U$18,SUM($E$3:$G$3),0)</f>
        <v>13</v>
      </c>
      <c r="D201" s="58">
        <f>'PT Storengy'!D193</f>
        <v>0.7</v>
      </c>
      <c r="E201" s="60">
        <f t="shared" si="15"/>
        <v>13.025967459920098</v>
      </c>
      <c r="F201" s="58">
        <f t="shared" si="16"/>
        <v>1.0019974969169305</v>
      </c>
      <c r="G201" s="59">
        <f>IF(F201&gt;=1,0,_xlfn.XLOOKUP(F201,'Sediane Nord'!$B$31:$B$131,'Sediane Nord'!$R$31:$R$131,,1))</f>
        <v>0</v>
      </c>
      <c r="H201" s="142">
        <f xml:space="preserve">
IF(AND(F201&gt;='Sediane Nord'!$S$15,A201&lt;='Sediane Nord'!$R$15),0,
IF(AND(F201&gt;='Sediane Nord'!$S$16,A201&lt;='Sediane Nord'!$R$16),0,
IF(AND(F201&gt;='Sediane Nord'!$S$17,A201&lt;='Sediane Nord'!$R$17),0,
IF(AND(F201&gt;='Sediane Nord'!$S$18,A201&lt;='Sediane Nord'!$R$18),0,
$E$4*(1-D201)*G201))))</f>
        <v>0</v>
      </c>
      <c r="I201" s="192">
        <f>IF(COUNTIFS('PTC GRTgaz'!$AA$11:$AA$28891,"",'PTC GRTgaz'!$B$11:$B$28891,'Nord-Ouest'!I$15,'PTC GRTgaz'!$D$11:$D$28891,'Nord-Ouest'!$A201,'PTC GRTgaz'!$C$11:$C$28891,"DEL")&gt;0,I$13,SUMIFS('PTC GRTgaz'!$AA$11:$AA$28891,'PTC GRTgaz'!$B$11:$B$28891,'Nord-Ouest'!I$15,'PTC GRTgaz'!$D$11:$D$28891,'Nord-Ouest'!$A201,'PTC GRTgaz'!$C$11:$C$28891,"DEL")*1.0026*$I$13/152.94)</f>
        <v>45.117346917693212</v>
      </c>
      <c r="J201" s="102">
        <f t="shared" si="17"/>
        <v>13.025967459920098</v>
      </c>
      <c r="K201" s="58">
        <f t="shared" si="18"/>
        <v>1.0019974969169305</v>
      </c>
      <c r="L201" s="59">
        <f>IF(K201&gt;=1,0,_xlfn.XLOOKUP(K201,'Sediane Nord'!$B$31:$B$131,'Sediane Nord'!$R$31:$R$131,,1))</f>
        <v>0</v>
      </c>
      <c r="M201" s="142">
        <f xml:space="preserve">
IF(AND(K201&gt;='Sediane Nord'!$S$15,A201&lt;='Sediane Nord'!$R$15),0,
IF(AND(K201&gt;='Sediane Nord'!$S$16,A201&lt;='Sediane Nord'!$R$16),0,
IF(AND(K201&gt;='Sediane Nord'!$S$17,A201&lt;='Sediane Nord'!$R$17),0,
IF(AND(K201&gt;='Sediane Nord'!$S$18,A201&lt;='Sediane Nord'!$R$18),0,
MIN(I201,$E$4*(1-D201)*L201)))))</f>
        <v>0</v>
      </c>
      <c r="N201" s="192">
        <f>IF(COUNTIFS('PTC GRTgaz'!$AB$11:$AB$28891,"",'PTC GRTgaz'!$B$11:$B$28891,'Nord-Ouest'!N$15,'PTC GRTgaz'!$D$11:$D$28891,'Nord-Ouest'!$A201,'PTC GRTgaz'!$C$11:$C$28891,"DEL")&gt;0,N$13,SUMIFS('PTC GRTgaz'!$AB$11:$AB$28891,'PTC GRTgaz'!$B$11:$B$28891,'Nord-Ouest'!N$15,'PTC GRTgaz'!$D$11:$D$28891,'Nord-Ouest'!$A201,'PTC GRTgaz'!$C$11:$C$28891,"DEL")*1.0026*$N$13/152.94)</f>
        <v>45.117346917693212</v>
      </c>
      <c r="O201" s="102">
        <f t="shared" si="19"/>
        <v>13.025967459920098</v>
      </c>
      <c r="P201" s="58">
        <f t="shared" si="20"/>
        <v>1.0019974969169305</v>
      </c>
      <c r="Q201" s="59">
        <f>IF(P201&gt;=1,0,_xlfn.XLOOKUP(P201,'Sediane Nord'!$B$31:$B$131,'Sediane Nord'!$R$31:$R$131,,1))</f>
        <v>0</v>
      </c>
      <c r="R201" s="142">
        <f xml:space="preserve">
IF(AND(P201&gt;='Sediane Nord'!$S$15,A201&lt;='Sediane Nord'!$R$15),0,
IF(AND(P201&gt;='Sediane Nord'!$S$16,A201&lt;='Sediane Nord'!$R$16),0,
IF(AND(P201&gt;='Sediane Nord'!$S$17,A201&lt;='Sediane Nord'!$R$17),0,
IF(AND(P201&gt;='Sediane Nord'!$S$18,A201&lt;='Sediane Nord'!$R$18),0,
MIN(N201,$E$4*(1-D201)*Q201)))))</f>
        <v>0</v>
      </c>
    </row>
    <row r="202" spans="1:18" x14ac:dyDescent="0.45">
      <c r="A202" s="56">
        <f t="shared" si="14"/>
        <v>44838</v>
      </c>
      <c r="B202" s="157">
        <f>_xlfn.XLOOKUP(A202,'Sediane Nord'!$R$23:$R$25,'Sediane Nord'!$U$23:$U$25,0,0)</f>
        <v>0</v>
      </c>
      <c r="C202" s="143">
        <f>_xlfn.XLOOKUP(A202,'Sediane Nord'!$R$15:$R$18,'Sediane Nord'!$U$15:$U$18,SUM($E$3:$G$3),0)</f>
        <v>13</v>
      </c>
      <c r="D202" s="58">
        <f>'PT Storengy'!D194</f>
        <v>0.45</v>
      </c>
      <c r="E202" s="60">
        <f t="shared" si="15"/>
        <v>13.025967459920098</v>
      </c>
      <c r="F202" s="58">
        <f t="shared" si="16"/>
        <v>1.0019974969169305</v>
      </c>
      <c r="G202" s="59">
        <f>IF(F202&gt;=1,0,_xlfn.XLOOKUP(F202,'Sediane Nord'!$B$31:$B$131,'Sediane Nord'!$R$31:$R$131,,1))</f>
        <v>0</v>
      </c>
      <c r="H202" s="142">
        <f xml:space="preserve">
IF(AND(F202&gt;='Sediane Nord'!$S$15,A202&lt;='Sediane Nord'!$R$15),0,
IF(AND(F202&gt;='Sediane Nord'!$S$16,A202&lt;='Sediane Nord'!$R$16),0,
IF(AND(F202&gt;='Sediane Nord'!$S$17,A202&lt;='Sediane Nord'!$R$17),0,
IF(AND(F202&gt;='Sediane Nord'!$S$18,A202&lt;='Sediane Nord'!$R$18),0,
$E$4*(1-D202)*G202))))</f>
        <v>0</v>
      </c>
      <c r="I202" s="192">
        <f>IF(COUNTIFS('PTC GRTgaz'!$AA$11:$AA$28891,"",'PTC GRTgaz'!$B$11:$B$28891,'Nord-Ouest'!I$15,'PTC GRTgaz'!$D$11:$D$28891,'Nord-Ouest'!$A202,'PTC GRTgaz'!$C$11:$C$28891,"DEL")&gt;0,I$13,SUMIFS('PTC GRTgaz'!$AA$11:$AA$28891,'PTC GRTgaz'!$B$11:$B$28891,'Nord-Ouest'!I$15,'PTC GRTgaz'!$D$11:$D$28891,'Nord-Ouest'!$A202,'PTC GRTgaz'!$C$11:$C$28891,"DEL")*1.0026*$I$13/152.94)</f>
        <v>45.117346917693212</v>
      </c>
      <c r="J202" s="102">
        <f t="shared" si="17"/>
        <v>13.025967459920098</v>
      </c>
      <c r="K202" s="58">
        <f t="shared" si="18"/>
        <v>1.0019974969169305</v>
      </c>
      <c r="L202" s="59">
        <f>IF(K202&gt;=1,0,_xlfn.XLOOKUP(K202,'Sediane Nord'!$B$31:$B$131,'Sediane Nord'!$R$31:$R$131,,1))</f>
        <v>0</v>
      </c>
      <c r="M202" s="142">
        <f xml:space="preserve">
IF(AND(K202&gt;='Sediane Nord'!$S$15,A202&lt;='Sediane Nord'!$R$15),0,
IF(AND(K202&gt;='Sediane Nord'!$S$16,A202&lt;='Sediane Nord'!$R$16),0,
IF(AND(K202&gt;='Sediane Nord'!$S$17,A202&lt;='Sediane Nord'!$R$17),0,
IF(AND(K202&gt;='Sediane Nord'!$S$18,A202&lt;='Sediane Nord'!$R$18),0,
MIN(I202,$E$4*(1-D202)*L202)))))</f>
        <v>0</v>
      </c>
      <c r="N202" s="192">
        <f>IF(COUNTIFS('PTC GRTgaz'!$AB$11:$AB$28891,"",'PTC GRTgaz'!$B$11:$B$28891,'Nord-Ouest'!N$15,'PTC GRTgaz'!$D$11:$D$28891,'Nord-Ouest'!$A202,'PTC GRTgaz'!$C$11:$C$28891,"DEL")&gt;0,N$13,SUMIFS('PTC GRTgaz'!$AB$11:$AB$28891,'PTC GRTgaz'!$B$11:$B$28891,'Nord-Ouest'!N$15,'PTC GRTgaz'!$D$11:$D$28891,'Nord-Ouest'!$A202,'PTC GRTgaz'!$C$11:$C$28891,"DEL")*1.0026*$N$13/152.94)</f>
        <v>45.117346917693212</v>
      </c>
      <c r="O202" s="102">
        <f t="shared" si="19"/>
        <v>13.025967459920098</v>
      </c>
      <c r="P202" s="58">
        <f t="shared" si="20"/>
        <v>1.0019974969169305</v>
      </c>
      <c r="Q202" s="59">
        <f>IF(P202&gt;=1,0,_xlfn.XLOOKUP(P202,'Sediane Nord'!$B$31:$B$131,'Sediane Nord'!$R$31:$R$131,,1))</f>
        <v>0</v>
      </c>
      <c r="R202" s="142">
        <f xml:space="preserve">
IF(AND(P202&gt;='Sediane Nord'!$S$15,A202&lt;='Sediane Nord'!$R$15),0,
IF(AND(P202&gt;='Sediane Nord'!$S$16,A202&lt;='Sediane Nord'!$R$16),0,
IF(AND(P202&gt;='Sediane Nord'!$S$17,A202&lt;='Sediane Nord'!$R$17),0,
IF(AND(P202&gt;='Sediane Nord'!$S$18,A202&lt;='Sediane Nord'!$R$18),0,
MIN(N202,$E$4*(1-D202)*Q202)))))</f>
        <v>0</v>
      </c>
    </row>
    <row r="203" spans="1:18" x14ac:dyDescent="0.45">
      <c r="A203" s="56">
        <f t="shared" si="14"/>
        <v>44839</v>
      </c>
      <c r="B203" s="157">
        <f>_xlfn.XLOOKUP(A203,'Sediane Nord'!$R$23:$R$25,'Sediane Nord'!$U$23:$U$25,0,0)</f>
        <v>0</v>
      </c>
      <c r="C203" s="143">
        <f>_xlfn.XLOOKUP(A203,'Sediane Nord'!$R$15:$R$18,'Sediane Nord'!$U$15:$U$18,SUM($E$3:$G$3),0)</f>
        <v>13</v>
      </c>
      <c r="D203" s="58">
        <f>'PT Storengy'!D195</f>
        <v>0.45</v>
      </c>
      <c r="E203" s="60">
        <f t="shared" si="15"/>
        <v>13.025967459920098</v>
      </c>
      <c r="F203" s="58">
        <f t="shared" si="16"/>
        <v>1.0019974969169305</v>
      </c>
      <c r="G203" s="59">
        <f>IF(F203&gt;=1,0,_xlfn.XLOOKUP(F203,'Sediane Nord'!$B$31:$B$131,'Sediane Nord'!$R$31:$R$131,,1))</f>
        <v>0</v>
      </c>
      <c r="H203" s="142">
        <f xml:space="preserve">
IF(AND(F203&gt;='Sediane Nord'!$S$15,A203&lt;='Sediane Nord'!$R$15),0,
IF(AND(F203&gt;='Sediane Nord'!$S$16,A203&lt;='Sediane Nord'!$R$16),0,
IF(AND(F203&gt;='Sediane Nord'!$S$17,A203&lt;='Sediane Nord'!$R$17),0,
IF(AND(F203&gt;='Sediane Nord'!$S$18,A203&lt;='Sediane Nord'!$R$18),0,
$E$4*(1-D203)*G203))))</f>
        <v>0</v>
      </c>
      <c r="I203" s="192">
        <f>IF(COUNTIFS('PTC GRTgaz'!$AA$11:$AA$28891,"",'PTC GRTgaz'!$B$11:$B$28891,'Nord-Ouest'!I$15,'PTC GRTgaz'!$D$11:$D$28891,'Nord-Ouest'!$A203,'PTC GRTgaz'!$C$11:$C$28891,"DEL")&gt;0,I$13,SUMIFS('PTC GRTgaz'!$AA$11:$AA$28891,'PTC GRTgaz'!$B$11:$B$28891,'Nord-Ouest'!I$15,'PTC GRTgaz'!$D$11:$D$28891,'Nord-Ouest'!$A203,'PTC GRTgaz'!$C$11:$C$28891,"DEL")*1.0026*$I$13/152.94)</f>
        <v>45.117346917693212</v>
      </c>
      <c r="J203" s="102">
        <f t="shared" si="17"/>
        <v>13.025967459920098</v>
      </c>
      <c r="K203" s="58">
        <f t="shared" si="18"/>
        <v>1.0019974969169305</v>
      </c>
      <c r="L203" s="59">
        <f>IF(K203&gt;=1,0,_xlfn.XLOOKUP(K203,'Sediane Nord'!$B$31:$B$131,'Sediane Nord'!$R$31:$R$131,,1))</f>
        <v>0</v>
      </c>
      <c r="M203" s="142">
        <f xml:space="preserve">
IF(AND(K203&gt;='Sediane Nord'!$S$15,A203&lt;='Sediane Nord'!$R$15),0,
IF(AND(K203&gt;='Sediane Nord'!$S$16,A203&lt;='Sediane Nord'!$R$16),0,
IF(AND(K203&gt;='Sediane Nord'!$S$17,A203&lt;='Sediane Nord'!$R$17),0,
IF(AND(K203&gt;='Sediane Nord'!$S$18,A203&lt;='Sediane Nord'!$R$18),0,
MIN(I203,$E$4*(1-D203)*L203)))))</f>
        <v>0</v>
      </c>
      <c r="N203" s="192">
        <f>IF(COUNTIFS('PTC GRTgaz'!$AB$11:$AB$28891,"",'PTC GRTgaz'!$B$11:$B$28891,'Nord-Ouest'!N$15,'PTC GRTgaz'!$D$11:$D$28891,'Nord-Ouest'!$A203,'PTC GRTgaz'!$C$11:$C$28891,"DEL")&gt;0,N$13,SUMIFS('PTC GRTgaz'!$AB$11:$AB$28891,'PTC GRTgaz'!$B$11:$B$28891,'Nord-Ouest'!N$15,'PTC GRTgaz'!$D$11:$D$28891,'Nord-Ouest'!$A203,'PTC GRTgaz'!$C$11:$C$28891,"DEL")*1.0026*$N$13/152.94)</f>
        <v>45.117346917693212</v>
      </c>
      <c r="O203" s="102">
        <f t="shared" si="19"/>
        <v>13.025967459920098</v>
      </c>
      <c r="P203" s="58">
        <f t="shared" si="20"/>
        <v>1.0019974969169305</v>
      </c>
      <c r="Q203" s="59">
        <f>IF(P203&gt;=1,0,_xlfn.XLOOKUP(P203,'Sediane Nord'!$B$31:$B$131,'Sediane Nord'!$R$31:$R$131,,1))</f>
        <v>0</v>
      </c>
      <c r="R203" s="142">
        <f xml:space="preserve">
IF(AND(P203&gt;='Sediane Nord'!$S$15,A203&lt;='Sediane Nord'!$R$15),0,
IF(AND(P203&gt;='Sediane Nord'!$S$16,A203&lt;='Sediane Nord'!$R$16),0,
IF(AND(P203&gt;='Sediane Nord'!$S$17,A203&lt;='Sediane Nord'!$R$17),0,
IF(AND(P203&gt;='Sediane Nord'!$S$18,A203&lt;='Sediane Nord'!$R$18),0,
MIN(N203,$E$4*(1-D203)*Q203)))))</f>
        <v>0</v>
      </c>
    </row>
    <row r="204" spans="1:18" x14ac:dyDescent="0.45">
      <c r="A204" s="56">
        <f t="shared" si="14"/>
        <v>44840</v>
      </c>
      <c r="B204" s="157">
        <f>_xlfn.XLOOKUP(A204,'Sediane Nord'!$R$23:$R$25,'Sediane Nord'!$U$23:$U$25,0,0)</f>
        <v>0</v>
      </c>
      <c r="C204" s="143">
        <f>_xlfn.XLOOKUP(A204,'Sediane Nord'!$R$15:$R$18,'Sediane Nord'!$U$15:$U$18,SUM($E$3:$G$3),0)</f>
        <v>13</v>
      </c>
      <c r="D204" s="58">
        <f>'PT Storengy'!D196</f>
        <v>0.45</v>
      </c>
      <c r="E204" s="60">
        <f t="shared" si="15"/>
        <v>13.025967459920098</v>
      </c>
      <c r="F204" s="58">
        <f t="shared" si="16"/>
        <v>1.0019974969169305</v>
      </c>
      <c r="G204" s="59">
        <f>IF(F204&gt;=1,0,_xlfn.XLOOKUP(F204,'Sediane Nord'!$B$31:$B$131,'Sediane Nord'!$R$31:$R$131,,1))</f>
        <v>0</v>
      </c>
      <c r="H204" s="142">
        <f xml:space="preserve">
IF(AND(F204&gt;='Sediane Nord'!$S$15,A204&lt;='Sediane Nord'!$R$15),0,
IF(AND(F204&gt;='Sediane Nord'!$S$16,A204&lt;='Sediane Nord'!$R$16),0,
IF(AND(F204&gt;='Sediane Nord'!$S$17,A204&lt;='Sediane Nord'!$R$17),0,
IF(AND(F204&gt;='Sediane Nord'!$S$18,A204&lt;='Sediane Nord'!$R$18),0,
$E$4*(1-D204)*G204))))</f>
        <v>0</v>
      </c>
      <c r="I204" s="192">
        <f>IF(COUNTIFS('PTC GRTgaz'!$AA$11:$AA$28891,"",'PTC GRTgaz'!$B$11:$B$28891,'Nord-Ouest'!I$15,'PTC GRTgaz'!$D$11:$D$28891,'Nord-Ouest'!$A204,'PTC GRTgaz'!$C$11:$C$28891,"DEL")&gt;0,I$13,SUMIFS('PTC GRTgaz'!$AA$11:$AA$28891,'PTC GRTgaz'!$B$11:$B$28891,'Nord-Ouest'!I$15,'PTC GRTgaz'!$D$11:$D$28891,'Nord-Ouest'!$A204,'PTC GRTgaz'!$C$11:$C$28891,"DEL")*1.0026*$I$13/152.94)</f>
        <v>45.117346917693212</v>
      </c>
      <c r="J204" s="102">
        <f t="shared" si="17"/>
        <v>13.025967459920098</v>
      </c>
      <c r="K204" s="58">
        <f t="shared" si="18"/>
        <v>1.0019974969169305</v>
      </c>
      <c r="L204" s="59">
        <f>IF(K204&gt;=1,0,_xlfn.XLOOKUP(K204,'Sediane Nord'!$B$31:$B$131,'Sediane Nord'!$R$31:$R$131,,1))</f>
        <v>0</v>
      </c>
      <c r="M204" s="142">
        <f xml:space="preserve">
IF(AND(K204&gt;='Sediane Nord'!$S$15,A204&lt;='Sediane Nord'!$R$15),0,
IF(AND(K204&gt;='Sediane Nord'!$S$16,A204&lt;='Sediane Nord'!$R$16),0,
IF(AND(K204&gt;='Sediane Nord'!$S$17,A204&lt;='Sediane Nord'!$R$17),0,
IF(AND(K204&gt;='Sediane Nord'!$S$18,A204&lt;='Sediane Nord'!$R$18),0,
MIN(I204,$E$4*(1-D204)*L204)))))</f>
        <v>0</v>
      </c>
      <c r="N204" s="192">
        <f>IF(COUNTIFS('PTC GRTgaz'!$AB$11:$AB$28891,"",'PTC GRTgaz'!$B$11:$B$28891,'Nord-Ouest'!N$15,'PTC GRTgaz'!$D$11:$D$28891,'Nord-Ouest'!$A204,'PTC GRTgaz'!$C$11:$C$28891,"DEL")&gt;0,N$13,SUMIFS('PTC GRTgaz'!$AB$11:$AB$28891,'PTC GRTgaz'!$B$11:$B$28891,'Nord-Ouest'!N$15,'PTC GRTgaz'!$D$11:$D$28891,'Nord-Ouest'!$A204,'PTC GRTgaz'!$C$11:$C$28891,"DEL")*1.0026*$N$13/152.94)</f>
        <v>45.117346917693212</v>
      </c>
      <c r="O204" s="102">
        <f t="shared" si="19"/>
        <v>13.025967459920098</v>
      </c>
      <c r="P204" s="58">
        <f t="shared" si="20"/>
        <v>1.0019974969169305</v>
      </c>
      <c r="Q204" s="59">
        <f>IF(P204&gt;=1,0,_xlfn.XLOOKUP(P204,'Sediane Nord'!$B$31:$B$131,'Sediane Nord'!$R$31:$R$131,,1))</f>
        <v>0</v>
      </c>
      <c r="R204" s="142">
        <f xml:space="preserve">
IF(AND(P204&gt;='Sediane Nord'!$S$15,A204&lt;='Sediane Nord'!$R$15),0,
IF(AND(P204&gt;='Sediane Nord'!$S$16,A204&lt;='Sediane Nord'!$R$16),0,
IF(AND(P204&gt;='Sediane Nord'!$S$17,A204&lt;='Sediane Nord'!$R$17),0,
IF(AND(P204&gt;='Sediane Nord'!$S$18,A204&lt;='Sediane Nord'!$R$18),0,
MIN(N204,$E$4*(1-D204)*Q204)))))</f>
        <v>0</v>
      </c>
    </row>
    <row r="205" spans="1:18" x14ac:dyDescent="0.45">
      <c r="A205" s="56">
        <f t="shared" si="14"/>
        <v>44841</v>
      </c>
      <c r="B205" s="157">
        <f>_xlfn.XLOOKUP(A205,'Sediane Nord'!$R$23:$R$25,'Sediane Nord'!$U$23:$U$25,0,0)</f>
        <v>0</v>
      </c>
      <c r="C205" s="143">
        <f>_xlfn.XLOOKUP(A205,'Sediane Nord'!$R$15:$R$18,'Sediane Nord'!$U$15:$U$18,SUM($E$3:$G$3),0)</f>
        <v>13</v>
      </c>
      <c r="D205" s="58">
        <f>'PT Storengy'!D197</f>
        <v>0.45</v>
      </c>
      <c r="E205" s="60">
        <f t="shared" si="15"/>
        <v>13.025967459920098</v>
      </c>
      <c r="F205" s="58">
        <f t="shared" si="16"/>
        <v>1.0019974969169305</v>
      </c>
      <c r="G205" s="59">
        <f>IF(F205&gt;=1,0,_xlfn.XLOOKUP(F205,'Sediane Nord'!$B$31:$B$131,'Sediane Nord'!$R$31:$R$131,,1))</f>
        <v>0</v>
      </c>
      <c r="H205" s="142">
        <f xml:space="preserve">
IF(AND(F205&gt;='Sediane Nord'!$S$15,A205&lt;='Sediane Nord'!$R$15),0,
IF(AND(F205&gt;='Sediane Nord'!$S$16,A205&lt;='Sediane Nord'!$R$16),0,
IF(AND(F205&gt;='Sediane Nord'!$S$17,A205&lt;='Sediane Nord'!$R$17),0,
IF(AND(F205&gt;='Sediane Nord'!$S$18,A205&lt;='Sediane Nord'!$R$18),0,
$E$4*(1-D205)*G205))))</f>
        <v>0</v>
      </c>
      <c r="I205" s="192">
        <f>IF(COUNTIFS('PTC GRTgaz'!$AA$11:$AA$28891,"",'PTC GRTgaz'!$B$11:$B$28891,'Nord-Ouest'!I$15,'PTC GRTgaz'!$D$11:$D$28891,'Nord-Ouest'!$A205,'PTC GRTgaz'!$C$11:$C$28891,"DEL")&gt;0,I$13,SUMIFS('PTC GRTgaz'!$AA$11:$AA$28891,'PTC GRTgaz'!$B$11:$B$28891,'Nord-Ouest'!I$15,'PTC GRTgaz'!$D$11:$D$28891,'Nord-Ouest'!$A205,'PTC GRTgaz'!$C$11:$C$28891,"DEL")*1.0026*$I$13/152.94)</f>
        <v>45.117346917693212</v>
      </c>
      <c r="J205" s="102">
        <f t="shared" si="17"/>
        <v>13.025967459920098</v>
      </c>
      <c r="K205" s="58">
        <f t="shared" si="18"/>
        <v>1.0019974969169305</v>
      </c>
      <c r="L205" s="59">
        <f>IF(K205&gt;=1,0,_xlfn.XLOOKUP(K205,'Sediane Nord'!$B$31:$B$131,'Sediane Nord'!$R$31:$R$131,,1))</f>
        <v>0</v>
      </c>
      <c r="M205" s="142">
        <f xml:space="preserve">
IF(AND(K205&gt;='Sediane Nord'!$S$15,A205&lt;='Sediane Nord'!$R$15),0,
IF(AND(K205&gt;='Sediane Nord'!$S$16,A205&lt;='Sediane Nord'!$R$16),0,
IF(AND(K205&gt;='Sediane Nord'!$S$17,A205&lt;='Sediane Nord'!$R$17),0,
IF(AND(K205&gt;='Sediane Nord'!$S$18,A205&lt;='Sediane Nord'!$R$18),0,
MIN(I205,$E$4*(1-D205)*L205)))))</f>
        <v>0</v>
      </c>
      <c r="N205" s="192">
        <f>IF(COUNTIFS('PTC GRTgaz'!$AB$11:$AB$28891,"",'PTC GRTgaz'!$B$11:$B$28891,'Nord-Ouest'!N$15,'PTC GRTgaz'!$D$11:$D$28891,'Nord-Ouest'!$A205,'PTC GRTgaz'!$C$11:$C$28891,"DEL")&gt;0,N$13,SUMIFS('PTC GRTgaz'!$AB$11:$AB$28891,'PTC GRTgaz'!$B$11:$B$28891,'Nord-Ouest'!N$15,'PTC GRTgaz'!$D$11:$D$28891,'Nord-Ouest'!$A205,'PTC GRTgaz'!$C$11:$C$28891,"DEL")*1.0026*$N$13/152.94)</f>
        <v>45.117346917693212</v>
      </c>
      <c r="O205" s="102">
        <f t="shared" si="19"/>
        <v>13.025967459920098</v>
      </c>
      <c r="P205" s="58">
        <f t="shared" si="20"/>
        <v>1.0019974969169305</v>
      </c>
      <c r="Q205" s="59">
        <f>IF(P205&gt;=1,0,_xlfn.XLOOKUP(P205,'Sediane Nord'!$B$31:$B$131,'Sediane Nord'!$R$31:$R$131,,1))</f>
        <v>0</v>
      </c>
      <c r="R205" s="142">
        <f xml:space="preserve">
IF(AND(P205&gt;='Sediane Nord'!$S$15,A205&lt;='Sediane Nord'!$R$15),0,
IF(AND(P205&gt;='Sediane Nord'!$S$16,A205&lt;='Sediane Nord'!$R$16),0,
IF(AND(P205&gt;='Sediane Nord'!$S$17,A205&lt;='Sediane Nord'!$R$17),0,
IF(AND(P205&gt;='Sediane Nord'!$S$18,A205&lt;='Sediane Nord'!$R$18),0,
MIN(N205,$E$4*(1-D205)*Q205)))))</f>
        <v>0</v>
      </c>
    </row>
    <row r="206" spans="1:18" x14ac:dyDescent="0.45">
      <c r="A206" s="56">
        <f t="shared" si="14"/>
        <v>44842</v>
      </c>
      <c r="B206" s="157">
        <f>_xlfn.XLOOKUP(A206,'Sediane Nord'!$R$23:$R$25,'Sediane Nord'!$U$23:$U$25,0,0)</f>
        <v>0</v>
      </c>
      <c r="C206" s="143">
        <f>_xlfn.XLOOKUP(A206,'Sediane Nord'!$R$15:$R$18,'Sediane Nord'!$U$15:$U$18,SUM($E$3:$G$3),0)</f>
        <v>13</v>
      </c>
      <c r="D206" s="58">
        <f>'PT Storengy'!D198</f>
        <v>0.45</v>
      </c>
      <c r="E206" s="60">
        <f t="shared" si="15"/>
        <v>13.025967459920098</v>
      </c>
      <c r="F206" s="58">
        <f t="shared" si="16"/>
        <v>1.0019974969169305</v>
      </c>
      <c r="G206" s="59">
        <f>IF(F206&gt;=1,0,_xlfn.XLOOKUP(F206,'Sediane Nord'!$B$31:$B$131,'Sediane Nord'!$R$31:$R$131,,1))</f>
        <v>0</v>
      </c>
      <c r="H206" s="142">
        <f xml:space="preserve">
IF(AND(F206&gt;='Sediane Nord'!$S$15,A206&lt;='Sediane Nord'!$R$15),0,
IF(AND(F206&gt;='Sediane Nord'!$S$16,A206&lt;='Sediane Nord'!$R$16),0,
IF(AND(F206&gt;='Sediane Nord'!$S$17,A206&lt;='Sediane Nord'!$R$17),0,
IF(AND(F206&gt;='Sediane Nord'!$S$18,A206&lt;='Sediane Nord'!$R$18),0,
$E$4*(1-D206)*G206))))</f>
        <v>0</v>
      </c>
      <c r="I206" s="192">
        <f>IF(COUNTIFS('PTC GRTgaz'!$AA$11:$AA$28891,"",'PTC GRTgaz'!$B$11:$B$28891,'Nord-Ouest'!I$15,'PTC GRTgaz'!$D$11:$D$28891,'Nord-Ouest'!$A206,'PTC GRTgaz'!$C$11:$C$28891,"DEL")&gt;0,I$13,SUMIFS('PTC GRTgaz'!$AA$11:$AA$28891,'PTC GRTgaz'!$B$11:$B$28891,'Nord-Ouest'!I$15,'PTC GRTgaz'!$D$11:$D$28891,'Nord-Ouest'!$A206,'PTC GRTgaz'!$C$11:$C$28891,"DEL")*1.0026*$I$13/152.94)</f>
        <v>45.117346917693212</v>
      </c>
      <c r="J206" s="102">
        <f t="shared" si="17"/>
        <v>13.025967459920098</v>
      </c>
      <c r="K206" s="58">
        <f t="shared" si="18"/>
        <v>1.0019974969169305</v>
      </c>
      <c r="L206" s="59">
        <f>IF(K206&gt;=1,0,_xlfn.XLOOKUP(K206,'Sediane Nord'!$B$31:$B$131,'Sediane Nord'!$R$31:$R$131,,1))</f>
        <v>0</v>
      </c>
      <c r="M206" s="142">
        <f xml:space="preserve">
IF(AND(K206&gt;='Sediane Nord'!$S$15,A206&lt;='Sediane Nord'!$R$15),0,
IF(AND(K206&gt;='Sediane Nord'!$S$16,A206&lt;='Sediane Nord'!$R$16),0,
IF(AND(K206&gt;='Sediane Nord'!$S$17,A206&lt;='Sediane Nord'!$R$17),0,
IF(AND(K206&gt;='Sediane Nord'!$S$18,A206&lt;='Sediane Nord'!$R$18),0,
MIN(I206,$E$4*(1-D206)*L206)))))</f>
        <v>0</v>
      </c>
      <c r="N206" s="192">
        <f>IF(COUNTIFS('PTC GRTgaz'!$AB$11:$AB$28891,"",'PTC GRTgaz'!$B$11:$B$28891,'Nord-Ouest'!N$15,'PTC GRTgaz'!$D$11:$D$28891,'Nord-Ouest'!$A206,'PTC GRTgaz'!$C$11:$C$28891,"DEL")&gt;0,N$13,SUMIFS('PTC GRTgaz'!$AB$11:$AB$28891,'PTC GRTgaz'!$B$11:$B$28891,'Nord-Ouest'!N$15,'PTC GRTgaz'!$D$11:$D$28891,'Nord-Ouest'!$A206,'PTC GRTgaz'!$C$11:$C$28891,"DEL")*1.0026*$N$13/152.94)</f>
        <v>45.117346917693212</v>
      </c>
      <c r="O206" s="102">
        <f t="shared" si="19"/>
        <v>13.025967459920098</v>
      </c>
      <c r="P206" s="58">
        <f t="shared" si="20"/>
        <v>1.0019974969169305</v>
      </c>
      <c r="Q206" s="59">
        <f>IF(P206&gt;=1,0,_xlfn.XLOOKUP(P206,'Sediane Nord'!$B$31:$B$131,'Sediane Nord'!$R$31:$R$131,,1))</f>
        <v>0</v>
      </c>
      <c r="R206" s="142">
        <f xml:space="preserve">
IF(AND(P206&gt;='Sediane Nord'!$S$15,A206&lt;='Sediane Nord'!$R$15),0,
IF(AND(P206&gt;='Sediane Nord'!$S$16,A206&lt;='Sediane Nord'!$R$16),0,
IF(AND(P206&gt;='Sediane Nord'!$S$17,A206&lt;='Sediane Nord'!$R$17),0,
IF(AND(P206&gt;='Sediane Nord'!$S$18,A206&lt;='Sediane Nord'!$R$18),0,
MIN(N206,$E$4*(1-D206)*Q206)))))</f>
        <v>0</v>
      </c>
    </row>
    <row r="207" spans="1:18" x14ac:dyDescent="0.45">
      <c r="A207" s="56">
        <f t="shared" si="14"/>
        <v>44843</v>
      </c>
      <c r="B207" s="157">
        <f>_xlfn.XLOOKUP(A207,'Sediane Nord'!$R$23:$R$25,'Sediane Nord'!$U$23:$U$25,0,0)</f>
        <v>0</v>
      </c>
      <c r="C207" s="143">
        <f>_xlfn.XLOOKUP(A207,'Sediane Nord'!$R$15:$R$18,'Sediane Nord'!$U$15:$U$18,SUM($E$3:$G$3),0)</f>
        <v>13</v>
      </c>
      <c r="D207" s="58">
        <f>'PT Storengy'!D199</f>
        <v>0.45</v>
      </c>
      <c r="E207" s="60">
        <f t="shared" si="15"/>
        <v>13.025967459920098</v>
      </c>
      <c r="F207" s="58">
        <f t="shared" si="16"/>
        <v>1.0019974969169305</v>
      </c>
      <c r="G207" s="59">
        <f>IF(F207&gt;=1,0,_xlfn.XLOOKUP(F207,'Sediane Nord'!$B$31:$B$131,'Sediane Nord'!$R$31:$R$131,,1))</f>
        <v>0</v>
      </c>
      <c r="H207" s="142">
        <f xml:space="preserve">
IF(AND(F207&gt;='Sediane Nord'!$S$15,A207&lt;='Sediane Nord'!$R$15),0,
IF(AND(F207&gt;='Sediane Nord'!$S$16,A207&lt;='Sediane Nord'!$R$16),0,
IF(AND(F207&gt;='Sediane Nord'!$S$17,A207&lt;='Sediane Nord'!$R$17),0,
IF(AND(F207&gt;='Sediane Nord'!$S$18,A207&lt;='Sediane Nord'!$R$18),0,
$E$4*(1-D207)*G207))))</f>
        <v>0</v>
      </c>
      <c r="I207" s="192">
        <f>IF(COUNTIFS('PTC GRTgaz'!$AA$11:$AA$28891,"",'PTC GRTgaz'!$B$11:$B$28891,'Nord-Ouest'!I$15,'PTC GRTgaz'!$D$11:$D$28891,'Nord-Ouest'!$A207,'PTC GRTgaz'!$C$11:$C$28891,"DEL")&gt;0,I$13,SUMIFS('PTC GRTgaz'!$AA$11:$AA$28891,'PTC GRTgaz'!$B$11:$B$28891,'Nord-Ouest'!I$15,'PTC GRTgaz'!$D$11:$D$28891,'Nord-Ouest'!$A207,'PTC GRTgaz'!$C$11:$C$28891,"DEL")*1.0026*$I$13/152.94)</f>
        <v>45.117346917693212</v>
      </c>
      <c r="J207" s="102">
        <f t="shared" si="17"/>
        <v>13.025967459920098</v>
      </c>
      <c r="K207" s="58">
        <f t="shared" si="18"/>
        <v>1.0019974969169305</v>
      </c>
      <c r="L207" s="59">
        <f>IF(K207&gt;=1,0,_xlfn.XLOOKUP(K207,'Sediane Nord'!$B$31:$B$131,'Sediane Nord'!$R$31:$R$131,,1))</f>
        <v>0</v>
      </c>
      <c r="M207" s="142">
        <f xml:space="preserve">
IF(AND(K207&gt;='Sediane Nord'!$S$15,A207&lt;='Sediane Nord'!$R$15),0,
IF(AND(K207&gt;='Sediane Nord'!$S$16,A207&lt;='Sediane Nord'!$R$16),0,
IF(AND(K207&gt;='Sediane Nord'!$S$17,A207&lt;='Sediane Nord'!$R$17),0,
IF(AND(K207&gt;='Sediane Nord'!$S$18,A207&lt;='Sediane Nord'!$R$18),0,
MIN(I207,$E$4*(1-D207)*L207)))))</f>
        <v>0</v>
      </c>
      <c r="N207" s="192">
        <f>IF(COUNTIFS('PTC GRTgaz'!$AB$11:$AB$28891,"",'PTC GRTgaz'!$B$11:$B$28891,'Nord-Ouest'!N$15,'PTC GRTgaz'!$D$11:$D$28891,'Nord-Ouest'!$A207,'PTC GRTgaz'!$C$11:$C$28891,"DEL")&gt;0,N$13,SUMIFS('PTC GRTgaz'!$AB$11:$AB$28891,'PTC GRTgaz'!$B$11:$B$28891,'Nord-Ouest'!N$15,'PTC GRTgaz'!$D$11:$D$28891,'Nord-Ouest'!$A207,'PTC GRTgaz'!$C$11:$C$28891,"DEL")*1.0026*$N$13/152.94)</f>
        <v>45.117346917693212</v>
      </c>
      <c r="O207" s="102">
        <f t="shared" si="19"/>
        <v>13.025967459920098</v>
      </c>
      <c r="P207" s="58">
        <f t="shared" si="20"/>
        <v>1.0019974969169305</v>
      </c>
      <c r="Q207" s="59">
        <f>IF(P207&gt;=1,0,_xlfn.XLOOKUP(P207,'Sediane Nord'!$B$31:$B$131,'Sediane Nord'!$R$31:$R$131,,1))</f>
        <v>0</v>
      </c>
      <c r="R207" s="142">
        <f xml:space="preserve">
IF(AND(P207&gt;='Sediane Nord'!$S$15,A207&lt;='Sediane Nord'!$R$15),0,
IF(AND(P207&gt;='Sediane Nord'!$S$16,A207&lt;='Sediane Nord'!$R$16),0,
IF(AND(P207&gt;='Sediane Nord'!$S$17,A207&lt;='Sediane Nord'!$R$17),0,
IF(AND(P207&gt;='Sediane Nord'!$S$18,A207&lt;='Sediane Nord'!$R$18),0,
MIN(N207,$E$4*(1-D207)*Q207)))))</f>
        <v>0</v>
      </c>
    </row>
    <row r="208" spans="1:18" x14ac:dyDescent="0.45">
      <c r="A208" s="56">
        <f t="shared" si="14"/>
        <v>44844</v>
      </c>
      <c r="B208" s="157">
        <f>_xlfn.XLOOKUP(A208,'Sediane Nord'!$R$23:$R$25,'Sediane Nord'!$U$23:$U$25,0,0)</f>
        <v>0</v>
      </c>
      <c r="C208" s="143">
        <f>_xlfn.XLOOKUP(A208,'Sediane Nord'!$R$15:$R$18,'Sediane Nord'!$U$15:$U$18,SUM($E$3:$G$3),0)</f>
        <v>13</v>
      </c>
      <c r="D208" s="58">
        <f>'PT Storengy'!D200</f>
        <v>0.7</v>
      </c>
      <c r="E208" s="60">
        <f t="shared" si="15"/>
        <v>13.025967459920098</v>
      </c>
      <c r="F208" s="58">
        <f t="shared" si="16"/>
        <v>1.0019974969169305</v>
      </c>
      <c r="G208" s="59">
        <f>IF(F208&gt;=1,0,_xlfn.XLOOKUP(F208,'Sediane Nord'!$B$31:$B$131,'Sediane Nord'!$R$31:$R$131,,1))</f>
        <v>0</v>
      </c>
      <c r="H208" s="142">
        <f xml:space="preserve">
IF(AND(F208&gt;='Sediane Nord'!$S$15,A208&lt;='Sediane Nord'!$R$15),0,
IF(AND(F208&gt;='Sediane Nord'!$S$16,A208&lt;='Sediane Nord'!$R$16),0,
IF(AND(F208&gt;='Sediane Nord'!$S$17,A208&lt;='Sediane Nord'!$R$17),0,
IF(AND(F208&gt;='Sediane Nord'!$S$18,A208&lt;='Sediane Nord'!$R$18),0,
$E$4*(1-D208)*G208))))</f>
        <v>0</v>
      </c>
      <c r="I208" s="192">
        <f>IF(COUNTIFS('PTC GRTgaz'!$AA$11:$AA$28891,"",'PTC GRTgaz'!$B$11:$B$28891,'Nord-Ouest'!I$15,'PTC GRTgaz'!$D$11:$D$28891,'Nord-Ouest'!$A208,'PTC GRTgaz'!$C$11:$C$28891,"DEL")&gt;0,I$13,SUMIFS('PTC GRTgaz'!$AA$11:$AA$28891,'PTC GRTgaz'!$B$11:$B$28891,'Nord-Ouest'!I$15,'PTC GRTgaz'!$D$11:$D$28891,'Nord-Ouest'!$A208,'PTC GRTgaz'!$C$11:$C$28891,"DEL")*1.0026*$I$13/152.94)</f>
        <v>45.117346917693212</v>
      </c>
      <c r="J208" s="102">
        <f t="shared" si="17"/>
        <v>13.025967459920098</v>
      </c>
      <c r="K208" s="58">
        <f t="shared" si="18"/>
        <v>1.0019974969169305</v>
      </c>
      <c r="L208" s="59">
        <f>IF(K208&gt;=1,0,_xlfn.XLOOKUP(K208,'Sediane Nord'!$B$31:$B$131,'Sediane Nord'!$R$31:$R$131,,1))</f>
        <v>0</v>
      </c>
      <c r="M208" s="142">
        <f xml:space="preserve">
IF(AND(K208&gt;='Sediane Nord'!$S$15,A208&lt;='Sediane Nord'!$R$15),0,
IF(AND(K208&gt;='Sediane Nord'!$S$16,A208&lt;='Sediane Nord'!$R$16),0,
IF(AND(K208&gt;='Sediane Nord'!$S$17,A208&lt;='Sediane Nord'!$R$17),0,
IF(AND(K208&gt;='Sediane Nord'!$S$18,A208&lt;='Sediane Nord'!$R$18),0,
MIN(I208,$E$4*(1-D208)*L208)))))</f>
        <v>0</v>
      </c>
      <c r="N208" s="192">
        <f>IF(COUNTIFS('PTC GRTgaz'!$AB$11:$AB$28891,"",'PTC GRTgaz'!$B$11:$B$28891,'Nord-Ouest'!N$15,'PTC GRTgaz'!$D$11:$D$28891,'Nord-Ouest'!$A208,'PTC GRTgaz'!$C$11:$C$28891,"DEL")&gt;0,N$13,SUMIFS('PTC GRTgaz'!$AB$11:$AB$28891,'PTC GRTgaz'!$B$11:$B$28891,'Nord-Ouest'!N$15,'PTC GRTgaz'!$D$11:$D$28891,'Nord-Ouest'!$A208,'PTC GRTgaz'!$C$11:$C$28891,"DEL")*1.0026*$N$13/152.94)</f>
        <v>45.117346917693212</v>
      </c>
      <c r="O208" s="102">
        <f t="shared" si="19"/>
        <v>13.025967459920098</v>
      </c>
      <c r="P208" s="58">
        <f t="shared" si="20"/>
        <v>1.0019974969169305</v>
      </c>
      <c r="Q208" s="59">
        <f>IF(P208&gt;=1,0,_xlfn.XLOOKUP(P208,'Sediane Nord'!$B$31:$B$131,'Sediane Nord'!$R$31:$R$131,,1))</f>
        <v>0</v>
      </c>
      <c r="R208" s="142">
        <f xml:space="preserve">
IF(AND(P208&gt;='Sediane Nord'!$S$15,A208&lt;='Sediane Nord'!$R$15),0,
IF(AND(P208&gt;='Sediane Nord'!$S$16,A208&lt;='Sediane Nord'!$R$16),0,
IF(AND(P208&gt;='Sediane Nord'!$S$17,A208&lt;='Sediane Nord'!$R$17),0,
IF(AND(P208&gt;='Sediane Nord'!$S$18,A208&lt;='Sediane Nord'!$R$18),0,
MIN(N208,$E$4*(1-D208)*Q208)))))</f>
        <v>0</v>
      </c>
    </row>
    <row r="209" spans="1:18" x14ac:dyDescent="0.45">
      <c r="A209" s="56">
        <f t="shared" si="14"/>
        <v>44845</v>
      </c>
      <c r="B209" s="157">
        <f>_xlfn.XLOOKUP(A209,'Sediane Nord'!$R$23:$R$25,'Sediane Nord'!$U$23:$U$25,0,0)</f>
        <v>0</v>
      </c>
      <c r="C209" s="143">
        <f>_xlfn.XLOOKUP(A209,'Sediane Nord'!$R$15:$R$18,'Sediane Nord'!$U$15:$U$18,SUM($E$3:$G$3),0)</f>
        <v>13</v>
      </c>
      <c r="D209" s="58">
        <f>'PT Storengy'!D201</f>
        <v>0.7</v>
      </c>
      <c r="E209" s="60">
        <f t="shared" si="15"/>
        <v>13.025967459920098</v>
      </c>
      <c r="F209" s="58">
        <f t="shared" si="16"/>
        <v>1.0019974969169305</v>
      </c>
      <c r="G209" s="59">
        <f>IF(F209&gt;=1,0,_xlfn.XLOOKUP(F209,'Sediane Nord'!$B$31:$B$131,'Sediane Nord'!$R$31:$R$131,,1))</f>
        <v>0</v>
      </c>
      <c r="H209" s="142">
        <f xml:space="preserve">
IF(AND(F209&gt;='Sediane Nord'!$S$15,A209&lt;='Sediane Nord'!$R$15),0,
IF(AND(F209&gt;='Sediane Nord'!$S$16,A209&lt;='Sediane Nord'!$R$16),0,
IF(AND(F209&gt;='Sediane Nord'!$S$17,A209&lt;='Sediane Nord'!$R$17),0,
IF(AND(F209&gt;='Sediane Nord'!$S$18,A209&lt;='Sediane Nord'!$R$18),0,
$E$4*(1-D209)*G209))))</f>
        <v>0</v>
      </c>
      <c r="I209" s="192">
        <f>IF(COUNTIFS('PTC GRTgaz'!$AA$11:$AA$28891,"",'PTC GRTgaz'!$B$11:$B$28891,'Nord-Ouest'!I$15,'PTC GRTgaz'!$D$11:$D$28891,'Nord-Ouest'!$A209,'PTC GRTgaz'!$C$11:$C$28891,"DEL")&gt;0,I$13,SUMIFS('PTC GRTgaz'!$AA$11:$AA$28891,'PTC GRTgaz'!$B$11:$B$28891,'Nord-Ouest'!I$15,'PTC GRTgaz'!$D$11:$D$28891,'Nord-Ouest'!$A209,'PTC GRTgaz'!$C$11:$C$28891,"DEL")*1.0026*$I$13/152.94)</f>
        <v>45.117346917693212</v>
      </c>
      <c r="J209" s="102">
        <f t="shared" si="17"/>
        <v>13.025967459920098</v>
      </c>
      <c r="K209" s="58">
        <f t="shared" si="18"/>
        <v>1.0019974969169305</v>
      </c>
      <c r="L209" s="59">
        <f>IF(K209&gt;=1,0,_xlfn.XLOOKUP(K209,'Sediane Nord'!$B$31:$B$131,'Sediane Nord'!$R$31:$R$131,,1))</f>
        <v>0</v>
      </c>
      <c r="M209" s="142">
        <f xml:space="preserve">
IF(AND(K209&gt;='Sediane Nord'!$S$15,A209&lt;='Sediane Nord'!$R$15),0,
IF(AND(K209&gt;='Sediane Nord'!$S$16,A209&lt;='Sediane Nord'!$R$16),0,
IF(AND(K209&gt;='Sediane Nord'!$S$17,A209&lt;='Sediane Nord'!$R$17),0,
IF(AND(K209&gt;='Sediane Nord'!$S$18,A209&lt;='Sediane Nord'!$R$18),0,
MIN(I209,$E$4*(1-D209)*L209)))))</f>
        <v>0</v>
      </c>
      <c r="N209" s="192">
        <f>IF(COUNTIFS('PTC GRTgaz'!$AB$11:$AB$28891,"",'PTC GRTgaz'!$B$11:$B$28891,'Nord-Ouest'!N$15,'PTC GRTgaz'!$D$11:$D$28891,'Nord-Ouest'!$A209,'PTC GRTgaz'!$C$11:$C$28891,"DEL")&gt;0,N$13,SUMIFS('PTC GRTgaz'!$AB$11:$AB$28891,'PTC GRTgaz'!$B$11:$B$28891,'Nord-Ouest'!N$15,'PTC GRTgaz'!$D$11:$D$28891,'Nord-Ouest'!$A209,'PTC GRTgaz'!$C$11:$C$28891,"DEL")*1.0026*$N$13/152.94)</f>
        <v>45.117346917693212</v>
      </c>
      <c r="O209" s="102">
        <f t="shared" si="19"/>
        <v>13.025967459920098</v>
      </c>
      <c r="P209" s="58">
        <f t="shared" si="20"/>
        <v>1.0019974969169305</v>
      </c>
      <c r="Q209" s="59">
        <f>IF(P209&gt;=1,0,_xlfn.XLOOKUP(P209,'Sediane Nord'!$B$31:$B$131,'Sediane Nord'!$R$31:$R$131,,1))</f>
        <v>0</v>
      </c>
      <c r="R209" s="142">
        <f xml:space="preserve">
IF(AND(P209&gt;='Sediane Nord'!$S$15,A209&lt;='Sediane Nord'!$R$15),0,
IF(AND(P209&gt;='Sediane Nord'!$S$16,A209&lt;='Sediane Nord'!$R$16),0,
IF(AND(P209&gt;='Sediane Nord'!$S$17,A209&lt;='Sediane Nord'!$R$17),0,
IF(AND(P209&gt;='Sediane Nord'!$S$18,A209&lt;='Sediane Nord'!$R$18),0,
MIN(N209,$E$4*(1-D209)*Q209)))))</f>
        <v>0</v>
      </c>
    </row>
    <row r="210" spans="1:18" x14ac:dyDescent="0.45">
      <c r="A210" s="56">
        <f t="shared" ref="A210:A230" si="21">A209+1</f>
        <v>44846</v>
      </c>
      <c r="B210" s="157">
        <f>_xlfn.XLOOKUP(A210,'Sediane Nord'!$R$23:$R$25,'Sediane Nord'!$U$23:$U$25,0,0)</f>
        <v>0</v>
      </c>
      <c r="C210" s="143">
        <f>_xlfn.XLOOKUP(A210,'Sediane Nord'!$R$15:$R$18,'Sediane Nord'!$U$15:$U$18,SUM($E$3:$G$3),0)</f>
        <v>13</v>
      </c>
      <c r="D210" s="58">
        <f>'PT Storengy'!D202</f>
        <v>0.45</v>
      </c>
      <c r="E210" s="60">
        <f t="shared" ref="E210:E230" si="22">E209+H210/1000</f>
        <v>13.025967459920098</v>
      </c>
      <c r="F210" s="58">
        <f t="shared" ref="F210:F230" si="23">E209/SUM($E$3,$F$3,$G$3)</f>
        <v>1.0019974969169305</v>
      </c>
      <c r="G210" s="59">
        <f>IF(F210&gt;=1,0,_xlfn.XLOOKUP(F210,'Sediane Nord'!$B$31:$B$131,'Sediane Nord'!$R$31:$R$131,,1))</f>
        <v>0</v>
      </c>
      <c r="H210" s="142">
        <f xml:space="preserve">
IF(AND(F210&gt;='Sediane Nord'!$S$15,A210&lt;='Sediane Nord'!$R$15),0,
IF(AND(F210&gt;='Sediane Nord'!$S$16,A210&lt;='Sediane Nord'!$R$16),0,
IF(AND(F210&gt;='Sediane Nord'!$S$17,A210&lt;='Sediane Nord'!$R$17),0,
IF(AND(F210&gt;='Sediane Nord'!$S$18,A210&lt;='Sediane Nord'!$R$18),0,
$E$4*(1-D210)*G210))))</f>
        <v>0</v>
      </c>
      <c r="I210" s="192">
        <f>IF(COUNTIFS('PTC GRTgaz'!$AA$11:$AA$28891,"",'PTC GRTgaz'!$B$11:$B$28891,'Nord-Ouest'!I$15,'PTC GRTgaz'!$D$11:$D$28891,'Nord-Ouest'!$A210,'PTC GRTgaz'!$C$11:$C$28891,"DEL")&gt;0,I$13,SUMIFS('PTC GRTgaz'!$AA$11:$AA$28891,'PTC GRTgaz'!$B$11:$B$28891,'Nord-Ouest'!I$15,'PTC GRTgaz'!$D$11:$D$28891,'Nord-Ouest'!$A210,'PTC GRTgaz'!$C$11:$C$28891,"DEL")*1.0026*$I$13/152.94)</f>
        <v>45.117346917693212</v>
      </c>
      <c r="J210" s="102">
        <f t="shared" ref="J210:J230" si="24">J209+M210/1000</f>
        <v>13.025967459920098</v>
      </c>
      <c r="K210" s="58">
        <f t="shared" ref="K210:K230" si="25">J209/SUM($E$3,$F$3,$G$3)</f>
        <v>1.0019974969169305</v>
      </c>
      <c r="L210" s="59">
        <f>IF(K210&gt;=1,0,_xlfn.XLOOKUP(K210,'Sediane Nord'!$B$31:$B$131,'Sediane Nord'!$R$31:$R$131,,1))</f>
        <v>0</v>
      </c>
      <c r="M210" s="142">
        <f xml:space="preserve">
IF(AND(K210&gt;='Sediane Nord'!$S$15,A210&lt;='Sediane Nord'!$R$15),0,
IF(AND(K210&gt;='Sediane Nord'!$S$16,A210&lt;='Sediane Nord'!$R$16),0,
IF(AND(K210&gt;='Sediane Nord'!$S$17,A210&lt;='Sediane Nord'!$R$17),0,
IF(AND(K210&gt;='Sediane Nord'!$S$18,A210&lt;='Sediane Nord'!$R$18),0,
MIN(I210,$E$4*(1-D210)*L210)))))</f>
        <v>0</v>
      </c>
      <c r="N210" s="192">
        <f>IF(COUNTIFS('PTC GRTgaz'!$AB$11:$AB$28891,"",'PTC GRTgaz'!$B$11:$B$28891,'Nord-Ouest'!N$15,'PTC GRTgaz'!$D$11:$D$28891,'Nord-Ouest'!$A210,'PTC GRTgaz'!$C$11:$C$28891,"DEL")&gt;0,N$13,SUMIFS('PTC GRTgaz'!$AB$11:$AB$28891,'PTC GRTgaz'!$B$11:$B$28891,'Nord-Ouest'!N$15,'PTC GRTgaz'!$D$11:$D$28891,'Nord-Ouest'!$A210,'PTC GRTgaz'!$C$11:$C$28891,"DEL")*1.0026*$N$13/152.94)</f>
        <v>45.117346917693212</v>
      </c>
      <c r="O210" s="102">
        <f t="shared" ref="O210:O230" si="26">O209+R210/1000</f>
        <v>13.025967459920098</v>
      </c>
      <c r="P210" s="58">
        <f t="shared" ref="P210:P230" si="27">O209/SUM($E$3,$F$3,$G$3)</f>
        <v>1.0019974969169305</v>
      </c>
      <c r="Q210" s="59">
        <f>IF(P210&gt;=1,0,_xlfn.XLOOKUP(P210,'Sediane Nord'!$B$31:$B$131,'Sediane Nord'!$R$31:$R$131,,1))</f>
        <v>0</v>
      </c>
      <c r="R210" s="142">
        <f xml:space="preserve">
IF(AND(P210&gt;='Sediane Nord'!$S$15,A210&lt;='Sediane Nord'!$R$15),0,
IF(AND(P210&gt;='Sediane Nord'!$S$16,A210&lt;='Sediane Nord'!$R$16),0,
IF(AND(P210&gt;='Sediane Nord'!$S$17,A210&lt;='Sediane Nord'!$R$17),0,
IF(AND(P210&gt;='Sediane Nord'!$S$18,A210&lt;='Sediane Nord'!$R$18),0,
MIN(N210,$E$4*(1-D210)*Q210)))))</f>
        <v>0</v>
      </c>
    </row>
    <row r="211" spans="1:18" x14ac:dyDescent="0.45">
      <c r="A211" s="56">
        <f t="shared" si="21"/>
        <v>44847</v>
      </c>
      <c r="B211" s="157">
        <f>_xlfn.XLOOKUP(A211,'Sediane Nord'!$R$23:$R$25,'Sediane Nord'!$U$23:$U$25,0,0)</f>
        <v>0</v>
      </c>
      <c r="C211" s="143">
        <f>_xlfn.XLOOKUP(A211,'Sediane Nord'!$R$15:$R$18,'Sediane Nord'!$U$15:$U$18,SUM($E$3:$G$3),0)</f>
        <v>13</v>
      </c>
      <c r="D211" s="58">
        <f>'PT Storengy'!D203</f>
        <v>0.45</v>
      </c>
      <c r="E211" s="60">
        <f t="shared" si="22"/>
        <v>13.025967459920098</v>
      </c>
      <c r="F211" s="58">
        <f t="shared" si="23"/>
        <v>1.0019974969169305</v>
      </c>
      <c r="G211" s="59">
        <f>IF(F211&gt;=1,0,_xlfn.XLOOKUP(F211,'Sediane Nord'!$B$31:$B$131,'Sediane Nord'!$R$31:$R$131,,1))</f>
        <v>0</v>
      </c>
      <c r="H211" s="142">
        <f xml:space="preserve">
IF(AND(F211&gt;='Sediane Nord'!$S$15,A211&lt;='Sediane Nord'!$R$15),0,
IF(AND(F211&gt;='Sediane Nord'!$S$16,A211&lt;='Sediane Nord'!$R$16),0,
IF(AND(F211&gt;='Sediane Nord'!$S$17,A211&lt;='Sediane Nord'!$R$17),0,
IF(AND(F211&gt;='Sediane Nord'!$S$18,A211&lt;='Sediane Nord'!$R$18),0,
$E$4*(1-D211)*G211))))</f>
        <v>0</v>
      </c>
      <c r="I211" s="192">
        <f>IF(COUNTIFS('PTC GRTgaz'!$AA$11:$AA$28891,"",'PTC GRTgaz'!$B$11:$B$28891,'Nord-Ouest'!I$15,'PTC GRTgaz'!$D$11:$D$28891,'Nord-Ouest'!$A211,'PTC GRTgaz'!$C$11:$C$28891,"DEL")&gt;0,I$13,SUMIFS('PTC GRTgaz'!$AA$11:$AA$28891,'PTC GRTgaz'!$B$11:$B$28891,'Nord-Ouest'!I$15,'PTC GRTgaz'!$D$11:$D$28891,'Nord-Ouest'!$A211,'PTC GRTgaz'!$C$11:$C$28891,"DEL")*1.0026*$I$13/152.94)</f>
        <v>45.117346917693212</v>
      </c>
      <c r="J211" s="102">
        <f t="shared" si="24"/>
        <v>13.025967459920098</v>
      </c>
      <c r="K211" s="58">
        <f t="shared" si="25"/>
        <v>1.0019974969169305</v>
      </c>
      <c r="L211" s="59">
        <f>IF(K211&gt;=1,0,_xlfn.XLOOKUP(K211,'Sediane Nord'!$B$31:$B$131,'Sediane Nord'!$R$31:$R$131,,1))</f>
        <v>0</v>
      </c>
      <c r="M211" s="142">
        <f xml:space="preserve">
IF(AND(K211&gt;='Sediane Nord'!$S$15,A211&lt;='Sediane Nord'!$R$15),0,
IF(AND(K211&gt;='Sediane Nord'!$S$16,A211&lt;='Sediane Nord'!$R$16),0,
IF(AND(K211&gt;='Sediane Nord'!$S$17,A211&lt;='Sediane Nord'!$R$17),0,
IF(AND(K211&gt;='Sediane Nord'!$S$18,A211&lt;='Sediane Nord'!$R$18),0,
MIN(I211,$E$4*(1-D211)*L211)))))</f>
        <v>0</v>
      </c>
      <c r="N211" s="192">
        <f>IF(COUNTIFS('PTC GRTgaz'!$AB$11:$AB$28891,"",'PTC GRTgaz'!$B$11:$B$28891,'Nord-Ouest'!N$15,'PTC GRTgaz'!$D$11:$D$28891,'Nord-Ouest'!$A211,'PTC GRTgaz'!$C$11:$C$28891,"DEL")&gt;0,N$13,SUMIFS('PTC GRTgaz'!$AB$11:$AB$28891,'PTC GRTgaz'!$B$11:$B$28891,'Nord-Ouest'!N$15,'PTC GRTgaz'!$D$11:$D$28891,'Nord-Ouest'!$A211,'PTC GRTgaz'!$C$11:$C$28891,"DEL")*1.0026*$N$13/152.94)</f>
        <v>45.117346917693212</v>
      </c>
      <c r="O211" s="102">
        <f t="shared" si="26"/>
        <v>13.025967459920098</v>
      </c>
      <c r="P211" s="58">
        <f t="shared" si="27"/>
        <v>1.0019974969169305</v>
      </c>
      <c r="Q211" s="59">
        <f>IF(P211&gt;=1,0,_xlfn.XLOOKUP(P211,'Sediane Nord'!$B$31:$B$131,'Sediane Nord'!$R$31:$R$131,,1))</f>
        <v>0</v>
      </c>
      <c r="R211" s="142">
        <f xml:space="preserve">
IF(AND(P211&gt;='Sediane Nord'!$S$15,A211&lt;='Sediane Nord'!$R$15),0,
IF(AND(P211&gt;='Sediane Nord'!$S$16,A211&lt;='Sediane Nord'!$R$16),0,
IF(AND(P211&gt;='Sediane Nord'!$S$17,A211&lt;='Sediane Nord'!$R$17),0,
IF(AND(P211&gt;='Sediane Nord'!$S$18,A211&lt;='Sediane Nord'!$R$18),0,
MIN(N211,$E$4*(1-D211)*Q211)))))</f>
        <v>0</v>
      </c>
    </row>
    <row r="212" spans="1:18" x14ac:dyDescent="0.45">
      <c r="A212" s="56">
        <f t="shared" si="21"/>
        <v>44848</v>
      </c>
      <c r="B212" s="157">
        <f>_xlfn.XLOOKUP(A212,'Sediane Nord'!$R$23:$R$25,'Sediane Nord'!$U$23:$U$25,0,0)</f>
        <v>0</v>
      </c>
      <c r="C212" s="143">
        <f>_xlfn.XLOOKUP(A212,'Sediane Nord'!$R$15:$R$18,'Sediane Nord'!$U$15:$U$18,SUM($E$3:$G$3),0)</f>
        <v>13</v>
      </c>
      <c r="D212" s="58">
        <f>'PT Storengy'!D204</f>
        <v>0.45</v>
      </c>
      <c r="E212" s="60">
        <f t="shared" si="22"/>
        <v>13.025967459920098</v>
      </c>
      <c r="F212" s="58">
        <f t="shared" si="23"/>
        <v>1.0019974969169305</v>
      </c>
      <c r="G212" s="59">
        <f>IF(F212&gt;=1,0,_xlfn.XLOOKUP(F212,'Sediane Nord'!$B$31:$B$131,'Sediane Nord'!$R$31:$R$131,,1))</f>
        <v>0</v>
      </c>
      <c r="H212" s="142">
        <f xml:space="preserve">
IF(AND(F212&gt;='Sediane Nord'!$S$15,A212&lt;='Sediane Nord'!$R$15),0,
IF(AND(F212&gt;='Sediane Nord'!$S$16,A212&lt;='Sediane Nord'!$R$16),0,
IF(AND(F212&gt;='Sediane Nord'!$S$17,A212&lt;='Sediane Nord'!$R$17),0,
IF(AND(F212&gt;='Sediane Nord'!$S$18,A212&lt;='Sediane Nord'!$R$18),0,
$E$4*(1-D212)*G212))))</f>
        <v>0</v>
      </c>
      <c r="I212" s="192">
        <f>IF(COUNTIFS('PTC GRTgaz'!$AA$11:$AA$28891,"",'PTC GRTgaz'!$B$11:$B$28891,'Nord-Ouest'!I$15,'PTC GRTgaz'!$D$11:$D$28891,'Nord-Ouest'!$A212,'PTC GRTgaz'!$C$11:$C$28891,"DEL")&gt;0,I$13,SUMIFS('PTC GRTgaz'!$AA$11:$AA$28891,'PTC GRTgaz'!$B$11:$B$28891,'Nord-Ouest'!I$15,'PTC GRTgaz'!$D$11:$D$28891,'Nord-Ouest'!$A212,'PTC GRTgaz'!$C$11:$C$28891,"DEL")*1.0026*$I$13/152.94)</f>
        <v>45.117346917693212</v>
      </c>
      <c r="J212" s="102">
        <f t="shared" si="24"/>
        <v>13.025967459920098</v>
      </c>
      <c r="K212" s="58">
        <f t="shared" si="25"/>
        <v>1.0019974969169305</v>
      </c>
      <c r="L212" s="59">
        <f>IF(K212&gt;=1,0,_xlfn.XLOOKUP(K212,'Sediane Nord'!$B$31:$B$131,'Sediane Nord'!$R$31:$R$131,,1))</f>
        <v>0</v>
      </c>
      <c r="M212" s="142">
        <f xml:space="preserve">
IF(AND(K212&gt;='Sediane Nord'!$S$15,A212&lt;='Sediane Nord'!$R$15),0,
IF(AND(K212&gt;='Sediane Nord'!$S$16,A212&lt;='Sediane Nord'!$R$16),0,
IF(AND(K212&gt;='Sediane Nord'!$S$17,A212&lt;='Sediane Nord'!$R$17),0,
IF(AND(K212&gt;='Sediane Nord'!$S$18,A212&lt;='Sediane Nord'!$R$18),0,
MIN(I212,$E$4*(1-D212)*L212)))))</f>
        <v>0</v>
      </c>
      <c r="N212" s="192">
        <f>IF(COUNTIFS('PTC GRTgaz'!$AB$11:$AB$28891,"",'PTC GRTgaz'!$B$11:$B$28891,'Nord-Ouest'!N$15,'PTC GRTgaz'!$D$11:$D$28891,'Nord-Ouest'!$A212,'PTC GRTgaz'!$C$11:$C$28891,"DEL")&gt;0,N$13,SUMIFS('PTC GRTgaz'!$AB$11:$AB$28891,'PTC GRTgaz'!$B$11:$B$28891,'Nord-Ouest'!N$15,'PTC GRTgaz'!$D$11:$D$28891,'Nord-Ouest'!$A212,'PTC GRTgaz'!$C$11:$C$28891,"DEL")*1.0026*$N$13/152.94)</f>
        <v>45.117346917693212</v>
      </c>
      <c r="O212" s="102">
        <f t="shared" si="26"/>
        <v>13.025967459920098</v>
      </c>
      <c r="P212" s="58">
        <f t="shared" si="27"/>
        <v>1.0019974969169305</v>
      </c>
      <c r="Q212" s="59">
        <f>IF(P212&gt;=1,0,_xlfn.XLOOKUP(P212,'Sediane Nord'!$B$31:$B$131,'Sediane Nord'!$R$31:$R$131,,1))</f>
        <v>0</v>
      </c>
      <c r="R212" s="142">
        <f xml:space="preserve">
IF(AND(P212&gt;='Sediane Nord'!$S$15,A212&lt;='Sediane Nord'!$R$15),0,
IF(AND(P212&gt;='Sediane Nord'!$S$16,A212&lt;='Sediane Nord'!$R$16),0,
IF(AND(P212&gt;='Sediane Nord'!$S$17,A212&lt;='Sediane Nord'!$R$17),0,
IF(AND(P212&gt;='Sediane Nord'!$S$18,A212&lt;='Sediane Nord'!$R$18),0,
MIN(N212,$E$4*(1-D212)*Q212)))))</f>
        <v>0</v>
      </c>
    </row>
    <row r="213" spans="1:18" x14ac:dyDescent="0.45">
      <c r="A213" s="56">
        <f t="shared" si="21"/>
        <v>44849</v>
      </c>
      <c r="B213" s="157">
        <f>_xlfn.XLOOKUP(A213,'Sediane Nord'!$R$23:$R$25,'Sediane Nord'!$U$23:$U$25,0,0)</f>
        <v>0</v>
      </c>
      <c r="C213" s="143">
        <f>_xlfn.XLOOKUP(A213,'Sediane Nord'!$R$15:$R$18,'Sediane Nord'!$U$15:$U$18,SUM($E$3:$G$3),0)</f>
        <v>13</v>
      </c>
      <c r="D213" s="58">
        <f>'PT Storengy'!D205</f>
        <v>0.45</v>
      </c>
      <c r="E213" s="60">
        <f t="shared" si="22"/>
        <v>13.025967459920098</v>
      </c>
      <c r="F213" s="58">
        <f t="shared" si="23"/>
        <v>1.0019974969169305</v>
      </c>
      <c r="G213" s="59">
        <f>IF(F213&gt;=1,0,_xlfn.XLOOKUP(F213,'Sediane Nord'!$B$31:$B$131,'Sediane Nord'!$R$31:$R$131,,1))</f>
        <v>0</v>
      </c>
      <c r="H213" s="142">
        <f xml:space="preserve">
IF(AND(F213&gt;='Sediane Nord'!$S$15,A213&lt;='Sediane Nord'!$R$15),0,
IF(AND(F213&gt;='Sediane Nord'!$S$16,A213&lt;='Sediane Nord'!$R$16),0,
IF(AND(F213&gt;='Sediane Nord'!$S$17,A213&lt;='Sediane Nord'!$R$17),0,
IF(AND(F213&gt;='Sediane Nord'!$S$18,A213&lt;='Sediane Nord'!$R$18),0,
$E$4*(1-D213)*G213))))</f>
        <v>0</v>
      </c>
      <c r="I213" s="192">
        <f>IF(COUNTIFS('PTC GRTgaz'!$AA$11:$AA$28891,"",'PTC GRTgaz'!$B$11:$B$28891,'Nord-Ouest'!I$15,'PTC GRTgaz'!$D$11:$D$28891,'Nord-Ouest'!$A213,'PTC GRTgaz'!$C$11:$C$28891,"DEL")&gt;0,I$13,SUMIFS('PTC GRTgaz'!$AA$11:$AA$28891,'PTC GRTgaz'!$B$11:$B$28891,'Nord-Ouest'!I$15,'PTC GRTgaz'!$D$11:$D$28891,'Nord-Ouest'!$A213,'PTC GRTgaz'!$C$11:$C$28891,"DEL")*1.0026*$I$13/152.94)</f>
        <v>152.94117600000001</v>
      </c>
      <c r="J213" s="102">
        <f t="shared" si="24"/>
        <v>13.025967459920098</v>
      </c>
      <c r="K213" s="58">
        <f t="shared" si="25"/>
        <v>1.0019974969169305</v>
      </c>
      <c r="L213" s="59">
        <f>IF(K213&gt;=1,0,_xlfn.XLOOKUP(K213,'Sediane Nord'!$B$31:$B$131,'Sediane Nord'!$R$31:$R$131,,1))</f>
        <v>0</v>
      </c>
      <c r="M213" s="142">
        <f xml:space="preserve">
IF(AND(K213&gt;='Sediane Nord'!$S$15,A213&lt;='Sediane Nord'!$R$15),0,
IF(AND(K213&gt;='Sediane Nord'!$S$16,A213&lt;='Sediane Nord'!$R$16),0,
IF(AND(K213&gt;='Sediane Nord'!$S$17,A213&lt;='Sediane Nord'!$R$17),0,
IF(AND(K213&gt;='Sediane Nord'!$S$18,A213&lt;='Sediane Nord'!$R$18),0,
MIN(I213,$E$4*(1-D213)*L213)))))</f>
        <v>0</v>
      </c>
      <c r="N213" s="192">
        <f>IF(COUNTIFS('PTC GRTgaz'!$AB$11:$AB$28891,"",'PTC GRTgaz'!$B$11:$B$28891,'Nord-Ouest'!N$15,'PTC GRTgaz'!$D$11:$D$28891,'Nord-Ouest'!$A213,'PTC GRTgaz'!$C$11:$C$28891,"DEL")&gt;0,N$13,SUMIFS('PTC GRTgaz'!$AB$11:$AB$28891,'PTC GRTgaz'!$B$11:$B$28891,'Nord-Ouest'!N$15,'PTC GRTgaz'!$D$11:$D$28891,'Nord-Ouest'!$A213,'PTC GRTgaz'!$C$11:$C$28891,"DEL")*1.0026*$N$13/152.94)</f>
        <v>152.94117600000001</v>
      </c>
      <c r="O213" s="102">
        <f t="shared" si="26"/>
        <v>13.025967459920098</v>
      </c>
      <c r="P213" s="58">
        <f t="shared" si="27"/>
        <v>1.0019974969169305</v>
      </c>
      <c r="Q213" s="59">
        <f>IF(P213&gt;=1,0,_xlfn.XLOOKUP(P213,'Sediane Nord'!$B$31:$B$131,'Sediane Nord'!$R$31:$R$131,,1))</f>
        <v>0</v>
      </c>
      <c r="R213" s="142">
        <f xml:space="preserve">
IF(AND(P213&gt;='Sediane Nord'!$S$15,A213&lt;='Sediane Nord'!$R$15),0,
IF(AND(P213&gt;='Sediane Nord'!$S$16,A213&lt;='Sediane Nord'!$R$16),0,
IF(AND(P213&gt;='Sediane Nord'!$S$17,A213&lt;='Sediane Nord'!$R$17),0,
IF(AND(P213&gt;='Sediane Nord'!$S$18,A213&lt;='Sediane Nord'!$R$18),0,
MIN(N213,$E$4*(1-D213)*Q213)))))</f>
        <v>0</v>
      </c>
    </row>
    <row r="214" spans="1:18" x14ac:dyDescent="0.45">
      <c r="A214" s="56">
        <f t="shared" si="21"/>
        <v>44850</v>
      </c>
      <c r="B214" s="157">
        <f>_xlfn.XLOOKUP(A214,'Sediane Nord'!$R$23:$R$25,'Sediane Nord'!$U$23:$U$25,0,0)</f>
        <v>0</v>
      </c>
      <c r="C214" s="143">
        <f>_xlfn.XLOOKUP(A214,'Sediane Nord'!$R$15:$R$18,'Sediane Nord'!$U$15:$U$18,SUM($E$3:$G$3),0)</f>
        <v>13</v>
      </c>
      <c r="D214" s="58">
        <f>'PT Storengy'!D206</f>
        <v>0.45</v>
      </c>
      <c r="E214" s="60">
        <f t="shared" si="22"/>
        <v>13.025967459920098</v>
      </c>
      <c r="F214" s="58">
        <f t="shared" si="23"/>
        <v>1.0019974969169305</v>
      </c>
      <c r="G214" s="59">
        <f>IF(F214&gt;=1,0,_xlfn.XLOOKUP(F214,'Sediane Nord'!$B$31:$B$131,'Sediane Nord'!$R$31:$R$131,,1))</f>
        <v>0</v>
      </c>
      <c r="H214" s="142">
        <f xml:space="preserve">
IF(AND(F214&gt;='Sediane Nord'!$S$15,A214&lt;='Sediane Nord'!$R$15),0,
IF(AND(F214&gt;='Sediane Nord'!$S$16,A214&lt;='Sediane Nord'!$R$16),0,
IF(AND(F214&gt;='Sediane Nord'!$S$17,A214&lt;='Sediane Nord'!$R$17),0,
IF(AND(F214&gt;='Sediane Nord'!$S$18,A214&lt;='Sediane Nord'!$R$18),0,
$E$4*(1-D214)*G214))))</f>
        <v>0</v>
      </c>
      <c r="I214" s="192">
        <f>IF(COUNTIFS('PTC GRTgaz'!$AA$11:$AA$28891,"",'PTC GRTgaz'!$B$11:$B$28891,'Nord-Ouest'!I$15,'PTC GRTgaz'!$D$11:$D$28891,'Nord-Ouest'!$A214,'PTC GRTgaz'!$C$11:$C$28891,"DEL")&gt;0,I$13,SUMIFS('PTC GRTgaz'!$AA$11:$AA$28891,'PTC GRTgaz'!$B$11:$B$28891,'Nord-Ouest'!I$15,'PTC GRTgaz'!$D$11:$D$28891,'Nord-Ouest'!$A214,'PTC GRTgaz'!$C$11:$C$28891,"DEL")*1.0026*$I$13/152.94)</f>
        <v>152.94117600000001</v>
      </c>
      <c r="J214" s="102">
        <f t="shared" si="24"/>
        <v>13.025967459920098</v>
      </c>
      <c r="K214" s="58">
        <f t="shared" si="25"/>
        <v>1.0019974969169305</v>
      </c>
      <c r="L214" s="59">
        <f>IF(K214&gt;=1,0,_xlfn.XLOOKUP(K214,'Sediane Nord'!$B$31:$B$131,'Sediane Nord'!$R$31:$R$131,,1))</f>
        <v>0</v>
      </c>
      <c r="M214" s="142">
        <f xml:space="preserve">
IF(AND(K214&gt;='Sediane Nord'!$S$15,A214&lt;='Sediane Nord'!$R$15),0,
IF(AND(K214&gt;='Sediane Nord'!$S$16,A214&lt;='Sediane Nord'!$R$16),0,
IF(AND(K214&gt;='Sediane Nord'!$S$17,A214&lt;='Sediane Nord'!$R$17),0,
IF(AND(K214&gt;='Sediane Nord'!$S$18,A214&lt;='Sediane Nord'!$R$18),0,
MIN(I214,$E$4*(1-D214)*L214)))))</f>
        <v>0</v>
      </c>
      <c r="N214" s="192">
        <f>IF(COUNTIFS('PTC GRTgaz'!$AB$11:$AB$28891,"",'PTC GRTgaz'!$B$11:$B$28891,'Nord-Ouest'!N$15,'PTC GRTgaz'!$D$11:$D$28891,'Nord-Ouest'!$A214,'PTC GRTgaz'!$C$11:$C$28891,"DEL")&gt;0,N$13,SUMIFS('PTC GRTgaz'!$AB$11:$AB$28891,'PTC GRTgaz'!$B$11:$B$28891,'Nord-Ouest'!N$15,'PTC GRTgaz'!$D$11:$D$28891,'Nord-Ouest'!$A214,'PTC GRTgaz'!$C$11:$C$28891,"DEL")*1.0026*$N$13/152.94)</f>
        <v>152.94117600000001</v>
      </c>
      <c r="O214" s="102">
        <f t="shared" si="26"/>
        <v>13.025967459920098</v>
      </c>
      <c r="P214" s="58">
        <f t="shared" si="27"/>
        <v>1.0019974969169305</v>
      </c>
      <c r="Q214" s="59">
        <f>IF(P214&gt;=1,0,_xlfn.XLOOKUP(P214,'Sediane Nord'!$B$31:$B$131,'Sediane Nord'!$R$31:$R$131,,1))</f>
        <v>0</v>
      </c>
      <c r="R214" s="142">
        <f xml:space="preserve">
IF(AND(P214&gt;='Sediane Nord'!$S$15,A214&lt;='Sediane Nord'!$R$15),0,
IF(AND(P214&gt;='Sediane Nord'!$S$16,A214&lt;='Sediane Nord'!$R$16),0,
IF(AND(P214&gt;='Sediane Nord'!$S$17,A214&lt;='Sediane Nord'!$R$17),0,
IF(AND(P214&gt;='Sediane Nord'!$S$18,A214&lt;='Sediane Nord'!$R$18),0,
MIN(N214,$E$4*(1-D214)*Q214)))))</f>
        <v>0</v>
      </c>
    </row>
    <row r="215" spans="1:18" x14ac:dyDescent="0.45">
      <c r="A215" s="56">
        <f t="shared" si="21"/>
        <v>44851</v>
      </c>
      <c r="B215" s="157">
        <f>_xlfn.XLOOKUP(A215,'Sediane Nord'!$R$23:$R$25,'Sediane Nord'!$U$23:$U$25,0,0)</f>
        <v>0</v>
      </c>
      <c r="C215" s="143">
        <f>_xlfn.XLOOKUP(A215,'Sediane Nord'!$R$15:$R$18,'Sediane Nord'!$U$15:$U$18,SUM($E$3:$G$3),0)</f>
        <v>13</v>
      </c>
      <c r="D215" s="58">
        <f>'PT Storengy'!D207</f>
        <v>0.45</v>
      </c>
      <c r="E215" s="60">
        <f t="shared" si="22"/>
        <v>13.025967459920098</v>
      </c>
      <c r="F215" s="58">
        <f t="shared" si="23"/>
        <v>1.0019974969169305</v>
      </c>
      <c r="G215" s="59">
        <f>IF(F215&gt;=1,0,_xlfn.XLOOKUP(F215,'Sediane Nord'!$B$31:$B$131,'Sediane Nord'!$R$31:$R$131,,1))</f>
        <v>0</v>
      </c>
      <c r="H215" s="142">
        <f xml:space="preserve">
IF(AND(F215&gt;='Sediane Nord'!$S$15,A215&lt;='Sediane Nord'!$R$15),0,
IF(AND(F215&gt;='Sediane Nord'!$S$16,A215&lt;='Sediane Nord'!$R$16),0,
IF(AND(F215&gt;='Sediane Nord'!$S$17,A215&lt;='Sediane Nord'!$R$17),0,
IF(AND(F215&gt;='Sediane Nord'!$S$18,A215&lt;='Sediane Nord'!$R$18),0,
$E$4*(1-D215)*G215))))</f>
        <v>0</v>
      </c>
      <c r="I215" s="192">
        <f>IF(COUNTIFS('PTC GRTgaz'!$AA$11:$AA$28891,"",'PTC GRTgaz'!$B$11:$B$28891,'Nord-Ouest'!I$15,'PTC GRTgaz'!$D$11:$D$28891,'Nord-Ouest'!$A215,'PTC GRTgaz'!$C$11:$C$28891,"DEL")&gt;0,I$13,SUMIFS('PTC GRTgaz'!$AA$11:$AA$28891,'PTC GRTgaz'!$B$11:$B$28891,'Nord-Ouest'!I$15,'PTC GRTgaz'!$D$11:$D$28891,'Nord-Ouest'!$A215,'PTC GRTgaz'!$C$11:$C$28891,"DEL")*1.0026*$I$13/152.94)</f>
        <v>152.94117600000001</v>
      </c>
      <c r="J215" s="102">
        <f t="shared" si="24"/>
        <v>13.025967459920098</v>
      </c>
      <c r="K215" s="58">
        <f t="shared" si="25"/>
        <v>1.0019974969169305</v>
      </c>
      <c r="L215" s="59">
        <f>IF(K215&gt;=1,0,_xlfn.XLOOKUP(K215,'Sediane Nord'!$B$31:$B$131,'Sediane Nord'!$R$31:$R$131,,1))</f>
        <v>0</v>
      </c>
      <c r="M215" s="142">
        <f xml:space="preserve">
IF(AND(K215&gt;='Sediane Nord'!$S$15,A215&lt;='Sediane Nord'!$R$15),0,
IF(AND(K215&gt;='Sediane Nord'!$S$16,A215&lt;='Sediane Nord'!$R$16),0,
IF(AND(K215&gt;='Sediane Nord'!$S$17,A215&lt;='Sediane Nord'!$R$17),0,
IF(AND(K215&gt;='Sediane Nord'!$S$18,A215&lt;='Sediane Nord'!$R$18),0,
MIN(I215,$E$4*(1-D215)*L215)))))</f>
        <v>0</v>
      </c>
      <c r="N215" s="192">
        <f>IF(COUNTIFS('PTC GRTgaz'!$AB$11:$AB$28891,"",'PTC GRTgaz'!$B$11:$B$28891,'Nord-Ouest'!N$15,'PTC GRTgaz'!$D$11:$D$28891,'Nord-Ouest'!$A215,'PTC GRTgaz'!$C$11:$C$28891,"DEL")&gt;0,N$13,SUMIFS('PTC GRTgaz'!$AB$11:$AB$28891,'PTC GRTgaz'!$B$11:$B$28891,'Nord-Ouest'!N$15,'PTC GRTgaz'!$D$11:$D$28891,'Nord-Ouest'!$A215,'PTC GRTgaz'!$C$11:$C$28891,"DEL")*1.0026*$N$13/152.94)</f>
        <v>152.94117600000001</v>
      </c>
      <c r="O215" s="102">
        <f t="shared" si="26"/>
        <v>13.025967459920098</v>
      </c>
      <c r="P215" s="58">
        <f t="shared" si="27"/>
        <v>1.0019974969169305</v>
      </c>
      <c r="Q215" s="59">
        <f>IF(P215&gt;=1,0,_xlfn.XLOOKUP(P215,'Sediane Nord'!$B$31:$B$131,'Sediane Nord'!$R$31:$R$131,,1))</f>
        <v>0</v>
      </c>
      <c r="R215" s="142">
        <f xml:space="preserve">
IF(AND(P215&gt;='Sediane Nord'!$S$15,A215&lt;='Sediane Nord'!$R$15),0,
IF(AND(P215&gt;='Sediane Nord'!$S$16,A215&lt;='Sediane Nord'!$R$16),0,
IF(AND(P215&gt;='Sediane Nord'!$S$17,A215&lt;='Sediane Nord'!$R$17),0,
IF(AND(P215&gt;='Sediane Nord'!$S$18,A215&lt;='Sediane Nord'!$R$18),0,
MIN(N215,$E$4*(1-D215)*Q215)))))</f>
        <v>0</v>
      </c>
    </row>
    <row r="216" spans="1:18" x14ac:dyDescent="0.45">
      <c r="A216" s="56">
        <f t="shared" si="21"/>
        <v>44852</v>
      </c>
      <c r="B216" s="157">
        <f>_xlfn.XLOOKUP(A216,'Sediane Nord'!$R$23:$R$25,'Sediane Nord'!$U$23:$U$25,0,0)</f>
        <v>0</v>
      </c>
      <c r="C216" s="143">
        <f>_xlfn.XLOOKUP(A216,'Sediane Nord'!$R$15:$R$18,'Sediane Nord'!$U$15:$U$18,SUM($E$3:$G$3),0)</f>
        <v>13</v>
      </c>
      <c r="D216" s="58">
        <f>'PT Storengy'!D208</f>
        <v>0.45</v>
      </c>
      <c r="E216" s="60">
        <f t="shared" si="22"/>
        <v>13.025967459920098</v>
      </c>
      <c r="F216" s="58">
        <f t="shared" si="23"/>
        <v>1.0019974969169305</v>
      </c>
      <c r="G216" s="59">
        <f>IF(F216&gt;=1,0,_xlfn.XLOOKUP(F216,'Sediane Nord'!$B$31:$B$131,'Sediane Nord'!$R$31:$R$131,,1))</f>
        <v>0</v>
      </c>
      <c r="H216" s="142">
        <f xml:space="preserve">
IF(AND(F216&gt;='Sediane Nord'!$S$15,A216&lt;='Sediane Nord'!$R$15),0,
IF(AND(F216&gt;='Sediane Nord'!$S$16,A216&lt;='Sediane Nord'!$R$16),0,
IF(AND(F216&gt;='Sediane Nord'!$S$17,A216&lt;='Sediane Nord'!$R$17),0,
IF(AND(F216&gt;='Sediane Nord'!$S$18,A216&lt;='Sediane Nord'!$R$18),0,
$E$4*(1-D216)*G216))))</f>
        <v>0</v>
      </c>
      <c r="I216" s="192">
        <f>IF(COUNTIFS('PTC GRTgaz'!$AA$11:$AA$28891,"",'PTC GRTgaz'!$B$11:$B$28891,'Nord-Ouest'!I$15,'PTC GRTgaz'!$D$11:$D$28891,'Nord-Ouest'!$A216,'PTC GRTgaz'!$C$11:$C$28891,"DEL")&gt;0,I$13,SUMIFS('PTC GRTgaz'!$AA$11:$AA$28891,'PTC GRTgaz'!$B$11:$B$28891,'Nord-Ouest'!I$15,'PTC GRTgaz'!$D$11:$D$28891,'Nord-Ouest'!$A216,'PTC GRTgaz'!$C$11:$C$28891,"DEL")*1.0026*$I$13/152.94)</f>
        <v>152.94117600000001</v>
      </c>
      <c r="J216" s="102">
        <f t="shared" si="24"/>
        <v>13.025967459920098</v>
      </c>
      <c r="K216" s="58">
        <f t="shared" si="25"/>
        <v>1.0019974969169305</v>
      </c>
      <c r="L216" s="59">
        <f>IF(K216&gt;=1,0,_xlfn.XLOOKUP(K216,'Sediane Nord'!$B$31:$B$131,'Sediane Nord'!$R$31:$R$131,,1))</f>
        <v>0</v>
      </c>
      <c r="M216" s="142">
        <f xml:space="preserve">
IF(AND(K216&gt;='Sediane Nord'!$S$15,A216&lt;='Sediane Nord'!$R$15),0,
IF(AND(K216&gt;='Sediane Nord'!$S$16,A216&lt;='Sediane Nord'!$R$16),0,
IF(AND(K216&gt;='Sediane Nord'!$S$17,A216&lt;='Sediane Nord'!$R$17),0,
IF(AND(K216&gt;='Sediane Nord'!$S$18,A216&lt;='Sediane Nord'!$R$18),0,
MIN(I216,$E$4*(1-D216)*L216)))))</f>
        <v>0</v>
      </c>
      <c r="N216" s="192">
        <f>IF(COUNTIFS('PTC GRTgaz'!$AB$11:$AB$28891,"",'PTC GRTgaz'!$B$11:$B$28891,'Nord-Ouest'!N$15,'PTC GRTgaz'!$D$11:$D$28891,'Nord-Ouest'!$A216,'PTC GRTgaz'!$C$11:$C$28891,"DEL")&gt;0,N$13,SUMIFS('PTC GRTgaz'!$AB$11:$AB$28891,'PTC GRTgaz'!$B$11:$B$28891,'Nord-Ouest'!N$15,'PTC GRTgaz'!$D$11:$D$28891,'Nord-Ouest'!$A216,'PTC GRTgaz'!$C$11:$C$28891,"DEL")*1.0026*$N$13/152.94)</f>
        <v>152.94117600000001</v>
      </c>
      <c r="O216" s="102">
        <f t="shared" si="26"/>
        <v>13.025967459920098</v>
      </c>
      <c r="P216" s="58">
        <f t="shared" si="27"/>
        <v>1.0019974969169305</v>
      </c>
      <c r="Q216" s="59">
        <f>IF(P216&gt;=1,0,_xlfn.XLOOKUP(P216,'Sediane Nord'!$B$31:$B$131,'Sediane Nord'!$R$31:$R$131,,1))</f>
        <v>0</v>
      </c>
      <c r="R216" s="142">
        <f xml:space="preserve">
IF(AND(P216&gt;='Sediane Nord'!$S$15,A216&lt;='Sediane Nord'!$R$15),0,
IF(AND(P216&gt;='Sediane Nord'!$S$16,A216&lt;='Sediane Nord'!$R$16),0,
IF(AND(P216&gt;='Sediane Nord'!$S$17,A216&lt;='Sediane Nord'!$R$17),0,
IF(AND(P216&gt;='Sediane Nord'!$S$18,A216&lt;='Sediane Nord'!$R$18),0,
MIN(N216,$E$4*(1-D216)*Q216)))))</f>
        <v>0</v>
      </c>
    </row>
    <row r="217" spans="1:18" x14ac:dyDescent="0.45">
      <c r="A217" s="56">
        <f t="shared" si="21"/>
        <v>44853</v>
      </c>
      <c r="B217" s="157">
        <f>_xlfn.XLOOKUP(A217,'Sediane Nord'!$R$23:$R$25,'Sediane Nord'!$U$23:$U$25,0,0)</f>
        <v>0</v>
      </c>
      <c r="C217" s="143">
        <f>_xlfn.XLOOKUP(A217,'Sediane Nord'!$R$15:$R$18,'Sediane Nord'!$U$15:$U$18,SUM($E$3:$G$3),0)</f>
        <v>13</v>
      </c>
      <c r="D217" s="58">
        <f>'PT Storengy'!D209</f>
        <v>0.45</v>
      </c>
      <c r="E217" s="60">
        <f t="shared" si="22"/>
        <v>13.025967459920098</v>
      </c>
      <c r="F217" s="58">
        <f t="shared" si="23"/>
        <v>1.0019974969169305</v>
      </c>
      <c r="G217" s="59">
        <f>IF(F217&gt;=1,0,_xlfn.XLOOKUP(F217,'Sediane Nord'!$B$31:$B$131,'Sediane Nord'!$R$31:$R$131,,1))</f>
        <v>0</v>
      </c>
      <c r="H217" s="142">
        <f xml:space="preserve">
IF(AND(F217&gt;='Sediane Nord'!$S$15,A217&lt;='Sediane Nord'!$R$15),0,
IF(AND(F217&gt;='Sediane Nord'!$S$16,A217&lt;='Sediane Nord'!$R$16),0,
IF(AND(F217&gt;='Sediane Nord'!$S$17,A217&lt;='Sediane Nord'!$R$17),0,
IF(AND(F217&gt;='Sediane Nord'!$S$18,A217&lt;='Sediane Nord'!$R$18),0,
$E$4*(1-D217)*G217))))</f>
        <v>0</v>
      </c>
      <c r="I217" s="192">
        <f>IF(COUNTIFS('PTC GRTgaz'!$AA$11:$AA$28891,"",'PTC GRTgaz'!$B$11:$B$28891,'Nord-Ouest'!I$15,'PTC GRTgaz'!$D$11:$D$28891,'Nord-Ouest'!$A217,'PTC GRTgaz'!$C$11:$C$28891,"DEL")&gt;0,I$13,SUMIFS('PTC GRTgaz'!$AA$11:$AA$28891,'PTC GRTgaz'!$B$11:$B$28891,'Nord-Ouest'!I$15,'PTC GRTgaz'!$D$11:$D$28891,'Nord-Ouest'!$A217,'PTC GRTgaz'!$C$11:$C$28891,"DEL")*1.0026*$I$13/152.94)</f>
        <v>152.94117600000001</v>
      </c>
      <c r="J217" s="102">
        <f t="shared" si="24"/>
        <v>13.025967459920098</v>
      </c>
      <c r="K217" s="58">
        <f t="shared" si="25"/>
        <v>1.0019974969169305</v>
      </c>
      <c r="L217" s="59">
        <f>IF(K217&gt;=1,0,_xlfn.XLOOKUP(K217,'Sediane Nord'!$B$31:$B$131,'Sediane Nord'!$R$31:$R$131,,1))</f>
        <v>0</v>
      </c>
      <c r="M217" s="142">
        <f xml:space="preserve">
IF(AND(K217&gt;='Sediane Nord'!$S$15,A217&lt;='Sediane Nord'!$R$15),0,
IF(AND(K217&gt;='Sediane Nord'!$S$16,A217&lt;='Sediane Nord'!$R$16),0,
IF(AND(K217&gt;='Sediane Nord'!$S$17,A217&lt;='Sediane Nord'!$R$17),0,
IF(AND(K217&gt;='Sediane Nord'!$S$18,A217&lt;='Sediane Nord'!$R$18),0,
MIN(I217,$E$4*(1-D217)*L217)))))</f>
        <v>0</v>
      </c>
      <c r="N217" s="192">
        <f>IF(COUNTIFS('PTC GRTgaz'!$AB$11:$AB$28891,"",'PTC GRTgaz'!$B$11:$B$28891,'Nord-Ouest'!N$15,'PTC GRTgaz'!$D$11:$D$28891,'Nord-Ouest'!$A217,'PTC GRTgaz'!$C$11:$C$28891,"DEL")&gt;0,N$13,SUMIFS('PTC GRTgaz'!$AB$11:$AB$28891,'PTC GRTgaz'!$B$11:$B$28891,'Nord-Ouest'!N$15,'PTC GRTgaz'!$D$11:$D$28891,'Nord-Ouest'!$A217,'PTC GRTgaz'!$C$11:$C$28891,"DEL")*1.0026*$N$13/152.94)</f>
        <v>152.94117600000001</v>
      </c>
      <c r="O217" s="102">
        <f t="shared" si="26"/>
        <v>13.025967459920098</v>
      </c>
      <c r="P217" s="58">
        <f t="shared" si="27"/>
        <v>1.0019974969169305</v>
      </c>
      <c r="Q217" s="59">
        <f>IF(P217&gt;=1,0,_xlfn.XLOOKUP(P217,'Sediane Nord'!$B$31:$B$131,'Sediane Nord'!$R$31:$R$131,,1))</f>
        <v>0</v>
      </c>
      <c r="R217" s="142">
        <f xml:space="preserve">
IF(AND(P217&gt;='Sediane Nord'!$S$15,A217&lt;='Sediane Nord'!$R$15),0,
IF(AND(P217&gt;='Sediane Nord'!$S$16,A217&lt;='Sediane Nord'!$R$16),0,
IF(AND(P217&gt;='Sediane Nord'!$S$17,A217&lt;='Sediane Nord'!$R$17),0,
IF(AND(P217&gt;='Sediane Nord'!$S$18,A217&lt;='Sediane Nord'!$R$18),0,
MIN(N217,$E$4*(1-D217)*Q217)))))</f>
        <v>0</v>
      </c>
    </row>
    <row r="218" spans="1:18" x14ac:dyDescent="0.45">
      <c r="A218" s="56">
        <f t="shared" si="21"/>
        <v>44854</v>
      </c>
      <c r="B218" s="157">
        <f>_xlfn.XLOOKUP(A218,'Sediane Nord'!$R$23:$R$25,'Sediane Nord'!$U$23:$U$25,0,0)</f>
        <v>0</v>
      </c>
      <c r="C218" s="143">
        <f>_xlfn.XLOOKUP(A218,'Sediane Nord'!$R$15:$R$18,'Sediane Nord'!$U$15:$U$18,SUM($E$3:$G$3),0)</f>
        <v>13</v>
      </c>
      <c r="D218" s="58">
        <f>'PT Storengy'!D210</f>
        <v>0.45</v>
      </c>
      <c r="E218" s="60">
        <f t="shared" si="22"/>
        <v>13.025967459920098</v>
      </c>
      <c r="F218" s="58">
        <f t="shared" si="23"/>
        <v>1.0019974969169305</v>
      </c>
      <c r="G218" s="59">
        <f>IF(F218&gt;=1,0,_xlfn.XLOOKUP(F218,'Sediane Nord'!$B$31:$B$131,'Sediane Nord'!$R$31:$R$131,,1))</f>
        <v>0</v>
      </c>
      <c r="H218" s="142">
        <f xml:space="preserve">
IF(AND(F218&gt;='Sediane Nord'!$S$15,A218&lt;='Sediane Nord'!$R$15),0,
IF(AND(F218&gt;='Sediane Nord'!$S$16,A218&lt;='Sediane Nord'!$R$16),0,
IF(AND(F218&gt;='Sediane Nord'!$S$17,A218&lt;='Sediane Nord'!$R$17),0,
IF(AND(F218&gt;='Sediane Nord'!$S$18,A218&lt;='Sediane Nord'!$R$18),0,
$E$4*(1-D218)*G218))))</f>
        <v>0</v>
      </c>
      <c r="I218" s="192">
        <f>IF(COUNTIFS('PTC GRTgaz'!$AA$11:$AA$28891,"",'PTC GRTgaz'!$B$11:$B$28891,'Nord-Ouest'!I$15,'PTC GRTgaz'!$D$11:$D$28891,'Nord-Ouest'!$A218,'PTC GRTgaz'!$C$11:$C$28891,"DEL")&gt;0,I$13,SUMIFS('PTC GRTgaz'!$AA$11:$AA$28891,'PTC GRTgaz'!$B$11:$B$28891,'Nord-Ouest'!I$15,'PTC GRTgaz'!$D$11:$D$28891,'Nord-Ouest'!$A218,'PTC GRTgaz'!$C$11:$C$28891,"DEL")*1.0026*$I$13/152.94)</f>
        <v>152.94117600000001</v>
      </c>
      <c r="J218" s="102">
        <f t="shared" si="24"/>
        <v>13.025967459920098</v>
      </c>
      <c r="K218" s="58">
        <f t="shared" si="25"/>
        <v>1.0019974969169305</v>
      </c>
      <c r="L218" s="59">
        <f>IF(K218&gt;=1,0,_xlfn.XLOOKUP(K218,'Sediane Nord'!$B$31:$B$131,'Sediane Nord'!$R$31:$R$131,,1))</f>
        <v>0</v>
      </c>
      <c r="M218" s="142">
        <f xml:space="preserve">
IF(AND(K218&gt;='Sediane Nord'!$S$15,A218&lt;='Sediane Nord'!$R$15),0,
IF(AND(K218&gt;='Sediane Nord'!$S$16,A218&lt;='Sediane Nord'!$R$16),0,
IF(AND(K218&gt;='Sediane Nord'!$S$17,A218&lt;='Sediane Nord'!$R$17),0,
IF(AND(K218&gt;='Sediane Nord'!$S$18,A218&lt;='Sediane Nord'!$R$18),0,
MIN(I218,$E$4*(1-D218)*L218)))))</f>
        <v>0</v>
      </c>
      <c r="N218" s="192">
        <f>IF(COUNTIFS('PTC GRTgaz'!$AB$11:$AB$28891,"",'PTC GRTgaz'!$B$11:$B$28891,'Nord-Ouest'!N$15,'PTC GRTgaz'!$D$11:$D$28891,'Nord-Ouest'!$A218,'PTC GRTgaz'!$C$11:$C$28891,"DEL")&gt;0,N$13,SUMIFS('PTC GRTgaz'!$AB$11:$AB$28891,'PTC GRTgaz'!$B$11:$B$28891,'Nord-Ouest'!N$15,'PTC GRTgaz'!$D$11:$D$28891,'Nord-Ouest'!$A218,'PTC GRTgaz'!$C$11:$C$28891,"DEL")*1.0026*$N$13/152.94)</f>
        <v>152.94117600000001</v>
      </c>
      <c r="O218" s="102">
        <f t="shared" si="26"/>
        <v>13.025967459920098</v>
      </c>
      <c r="P218" s="58">
        <f t="shared" si="27"/>
        <v>1.0019974969169305</v>
      </c>
      <c r="Q218" s="59">
        <f>IF(P218&gt;=1,0,_xlfn.XLOOKUP(P218,'Sediane Nord'!$B$31:$B$131,'Sediane Nord'!$R$31:$R$131,,1))</f>
        <v>0</v>
      </c>
      <c r="R218" s="142">
        <f xml:space="preserve">
IF(AND(P218&gt;='Sediane Nord'!$S$15,A218&lt;='Sediane Nord'!$R$15),0,
IF(AND(P218&gt;='Sediane Nord'!$S$16,A218&lt;='Sediane Nord'!$R$16),0,
IF(AND(P218&gt;='Sediane Nord'!$S$17,A218&lt;='Sediane Nord'!$R$17),0,
IF(AND(P218&gt;='Sediane Nord'!$S$18,A218&lt;='Sediane Nord'!$R$18),0,
MIN(N218,$E$4*(1-D218)*Q218)))))</f>
        <v>0</v>
      </c>
    </row>
    <row r="219" spans="1:18" x14ac:dyDescent="0.45">
      <c r="A219" s="56">
        <f t="shared" si="21"/>
        <v>44855</v>
      </c>
      <c r="B219" s="157">
        <f>_xlfn.XLOOKUP(A219,'Sediane Nord'!$R$23:$R$25,'Sediane Nord'!$U$23:$U$25,0,0)</f>
        <v>0</v>
      </c>
      <c r="C219" s="143">
        <f>_xlfn.XLOOKUP(A219,'Sediane Nord'!$R$15:$R$18,'Sediane Nord'!$U$15:$U$18,SUM($E$3:$G$3),0)</f>
        <v>13</v>
      </c>
      <c r="D219" s="58">
        <f>'PT Storengy'!D211</f>
        <v>0.45</v>
      </c>
      <c r="E219" s="60">
        <f t="shared" si="22"/>
        <v>13.025967459920098</v>
      </c>
      <c r="F219" s="58">
        <f t="shared" si="23"/>
        <v>1.0019974969169305</v>
      </c>
      <c r="G219" s="59">
        <f>IF(F219&gt;=1,0,_xlfn.XLOOKUP(F219,'Sediane Nord'!$B$31:$B$131,'Sediane Nord'!$R$31:$R$131,,1))</f>
        <v>0</v>
      </c>
      <c r="H219" s="142">
        <f xml:space="preserve">
IF(AND(F219&gt;='Sediane Nord'!$S$15,A219&lt;='Sediane Nord'!$R$15),0,
IF(AND(F219&gt;='Sediane Nord'!$S$16,A219&lt;='Sediane Nord'!$R$16),0,
IF(AND(F219&gt;='Sediane Nord'!$S$17,A219&lt;='Sediane Nord'!$R$17),0,
IF(AND(F219&gt;='Sediane Nord'!$S$18,A219&lt;='Sediane Nord'!$R$18),0,
$E$4*(1-D219)*G219))))</f>
        <v>0</v>
      </c>
      <c r="I219" s="192">
        <f>IF(COUNTIFS('PTC GRTgaz'!$AA$11:$AA$28891,"",'PTC GRTgaz'!$B$11:$B$28891,'Nord-Ouest'!I$15,'PTC GRTgaz'!$D$11:$D$28891,'Nord-Ouest'!$A219,'PTC GRTgaz'!$C$11:$C$28891,"DEL")&gt;0,I$13,SUMIFS('PTC GRTgaz'!$AA$11:$AA$28891,'PTC GRTgaz'!$B$11:$B$28891,'Nord-Ouest'!I$15,'PTC GRTgaz'!$D$11:$D$28891,'Nord-Ouest'!$A219,'PTC GRTgaz'!$C$11:$C$28891,"DEL")*1.0026*$I$13/152.94)</f>
        <v>152.94117600000001</v>
      </c>
      <c r="J219" s="102">
        <f t="shared" si="24"/>
        <v>13.025967459920098</v>
      </c>
      <c r="K219" s="58">
        <f t="shared" si="25"/>
        <v>1.0019974969169305</v>
      </c>
      <c r="L219" s="59">
        <f>IF(K219&gt;=1,0,_xlfn.XLOOKUP(K219,'Sediane Nord'!$B$31:$B$131,'Sediane Nord'!$R$31:$R$131,,1))</f>
        <v>0</v>
      </c>
      <c r="M219" s="142">
        <f xml:space="preserve">
IF(AND(K219&gt;='Sediane Nord'!$S$15,A219&lt;='Sediane Nord'!$R$15),0,
IF(AND(K219&gt;='Sediane Nord'!$S$16,A219&lt;='Sediane Nord'!$R$16),0,
IF(AND(K219&gt;='Sediane Nord'!$S$17,A219&lt;='Sediane Nord'!$R$17),0,
IF(AND(K219&gt;='Sediane Nord'!$S$18,A219&lt;='Sediane Nord'!$R$18),0,
MIN(I219,$E$4*(1-D219)*L219)))))</f>
        <v>0</v>
      </c>
      <c r="N219" s="192">
        <f>IF(COUNTIFS('PTC GRTgaz'!$AB$11:$AB$28891,"",'PTC GRTgaz'!$B$11:$B$28891,'Nord-Ouest'!N$15,'PTC GRTgaz'!$D$11:$D$28891,'Nord-Ouest'!$A219,'PTC GRTgaz'!$C$11:$C$28891,"DEL")&gt;0,N$13,SUMIFS('PTC GRTgaz'!$AB$11:$AB$28891,'PTC GRTgaz'!$B$11:$B$28891,'Nord-Ouest'!N$15,'PTC GRTgaz'!$D$11:$D$28891,'Nord-Ouest'!$A219,'PTC GRTgaz'!$C$11:$C$28891,"DEL")*1.0026*$N$13/152.94)</f>
        <v>152.94117600000001</v>
      </c>
      <c r="O219" s="102">
        <f t="shared" si="26"/>
        <v>13.025967459920098</v>
      </c>
      <c r="P219" s="58">
        <f t="shared" si="27"/>
        <v>1.0019974969169305</v>
      </c>
      <c r="Q219" s="59">
        <f>IF(P219&gt;=1,0,_xlfn.XLOOKUP(P219,'Sediane Nord'!$B$31:$B$131,'Sediane Nord'!$R$31:$R$131,,1))</f>
        <v>0</v>
      </c>
      <c r="R219" s="142">
        <f xml:space="preserve">
IF(AND(P219&gt;='Sediane Nord'!$S$15,A219&lt;='Sediane Nord'!$R$15),0,
IF(AND(P219&gt;='Sediane Nord'!$S$16,A219&lt;='Sediane Nord'!$R$16),0,
IF(AND(P219&gt;='Sediane Nord'!$S$17,A219&lt;='Sediane Nord'!$R$17),0,
IF(AND(P219&gt;='Sediane Nord'!$S$18,A219&lt;='Sediane Nord'!$R$18),0,
MIN(N219,$E$4*(1-D219)*Q219)))))</f>
        <v>0</v>
      </c>
    </row>
    <row r="220" spans="1:18" x14ac:dyDescent="0.45">
      <c r="A220" s="56">
        <f t="shared" si="21"/>
        <v>44856</v>
      </c>
      <c r="B220" s="157">
        <f>_xlfn.XLOOKUP(A220,'Sediane Nord'!$R$23:$R$25,'Sediane Nord'!$U$23:$U$25,0,0)</f>
        <v>0</v>
      </c>
      <c r="C220" s="143">
        <f>_xlfn.XLOOKUP(A220,'Sediane Nord'!$R$15:$R$18,'Sediane Nord'!$U$15:$U$18,SUM($E$3:$G$3),0)</f>
        <v>13</v>
      </c>
      <c r="D220" s="58">
        <f>'PT Storengy'!D212</f>
        <v>0.35</v>
      </c>
      <c r="E220" s="60">
        <f t="shared" si="22"/>
        <v>13.025967459920098</v>
      </c>
      <c r="F220" s="58">
        <f t="shared" si="23"/>
        <v>1.0019974969169305</v>
      </c>
      <c r="G220" s="59">
        <f>IF(F220&gt;=1,0,_xlfn.XLOOKUP(F220,'Sediane Nord'!$B$31:$B$131,'Sediane Nord'!$R$31:$R$131,,1))</f>
        <v>0</v>
      </c>
      <c r="H220" s="142">
        <f xml:space="preserve">
IF(AND(F220&gt;='Sediane Nord'!$S$15,A220&lt;='Sediane Nord'!$R$15),0,
IF(AND(F220&gt;='Sediane Nord'!$S$16,A220&lt;='Sediane Nord'!$R$16),0,
IF(AND(F220&gt;='Sediane Nord'!$S$17,A220&lt;='Sediane Nord'!$R$17),0,
IF(AND(F220&gt;='Sediane Nord'!$S$18,A220&lt;='Sediane Nord'!$R$18),0,
$E$4*(1-D220)*G220))))</f>
        <v>0</v>
      </c>
      <c r="I220" s="192">
        <f>IF(COUNTIFS('PTC GRTgaz'!$AA$11:$AA$28891,"",'PTC GRTgaz'!$B$11:$B$28891,'Nord-Ouest'!I$15,'PTC GRTgaz'!$D$11:$D$28891,'Nord-Ouest'!$A220,'PTC GRTgaz'!$C$11:$C$28891,"DEL")&gt;0,I$13,SUMIFS('PTC GRTgaz'!$AA$11:$AA$28891,'PTC GRTgaz'!$B$11:$B$28891,'Nord-Ouest'!I$15,'PTC GRTgaz'!$D$11:$D$28891,'Nord-Ouest'!$A220,'PTC GRTgaz'!$C$11:$C$28891,"DEL")*1.0026*$I$13/152.94)</f>
        <v>152.94117600000001</v>
      </c>
      <c r="J220" s="102">
        <f t="shared" si="24"/>
        <v>13.025967459920098</v>
      </c>
      <c r="K220" s="58">
        <f t="shared" si="25"/>
        <v>1.0019974969169305</v>
      </c>
      <c r="L220" s="59">
        <f>IF(K220&gt;=1,0,_xlfn.XLOOKUP(K220,'Sediane Nord'!$B$31:$B$131,'Sediane Nord'!$R$31:$R$131,,1))</f>
        <v>0</v>
      </c>
      <c r="M220" s="142">
        <f xml:space="preserve">
IF(AND(K220&gt;='Sediane Nord'!$S$15,A220&lt;='Sediane Nord'!$R$15),0,
IF(AND(K220&gt;='Sediane Nord'!$S$16,A220&lt;='Sediane Nord'!$R$16),0,
IF(AND(K220&gt;='Sediane Nord'!$S$17,A220&lt;='Sediane Nord'!$R$17),0,
IF(AND(K220&gt;='Sediane Nord'!$S$18,A220&lt;='Sediane Nord'!$R$18),0,
MIN(I220,$E$4*(1-D220)*L220)))))</f>
        <v>0</v>
      </c>
      <c r="N220" s="192">
        <f>IF(COUNTIFS('PTC GRTgaz'!$AB$11:$AB$28891,"",'PTC GRTgaz'!$B$11:$B$28891,'Nord-Ouest'!N$15,'PTC GRTgaz'!$D$11:$D$28891,'Nord-Ouest'!$A220,'PTC GRTgaz'!$C$11:$C$28891,"DEL")&gt;0,N$13,SUMIFS('PTC GRTgaz'!$AB$11:$AB$28891,'PTC GRTgaz'!$B$11:$B$28891,'Nord-Ouest'!N$15,'PTC GRTgaz'!$D$11:$D$28891,'Nord-Ouest'!$A220,'PTC GRTgaz'!$C$11:$C$28891,"DEL")*1.0026*$N$13/152.94)</f>
        <v>152.94117600000001</v>
      </c>
      <c r="O220" s="102">
        <f t="shared" si="26"/>
        <v>13.025967459920098</v>
      </c>
      <c r="P220" s="58">
        <f t="shared" si="27"/>
        <v>1.0019974969169305</v>
      </c>
      <c r="Q220" s="59">
        <f>IF(P220&gt;=1,0,_xlfn.XLOOKUP(P220,'Sediane Nord'!$B$31:$B$131,'Sediane Nord'!$R$31:$R$131,,1))</f>
        <v>0</v>
      </c>
      <c r="R220" s="142">
        <f xml:space="preserve">
IF(AND(P220&gt;='Sediane Nord'!$S$15,A220&lt;='Sediane Nord'!$R$15),0,
IF(AND(P220&gt;='Sediane Nord'!$S$16,A220&lt;='Sediane Nord'!$R$16),0,
IF(AND(P220&gt;='Sediane Nord'!$S$17,A220&lt;='Sediane Nord'!$R$17),0,
IF(AND(P220&gt;='Sediane Nord'!$S$18,A220&lt;='Sediane Nord'!$R$18),0,
MIN(N220,$E$4*(1-D220)*Q220)))))</f>
        <v>0</v>
      </c>
    </row>
    <row r="221" spans="1:18" x14ac:dyDescent="0.45">
      <c r="A221" s="56">
        <f t="shared" si="21"/>
        <v>44857</v>
      </c>
      <c r="B221" s="157">
        <f>_xlfn.XLOOKUP(A221,'Sediane Nord'!$R$23:$R$25,'Sediane Nord'!$U$23:$U$25,0,0)</f>
        <v>0</v>
      </c>
      <c r="C221" s="143">
        <f>_xlfn.XLOOKUP(A221,'Sediane Nord'!$R$15:$R$18,'Sediane Nord'!$U$15:$U$18,SUM($E$3:$G$3),0)</f>
        <v>13</v>
      </c>
      <c r="D221" s="58">
        <f>'PT Storengy'!D213</f>
        <v>0.35</v>
      </c>
      <c r="E221" s="60">
        <f t="shared" si="22"/>
        <v>13.025967459920098</v>
      </c>
      <c r="F221" s="58">
        <f t="shared" si="23"/>
        <v>1.0019974969169305</v>
      </c>
      <c r="G221" s="59">
        <f>IF(F221&gt;=1,0,_xlfn.XLOOKUP(F221,'Sediane Nord'!$B$31:$B$131,'Sediane Nord'!$R$31:$R$131,,1))</f>
        <v>0</v>
      </c>
      <c r="H221" s="142">
        <f xml:space="preserve">
IF(AND(F221&gt;='Sediane Nord'!$S$15,A221&lt;='Sediane Nord'!$R$15),0,
IF(AND(F221&gt;='Sediane Nord'!$S$16,A221&lt;='Sediane Nord'!$R$16),0,
IF(AND(F221&gt;='Sediane Nord'!$S$17,A221&lt;='Sediane Nord'!$R$17),0,
IF(AND(F221&gt;='Sediane Nord'!$S$18,A221&lt;='Sediane Nord'!$R$18),0,
$E$4*(1-D221)*G221))))</f>
        <v>0</v>
      </c>
      <c r="I221" s="192">
        <f>IF(COUNTIFS('PTC GRTgaz'!$AA$11:$AA$28891,"",'PTC GRTgaz'!$B$11:$B$28891,'Nord-Ouest'!I$15,'PTC GRTgaz'!$D$11:$D$28891,'Nord-Ouest'!$A221,'PTC GRTgaz'!$C$11:$C$28891,"DEL")&gt;0,I$13,SUMIFS('PTC GRTgaz'!$AA$11:$AA$28891,'PTC GRTgaz'!$B$11:$B$28891,'Nord-Ouest'!I$15,'PTC GRTgaz'!$D$11:$D$28891,'Nord-Ouest'!$A221,'PTC GRTgaz'!$C$11:$C$28891,"DEL")*1.0026*$I$13/152.94)</f>
        <v>152.94117600000001</v>
      </c>
      <c r="J221" s="102">
        <f t="shared" si="24"/>
        <v>13.025967459920098</v>
      </c>
      <c r="K221" s="58">
        <f t="shared" si="25"/>
        <v>1.0019974969169305</v>
      </c>
      <c r="L221" s="59">
        <f>IF(K221&gt;=1,0,_xlfn.XLOOKUP(K221,'Sediane Nord'!$B$31:$B$131,'Sediane Nord'!$R$31:$R$131,,1))</f>
        <v>0</v>
      </c>
      <c r="M221" s="142">
        <f xml:space="preserve">
IF(AND(K221&gt;='Sediane Nord'!$S$15,A221&lt;='Sediane Nord'!$R$15),0,
IF(AND(K221&gt;='Sediane Nord'!$S$16,A221&lt;='Sediane Nord'!$R$16),0,
IF(AND(K221&gt;='Sediane Nord'!$S$17,A221&lt;='Sediane Nord'!$R$17),0,
IF(AND(K221&gt;='Sediane Nord'!$S$18,A221&lt;='Sediane Nord'!$R$18),0,
MIN(I221,$E$4*(1-D221)*L221)))))</f>
        <v>0</v>
      </c>
      <c r="N221" s="192">
        <f>IF(COUNTIFS('PTC GRTgaz'!$AB$11:$AB$28891,"",'PTC GRTgaz'!$B$11:$B$28891,'Nord-Ouest'!N$15,'PTC GRTgaz'!$D$11:$D$28891,'Nord-Ouest'!$A221,'PTC GRTgaz'!$C$11:$C$28891,"DEL")&gt;0,N$13,SUMIFS('PTC GRTgaz'!$AB$11:$AB$28891,'PTC GRTgaz'!$B$11:$B$28891,'Nord-Ouest'!N$15,'PTC GRTgaz'!$D$11:$D$28891,'Nord-Ouest'!$A221,'PTC GRTgaz'!$C$11:$C$28891,"DEL")*1.0026*$N$13/152.94)</f>
        <v>152.94117600000001</v>
      </c>
      <c r="O221" s="102">
        <f t="shared" si="26"/>
        <v>13.025967459920098</v>
      </c>
      <c r="P221" s="58">
        <f t="shared" si="27"/>
        <v>1.0019974969169305</v>
      </c>
      <c r="Q221" s="59">
        <f>IF(P221&gt;=1,0,_xlfn.XLOOKUP(P221,'Sediane Nord'!$B$31:$B$131,'Sediane Nord'!$R$31:$R$131,,1))</f>
        <v>0</v>
      </c>
      <c r="R221" s="142">
        <f xml:space="preserve">
IF(AND(P221&gt;='Sediane Nord'!$S$15,A221&lt;='Sediane Nord'!$R$15),0,
IF(AND(P221&gt;='Sediane Nord'!$S$16,A221&lt;='Sediane Nord'!$R$16),0,
IF(AND(P221&gt;='Sediane Nord'!$S$17,A221&lt;='Sediane Nord'!$R$17),0,
IF(AND(P221&gt;='Sediane Nord'!$S$18,A221&lt;='Sediane Nord'!$R$18),0,
MIN(N221,$E$4*(1-D221)*Q221)))))</f>
        <v>0</v>
      </c>
    </row>
    <row r="222" spans="1:18" x14ac:dyDescent="0.45">
      <c r="A222" s="56">
        <f t="shared" si="21"/>
        <v>44858</v>
      </c>
      <c r="B222" s="157">
        <f>_xlfn.XLOOKUP(A222,'Sediane Nord'!$R$23:$R$25,'Sediane Nord'!$U$23:$U$25,0,0)</f>
        <v>0</v>
      </c>
      <c r="C222" s="143">
        <f>_xlfn.XLOOKUP(A222,'Sediane Nord'!$R$15:$R$18,'Sediane Nord'!$U$15:$U$18,SUM($E$3:$G$3),0)</f>
        <v>13</v>
      </c>
      <c r="D222" s="58">
        <f>'PT Storengy'!D214</f>
        <v>0.35</v>
      </c>
      <c r="E222" s="60">
        <f t="shared" si="22"/>
        <v>13.025967459920098</v>
      </c>
      <c r="F222" s="58">
        <f t="shared" si="23"/>
        <v>1.0019974969169305</v>
      </c>
      <c r="G222" s="59">
        <f>IF(F222&gt;=1,0,_xlfn.XLOOKUP(F222,'Sediane Nord'!$B$31:$B$131,'Sediane Nord'!$R$31:$R$131,,1))</f>
        <v>0</v>
      </c>
      <c r="H222" s="142">
        <f xml:space="preserve">
IF(AND(F222&gt;='Sediane Nord'!$S$15,A222&lt;='Sediane Nord'!$R$15),0,
IF(AND(F222&gt;='Sediane Nord'!$S$16,A222&lt;='Sediane Nord'!$R$16),0,
IF(AND(F222&gt;='Sediane Nord'!$S$17,A222&lt;='Sediane Nord'!$R$17),0,
IF(AND(F222&gt;='Sediane Nord'!$S$18,A222&lt;='Sediane Nord'!$R$18),0,
$E$4*(1-D222)*G222))))</f>
        <v>0</v>
      </c>
      <c r="I222" s="192">
        <f>IF(COUNTIFS('PTC GRTgaz'!$AA$11:$AA$28891,"",'PTC GRTgaz'!$B$11:$B$28891,'Nord-Ouest'!I$15,'PTC GRTgaz'!$D$11:$D$28891,'Nord-Ouest'!$A222,'PTC GRTgaz'!$C$11:$C$28891,"DEL")&gt;0,I$13,SUMIFS('PTC GRTgaz'!$AA$11:$AA$28891,'PTC GRTgaz'!$B$11:$B$28891,'Nord-Ouest'!I$15,'PTC GRTgaz'!$D$11:$D$28891,'Nord-Ouest'!$A222,'PTC GRTgaz'!$C$11:$C$28891,"DEL")*1.0026*$I$13/152.94)</f>
        <v>152.94117600000001</v>
      </c>
      <c r="J222" s="102">
        <f t="shared" si="24"/>
        <v>13.025967459920098</v>
      </c>
      <c r="K222" s="58">
        <f t="shared" si="25"/>
        <v>1.0019974969169305</v>
      </c>
      <c r="L222" s="59">
        <f>IF(K222&gt;=1,0,_xlfn.XLOOKUP(K222,'Sediane Nord'!$B$31:$B$131,'Sediane Nord'!$R$31:$R$131,,1))</f>
        <v>0</v>
      </c>
      <c r="M222" s="142">
        <f xml:space="preserve">
IF(AND(K222&gt;='Sediane Nord'!$S$15,A222&lt;='Sediane Nord'!$R$15),0,
IF(AND(K222&gt;='Sediane Nord'!$S$16,A222&lt;='Sediane Nord'!$R$16),0,
IF(AND(K222&gt;='Sediane Nord'!$S$17,A222&lt;='Sediane Nord'!$R$17),0,
IF(AND(K222&gt;='Sediane Nord'!$S$18,A222&lt;='Sediane Nord'!$R$18),0,
MIN(I222,$E$4*(1-D222)*L222)))))</f>
        <v>0</v>
      </c>
      <c r="N222" s="192">
        <f>IF(COUNTIFS('PTC GRTgaz'!$AB$11:$AB$28891,"",'PTC GRTgaz'!$B$11:$B$28891,'Nord-Ouest'!N$15,'PTC GRTgaz'!$D$11:$D$28891,'Nord-Ouest'!$A222,'PTC GRTgaz'!$C$11:$C$28891,"DEL")&gt;0,N$13,SUMIFS('PTC GRTgaz'!$AB$11:$AB$28891,'PTC GRTgaz'!$B$11:$B$28891,'Nord-Ouest'!N$15,'PTC GRTgaz'!$D$11:$D$28891,'Nord-Ouest'!$A222,'PTC GRTgaz'!$C$11:$C$28891,"DEL")*1.0026*$N$13/152.94)</f>
        <v>152.94117600000001</v>
      </c>
      <c r="O222" s="102">
        <f t="shared" si="26"/>
        <v>13.025967459920098</v>
      </c>
      <c r="P222" s="58">
        <f t="shared" si="27"/>
        <v>1.0019974969169305</v>
      </c>
      <c r="Q222" s="59">
        <f>IF(P222&gt;=1,0,_xlfn.XLOOKUP(P222,'Sediane Nord'!$B$31:$B$131,'Sediane Nord'!$R$31:$R$131,,1))</f>
        <v>0</v>
      </c>
      <c r="R222" s="142">
        <f xml:space="preserve">
IF(AND(P222&gt;='Sediane Nord'!$S$15,A222&lt;='Sediane Nord'!$R$15),0,
IF(AND(P222&gt;='Sediane Nord'!$S$16,A222&lt;='Sediane Nord'!$R$16),0,
IF(AND(P222&gt;='Sediane Nord'!$S$17,A222&lt;='Sediane Nord'!$R$17),0,
IF(AND(P222&gt;='Sediane Nord'!$S$18,A222&lt;='Sediane Nord'!$R$18),0,
MIN(N222,$E$4*(1-D222)*Q222)))))</f>
        <v>0</v>
      </c>
    </row>
    <row r="223" spans="1:18" x14ac:dyDescent="0.45">
      <c r="A223" s="56">
        <f t="shared" si="21"/>
        <v>44859</v>
      </c>
      <c r="B223" s="157">
        <f>_xlfn.XLOOKUP(A223,'Sediane Nord'!$R$23:$R$25,'Sediane Nord'!$U$23:$U$25,0,0)</f>
        <v>0</v>
      </c>
      <c r="C223" s="143">
        <f>_xlfn.XLOOKUP(A223,'Sediane Nord'!$R$15:$R$18,'Sediane Nord'!$U$15:$U$18,SUM($E$3:$G$3),0)</f>
        <v>13</v>
      </c>
      <c r="D223" s="58">
        <f>'PT Storengy'!D215</f>
        <v>0.35</v>
      </c>
      <c r="E223" s="60">
        <f t="shared" si="22"/>
        <v>13.025967459920098</v>
      </c>
      <c r="F223" s="58">
        <f t="shared" si="23"/>
        <v>1.0019974969169305</v>
      </c>
      <c r="G223" s="59">
        <f>IF(F223&gt;=1,0,_xlfn.XLOOKUP(F223,'Sediane Nord'!$B$31:$B$131,'Sediane Nord'!$R$31:$R$131,,1))</f>
        <v>0</v>
      </c>
      <c r="H223" s="142">
        <f xml:space="preserve">
IF(AND(F223&gt;='Sediane Nord'!$S$15,A223&lt;='Sediane Nord'!$R$15),0,
IF(AND(F223&gt;='Sediane Nord'!$S$16,A223&lt;='Sediane Nord'!$R$16),0,
IF(AND(F223&gt;='Sediane Nord'!$S$17,A223&lt;='Sediane Nord'!$R$17),0,
IF(AND(F223&gt;='Sediane Nord'!$S$18,A223&lt;='Sediane Nord'!$R$18),0,
$E$4*(1-D223)*G223))))</f>
        <v>0</v>
      </c>
      <c r="I223" s="192">
        <f>IF(COUNTIFS('PTC GRTgaz'!$AA$11:$AA$28891,"",'PTC GRTgaz'!$B$11:$B$28891,'Nord-Ouest'!I$15,'PTC GRTgaz'!$D$11:$D$28891,'Nord-Ouest'!$A223,'PTC GRTgaz'!$C$11:$C$28891,"DEL")&gt;0,I$13,SUMIFS('PTC GRTgaz'!$AA$11:$AA$28891,'PTC GRTgaz'!$B$11:$B$28891,'Nord-Ouest'!I$15,'PTC GRTgaz'!$D$11:$D$28891,'Nord-Ouest'!$A223,'PTC GRTgaz'!$C$11:$C$28891,"DEL")*1.0026*$I$13/152.94)</f>
        <v>152.94117600000001</v>
      </c>
      <c r="J223" s="102">
        <f t="shared" si="24"/>
        <v>13.025967459920098</v>
      </c>
      <c r="K223" s="58">
        <f t="shared" si="25"/>
        <v>1.0019974969169305</v>
      </c>
      <c r="L223" s="59">
        <f>IF(K223&gt;=1,0,_xlfn.XLOOKUP(K223,'Sediane Nord'!$B$31:$B$131,'Sediane Nord'!$R$31:$R$131,,1))</f>
        <v>0</v>
      </c>
      <c r="M223" s="142">
        <f xml:space="preserve">
IF(AND(K223&gt;='Sediane Nord'!$S$15,A223&lt;='Sediane Nord'!$R$15),0,
IF(AND(K223&gt;='Sediane Nord'!$S$16,A223&lt;='Sediane Nord'!$R$16),0,
IF(AND(K223&gt;='Sediane Nord'!$S$17,A223&lt;='Sediane Nord'!$R$17),0,
IF(AND(K223&gt;='Sediane Nord'!$S$18,A223&lt;='Sediane Nord'!$R$18),0,
MIN(I223,$E$4*(1-D223)*L223)))))</f>
        <v>0</v>
      </c>
      <c r="N223" s="192">
        <f>IF(COUNTIFS('PTC GRTgaz'!$AB$11:$AB$28891,"",'PTC GRTgaz'!$B$11:$B$28891,'Nord-Ouest'!N$15,'PTC GRTgaz'!$D$11:$D$28891,'Nord-Ouest'!$A223,'PTC GRTgaz'!$C$11:$C$28891,"DEL")&gt;0,N$13,SUMIFS('PTC GRTgaz'!$AB$11:$AB$28891,'PTC GRTgaz'!$B$11:$B$28891,'Nord-Ouest'!N$15,'PTC GRTgaz'!$D$11:$D$28891,'Nord-Ouest'!$A223,'PTC GRTgaz'!$C$11:$C$28891,"DEL")*1.0026*$N$13/152.94)</f>
        <v>152.94117600000001</v>
      </c>
      <c r="O223" s="102">
        <f t="shared" si="26"/>
        <v>13.025967459920098</v>
      </c>
      <c r="P223" s="58">
        <f t="shared" si="27"/>
        <v>1.0019974969169305</v>
      </c>
      <c r="Q223" s="59">
        <f>IF(P223&gt;=1,0,_xlfn.XLOOKUP(P223,'Sediane Nord'!$B$31:$B$131,'Sediane Nord'!$R$31:$R$131,,1))</f>
        <v>0</v>
      </c>
      <c r="R223" s="142">
        <f xml:space="preserve">
IF(AND(P223&gt;='Sediane Nord'!$S$15,A223&lt;='Sediane Nord'!$R$15),0,
IF(AND(P223&gt;='Sediane Nord'!$S$16,A223&lt;='Sediane Nord'!$R$16),0,
IF(AND(P223&gt;='Sediane Nord'!$S$17,A223&lt;='Sediane Nord'!$R$17),0,
IF(AND(P223&gt;='Sediane Nord'!$S$18,A223&lt;='Sediane Nord'!$R$18),0,
MIN(N223,$E$4*(1-D223)*Q223)))))</f>
        <v>0</v>
      </c>
    </row>
    <row r="224" spans="1:18" x14ac:dyDescent="0.45">
      <c r="A224" s="56">
        <f t="shared" si="21"/>
        <v>44860</v>
      </c>
      <c r="B224" s="157">
        <f>_xlfn.XLOOKUP(A224,'Sediane Nord'!$R$23:$R$25,'Sediane Nord'!$U$23:$U$25,0,0)</f>
        <v>0</v>
      </c>
      <c r="C224" s="143">
        <f>_xlfn.XLOOKUP(A224,'Sediane Nord'!$R$15:$R$18,'Sediane Nord'!$U$15:$U$18,SUM($E$3:$G$3),0)</f>
        <v>13</v>
      </c>
      <c r="D224" s="58">
        <f>'PT Storengy'!D216</f>
        <v>0.35</v>
      </c>
      <c r="E224" s="60">
        <f t="shared" si="22"/>
        <v>13.025967459920098</v>
      </c>
      <c r="F224" s="58">
        <f t="shared" si="23"/>
        <v>1.0019974969169305</v>
      </c>
      <c r="G224" s="59">
        <f>IF(F224&gt;=1,0,_xlfn.XLOOKUP(F224,'Sediane Nord'!$B$31:$B$131,'Sediane Nord'!$R$31:$R$131,,1))</f>
        <v>0</v>
      </c>
      <c r="H224" s="142">
        <f xml:space="preserve">
IF(AND(F224&gt;='Sediane Nord'!$S$15,A224&lt;='Sediane Nord'!$R$15),0,
IF(AND(F224&gt;='Sediane Nord'!$S$16,A224&lt;='Sediane Nord'!$R$16),0,
IF(AND(F224&gt;='Sediane Nord'!$S$17,A224&lt;='Sediane Nord'!$R$17),0,
IF(AND(F224&gt;='Sediane Nord'!$S$18,A224&lt;='Sediane Nord'!$R$18),0,
$E$4*(1-D224)*G224))))</f>
        <v>0</v>
      </c>
      <c r="I224" s="192">
        <f>IF(COUNTIFS('PTC GRTgaz'!$AA$11:$AA$28891,"",'PTC GRTgaz'!$B$11:$B$28891,'Nord-Ouest'!I$15,'PTC GRTgaz'!$D$11:$D$28891,'Nord-Ouest'!$A224,'PTC GRTgaz'!$C$11:$C$28891,"DEL")&gt;0,I$13,SUMIFS('PTC GRTgaz'!$AA$11:$AA$28891,'PTC GRTgaz'!$B$11:$B$28891,'Nord-Ouest'!I$15,'PTC GRTgaz'!$D$11:$D$28891,'Nord-Ouest'!$A224,'PTC GRTgaz'!$C$11:$C$28891,"DEL")*1.0026*$I$13/152.94)</f>
        <v>152.94117600000001</v>
      </c>
      <c r="J224" s="102">
        <f t="shared" si="24"/>
        <v>13.025967459920098</v>
      </c>
      <c r="K224" s="58">
        <f t="shared" si="25"/>
        <v>1.0019974969169305</v>
      </c>
      <c r="L224" s="59">
        <f>IF(K224&gt;=1,0,_xlfn.XLOOKUP(K224,'Sediane Nord'!$B$31:$B$131,'Sediane Nord'!$R$31:$R$131,,1))</f>
        <v>0</v>
      </c>
      <c r="M224" s="142">
        <f xml:space="preserve">
IF(AND(K224&gt;='Sediane Nord'!$S$15,A224&lt;='Sediane Nord'!$R$15),0,
IF(AND(K224&gt;='Sediane Nord'!$S$16,A224&lt;='Sediane Nord'!$R$16),0,
IF(AND(K224&gt;='Sediane Nord'!$S$17,A224&lt;='Sediane Nord'!$R$17),0,
IF(AND(K224&gt;='Sediane Nord'!$S$18,A224&lt;='Sediane Nord'!$R$18),0,
MIN(I224,$E$4*(1-D224)*L224)))))</f>
        <v>0</v>
      </c>
      <c r="N224" s="192">
        <f>IF(COUNTIFS('PTC GRTgaz'!$AB$11:$AB$28891,"",'PTC GRTgaz'!$B$11:$B$28891,'Nord-Ouest'!N$15,'PTC GRTgaz'!$D$11:$D$28891,'Nord-Ouest'!$A224,'PTC GRTgaz'!$C$11:$C$28891,"DEL")&gt;0,N$13,SUMIFS('PTC GRTgaz'!$AB$11:$AB$28891,'PTC GRTgaz'!$B$11:$B$28891,'Nord-Ouest'!N$15,'PTC GRTgaz'!$D$11:$D$28891,'Nord-Ouest'!$A224,'PTC GRTgaz'!$C$11:$C$28891,"DEL")*1.0026*$N$13/152.94)</f>
        <v>152.94117600000001</v>
      </c>
      <c r="O224" s="102">
        <f t="shared" si="26"/>
        <v>13.025967459920098</v>
      </c>
      <c r="P224" s="58">
        <f t="shared" si="27"/>
        <v>1.0019974969169305</v>
      </c>
      <c r="Q224" s="59">
        <f>IF(P224&gt;=1,0,_xlfn.XLOOKUP(P224,'Sediane Nord'!$B$31:$B$131,'Sediane Nord'!$R$31:$R$131,,1))</f>
        <v>0</v>
      </c>
      <c r="R224" s="142">
        <f xml:space="preserve">
IF(AND(P224&gt;='Sediane Nord'!$S$15,A224&lt;='Sediane Nord'!$R$15),0,
IF(AND(P224&gt;='Sediane Nord'!$S$16,A224&lt;='Sediane Nord'!$R$16),0,
IF(AND(P224&gt;='Sediane Nord'!$S$17,A224&lt;='Sediane Nord'!$R$17),0,
IF(AND(P224&gt;='Sediane Nord'!$S$18,A224&lt;='Sediane Nord'!$R$18),0,
MIN(N224,$E$4*(1-D224)*Q224)))))</f>
        <v>0</v>
      </c>
    </row>
    <row r="225" spans="1:18" x14ac:dyDescent="0.45">
      <c r="A225" s="56">
        <f t="shared" si="21"/>
        <v>44861</v>
      </c>
      <c r="B225" s="157">
        <f>_xlfn.XLOOKUP(A225,'Sediane Nord'!$R$23:$R$25,'Sediane Nord'!$U$23:$U$25,0,0)</f>
        <v>0</v>
      </c>
      <c r="C225" s="143">
        <f>_xlfn.XLOOKUP(A225,'Sediane Nord'!$R$15:$R$18,'Sediane Nord'!$U$15:$U$18,SUM($E$3:$G$3),0)</f>
        <v>13</v>
      </c>
      <c r="D225" s="58">
        <f>'PT Storengy'!D217</f>
        <v>0.35</v>
      </c>
      <c r="E225" s="60">
        <f t="shared" si="22"/>
        <v>13.025967459920098</v>
      </c>
      <c r="F225" s="58">
        <f t="shared" si="23"/>
        <v>1.0019974969169305</v>
      </c>
      <c r="G225" s="59">
        <f>IF(F225&gt;=1,0,_xlfn.XLOOKUP(F225,'Sediane Nord'!$B$31:$B$131,'Sediane Nord'!$R$31:$R$131,,1))</f>
        <v>0</v>
      </c>
      <c r="H225" s="142">
        <f xml:space="preserve">
IF(AND(F225&gt;='Sediane Nord'!$S$15,A225&lt;='Sediane Nord'!$R$15),0,
IF(AND(F225&gt;='Sediane Nord'!$S$16,A225&lt;='Sediane Nord'!$R$16),0,
IF(AND(F225&gt;='Sediane Nord'!$S$17,A225&lt;='Sediane Nord'!$R$17),0,
IF(AND(F225&gt;='Sediane Nord'!$S$18,A225&lt;='Sediane Nord'!$R$18),0,
$E$4*(1-D225)*G225))))</f>
        <v>0</v>
      </c>
      <c r="I225" s="192">
        <f>IF(COUNTIFS('PTC GRTgaz'!$AA$11:$AA$28891,"",'PTC GRTgaz'!$B$11:$B$28891,'Nord-Ouest'!I$15,'PTC GRTgaz'!$D$11:$D$28891,'Nord-Ouest'!$A225,'PTC GRTgaz'!$C$11:$C$28891,"DEL")&gt;0,I$13,SUMIFS('PTC GRTgaz'!$AA$11:$AA$28891,'PTC GRTgaz'!$B$11:$B$28891,'Nord-Ouest'!I$15,'PTC GRTgaz'!$D$11:$D$28891,'Nord-Ouest'!$A225,'PTC GRTgaz'!$C$11:$C$28891,"DEL")*1.0026*$I$13/152.94)</f>
        <v>152.94117600000001</v>
      </c>
      <c r="J225" s="102">
        <f t="shared" si="24"/>
        <v>13.025967459920098</v>
      </c>
      <c r="K225" s="58">
        <f t="shared" si="25"/>
        <v>1.0019974969169305</v>
      </c>
      <c r="L225" s="59">
        <f>IF(K225&gt;=1,0,_xlfn.XLOOKUP(K225,'Sediane Nord'!$B$31:$B$131,'Sediane Nord'!$R$31:$R$131,,1))</f>
        <v>0</v>
      </c>
      <c r="M225" s="142">
        <f xml:space="preserve">
IF(AND(K225&gt;='Sediane Nord'!$S$15,A225&lt;='Sediane Nord'!$R$15),0,
IF(AND(K225&gt;='Sediane Nord'!$S$16,A225&lt;='Sediane Nord'!$R$16),0,
IF(AND(K225&gt;='Sediane Nord'!$S$17,A225&lt;='Sediane Nord'!$R$17),0,
IF(AND(K225&gt;='Sediane Nord'!$S$18,A225&lt;='Sediane Nord'!$R$18),0,
MIN(I225,$E$4*(1-D225)*L225)))))</f>
        <v>0</v>
      </c>
      <c r="N225" s="192">
        <f>IF(COUNTIFS('PTC GRTgaz'!$AB$11:$AB$28891,"",'PTC GRTgaz'!$B$11:$B$28891,'Nord-Ouest'!N$15,'PTC GRTgaz'!$D$11:$D$28891,'Nord-Ouest'!$A225,'PTC GRTgaz'!$C$11:$C$28891,"DEL")&gt;0,N$13,SUMIFS('PTC GRTgaz'!$AB$11:$AB$28891,'PTC GRTgaz'!$B$11:$B$28891,'Nord-Ouest'!N$15,'PTC GRTgaz'!$D$11:$D$28891,'Nord-Ouest'!$A225,'PTC GRTgaz'!$C$11:$C$28891,"DEL")*1.0026*$N$13/152.94)</f>
        <v>152.94117600000001</v>
      </c>
      <c r="O225" s="102">
        <f t="shared" si="26"/>
        <v>13.025967459920098</v>
      </c>
      <c r="P225" s="58">
        <f t="shared" si="27"/>
        <v>1.0019974969169305</v>
      </c>
      <c r="Q225" s="59">
        <f>IF(P225&gt;=1,0,_xlfn.XLOOKUP(P225,'Sediane Nord'!$B$31:$B$131,'Sediane Nord'!$R$31:$R$131,,1))</f>
        <v>0</v>
      </c>
      <c r="R225" s="142">
        <f xml:space="preserve">
IF(AND(P225&gt;='Sediane Nord'!$S$15,A225&lt;='Sediane Nord'!$R$15),0,
IF(AND(P225&gt;='Sediane Nord'!$S$16,A225&lt;='Sediane Nord'!$R$16),0,
IF(AND(P225&gt;='Sediane Nord'!$S$17,A225&lt;='Sediane Nord'!$R$17),0,
IF(AND(P225&gt;='Sediane Nord'!$S$18,A225&lt;='Sediane Nord'!$R$18),0,
MIN(N225,$E$4*(1-D225)*Q225)))))</f>
        <v>0</v>
      </c>
    </row>
    <row r="226" spans="1:18" x14ac:dyDescent="0.45">
      <c r="A226" s="56">
        <f t="shared" si="21"/>
        <v>44862</v>
      </c>
      <c r="B226" s="157">
        <f>_xlfn.XLOOKUP(A226,'Sediane Nord'!$R$23:$R$25,'Sediane Nord'!$U$23:$U$25,0,0)</f>
        <v>0</v>
      </c>
      <c r="C226" s="143">
        <f>_xlfn.XLOOKUP(A226,'Sediane Nord'!$R$15:$R$18,'Sediane Nord'!$U$15:$U$18,SUM($E$3:$G$3),0)</f>
        <v>13</v>
      </c>
      <c r="D226" s="58">
        <f>'PT Storengy'!D218</f>
        <v>0.35</v>
      </c>
      <c r="E226" s="60">
        <f t="shared" si="22"/>
        <v>13.025967459920098</v>
      </c>
      <c r="F226" s="58">
        <f t="shared" si="23"/>
        <v>1.0019974969169305</v>
      </c>
      <c r="G226" s="59">
        <f>IF(F226&gt;=1,0,_xlfn.XLOOKUP(F226,'Sediane Nord'!$B$31:$B$131,'Sediane Nord'!$R$31:$R$131,,1))</f>
        <v>0</v>
      </c>
      <c r="H226" s="142">
        <f xml:space="preserve">
IF(AND(F226&gt;='Sediane Nord'!$S$15,A226&lt;='Sediane Nord'!$R$15),0,
IF(AND(F226&gt;='Sediane Nord'!$S$16,A226&lt;='Sediane Nord'!$R$16),0,
IF(AND(F226&gt;='Sediane Nord'!$S$17,A226&lt;='Sediane Nord'!$R$17),0,
IF(AND(F226&gt;='Sediane Nord'!$S$18,A226&lt;='Sediane Nord'!$R$18),0,
$E$4*(1-D226)*G226))))</f>
        <v>0</v>
      </c>
      <c r="I226" s="192">
        <f>IF(COUNTIFS('PTC GRTgaz'!$AA$11:$AA$28891,"",'PTC GRTgaz'!$B$11:$B$28891,'Nord-Ouest'!I$15,'PTC GRTgaz'!$D$11:$D$28891,'Nord-Ouest'!$A226,'PTC GRTgaz'!$C$11:$C$28891,"DEL")&gt;0,I$13,SUMIFS('PTC GRTgaz'!$AA$11:$AA$28891,'PTC GRTgaz'!$B$11:$B$28891,'Nord-Ouest'!I$15,'PTC GRTgaz'!$D$11:$D$28891,'Nord-Ouest'!$A226,'PTC GRTgaz'!$C$11:$C$28891,"DEL")*1.0026*$I$13/152.94)</f>
        <v>152.94117600000001</v>
      </c>
      <c r="J226" s="102">
        <f t="shared" si="24"/>
        <v>13.025967459920098</v>
      </c>
      <c r="K226" s="58">
        <f t="shared" si="25"/>
        <v>1.0019974969169305</v>
      </c>
      <c r="L226" s="59">
        <f>IF(K226&gt;=1,0,_xlfn.XLOOKUP(K226,'Sediane Nord'!$B$31:$B$131,'Sediane Nord'!$R$31:$R$131,,1))</f>
        <v>0</v>
      </c>
      <c r="M226" s="142">
        <f xml:space="preserve">
IF(AND(K226&gt;='Sediane Nord'!$S$15,A226&lt;='Sediane Nord'!$R$15),0,
IF(AND(K226&gt;='Sediane Nord'!$S$16,A226&lt;='Sediane Nord'!$R$16),0,
IF(AND(K226&gt;='Sediane Nord'!$S$17,A226&lt;='Sediane Nord'!$R$17),0,
IF(AND(K226&gt;='Sediane Nord'!$S$18,A226&lt;='Sediane Nord'!$R$18),0,
MIN(I226,$E$4*(1-D226)*L226)))))</f>
        <v>0</v>
      </c>
      <c r="N226" s="192">
        <f>IF(COUNTIFS('PTC GRTgaz'!$AB$11:$AB$28891,"",'PTC GRTgaz'!$B$11:$B$28891,'Nord-Ouest'!N$15,'PTC GRTgaz'!$D$11:$D$28891,'Nord-Ouest'!$A226,'PTC GRTgaz'!$C$11:$C$28891,"DEL")&gt;0,N$13,SUMIFS('PTC GRTgaz'!$AB$11:$AB$28891,'PTC GRTgaz'!$B$11:$B$28891,'Nord-Ouest'!N$15,'PTC GRTgaz'!$D$11:$D$28891,'Nord-Ouest'!$A226,'PTC GRTgaz'!$C$11:$C$28891,"DEL")*1.0026*$N$13/152.94)</f>
        <v>152.94117600000001</v>
      </c>
      <c r="O226" s="102">
        <f t="shared" si="26"/>
        <v>13.025967459920098</v>
      </c>
      <c r="P226" s="58">
        <f t="shared" si="27"/>
        <v>1.0019974969169305</v>
      </c>
      <c r="Q226" s="59">
        <f>IF(P226&gt;=1,0,_xlfn.XLOOKUP(P226,'Sediane Nord'!$B$31:$B$131,'Sediane Nord'!$R$31:$R$131,,1))</f>
        <v>0</v>
      </c>
      <c r="R226" s="142">
        <f xml:space="preserve">
IF(AND(P226&gt;='Sediane Nord'!$S$15,A226&lt;='Sediane Nord'!$R$15),0,
IF(AND(P226&gt;='Sediane Nord'!$S$16,A226&lt;='Sediane Nord'!$R$16),0,
IF(AND(P226&gt;='Sediane Nord'!$S$17,A226&lt;='Sediane Nord'!$R$17),0,
IF(AND(P226&gt;='Sediane Nord'!$S$18,A226&lt;='Sediane Nord'!$R$18),0,
MIN(N226,$E$4*(1-D226)*Q226)))))</f>
        <v>0</v>
      </c>
    </row>
    <row r="227" spans="1:18" x14ac:dyDescent="0.45">
      <c r="A227" s="56">
        <f t="shared" si="21"/>
        <v>44863</v>
      </c>
      <c r="B227" s="157">
        <f>_xlfn.XLOOKUP(A227,'Sediane Nord'!$R$23:$R$25,'Sediane Nord'!$U$23:$U$25,0,0)</f>
        <v>0</v>
      </c>
      <c r="C227" s="143">
        <f>_xlfn.XLOOKUP(A227,'Sediane Nord'!$R$15:$R$18,'Sediane Nord'!$U$15:$U$18,SUM($E$3:$G$3),0)</f>
        <v>13</v>
      </c>
      <c r="D227" s="58">
        <f>'PT Storengy'!D219</f>
        <v>0</v>
      </c>
      <c r="E227" s="60">
        <f t="shared" si="22"/>
        <v>13.025967459920098</v>
      </c>
      <c r="F227" s="58">
        <f t="shared" si="23"/>
        <v>1.0019974969169305</v>
      </c>
      <c r="G227" s="59">
        <f>IF(F227&gt;=1,0,_xlfn.XLOOKUP(F227,'Sediane Nord'!$B$31:$B$131,'Sediane Nord'!$R$31:$R$131,,1))</f>
        <v>0</v>
      </c>
      <c r="H227" s="142">
        <f xml:space="preserve">
IF(AND(F227&gt;='Sediane Nord'!$S$15,A227&lt;='Sediane Nord'!$R$15),0,
IF(AND(F227&gt;='Sediane Nord'!$S$16,A227&lt;='Sediane Nord'!$R$16),0,
IF(AND(F227&gt;='Sediane Nord'!$S$17,A227&lt;='Sediane Nord'!$R$17),0,
IF(AND(F227&gt;='Sediane Nord'!$S$18,A227&lt;='Sediane Nord'!$R$18),0,
$E$4*(1-D227)*G227))))</f>
        <v>0</v>
      </c>
      <c r="I227" s="192">
        <f>IF(COUNTIFS('PTC GRTgaz'!$AA$11:$AA$28891,"",'PTC GRTgaz'!$B$11:$B$28891,'Nord-Ouest'!I$15,'PTC GRTgaz'!$D$11:$D$28891,'Nord-Ouest'!$A227,'PTC GRTgaz'!$C$11:$C$28891,"DEL")&gt;0,I$13,SUMIFS('PTC GRTgaz'!$AA$11:$AA$28891,'PTC GRTgaz'!$B$11:$B$28891,'Nord-Ouest'!I$15,'PTC GRTgaz'!$D$11:$D$28891,'Nord-Ouest'!$A227,'PTC GRTgaz'!$C$11:$C$28891,"DEL")*1.0026*$I$13/152.94)</f>
        <v>152.94117600000001</v>
      </c>
      <c r="J227" s="102">
        <f t="shared" si="24"/>
        <v>13.025967459920098</v>
      </c>
      <c r="K227" s="58">
        <f t="shared" si="25"/>
        <v>1.0019974969169305</v>
      </c>
      <c r="L227" s="59">
        <f>IF(K227&gt;=1,0,_xlfn.XLOOKUP(K227,'Sediane Nord'!$B$31:$B$131,'Sediane Nord'!$R$31:$R$131,,1))</f>
        <v>0</v>
      </c>
      <c r="M227" s="142">
        <f xml:space="preserve">
IF(AND(K227&gt;='Sediane Nord'!$S$15,A227&lt;='Sediane Nord'!$R$15),0,
IF(AND(K227&gt;='Sediane Nord'!$S$16,A227&lt;='Sediane Nord'!$R$16),0,
IF(AND(K227&gt;='Sediane Nord'!$S$17,A227&lt;='Sediane Nord'!$R$17),0,
IF(AND(K227&gt;='Sediane Nord'!$S$18,A227&lt;='Sediane Nord'!$R$18),0,
MIN(I227,$E$4*(1-D227)*L227)))))</f>
        <v>0</v>
      </c>
      <c r="N227" s="192">
        <f>IF(COUNTIFS('PTC GRTgaz'!$AB$11:$AB$28891,"",'PTC GRTgaz'!$B$11:$B$28891,'Nord-Ouest'!N$15,'PTC GRTgaz'!$D$11:$D$28891,'Nord-Ouest'!$A227,'PTC GRTgaz'!$C$11:$C$28891,"DEL")&gt;0,N$13,SUMIFS('PTC GRTgaz'!$AB$11:$AB$28891,'PTC GRTgaz'!$B$11:$B$28891,'Nord-Ouest'!N$15,'PTC GRTgaz'!$D$11:$D$28891,'Nord-Ouest'!$A227,'PTC GRTgaz'!$C$11:$C$28891,"DEL")*1.0026*$N$13/152.94)</f>
        <v>152.94117600000001</v>
      </c>
      <c r="O227" s="102">
        <f t="shared" si="26"/>
        <v>13.025967459920098</v>
      </c>
      <c r="P227" s="58">
        <f t="shared" si="27"/>
        <v>1.0019974969169305</v>
      </c>
      <c r="Q227" s="59">
        <f>IF(P227&gt;=1,0,_xlfn.XLOOKUP(P227,'Sediane Nord'!$B$31:$B$131,'Sediane Nord'!$R$31:$R$131,,1))</f>
        <v>0</v>
      </c>
      <c r="R227" s="142">
        <f xml:space="preserve">
IF(AND(P227&gt;='Sediane Nord'!$S$15,A227&lt;='Sediane Nord'!$R$15),0,
IF(AND(P227&gt;='Sediane Nord'!$S$16,A227&lt;='Sediane Nord'!$R$16),0,
IF(AND(P227&gt;='Sediane Nord'!$S$17,A227&lt;='Sediane Nord'!$R$17),0,
IF(AND(P227&gt;='Sediane Nord'!$S$18,A227&lt;='Sediane Nord'!$R$18),0,
MIN(N227,$E$4*(1-D227)*Q227)))))</f>
        <v>0</v>
      </c>
    </row>
    <row r="228" spans="1:18" x14ac:dyDescent="0.45">
      <c r="A228" s="56">
        <f t="shared" si="21"/>
        <v>44864</v>
      </c>
      <c r="B228" s="157">
        <f>_xlfn.XLOOKUP(A228,'Sediane Nord'!$R$23:$R$25,'Sediane Nord'!$U$23:$U$25,0,0)</f>
        <v>0</v>
      </c>
      <c r="C228" s="143">
        <f>_xlfn.XLOOKUP(A228,'Sediane Nord'!$R$15:$R$18,'Sediane Nord'!$U$15:$U$18,SUM($E$3:$G$3),0)</f>
        <v>13</v>
      </c>
      <c r="D228" s="58">
        <f>'PT Storengy'!D220</f>
        <v>0</v>
      </c>
      <c r="E228" s="60">
        <f t="shared" si="22"/>
        <v>13.025967459920098</v>
      </c>
      <c r="F228" s="58">
        <f t="shared" si="23"/>
        <v>1.0019974969169305</v>
      </c>
      <c r="G228" s="59">
        <f>IF(F228&gt;=1,0,_xlfn.XLOOKUP(F228,'Sediane Nord'!$B$31:$B$131,'Sediane Nord'!$R$31:$R$131,,1))</f>
        <v>0</v>
      </c>
      <c r="H228" s="142">
        <f xml:space="preserve">
IF(AND(F228&gt;='Sediane Nord'!$S$15,A228&lt;='Sediane Nord'!$R$15),0,
IF(AND(F228&gt;='Sediane Nord'!$S$16,A228&lt;='Sediane Nord'!$R$16),0,
IF(AND(F228&gt;='Sediane Nord'!$S$17,A228&lt;='Sediane Nord'!$R$17),0,
IF(AND(F228&gt;='Sediane Nord'!$S$18,A228&lt;='Sediane Nord'!$R$18),0,
$E$4*(1-D228)*G228))))</f>
        <v>0</v>
      </c>
      <c r="I228" s="192">
        <f>IF(COUNTIFS('PTC GRTgaz'!$AA$11:$AA$28891,"",'PTC GRTgaz'!$B$11:$B$28891,'Nord-Ouest'!I$15,'PTC GRTgaz'!$D$11:$D$28891,'Nord-Ouest'!$A228,'PTC GRTgaz'!$C$11:$C$28891,"DEL")&gt;0,I$13,SUMIFS('PTC GRTgaz'!$AA$11:$AA$28891,'PTC GRTgaz'!$B$11:$B$28891,'Nord-Ouest'!I$15,'PTC GRTgaz'!$D$11:$D$28891,'Nord-Ouest'!$A228,'PTC GRTgaz'!$C$11:$C$28891,"DEL")*1.0026*$I$13/152.94)</f>
        <v>152.94117600000001</v>
      </c>
      <c r="J228" s="102">
        <f t="shared" si="24"/>
        <v>13.025967459920098</v>
      </c>
      <c r="K228" s="58">
        <f t="shared" si="25"/>
        <v>1.0019974969169305</v>
      </c>
      <c r="L228" s="59">
        <f>IF(K228&gt;=1,0,_xlfn.XLOOKUP(K228,'Sediane Nord'!$B$31:$B$131,'Sediane Nord'!$R$31:$R$131,,1))</f>
        <v>0</v>
      </c>
      <c r="M228" s="142">
        <f xml:space="preserve">
IF(AND(K228&gt;='Sediane Nord'!$S$15,A228&lt;='Sediane Nord'!$R$15),0,
IF(AND(K228&gt;='Sediane Nord'!$S$16,A228&lt;='Sediane Nord'!$R$16),0,
IF(AND(K228&gt;='Sediane Nord'!$S$17,A228&lt;='Sediane Nord'!$R$17),0,
IF(AND(K228&gt;='Sediane Nord'!$S$18,A228&lt;='Sediane Nord'!$R$18),0,
MIN(I228,$E$4*(1-D228)*L228)))))</f>
        <v>0</v>
      </c>
      <c r="N228" s="192">
        <f>IF(COUNTIFS('PTC GRTgaz'!$AB$11:$AB$28891,"",'PTC GRTgaz'!$B$11:$B$28891,'Nord-Ouest'!N$15,'PTC GRTgaz'!$D$11:$D$28891,'Nord-Ouest'!$A228,'PTC GRTgaz'!$C$11:$C$28891,"DEL")&gt;0,N$13,SUMIFS('PTC GRTgaz'!$AB$11:$AB$28891,'PTC GRTgaz'!$B$11:$B$28891,'Nord-Ouest'!N$15,'PTC GRTgaz'!$D$11:$D$28891,'Nord-Ouest'!$A228,'PTC GRTgaz'!$C$11:$C$28891,"DEL")*1.0026*$N$13/152.94)</f>
        <v>152.94117600000001</v>
      </c>
      <c r="O228" s="102">
        <f t="shared" si="26"/>
        <v>13.025967459920098</v>
      </c>
      <c r="P228" s="58">
        <f t="shared" si="27"/>
        <v>1.0019974969169305</v>
      </c>
      <c r="Q228" s="59">
        <f>IF(P228&gt;=1,0,_xlfn.XLOOKUP(P228,'Sediane Nord'!$B$31:$B$131,'Sediane Nord'!$R$31:$R$131,,1))</f>
        <v>0</v>
      </c>
      <c r="R228" s="142">
        <f xml:space="preserve">
IF(AND(P228&gt;='Sediane Nord'!$S$15,A228&lt;='Sediane Nord'!$R$15),0,
IF(AND(P228&gt;='Sediane Nord'!$S$16,A228&lt;='Sediane Nord'!$R$16),0,
IF(AND(P228&gt;='Sediane Nord'!$S$17,A228&lt;='Sediane Nord'!$R$17),0,
IF(AND(P228&gt;='Sediane Nord'!$S$18,A228&lt;='Sediane Nord'!$R$18),0,
MIN(N228,$E$4*(1-D228)*Q228)))))</f>
        <v>0</v>
      </c>
    </row>
    <row r="229" spans="1:18" x14ac:dyDescent="0.45">
      <c r="A229" s="56">
        <f t="shared" si="21"/>
        <v>44865</v>
      </c>
      <c r="B229" s="157">
        <f>_xlfn.XLOOKUP(A229,'Sediane Nord'!$R$23:$R$25,'Sediane Nord'!$U$23:$U$25,0,0)</f>
        <v>0</v>
      </c>
      <c r="C229" s="143">
        <f>_xlfn.XLOOKUP(A229,'Sediane Nord'!$R$15:$R$18,'Sediane Nord'!$U$15:$U$18,SUM($E$3:$G$3),0)</f>
        <v>13</v>
      </c>
      <c r="D229" s="58">
        <f>'PT Storengy'!D221</f>
        <v>0</v>
      </c>
      <c r="E229" s="60">
        <f t="shared" si="22"/>
        <v>13.025967459920098</v>
      </c>
      <c r="F229" s="58">
        <f t="shared" si="23"/>
        <v>1.0019974969169305</v>
      </c>
      <c r="G229" s="59">
        <f>IF(F229&gt;=1,0,_xlfn.XLOOKUP(F229,'Sediane Nord'!$B$31:$B$131,'Sediane Nord'!$R$31:$R$131,,1))</f>
        <v>0</v>
      </c>
      <c r="H229" s="142">
        <f xml:space="preserve">
IF(AND(F229&gt;='Sediane Nord'!$S$15,A229&lt;='Sediane Nord'!$R$15),0,
IF(AND(F229&gt;='Sediane Nord'!$S$16,A229&lt;='Sediane Nord'!$R$16),0,
IF(AND(F229&gt;='Sediane Nord'!$S$17,A229&lt;='Sediane Nord'!$R$17),0,
IF(AND(F229&gt;='Sediane Nord'!$S$18,A229&lt;='Sediane Nord'!$R$18),0,
$E$4*(1-D229)*G229))))</f>
        <v>0</v>
      </c>
      <c r="I229" s="192">
        <f>IF(COUNTIFS('PTC GRTgaz'!$AA$11:$AA$28891,"",'PTC GRTgaz'!$B$11:$B$28891,'Nord-Ouest'!I$15,'PTC GRTgaz'!$D$11:$D$28891,'Nord-Ouest'!$A229,'PTC GRTgaz'!$C$11:$C$28891,"DEL")&gt;0,I$13,SUMIFS('PTC GRTgaz'!$AA$11:$AA$28891,'PTC GRTgaz'!$B$11:$B$28891,'Nord-Ouest'!I$15,'PTC GRTgaz'!$D$11:$D$28891,'Nord-Ouest'!$A229,'PTC GRTgaz'!$C$11:$C$28891,"DEL")*1.0026*$I$13/152.94)</f>
        <v>152.94117600000001</v>
      </c>
      <c r="J229" s="102">
        <f t="shared" si="24"/>
        <v>13.025967459920098</v>
      </c>
      <c r="K229" s="58">
        <f t="shared" si="25"/>
        <v>1.0019974969169305</v>
      </c>
      <c r="L229" s="59">
        <f>IF(K229&gt;=1,0,_xlfn.XLOOKUP(K229,'Sediane Nord'!$B$31:$B$131,'Sediane Nord'!$R$31:$R$131,,1))</f>
        <v>0</v>
      </c>
      <c r="M229" s="142">
        <f xml:space="preserve">
IF(AND(K229&gt;='Sediane Nord'!$S$15,A229&lt;='Sediane Nord'!$R$15),0,
IF(AND(K229&gt;='Sediane Nord'!$S$16,A229&lt;='Sediane Nord'!$R$16),0,
IF(AND(K229&gt;='Sediane Nord'!$S$17,A229&lt;='Sediane Nord'!$R$17),0,
IF(AND(K229&gt;='Sediane Nord'!$S$18,A229&lt;='Sediane Nord'!$R$18),0,
MIN(I229,$E$4*(1-D229)*L229)))))</f>
        <v>0</v>
      </c>
      <c r="N229" s="192">
        <f>IF(COUNTIFS('PTC GRTgaz'!$AB$11:$AB$28891,"",'PTC GRTgaz'!$B$11:$B$28891,'Nord-Ouest'!N$15,'PTC GRTgaz'!$D$11:$D$28891,'Nord-Ouest'!$A229,'PTC GRTgaz'!$C$11:$C$28891,"DEL")&gt;0,N$13,SUMIFS('PTC GRTgaz'!$AB$11:$AB$28891,'PTC GRTgaz'!$B$11:$B$28891,'Nord-Ouest'!N$15,'PTC GRTgaz'!$D$11:$D$28891,'Nord-Ouest'!$A229,'PTC GRTgaz'!$C$11:$C$28891,"DEL")*1.0026*$N$13/152.94)</f>
        <v>152.94117600000001</v>
      </c>
      <c r="O229" s="102">
        <f t="shared" si="26"/>
        <v>13.025967459920098</v>
      </c>
      <c r="P229" s="58">
        <f t="shared" si="27"/>
        <v>1.0019974969169305</v>
      </c>
      <c r="Q229" s="59">
        <f>IF(P229&gt;=1,0,_xlfn.XLOOKUP(P229,'Sediane Nord'!$B$31:$B$131,'Sediane Nord'!$R$31:$R$131,,1))</f>
        <v>0</v>
      </c>
      <c r="R229" s="142">
        <f xml:space="preserve">
IF(AND(P229&gt;='Sediane Nord'!$S$15,A229&lt;='Sediane Nord'!$R$15),0,
IF(AND(P229&gt;='Sediane Nord'!$S$16,A229&lt;='Sediane Nord'!$R$16),0,
IF(AND(P229&gt;='Sediane Nord'!$S$17,A229&lt;='Sediane Nord'!$R$17),0,
IF(AND(P229&gt;='Sediane Nord'!$S$18,A229&lt;='Sediane Nord'!$R$18),0,
MIN(N229,$E$4*(1-D229)*Q229)))))</f>
        <v>0</v>
      </c>
    </row>
    <row r="230" spans="1:18" x14ac:dyDescent="0.45">
      <c r="A230" s="56">
        <f t="shared" si="21"/>
        <v>44866</v>
      </c>
      <c r="B230" s="157">
        <f>_xlfn.XLOOKUP(A230,'Sediane Nord'!$R$23:$R$25,'Sediane Nord'!$U$23:$U$25,0,0)</f>
        <v>11.049999999999999</v>
      </c>
      <c r="C230" s="143">
        <f>_xlfn.XLOOKUP(A230,'Sediane Nord'!$R$15:$R$18,'Sediane Nord'!$U$15:$U$18,SUM($E$3:$G$3),0)</f>
        <v>13</v>
      </c>
      <c r="D230" s="58">
        <f>'PT Storengy'!D222</f>
        <v>0</v>
      </c>
      <c r="E230" s="60">
        <f t="shared" si="22"/>
        <v>13.025967459920098</v>
      </c>
      <c r="F230" s="58">
        <f t="shared" si="23"/>
        <v>1.0019974969169305</v>
      </c>
      <c r="G230" s="59">
        <f>IF(F230&gt;=1,0,_xlfn.XLOOKUP(F230,'Sediane Nord'!$B$31:$B$131,'Sediane Nord'!$R$31:$R$131,,1))</f>
        <v>0</v>
      </c>
      <c r="H230" s="142">
        <f xml:space="preserve">
IF(AND(F230&gt;='Sediane Nord'!$S$15,A230&lt;='Sediane Nord'!$R$15),0,
IF(AND(F230&gt;='Sediane Nord'!$S$16,A230&lt;='Sediane Nord'!$R$16),0,
IF(AND(F230&gt;='Sediane Nord'!$S$17,A230&lt;='Sediane Nord'!$R$17),0,
IF(AND(F230&gt;='Sediane Nord'!$S$18,A230&lt;='Sediane Nord'!$R$18),0,
$E$4*(1-D230)*G230))))</f>
        <v>0</v>
      </c>
      <c r="I230" s="192">
        <f>IF(COUNTIFS('PTC GRTgaz'!$AA$11:$AA$28891,"",'PTC GRTgaz'!$B$11:$B$28891,'Nord-Ouest'!I$15,'PTC GRTgaz'!$D$11:$D$28891,'Nord-Ouest'!$A230,'PTC GRTgaz'!$C$11:$C$28891,"DEL")&gt;0,I$13,SUMIFS('PTC GRTgaz'!$AA$11:$AA$28891,'PTC GRTgaz'!$B$11:$B$28891,'Nord-Ouest'!I$15,'PTC GRTgaz'!$D$11:$D$28891,'Nord-Ouest'!$A230,'PTC GRTgaz'!$C$11:$C$28891,"DEL")*1.0026*$I$13/152.94)</f>
        <v>152.94117600000001</v>
      </c>
      <c r="J230" s="102">
        <f t="shared" si="24"/>
        <v>13.025967459920098</v>
      </c>
      <c r="K230" s="58">
        <f t="shared" si="25"/>
        <v>1.0019974969169305</v>
      </c>
      <c r="L230" s="59">
        <f>IF(K230&gt;=1,0,_xlfn.XLOOKUP(K230,'Sediane Nord'!$B$31:$B$131,'Sediane Nord'!$R$31:$R$131,,1))</f>
        <v>0</v>
      </c>
      <c r="M230" s="142">
        <f xml:space="preserve">
IF(AND(K230&gt;='Sediane Nord'!$S$15,A230&lt;='Sediane Nord'!$R$15),0,
IF(AND(K230&gt;='Sediane Nord'!$S$16,A230&lt;='Sediane Nord'!$R$16),0,
IF(AND(K230&gt;='Sediane Nord'!$S$17,A230&lt;='Sediane Nord'!$R$17),0,
IF(AND(K230&gt;='Sediane Nord'!$S$18,A230&lt;='Sediane Nord'!$R$18),0,
MIN(I230,$E$4*(1-D230)*L230)))))</f>
        <v>0</v>
      </c>
      <c r="N230" s="192">
        <f>IF(COUNTIFS('PTC GRTgaz'!$AB$11:$AB$28891,"",'PTC GRTgaz'!$B$11:$B$28891,'Nord-Ouest'!N$15,'PTC GRTgaz'!$D$11:$D$28891,'Nord-Ouest'!$A230,'PTC GRTgaz'!$C$11:$C$28891,"DEL")&gt;0,N$13,SUMIFS('PTC GRTgaz'!$AB$11:$AB$28891,'PTC GRTgaz'!$B$11:$B$28891,'Nord-Ouest'!N$15,'PTC GRTgaz'!$D$11:$D$28891,'Nord-Ouest'!$A230,'PTC GRTgaz'!$C$11:$C$28891,"DEL")*1.0026*$N$13/152.94)</f>
        <v>152.94117600000001</v>
      </c>
      <c r="O230" s="102">
        <f t="shared" si="26"/>
        <v>13.025967459920098</v>
      </c>
      <c r="P230" s="58">
        <f t="shared" si="27"/>
        <v>1.0019974969169305</v>
      </c>
      <c r="Q230" s="59">
        <f>IF(P230&gt;=1,0,_xlfn.XLOOKUP(P230,'Sediane Nord'!$B$31:$B$131,'Sediane Nord'!$R$31:$R$131,,1))</f>
        <v>0</v>
      </c>
      <c r="R230" s="142">
        <f xml:space="preserve">
IF(AND(P230&gt;='Sediane Nord'!$S$15,A230&lt;='Sediane Nord'!$R$15),0,
IF(AND(P230&gt;='Sediane Nord'!$S$16,A230&lt;='Sediane Nord'!$R$16),0,
IF(AND(P230&gt;='Sediane Nord'!$S$17,A230&lt;='Sediane Nord'!$R$17),0,
IF(AND(P230&gt;='Sediane Nord'!$S$18,A230&lt;='Sediane Nord'!$R$18),0,
MIN(N230,$E$4*(1-D230)*Q230)))))</f>
        <v>0</v>
      </c>
    </row>
    <row r="231" spans="1:18" x14ac:dyDescent="0.45">
      <c r="A231" s="35"/>
      <c r="B231" s="90"/>
      <c r="C231" s="90"/>
    </row>
    <row r="232" spans="1:18" x14ac:dyDescent="0.45">
      <c r="A232" s="35"/>
      <c r="B232" s="90"/>
      <c r="C232" s="90"/>
    </row>
    <row r="233" spans="1:18" x14ac:dyDescent="0.45">
      <c r="A233" s="35"/>
      <c r="B233" s="90"/>
      <c r="C233" s="90"/>
    </row>
    <row r="234" spans="1:18" x14ac:dyDescent="0.45">
      <c r="A234" s="35"/>
      <c r="B234" s="90"/>
      <c r="C234" s="90"/>
    </row>
    <row r="235" spans="1:18" x14ac:dyDescent="0.45">
      <c r="A235" s="35"/>
      <c r="B235" s="90"/>
      <c r="C235" s="90"/>
    </row>
    <row r="236" spans="1:18" x14ac:dyDescent="0.45">
      <c r="A236" s="35"/>
      <c r="B236" s="90"/>
      <c r="C236" s="90"/>
    </row>
    <row r="237" spans="1:18" x14ac:dyDescent="0.45">
      <c r="A237" s="35"/>
      <c r="B237" s="90"/>
      <c r="C237" s="90"/>
    </row>
    <row r="238" spans="1:18" x14ac:dyDescent="0.45">
      <c r="A238" s="35"/>
      <c r="B238" s="90"/>
      <c r="C238" s="90"/>
    </row>
    <row r="239" spans="1:18" x14ac:dyDescent="0.45">
      <c r="A239" s="35"/>
      <c r="B239" s="90"/>
      <c r="C239" s="90"/>
    </row>
    <row r="240" spans="1:18" x14ac:dyDescent="0.45">
      <c r="A240" s="35"/>
      <c r="B240" s="90"/>
      <c r="C240" s="90"/>
    </row>
    <row r="241" spans="1:3" x14ac:dyDescent="0.45">
      <c r="A241" s="35"/>
      <c r="B241" s="90"/>
      <c r="C241" s="90"/>
    </row>
    <row r="242" spans="1:3" x14ac:dyDescent="0.45">
      <c r="A242" s="35"/>
      <c r="B242" s="90"/>
      <c r="C242" s="90"/>
    </row>
    <row r="243" spans="1:3" x14ac:dyDescent="0.45">
      <c r="A243" s="35"/>
      <c r="B243" s="90"/>
      <c r="C243" s="90"/>
    </row>
    <row r="244" spans="1:3" x14ac:dyDescent="0.45">
      <c r="A244" s="35"/>
      <c r="B244" s="90"/>
      <c r="C244" s="90"/>
    </row>
    <row r="245" spans="1:3" x14ac:dyDescent="0.45">
      <c r="A245" s="35"/>
      <c r="B245" s="90"/>
      <c r="C245" s="90"/>
    </row>
    <row r="246" spans="1:3" x14ac:dyDescent="0.45">
      <c r="A246" s="35"/>
      <c r="B246" s="90"/>
      <c r="C246" s="90"/>
    </row>
    <row r="247" spans="1:3" x14ac:dyDescent="0.45">
      <c r="A247" s="35"/>
      <c r="B247" s="90"/>
      <c r="C247" s="90"/>
    </row>
    <row r="248" spans="1:3" x14ac:dyDescent="0.45">
      <c r="A248" s="35"/>
      <c r="B248" s="90"/>
      <c r="C248" s="90"/>
    </row>
    <row r="249" spans="1:3" x14ac:dyDescent="0.45">
      <c r="A249" s="35"/>
      <c r="B249" s="90"/>
      <c r="C249" s="90"/>
    </row>
    <row r="250" spans="1:3" x14ac:dyDescent="0.45">
      <c r="A250" s="35"/>
      <c r="B250" s="90"/>
      <c r="C250" s="90"/>
    </row>
    <row r="251" spans="1:3" x14ac:dyDescent="0.45">
      <c r="A251" s="35"/>
      <c r="B251" s="90"/>
      <c r="C251" s="90"/>
    </row>
    <row r="252" spans="1:3" x14ac:dyDescent="0.45">
      <c r="A252" s="35"/>
      <c r="B252" s="90"/>
      <c r="C252" s="90"/>
    </row>
    <row r="253" spans="1:3" x14ac:dyDescent="0.45">
      <c r="A253" s="35"/>
      <c r="B253" s="90"/>
      <c r="C253" s="90"/>
    </row>
    <row r="254" spans="1:3" x14ac:dyDescent="0.45">
      <c r="A254" s="35"/>
      <c r="B254" s="90"/>
      <c r="C254" s="90"/>
    </row>
    <row r="255" spans="1:3" x14ac:dyDescent="0.45">
      <c r="A255" s="35"/>
      <c r="B255" s="90"/>
      <c r="C255" s="90"/>
    </row>
    <row r="256" spans="1:3" x14ac:dyDescent="0.45">
      <c r="A256" s="35"/>
      <c r="B256" s="90"/>
      <c r="C256" s="90"/>
    </row>
    <row r="257" spans="1:3" x14ac:dyDescent="0.45">
      <c r="A257" s="35"/>
      <c r="B257" s="90"/>
      <c r="C257" s="90"/>
    </row>
    <row r="258" spans="1:3" x14ac:dyDescent="0.45">
      <c r="A258" s="35"/>
      <c r="B258" s="90"/>
      <c r="C258" s="90"/>
    </row>
    <row r="259" spans="1:3" x14ac:dyDescent="0.45">
      <c r="A259" s="35"/>
      <c r="B259" s="90"/>
      <c r="C259" s="90"/>
    </row>
    <row r="260" spans="1:3" x14ac:dyDescent="0.45">
      <c r="A260" s="35"/>
      <c r="B260" s="90"/>
      <c r="C260" s="90"/>
    </row>
    <row r="261" spans="1:3" x14ac:dyDescent="0.45">
      <c r="A261" s="35"/>
      <c r="B261" s="90"/>
      <c r="C261" s="90"/>
    </row>
    <row r="262" spans="1:3" x14ac:dyDescent="0.45">
      <c r="A262" s="35"/>
      <c r="B262" s="90"/>
      <c r="C262" s="90"/>
    </row>
    <row r="263" spans="1:3" x14ac:dyDescent="0.45">
      <c r="A263" s="35"/>
      <c r="B263" s="90"/>
      <c r="C263" s="90"/>
    </row>
    <row r="264" spans="1:3" x14ac:dyDescent="0.45">
      <c r="A264" s="35"/>
      <c r="B264" s="90"/>
      <c r="C264" s="90"/>
    </row>
    <row r="265" spans="1:3" x14ac:dyDescent="0.45">
      <c r="A265" s="35"/>
      <c r="B265" s="90"/>
      <c r="C265" s="90"/>
    </row>
    <row r="266" spans="1:3" x14ac:dyDescent="0.45">
      <c r="A266" s="35"/>
      <c r="B266" s="90"/>
      <c r="C266" s="90"/>
    </row>
    <row r="267" spans="1:3" x14ac:dyDescent="0.45">
      <c r="A267" s="35"/>
      <c r="B267" s="90"/>
      <c r="C267" s="90"/>
    </row>
    <row r="268" spans="1:3" x14ac:dyDescent="0.45">
      <c r="A268" s="35"/>
      <c r="B268" s="90"/>
      <c r="C268" s="90"/>
    </row>
    <row r="269" spans="1:3" x14ac:dyDescent="0.45">
      <c r="A269" s="35"/>
      <c r="B269" s="90"/>
      <c r="C269" s="90"/>
    </row>
    <row r="270" spans="1:3" x14ac:dyDescent="0.45">
      <c r="A270" s="35"/>
      <c r="B270" s="90"/>
      <c r="C270" s="90"/>
    </row>
    <row r="271" spans="1:3" x14ac:dyDescent="0.45">
      <c r="A271" s="35"/>
      <c r="B271" s="90"/>
      <c r="C271" s="90"/>
    </row>
    <row r="272" spans="1:3" x14ac:dyDescent="0.45">
      <c r="A272" s="35"/>
      <c r="B272" s="90"/>
      <c r="C272" s="90"/>
    </row>
    <row r="273" spans="1:3" x14ac:dyDescent="0.45">
      <c r="A273" s="35"/>
      <c r="B273" s="90"/>
      <c r="C273" s="90"/>
    </row>
    <row r="274" spans="1:3" x14ac:dyDescent="0.45">
      <c r="A274" s="35"/>
      <c r="B274" s="90"/>
      <c r="C274" s="90"/>
    </row>
    <row r="275" spans="1:3" x14ac:dyDescent="0.45">
      <c r="A275" s="35"/>
      <c r="B275" s="90"/>
      <c r="C275" s="90"/>
    </row>
    <row r="276" spans="1:3" x14ac:dyDescent="0.45">
      <c r="A276" s="35"/>
      <c r="B276" s="90"/>
      <c r="C276" s="90"/>
    </row>
  </sheetData>
  <autoFilter ref="A15:S15" xr:uid="{63F9B176-EB3E-482A-9851-1F5CD0B4CA91}"/>
  <mergeCells count="3">
    <mergeCell ref="E10:H10"/>
    <mergeCell ref="J10:M10"/>
    <mergeCell ref="O10:R10"/>
  </mergeCells>
  <conditionalFormatting sqref="R16:R230">
    <cfRule type="cellIs" dxfId="2" priority="3" operator="equal">
      <formula>0</formula>
    </cfRule>
  </conditionalFormatting>
  <conditionalFormatting sqref="M16:M230">
    <cfRule type="cellIs" dxfId="1" priority="2" operator="equal">
      <formula>0</formula>
    </cfRule>
  </conditionalFormatting>
  <conditionalFormatting sqref="H16:H230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headerFooter>
    <oddFooter>&amp;L&amp;1#&amp;"Calibri"&amp;10&amp;K317100Classification GRTgaz : Public [ ] Interne [X] Restreint [ ] Secret [ ]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FFFF00"/>
  </sheetPr>
  <dimension ref="B1:J42"/>
  <sheetViews>
    <sheetView showGridLines="0" tabSelected="1" zoomScale="66" zoomScaleNormal="80" zoomScaleSheetLayoutView="70" workbookViewId="0">
      <selection activeCell="I21" sqref="I21"/>
    </sheetView>
  </sheetViews>
  <sheetFormatPr baseColWidth="10" defaultRowHeight="14.25" x14ac:dyDescent="0.45"/>
  <cols>
    <col min="1" max="1" width="7.265625" customWidth="1"/>
    <col min="3" max="3" width="18.796875" customWidth="1"/>
    <col min="4" max="4" width="21.46484375" customWidth="1"/>
    <col min="5" max="5" width="20.9296875" customWidth="1"/>
    <col min="6" max="6" width="26.3984375" style="89" customWidth="1"/>
    <col min="7" max="7" width="17.265625" customWidth="1"/>
    <col min="8" max="10" width="15.46484375" customWidth="1"/>
  </cols>
  <sheetData>
    <row r="1" spans="2:8" s="89" customFormat="1" x14ac:dyDescent="0.45"/>
    <row r="2" spans="2:8" s="89" customFormat="1" ht="18" x14ac:dyDescent="0.55000000000000004">
      <c r="B2" s="116" t="s">
        <v>161</v>
      </c>
      <c r="D2" s="116"/>
      <c r="E2" s="116"/>
      <c r="F2" s="116"/>
      <c r="G2" s="116"/>
    </row>
    <row r="3" spans="2:8" s="89" customFormat="1" x14ac:dyDescent="0.45">
      <c r="C3"/>
      <c r="D3"/>
      <c r="E3"/>
      <c r="G3"/>
    </row>
    <row r="4" spans="2:8" s="89" customFormat="1" ht="14.65" thickBot="1" x14ac:dyDescent="0.5">
      <c r="C4"/>
      <c r="D4"/>
      <c r="E4"/>
      <c r="G4"/>
    </row>
    <row r="5" spans="2:8" s="89" customFormat="1" ht="14.65" thickBot="1" x14ac:dyDescent="0.5">
      <c r="C5" s="105" t="s">
        <v>154</v>
      </c>
      <c r="D5" s="106" t="s">
        <v>155</v>
      </c>
      <c r="E5" s="106" t="s">
        <v>162</v>
      </c>
      <c r="F5" s="117" t="s">
        <v>167</v>
      </c>
      <c r="G5" s="117" t="s">
        <v>163</v>
      </c>
    </row>
    <row r="6" spans="2:8" s="89" customFormat="1" ht="14.65" thickBot="1" x14ac:dyDescent="0.5">
      <c r="C6" s="53"/>
      <c r="D6" s="53"/>
      <c r="E6" s="53"/>
      <c r="F6" s="53"/>
      <c r="G6"/>
    </row>
    <row r="7" spans="2:8" s="89" customFormat="1" x14ac:dyDescent="0.45">
      <c r="C7" s="104"/>
      <c r="D7" s="107" t="s">
        <v>156</v>
      </c>
      <c r="E7" s="173">
        <v>3</v>
      </c>
      <c r="F7" s="202">
        <v>0</v>
      </c>
      <c r="G7" s="199">
        <f>SUM(E7:E10)</f>
        <v>45</v>
      </c>
    </row>
    <row r="8" spans="2:8" s="89" customFormat="1" ht="14.65" thickBot="1" x14ac:dyDescent="0.5">
      <c r="C8" s="108" t="s">
        <v>157</v>
      </c>
      <c r="D8" s="109" t="s">
        <v>146</v>
      </c>
      <c r="E8" s="174">
        <v>4</v>
      </c>
      <c r="F8" s="203"/>
      <c r="G8" s="201"/>
    </row>
    <row r="9" spans="2:8" s="89" customFormat="1" ht="14.65" thickBot="1" x14ac:dyDescent="0.5">
      <c r="C9" s="165"/>
      <c r="D9" s="168" t="s">
        <v>147</v>
      </c>
      <c r="E9" s="167">
        <v>5</v>
      </c>
      <c r="F9" s="203"/>
      <c r="G9" s="201"/>
      <c r="H9" s="153" t="s">
        <v>196</v>
      </c>
    </row>
    <row r="10" spans="2:8" s="89" customFormat="1" ht="14.65" thickBot="1" x14ac:dyDescent="0.5">
      <c r="C10" s="164"/>
      <c r="D10" s="169" t="s">
        <v>189</v>
      </c>
      <c r="E10" s="175">
        <v>33</v>
      </c>
      <c r="F10" s="176"/>
      <c r="G10" s="164"/>
      <c r="H10" s="166"/>
    </row>
    <row r="11" spans="2:8" s="89" customFormat="1" ht="14.65" thickBot="1" x14ac:dyDescent="0.5">
      <c r="C11" s="53"/>
      <c r="D11" s="53"/>
      <c r="E11" s="53"/>
      <c r="F11" s="53"/>
      <c r="G11"/>
    </row>
    <row r="12" spans="2:8" s="89" customFormat="1" x14ac:dyDescent="0.45">
      <c r="C12" s="163"/>
      <c r="D12" s="110" t="s">
        <v>158</v>
      </c>
      <c r="E12" s="178">
        <v>1</v>
      </c>
      <c r="F12" s="204">
        <v>0</v>
      </c>
      <c r="G12" s="199">
        <f>SUM(E12:E15)</f>
        <v>15</v>
      </c>
    </row>
    <row r="13" spans="2:8" s="89" customFormat="1" x14ac:dyDescent="0.45">
      <c r="C13" s="165" t="s">
        <v>84</v>
      </c>
      <c r="D13" s="111" t="s">
        <v>148</v>
      </c>
      <c r="E13" s="179">
        <v>2</v>
      </c>
      <c r="F13" s="205"/>
      <c r="G13" s="201"/>
    </row>
    <row r="14" spans="2:8" s="89" customFormat="1" x14ac:dyDescent="0.45">
      <c r="C14" s="165"/>
      <c r="D14" s="171" t="s">
        <v>149</v>
      </c>
      <c r="E14" s="180">
        <v>2</v>
      </c>
      <c r="F14" s="205"/>
      <c r="G14" s="201"/>
    </row>
    <row r="15" spans="2:8" s="89" customFormat="1" ht="14.65" thickBot="1" x14ac:dyDescent="0.5">
      <c r="C15" s="164"/>
      <c r="D15" s="172" t="s">
        <v>190</v>
      </c>
      <c r="E15" s="177">
        <v>10</v>
      </c>
      <c r="F15" s="170"/>
      <c r="G15" s="164"/>
    </row>
    <row r="16" spans="2:8" s="89" customFormat="1" ht="14.65" thickBot="1" x14ac:dyDescent="0.5">
      <c r="C16" s="53"/>
      <c r="D16" s="53"/>
      <c r="E16" s="53"/>
      <c r="F16" s="53"/>
      <c r="G16"/>
    </row>
    <row r="17" spans="2:10" s="89" customFormat="1" x14ac:dyDescent="0.45">
      <c r="C17" s="199" t="s">
        <v>0</v>
      </c>
      <c r="D17" s="112" t="s">
        <v>150</v>
      </c>
      <c r="E17" s="113">
        <v>1</v>
      </c>
      <c r="F17" s="199">
        <v>0</v>
      </c>
      <c r="G17" s="199">
        <f>SUM(E17:E18)</f>
        <v>10.75</v>
      </c>
    </row>
    <row r="18" spans="2:10" s="89" customFormat="1" ht="14.65" thickBot="1" x14ac:dyDescent="0.5">
      <c r="C18" s="200"/>
      <c r="D18" s="114" t="s">
        <v>192</v>
      </c>
      <c r="E18" s="115">
        <v>9.75</v>
      </c>
      <c r="F18" s="200"/>
      <c r="G18" s="200"/>
    </row>
    <row r="19" spans="2:10" s="89" customFormat="1" ht="14.65" thickBot="1" x14ac:dyDescent="0.5">
      <c r="C19" s="53"/>
      <c r="D19" s="53"/>
      <c r="E19" s="53"/>
      <c r="F19" s="53"/>
      <c r="G19"/>
    </row>
    <row r="20" spans="2:10" s="89" customFormat="1" x14ac:dyDescent="0.45">
      <c r="C20" s="163"/>
      <c r="D20" s="181" t="s">
        <v>159</v>
      </c>
      <c r="E20" s="183">
        <v>1</v>
      </c>
      <c r="F20" s="206">
        <v>0</v>
      </c>
      <c r="G20" s="199">
        <f>SUM(E20:E23)</f>
        <v>13</v>
      </c>
    </row>
    <row r="21" spans="2:10" s="89" customFormat="1" x14ac:dyDescent="0.45">
      <c r="C21" s="165" t="s">
        <v>82</v>
      </c>
      <c r="D21" s="182" t="s">
        <v>160</v>
      </c>
      <c r="E21" s="184">
        <v>1</v>
      </c>
      <c r="F21" s="207"/>
      <c r="G21" s="201"/>
    </row>
    <row r="22" spans="2:10" s="89" customFormat="1" ht="14.65" thickBot="1" x14ac:dyDescent="0.5">
      <c r="C22" s="164"/>
      <c r="D22" s="185" t="s">
        <v>191</v>
      </c>
      <c r="E22" s="186">
        <v>11</v>
      </c>
      <c r="F22" s="208"/>
      <c r="G22" s="200"/>
    </row>
    <row r="23" spans="2:10" s="89" customFormat="1" x14ac:dyDescent="0.45"/>
    <row r="24" spans="2:10" s="89" customFormat="1" x14ac:dyDescent="0.45"/>
    <row r="25" spans="2:10" s="89" customFormat="1" x14ac:dyDescent="0.45"/>
    <row r="26" spans="2:10" s="89" customFormat="1" x14ac:dyDescent="0.45"/>
    <row r="27" spans="2:10" s="89" customFormat="1" x14ac:dyDescent="0.45"/>
    <row r="28" spans="2:10" s="89" customFormat="1" x14ac:dyDescent="0.45"/>
    <row r="29" spans="2:10" ht="28.5" x14ac:dyDescent="0.85">
      <c r="B29" s="118" t="s">
        <v>138</v>
      </c>
      <c r="I29" s="88"/>
      <c r="J29" s="90"/>
    </row>
    <row r="30" spans="2:10" x14ac:dyDescent="0.45">
      <c r="E30" s="86" t="s">
        <v>139</v>
      </c>
      <c r="F30" s="119"/>
      <c r="G30" s="190">
        <v>44865</v>
      </c>
    </row>
    <row r="32" spans="2:10" ht="51.75" customHeight="1" x14ac:dyDescent="0.45">
      <c r="D32" s="197" t="s">
        <v>140</v>
      </c>
      <c r="E32" s="198"/>
      <c r="F32" s="120"/>
      <c r="G32" s="197" t="s">
        <v>142</v>
      </c>
      <c r="H32" s="198"/>
      <c r="I32" s="197" t="s">
        <v>141</v>
      </c>
      <c r="J32" s="198"/>
    </row>
    <row r="33" spans="3:10" ht="31.5" customHeight="1" x14ac:dyDescent="0.45">
      <c r="D33" s="62" t="s">
        <v>136</v>
      </c>
      <c r="E33" s="62" t="s">
        <v>137</v>
      </c>
      <c r="F33" s="62"/>
      <c r="G33" s="62" t="s">
        <v>136</v>
      </c>
      <c r="H33" s="62" t="s">
        <v>137</v>
      </c>
      <c r="I33" s="62" t="s">
        <v>136</v>
      </c>
      <c r="J33" s="62" t="s">
        <v>137</v>
      </c>
    </row>
    <row r="34" spans="3:10" ht="24.75" customHeight="1" x14ac:dyDescent="0.45">
      <c r="C34" s="84" t="s">
        <v>135</v>
      </c>
      <c r="D34" s="85">
        <f>Atlantique!F14</f>
        <v>44814</v>
      </c>
      <c r="E34" s="77">
        <f>IFERROR($G$30-D34,"none")</f>
        <v>51</v>
      </c>
      <c r="F34" s="77"/>
      <c r="G34" s="85" t="str">
        <f>Atlantique!L14</f>
        <v>Only 97,2% filling on 31/10</v>
      </c>
      <c r="H34" s="77" t="str">
        <f>IFERROR($G$30-G34,"none")</f>
        <v>none</v>
      </c>
      <c r="I34" s="85">
        <f>Atlantique!R14</f>
        <v>44822</v>
      </c>
      <c r="J34" s="77">
        <f>IFERROR($G$30-I34,"none")</f>
        <v>43</v>
      </c>
    </row>
    <row r="35" spans="3:10" ht="19.5" customHeight="1" x14ac:dyDescent="0.45">
      <c r="C35" s="84" t="s">
        <v>112</v>
      </c>
      <c r="D35" s="85">
        <f>'Nord-Est'!F14</f>
        <v>44831</v>
      </c>
      <c r="E35" s="77">
        <f t="shared" ref="E35:E37" si="0">IFERROR($G$30-D35,"none")</f>
        <v>34</v>
      </c>
      <c r="F35" s="77"/>
      <c r="G35" s="85">
        <f>'Nord-Est'!K14</f>
        <v>44831</v>
      </c>
      <c r="H35" s="77">
        <f t="shared" ref="H35:H37" si="1">IFERROR($G$30-G35,"none")</f>
        <v>34</v>
      </c>
      <c r="I35" s="85">
        <f>'Nord-Est'!P14</f>
        <v>44831</v>
      </c>
      <c r="J35" s="77">
        <f t="shared" ref="J35:J37" si="2">IFERROR($G$30-I35,"none")</f>
        <v>34</v>
      </c>
    </row>
    <row r="36" spans="3:10" ht="19.5" customHeight="1" x14ac:dyDescent="0.45">
      <c r="C36" s="84" t="s">
        <v>113</v>
      </c>
      <c r="D36" s="85">
        <f>'Nord-Ouest'!F13</f>
        <v>44818</v>
      </c>
      <c r="E36" s="77">
        <f t="shared" si="0"/>
        <v>47</v>
      </c>
      <c r="F36" s="77"/>
      <c r="G36" s="85">
        <f>'Nord-Ouest'!K13</f>
        <v>44818</v>
      </c>
      <c r="H36" s="77">
        <f t="shared" si="1"/>
        <v>47</v>
      </c>
      <c r="I36" s="85">
        <f>'Nord-Ouest'!P13</f>
        <v>44818</v>
      </c>
      <c r="J36" s="77">
        <f t="shared" si="2"/>
        <v>47</v>
      </c>
    </row>
    <row r="37" spans="3:10" ht="19.5" customHeight="1" x14ac:dyDescent="0.45">
      <c r="C37" s="84" t="s">
        <v>123</v>
      </c>
      <c r="D37" s="85">
        <f>'Sud-Est'!F13</f>
        <v>44864</v>
      </c>
      <c r="E37" s="77">
        <f t="shared" si="0"/>
        <v>1</v>
      </c>
      <c r="F37" s="77"/>
      <c r="G37" s="85" t="str">
        <f>'Sud-Est'!K13</f>
        <v>Only 99,4% filling on 31/10</v>
      </c>
      <c r="H37" s="77" t="str">
        <f t="shared" si="1"/>
        <v>none</v>
      </c>
      <c r="I37" s="85">
        <f>'Sud-Est'!P13</f>
        <v>44864</v>
      </c>
      <c r="J37" s="77">
        <f t="shared" si="2"/>
        <v>1</v>
      </c>
    </row>
    <row r="39" spans="3:10" x14ac:dyDescent="0.45">
      <c r="G39" s="89"/>
      <c r="H39" s="89"/>
    </row>
    <row r="40" spans="3:10" x14ac:dyDescent="0.45">
      <c r="G40" s="89"/>
      <c r="H40" s="89"/>
    </row>
    <row r="41" spans="3:10" x14ac:dyDescent="0.45">
      <c r="G41" s="89"/>
      <c r="H41" s="89"/>
    </row>
    <row r="42" spans="3:10" x14ac:dyDescent="0.45">
      <c r="G42" s="89"/>
      <c r="H42" s="89"/>
    </row>
  </sheetData>
  <mergeCells count="12">
    <mergeCell ref="G32:H32"/>
    <mergeCell ref="I32:J32"/>
    <mergeCell ref="D32:E32"/>
    <mergeCell ref="C17:C18"/>
    <mergeCell ref="G7:G9"/>
    <mergeCell ref="G12:G14"/>
    <mergeCell ref="G17:G18"/>
    <mergeCell ref="G20:G22"/>
    <mergeCell ref="F7:F9"/>
    <mergeCell ref="F12:F14"/>
    <mergeCell ref="F17:F18"/>
    <mergeCell ref="F20:F22"/>
  </mergeCells>
  <dataValidations count="1">
    <dataValidation type="list" allowBlank="1" showInputMessage="1" showErrorMessage="1" sqref="H9:H10" xr:uid="{113F7DC7-DDE1-4248-AEB6-4F29F48EE48B}">
      <formula1>"Firm,Firm+Interuptible"</formula1>
    </dataValidation>
  </dataValidations>
  <pageMargins left="0.7" right="0.7" top="0.75" bottom="0.75" header="0.3" footer="0.3"/>
  <pageSetup paperSize="9" orientation="portrait" r:id="rId1"/>
  <headerFooter>
    <oddFooter>&amp;L&amp;1#&amp;"Calibri"&amp;10&amp;K317100Classification GRTgaz : Public [ ] Interne [X] Restreint [ ] Secret [ ]</oddFooter>
  </headerFooter>
  <ignoredErrors>
    <ignoredError sqref="I34:I37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>
    <tabColor theme="4" tint="-0.499984740745262"/>
  </sheetPr>
  <dimension ref="A1"/>
  <sheetViews>
    <sheetView showGridLines="0" workbookViewId="0">
      <selection activeCell="I22" sqref="I22"/>
    </sheetView>
  </sheetViews>
  <sheetFormatPr baseColWidth="10" defaultRowHeight="14.25" x14ac:dyDescent="0.45"/>
  <sheetData/>
  <pageMargins left="0.7" right="0.7" top="0.75" bottom="0.75" header="0.3" footer="0.3"/>
  <pageSetup paperSize="9" orientation="portrait" r:id="rId1"/>
  <headerFooter>
    <oddFooter>&amp;L&amp;1#&amp;"Calibri"&amp;10&amp;K317100Classification GRTgaz : Public [ ] Interne [X] Restreint [ ] Secret [ ]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>
    <tabColor theme="4" tint="0.39997558519241921"/>
  </sheetPr>
  <dimension ref="A1:AK20084"/>
  <sheetViews>
    <sheetView zoomScale="80" zoomScaleNormal="80" workbookViewId="0">
      <selection activeCell="D10" sqref="D10"/>
    </sheetView>
  </sheetViews>
  <sheetFormatPr baseColWidth="10" defaultColWidth="11.33203125" defaultRowHeight="14.25" x14ac:dyDescent="0.45"/>
  <cols>
    <col min="1" max="1" width="11.33203125" style="195"/>
    <col min="2" max="2" width="60.86328125" style="195" bestFit="1" customWidth="1"/>
    <col min="3" max="4" width="11.33203125" style="195"/>
    <col min="5" max="28" width="11.33203125" style="195" customWidth="1"/>
    <col min="29" max="16384" width="11.33203125" style="195"/>
  </cols>
  <sheetData>
    <row r="1" spans="1:37" x14ac:dyDescent="0.45">
      <c r="A1" s="195" t="s">
        <v>193</v>
      </c>
    </row>
    <row r="2" spans="1:37" x14ac:dyDescent="0.45">
      <c r="A2" s="195" t="s">
        <v>5</v>
      </c>
    </row>
    <row r="3" spans="1:37" x14ac:dyDescent="0.45">
      <c r="A3" s="195" t="s">
        <v>194</v>
      </c>
    </row>
    <row r="4" spans="1:37" x14ac:dyDescent="0.45">
      <c r="A4" s="195" t="s">
        <v>6</v>
      </c>
    </row>
    <row r="5" spans="1:37" x14ac:dyDescent="0.45">
      <c r="A5" s="195" t="s">
        <v>7</v>
      </c>
    </row>
    <row r="6" spans="1:37" x14ac:dyDescent="0.45">
      <c r="A6" s="195" t="s">
        <v>8</v>
      </c>
    </row>
    <row r="7" spans="1:37" x14ac:dyDescent="0.45">
      <c r="A7" s="195" t="s">
        <v>195</v>
      </c>
    </row>
    <row r="8" spans="1:37" x14ac:dyDescent="0.45">
      <c r="A8" s="195" t="s">
        <v>9</v>
      </c>
      <c r="B8" s="195" t="s">
        <v>10</v>
      </c>
      <c r="C8" s="195" t="s">
        <v>11</v>
      </c>
      <c r="D8" s="195" t="s">
        <v>12</v>
      </c>
      <c r="E8" s="195" t="s">
        <v>13</v>
      </c>
    </row>
    <row r="9" spans="1:37" x14ac:dyDescent="0.45">
      <c r="A9" s="195">
        <v>6</v>
      </c>
      <c r="B9" s="195">
        <v>6</v>
      </c>
      <c r="C9" s="195">
        <v>6</v>
      </c>
      <c r="D9" s="195">
        <v>6</v>
      </c>
      <c r="E9" s="195">
        <v>6</v>
      </c>
    </row>
    <row r="10" spans="1:37" x14ac:dyDescent="0.45">
      <c r="A10" s="195" t="s">
        <v>14</v>
      </c>
      <c r="B10" s="195" t="s">
        <v>15</v>
      </c>
      <c r="C10" s="195" t="s">
        <v>16</v>
      </c>
      <c r="D10" s="195" t="s">
        <v>17</v>
      </c>
      <c r="E10" s="195" t="s">
        <v>18</v>
      </c>
      <c r="F10" s="195" t="s">
        <v>19</v>
      </c>
      <c r="G10" s="195" t="s">
        <v>20</v>
      </c>
      <c r="H10" s="195" t="s">
        <v>21</v>
      </c>
      <c r="I10" s="195" t="s">
        <v>22</v>
      </c>
      <c r="J10" s="195" t="s">
        <v>23</v>
      </c>
      <c r="K10" s="195" t="s">
        <v>24</v>
      </c>
      <c r="L10" s="195" t="s">
        <v>25</v>
      </c>
      <c r="M10" s="195" t="s">
        <v>26</v>
      </c>
      <c r="N10" s="195" t="s">
        <v>27</v>
      </c>
      <c r="O10" s="195" t="s">
        <v>28</v>
      </c>
      <c r="P10" s="195" t="s">
        <v>29</v>
      </c>
      <c r="Q10" s="195" t="s">
        <v>30</v>
      </c>
      <c r="R10" s="195" t="s">
        <v>31</v>
      </c>
      <c r="S10" s="195" t="s">
        <v>32</v>
      </c>
      <c r="T10" s="195" t="s">
        <v>33</v>
      </c>
      <c r="U10" s="195" t="s">
        <v>34</v>
      </c>
      <c r="V10" s="195" t="s">
        <v>35</v>
      </c>
      <c r="W10" s="195" t="s">
        <v>36</v>
      </c>
      <c r="X10" s="195" t="s">
        <v>37</v>
      </c>
      <c r="Y10" s="195" t="s">
        <v>38</v>
      </c>
      <c r="Z10" s="195" t="s">
        <v>39</v>
      </c>
      <c r="AA10" s="195" t="s">
        <v>40</v>
      </c>
      <c r="AB10" s="195" t="s">
        <v>41</v>
      </c>
      <c r="AC10" s="195" t="s">
        <v>128</v>
      </c>
      <c r="AD10" s="195" t="s">
        <v>129</v>
      </c>
      <c r="AE10" s="195" t="s">
        <v>130</v>
      </c>
      <c r="AF10" s="195" t="s">
        <v>131</v>
      </c>
      <c r="AG10" s="195" t="s">
        <v>132</v>
      </c>
      <c r="AH10" s="195" t="s">
        <v>133</v>
      </c>
      <c r="AI10" s="195" t="s">
        <v>42</v>
      </c>
      <c r="AJ10" s="195" t="s">
        <v>43</v>
      </c>
      <c r="AK10" s="195" t="s">
        <v>44</v>
      </c>
    </row>
    <row r="11" spans="1:37" s="89" customFormat="1" x14ac:dyDescent="0.45">
      <c r="A11" s="89" t="s">
        <v>45</v>
      </c>
      <c r="B11" s="89" t="s">
        <v>46</v>
      </c>
      <c r="C11" s="89" t="s">
        <v>47</v>
      </c>
      <c r="D11" s="90">
        <v>44562</v>
      </c>
      <c r="AI11" s="89">
        <v>0</v>
      </c>
    </row>
    <row r="12" spans="1:37" s="89" customFormat="1" x14ac:dyDescent="0.45">
      <c r="A12" s="89" t="s">
        <v>45</v>
      </c>
      <c r="B12" s="89" t="s">
        <v>46</v>
      </c>
      <c r="C12" s="89" t="s">
        <v>47</v>
      </c>
      <c r="D12" s="90">
        <v>44563</v>
      </c>
      <c r="AI12" s="89">
        <v>0</v>
      </c>
    </row>
    <row r="13" spans="1:37" s="89" customFormat="1" x14ac:dyDescent="0.45">
      <c r="A13" s="89" t="s">
        <v>45</v>
      </c>
      <c r="B13" s="89" t="s">
        <v>46</v>
      </c>
      <c r="C13" s="89" t="s">
        <v>47</v>
      </c>
      <c r="D13" s="90">
        <v>44564</v>
      </c>
      <c r="AI13" s="89">
        <v>0</v>
      </c>
    </row>
    <row r="14" spans="1:37" s="89" customFormat="1" x14ac:dyDescent="0.45">
      <c r="A14" s="89" t="s">
        <v>45</v>
      </c>
      <c r="B14" s="89" t="s">
        <v>46</v>
      </c>
      <c r="C14" s="89" t="s">
        <v>47</v>
      </c>
      <c r="D14" s="90">
        <v>44565</v>
      </c>
      <c r="AI14" s="89">
        <v>0</v>
      </c>
    </row>
    <row r="15" spans="1:37" s="89" customFormat="1" x14ac:dyDescent="0.45">
      <c r="A15" s="89" t="s">
        <v>45</v>
      </c>
      <c r="B15" s="89" t="s">
        <v>46</v>
      </c>
      <c r="C15" s="89" t="s">
        <v>47</v>
      </c>
      <c r="D15" s="90">
        <v>44566</v>
      </c>
      <c r="AI15" s="89">
        <v>0</v>
      </c>
    </row>
    <row r="16" spans="1:37" s="89" customFormat="1" x14ac:dyDescent="0.45">
      <c r="A16" s="89" t="s">
        <v>45</v>
      </c>
      <c r="B16" s="89" t="s">
        <v>46</v>
      </c>
      <c r="C16" s="89" t="s">
        <v>47</v>
      </c>
      <c r="D16" s="90">
        <v>44567</v>
      </c>
      <c r="AI16" s="89">
        <v>0</v>
      </c>
    </row>
    <row r="17" spans="1:35" s="89" customFormat="1" x14ac:dyDescent="0.45">
      <c r="A17" s="89" t="s">
        <v>45</v>
      </c>
      <c r="B17" s="89" t="s">
        <v>46</v>
      </c>
      <c r="C17" s="89" t="s">
        <v>47</v>
      </c>
      <c r="D17" s="90">
        <v>44568</v>
      </c>
      <c r="AI17" s="89">
        <v>0</v>
      </c>
    </row>
    <row r="18" spans="1:35" s="89" customFormat="1" x14ac:dyDescent="0.45">
      <c r="A18" s="89" t="s">
        <v>45</v>
      </c>
      <c r="B18" s="89" t="s">
        <v>46</v>
      </c>
      <c r="C18" s="89" t="s">
        <v>47</v>
      </c>
      <c r="D18" s="90">
        <v>44569</v>
      </c>
      <c r="AI18" s="89">
        <v>0</v>
      </c>
    </row>
    <row r="19" spans="1:35" s="89" customFormat="1" x14ac:dyDescent="0.45">
      <c r="A19" s="89" t="s">
        <v>45</v>
      </c>
      <c r="B19" s="89" t="s">
        <v>46</v>
      </c>
      <c r="C19" s="89" t="s">
        <v>47</v>
      </c>
      <c r="D19" s="90">
        <v>44570</v>
      </c>
      <c r="AI19" s="89">
        <v>0</v>
      </c>
    </row>
    <row r="20" spans="1:35" s="89" customFormat="1" x14ac:dyDescent="0.45">
      <c r="A20" s="89" t="s">
        <v>45</v>
      </c>
      <c r="B20" s="89" t="s">
        <v>46</v>
      </c>
      <c r="C20" s="89" t="s">
        <v>47</v>
      </c>
      <c r="D20" s="90">
        <v>44571</v>
      </c>
      <c r="AI20" s="89">
        <v>0</v>
      </c>
    </row>
    <row r="21" spans="1:35" s="89" customFormat="1" x14ac:dyDescent="0.45">
      <c r="A21" s="89" t="s">
        <v>45</v>
      </c>
      <c r="B21" s="89" t="s">
        <v>46</v>
      </c>
      <c r="C21" s="89" t="s">
        <v>47</v>
      </c>
      <c r="D21" s="90">
        <v>44572</v>
      </c>
      <c r="AI21" s="89">
        <v>0</v>
      </c>
    </row>
    <row r="22" spans="1:35" s="89" customFormat="1" x14ac:dyDescent="0.45">
      <c r="A22" s="89" t="s">
        <v>45</v>
      </c>
      <c r="B22" s="89" t="s">
        <v>46</v>
      </c>
      <c r="C22" s="89" t="s">
        <v>47</v>
      </c>
      <c r="D22" s="90">
        <v>44573</v>
      </c>
      <c r="AI22" s="89">
        <v>0</v>
      </c>
    </row>
    <row r="23" spans="1:35" s="89" customFormat="1" x14ac:dyDescent="0.45">
      <c r="A23" s="89" t="s">
        <v>45</v>
      </c>
      <c r="B23" s="89" t="s">
        <v>46</v>
      </c>
      <c r="C23" s="89" t="s">
        <v>47</v>
      </c>
      <c r="D23" s="90">
        <v>44574</v>
      </c>
      <c r="AI23" s="89">
        <v>0</v>
      </c>
    </row>
    <row r="24" spans="1:35" s="89" customFormat="1" x14ac:dyDescent="0.45">
      <c r="A24" s="89" t="s">
        <v>45</v>
      </c>
      <c r="B24" s="89" t="s">
        <v>46</v>
      </c>
      <c r="C24" s="89" t="s">
        <v>47</v>
      </c>
      <c r="D24" s="90">
        <v>44575</v>
      </c>
      <c r="AI24" s="89">
        <v>0</v>
      </c>
    </row>
    <row r="25" spans="1:35" s="89" customFormat="1" x14ac:dyDescent="0.45">
      <c r="A25" s="89" t="s">
        <v>45</v>
      </c>
      <c r="B25" s="89" t="s">
        <v>46</v>
      </c>
      <c r="C25" s="89" t="s">
        <v>47</v>
      </c>
      <c r="D25" s="90">
        <v>44576</v>
      </c>
      <c r="AI25" s="89">
        <v>0</v>
      </c>
    </row>
    <row r="26" spans="1:35" s="89" customFormat="1" x14ac:dyDescent="0.45">
      <c r="A26" s="89" t="s">
        <v>45</v>
      </c>
      <c r="B26" s="89" t="s">
        <v>46</v>
      </c>
      <c r="C26" s="89" t="s">
        <v>47</v>
      </c>
      <c r="D26" s="90">
        <v>44577</v>
      </c>
      <c r="AI26" s="89">
        <v>0</v>
      </c>
    </row>
    <row r="27" spans="1:35" s="89" customFormat="1" x14ac:dyDescent="0.45">
      <c r="A27" s="89" t="s">
        <v>45</v>
      </c>
      <c r="B27" s="89" t="s">
        <v>46</v>
      </c>
      <c r="C27" s="89" t="s">
        <v>47</v>
      </c>
      <c r="D27" s="90">
        <v>44578</v>
      </c>
      <c r="AI27" s="89">
        <v>0</v>
      </c>
    </row>
    <row r="28" spans="1:35" s="89" customFormat="1" x14ac:dyDescent="0.45">
      <c r="A28" s="89" t="s">
        <v>45</v>
      </c>
      <c r="B28" s="89" t="s">
        <v>46</v>
      </c>
      <c r="C28" s="89" t="s">
        <v>47</v>
      </c>
      <c r="D28" s="90">
        <v>44579</v>
      </c>
      <c r="AI28" s="89">
        <v>0</v>
      </c>
    </row>
    <row r="29" spans="1:35" s="89" customFormat="1" x14ac:dyDescent="0.45">
      <c r="A29" s="89" t="s">
        <v>45</v>
      </c>
      <c r="B29" s="89" t="s">
        <v>46</v>
      </c>
      <c r="C29" s="89" t="s">
        <v>47</v>
      </c>
      <c r="D29" s="90">
        <v>44580</v>
      </c>
      <c r="AI29" s="89">
        <v>0</v>
      </c>
    </row>
    <row r="30" spans="1:35" s="89" customFormat="1" x14ac:dyDescent="0.45">
      <c r="A30" s="89" t="s">
        <v>45</v>
      </c>
      <c r="B30" s="89" t="s">
        <v>46</v>
      </c>
      <c r="C30" s="89" t="s">
        <v>47</v>
      </c>
      <c r="D30" s="90">
        <v>44581</v>
      </c>
      <c r="AI30" s="89">
        <v>0</v>
      </c>
    </row>
    <row r="31" spans="1:35" s="89" customFormat="1" x14ac:dyDescent="0.45">
      <c r="A31" s="89" t="s">
        <v>45</v>
      </c>
      <c r="B31" s="89" t="s">
        <v>46</v>
      </c>
      <c r="C31" s="89" t="s">
        <v>47</v>
      </c>
      <c r="D31" s="90">
        <v>44582</v>
      </c>
      <c r="AI31" s="89">
        <v>0</v>
      </c>
    </row>
    <row r="32" spans="1:35" s="89" customFormat="1" x14ac:dyDescent="0.45">
      <c r="A32" s="89" t="s">
        <v>45</v>
      </c>
      <c r="B32" s="89" t="s">
        <v>46</v>
      </c>
      <c r="C32" s="89" t="s">
        <v>47</v>
      </c>
      <c r="D32" s="90">
        <v>44583</v>
      </c>
      <c r="AI32" s="89">
        <v>0</v>
      </c>
    </row>
    <row r="33" spans="1:35" s="89" customFormat="1" x14ac:dyDescent="0.45">
      <c r="A33" s="89" t="s">
        <v>45</v>
      </c>
      <c r="B33" s="89" t="s">
        <v>46</v>
      </c>
      <c r="C33" s="89" t="s">
        <v>47</v>
      </c>
      <c r="D33" s="90">
        <v>44584</v>
      </c>
      <c r="AI33" s="89">
        <v>0</v>
      </c>
    </row>
    <row r="34" spans="1:35" s="89" customFormat="1" x14ac:dyDescent="0.45">
      <c r="A34" s="89" t="s">
        <v>45</v>
      </c>
      <c r="B34" s="89" t="s">
        <v>46</v>
      </c>
      <c r="C34" s="89" t="s">
        <v>47</v>
      </c>
      <c r="D34" s="90">
        <v>44585</v>
      </c>
      <c r="AI34" s="89">
        <v>0</v>
      </c>
    </row>
    <row r="35" spans="1:35" s="89" customFormat="1" x14ac:dyDescent="0.45">
      <c r="A35" s="89" t="s">
        <v>45</v>
      </c>
      <c r="B35" s="89" t="s">
        <v>46</v>
      </c>
      <c r="C35" s="89" t="s">
        <v>47</v>
      </c>
      <c r="D35" s="90">
        <v>44586</v>
      </c>
      <c r="AI35" s="89">
        <v>0</v>
      </c>
    </row>
    <row r="36" spans="1:35" s="89" customFormat="1" x14ac:dyDescent="0.45">
      <c r="A36" s="89" t="s">
        <v>45</v>
      </c>
      <c r="B36" s="89" t="s">
        <v>46</v>
      </c>
      <c r="C36" s="89" t="s">
        <v>47</v>
      </c>
      <c r="D36" s="90">
        <v>44587</v>
      </c>
      <c r="AI36" s="89">
        <v>0</v>
      </c>
    </row>
    <row r="37" spans="1:35" s="89" customFormat="1" x14ac:dyDescent="0.45">
      <c r="A37" s="89" t="s">
        <v>45</v>
      </c>
      <c r="B37" s="89" t="s">
        <v>46</v>
      </c>
      <c r="C37" s="89" t="s">
        <v>47</v>
      </c>
      <c r="D37" s="90">
        <v>44588</v>
      </c>
      <c r="AI37" s="89">
        <v>0</v>
      </c>
    </row>
    <row r="38" spans="1:35" s="89" customFormat="1" x14ac:dyDescent="0.45">
      <c r="A38" s="89" t="s">
        <v>45</v>
      </c>
      <c r="B38" s="89" t="s">
        <v>46</v>
      </c>
      <c r="C38" s="89" t="s">
        <v>47</v>
      </c>
      <c r="D38" s="90">
        <v>44589</v>
      </c>
      <c r="AI38" s="89">
        <v>0</v>
      </c>
    </row>
    <row r="39" spans="1:35" s="89" customFormat="1" x14ac:dyDescent="0.45">
      <c r="A39" s="89" t="s">
        <v>45</v>
      </c>
      <c r="B39" s="89" t="s">
        <v>46</v>
      </c>
      <c r="C39" s="89" t="s">
        <v>47</v>
      </c>
      <c r="D39" s="90">
        <v>44590</v>
      </c>
      <c r="AI39" s="89">
        <v>0</v>
      </c>
    </row>
    <row r="40" spans="1:35" s="89" customFormat="1" x14ac:dyDescent="0.45">
      <c r="A40" s="89" t="s">
        <v>45</v>
      </c>
      <c r="B40" s="89" t="s">
        <v>46</v>
      </c>
      <c r="C40" s="89" t="s">
        <v>47</v>
      </c>
      <c r="D40" s="90">
        <v>44591</v>
      </c>
      <c r="AI40" s="89">
        <v>0</v>
      </c>
    </row>
    <row r="41" spans="1:35" s="89" customFormat="1" x14ac:dyDescent="0.45">
      <c r="A41" s="89" t="s">
        <v>45</v>
      </c>
      <c r="B41" s="89" t="s">
        <v>46</v>
      </c>
      <c r="C41" s="89" t="s">
        <v>47</v>
      </c>
      <c r="D41" s="90">
        <v>44592</v>
      </c>
      <c r="AI41" s="89">
        <v>0</v>
      </c>
    </row>
    <row r="42" spans="1:35" s="89" customFormat="1" x14ac:dyDescent="0.45">
      <c r="A42" s="89" t="s">
        <v>45</v>
      </c>
      <c r="B42" s="89" t="s">
        <v>46</v>
      </c>
      <c r="C42" s="89" t="s">
        <v>47</v>
      </c>
      <c r="D42" s="90">
        <v>44593</v>
      </c>
      <c r="AI42" s="89">
        <v>0</v>
      </c>
    </row>
    <row r="43" spans="1:35" s="89" customFormat="1" x14ac:dyDescent="0.45">
      <c r="A43" s="89" t="s">
        <v>45</v>
      </c>
      <c r="B43" s="89" t="s">
        <v>46</v>
      </c>
      <c r="C43" s="89" t="s">
        <v>47</v>
      </c>
      <c r="D43" s="90">
        <v>44594</v>
      </c>
      <c r="AI43" s="89">
        <v>0</v>
      </c>
    </row>
    <row r="44" spans="1:35" s="89" customFormat="1" x14ac:dyDescent="0.45">
      <c r="A44" s="89" t="s">
        <v>45</v>
      </c>
      <c r="B44" s="89" t="s">
        <v>46</v>
      </c>
      <c r="C44" s="89" t="s">
        <v>47</v>
      </c>
      <c r="D44" s="90">
        <v>44595</v>
      </c>
      <c r="AI44" s="89">
        <v>0</v>
      </c>
    </row>
    <row r="45" spans="1:35" s="89" customFormat="1" x14ac:dyDescent="0.45">
      <c r="A45" s="89" t="s">
        <v>45</v>
      </c>
      <c r="B45" s="89" t="s">
        <v>46</v>
      </c>
      <c r="C45" s="89" t="s">
        <v>47</v>
      </c>
      <c r="D45" s="90">
        <v>44596</v>
      </c>
      <c r="AI45" s="89">
        <v>0</v>
      </c>
    </row>
    <row r="46" spans="1:35" s="89" customFormat="1" x14ac:dyDescent="0.45">
      <c r="A46" s="89" t="s">
        <v>45</v>
      </c>
      <c r="B46" s="89" t="s">
        <v>46</v>
      </c>
      <c r="C46" s="89" t="s">
        <v>47</v>
      </c>
      <c r="D46" s="90">
        <v>44597</v>
      </c>
      <c r="AI46" s="89">
        <v>0</v>
      </c>
    </row>
    <row r="47" spans="1:35" s="89" customFormat="1" x14ac:dyDescent="0.45">
      <c r="A47" s="89" t="s">
        <v>45</v>
      </c>
      <c r="B47" s="89" t="s">
        <v>46</v>
      </c>
      <c r="C47" s="89" t="s">
        <v>47</v>
      </c>
      <c r="D47" s="90">
        <v>44598</v>
      </c>
      <c r="AI47" s="89">
        <v>0</v>
      </c>
    </row>
    <row r="48" spans="1:35" s="89" customFormat="1" x14ac:dyDescent="0.45">
      <c r="A48" s="89" t="s">
        <v>45</v>
      </c>
      <c r="B48" s="89" t="s">
        <v>46</v>
      </c>
      <c r="C48" s="89" t="s">
        <v>47</v>
      </c>
      <c r="D48" s="90">
        <v>44599</v>
      </c>
      <c r="AI48" s="89">
        <v>0</v>
      </c>
    </row>
    <row r="49" spans="1:35" s="89" customFormat="1" x14ac:dyDescent="0.45">
      <c r="A49" s="89" t="s">
        <v>45</v>
      </c>
      <c r="B49" s="89" t="s">
        <v>46</v>
      </c>
      <c r="C49" s="89" t="s">
        <v>47</v>
      </c>
      <c r="D49" s="90">
        <v>44600</v>
      </c>
      <c r="AI49" s="89">
        <v>0</v>
      </c>
    </row>
    <row r="50" spans="1:35" s="89" customFormat="1" x14ac:dyDescent="0.45">
      <c r="A50" s="89" t="s">
        <v>45</v>
      </c>
      <c r="B50" s="89" t="s">
        <v>46</v>
      </c>
      <c r="C50" s="89" t="s">
        <v>47</v>
      </c>
      <c r="D50" s="90">
        <v>44601</v>
      </c>
      <c r="AI50" s="89">
        <v>0</v>
      </c>
    </row>
    <row r="51" spans="1:35" s="89" customFormat="1" x14ac:dyDescent="0.45">
      <c r="A51" s="89" t="s">
        <v>45</v>
      </c>
      <c r="B51" s="89" t="s">
        <v>46</v>
      </c>
      <c r="C51" s="89" t="s">
        <v>47</v>
      </c>
      <c r="D51" s="90">
        <v>44602</v>
      </c>
      <c r="AI51" s="89">
        <v>0</v>
      </c>
    </row>
    <row r="52" spans="1:35" s="89" customFormat="1" x14ac:dyDescent="0.45">
      <c r="A52" s="89" t="s">
        <v>45</v>
      </c>
      <c r="B52" s="89" t="s">
        <v>46</v>
      </c>
      <c r="C52" s="89" t="s">
        <v>47</v>
      </c>
      <c r="D52" s="90">
        <v>44603</v>
      </c>
      <c r="AI52" s="89">
        <v>0</v>
      </c>
    </row>
    <row r="53" spans="1:35" s="89" customFormat="1" x14ac:dyDescent="0.45">
      <c r="A53" s="89" t="s">
        <v>45</v>
      </c>
      <c r="B53" s="89" t="s">
        <v>46</v>
      </c>
      <c r="C53" s="89" t="s">
        <v>47</v>
      </c>
      <c r="D53" s="90">
        <v>44604</v>
      </c>
      <c r="AI53" s="89">
        <v>0</v>
      </c>
    </row>
    <row r="54" spans="1:35" s="89" customFormat="1" x14ac:dyDescent="0.45">
      <c r="A54" s="89" t="s">
        <v>45</v>
      </c>
      <c r="B54" s="89" t="s">
        <v>46</v>
      </c>
      <c r="C54" s="89" t="s">
        <v>47</v>
      </c>
      <c r="D54" s="90">
        <v>44605</v>
      </c>
      <c r="AI54" s="89">
        <v>0</v>
      </c>
    </row>
    <row r="55" spans="1:35" s="89" customFormat="1" x14ac:dyDescent="0.45">
      <c r="A55" s="89" t="s">
        <v>45</v>
      </c>
      <c r="B55" s="89" t="s">
        <v>46</v>
      </c>
      <c r="C55" s="89" t="s">
        <v>47</v>
      </c>
      <c r="D55" s="90">
        <v>44606</v>
      </c>
      <c r="AI55" s="89">
        <v>0</v>
      </c>
    </row>
    <row r="56" spans="1:35" s="89" customFormat="1" x14ac:dyDescent="0.45">
      <c r="A56" s="89" t="s">
        <v>45</v>
      </c>
      <c r="B56" s="89" t="s">
        <v>46</v>
      </c>
      <c r="C56" s="89" t="s">
        <v>47</v>
      </c>
      <c r="D56" s="90">
        <v>44607</v>
      </c>
      <c r="AI56" s="89">
        <v>0</v>
      </c>
    </row>
    <row r="57" spans="1:35" s="89" customFormat="1" x14ac:dyDescent="0.45">
      <c r="A57" s="89" t="s">
        <v>45</v>
      </c>
      <c r="B57" s="89" t="s">
        <v>46</v>
      </c>
      <c r="C57" s="89" t="s">
        <v>47</v>
      </c>
      <c r="D57" s="90">
        <v>44608</v>
      </c>
      <c r="AI57" s="89">
        <v>0</v>
      </c>
    </row>
    <row r="58" spans="1:35" s="89" customFormat="1" x14ac:dyDescent="0.45">
      <c r="A58" s="89" t="s">
        <v>45</v>
      </c>
      <c r="B58" s="89" t="s">
        <v>46</v>
      </c>
      <c r="C58" s="89" t="s">
        <v>47</v>
      </c>
      <c r="D58" s="90">
        <v>44609</v>
      </c>
      <c r="AI58" s="89">
        <v>0</v>
      </c>
    </row>
    <row r="59" spans="1:35" s="89" customFormat="1" x14ac:dyDescent="0.45">
      <c r="A59" s="89" t="s">
        <v>45</v>
      </c>
      <c r="B59" s="89" t="s">
        <v>46</v>
      </c>
      <c r="C59" s="89" t="s">
        <v>47</v>
      </c>
      <c r="D59" s="90">
        <v>44610</v>
      </c>
      <c r="AI59" s="89">
        <v>0</v>
      </c>
    </row>
    <row r="60" spans="1:35" s="89" customFormat="1" x14ac:dyDescent="0.45">
      <c r="A60" s="89" t="s">
        <v>45</v>
      </c>
      <c r="B60" s="89" t="s">
        <v>46</v>
      </c>
      <c r="C60" s="89" t="s">
        <v>47</v>
      </c>
      <c r="D60" s="90">
        <v>44611</v>
      </c>
      <c r="AI60" s="89">
        <v>0</v>
      </c>
    </row>
    <row r="61" spans="1:35" s="89" customFormat="1" x14ac:dyDescent="0.45">
      <c r="A61" s="89" t="s">
        <v>45</v>
      </c>
      <c r="B61" s="89" t="s">
        <v>46</v>
      </c>
      <c r="C61" s="89" t="s">
        <v>47</v>
      </c>
      <c r="D61" s="90">
        <v>44612</v>
      </c>
      <c r="AI61" s="89">
        <v>0</v>
      </c>
    </row>
    <row r="62" spans="1:35" s="89" customFormat="1" x14ac:dyDescent="0.45">
      <c r="A62" s="89" t="s">
        <v>45</v>
      </c>
      <c r="B62" s="89" t="s">
        <v>46</v>
      </c>
      <c r="C62" s="89" t="s">
        <v>47</v>
      </c>
      <c r="D62" s="90">
        <v>44613</v>
      </c>
      <c r="AI62" s="89">
        <v>0</v>
      </c>
    </row>
    <row r="63" spans="1:35" s="89" customFormat="1" x14ac:dyDescent="0.45">
      <c r="A63" s="89" t="s">
        <v>45</v>
      </c>
      <c r="B63" s="89" t="s">
        <v>46</v>
      </c>
      <c r="C63" s="89" t="s">
        <v>47</v>
      </c>
      <c r="D63" s="90">
        <v>44614</v>
      </c>
      <c r="AI63" s="89">
        <v>0</v>
      </c>
    </row>
    <row r="64" spans="1:35" s="89" customFormat="1" x14ac:dyDescent="0.45">
      <c r="A64" s="89" t="s">
        <v>45</v>
      </c>
      <c r="B64" s="89" t="s">
        <v>46</v>
      </c>
      <c r="C64" s="89" t="s">
        <v>47</v>
      </c>
      <c r="D64" s="90">
        <v>44615</v>
      </c>
      <c r="AI64" s="89">
        <v>0</v>
      </c>
    </row>
    <row r="65" spans="1:35" s="89" customFormat="1" x14ac:dyDescent="0.45">
      <c r="A65" s="89" t="s">
        <v>45</v>
      </c>
      <c r="B65" s="89" t="s">
        <v>46</v>
      </c>
      <c r="C65" s="89" t="s">
        <v>47</v>
      </c>
      <c r="D65" s="90">
        <v>44616</v>
      </c>
      <c r="AI65" s="89">
        <v>0</v>
      </c>
    </row>
    <row r="66" spans="1:35" s="89" customFormat="1" x14ac:dyDescent="0.45">
      <c r="A66" s="89" t="s">
        <v>45</v>
      </c>
      <c r="B66" s="89" t="s">
        <v>46</v>
      </c>
      <c r="C66" s="89" t="s">
        <v>47</v>
      </c>
      <c r="D66" s="90">
        <v>44617</v>
      </c>
      <c r="AI66" s="89">
        <v>0</v>
      </c>
    </row>
    <row r="67" spans="1:35" s="89" customFormat="1" x14ac:dyDescent="0.45">
      <c r="A67" s="89" t="s">
        <v>45</v>
      </c>
      <c r="B67" s="89" t="s">
        <v>46</v>
      </c>
      <c r="C67" s="89" t="s">
        <v>47</v>
      </c>
      <c r="D67" s="90">
        <v>44618</v>
      </c>
      <c r="AI67" s="89">
        <v>0</v>
      </c>
    </row>
    <row r="68" spans="1:35" s="89" customFormat="1" x14ac:dyDescent="0.45">
      <c r="A68" s="89" t="s">
        <v>45</v>
      </c>
      <c r="B68" s="89" t="s">
        <v>46</v>
      </c>
      <c r="C68" s="89" t="s">
        <v>47</v>
      </c>
      <c r="D68" s="90">
        <v>44619</v>
      </c>
      <c r="AI68" s="89">
        <v>0</v>
      </c>
    </row>
    <row r="69" spans="1:35" s="89" customFormat="1" x14ac:dyDescent="0.45">
      <c r="A69" s="89" t="s">
        <v>45</v>
      </c>
      <c r="B69" s="89" t="s">
        <v>46</v>
      </c>
      <c r="C69" s="89" t="s">
        <v>47</v>
      </c>
      <c r="D69" s="90">
        <v>44620</v>
      </c>
      <c r="AI69" s="89">
        <v>0</v>
      </c>
    </row>
    <row r="70" spans="1:35" s="89" customFormat="1" x14ac:dyDescent="0.45">
      <c r="A70" s="89" t="s">
        <v>45</v>
      </c>
      <c r="B70" s="89" t="s">
        <v>46</v>
      </c>
      <c r="C70" s="89" t="s">
        <v>47</v>
      </c>
      <c r="D70" s="90">
        <v>44621</v>
      </c>
      <c r="AI70" s="89">
        <v>0</v>
      </c>
    </row>
    <row r="71" spans="1:35" s="89" customFormat="1" x14ac:dyDescent="0.45">
      <c r="A71" s="89" t="s">
        <v>45</v>
      </c>
      <c r="B71" s="89" t="s">
        <v>46</v>
      </c>
      <c r="C71" s="89" t="s">
        <v>47</v>
      </c>
      <c r="D71" s="90">
        <v>44622</v>
      </c>
      <c r="AI71" s="89">
        <v>0</v>
      </c>
    </row>
    <row r="72" spans="1:35" s="89" customFormat="1" x14ac:dyDescent="0.45">
      <c r="A72" s="89" t="s">
        <v>45</v>
      </c>
      <c r="B72" s="89" t="s">
        <v>46</v>
      </c>
      <c r="C72" s="89" t="s">
        <v>47</v>
      </c>
      <c r="D72" s="90">
        <v>44623</v>
      </c>
      <c r="AI72" s="89">
        <v>0</v>
      </c>
    </row>
    <row r="73" spans="1:35" s="89" customFormat="1" x14ac:dyDescent="0.45">
      <c r="A73" s="89" t="s">
        <v>45</v>
      </c>
      <c r="B73" s="89" t="s">
        <v>46</v>
      </c>
      <c r="C73" s="89" t="s">
        <v>47</v>
      </c>
      <c r="D73" s="90">
        <v>44624</v>
      </c>
      <c r="AI73" s="89">
        <v>0</v>
      </c>
    </row>
    <row r="74" spans="1:35" s="89" customFormat="1" x14ac:dyDescent="0.45">
      <c r="A74" s="89" t="s">
        <v>45</v>
      </c>
      <c r="B74" s="89" t="s">
        <v>46</v>
      </c>
      <c r="C74" s="89" t="s">
        <v>47</v>
      </c>
      <c r="D74" s="90">
        <v>44625</v>
      </c>
      <c r="AI74" s="89">
        <v>0</v>
      </c>
    </row>
    <row r="75" spans="1:35" s="89" customFormat="1" x14ac:dyDescent="0.45">
      <c r="A75" s="89" t="s">
        <v>45</v>
      </c>
      <c r="B75" s="89" t="s">
        <v>46</v>
      </c>
      <c r="C75" s="89" t="s">
        <v>47</v>
      </c>
      <c r="D75" s="90">
        <v>44626</v>
      </c>
      <c r="AI75" s="89">
        <v>0</v>
      </c>
    </row>
    <row r="76" spans="1:35" s="89" customFormat="1" x14ac:dyDescent="0.45">
      <c r="A76" s="89" t="s">
        <v>45</v>
      </c>
      <c r="B76" s="89" t="s">
        <v>46</v>
      </c>
      <c r="C76" s="89" t="s">
        <v>47</v>
      </c>
      <c r="D76" s="90">
        <v>44627</v>
      </c>
      <c r="AI76" s="89">
        <v>0</v>
      </c>
    </row>
    <row r="77" spans="1:35" s="89" customFormat="1" x14ac:dyDescent="0.45">
      <c r="A77" s="89" t="s">
        <v>45</v>
      </c>
      <c r="B77" s="89" t="s">
        <v>46</v>
      </c>
      <c r="C77" s="89" t="s">
        <v>47</v>
      </c>
      <c r="D77" s="90">
        <v>44628</v>
      </c>
      <c r="AI77" s="89">
        <v>0</v>
      </c>
    </row>
    <row r="78" spans="1:35" s="89" customFormat="1" x14ac:dyDescent="0.45">
      <c r="A78" s="89" t="s">
        <v>45</v>
      </c>
      <c r="B78" s="89" t="s">
        <v>46</v>
      </c>
      <c r="C78" s="89" t="s">
        <v>47</v>
      </c>
      <c r="D78" s="90">
        <v>44629</v>
      </c>
      <c r="AI78" s="89">
        <v>0</v>
      </c>
    </row>
    <row r="79" spans="1:35" s="89" customFormat="1" x14ac:dyDescent="0.45">
      <c r="A79" s="89" t="s">
        <v>45</v>
      </c>
      <c r="B79" s="89" t="s">
        <v>46</v>
      </c>
      <c r="C79" s="89" t="s">
        <v>47</v>
      </c>
      <c r="D79" s="90">
        <v>44630</v>
      </c>
      <c r="AI79" s="89">
        <v>0</v>
      </c>
    </row>
    <row r="80" spans="1:35" s="89" customFormat="1" x14ac:dyDescent="0.45">
      <c r="A80" s="89" t="s">
        <v>45</v>
      </c>
      <c r="B80" s="89" t="s">
        <v>46</v>
      </c>
      <c r="C80" s="89" t="s">
        <v>47</v>
      </c>
      <c r="D80" s="90">
        <v>44631</v>
      </c>
      <c r="AI80" s="89">
        <v>0</v>
      </c>
    </row>
    <row r="81" spans="1:35" s="89" customFormat="1" x14ac:dyDescent="0.45">
      <c r="A81" s="89" t="s">
        <v>45</v>
      </c>
      <c r="B81" s="89" t="s">
        <v>46</v>
      </c>
      <c r="C81" s="89" t="s">
        <v>47</v>
      </c>
      <c r="D81" s="90">
        <v>44632</v>
      </c>
      <c r="AI81" s="89">
        <v>0</v>
      </c>
    </row>
    <row r="82" spans="1:35" s="89" customFormat="1" x14ac:dyDescent="0.45">
      <c r="A82" s="89" t="s">
        <v>45</v>
      </c>
      <c r="B82" s="89" t="s">
        <v>46</v>
      </c>
      <c r="C82" s="89" t="s">
        <v>47</v>
      </c>
      <c r="D82" s="90">
        <v>44633</v>
      </c>
      <c r="AI82" s="89">
        <v>0</v>
      </c>
    </row>
    <row r="83" spans="1:35" s="89" customFormat="1" x14ac:dyDescent="0.45">
      <c r="A83" s="89" t="s">
        <v>45</v>
      </c>
      <c r="B83" s="89" t="s">
        <v>46</v>
      </c>
      <c r="C83" s="89" t="s">
        <v>47</v>
      </c>
      <c r="D83" s="90">
        <v>44634</v>
      </c>
      <c r="AI83" s="89">
        <v>0</v>
      </c>
    </row>
    <row r="84" spans="1:35" s="89" customFormat="1" x14ac:dyDescent="0.45">
      <c r="A84" s="89" t="s">
        <v>45</v>
      </c>
      <c r="B84" s="89" t="s">
        <v>46</v>
      </c>
      <c r="C84" s="89" t="s">
        <v>47</v>
      </c>
      <c r="D84" s="90">
        <v>44635</v>
      </c>
      <c r="AI84" s="89">
        <v>0</v>
      </c>
    </row>
    <row r="85" spans="1:35" s="89" customFormat="1" x14ac:dyDescent="0.45">
      <c r="A85" s="89" t="s">
        <v>45</v>
      </c>
      <c r="B85" s="89" t="s">
        <v>46</v>
      </c>
      <c r="C85" s="89" t="s">
        <v>47</v>
      </c>
      <c r="D85" s="90">
        <v>44636</v>
      </c>
      <c r="AI85" s="89">
        <v>0</v>
      </c>
    </row>
    <row r="86" spans="1:35" s="89" customFormat="1" x14ac:dyDescent="0.45">
      <c r="A86" s="89" t="s">
        <v>45</v>
      </c>
      <c r="B86" s="89" t="s">
        <v>46</v>
      </c>
      <c r="C86" s="89" t="s">
        <v>47</v>
      </c>
      <c r="D86" s="90">
        <v>44637</v>
      </c>
      <c r="AI86" s="89">
        <v>0</v>
      </c>
    </row>
    <row r="87" spans="1:35" s="89" customFormat="1" x14ac:dyDescent="0.45">
      <c r="A87" s="89" t="s">
        <v>45</v>
      </c>
      <c r="B87" s="89" t="s">
        <v>46</v>
      </c>
      <c r="C87" s="89" t="s">
        <v>47</v>
      </c>
      <c r="D87" s="90">
        <v>44638</v>
      </c>
      <c r="AI87" s="89">
        <v>0</v>
      </c>
    </row>
    <row r="88" spans="1:35" s="89" customFormat="1" x14ac:dyDescent="0.45">
      <c r="A88" s="89" t="s">
        <v>45</v>
      </c>
      <c r="B88" s="89" t="s">
        <v>46</v>
      </c>
      <c r="C88" s="89" t="s">
        <v>47</v>
      </c>
      <c r="D88" s="90">
        <v>44639</v>
      </c>
      <c r="AI88" s="89">
        <v>0</v>
      </c>
    </row>
    <row r="89" spans="1:35" s="89" customFormat="1" x14ac:dyDescent="0.45">
      <c r="A89" s="89" t="s">
        <v>45</v>
      </c>
      <c r="B89" s="89" t="s">
        <v>46</v>
      </c>
      <c r="C89" s="89" t="s">
        <v>47</v>
      </c>
      <c r="D89" s="90">
        <v>44640</v>
      </c>
      <c r="AI89" s="89">
        <v>0</v>
      </c>
    </row>
    <row r="90" spans="1:35" s="89" customFormat="1" x14ac:dyDescent="0.45">
      <c r="A90" s="89" t="s">
        <v>45</v>
      </c>
      <c r="B90" s="89" t="s">
        <v>46</v>
      </c>
      <c r="C90" s="89" t="s">
        <v>47</v>
      </c>
      <c r="D90" s="90">
        <v>44641</v>
      </c>
      <c r="AI90" s="89">
        <v>0</v>
      </c>
    </row>
    <row r="91" spans="1:35" s="89" customFormat="1" x14ac:dyDescent="0.45">
      <c r="A91" s="89" t="s">
        <v>45</v>
      </c>
      <c r="B91" s="89" t="s">
        <v>46</v>
      </c>
      <c r="C91" s="89" t="s">
        <v>47</v>
      </c>
      <c r="D91" s="90">
        <v>44642</v>
      </c>
      <c r="AI91" s="89">
        <v>0</v>
      </c>
    </row>
    <row r="92" spans="1:35" s="89" customFormat="1" x14ac:dyDescent="0.45">
      <c r="A92" s="89" t="s">
        <v>45</v>
      </c>
      <c r="B92" s="89" t="s">
        <v>46</v>
      </c>
      <c r="C92" s="89" t="s">
        <v>47</v>
      </c>
      <c r="D92" s="90">
        <v>44643</v>
      </c>
      <c r="AI92" s="89">
        <v>0</v>
      </c>
    </row>
    <row r="93" spans="1:35" s="89" customFormat="1" x14ac:dyDescent="0.45">
      <c r="A93" s="89" t="s">
        <v>45</v>
      </c>
      <c r="B93" s="89" t="s">
        <v>46</v>
      </c>
      <c r="C93" s="89" t="s">
        <v>47</v>
      </c>
      <c r="D93" s="90">
        <v>44644</v>
      </c>
      <c r="AI93" s="89">
        <v>0</v>
      </c>
    </row>
    <row r="94" spans="1:35" s="89" customFormat="1" x14ac:dyDescent="0.45">
      <c r="A94" s="89" t="s">
        <v>45</v>
      </c>
      <c r="B94" s="89" t="s">
        <v>46</v>
      </c>
      <c r="C94" s="89" t="s">
        <v>47</v>
      </c>
      <c r="D94" s="90">
        <v>44645</v>
      </c>
      <c r="AI94" s="89">
        <v>0</v>
      </c>
    </row>
    <row r="95" spans="1:35" s="89" customFormat="1" x14ac:dyDescent="0.45">
      <c r="A95" s="89" t="s">
        <v>45</v>
      </c>
      <c r="B95" s="89" t="s">
        <v>46</v>
      </c>
      <c r="C95" s="89" t="s">
        <v>47</v>
      </c>
      <c r="D95" s="90">
        <v>44646</v>
      </c>
      <c r="AI95" s="89">
        <v>0</v>
      </c>
    </row>
    <row r="96" spans="1:35" s="89" customFormat="1" x14ac:dyDescent="0.45">
      <c r="A96" s="89" t="s">
        <v>45</v>
      </c>
      <c r="B96" s="89" t="s">
        <v>46</v>
      </c>
      <c r="C96" s="89" t="s">
        <v>47</v>
      </c>
      <c r="D96" s="90">
        <v>44647</v>
      </c>
      <c r="AI96" s="89">
        <v>0</v>
      </c>
    </row>
    <row r="97" spans="1:35" s="89" customFormat="1" x14ac:dyDescent="0.45">
      <c r="A97" s="89" t="s">
        <v>45</v>
      </c>
      <c r="B97" s="89" t="s">
        <v>46</v>
      </c>
      <c r="C97" s="89" t="s">
        <v>47</v>
      </c>
      <c r="D97" s="90">
        <v>44648</v>
      </c>
      <c r="AI97" s="89">
        <v>0</v>
      </c>
    </row>
    <row r="98" spans="1:35" s="89" customFormat="1" x14ac:dyDescent="0.45">
      <c r="A98" s="89" t="s">
        <v>45</v>
      </c>
      <c r="B98" s="89" t="s">
        <v>46</v>
      </c>
      <c r="C98" s="89" t="s">
        <v>47</v>
      </c>
      <c r="D98" s="90">
        <v>44649</v>
      </c>
      <c r="AI98" s="89">
        <v>0</v>
      </c>
    </row>
    <row r="99" spans="1:35" s="89" customFormat="1" x14ac:dyDescent="0.45">
      <c r="A99" s="89" t="s">
        <v>45</v>
      </c>
      <c r="B99" s="89" t="s">
        <v>46</v>
      </c>
      <c r="C99" s="89" t="s">
        <v>47</v>
      </c>
      <c r="D99" s="90">
        <v>44650</v>
      </c>
      <c r="AI99" s="89">
        <v>0</v>
      </c>
    </row>
    <row r="100" spans="1:35" s="89" customFormat="1" x14ac:dyDescent="0.45">
      <c r="A100" s="89" t="s">
        <v>45</v>
      </c>
      <c r="B100" s="89" t="s">
        <v>46</v>
      </c>
      <c r="C100" s="89" t="s">
        <v>47</v>
      </c>
      <c r="D100" s="90">
        <v>44651</v>
      </c>
      <c r="AI100" s="89">
        <v>0</v>
      </c>
    </row>
    <row r="101" spans="1:35" s="89" customFormat="1" x14ac:dyDescent="0.45">
      <c r="A101" s="89" t="s">
        <v>45</v>
      </c>
      <c r="B101" s="89" t="s">
        <v>46</v>
      </c>
      <c r="C101" s="89" t="s">
        <v>47</v>
      </c>
      <c r="D101" s="90">
        <v>44652</v>
      </c>
      <c r="AI101" s="89">
        <v>0</v>
      </c>
    </row>
    <row r="102" spans="1:35" s="89" customFormat="1" x14ac:dyDescent="0.45">
      <c r="A102" s="89" t="s">
        <v>45</v>
      </c>
      <c r="B102" s="89" t="s">
        <v>46</v>
      </c>
      <c r="C102" s="89" t="s">
        <v>47</v>
      </c>
      <c r="D102" s="90">
        <v>44653</v>
      </c>
      <c r="AI102" s="89">
        <v>0</v>
      </c>
    </row>
    <row r="103" spans="1:35" s="89" customFormat="1" x14ac:dyDescent="0.45">
      <c r="A103" s="89" t="s">
        <v>45</v>
      </c>
      <c r="B103" s="89" t="s">
        <v>46</v>
      </c>
      <c r="C103" s="89" t="s">
        <v>47</v>
      </c>
      <c r="D103" s="90">
        <v>44654</v>
      </c>
      <c r="AI103" s="89">
        <v>0</v>
      </c>
    </row>
    <row r="104" spans="1:35" s="89" customFormat="1" x14ac:dyDescent="0.45">
      <c r="A104" s="89" t="s">
        <v>45</v>
      </c>
      <c r="B104" s="89" t="s">
        <v>46</v>
      </c>
      <c r="C104" s="89" t="s">
        <v>47</v>
      </c>
      <c r="D104" s="90">
        <v>44655</v>
      </c>
      <c r="AI104" s="89">
        <v>0</v>
      </c>
    </row>
    <row r="105" spans="1:35" s="89" customFormat="1" x14ac:dyDescent="0.45">
      <c r="A105" s="89" t="s">
        <v>45</v>
      </c>
      <c r="B105" s="89" t="s">
        <v>46</v>
      </c>
      <c r="C105" s="89" t="s">
        <v>47</v>
      </c>
      <c r="D105" s="90">
        <v>44656</v>
      </c>
      <c r="AI105" s="89">
        <v>0</v>
      </c>
    </row>
    <row r="106" spans="1:35" s="89" customFormat="1" x14ac:dyDescent="0.45">
      <c r="A106" s="89" t="s">
        <v>45</v>
      </c>
      <c r="B106" s="89" t="s">
        <v>46</v>
      </c>
      <c r="C106" s="89" t="s">
        <v>47</v>
      </c>
      <c r="D106" s="90">
        <v>44657</v>
      </c>
      <c r="AI106" s="89">
        <v>0</v>
      </c>
    </row>
    <row r="107" spans="1:35" s="89" customFormat="1" x14ac:dyDescent="0.45">
      <c r="A107" s="89" t="s">
        <v>45</v>
      </c>
      <c r="B107" s="89" t="s">
        <v>46</v>
      </c>
      <c r="C107" s="89" t="s">
        <v>47</v>
      </c>
      <c r="D107" s="90">
        <v>44658</v>
      </c>
      <c r="AI107" s="89">
        <v>0</v>
      </c>
    </row>
    <row r="108" spans="1:35" s="89" customFormat="1" x14ac:dyDescent="0.45">
      <c r="A108" s="89" t="s">
        <v>45</v>
      </c>
      <c r="B108" s="89" t="s">
        <v>46</v>
      </c>
      <c r="C108" s="89" t="s">
        <v>47</v>
      </c>
      <c r="D108" s="90">
        <v>44659</v>
      </c>
      <c r="AI108" s="89">
        <v>0</v>
      </c>
    </row>
    <row r="109" spans="1:35" s="89" customFormat="1" x14ac:dyDescent="0.45">
      <c r="A109" s="89" t="s">
        <v>45</v>
      </c>
      <c r="B109" s="89" t="s">
        <v>46</v>
      </c>
      <c r="C109" s="89" t="s">
        <v>47</v>
      </c>
      <c r="D109" s="90">
        <v>44660</v>
      </c>
      <c r="AI109" s="89">
        <v>0</v>
      </c>
    </row>
    <row r="110" spans="1:35" s="89" customFormat="1" x14ac:dyDescent="0.45">
      <c r="A110" s="89" t="s">
        <v>45</v>
      </c>
      <c r="B110" s="89" t="s">
        <v>46</v>
      </c>
      <c r="C110" s="89" t="s">
        <v>47</v>
      </c>
      <c r="D110" s="90">
        <v>44661</v>
      </c>
      <c r="AI110" s="89">
        <v>0</v>
      </c>
    </row>
    <row r="111" spans="1:35" s="89" customFormat="1" x14ac:dyDescent="0.45">
      <c r="A111" s="89" t="s">
        <v>45</v>
      </c>
      <c r="B111" s="89" t="s">
        <v>46</v>
      </c>
      <c r="C111" s="89" t="s">
        <v>47</v>
      </c>
      <c r="D111" s="90">
        <v>44662</v>
      </c>
      <c r="AI111" s="89">
        <v>0</v>
      </c>
    </row>
    <row r="112" spans="1:35" s="89" customFormat="1" x14ac:dyDescent="0.45">
      <c r="A112" s="89" t="s">
        <v>45</v>
      </c>
      <c r="B112" s="89" t="s">
        <v>46</v>
      </c>
      <c r="C112" s="89" t="s">
        <v>47</v>
      </c>
      <c r="D112" s="90">
        <v>44663</v>
      </c>
      <c r="AI112" s="89">
        <v>0</v>
      </c>
    </row>
    <row r="113" spans="1:35" s="89" customFormat="1" x14ac:dyDescent="0.45">
      <c r="A113" s="89" t="s">
        <v>45</v>
      </c>
      <c r="B113" s="89" t="s">
        <v>46</v>
      </c>
      <c r="C113" s="89" t="s">
        <v>47</v>
      </c>
      <c r="D113" s="90">
        <v>44664</v>
      </c>
      <c r="AI113" s="89">
        <v>0</v>
      </c>
    </row>
    <row r="114" spans="1:35" s="89" customFormat="1" x14ac:dyDescent="0.45">
      <c r="A114" s="89" t="s">
        <v>45</v>
      </c>
      <c r="B114" s="89" t="s">
        <v>46</v>
      </c>
      <c r="C114" s="89" t="s">
        <v>47</v>
      </c>
      <c r="D114" s="90">
        <v>44665</v>
      </c>
      <c r="AI114" s="89">
        <v>0</v>
      </c>
    </row>
    <row r="115" spans="1:35" s="89" customFormat="1" x14ac:dyDescent="0.45">
      <c r="A115" s="89" t="s">
        <v>45</v>
      </c>
      <c r="B115" s="89" t="s">
        <v>46</v>
      </c>
      <c r="C115" s="89" t="s">
        <v>47</v>
      </c>
      <c r="D115" s="90">
        <v>44666</v>
      </c>
      <c r="AI115" s="89">
        <v>0</v>
      </c>
    </row>
    <row r="116" spans="1:35" s="89" customFormat="1" x14ac:dyDescent="0.45">
      <c r="A116" s="89" t="s">
        <v>45</v>
      </c>
      <c r="B116" s="89" t="s">
        <v>46</v>
      </c>
      <c r="C116" s="89" t="s">
        <v>47</v>
      </c>
      <c r="D116" s="90">
        <v>44667</v>
      </c>
      <c r="AI116" s="89">
        <v>0</v>
      </c>
    </row>
    <row r="117" spans="1:35" s="89" customFormat="1" x14ac:dyDescent="0.45">
      <c r="A117" s="89" t="s">
        <v>45</v>
      </c>
      <c r="B117" s="89" t="s">
        <v>46</v>
      </c>
      <c r="C117" s="89" t="s">
        <v>47</v>
      </c>
      <c r="D117" s="90">
        <v>44668</v>
      </c>
      <c r="AI117" s="89">
        <v>0</v>
      </c>
    </row>
    <row r="118" spans="1:35" s="89" customFormat="1" x14ac:dyDescent="0.45">
      <c r="A118" s="89" t="s">
        <v>45</v>
      </c>
      <c r="B118" s="89" t="s">
        <v>46</v>
      </c>
      <c r="C118" s="89" t="s">
        <v>47</v>
      </c>
      <c r="D118" s="90">
        <v>44669</v>
      </c>
      <c r="AI118" s="89">
        <v>0</v>
      </c>
    </row>
    <row r="119" spans="1:35" s="89" customFormat="1" x14ac:dyDescent="0.45">
      <c r="A119" s="89" t="s">
        <v>45</v>
      </c>
      <c r="B119" s="89" t="s">
        <v>46</v>
      </c>
      <c r="C119" s="89" t="s">
        <v>47</v>
      </c>
      <c r="D119" s="90">
        <v>44670</v>
      </c>
      <c r="AI119" s="89">
        <v>0</v>
      </c>
    </row>
    <row r="120" spans="1:35" s="89" customFormat="1" x14ac:dyDescent="0.45">
      <c r="A120" s="89" t="s">
        <v>45</v>
      </c>
      <c r="B120" s="89" t="s">
        <v>46</v>
      </c>
      <c r="C120" s="89" t="s">
        <v>47</v>
      </c>
      <c r="D120" s="90">
        <v>44671</v>
      </c>
      <c r="AI120" s="89">
        <v>0</v>
      </c>
    </row>
    <row r="121" spans="1:35" s="89" customFormat="1" x14ac:dyDescent="0.45">
      <c r="A121" s="89" t="s">
        <v>45</v>
      </c>
      <c r="B121" s="89" t="s">
        <v>46</v>
      </c>
      <c r="C121" s="89" t="s">
        <v>47</v>
      </c>
      <c r="D121" s="90">
        <v>44672</v>
      </c>
      <c r="AI121" s="89">
        <v>0</v>
      </c>
    </row>
    <row r="122" spans="1:35" s="89" customFormat="1" x14ac:dyDescent="0.45">
      <c r="A122" s="89" t="s">
        <v>45</v>
      </c>
      <c r="B122" s="89" t="s">
        <v>46</v>
      </c>
      <c r="C122" s="89" t="s">
        <v>47</v>
      </c>
      <c r="D122" s="90">
        <v>44673</v>
      </c>
      <c r="AI122" s="89">
        <v>0</v>
      </c>
    </row>
    <row r="123" spans="1:35" s="89" customFormat="1" x14ac:dyDescent="0.45">
      <c r="A123" s="89" t="s">
        <v>45</v>
      </c>
      <c r="B123" s="89" t="s">
        <v>46</v>
      </c>
      <c r="C123" s="89" t="s">
        <v>47</v>
      </c>
      <c r="D123" s="90">
        <v>44674</v>
      </c>
      <c r="AI123" s="89">
        <v>0</v>
      </c>
    </row>
    <row r="124" spans="1:35" s="89" customFormat="1" x14ac:dyDescent="0.45">
      <c r="A124" s="89" t="s">
        <v>45</v>
      </c>
      <c r="B124" s="89" t="s">
        <v>46</v>
      </c>
      <c r="C124" s="89" t="s">
        <v>47</v>
      </c>
      <c r="D124" s="90">
        <v>44675</v>
      </c>
      <c r="AI124" s="89">
        <v>0</v>
      </c>
    </row>
    <row r="125" spans="1:35" s="89" customFormat="1" x14ac:dyDescent="0.45">
      <c r="A125" s="89" t="s">
        <v>45</v>
      </c>
      <c r="B125" s="89" t="s">
        <v>46</v>
      </c>
      <c r="C125" s="89" t="s">
        <v>47</v>
      </c>
      <c r="D125" s="90">
        <v>44676</v>
      </c>
      <c r="AI125" s="89">
        <v>0</v>
      </c>
    </row>
    <row r="126" spans="1:35" s="89" customFormat="1" x14ac:dyDescent="0.45">
      <c r="A126" s="89" t="s">
        <v>45</v>
      </c>
      <c r="B126" s="89" t="s">
        <v>46</v>
      </c>
      <c r="C126" s="89" t="s">
        <v>47</v>
      </c>
      <c r="D126" s="90">
        <v>44677</v>
      </c>
      <c r="AI126" s="89">
        <v>0</v>
      </c>
    </row>
    <row r="127" spans="1:35" s="89" customFormat="1" x14ac:dyDescent="0.45">
      <c r="A127" s="89" t="s">
        <v>45</v>
      </c>
      <c r="B127" s="89" t="s">
        <v>46</v>
      </c>
      <c r="C127" s="89" t="s">
        <v>47</v>
      </c>
      <c r="D127" s="90">
        <v>44678</v>
      </c>
      <c r="AI127" s="89">
        <v>0</v>
      </c>
    </row>
    <row r="128" spans="1:35" s="89" customFormat="1" x14ac:dyDescent="0.45">
      <c r="A128" s="89" t="s">
        <v>45</v>
      </c>
      <c r="B128" s="89" t="s">
        <v>46</v>
      </c>
      <c r="C128" s="89" t="s">
        <v>47</v>
      </c>
      <c r="D128" s="90">
        <v>44679</v>
      </c>
      <c r="AI128" s="89">
        <v>0</v>
      </c>
    </row>
    <row r="129" spans="1:35" s="89" customFormat="1" x14ac:dyDescent="0.45">
      <c r="A129" s="89" t="s">
        <v>45</v>
      </c>
      <c r="B129" s="89" t="s">
        <v>46</v>
      </c>
      <c r="C129" s="89" t="s">
        <v>47</v>
      </c>
      <c r="D129" s="90">
        <v>44680</v>
      </c>
      <c r="AI129" s="89">
        <v>0</v>
      </c>
    </row>
    <row r="130" spans="1:35" s="89" customFormat="1" x14ac:dyDescent="0.45">
      <c r="A130" s="89" t="s">
        <v>45</v>
      </c>
      <c r="B130" s="89" t="s">
        <v>46</v>
      </c>
      <c r="C130" s="89" t="s">
        <v>47</v>
      </c>
      <c r="D130" s="90">
        <v>44681</v>
      </c>
      <c r="AI130" s="89">
        <v>0</v>
      </c>
    </row>
    <row r="131" spans="1:35" s="89" customFormat="1" x14ac:dyDescent="0.45">
      <c r="A131" s="89" t="s">
        <v>45</v>
      </c>
      <c r="B131" s="89" t="s">
        <v>46</v>
      </c>
      <c r="C131" s="89" t="s">
        <v>47</v>
      </c>
      <c r="D131" s="90">
        <v>44682</v>
      </c>
      <c r="AI131" s="89">
        <v>0</v>
      </c>
    </row>
    <row r="132" spans="1:35" s="89" customFormat="1" x14ac:dyDescent="0.45">
      <c r="A132" s="89" t="s">
        <v>45</v>
      </c>
      <c r="B132" s="89" t="s">
        <v>46</v>
      </c>
      <c r="C132" s="89" t="s">
        <v>47</v>
      </c>
      <c r="D132" s="90">
        <v>44683</v>
      </c>
      <c r="AI132" s="89">
        <v>0</v>
      </c>
    </row>
    <row r="133" spans="1:35" s="89" customFormat="1" x14ac:dyDescent="0.45">
      <c r="A133" s="89" t="s">
        <v>45</v>
      </c>
      <c r="B133" s="89" t="s">
        <v>46</v>
      </c>
      <c r="C133" s="89" t="s">
        <v>47</v>
      </c>
      <c r="D133" s="90">
        <v>44684</v>
      </c>
      <c r="AI133" s="89">
        <v>0</v>
      </c>
    </row>
    <row r="134" spans="1:35" s="89" customFormat="1" x14ac:dyDescent="0.45">
      <c r="A134" s="89" t="s">
        <v>45</v>
      </c>
      <c r="B134" s="89" t="s">
        <v>46</v>
      </c>
      <c r="C134" s="89" t="s">
        <v>47</v>
      </c>
      <c r="D134" s="90">
        <v>44685</v>
      </c>
      <c r="AI134" s="89">
        <v>0</v>
      </c>
    </row>
    <row r="135" spans="1:35" s="89" customFormat="1" x14ac:dyDescent="0.45">
      <c r="A135" s="89" t="s">
        <v>45</v>
      </c>
      <c r="B135" s="89" t="s">
        <v>46</v>
      </c>
      <c r="C135" s="89" t="s">
        <v>47</v>
      </c>
      <c r="D135" s="90">
        <v>44686</v>
      </c>
      <c r="AI135" s="89">
        <v>0</v>
      </c>
    </row>
    <row r="136" spans="1:35" s="89" customFormat="1" x14ac:dyDescent="0.45">
      <c r="A136" s="89" t="s">
        <v>45</v>
      </c>
      <c r="B136" s="89" t="s">
        <v>46</v>
      </c>
      <c r="C136" s="89" t="s">
        <v>47</v>
      </c>
      <c r="D136" s="90">
        <v>44687</v>
      </c>
      <c r="AI136" s="89">
        <v>0</v>
      </c>
    </row>
    <row r="137" spans="1:35" s="89" customFormat="1" x14ac:dyDescent="0.45">
      <c r="A137" s="89" t="s">
        <v>45</v>
      </c>
      <c r="B137" s="89" t="s">
        <v>46</v>
      </c>
      <c r="C137" s="89" t="s">
        <v>47</v>
      </c>
      <c r="D137" s="90">
        <v>44688</v>
      </c>
      <c r="AI137" s="89">
        <v>0</v>
      </c>
    </row>
    <row r="138" spans="1:35" s="89" customFormat="1" x14ac:dyDescent="0.45">
      <c r="A138" s="89" t="s">
        <v>45</v>
      </c>
      <c r="B138" s="89" t="s">
        <v>46</v>
      </c>
      <c r="C138" s="89" t="s">
        <v>47</v>
      </c>
      <c r="D138" s="90">
        <v>44689</v>
      </c>
      <c r="AI138" s="89">
        <v>0</v>
      </c>
    </row>
    <row r="139" spans="1:35" s="89" customFormat="1" x14ac:dyDescent="0.45">
      <c r="A139" s="89" t="s">
        <v>45</v>
      </c>
      <c r="B139" s="89" t="s">
        <v>46</v>
      </c>
      <c r="C139" s="89" t="s">
        <v>47</v>
      </c>
      <c r="D139" s="90">
        <v>44690</v>
      </c>
      <c r="AI139" s="89">
        <v>0</v>
      </c>
    </row>
    <row r="140" spans="1:35" s="89" customFormat="1" x14ac:dyDescent="0.45">
      <c r="A140" s="89" t="s">
        <v>45</v>
      </c>
      <c r="B140" s="89" t="s">
        <v>46</v>
      </c>
      <c r="C140" s="89" t="s">
        <v>47</v>
      </c>
      <c r="D140" s="90">
        <v>44691</v>
      </c>
      <c r="AI140" s="89">
        <v>0</v>
      </c>
    </row>
    <row r="141" spans="1:35" s="89" customFormat="1" x14ac:dyDescent="0.45">
      <c r="A141" s="89" t="s">
        <v>45</v>
      </c>
      <c r="B141" s="89" t="s">
        <v>46</v>
      </c>
      <c r="C141" s="89" t="s">
        <v>47</v>
      </c>
      <c r="D141" s="90">
        <v>44692</v>
      </c>
      <c r="AI141" s="89">
        <v>0</v>
      </c>
    </row>
    <row r="142" spans="1:35" s="89" customFormat="1" x14ac:dyDescent="0.45">
      <c r="A142" s="89" t="s">
        <v>45</v>
      </c>
      <c r="B142" s="89" t="s">
        <v>46</v>
      </c>
      <c r="C142" s="89" t="s">
        <v>47</v>
      </c>
      <c r="D142" s="90">
        <v>44693</v>
      </c>
      <c r="AI142" s="89">
        <v>0</v>
      </c>
    </row>
    <row r="143" spans="1:35" s="89" customFormat="1" x14ac:dyDescent="0.45">
      <c r="A143" s="89" t="s">
        <v>45</v>
      </c>
      <c r="B143" s="89" t="s">
        <v>46</v>
      </c>
      <c r="C143" s="89" t="s">
        <v>47</v>
      </c>
      <c r="D143" s="90">
        <v>44694</v>
      </c>
      <c r="AI143" s="89">
        <v>0</v>
      </c>
    </row>
    <row r="144" spans="1:35" s="89" customFormat="1" x14ac:dyDescent="0.45">
      <c r="A144" s="89" t="s">
        <v>45</v>
      </c>
      <c r="B144" s="89" t="s">
        <v>46</v>
      </c>
      <c r="C144" s="89" t="s">
        <v>47</v>
      </c>
      <c r="D144" s="90">
        <v>44695</v>
      </c>
      <c r="AI144" s="89">
        <v>0</v>
      </c>
    </row>
    <row r="145" spans="1:35" s="89" customFormat="1" x14ac:dyDescent="0.45">
      <c r="A145" s="89" t="s">
        <v>45</v>
      </c>
      <c r="B145" s="89" t="s">
        <v>46</v>
      </c>
      <c r="C145" s="89" t="s">
        <v>47</v>
      </c>
      <c r="D145" s="90">
        <v>44696</v>
      </c>
      <c r="AI145" s="89">
        <v>0</v>
      </c>
    </row>
    <row r="146" spans="1:35" s="89" customFormat="1" x14ac:dyDescent="0.45">
      <c r="A146" s="89" t="s">
        <v>45</v>
      </c>
      <c r="B146" s="89" t="s">
        <v>46</v>
      </c>
      <c r="C146" s="89" t="s">
        <v>47</v>
      </c>
      <c r="D146" s="90">
        <v>44697</v>
      </c>
      <c r="AI146" s="89">
        <v>0</v>
      </c>
    </row>
    <row r="147" spans="1:35" s="89" customFormat="1" x14ac:dyDescent="0.45">
      <c r="A147" s="89" t="s">
        <v>45</v>
      </c>
      <c r="B147" s="89" t="s">
        <v>46</v>
      </c>
      <c r="C147" s="89" t="s">
        <v>47</v>
      </c>
      <c r="D147" s="90">
        <v>44698</v>
      </c>
      <c r="AI147" s="89">
        <v>0</v>
      </c>
    </row>
    <row r="148" spans="1:35" s="89" customFormat="1" x14ac:dyDescent="0.45">
      <c r="A148" s="89" t="s">
        <v>45</v>
      </c>
      <c r="B148" s="89" t="s">
        <v>46</v>
      </c>
      <c r="C148" s="89" t="s">
        <v>47</v>
      </c>
      <c r="D148" s="90">
        <v>44699</v>
      </c>
      <c r="AI148" s="89">
        <v>0</v>
      </c>
    </row>
    <row r="149" spans="1:35" s="89" customFormat="1" x14ac:dyDescent="0.45">
      <c r="A149" s="89" t="s">
        <v>45</v>
      </c>
      <c r="B149" s="89" t="s">
        <v>46</v>
      </c>
      <c r="C149" s="89" t="s">
        <v>47</v>
      </c>
      <c r="D149" s="90">
        <v>44700</v>
      </c>
      <c r="AI149" s="89">
        <v>0</v>
      </c>
    </row>
    <row r="150" spans="1:35" s="89" customFormat="1" x14ac:dyDescent="0.45">
      <c r="A150" s="89" t="s">
        <v>45</v>
      </c>
      <c r="B150" s="89" t="s">
        <v>46</v>
      </c>
      <c r="C150" s="89" t="s">
        <v>47</v>
      </c>
      <c r="D150" s="90">
        <v>44701</v>
      </c>
      <c r="AI150" s="89">
        <v>0</v>
      </c>
    </row>
    <row r="151" spans="1:35" s="89" customFormat="1" x14ac:dyDescent="0.45">
      <c r="A151" s="89" t="s">
        <v>45</v>
      </c>
      <c r="B151" s="89" t="s">
        <v>46</v>
      </c>
      <c r="C151" s="89" t="s">
        <v>47</v>
      </c>
      <c r="D151" s="90">
        <v>44702</v>
      </c>
      <c r="AI151" s="89">
        <v>0</v>
      </c>
    </row>
    <row r="152" spans="1:35" s="89" customFormat="1" x14ac:dyDescent="0.45">
      <c r="A152" s="89" t="s">
        <v>45</v>
      </c>
      <c r="B152" s="89" t="s">
        <v>46</v>
      </c>
      <c r="C152" s="89" t="s">
        <v>47</v>
      </c>
      <c r="D152" s="90">
        <v>44703</v>
      </c>
      <c r="AI152" s="89">
        <v>0</v>
      </c>
    </row>
    <row r="153" spans="1:35" s="89" customFormat="1" x14ac:dyDescent="0.45">
      <c r="A153" s="89" t="s">
        <v>45</v>
      </c>
      <c r="B153" s="89" t="s">
        <v>46</v>
      </c>
      <c r="C153" s="89" t="s">
        <v>47</v>
      </c>
      <c r="D153" s="90">
        <v>44704</v>
      </c>
      <c r="AI153" s="89">
        <v>0</v>
      </c>
    </row>
    <row r="154" spans="1:35" s="89" customFormat="1" x14ac:dyDescent="0.45">
      <c r="A154" s="89" t="s">
        <v>45</v>
      </c>
      <c r="B154" s="89" t="s">
        <v>46</v>
      </c>
      <c r="C154" s="89" t="s">
        <v>47</v>
      </c>
      <c r="D154" s="90">
        <v>44705</v>
      </c>
      <c r="AI154" s="89">
        <v>0</v>
      </c>
    </row>
    <row r="155" spans="1:35" s="89" customFormat="1" x14ac:dyDescent="0.45">
      <c r="A155" s="89" t="s">
        <v>45</v>
      </c>
      <c r="B155" s="89" t="s">
        <v>46</v>
      </c>
      <c r="C155" s="89" t="s">
        <v>47</v>
      </c>
      <c r="D155" s="90">
        <v>44706</v>
      </c>
      <c r="AI155" s="89">
        <v>0</v>
      </c>
    </row>
    <row r="156" spans="1:35" s="89" customFormat="1" x14ac:dyDescent="0.45">
      <c r="A156" s="89" t="s">
        <v>45</v>
      </c>
      <c r="B156" s="89" t="s">
        <v>46</v>
      </c>
      <c r="C156" s="89" t="s">
        <v>47</v>
      </c>
      <c r="D156" s="90">
        <v>44707</v>
      </c>
      <c r="AI156" s="89">
        <v>0</v>
      </c>
    </row>
    <row r="157" spans="1:35" s="89" customFormat="1" x14ac:dyDescent="0.45">
      <c r="A157" s="89" t="s">
        <v>45</v>
      </c>
      <c r="B157" s="89" t="s">
        <v>46</v>
      </c>
      <c r="C157" s="89" t="s">
        <v>47</v>
      </c>
      <c r="D157" s="90">
        <v>44708</v>
      </c>
      <c r="AI157" s="89">
        <v>0</v>
      </c>
    </row>
    <row r="158" spans="1:35" s="89" customFormat="1" x14ac:dyDescent="0.45">
      <c r="A158" s="89" t="s">
        <v>45</v>
      </c>
      <c r="B158" s="89" t="s">
        <v>46</v>
      </c>
      <c r="C158" s="89" t="s">
        <v>47</v>
      </c>
      <c r="D158" s="90">
        <v>44709</v>
      </c>
      <c r="AI158" s="89">
        <v>0</v>
      </c>
    </row>
    <row r="159" spans="1:35" s="89" customFormat="1" x14ac:dyDescent="0.45">
      <c r="A159" s="89" t="s">
        <v>45</v>
      </c>
      <c r="B159" s="89" t="s">
        <v>46</v>
      </c>
      <c r="C159" s="89" t="s">
        <v>47</v>
      </c>
      <c r="D159" s="90">
        <v>44710</v>
      </c>
      <c r="AI159" s="89">
        <v>0</v>
      </c>
    </row>
    <row r="160" spans="1:35" s="89" customFormat="1" x14ac:dyDescent="0.45">
      <c r="A160" s="89" t="s">
        <v>45</v>
      </c>
      <c r="B160" s="89" t="s">
        <v>46</v>
      </c>
      <c r="C160" s="89" t="s">
        <v>47</v>
      </c>
      <c r="D160" s="90">
        <v>44711</v>
      </c>
      <c r="AI160" s="89">
        <v>0</v>
      </c>
    </row>
    <row r="161" spans="1:35" s="89" customFormat="1" x14ac:dyDescent="0.45">
      <c r="A161" s="89" t="s">
        <v>45</v>
      </c>
      <c r="B161" s="89" t="s">
        <v>46</v>
      </c>
      <c r="C161" s="89" t="s">
        <v>47</v>
      </c>
      <c r="D161" s="90">
        <v>44712</v>
      </c>
      <c r="AI161" s="89">
        <v>0</v>
      </c>
    </row>
    <row r="162" spans="1:35" s="89" customFormat="1" x14ac:dyDescent="0.45">
      <c r="A162" s="89" t="s">
        <v>45</v>
      </c>
      <c r="B162" s="89" t="s">
        <v>46</v>
      </c>
      <c r="C162" s="89" t="s">
        <v>47</v>
      </c>
      <c r="D162" s="90">
        <v>44713</v>
      </c>
      <c r="AI162" s="89">
        <v>0</v>
      </c>
    </row>
    <row r="163" spans="1:35" s="89" customFormat="1" x14ac:dyDescent="0.45">
      <c r="A163" s="89" t="s">
        <v>45</v>
      </c>
      <c r="B163" s="89" t="s">
        <v>46</v>
      </c>
      <c r="C163" s="89" t="s">
        <v>47</v>
      </c>
      <c r="D163" s="90">
        <v>44714</v>
      </c>
      <c r="AI163" s="89">
        <v>0</v>
      </c>
    </row>
    <row r="164" spans="1:35" s="89" customFormat="1" x14ac:dyDescent="0.45">
      <c r="A164" s="89" t="s">
        <v>45</v>
      </c>
      <c r="B164" s="89" t="s">
        <v>46</v>
      </c>
      <c r="C164" s="89" t="s">
        <v>47</v>
      </c>
      <c r="D164" s="90">
        <v>44715</v>
      </c>
      <c r="AI164" s="89">
        <v>0</v>
      </c>
    </row>
    <row r="165" spans="1:35" s="89" customFormat="1" x14ac:dyDescent="0.45">
      <c r="A165" s="89" t="s">
        <v>45</v>
      </c>
      <c r="B165" s="89" t="s">
        <v>46</v>
      </c>
      <c r="C165" s="89" t="s">
        <v>47</v>
      </c>
      <c r="D165" s="90">
        <v>44716</v>
      </c>
      <c r="AI165" s="89">
        <v>0</v>
      </c>
    </row>
    <row r="166" spans="1:35" s="89" customFormat="1" x14ac:dyDescent="0.45">
      <c r="A166" s="89" t="s">
        <v>45</v>
      </c>
      <c r="B166" s="89" t="s">
        <v>46</v>
      </c>
      <c r="C166" s="89" t="s">
        <v>47</v>
      </c>
      <c r="D166" s="90">
        <v>44717</v>
      </c>
      <c r="AI166" s="89">
        <v>0</v>
      </c>
    </row>
    <row r="167" spans="1:35" s="89" customFormat="1" x14ac:dyDescent="0.45">
      <c r="A167" s="89" t="s">
        <v>45</v>
      </c>
      <c r="B167" s="89" t="s">
        <v>46</v>
      </c>
      <c r="C167" s="89" t="s">
        <v>47</v>
      </c>
      <c r="D167" s="90">
        <v>44718</v>
      </c>
      <c r="AI167" s="89">
        <v>0</v>
      </c>
    </row>
    <row r="168" spans="1:35" s="89" customFormat="1" x14ac:dyDescent="0.45">
      <c r="A168" s="89" t="s">
        <v>45</v>
      </c>
      <c r="B168" s="89" t="s">
        <v>46</v>
      </c>
      <c r="C168" s="89" t="s">
        <v>47</v>
      </c>
      <c r="D168" s="90">
        <v>44719</v>
      </c>
      <c r="AI168" s="89">
        <v>0</v>
      </c>
    </row>
    <row r="169" spans="1:35" s="89" customFormat="1" x14ac:dyDescent="0.45">
      <c r="A169" s="89" t="s">
        <v>45</v>
      </c>
      <c r="B169" s="89" t="s">
        <v>46</v>
      </c>
      <c r="C169" s="89" t="s">
        <v>47</v>
      </c>
      <c r="D169" s="90">
        <v>44720</v>
      </c>
      <c r="AI169" s="89">
        <v>0</v>
      </c>
    </row>
    <row r="170" spans="1:35" s="89" customFormat="1" x14ac:dyDescent="0.45">
      <c r="A170" s="89" t="s">
        <v>45</v>
      </c>
      <c r="B170" s="89" t="s">
        <v>46</v>
      </c>
      <c r="C170" s="89" t="s">
        <v>47</v>
      </c>
      <c r="D170" s="90">
        <v>44721</v>
      </c>
      <c r="AI170" s="89">
        <v>0</v>
      </c>
    </row>
    <row r="171" spans="1:35" s="89" customFormat="1" x14ac:dyDescent="0.45">
      <c r="A171" s="89" t="s">
        <v>45</v>
      </c>
      <c r="B171" s="89" t="s">
        <v>46</v>
      </c>
      <c r="C171" s="89" t="s">
        <v>47</v>
      </c>
      <c r="D171" s="90">
        <v>44722</v>
      </c>
      <c r="AI171" s="89">
        <v>0</v>
      </c>
    </row>
    <row r="172" spans="1:35" s="89" customFormat="1" x14ac:dyDescent="0.45">
      <c r="A172" s="89" t="s">
        <v>45</v>
      </c>
      <c r="B172" s="89" t="s">
        <v>46</v>
      </c>
      <c r="C172" s="89" t="s">
        <v>47</v>
      </c>
      <c r="D172" s="90">
        <v>44723</v>
      </c>
      <c r="AI172" s="89">
        <v>0</v>
      </c>
    </row>
    <row r="173" spans="1:35" s="89" customFormat="1" x14ac:dyDescent="0.45">
      <c r="A173" s="89" t="s">
        <v>45</v>
      </c>
      <c r="B173" s="89" t="s">
        <v>46</v>
      </c>
      <c r="C173" s="89" t="s">
        <v>47</v>
      </c>
      <c r="D173" s="90">
        <v>44724</v>
      </c>
      <c r="AI173" s="89">
        <v>0</v>
      </c>
    </row>
    <row r="174" spans="1:35" s="89" customFormat="1" x14ac:dyDescent="0.45">
      <c r="A174" s="89" t="s">
        <v>45</v>
      </c>
      <c r="B174" s="89" t="s">
        <v>46</v>
      </c>
      <c r="C174" s="89" t="s">
        <v>47</v>
      </c>
      <c r="D174" s="90">
        <v>44725</v>
      </c>
      <c r="AI174" s="89">
        <v>0</v>
      </c>
    </row>
    <row r="175" spans="1:35" s="89" customFormat="1" x14ac:dyDescent="0.45">
      <c r="A175" s="89" t="s">
        <v>45</v>
      </c>
      <c r="B175" s="89" t="s">
        <v>46</v>
      </c>
      <c r="C175" s="89" t="s">
        <v>47</v>
      </c>
      <c r="D175" s="90">
        <v>44726</v>
      </c>
      <c r="AI175" s="89">
        <v>0</v>
      </c>
    </row>
    <row r="176" spans="1:35" s="89" customFormat="1" x14ac:dyDescent="0.45">
      <c r="A176" s="89" t="s">
        <v>45</v>
      </c>
      <c r="B176" s="89" t="s">
        <v>46</v>
      </c>
      <c r="C176" s="89" t="s">
        <v>47</v>
      </c>
      <c r="D176" s="90">
        <v>44727</v>
      </c>
      <c r="AI176" s="89">
        <v>0</v>
      </c>
    </row>
    <row r="177" spans="1:35" s="89" customFormat="1" x14ac:dyDescent="0.45">
      <c r="A177" s="89" t="s">
        <v>45</v>
      </c>
      <c r="B177" s="89" t="s">
        <v>46</v>
      </c>
      <c r="C177" s="89" t="s">
        <v>47</v>
      </c>
      <c r="D177" s="90">
        <v>44728</v>
      </c>
      <c r="AI177" s="89">
        <v>0</v>
      </c>
    </row>
    <row r="178" spans="1:35" s="89" customFormat="1" x14ac:dyDescent="0.45">
      <c r="A178" s="89" t="s">
        <v>45</v>
      </c>
      <c r="B178" s="89" t="s">
        <v>46</v>
      </c>
      <c r="C178" s="89" t="s">
        <v>47</v>
      </c>
      <c r="D178" s="90">
        <v>44729</v>
      </c>
      <c r="AI178" s="89">
        <v>0</v>
      </c>
    </row>
    <row r="179" spans="1:35" s="89" customFormat="1" x14ac:dyDescent="0.45">
      <c r="A179" s="89" t="s">
        <v>45</v>
      </c>
      <c r="B179" s="89" t="s">
        <v>46</v>
      </c>
      <c r="C179" s="89" t="s">
        <v>47</v>
      </c>
      <c r="D179" s="90">
        <v>44730</v>
      </c>
      <c r="AI179" s="89">
        <v>0</v>
      </c>
    </row>
    <row r="180" spans="1:35" s="89" customFormat="1" x14ac:dyDescent="0.45">
      <c r="A180" s="89" t="s">
        <v>45</v>
      </c>
      <c r="B180" s="89" t="s">
        <v>46</v>
      </c>
      <c r="C180" s="89" t="s">
        <v>47</v>
      </c>
      <c r="D180" s="90">
        <v>44731</v>
      </c>
      <c r="AI180" s="89">
        <v>0</v>
      </c>
    </row>
    <row r="181" spans="1:35" s="89" customFormat="1" x14ac:dyDescent="0.45">
      <c r="A181" s="89" t="s">
        <v>45</v>
      </c>
      <c r="B181" s="89" t="s">
        <v>46</v>
      </c>
      <c r="C181" s="89" t="s">
        <v>47</v>
      </c>
      <c r="D181" s="90">
        <v>44732</v>
      </c>
      <c r="AI181" s="89">
        <v>0</v>
      </c>
    </row>
    <row r="182" spans="1:35" s="89" customFormat="1" x14ac:dyDescent="0.45">
      <c r="A182" s="89" t="s">
        <v>45</v>
      </c>
      <c r="B182" s="89" t="s">
        <v>46</v>
      </c>
      <c r="C182" s="89" t="s">
        <v>47</v>
      </c>
      <c r="D182" s="90">
        <v>44733</v>
      </c>
      <c r="AI182" s="89">
        <v>0</v>
      </c>
    </row>
    <row r="183" spans="1:35" s="89" customFormat="1" x14ac:dyDescent="0.45">
      <c r="A183" s="89" t="s">
        <v>45</v>
      </c>
      <c r="B183" s="89" t="s">
        <v>46</v>
      </c>
      <c r="C183" s="89" t="s">
        <v>47</v>
      </c>
      <c r="D183" s="90">
        <v>44734</v>
      </c>
      <c r="AI183" s="89">
        <v>0</v>
      </c>
    </row>
    <row r="184" spans="1:35" s="89" customFormat="1" x14ac:dyDescent="0.45">
      <c r="A184" s="89" t="s">
        <v>45</v>
      </c>
      <c r="B184" s="89" t="s">
        <v>46</v>
      </c>
      <c r="C184" s="89" t="s">
        <v>47</v>
      </c>
      <c r="D184" s="90">
        <v>44735</v>
      </c>
      <c r="AI184" s="89">
        <v>0</v>
      </c>
    </row>
    <row r="185" spans="1:35" s="89" customFormat="1" x14ac:dyDescent="0.45">
      <c r="A185" s="89" t="s">
        <v>45</v>
      </c>
      <c r="B185" s="89" t="s">
        <v>46</v>
      </c>
      <c r="C185" s="89" t="s">
        <v>47</v>
      </c>
      <c r="D185" s="90">
        <v>44736</v>
      </c>
      <c r="AI185" s="89">
        <v>0</v>
      </c>
    </row>
    <row r="186" spans="1:35" s="89" customFormat="1" x14ac:dyDescent="0.45">
      <c r="A186" s="89" t="s">
        <v>45</v>
      </c>
      <c r="B186" s="89" t="s">
        <v>46</v>
      </c>
      <c r="C186" s="89" t="s">
        <v>47</v>
      </c>
      <c r="D186" s="90">
        <v>44737</v>
      </c>
      <c r="AI186" s="89">
        <v>0</v>
      </c>
    </row>
    <row r="187" spans="1:35" s="89" customFormat="1" x14ac:dyDescent="0.45">
      <c r="A187" s="89" t="s">
        <v>45</v>
      </c>
      <c r="B187" s="89" t="s">
        <v>46</v>
      </c>
      <c r="C187" s="89" t="s">
        <v>47</v>
      </c>
      <c r="D187" s="90">
        <v>44738</v>
      </c>
      <c r="AI187" s="89">
        <v>0</v>
      </c>
    </row>
    <row r="188" spans="1:35" s="89" customFormat="1" x14ac:dyDescent="0.45">
      <c r="A188" s="89" t="s">
        <v>45</v>
      </c>
      <c r="B188" s="89" t="s">
        <v>46</v>
      </c>
      <c r="C188" s="89" t="s">
        <v>47</v>
      </c>
      <c r="D188" s="90">
        <v>44739</v>
      </c>
      <c r="AI188" s="89">
        <v>0</v>
      </c>
    </row>
    <row r="189" spans="1:35" s="89" customFormat="1" x14ac:dyDescent="0.45">
      <c r="A189" s="89" t="s">
        <v>45</v>
      </c>
      <c r="B189" s="89" t="s">
        <v>46</v>
      </c>
      <c r="C189" s="89" t="s">
        <v>47</v>
      </c>
      <c r="D189" s="90">
        <v>44740</v>
      </c>
      <c r="AI189" s="89">
        <v>0</v>
      </c>
    </row>
    <row r="190" spans="1:35" s="89" customFormat="1" x14ac:dyDescent="0.45">
      <c r="A190" s="89" t="s">
        <v>45</v>
      </c>
      <c r="B190" s="89" t="s">
        <v>46</v>
      </c>
      <c r="C190" s="89" t="s">
        <v>47</v>
      </c>
      <c r="D190" s="90">
        <v>44741</v>
      </c>
      <c r="AI190" s="89">
        <v>0</v>
      </c>
    </row>
    <row r="191" spans="1:35" s="89" customFormat="1" x14ac:dyDescent="0.45">
      <c r="A191" s="89" t="s">
        <v>45</v>
      </c>
      <c r="B191" s="89" t="s">
        <v>46</v>
      </c>
      <c r="C191" s="89" t="s">
        <v>47</v>
      </c>
      <c r="D191" s="90">
        <v>44742</v>
      </c>
      <c r="AI191" s="89">
        <v>0</v>
      </c>
    </row>
    <row r="192" spans="1:35" s="89" customFormat="1" x14ac:dyDescent="0.45">
      <c r="A192" s="89" t="s">
        <v>45</v>
      </c>
      <c r="B192" s="89" t="s">
        <v>46</v>
      </c>
      <c r="C192" s="89" t="s">
        <v>47</v>
      </c>
      <c r="D192" s="90">
        <v>44743</v>
      </c>
      <c r="AI192" s="89">
        <v>0</v>
      </c>
    </row>
    <row r="193" spans="1:35" s="89" customFormat="1" x14ac:dyDescent="0.45">
      <c r="A193" s="89" t="s">
        <v>45</v>
      </c>
      <c r="B193" s="89" t="s">
        <v>46</v>
      </c>
      <c r="C193" s="89" t="s">
        <v>47</v>
      </c>
      <c r="D193" s="90">
        <v>44744</v>
      </c>
      <c r="AI193" s="89">
        <v>0</v>
      </c>
    </row>
    <row r="194" spans="1:35" s="89" customFormat="1" x14ac:dyDescent="0.45">
      <c r="A194" s="89" t="s">
        <v>45</v>
      </c>
      <c r="B194" s="89" t="s">
        <v>46</v>
      </c>
      <c r="C194" s="89" t="s">
        <v>47</v>
      </c>
      <c r="D194" s="90">
        <v>44745</v>
      </c>
      <c r="AI194" s="89">
        <v>0</v>
      </c>
    </row>
    <row r="195" spans="1:35" s="89" customFormat="1" x14ac:dyDescent="0.45">
      <c r="A195" s="89" t="s">
        <v>45</v>
      </c>
      <c r="B195" s="89" t="s">
        <v>46</v>
      </c>
      <c r="C195" s="89" t="s">
        <v>47</v>
      </c>
      <c r="D195" s="90">
        <v>44746</v>
      </c>
      <c r="AI195" s="89">
        <v>0</v>
      </c>
    </row>
    <row r="196" spans="1:35" s="89" customFormat="1" x14ac:dyDescent="0.45">
      <c r="A196" s="89" t="s">
        <v>45</v>
      </c>
      <c r="B196" s="89" t="s">
        <v>46</v>
      </c>
      <c r="C196" s="89" t="s">
        <v>47</v>
      </c>
      <c r="D196" s="90">
        <v>44747</v>
      </c>
      <c r="AI196" s="89">
        <v>0</v>
      </c>
    </row>
    <row r="197" spans="1:35" s="89" customFormat="1" x14ac:dyDescent="0.45">
      <c r="A197" s="89" t="s">
        <v>45</v>
      </c>
      <c r="B197" s="89" t="s">
        <v>46</v>
      </c>
      <c r="C197" s="89" t="s">
        <v>47</v>
      </c>
      <c r="D197" s="90">
        <v>44748</v>
      </c>
      <c r="AI197" s="89">
        <v>0</v>
      </c>
    </row>
    <row r="198" spans="1:35" s="89" customFormat="1" x14ac:dyDescent="0.45">
      <c r="A198" s="89" t="s">
        <v>45</v>
      </c>
      <c r="B198" s="89" t="s">
        <v>46</v>
      </c>
      <c r="C198" s="89" t="s">
        <v>47</v>
      </c>
      <c r="D198" s="90">
        <v>44749</v>
      </c>
      <c r="AI198" s="89">
        <v>0</v>
      </c>
    </row>
    <row r="199" spans="1:35" s="89" customFormat="1" x14ac:dyDescent="0.45">
      <c r="A199" s="89" t="s">
        <v>45</v>
      </c>
      <c r="B199" s="89" t="s">
        <v>46</v>
      </c>
      <c r="C199" s="89" t="s">
        <v>47</v>
      </c>
      <c r="D199" s="90">
        <v>44750</v>
      </c>
      <c r="AI199" s="89">
        <v>0</v>
      </c>
    </row>
    <row r="200" spans="1:35" s="89" customFormat="1" x14ac:dyDescent="0.45">
      <c r="A200" s="89" t="s">
        <v>45</v>
      </c>
      <c r="B200" s="89" t="s">
        <v>46</v>
      </c>
      <c r="C200" s="89" t="s">
        <v>47</v>
      </c>
      <c r="D200" s="90">
        <v>44751</v>
      </c>
      <c r="AI200" s="89">
        <v>0</v>
      </c>
    </row>
    <row r="201" spans="1:35" s="89" customFormat="1" x14ac:dyDescent="0.45">
      <c r="A201" s="89" t="s">
        <v>45</v>
      </c>
      <c r="B201" s="89" t="s">
        <v>46</v>
      </c>
      <c r="C201" s="89" t="s">
        <v>47</v>
      </c>
      <c r="D201" s="90">
        <v>44752</v>
      </c>
      <c r="AI201" s="89">
        <v>0</v>
      </c>
    </row>
    <row r="202" spans="1:35" s="89" customFormat="1" x14ac:dyDescent="0.45">
      <c r="A202" s="89" t="s">
        <v>45</v>
      </c>
      <c r="B202" s="89" t="s">
        <v>46</v>
      </c>
      <c r="C202" s="89" t="s">
        <v>47</v>
      </c>
      <c r="D202" s="90">
        <v>44753</v>
      </c>
      <c r="AI202" s="89">
        <v>0</v>
      </c>
    </row>
    <row r="203" spans="1:35" s="89" customFormat="1" x14ac:dyDescent="0.45">
      <c r="A203" s="89" t="s">
        <v>45</v>
      </c>
      <c r="B203" s="89" t="s">
        <v>46</v>
      </c>
      <c r="C203" s="89" t="s">
        <v>47</v>
      </c>
      <c r="D203" s="90">
        <v>44754</v>
      </c>
      <c r="AI203" s="89">
        <v>0</v>
      </c>
    </row>
    <row r="204" spans="1:35" s="89" customFormat="1" x14ac:dyDescent="0.45">
      <c r="A204" s="89" t="s">
        <v>45</v>
      </c>
      <c r="B204" s="89" t="s">
        <v>46</v>
      </c>
      <c r="C204" s="89" t="s">
        <v>47</v>
      </c>
      <c r="D204" s="90">
        <v>44755</v>
      </c>
      <c r="AI204" s="89">
        <v>0</v>
      </c>
    </row>
    <row r="205" spans="1:35" s="89" customFormat="1" x14ac:dyDescent="0.45">
      <c r="A205" s="89" t="s">
        <v>45</v>
      </c>
      <c r="B205" s="89" t="s">
        <v>46</v>
      </c>
      <c r="C205" s="89" t="s">
        <v>47</v>
      </c>
      <c r="D205" s="90">
        <v>44756</v>
      </c>
      <c r="AI205" s="89">
        <v>0</v>
      </c>
    </row>
    <row r="206" spans="1:35" s="89" customFormat="1" x14ac:dyDescent="0.45">
      <c r="A206" s="89" t="s">
        <v>45</v>
      </c>
      <c r="B206" s="89" t="s">
        <v>46</v>
      </c>
      <c r="C206" s="89" t="s">
        <v>47</v>
      </c>
      <c r="D206" s="90">
        <v>44757</v>
      </c>
      <c r="AI206" s="89">
        <v>0</v>
      </c>
    </row>
    <row r="207" spans="1:35" s="89" customFormat="1" x14ac:dyDescent="0.45">
      <c r="A207" s="89" t="s">
        <v>45</v>
      </c>
      <c r="B207" s="89" t="s">
        <v>46</v>
      </c>
      <c r="C207" s="89" t="s">
        <v>47</v>
      </c>
      <c r="D207" s="90">
        <v>44758</v>
      </c>
      <c r="AI207" s="89">
        <v>0</v>
      </c>
    </row>
    <row r="208" spans="1:35" s="89" customFormat="1" x14ac:dyDescent="0.45">
      <c r="A208" s="89" t="s">
        <v>45</v>
      </c>
      <c r="B208" s="89" t="s">
        <v>46</v>
      </c>
      <c r="C208" s="89" t="s">
        <v>47</v>
      </c>
      <c r="D208" s="90">
        <v>44759</v>
      </c>
      <c r="AI208" s="89">
        <v>0</v>
      </c>
    </row>
    <row r="209" spans="1:35" s="89" customFormat="1" x14ac:dyDescent="0.45">
      <c r="A209" s="89" t="s">
        <v>45</v>
      </c>
      <c r="B209" s="89" t="s">
        <v>46</v>
      </c>
      <c r="C209" s="89" t="s">
        <v>47</v>
      </c>
      <c r="D209" s="90">
        <v>44760</v>
      </c>
      <c r="AI209" s="89">
        <v>0</v>
      </c>
    </row>
    <row r="210" spans="1:35" s="89" customFormat="1" x14ac:dyDescent="0.45">
      <c r="A210" s="89" t="s">
        <v>45</v>
      </c>
      <c r="B210" s="89" t="s">
        <v>46</v>
      </c>
      <c r="C210" s="89" t="s">
        <v>47</v>
      </c>
      <c r="D210" s="90">
        <v>44761</v>
      </c>
      <c r="AI210" s="89">
        <v>0</v>
      </c>
    </row>
    <row r="211" spans="1:35" s="89" customFormat="1" x14ac:dyDescent="0.45">
      <c r="A211" s="89" t="s">
        <v>45</v>
      </c>
      <c r="B211" s="89" t="s">
        <v>46</v>
      </c>
      <c r="C211" s="89" t="s">
        <v>47</v>
      </c>
      <c r="D211" s="90">
        <v>44762</v>
      </c>
      <c r="AI211" s="89">
        <v>0</v>
      </c>
    </row>
    <row r="212" spans="1:35" s="89" customFormat="1" x14ac:dyDescent="0.45">
      <c r="A212" s="89" t="s">
        <v>45</v>
      </c>
      <c r="B212" s="89" t="s">
        <v>46</v>
      </c>
      <c r="C212" s="89" t="s">
        <v>47</v>
      </c>
      <c r="D212" s="90">
        <v>44763</v>
      </c>
      <c r="AI212" s="89">
        <v>0</v>
      </c>
    </row>
    <row r="213" spans="1:35" s="89" customFormat="1" x14ac:dyDescent="0.45">
      <c r="A213" s="89" t="s">
        <v>45</v>
      </c>
      <c r="B213" s="89" t="s">
        <v>46</v>
      </c>
      <c r="C213" s="89" t="s">
        <v>47</v>
      </c>
      <c r="D213" s="90">
        <v>44764</v>
      </c>
      <c r="AI213" s="89">
        <v>0</v>
      </c>
    </row>
    <row r="214" spans="1:35" s="89" customFormat="1" x14ac:dyDescent="0.45">
      <c r="A214" s="89" t="s">
        <v>45</v>
      </c>
      <c r="B214" s="89" t="s">
        <v>46</v>
      </c>
      <c r="C214" s="89" t="s">
        <v>47</v>
      </c>
      <c r="D214" s="90">
        <v>44765</v>
      </c>
      <c r="AI214" s="89">
        <v>0</v>
      </c>
    </row>
    <row r="215" spans="1:35" s="89" customFormat="1" x14ac:dyDescent="0.45">
      <c r="A215" s="89" t="s">
        <v>45</v>
      </c>
      <c r="B215" s="89" t="s">
        <v>46</v>
      </c>
      <c r="C215" s="89" t="s">
        <v>47</v>
      </c>
      <c r="D215" s="90">
        <v>44766</v>
      </c>
      <c r="AI215" s="89">
        <v>0</v>
      </c>
    </row>
    <row r="216" spans="1:35" s="89" customFormat="1" x14ac:dyDescent="0.45">
      <c r="A216" s="89" t="s">
        <v>45</v>
      </c>
      <c r="B216" s="89" t="s">
        <v>46</v>
      </c>
      <c r="C216" s="89" t="s">
        <v>47</v>
      </c>
      <c r="D216" s="90">
        <v>44767</v>
      </c>
      <c r="AI216" s="89">
        <v>0</v>
      </c>
    </row>
    <row r="217" spans="1:35" s="89" customFormat="1" x14ac:dyDescent="0.45">
      <c r="A217" s="89" t="s">
        <v>45</v>
      </c>
      <c r="B217" s="89" t="s">
        <v>46</v>
      </c>
      <c r="C217" s="89" t="s">
        <v>47</v>
      </c>
      <c r="D217" s="90">
        <v>44768</v>
      </c>
      <c r="AI217" s="89">
        <v>0</v>
      </c>
    </row>
    <row r="218" spans="1:35" s="89" customFormat="1" x14ac:dyDescent="0.45">
      <c r="A218" s="89" t="s">
        <v>45</v>
      </c>
      <c r="B218" s="89" t="s">
        <v>46</v>
      </c>
      <c r="C218" s="89" t="s">
        <v>47</v>
      </c>
      <c r="D218" s="90">
        <v>44769</v>
      </c>
      <c r="AI218" s="89">
        <v>0</v>
      </c>
    </row>
    <row r="219" spans="1:35" s="89" customFormat="1" x14ac:dyDescent="0.45">
      <c r="A219" s="89" t="s">
        <v>45</v>
      </c>
      <c r="B219" s="89" t="s">
        <v>46</v>
      </c>
      <c r="C219" s="89" t="s">
        <v>47</v>
      </c>
      <c r="D219" s="90">
        <v>44770</v>
      </c>
      <c r="AI219" s="89">
        <v>0</v>
      </c>
    </row>
    <row r="220" spans="1:35" s="89" customFormat="1" x14ac:dyDescent="0.45">
      <c r="A220" s="89" t="s">
        <v>45</v>
      </c>
      <c r="B220" s="89" t="s">
        <v>46</v>
      </c>
      <c r="C220" s="89" t="s">
        <v>47</v>
      </c>
      <c r="D220" s="90">
        <v>44771</v>
      </c>
      <c r="AI220" s="89">
        <v>0</v>
      </c>
    </row>
    <row r="221" spans="1:35" s="89" customFormat="1" x14ac:dyDescent="0.45">
      <c r="A221" s="89" t="s">
        <v>45</v>
      </c>
      <c r="B221" s="89" t="s">
        <v>46</v>
      </c>
      <c r="C221" s="89" t="s">
        <v>47</v>
      </c>
      <c r="D221" s="90">
        <v>44772</v>
      </c>
      <c r="AI221" s="89">
        <v>0</v>
      </c>
    </row>
    <row r="222" spans="1:35" s="89" customFormat="1" x14ac:dyDescent="0.45">
      <c r="A222" s="89" t="s">
        <v>45</v>
      </c>
      <c r="B222" s="89" t="s">
        <v>46</v>
      </c>
      <c r="C222" s="89" t="s">
        <v>47</v>
      </c>
      <c r="D222" s="90">
        <v>44773</v>
      </c>
      <c r="AI222" s="89">
        <v>0</v>
      </c>
    </row>
    <row r="223" spans="1:35" s="89" customFormat="1" x14ac:dyDescent="0.45">
      <c r="A223" s="89" t="s">
        <v>45</v>
      </c>
      <c r="B223" s="89" t="s">
        <v>46</v>
      </c>
      <c r="C223" s="89" t="s">
        <v>47</v>
      </c>
      <c r="D223" s="90">
        <v>44774</v>
      </c>
      <c r="AI223" s="89">
        <v>0</v>
      </c>
    </row>
    <row r="224" spans="1:35" s="89" customFormat="1" x14ac:dyDescent="0.45">
      <c r="A224" s="89" t="s">
        <v>45</v>
      </c>
      <c r="B224" s="89" t="s">
        <v>46</v>
      </c>
      <c r="C224" s="89" t="s">
        <v>47</v>
      </c>
      <c r="D224" s="90">
        <v>44775</v>
      </c>
      <c r="AI224" s="89">
        <v>0</v>
      </c>
    </row>
    <row r="225" spans="1:35" s="89" customFormat="1" x14ac:dyDescent="0.45">
      <c r="A225" s="89" t="s">
        <v>45</v>
      </c>
      <c r="B225" s="89" t="s">
        <v>46</v>
      </c>
      <c r="C225" s="89" t="s">
        <v>47</v>
      </c>
      <c r="D225" s="90">
        <v>44776</v>
      </c>
      <c r="AI225" s="89">
        <v>0</v>
      </c>
    </row>
    <row r="226" spans="1:35" s="89" customFormat="1" x14ac:dyDescent="0.45">
      <c r="A226" s="89" t="s">
        <v>45</v>
      </c>
      <c r="B226" s="89" t="s">
        <v>46</v>
      </c>
      <c r="C226" s="89" t="s">
        <v>47</v>
      </c>
      <c r="D226" s="90">
        <v>44777</v>
      </c>
      <c r="AI226" s="89">
        <v>0</v>
      </c>
    </row>
    <row r="227" spans="1:35" s="89" customFormat="1" x14ac:dyDescent="0.45">
      <c r="A227" s="89" t="s">
        <v>45</v>
      </c>
      <c r="B227" s="89" t="s">
        <v>46</v>
      </c>
      <c r="C227" s="89" t="s">
        <v>47</v>
      </c>
      <c r="D227" s="90">
        <v>44778</v>
      </c>
      <c r="AI227" s="89">
        <v>0</v>
      </c>
    </row>
    <row r="228" spans="1:35" s="89" customFormat="1" x14ac:dyDescent="0.45">
      <c r="A228" s="89" t="s">
        <v>45</v>
      </c>
      <c r="B228" s="89" t="s">
        <v>46</v>
      </c>
      <c r="C228" s="89" t="s">
        <v>47</v>
      </c>
      <c r="D228" s="90">
        <v>44779</v>
      </c>
      <c r="AI228" s="89">
        <v>0</v>
      </c>
    </row>
    <row r="229" spans="1:35" s="89" customFormat="1" x14ac:dyDescent="0.45">
      <c r="A229" s="89" t="s">
        <v>45</v>
      </c>
      <c r="B229" s="89" t="s">
        <v>46</v>
      </c>
      <c r="C229" s="89" t="s">
        <v>47</v>
      </c>
      <c r="D229" s="90">
        <v>44780</v>
      </c>
      <c r="AI229" s="89">
        <v>0</v>
      </c>
    </row>
    <row r="230" spans="1:35" s="89" customFormat="1" x14ac:dyDescent="0.45">
      <c r="A230" s="89" t="s">
        <v>45</v>
      </c>
      <c r="B230" s="89" t="s">
        <v>46</v>
      </c>
      <c r="C230" s="89" t="s">
        <v>47</v>
      </c>
      <c r="D230" s="90">
        <v>44781</v>
      </c>
      <c r="AI230" s="89">
        <v>0</v>
      </c>
    </row>
    <row r="231" spans="1:35" s="89" customFormat="1" x14ac:dyDescent="0.45">
      <c r="A231" s="89" t="s">
        <v>45</v>
      </c>
      <c r="B231" s="89" t="s">
        <v>46</v>
      </c>
      <c r="C231" s="89" t="s">
        <v>47</v>
      </c>
      <c r="D231" s="90">
        <v>44782</v>
      </c>
      <c r="AI231" s="89">
        <v>0</v>
      </c>
    </row>
    <row r="232" spans="1:35" s="89" customFormat="1" x14ac:dyDescent="0.45">
      <c r="A232" s="89" t="s">
        <v>45</v>
      </c>
      <c r="B232" s="89" t="s">
        <v>46</v>
      </c>
      <c r="C232" s="89" t="s">
        <v>47</v>
      </c>
      <c r="D232" s="90">
        <v>44783</v>
      </c>
      <c r="AI232" s="89">
        <v>0</v>
      </c>
    </row>
    <row r="233" spans="1:35" s="89" customFormat="1" x14ac:dyDescent="0.45">
      <c r="A233" s="89" t="s">
        <v>45</v>
      </c>
      <c r="B233" s="89" t="s">
        <v>46</v>
      </c>
      <c r="C233" s="89" t="s">
        <v>47</v>
      </c>
      <c r="D233" s="90">
        <v>44784</v>
      </c>
      <c r="AI233" s="89">
        <v>0</v>
      </c>
    </row>
    <row r="234" spans="1:35" s="89" customFormat="1" x14ac:dyDescent="0.45">
      <c r="A234" s="89" t="s">
        <v>45</v>
      </c>
      <c r="B234" s="89" t="s">
        <v>46</v>
      </c>
      <c r="C234" s="89" t="s">
        <v>47</v>
      </c>
      <c r="D234" s="90">
        <v>44785</v>
      </c>
      <c r="AI234" s="89">
        <v>0</v>
      </c>
    </row>
    <row r="235" spans="1:35" s="89" customFormat="1" x14ac:dyDescent="0.45">
      <c r="A235" s="89" t="s">
        <v>45</v>
      </c>
      <c r="B235" s="89" t="s">
        <v>46</v>
      </c>
      <c r="C235" s="89" t="s">
        <v>47</v>
      </c>
      <c r="D235" s="90">
        <v>44786</v>
      </c>
      <c r="AI235" s="89">
        <v>0</v>
      </c>
    </row>
    <row r="236" spans="1:35" s="89" customFormat="1" x14ac:dyDescent="0.45">
      <c r="A236" s="89" t="s">
        <v>45</v>
      </c>
      <c r="B236" s="89" t="s">
        <v>46</v>
      </c>
      <c r="C236" s="89" t="s">
        <v>47</v>
      </c>
      <c r="D236" s="90">
        <v>44787</v>
      </c>
      <c r="AI236" s="89">
        <v>0</v>
      </c>
    </row>
    <row r="237" spans="1:35" s="89" customFormat="1" x14ac:dyDescent="0.45">
      <c r="A237" s="89" t="s">
        <v>45</v>
      </c>
      <c r="B237" s="89" t="s">
        <v>46</v>
      </c>
      <c r="C237" s="89" t="s">
        <v>47</v>
      </c>
      <c r="D237" s="90">
        <v>44788</v>
      </c>
      <c r="AI237" s="89">
        <v>0</v>
      </c>
    </row>
    <row r="238" spans="1:35" s="89" customFormat="1" x14ac:dyDescent="0.45">
      <c r="A238" s="89" t="s">
        <v>45</v>
      </c>
      <c r="B238" s="89" t="s">
        <v>46</v>
      </c>
      <c r="C238" s="89" t="s">
        <v>47</v>
      </c>
      <c r="D238" s="90">
        <v>44789</v>
      </c>
      <c r="AI238" s="89">
        <v>0</v>
      </c>
    </row>
    <row r="239" spans="1:35" s="89" customFormat="1" x14ac:dyDescent="0.45">
      <c r="A239" s="89" t="s">
        <v>45</v>
      </c>
      <c r="B239" s="89" t="s">
        <v>46</v>
      </c>
      <c r="C239" s="89" t="s">
        <v>47</v>
      </c>
      <c r="D239" s="90">
        <v>44790</v>
      </c>
      <c r="AI239" s="89">
        <v>0</v>
      </c>
    </row>
    <row r="240" spans="1:35" s="89" customFormat="1" x14ac:dyDescent="0.45">
      <c r="A240" s="89" t="s">
        <v>45</v>
      </c>
      <c r="B240" s="89" t="s">
        <v>46</v>
      </c>
      <c r="C240" s="89" t="s">
        <v>47</v>
      </c>
      <c r="D240" s="90">
        <v>44791</v>
      </c>
      <c r="AI240" s="89">
        <v>0</v>
      </c>
    </row>
    <row r="241" spans="1:35" s="89" customFormat="1" x14ac:dyDescent="0.45">
      <c r="A241" s="89" t="s">
        <v>45</v>
      </c>
      <c r="B241" s="89" t="s">
        <v>46</v>
      </c>
      <c r="C241" s="89" t="s">
        <v>47</v>
      </c>
      <c r="D241" s="90">
        <v>44792</v>
      </c>
      <c r="AI241" s="89">
        <v>0</v>
      </c>
    </row>
    <row r="242" spans="1:35" s="89" customFormat="1" x14ac:dyDescent="0.45">
      <c r="A242" s="89" t="s">
        <v>45</v>
      </c>
      <c r="B242" s="89" t="s">
        <v>46</v>
      </c>
      <c r="C242" s="89" t="s">
        <v>47</v>
      </c>
      <c r="D242" s="90">
        <v>44793</v>
      </c>
      <c r="AI242" s="89">
        <v>0</v>
      </c>
    </row>
    <row r="243" spans="1:35" s="89" customFormat="1" x14ac:dyDescent="0.45">
      <c r="A243" s="89" t="s">
        <v>45</v>
      </c>
      <c r="B243" s="89" t="s">
        <v>46</v>
      </c>
      <c r="C243" s="89" t="s">
        <v>47</v>
      </c>
      <c r="D243" s="90">
        <v>44794</v>
      </c>
      <c r="AI243" s="89">
        <v>0</v>
      </c>
    </row>
    <row r="244" spans="1:35" s="89" customFormat="1" x14ac:dyDescent="0.45">
      <c r="A244" s="89" t="s">
        <v>45</v>
      </c>
      <c r="B244" s="89" t="s">
        <v>46</v>
      </c>
      <c r="C244" s="89" t="s">
        <v>47</v>
      </c>
      <c r="D244" s="90">
        <v>44795</v>
      </c>
      <c r="AI244" s="89">
        <v>0</v>
      </c>
    </row>
    <row r="245" spans="1:35" s="89" customFormat="1" x14ac:dyDescent="0.45">
      <c r="A245" s="89" t="s">
        <v>45</v>
      </c>
      <c r="B245" s="89" t="s">
        <v>46</v>
      </c>
      <c r="C245" s="89" t="s">
        <v>47</v>
      </c>
      <c r="D245" s="90">
        <v>44796</v>
      </c>
      <c r="AI245" s="89">
        <v>0</v>
      </c>
    </row>
    <row r="246" spans="1:35" s="89" customFormat="1" x14ac:dyDescent="0.45">
      <c r="A246" s="89" t="s">
        <v>45</v>
      </c>
      <c r="B246" s="89" t="s">
        <v>46</v>
      </c>
      <c r="C246" s="89" t="s">
        <v>47</v>
      </c>
      <c r="D246" s="90">
        <v>44797</v>
      </c>
      <c r="AI246" s="89">
        <v>0</v>
      </c>
    </row>
    <row r="247" spans="1:35" s="89" customFormat="1" x14ac:dyDescent="0.45">
      <c r="A247" s="89" t="s">
        <v>45</v>
      </c>
      <c r="B247" s="89" t="s">
        <v>46</v>
      </c>
      <c r="C247" s="89" t="s">
        <v>47</v>
      </c>
      <c r="D247" s="90">
        <v>44798</v>
      </c>
      <c r="AI247" s="89">
        <v>0</v>
      </c>
    </row>
    <row r="248" spans="1:35" s="89" customFormat="1" x14ac:dyDescent="0.45">
      <c r="A248" s="89" t="s">
        <v>45</v>
      </c>
      <c r="B248" s="89" t="s">
        <v>46</v>
      </c>
      <c r="C248" s="89" t="s">
        <v>47</v>
      </c>
      <c r="D248" s="90">
        <v>44799</v>
      </c>
      <c r="AI248" s="89">
        <v>0</v>
      </c>
    </row>
    <row r="249" spans="1:35" s="89" customFormat="1" x14ac:dyDescent="0.45">
      <c r="A249" s="89" t="s">
        <v>45</v>
      </c>
      <c r="B249" s="89" t="s">
        <v>46</v>
      </c>
      <c r="C249" s="89" t="s">
        <v>47</v>
      </c>
      <c r="D249" s="90">
        <v>44800</v>
      </c>
      <c r="AI249" s="89">
        <v>0</v>
      </c>
    </row>
    <row r="250" spans="1:35" s="89" customFormat="1" x14ac:dyDescent="0.45">
      <c r="A250" s="89" t="s">
        <v>45</v>
      </c>
      <c r="B250" s="89" t="s">
        <v>46</v>
      </c>
      <c r="C250" s="89" t="s">
        <v>47</v>
      </c>
      <c r="D250" s="90">
        <v>44801</v>
      </c>
      <c r="AI250" s="89">
        <v>0</v>
      </c>
    </row>
    <row r="251" spans="1:35" s="89" customFormat="1" x14ac:dyDescent="0.45">
      <c r="A251" s="89" t="s">
        <v>45</v>
      </c>
      <c r="B251" s="89" t="s">
        <v>46</v>
      </c>
      <c r="C251" s="89" t="s">
        <v>47</v>
      </c>
      <c r="D251" s="90">
        <v>44802</v>
      </c>
      <c r="AI251" s="89">
        <v>0</v>
      </c>
    </row>
    <row r="252" spans="1:35" s="89" customFormat="1" x14ac:dyDescent="0.45">
      <c r="A252" s="89" t="s">
        <v>45</v>
      </c>
      <c r="B252" s="89" t="s">
        <v>46</v>
      </c>
      <c r="C252" s="89" t="s">
        <v>47</v>
      </c>
      <c r="D252" s="90">
        <v>44803</v>
      </c>
      <c r="AI252" s="89">
        <v>0</v>
      </c>
    </row>
    <row r="253" spans="1:35" s="89" customFormat="1" x14ac:dyDescent="0.45">
      <c r="A253" s="89" t="s">
        <v>45</v>
      </c>
      <c r="B253" s="89" t="s">
        <v>46</v>
      </c>
      <c r="C253" s="89" t="s">
        <v>47</v>
      </c>
      <c r="D253" s="90">
        <v>44804</v>
      </c>
      <c r="AI253" s="89">
        <v>0</v>
      </c>
    </row>
    <row r="254" spans="1:35" s="89" customFormat="1" x14ac:dyDescent="0.45">
      <c r="A254" s="89" t="s">
        <v>45</v>
      </c>
      <c r="B254" s="89" t="s">
        <v>46</v>
      </c>
      <c r="C254" s="89" t="s">
        <v>47</v>
      </c>
      <c r="D254" s="90">
        <v>44805</v>
      </c>
      <c r="AI254" s="89">
        <v>0</v>
      </c>
    </row>
    <row r="255" spans="1:35" s="89" customFormat="1" x14ac:dyDescent="0.45">
      <c r="A255" s="89" t="s">
        <v>45</v>
      </c>
      <c r="B255" s="89" t="s">
        <v>46</v>
      </c>
      <c r="C255" s="89" t="s">
        <v>47</v>
      </c>
      <c r="D255" s="90">
        <v>44806</v>
      </c>
      <c r="AI255" s="89">
        <v>0</v>
      </c>
    </row>
    <row r="256" spans="1:35" s="89" customFormat="1" x14ac:dyDescent="0.45">
      <c r="A256" s="89" t="s">
        <v>45</v>
      </c>
      <c r="B256" s="89" t="s">
        <v>46</v>
      </c>
      <c r="C256" s="89" t="s">
        <v>47</v>
      </c>
      <c r="D256" s="90">
        <v>44807</v>
      </c>
      <c r="AI256" s="89">
        <v>0</v>
      </c>
    </row>
    <row r="257" spans="1:35" s="89" customFormat="1" x14ac:dyDescent="0.45">
      <c r="A257" s="89" t="s">
        <v>45</v>
      </c>
      <c r="B257" s="89" t="s">
        <v>46</v>
      </c>
      <c r="C257" s="89" t="s">
        <v>47</v>
      </c>
      <c r="D257" s="90">
        <v>44808</v>
      </c>
      <c r="AI257" s="89">
        <v>0</v>
      </c>
    </row>
    <row r="258" spans="1:35" s="89" customFormat="1" x14ac:dyDescent="0.45">
      <c r="A258" s="89" t="s">
        <v>45</v>
      </c>
      <c r="B258" s="89" t="s">
        <v>46</v>
      </c>
      <c r="C258" s="89" t="s">
        <v>47</v>
      </c>
      <c r="D258" s="90">
        <v>44809</v>
      </c>
      <c r="AI258" s="89">
        <v>0</v>
      </c>
    </row>
    <row r="259" spans="1:35" s="89" customFormat="1" x14ac:dyDescent="0.45">
      <c r="A259" s="89" t="s">
        <v>45</v>
      </c>
      <c r="B259" s="89" t="s">
        <v>46</v>
      </c>
      <c r="C259" s="89" t="s">
        <v>47</v>
      </c>
      <c r="D259" s="90">
        <v>44810</v>
      </c>
      <c r="AI259" s="89">
        <v>0</v>
      </c>
    </row>
    <row r="260" spans="1:35" s="89" customFormat="1" x14ac:dyDescent="0.45">
      <c r="A260" s="89" t="s">
        <v>45</v>
      </c>
      <c r="B260" s="89" t="s">
        <v>46</v>
      </c>
      <c r="C260" s="89" t="s">
        <v>47</v>
      </c>
      <c r="D260" s="90">
        <v>44811</v>
      </c>
      <c r="AI260" s="89">
        <v>0</v>
      </c>
    </row>
    <row r="261" spans="1:35" s="89" customFormat="1" x14ac:dyDescent="0.45">
      <c r="A261" s="89" t="s">
        <v>45</v>
      </c>
      <c r="B261" s="89" t="s">
        <v>46</v>
      </c>
      <c r="C261" s="89" t="s">
        <v>47</v>
      </c>
      <c r="D261" s="90">
        <v>44812</v>
      </c>
      <c r="AI261" s="89">
        <v>0</v>
      </c>
    </row>
    <row r="262" spans="1:35" s="89" customFormat="1" x14ac:dyDescent="0.45">
      <c r="A262" s="89" t="s">
        <v>45</v>
      </c>
      <c r="B262" s="89" t="s">
        <v>46</v>
      </c>
      <c r="C262" s="89" t="s">
        <v>47</v>
      </c>
      <c r="D262" s="90">
        <v>44813</v>
      </c>
      <c r="AI262" s="89">
        <v>0</v>
      </c>
    </row>
    <row r="263" spans="1:35" s="89" customFormat="1" x14ac:dyDescent="0.45">
      <c r="A263" s="89" t="s">
        <v>45</v>
      </c>
      <c r="B263" s="89" t="s">
        <v>46</v>
      </c>
      <c r="C263" s="89" t="s">
        <v>47</v>
      </c>
      <c r="D263" s="90">
        <v>44814</v>
      </c>
      <c r="AI263" s="89">
        <v>0</v>
      </c>
    </row>
    <row r="264" spans="1:35" s="89" customFormat="1" x14ac:dyDescent="0.45">
      <c r="A264" s="89" t="s">
        <v>45</v>
      </c>
      <c r="B264" s="89" t="s">
        <v>46</v>
      </c>
      <c r="C264" s="89" t="s">
        <v>47</v>
      </c>
      <c r="D264" s="90">
        <v>44815</v>
      </c>
      <c r="AI264" s="89">
        <v>0</v>
      </c>
    </row>
    <row r="265" spans="1:35" s="89" customFormat="1" x14ac:dyDescent="0.45">
      <c r="A265" s="89" t="s">
        <v>45</v>
      </c>
      <c r="B265" s="89" t="s">
        <v>46</v>
      </c>
      <c r="C265" s="89" t="s">
        <v>47</v>
      </c>
      <c r="D265" s="90">
        <v>44816</v>
      </c>
      <c r="AI265" s="89">
        <v>0</v>
      </c>
    </row>
    <row r="266" spans="1:35" s="89" customFormat="1" x14ac:dyDescent="0.45">
      <c r="A266" s="89" t="s">
        <v>45</v>
      </c>
      <c r="B266" s="89" t="s">
        <v>46</v>
      </c>
      <c r="C266" s="89" t="s">
        <v>47</v>
      </c>
      <c r="D266" s="90">
        <v>44817</v>
      </c>
      <c r="AI266" s="89">
        <v>0</v>
      </c>
    </row>
    <row r="267" spans="1:35" s="89" customFormat="1" x14ac:dyDescent="0.45">
      <c r="A267" s="89" t="s">
        <v>45</v>
      </c>
      <c r="B267" s="89" t="s">
        <v>46</v>
      </c>
      <c r="C267" s="89" t="s">
        <v>47</v>
      </c>
      <c r="D267" s="90">
        <v>44818</v>
      </c>
      <c r="AI267" s="89">
        <v>0</v>
      </c>
    </row>
    <row r="268" spans="1:35" s="89" customFormat="1" x14ac:dyDescent="0.45">
      <c r="A268" s="89" t="s">
        <v>45</v>
      </c>
      <c r="B268" s="89" t="s">
        <v>46</v>
      </c>
      <c r="C268" s="89" t="s">
        <v>47</v>
      </c>
      <c r="D268" s="90">
        <v>44819</v>
      </c>
      <c r="AI268" s="89">
        <v>0</v>
      </c>
    </row>
    <row r="269" spans="1:35" s="89" customFormat="1" x14ac:dyDescent="0.45">
      <c r="A269" s="89" t="s">
        <v>45</v>
      </c>
      <c r="B269" s="89" t="s">
        <v>46</v>
      </c>
      <c r="C269" s="89" t="s">
        <v>47</v>
      </c>
      <c r="D269" s="90">
        <v>44820</v>
      </c>
      <c r="AI269" s="89">
        <v>0</v>
      </c>
    </row>
    <row r="270" spans="1:35" s="89" customFormat="1" x14ac:dyDescent="0.45">
      <c r="A270" s="89" t="s">
        <v>45</v>
      </c>
      <c r="B270" s="89" t="s">
        <v>46</v>
      </c>
      <c r="C270" s="89" t="s">
        <v>47</v>
      </c>
      <c r="D270" s="90">
        <v>44821</v>
      </c>
      <c r="AI270" s="89">
        <v>0</v>
      </c>
    </row>
    <row r="271" spans="1:35" s="89" customFormat="1" x14ac:dyDescent="0.45">
      <c r="A271" s="89" t="s">
        <v>45</v>
      </c>
      <c r="B271" s="89" t="s">
        <v>46</v>
      </c>
      <c r="C271" s="89" t="s">
        <v>47</v>
      </c>
      <c r="D271" s="90">
        <v>44822</v>
      </c>
      <c r="AI271" s="89">
        <v>0</v>
      </c>
    </row>
    <row r="272" spans="1:35" s="89" customFormat="1" x14ac:dyDescent="0.45">
      <c r="A272" s="89" t="s">
        <v>45</v>
      </c>
      <c r="B272" s="89" t="s">
        <v>46</v>
      </c>
      <c r="C272" s="89" t="s">
        <v>47</v>
      </c>
      <c r="D272" s="90">
        <v>44823</v>
      </c>
      <c r="AI272" s="89">
        <v>0</v>
      </c>
    </row>
    <row r="273" spans="1:35" s="89" customFormat="1" x14ac:dyDescent="0.45">
      <c r="A273" s="89" t="s">
        <v>45</v>
      </c>
      <c r="B273" s="89" t="s">
        <v>46</v>
      </c>
      <c r="C273" s="89" t="s">
        <v>47</v>
      </c>
      <c r="D273" s="90">
        <v>44824</v>
      </c>
      <c r="AI273" s="89">
        <v>0</v>
      </c>
    </row>
    <row r="274" spans="1:35" s="89" customFormat="1" x14ac:dyDescent="0.45">
      <c r="A274" s="89" t="s">
        <v>45</v>
      </c>
      <c r="B274" s="89" t="s">
        <v>46</v>
      </c>
      <c r="C274" s="89" t="s">
        <v>47</v>
      </c>
      <c r="D274" s="90">
        <v>44825</v>
      </c>
      <c r="AI274" s="89">
        <v>0</v>
      </c>
    </row>
    <row r="275" spans="1:35" s="89" customFormat="1" x14ac:dyDescent="0.45">
      <c r="A275" s="89" t="s">
        <v>45</v>
      </c>
      <c r="B275" s="89" t="s">
        <v>46</v>
      </c>
      <c r="C275" s="89" t="s">
        <v>47</v>
      </c>
      <c r="D275" s="90">
        <v>44826</v>
      </c>
      <c r="AI275" s="89">
        <v>0</v>
      </c>
    </row>
    <row r="276" spans="1:35" s="89" customFormat="1" x14ac:dyDescent="0.45">
      <c r="A276" s="89" t="s">
        <v>45</v>
      </c>
      <c r="B276" s="89" t="s">
        <v>46</v>
      </c>
      <c r="C276" s="89" t="s">
        <v>47</v>
      </c>
      <c r="D276" s="90">
        <v>44827</v>
      </c>
      <c r="AI276" s="89">
        <v>0</v>
      </c>
    </row>
    <row r="277" spans="1:35" s="89" customFormat="1" x14ac:dyDescent="0.45">
      <c r="A277" s="89" t="s">
        <v>45</v>
      </c>
      <c r="B277" s="89" t="s">
        <v>46</v>
      </c>
      <c r="C277" s="89" t="s">
        <v>47</v>
      </c>
      <c r="D277" s="90">
        <v>44828</v>
      </c>
      <c r="AI277" s="89">
        <v>0</v>
      </c>
    </row>
    <row r="278" spans="1:35" s="89" customFormat="1" x14ac:dyDescent="0.45">
      <c r="A278" s="89" t="s">
        <v>45</v>
      </c>
      <c r="B278" s="89" t="s">
        <v>46</v>
      </c>
      <c r="C278" s="89" t="s">
        <v>47</v>
      </c>
      <c r="D278" s="90">
        <v>44829</v>
      </c>
      <c r="AI278" s="89">
        <v>0</v>
      </c>
    </row>
    <row r="279" spans="1:35" s="89" customFormat="1" x14ac:dyDescent="0.45">
      <c r="A279" s="89" t="s">
        <v>45</v>
      </c>
      <c r="B279" s="89" t="s">
        <v>46</v>
      </c>
      <c r="C279" s="89" t="s">
        <v>47</v>
      </c>
      <c r="D279" s="90">
        <v>44830</v>
      </c>
      <c r="AI279" s="89">
        <v>0</v>
      </c>
    </row>
    <row r="280" spans="1:35" s="89" customFormat="1" x14ac:dyDescent="0.45">
      <c r="A280" s="89" t="s">
        <v>45</v>
      </c>
      <c r="B280" s="89" t="s">
        <v>46</v>
      </c>
      <c r="C280" s="89" t="s">
        <v>47</v>
      </c>
      <c r="D280" s="90">
        <v>44831</v>
      </c>
      <c r="AI280" s="89">
        <v>0</v>
      </c>
    </row>
    <row r="281" spans="1:35" s="89" customFormat="1" x14ac:dyDescent="0.45">
      <c r="A281" s="89" t="s">
        <v>45</v>
      </c>
      <c r="B281" s="89" t="s">
        <v>46</v>
      </c>
      <c r="C281" s="89" t="s">
        <v>47</v>
      </c>
      <c r="D281" s="90">
        <v>44832</v>
      </c>
      <c r="AI281" s="89">
        <v>0</v>
      </c>
    </row>
    <row r="282" spans="1:35" s="89" customFormat="1" x14ac:dyDescent="0.45">
      <c r="A282" s="89" t="s">
        <v>45</v>
      </c>
      <c r="B282" s="89" t="s">
        <v>46</v>
      </c>
      <c r="C282" s="89" t="s">
        <v>47</v>
      </c>
      <c r="D282" s="90">
        <v>44833</v>
      </c>
      <c r="AI282" s="89">
        <v>0</v>
      </c>
    </row>
    <row r="283" spans="1:35" s="89" customFormat="1" x14ac:dyDescent="0.45">
      <c r="A283" s="89" t="s">
        <v>45</v>
      </c>
      <c r="B283" s="89" t="s">
        <v>46</v>
      </c>
      <c r="C283" s="89" t="s">
        <v>47</v>
      </c>
      <c r="D283" s="90">
        <v>44834</v>
      </c>
      <c r="AI283" s="89">
        <v>0</v>
      </c>
    </row>
    <row r="284" spans="1:35" s="89" customFormat="1" x14ac:dyDescent="0.45">
      <c r="A284" s="89" t="s">
        <v>45</v>
      </c>
      <c r="B284" s="89" t="s">
        <v>46</v>
      </c>
      <c r="C284" s="89" t="s">
        <v>47</v>
      </c>
      <c r="D284" s="90">
        <v>44835</v>
      </c>
      <c r="AI284" s="89">
        <v>0</v>
      </c>
    </row>
    <row r="285" spans="1:35" s="89" customFormat="1" x14ac:dyDescent="0.45">
      <c r="A285" s="89" t="s">
        <v>45</v>
      </c>
      <c r="B285" s="89" t="s">
        <v>46</v>
      </c>
      <c r="C285" s="89" t="s">
        <v>47</v>
      </c>
      <c r="D285" s="90">
        <v>44836</v>
      </c>
      <c r="AI285" s="89">
        <v>0</v>
      </c>
    </row>
    <row r="286" spans="1:35" s="89" customFormat="1" x14ac:dyDescent="0.45">
      <c r="A286" s="89" t="s">
        <v>45</v>
      </c>
      <c r="B286" s="89" t="s">
        <v>46</v>
      </c>
      <c r="C286" s="89" t="s">
        <v>47</v>
      </c>
      <c r="D286" s="90">
        <v>44837</v>
      </c>
      <c r="AI286" s="89">
        <v>0</v>
      </c>
    </row>
    <row r="287" spans="1:35" s="89" customFormat="1" x14ac:dyDescent="0.45">
      <c r="A287" s="89" t="s">
        <v>45</v>
      </c>
      <c r="B287" s="89" t="s">
        <v>46</v>
      </c>
      <c r="C287" s="89" t="s">
        <v>47</v>
      </c>
      <c r="D287" s="90">
        <v>44838</v>
      </c>
      <c r="AI287" s="89">
        <v>0</v>
      </c>
    </row>
    <row r="288" spans="1:35" s="89" customFormat="1" x14ac:dyDescent="0.45">
      <c r="A288" s="89" t="s">
        <v>45</v>
      </c>
      <c r="B288" s="89" t="s">
        <v>46</v>
      </c>
      <c r="C288" s="89" t="s">
        <v>47</v>
      </c>
      <c r="D288" s="90">
        <v>44839</v>
      </c>
      <c r="AI288" s="89">
        <v>0</v>
      </c>
    </row>
    <row r="289" spans="1:35" s="89" customFormat="1" x14ac:dyDescent="0.45">
      <c r="A289" s="89" t="s">
        <v>45</v>
      </c>
      <c r="B289" s="89" t="s">
        <v>46</v>
      </c>
      <c r="C289" s="89" t="s">
        <v>47</v>
      </c>
      <c r="D289" s="90">
        <v>44840</v>
      </c>
      <c r="AI289" s="89">
        <v>0</v>
      </c>
    </row>
    <row r="290" spans="1:35" s="89" customFormat="1" x14ac:dyDescent="0.45">
      <c r="A290" s="89" t="s">
        <v>45</v>
      </c>
      <c r="B290" s="89" t="s">
        <v>46</v>
      </c>
      <c r="C290" s="89" t="s">
        <v>47</v>
      </c>
      <c r="D290" s="90">
        <v>44841</v>
      </c>
      <c r="AI290" s="89">
        <v>0</v>
      </c>
    </row>
    <row r="291" spans="1:35" s="89" customFormat="1" x14ac:dyDescent="0.45">
      <c r="A291" s="89" t="s">
        <v>45</v>
      </c>
      <c r="B291" s="89" t="s">
        <v>46</v>
      </c>
      <c r="C291" s="89" t="s">
        <v>47</v>
      </c>
      <c r="D291" s="90">
        <v>44842</v>
      </c>
      <c r="AI291" s="89">
        <v>0</v>
      </c>
    </row>
    <row r="292" spans="1:35" s="89" customFormat="1" x14ac:dyDescent="0.45">
      <c r="A292" s="89" t="s">
        <v>45</v>
      </c>
      <c r="B292" s="89" t="s">
        <v>46</v>
      </c>
      <c r="C292" s="89" t="s">
        <v>47</v>
      </c>
      <c r="D292" s="90">
        <v>44843</v>
      </c>
      <c r="AI292" s="89">
        <v>0</v>
      </c>
    </row>
    <row r="293" spans="1:35" s="89" customFormat="1" x14ac:dyDescent="0.45">
      <c r="A293" s="89" t="s">
        <v>45</v>
      </c>
      <c r="B293" s="89" t="s">
        <v>46</v>
      </c>
      <c r="C293" s="89" t="s">
        <v>47</v>
      </c>
      <c r="D293" s="90">
        <v>44844</v>
      </c>
      <c r="AI293" s="89">
        <v>0</v>
      </c>
    </row>
    <row r="294" spans="1:35" s="89" customFormat="1" x14ac:dyDescent="0.45">
      <c r="A294" s="89" t="s">
        <v>45</v>
      </c>
      <c r="B294" s="89" t="s">
        <v>46</v>
      </c>
      <c r="C294" s="89" t="s">
        <v>47</v>
      </c>
      <c r="D294" s="90">
        <v>44845</v>
      </c>
      <c r="AI294" s="89">
        <v>0</v>
      </c>
    </row>
    <row r="295" spans="1:35" s="89" customFormat="1" x14ac:dyDescent="0.45">
      <c r="A295" s="89" t="s">
        <v>45</v>
      </c>
      <c r="B295" s="89" t="s">
        <v>46</v>
      </c>
      <c r="C295" s="89" t="s">
        <v>47</v>
      </c>
      <c r="D295" s="90">
        <v>44846</v>
      </c>
      <c r="AI295" s="89">
        <v>0</v>
      </c>
    </row>
    <row r="296" spans="1:35" s="89" customFormat="1" x14ac:dyDescent="0.45">
      <c r="A296" s="89" t="s">
        <v>45</v>
      </c>
      <c r="B296" s="89" t="s">
        <v>46</v>
      </c>
      <c r="C296" s="89" t="s">
        <v>47</v>
      </c>
      <c r="D296" s="90">
        <v>44847</v>
      </c>
      <c r="AI296" s="89">
        <v>0</v>
      </c>
    </row>
    <row r="297" spans="1:35" s="89" customFormat="1" x14ac:dyDescent="0.45">
      <c r="A297" s="89" t="s">
        <v>45</v>
      </c>
      <c r="B297" s="89" t="s">
        <v>46</v>
      </c>
      <c r="C297" s="89" t="s">
        <v>47</v>
      </c>
      <c r="D297" s="90">
        <v>44848</v>
      </c>
      <c r="AI297" s="89">
        <v>0</v>
      </c>
    </row>
    <row r="298" spans="1:35" s="89" customFormat="1" x14ac:dyDescent="0.45">
      <c r="A298" s="89" t="s">
        <v>45</v>
      </c>
      <c r="B298" s="89" t="s">
        <v>46</v>
      </c>
      <c r="C298" s="89" t="s">
        <v>47</v>
      </c>
      <c r="D298" s="90">
        <v>44849</v>
      </c>
      <c r="AI298" s="89">
        <v>0</v>
      </c>
    </row>
    <row r="299" spans="1:35" s="89" customFormat="1" x14ac:dyDescent="0.45">
      <c r="A299" s="89" t="s">
        <v>45</v>
      </c>
      <c r="B299" s="89" t="s">
        <v>46</v>
      </c>
      <c r="C299" s="89" t="s">
        <v>47</v>
      </c>
      <c r="D299" s="90">
        <v>44850</v>
      </c>
      <c r="AI299" s="89">
        <v>0</v>
      </c>
    </row>
    <row r="300" spans="1:35" s="89" customFormat="1" x14ac:dyDescent="0.45">
      <c r="A300" s="89" t="s">
        <v>45</v>
      </c>
      <c r="B300" s="89" t="s">
        <v>46</v>
      </c>
      <c r="C300" s="89" t="s">
        <v>47</v>
      </c>
      <c r="D300" s="90">
        <v>44851</v>
      </c>
      <c r="AI300" s="89">
        <v>0</v>
      </c>
    </row>
    <row r="301" spans="1:35" s="89" customFormat="1" x14ac:dyDescent="0.45">
      <c r="A301" s="89" t="s">
        <v>45</v>
      </c>
      <c r="B301" s="89" t="s">
        <v>46</v>
      </c>
      <c r="C301" s="89" t="s">
        <v>47</v>
      </c>
      <c r="D301" s="90">
        <v>44852</v>
      </c>
      <c r="AI301" s="89">
        <v>0</v>
      </c>
    </row>
    <row r="302" spans="1:35" s="89" customFormat="1" x14ac:dyDescent="0.45">
      <c r="A302" s="89" t="s">
        <v>45</v>
      </c>
      <c r="B302" s="89" t="s">
        <v>46</v>
      </c>
      <c r="C302" s="89" t="s">
        <v>47</v>
      </c>
      <c r="D302" s="90">
        <v>44853</v>
      </c>
      <c r="AI302" s="89">
        <v>0</v>
      </c>
    </row>
    <row r="303" spans="1:35" s="89" customFormat="1" x14ac:dyDescent="0.45">
      <c r="A303" s="89" t="s">
        <v>45</v>
      </c>
      <c r="B303" s="89" t="s">
        <v>46</v>
      </c>
      <c r="C303" s="89" t="s">
        <v>47</v>
      </c>
      <c r="D303" s="90">
        <v>44854</v>
      </c>
      <c r="AI303" s="89">
        <v>0</v>
      </c>
    </row>
    <row r="304" spans="1:35" s="89" customFormat="1" x14ac:dyDescent="0.45">
      <c r="A304" s="89" t="s">
        <v>45</v>
      </c>
      <c r="B304" s="89" t="s">
        <v>46</v>
      </c>
      <c r="C304" s="89" t="s">
        <v>47</v>
      </c>
      <c r="D304" s="90">
        <v>44855</v>
      </c>
      <c r="AI304" s="89">
        <v>0</v>
      </c>
    </row>
    <row r="305" spans="1:35" s="89" customFormat="1" x14ac:dyDescent="0.45">
      <c r="A305" s="89" t="s">
        <v>45</v>
      </c>
      <c r="B305" s="89" t="s">
        <v>46</v>
      </c>
      <c r="C305" s="89" t="s">
        <v>47</v>
      </c>
      <c r="D305" s="90">
        <v>44856</v>
      </c>
      <c r="AI305" s="89">
        <v>0</v>
      </c>
    </row>
    <row r="306" spans="1:35" s="89" customFormat="1" x14ac:dyDescent="0.45">
      <c r="A306" s="89" t="s">
        <v>45</v>
      </c>
      <c r="B306" s="89" t="s">
        <v>46</v>
      </c>
      <c r="C306" s="89" t="s">
        <v>47</v>
      </c>
      <c r="D306" s="90">
        <v>44857</v>
      </c>
      <c r="AI306" s="89">
        <v>0</v>
      </c>
    </row>
    <row r="307" spans="1:35" s="89" customFormat="1" x14ac:dyDescent="0.45">
      <c r="A307" s="89" t="s">
        <v>45</v>
      </c>
      <c r="B307" s="89" t="s">
        <v>46</v>
      </c>
      <c r="C307" s="89" t="s">
        <v>47</v>
      </c>
      <c r="D307" s="90">
        <v>44858</v>
      </c>
      <c r="AI307" s="89">
        <v>0</v>
      </c>
    </row>
    <row r="308" spans="1:35" s="89" customFormat="1" x14ac:dyDescent="0.45">
      <c r="A308" s="89" t="s">
        <v>45</v>
      </c>
      <c r="B308" s="89" t="s">
        <v>46</v>
      </c>
      <c r="C308" s="89" t="s">
        <v>47</v>
      </c>
      <c r="D308" s="90">
        <v>44859</v>
      </c>
      <c r="AI308" s="89">
        <v>0</v>
      </c>
    </row>
    <row r="309" spans="1:35" s="89" customFormat="1" x14ac:dyDescent="0.45">
      <c r="A309" s="89" t="s">
        <v>45</v>
      </c>
      <c r="B309" s="89" t="s">
        <v>46</v>
      </c>
      <c r="C309" s="89" t="s">
        <v>47</v>
      </c>
      <c r="D309" s="90">
        <v>44860</v>
      </c>
      <c r="AI309" s="89">
        <v>0</v>
      </c>
    </row>
    <row r="310" spans="1:35" s="89" customFormat="1" x14ac:dyDescent="0.45">
      <c r="A310" s="89" t="s">
        <v>45</v>
      </c>
      <c r="B310" s="89" t="s">
        <v>46</v>
      </c>
      <c r="C310" s="89" t="s">
        <v>47</v>
      </c>
      <c r="D310" s="90">
        <v>44861</v>
      </c>
      <c r="AI310" s="89">
        <v>0</v>
      </c>
    </row>
    <row r="311" spans="1:35" s="89" customFormat="1" x14ac:dyDescent="0.45">
      <c r="A311" s="89" t="s">
        <v>45</v>
      </c>
      <c r="B311" s="89" t="s">
        <v>46</v>
      </c>
      <c r="C311" s="89" t="s">
        <v>47</v>
      </c>
      <c r="D311" s="90">
        <v>44862</v>
      </c>
      <c r="AI311" s="89">
        <v>0</v>
      </c>
    </row>
    <row r="312" spans="1:35" s="89" customFormat="1" x14ac:dyDescent="0.45">
      <c r="A312" s="89" t="s">
        <v>45</v>
      </c>
      <c r="B312" s="89" t="s">
        <v>46</v>
      </c>
      <c r="C312" s="89" t="s">
        <v>47</v>
      </c>
      <c r="D312" s="90">
        <v>44863</v>
      </c>
      <c r="AI312" s="89">
        <v>0</v>
      </c>
    </row>
    <row r="313" spans="1:35" s="89" customFormat="1" x14ac:dyDescent="0.45">
      <c r="A313" s="89" t="s">
        <v>45</v>
      </c>
      <c r="B313" s="89" t="s">
        <v>46</v>
      </c>
      <c r="C313" s="89" t="s">
        <v>47</v>
      </c>
      <c r="D313" s="90">
        <v>44864</v>
      </c>
      <c r="AI313" s="89">
        <v>0</v>
      </c>
    </row>
    <row r="314" spans="1:35" s="89" customFormat="1" x14ac:dyDescent="0.45">
      <c r="A314" s="89" t="s">
        <v>45</v>
      </c>
      <c r="B314" s="89" t="s">
        <v>46</v>
      </c>
      <c r="C314" s="89" t="s">
        <v>47</v>
      </c>
      <c r="D314" s="90">
        <v>44865</v>
      </c>
      <c r="AI314" s="89">
        <v>0</v>
      </c>
    </row>
    <row r="315" spans="1:35" s="89" customFormat="1" x14ac:dyDescent="0.45">
      <c r="A315" s="89" t="s">
        <v>45</v>
      </c>
      <c r="B315" s="89" t="s">
        <v>46</v>
      </c>
      <c r="C315" s="89" t="s">
        <v>47</v>
      </c>
      <c r="D315" s="90">
        <v>44866</v>
      </c>
      <c r="AI315" s="89">
        <v>0</v>
      </c>
    </row>
    <row r="316" spans="1:35" s="89" customFormat="1" x14ac:dyDescent="0.45">
      <c r="A316" s="89" t="s">
        <v>45</v>
      </c>
      <c r="B316" s="89" t="s">
        <v>46</v>
      </c>
      <c r="C316" s="89" t="s">
        <v>47</v>
      </c>
      <c r="D316" s="90">
        <v>44867</v>
      </c>
      <c r="AI316" s="89">
        <v>0</v>
      </c>
    </row>
    <row r="317" spans="1:35" s="89" customFormat="1" x14ac:dyDescent="0.45">
      <c r="A317" s="89" t="s">
        <v>45</v>
      </c>
      <c r="B317" s="89" t="s">
        <v>46</v>
      </c>
      <c r="C317" s="89" t="s">
        <v>47</v>
      </c>
      <c r="D317" s="90">
        <v>44868</v>
      </c>
      <c r="AI317" s="89">
        <v>0</v>
      </c>
    </row>
    <row r="318" spans="1:35" s="89" customFormat="1" x14ac:dyDescent="0.45">
      <c r="A318" s="89" t="s">
        <v>45</v>
      </c>
      <c r="B318" s="89" t="s">
        <v>46</v>
      </c>
      <c r="C318" s="89" t="s">
        <v>47</v>
      </c>
      <c r="D318" s="90">
        <v>44869</v>
      </c>
      <c r="AI318" s="89">
        <v>0</v>
      </c>
    </row>
    <row r="319" spans="1:35" s="89" customFormat="1" x14ac:dyDescent="0.45">
      <c r="A319" s="89" t="s">
        <v>45</v>
      </c>
      <c r="B319" s="89" t="s">
        <v>46</v>
      </c>
      <c r="C319" s="89" t="s">
        <v>47</v>
      </c>
      <c r="D319" s="90">
        <v>44870</v>
      </c>
      <c r="AI319" s="89">
        <v>0</v>
      </c>
    </row>
    <row r="320" spans="1:35" s="89" customFormat="1" x14ac:dyDescent="0.45">
      <c r="A320" s="89" t="s">
        <v>45</v>
      </c>
      <c r="B320" s="89" t="s">
        <v>46</v>
      </c>
      <c r="C320" s="89" t="s">
        <v>47</v>
      </c>
      <c r="D320" s="90">
        <v>44871</v>
      </c>
      <c r="AI320" s="89">
        <v>0</v>
      </c>
    </row>
    <row r="321" spans="1:35" s="89" customFormat="1" x14ac:dyDescent="0.45">
      <c r="A321" s="89" t="s">
        <v>45</v>
      </c>
      <c r="B321" s="89" t="s">
        <v>46</v>
      </c>
      <c r="C321" s="89" t="s">
        <v>47</v>
      </c>
      <c r="D321" s="90">
        <v>44872</v>
      </c>
      <c r="AI321" s="89">
        <v>0</v>
      </c>
    </row>
    <row r="322" spans="1:35" s="89" customFormat="1" x14ac:dyDescent="0.45">
      <c r="A322" s="89" t="s">
        <v>45</v>
      </c>
      <c r="B322" s="89" t="s">
        <v>46</v>
      </c>
      <c r="C322" s="89" t="s">
        <v>47</v>
      </c>
      <c r="D322" s="90">
        <v>44873</v>
      </c>
      <c r="AI322" s="89">
        <v>0</v>
      </c>
    </row>
    <row r="323" spans="1:35" s="89" customFormat="1" x14ac:dyDescent="0.45">
      <c r="A323" s="89" t="s">
        <v>45</v>
      </c>
      <c r="B323" s="89" t="s">
        <v>46</v>
      </c>
      <c r="C323" s="89" t="s">
        <v>47</v>
      </c>
      <c r="D323" s="90">
        <v>44874</v>
      </c>
      <c r="AI323" s="89">
        <v>0</v>
      </c>
    </row>
    <row r="324" spans="1:35" s="89" customFormat="1" x14ac:dyDescent="0.45">
      <c r="A324" s="89" t="s">
        <v>45</v>
      </c>
      <c r="B324" s="89" t="s">
        <v>46</v>
      </c>
      <c r="C324" s="89" t="s">
        <v>47</v>
      </c>
      <c r="D324" s="90">
        <v>44875</v>
      </c>
      <c r="AI324" s="89">
        <v>0</v>
      </c>
    </row>
    <row r="325" spans="1:35" s="89" customFormat="1" x14ac:dyDescent="0.45">
      <c r="A325" s="89" t="s">
        <v>45</v>
      </c>
      <c r="B325" s="89" t="s">
        <v>46</v>
      </c>
      <c r="C325" s="89" t="s">
        <v>47</v>
      </c>
      <c r="D325" s="90">
        <v>44876</v>
      </c>
      <c r="AI325" s="89">
        <v>0</v>
      </c>
    </row>
    <row r="326" spans="1:35" s="89" customFormat="1" x14ac:dyDescent="0.45">
      <c r="A326" s="89" t="s">
        <v>45</v>
      </c>
      <c r="B326" s="89" t="s">
        <v>46</v>
      </c>
      <c r="C326" s="89" t="s">
        <v>47</v>
      </c>
      <c r="D326" s="90">
        <v>44877</v>
      </c>
      <c r="AI326" s="89">
        <v>0</v>
      </c>
    </row>
    <row r="327" spans="1:35" s="89" customFormat="1" x14ac:dyDescent="0.45">
      <c r="A327" s="89" t="s">
        <v>45</v>
      </c>
      <c r="B327" s="89" t="s">
        <v>46</v>
      </c>
      <c r="C327" s="89" t="s">
        <v>47</v>
      </c>
      <c r="D327" s="90">
        <v>44878</v>
      </c>
      <c r="AI327" s="89">
        <v>0</v>
      </c>
    </row>
    <row r="328" spans="1:35" s="89" customFormat="1" x14ac:dyDescent="0.45">
      <c r="A328" s="89" t="s">
        <v>45</v>
      </c>
      <c r="B328" s="89" t="s">
        <v>46</v>
      </c>
      <c r="C328" s="89" t="s">
        <v>47</v>
      </c>
      <c r="D328" s="90">
        <v>44879</v>
      </c>
      <c r="AI328" s="89">
        <v>0</v>
      </c>
    </row>
    <row r="329" spans="1:35" s="89" customFormat="1" x14ac:dyDescent="0.45">
      <c r="A329" s="89" t="s">
        <v>45</v>
      </c>
      <c r="B329" s="89" t="s">
        <v>46</v>
      </c>
      <c r="C329" s="89" t="s">
        <v>47</v>
      </c>
      <c r="D329" s="90">
        <v>44880</v>
      </c>
      <c r="AI329" s="89">
        <v>0</v>
      </c>
    </row>
    <row r="330" spans="1:35" s="89" customFormat="1" x14ac:dyDescent="0.45">
      <c r="A330" s="89" t="s">
        <v>45</v>
      </c>
      <c r="B330" s="89" t="s">
        <v>46</v>
      </c>
      <c r="C330" s="89" t="s">
        <v>47</v>
      </c>
      <c r="D330" s="90">
        <v>44881</v>
      </c>
      <c r="AI330" s="89">
        <v>0</v>
      </c>
    </row>
    <row r="331" spans="1:35" s="89" customFormat="1" x14ac:dyDescent="0.45">
      <c r="A331" s="89" t="s">
        <v>45</v>
      </c>
      <c r="B331" s="89" t="s">
        <v>46</v>
      </c>
      <c r="C331" s="89" t="s">
        <v>47</v>
      </c>
      <c r="D331" s="90">
        <v>44882</v>
      </c>
      <c r="AI331" s="89">
        <v>0</v>
      </c>
    </row>
    <row r="332" spans="1:35" s="89" customFormat="1" x14ac:dyDescent="0.45">
      <c r="A332" s="89" t="s">
        <v>45</v>
      </c>
      <c r="B332" s="89" t="s">
        <v>46</v>
      </c>
      <c r="C332" s="89" t="s">
        <v>47</v>
      </c>
      <c r="D332" s="90">
        <v>44883</v>
      </c>
      <c r="AI332" s="89">
        <v>0</v>
      </c>
    </row>
    <row r="333" spans="1:35" s="89" customFormat="1" x14ac:dyDescent="0.45">
      <c r="A333" s="89" t="s">
        <v>45</v>
      </c>
      <c r="B333" s="89" t="s">
        <v>46</v>
      </c>
      <c r="C333" s="89" t="s">
        <v>47</v>
      </c>
      <c r="D333" s="90">
        <v>44884</v>
      </c>
      <c r="AI333" s="89">
        <v>0</v>
      </c>
    </row>
    <row r="334" spans="1:35" s="89" customFormat="1" x14ac:dyDescent="0.45">
      <c r="A334" s="89" t="s">
        <v>45</v>
      </c>
      <c r="B334" s="89" t="s">
        <v>46</v>
      </c>
      <c r="C334" s="89" t="s">
        <v>47</v>
      </c>
      <c r="D334" s="90">
        <v>44885</v>
      </c>
      <c r="AI334" s="89">
        <v>0</v>
      </c>
    </row>
    <row r="335" spans="1:35" s="89" customFormat="1" x14ac:dyDescent="0.45">
      <c r="A335" s="89" t="s">
        <v>45</v>
      </c>
      <c r="B335" s="89" t="s">
        <v>46</v>
      </c>
      <c r="C335" s="89" t="s">
        <v>47</v>
      </c>
      <c r="D335" s="90">
        <v>44886</v>
      </c>
      <c r="AI335" s="89">
        <v>0</v>
      </c>
    </row>
    <row r="336" spans="1:35" s="89" customFormat="1" x14ac:dyDescent="0.45">
      <c r="A336" s="89" t="s">
        <v>45</v>
      </c>
      <c r="B336" s="89" t="s">
        <v>46</v>
      </c>
      <c r="C336" s="89" t="s">
        <v>47</v>
      </c>
      <c r="D336" s="90">
        <v>44887</v>
      </c>
      <c r="AI336" s="89">
        <v>0</v>
      </c>
    </row>
    <row r="337" spans="1:35" s="89" customFormat="1" x14ac:dyDescent="0.45">
      <c r="A337" s="89" t="s">
        <v>45</v>
      </c>
      <c r="B337" s="89" t="s">
        <v>46</v>
      </c>
      <c r="C337" s="89" t="s">
        <v>47</v>
      </c>
      <c r="D337" s="90">
        <v>44888</v>
      </c>
      <c r="AI337" s="89">
        <v>0</v>
      </c>
    </row>
    <row r="338" spans="1:35" s="89" customFormat="1" x14ac:dyDescent="0.45">
      <c r="A338" s="89" t="s">
        <v>45</v>
      </c>
      <c r="B338" s="89" t="s">
        <v>46</v>
      </c>
      <c r="C338" s="89" t="s">
        <v>47</v>
      </c>
      <c r="D338" s="90">
        <v>44889</v>
      </c>
      <c r="AI338" s="89">
        <v>0</v>
      </c>
    </row>
    <row r="339" spans="1:35" s="89" customFormat="1" x14ac:dyDescent="0.45">
      <c r="A339" s="89" t="s">
        <v>45</v>
      </c>
      <c r="B339" s="89" t="s">
        <v>46</v>
      </c>
      <c r="C339" s="89" t="s">
        <v>47</v>
      </c>
      <c r="D339" s="90">
        <v>44890</v>
      </c>
      <c r="AI339" s="89">
        <v>0</v>
      </c>
    </row>
    <row r="340" spans="1:35" s="89" customFormat="1" x14ac:dyDescent="0.45">
      <c r="A340" s="89" t="s">
        <v>45</v>
      </c>
      <c r="B340" s="89" t="s">
        <v>46</v>
      </c>
      <c r="C340" s="89" t="s">
        <v>47</v>
      </c>
      <c r="D340" s="90">
        <v>44891</v>
      </c>
      <c r="AI340" s="89">
        <v>0</v>
      </c>
    </row>
    <row r="341" spans="1:35" s="89" customFormat="1" x14ac:dyDescent="0.45">
      <c r="A341" s="89" t="s">
        <v>45</v>
      </c>
      <c r="B341" s="89" t="s">
        <v>46</v>
      </c>
      <c r="C341" s="89" t="s">
        <v>47</v>
      </c>
      <c r="D341" s="90">
        <v>44892</v>
      </c>
      <c r="AI341" s="89">
        <v>0</v>
      </c>
    </row>
    <row r="342" spans="1:35" s="89" customFormat="1" x14ac:dyDescent="0.45">
      <c r="A342" s="89" t="s">
        <v>45</v>
      </c>
      <c r="B342" s="89" t="s">
        <v>46</v>
      </c>
      <c r="C342" s="89" t="s">
        <v>47</v>
      </c>
      <c r="D342" s="90">
        <v>44893</v>
      </c>
      <c r="AI342" s="89">
        <v>0</v>
      </c>
    </row>
    <row r="343" spans="1:35" s="89" customFormat="1" x14ac:dyDescent="0.45">
      <c r="A343" s="89" t="s">
        <v>45</v>
      </c>
      <c r="B343" s="89" t="s">
        <v>46</v>
      </c>
      <c r="C343" s="89" t="s">
        <v>47</v>
      </c>
      <c r="D343" s="90">
        <v>44894</v>
      </c>
      <c r="AI343" s="89">
        <v>0</v>
      </c>
    </row>
    <row r="344" spans="1:35" s="89" customFormat="1" x14ac:dyDescent="0.45">
      <c r="A344" s="89" t="s">
        <v>45</v>
      </c>
      <c r="B344" s="89" t="s">
        <v>46</v>
      </c>
      <c r="C344" s="89" t="s">
        <v>47</v>
      </c>
      <c r="D344" s="90">
        <v>44895</v>
      </c>
      <c r="AI344" s="89">
        <v>0</v>
      </c>
    </row>
    <row r="345" spans="1:35" s="89" customFormat="1" x14ac:dyDescent="0.45">
      <c r="A345" s="89" t="s">
        <v>45</v>
      </c>
      <c r="B345" s="89" t="s">
        <v>46</v>
      </c>
      <c r="C345" s="89" t="s">
        <v>47</v>
      </c>
      <c r="D345" s="90">
        <v>44896</v>
      </c>
      <c r="AI345" s="89">
        <v>0</v>
      </c>
    </row>
    <row r="346" spans="1:35" s="89" customFormat="1" x14ac:dyDescent="0.45">
      <c r="A346" s="89" t="s">
        <v>45</v>
      </c>
      <c r="B346" s="89" t="s">
        <v>46</v>
      </c>
      <c r="C346" s="89" t="s">
        <v>47</v>
      </c>
      <c r="D346" s="90">
        <v>44897</v>
      </c>
      <c r="AI346" s="89">
        <v>0</v>
      </c>
    </row>
    <row r="347" spans="1:35" s="89" customFormat="1" x14ac:dyDescent="0.45">
      <c r="A347" s="89" t="s">
        <v>45</v>
      </c>
      <c r="B347" s="89" t="s">
        <v>46</v>
      </c>
      <c r="C347" s="89" t="s">
        <v>47</v>
      </c>
      <c r="D347" s="90">
        <v>44898</v>
      </c>
      <c r="AI347" s="89">
        <v>0</v>
      </c>
    </row>
    <row r="348" spans="1:35" s="89" customFormat="1" x14ac:dyDescent="0.45">
      <c r="A348" s="89" t="s">
        <v>45</v>
      </c>
      <c r="B348" s="89" t="s">
        <v>46</v>
      </c>
      <c r="C348" s="89" t="s">
        <v>47</v>
      </c>
      <c r="D348" s="90">
        <v>44899</v>
      </c>
      <c r="AI348" s="89">
        <v>0</v>
      </c>
    </row>
    <row r="349" spans="1:35" s="89" customFormat="1" x14ac:dyDescent="0.45">
      <c r="A349" s="89" t="s">
        <v>45</v>
      </c>
      <c r="B349" s="89" t="s">
        <v>46</v>
      </c>
      <c r="C349" s="89" t="s">
        <v>47</v>
      </c>
      <c r="D349" s="90">
        <v>44900</v>
      </c>
      <c r="AI349" s="89">
        <v>0</v>
      </c>
    </row>
    <row r="350" spans="1:35" s="89" customFormat="1" x14ac:dyDescent="0.45">
      <c r="A350" s="89" t="s">
        <v>45</v>
      </c>
      <c r="B350" s="89" t="s">
        <v>46</v>
      </c>
      <c r="C350" s="89" t="s">
        <v>47</v>
      </c>
      <c r="D350" s="90">
        <v>44901</v>
      </c>
      <c r="AI350" s="89">
        <v>0</v>
      </c>
    </row>
    <row r="351" spans="1:35" s="89" customFormat="1" x14ac:dyDescent="0.45">
      <c r="A351" s="89" t="s">
        <v>45</v>
      </c>
      <c r="B351" s="89" t="s">
        <v>46</v>
      </c>
      <c r="C351" s="89" t="s">
        <v>47</v>
      </c>
      <c r="D351" s="90">
        <v>44902</v>
      </c>
      <c r="AI351" s="89">
        <v>0</v>
      </c>
    </row>
    <row r="352" spans="1:35" s="89" customFormat="1" x14ac:dyDescent="0.45">
      <c r="A352" s="89" t="s">
        <v>45</v>
      </c>
      <c r="B352" s="89" t="s">
        <v>46</v>
      </c>
      <c r="C352" s="89" t="s">
        <v>47</v>
      </c>
      <c r="D352" s="90">
        <v>44903</v>
      </c>
      <c r="AI352" s="89">
        <v>0</v>
      </c>
    </row>
    <row r="353" spans="1:35" s="89" customFormat="1" x14ac:dyDescent="0.45">
      <c r="A353" s="89" t="s">
        <v>45</v>
      </c>
      <c r="B353" s="89" t="s">
        <v>46</v>
      </c>
      <c r="C353" s="89" t="s">
        <v>47</v>
      </c>
      <c r="D353" s="90">
        <v>44904</v>
      </c>
      <c r="AI353" s="89">
        <v>0</v>
      </c>
    </row>
    <row r="354" spans="1:35" s="89" customFormat="1" x14ac:dyDescent="0.45">
      <c r="A354" s="89" t="s">
        <v>45</v>
      </c>
      <c r="B354" s="89" t="s">
        <v>46</v>
      </c>
      <c r="C354" s="89" t="s">
        <v>47</v>
      </c>
      <c r="D354" s="90">
        <v>44905</v>
      </c>
      <c r="AI354" s="89">
        <v>0</v>
      </c>
    </row>
    <row r="355" spans="1:35" s="89" customFormat="1" x14ac:dyDescent="0.45">
      <c r="A355" s="89" t="s">
        <v>45</v>
      </c>
      <c r="B355" s="89" t="s">
        <v>46</v>
      </c>
      <c r="C355" s="89" t="s">
        <v>47</v>
      </c>
      <c r="D355" s="90">
        <v>44906</v>
      </c>
      <c r="AI355" s="89">
        <v>0</v>
      </c>
    </row>
    <row r="356" spans="1:35" s="89" customFormat="1" x14ac:dyDescent="0.45">
      <c r="A356" s="89" t="s">
        <v>45</v>
      </c>
      <c r="B356" s="89" t="s">
        <v>46</v>
      </c>
      <c r="C356" s="89" t="s">
        <v>47</v>
      </c>
      <c r="D356" s="90">
        <v>44907</v>
      </c>
      <c r="AI356" s="89">
        <v>0</v>
      </c>
    </row>
    <row r="357" spans="1:35" s="89" customFormat="1" x14ac:dyDescent="0.45">
      <c r="A357" s="89" t="s">
        <v>45</v>
      </c>
      <c r="B357" s="89" t="s">
        <v>46</v>
      </c>
      <c r="C357" s="89" t="s">
        <v>47</v>
      </c>
      <c r="D357" s="90">
        <v>44908</v>
      </c>
      <c r="AI357" s="89">
        <v>0</v>
      </c>
    </row>
    <row r="358" spans="1:35" s="89" customFormat="1" x14ac:dyDescent="0.45">
      <c r="A358" s="89" t="s">
        <v>45</v>
      </c>
      <c r="B358" s="89" t="s">
        <v>46</v>
      </c>
      <c r="C358" s="89" t="s">
        <v>47</v>
      </c>
      <c r="D358" s="90">
        <v>44909</v>
      </c>
      <c r="AI358" s="89">
        <v>0</v>
      </c>
    </row>
    <row r="359" spans="1:35" s="89" customFormat="1" x14ac:dyDescent="0.45">
      <c r="A359" s="89" t="s">
        <v>45</v>
      </c>
      <c r="B359" s="89" t="s">
        <v>46</v>
      </c>
      <c r="C359" s="89" t="s">
        <v>47</v>
      </c>
      <c r="D359" s="90">
        <v>44910</v>
      </c>
      <c r="AI359" s="89">
        <v>0</v>
      </c>
    </row>
    <row r="360" spans="1:35" s="89" customFormat="1" x14ac:dyDescent="0.45">
      <c r="A360" s="89" t="s">
        <v>45</v>
      </c>
      <c r="B360" s="89" t="s">
        <v>46</v>
      </c>
      <c r="C360" s="89" t="s">
        <v>47</v>
      </c>
      <c r="D360" s="90">
        <v>44911</v>
      </c>
      <c r="AI360" s="89">
        <v>0</v>
      </c>
    </row>
    <row r="361" spans="1:35" s="89" customFormat="1" x14ac:dyDescent="0.45">
      <c r="A361" s="89" t="s">
        <v>45</v>
      </c>
      <c r="B361" s="89" t="s">
        <v>46</v>
      </c>
      <c r="C361" s="89" t="s">
        <v>47</v>
      </c>
      <c r="D361" s="90">
        <v>44912</v>
      </c>
      <c r="AI361" s="89">
        <v>0</v>
      </c>
    </row>
    <row r="362" spans="1:35" s="89" customFormat="1" x14ac:dyDescent="0.45">
      <c r="A362" s="89" t="s">
        <v>45</v>
      </c>
      <c r="B362" s="89" t="s">
        <v>46</v>
      </c>
      <c r="C362" s="89" t="s">
        <v>47</v>
      </c>
      <c r="D362" s="90">
        <v>44913</v>
      </c>
      <c r="AI362" s="89">
        <v>0</v>
      </c>
    </row>
    <row r="363" spans="1:35" s="89" customFormat="1" x14ac:dyDescent="0.45">
      <c r="A363" s="89" t="s">
        <v>45</v>
      </c>
      <c r="B363" s="89" t="s">
        <v>46</v>
      </c>
      <c r="C363" s="89" t="s">
        <v>47</v>
      </c>
      <c r="D363" s="90">
        <v>44914</v>
      </c>
      <c r="AI363" s="89">
        <v>0</v>
      </c>
    </row>
    <row r="364" spans="1:35" s="89" customFormat="1" x14ac:dyDescent="0.45">
      <c r="A364" s="89" t="s">
        <v>45</v>
      </c>
      <c r="B364" s="89" t="s">
        <v>46</v>
      </c>
      <c r="C364" s="89" t="s">
        <v>47</v>
      </c>
      <c r="D364" s="90">
        <v>44915</v>
      </c>
      <c r="AI364" s="89">
        <v>0</v>
      </c>
    </row>
    <row r="365" spans="1:35" s="89" customFormat="1" x14ac:dyDescent="0.45">
      <c r="A365" s="89" t="s">
        <v>45</v>
      </c>
      <c r="B365" s="89" t="s">
        <v>46</v>
      </c>
      <c r="C365" s="89" t="s">
        <v>47</v>
      </c>
      <c r="D365" s="90">
        <v>44916</v>
      </c>
      <c r="AI365" s="89">
        <v>0</v>
      </c>
    </row>
    <row r="366" spans="1:35" s="89" customFormat="1" x14ac:dyDescent="0.45">
      <c r="A366" s="89" t="s">
        <v>45</v>
      </c>
      <c r="B366" s="89" t="s">
        <v>46</v>
      </c>
      <c r="C366" s="89" t="s">
        <v>47</v>
      </c>
      <c r="D366" s="90">
        <v>44917</v>
      </c>
      <c r="AI366" s="89">
        <v>0</v>
      </c>
    </row>
    <row r="367" spans="1:35" s="89" customFormat="1" x14ac:dyDescent="0.45">
      <c r="A367" s="89" t="s">
        <v>45</v>
      </c>
      <c r="B367" s="89" t="s">
        <v>46</v>
      </c>
      <c r="C367" s="89" t="s">
        <v>47</v>
      </c>
      <c r="D367" s="90">
        <v>44918</v>
      </c>
      <c r="AI367" s="89">
        <v>0</v>
      </c>
    </row>
    <row r="368" spans="1:35" s="89" customFormat="1" x14ac:dyDescent="0.45">
      <c r="A368" s="89" t="s">
        <v>45</v>
      </c>
      <c r="B368" s="89" t="s">
        <v>46</v>
      </c>
      <c r="C368" s="89" t="s">
        <v>47</v>
      </c>
      <c r="D368" s="90">
        <v>44919</v>
      </c>
      <c r="AI368" s="89">
        <v>0</v>
      </c>
    </row>
    <row r="369" spans="1:35" s="89" customFormat="1" x14ac:dyDescent="0.45">
      <c r="A369" s="89" t="s">
        <v>45</v>
      </c>
      <c r="B369" s="89" t="s">
        <v>46</v>
      </c>
      <c r="C369" s="89" t="s">
        <v>47</v>
      </c>
      <c r="D369" s="90">
        <v>44920</v>
      </c>
      <c r="AI369" s="89">
        <v>0</v>
      </c>
    </row>
    <row r="370" spans="1:35" s="89" customFormat="1" x14ac:dyDescent="0.45">
      <c r="A370" s="89" t="s">
        <v>45</v>
      </c>
      <c r="B370" s="89" t="s">
        <v>46</v>
      </c>
      <c r="C370" s="89" t="s">
        <v>47</v>
      </c>
      <c r="D370" s="90">
        <v>44921</v>
      </c>
      <c r="AI370" s="89">
        <v>0</v>
      </c>
    </row>
    <row r="371" spans="1:35" s="89" customFormat="1" x14ac:dyDescent="0.45">
      <c r="A371" s="89" t="s">
        <v>45</v>
      </c>
      <c r="B371" s="89" t="s">
        <v>46</v>
      </c>
      <c r="C371" s="89" t="s">
        <v>47</v>
      </c>
      <c r="D371" s="90">
        <v>44922</v>
      </c>
      <c r="AI371" s="89">
        <v>0</v>
      </c>
    </row>
    <row r="372" spans="1:35" s="89" customFormat="1" x14ac:dyDescent="0.45">
      <c r="A372" s="89" t="s">
        <v>45</v>
      </c>
      <c r="B372" s="89" t="s">
        <v>46</v>
      </c>
      <c r="C372" s="89" t="s">
        <v>47</v>
      </c>
      <c r="D372" s="90">
        <v>44923</v>
      </c>
      <c r="AI372" s="89">
        <v>0</v>
      </c>
    </row>
    <row r="373" spans="1:35" s="89" customFormat="1" x14ac:dyDescent="0.45">
      <c r="A373" s="89" t="s">
        <v>45</v>
      </c>
      <c r="B373" s="89" t="s">
        <v>46</v>
      </c>
      <c r="C373" s="89" t="s">
        <v>47</v>
      </c>
      <c r="D373" s="90">
        <v>44924</v>
      </c>
      <c r="AI373" s="89">
        <v>0</v>
      </c>
    </row>
    <row r="374" spans="1:35" s="89" customFormat="1" x14ac:dyDescent="0.45">
      <c r="A374" s="89" t="s">
        <v>45</v>
      </c>
      <c r="B374" s="89" t="s">
        <v>46</v>
      </c>
      <c r="C374" s="89" t="s">
        <v>47</v>
      </c>
      <c r="D374" s="90">
        <v>44925</v>
      </c>
      <c r="AI374" s="89">
        <v>0</v>
      </c>
    </row>
    <row r="375" spans="1:35" s="89" customFormat="1" x14ac:dyDescent="0.45">
      <c r="A375" s="89" t="s">
        <v>45</v>
      </c>
      <c r="B375" s="89" t="s">
        <v>46</v>
      </c>
      <c r="C375" s="89" t="s">
        <v>47</v>
      </c>
      <c r="D375" s="90">
        <v>44926</v>
      </c>
      <c r="AI375" s="89">
        <v>0</v>
      </c>
    </row>
    <row r="376" spans="1:35" s="89" customFormat="1" x14ac:dyDescent="0.45">
      <c r="A376" s="89" t="s">
        <v>49</v>
      </c>
      <c r="B376" s="89" t="s">
        <v>50</v>
      </c>
      <c r="C376" s="89" t="s">
        <v>47</v>
      </c>
      <c r="D376" s="90">
        <v>44562</v>
      </c>
      <c r="AC376" s="89">
        <v>403.68686200000002</v>
      </c>
      <c r="AI376" s="89">
        <v>568.52184299999999</v>
      </c>
    </row>
    <row r="377" spans="1:35" s="89" customFormat="1" x14ac:dyDescent="0.45">
      <c r="A377" s="89" t="s">
        <v>49</v>
      </c>
      <c r="B377" s="89" t="s">
        <v>50</v>
      </c>
      <c r="C377" s="89" t="s">
        <v>47</v>
      </c>
      <c r="D377" s="90">
        <v>44563</v>
      </c>
      <c r="AC377" s="89">
        <v>403.68686200000002</v>
      </c>
      <c r="AI377" s="89">
        <v>568.52184299999999</v>
      </c>
    </row>
    <row r="378" spans="1:35" s="89" customFormat="1" x14ac:dyDescent="0.45">
      <c r="A378" s="89" t="s">
        <v>49</v>
      </c>
      <c r="B378" s="89" t="s">
        <v>50</v>
      </c>
      <c r="C378" s="89" t="s">
        <v>47</v>
      </c>
      <c r="D378" s="90">
        <v>44564</v>
      </c>
      <c r="AC378" s="89">
        <v>403.68686200000002</v>
      </c>
      <c r="AI378" s="89">
        <v>568.52184299999999</v>
      </c>
    </row>
    <row r="379" spans="1:35" s="89" customFormat="1" x14ac:dyDescent="0.45">
      <c r="A379" s="89" t="s">
        <v>49</v>
      </c>
      <c r="B379" s="89" t="s">
        <v>50</v>
      </c>
      <c r="C379" s="89" t="s">
        <v>47</v>
      </c>
      <c r="D379" s="90">
        <v>44565</v>
      </c>
      <c r="AC379" s="89">
        <v>403.68686200000002</v>
      </c>
      <c r="AI379" s="89">
        <v>568.52184299999999</v>
      </c>
    </row>
    <row r="380" spans="1:35" s="89" customFormat="1" x14ac:dyDescent="0.45">
      <c r="A380" s="89" t="s">
        <v>49</v>
      </c>
      <c r="B380" s="89" t="s">
        <v>50</v>
      </c>
      <c r="C380" s="89" t="s">
        <v>47</v>
      </c>
      <c r="D380" s="90">
        <v>44566</v>
      </c>
      <c r="AC380" s="89">
        <v>403.68686200000002</v>
      </c>
      <c r="AI380" s="89">
        <v>568.52184299999999</v>
      </c>
    </row>
    <row r="381" spans="1:35" s="89" customFormat="1" x14ac:dyDescent="0.45">
      <c r="A381" s="89" t="s">
        <v>49</v>
      </c>
      <c r="B381" s="89" t="s">
        <v>50</v>
      </c>
      <c r="C381" s="89" t="s">
        <v>47</v>
      </c>
      <c r="D381" s="90">
        <v>44567</v>
      </c>
      <c r="AC381" s="89">
        <v>403.68686200000002</v>
      </c>
      <c r="AI381" s="89">
        <v>568.52184299999999</v>
      </c>
    </row>
    <row r="382" spans="1:35" s="89" customFormat="1" x14ac:dyDescent="0.45">
      <c r="A382" s="89" t="s">
        <v>49</v>
      </c>
      <c r="B382" s="89" t="s">
        <v>50</v>
      </c>
      <c r="C382" s="89" t="s">
        <v>47</v>
      </c>
      <c r="D382" s="90">
        <v>44568</v>
      </c>
      <c r="AC382" s="89">
        <v>403.68686200000002</v>
      </c>
      <c r="AI382" s="89">
        <v>568.52184299999999</v>
      </c>
    </row>
    <row r="383" spans="1:35" s="89" customFormat="1" x14ac:dyDescent="0.45">
      <c r="A383" s="89" t="s">
        <v>49</v>
      </c>
      <c r="B383" s="89" t="s">
        <v>50</v>
      </c>
      <c r="C383" s="89" t="s">
        <v>47</v>
      </c>
      <c r="D383" s="90">
        <v>44569</v>
      </c>
      <c r="AC383" s="89">
        <v>403.68686200000002</v>
      </c>
      <c r="AI383" s="89">
        <v>568.52184299999999</v>
      </c>
    </row>
    <row r="384" spans="1:35" s="89" customFormat="1" x14ac:dyDescent="0.45">
      <c r="A384" s="89" t="s">
        <v>49</v>
      </c>
      <c r="B384" s="89" t="s">
        <v>50</v>
      </c>
      <c r="C384" s="89" t="s">
        <v>47</v>
      </c>
      <c r="D384" s="90">
        <v>44570</v>
      </c>
      <c r="AC384" s="89">
        <v>403.68686200000002</v>
      </c>
      <c r="AI384" s="89">
        <v>568.52184299999999</v>
      </c>
    </row>
    <row r="385" spans="1:35" s="89" customFormat="1" x14ac:dyDescent="0.45">
      <c r="A385" s="89" t="s">
        <v>49</v>
      </c>
      <c r="B385" s="89" t="s">
        <v>50</v>
      </c>
      <c r="C385" s="89" t="s">
        <v>47</v>
      </c>
      <c r="D385" s="90">
        <v>44571</v>
      </c>
      <c r="AC385" s="89">
        <v>403.68686200000002</v>
      </c>
      <c r="AI385" s="89">
        <v>568.52184299999999</v>
      </c>
    </row>
    <row r="386" spans="1:35" s="89" customFormat="1" x14ac:dyDescent="0.45">
      <c r="A386" s="89" t="s">
        <v>49</v>
      </c>
      <c r="B386" s="89" t="s">
        <v>50</v>
      </c>
      <c r="C386" s="89" t="s">
        <v>47</v>
      </c>
      <c r="D386" s="90">
        <v>44572</v>
      </c>
      <c r="AC386" s="89">
        <v>403.68686200000002</v>
      </c>
      <c r="AI386" s="89">
        <v>568.52184299999999</v>
      </c>
    </row>
    <row r="387" spans="1:35" s="89" customFormat="1" x14ac:dyDescent="0.45">
      <c r="A387" s="89" t="s">
        <v>49</v>
      </c>
      <c r="B387" s="89" t="s">
        <v>50</v>
      </c>
      <c r="C387" s="89" t="s">
        <v>47</v>
      </c>
      <c r="D387" s="90">
        <v>44573</v>
      </c>
      <c r="AC387" s="89">
        <v>403.68686200000002</v>
      </c>
      <c r="AI387" s="89">
        <v>568.52184299999999</v>
      </c>
    </row>
    <row r="388" spans="1:35" s="89" customFormat="1" x14ac:dyDescent="0.45">
      <c r="A388" s="89" t="s">
        <v>49</v>
      </c>
      <c r="B388" s="89" t="s">
        <v>50</v>
      </c>
      <c r="C388" s="89" t="s">
        <v>47</v>
      </c>
      <c r="D388" s="90">
        <v>44574</v>
      </c>
      <c r="AC388" s="89">
        <v>403.68686200000002</v>
      </c>
      <c r="AI388" s="89">
        <v>568.52184299999999</v>
      </c>
    </row>
    <row r="389" spans="1:35" s="89" customFormat="1" x14ac:dyDescent="0.45">
      <c r="A389" s="89" t="s">
        <v>49</v>
      </c>
      <c r="B389" s="89" t="s">
        <v>50</v>
      </c>
      <c r="C389" s="89" t="s">
        <v>47</v>
      </c>
      <c r="D389" s="90">
        <v>44575</v>
      </c>
      <c r="AC389" s="89">
        <v>403.68686200000002</v>
      </c>
      <c r="AI389" s="89">
        <v>568.52184299999999</v>
      </c>
    </row>
    <row r="390" spans="1:35" s="89" customFormat="1" x14ac:dyDescent="0.45">
      <c r="A390" s="89" t="s">
        <v>49</v>
      </c>
      <c r="B390" s="89" t="s">
        <v>50</v>
      </c>
      <c r="C390" s="89" t="s">
        <v>47</v>
      </c>
      <c r="D390" s="90">
        <v>44576</v>
      </c>
      <c r="AC390" s="89">
        <v>403.68686200000002</v>
      </c>
      <c r="AI390" s="89">
        <v>568.52184299999999</v>
      </c>
    </row>
    <row r="391" spans="1:35" s="89" customFormat="1" x14ac:dyDescent="0.45">
      <c r="A391" s="89" t="s">
        <v>49</v>
      </c>
      <c r="B391" s="89" t="s">
        <v>50</v>
      </c>
      <c r="C391" s="89" t="s">
        <v>47</v>
      </c>
      <c r="D391" s="90">
        <v>44577</v>
      </c>
      <c r="AC391" s="89">
        <v>403.68686200000002</v>
      </c>
      <c r="AI391" s="89">
        <v>568.52184299999999</v>
      </c>
    </row>
    <row r="392" spans="1:35" s="89" customFormat="1" x14ac:dyDescent="0.45">
      <c r="A392" s="89" t="s">
        <v>49</v>
      </c>
      <c r="B392" s="89" t="s">
        <v>50</v>
      </c>
      <c r="C392" s="89" t="s">
        <v>47</v>
      </c>
      <c r="D392" s="90">
        <v>44578</v>
      </c>
      <c r="AC392" s="89">
        <v>403.68686200000002</v>
      </c>
      <c r="AI392" s="89">
        <v>568.52184299999999</v>
      </c>
    </row>
    <row r="393" spans="1:35" s="89" customFormat="1" x14ac:dyDescent="0.45">
      <c r="A393" s="89" t="s">
        <v>49</v>
      </c>
      <c r="B393" s="89" t="s">
        <v>50</v>
      </c>
      <c r="C393" s="89" t="s">
        <v>47</v>
      </c>
      <c r="D393" s="90">
        <v>44579</v>
      </c>
      <c r="AC393" s="89">
        <v>403.68686200000002</v>
      </c>
      <c r="AI393" s="89">
        <v>568.52184299999999</v>
      </c>
    </row>
    <row r="394" spans="1:35" s="89" customFormat="1" x14ac:dyDescent="0.45">
      <c r="A394" s="89" t="s">
        <v>49</v>
      </c>
      <c r="B394" s="89" t="s">
        <v>50</v>
      </c>
      <c r="C394" s="89" t="s">
        <v>47</v>
      </c>
      <c r="D394" s="90">
        <v>44580</v>
      </c>
      <c r="AC394" s="89">
        <v>403.68686200000002</v>
      </c>
      <c r="AI394" s="89">
        <v>568.52184299999999</v>
      </c>
    </row>
    <row r="395" spans="1:35" s="89" customFormat="1" x14ac:dyDescent="0.45">
      <c r="A395" s="89" t="s">
        <v>49</v>
      </c>
      <c r="B395" s="89" t="s">
        <v>50</v>
      </c>
      <c r="C395" s="89" t="s">
        <v>47</v>
      </c>
      <c r="D395" s="90">
        <v>44581</v>
      </c>
      <c r="AC395" s="89">
        <v>403.68686200000002</v>
      </c>
      <c r="AI395" s="89">
        <v>568.52184299999999</v>
      </c>
    </row>
    <row r="396" spans="1:35" s="89" customFormat="1" x14ac:dyDescent="0.45">
      <c r="A396" s="89" t="s">
        <v>49</v>
      </c>
      <c r="B396" s="89" t="s">
        <v>50</v>
      </c>
      <c r="C396" s="89" t="s">
        <v>47</v>
      </c>
      <c r="D396" s="90">
        <v>44582</v>
      </c>
      <c r="AC396" s="89">
        <v>403.68686200000002</v>
      </c>
      <c r="AI396" s="89">
        <v>568.52184299999999</v>
      </c>
    </row>
    <row r="397" spans="1:35" s="89" customFormat="1" x14ac:dyDescent="0.45">
      <c r="A397" s="89" t="s">
        <v>49</v>
      </c>
      <c r="B397" s="89" t="s">
        <v>50</v>
      </c>
      <c r="C397" s="89" t="s">
        <v>47</v>
      </c>
      <c r="D397" s="90">
        <v>44583</v>
      </c>
      <c r="AC397" s="89">
        <v>403.68686200000002</v>
      </c>
      <c r="AI397" s="89">
        <v>568.52184299999999</v>
      </c>
    </row>
    <row r="398" spans="1:35" s="89" customFormat="1" x14ac:dyDescent="0.45">
      <c r="A398" s="89" t="s">
        <v>49</v>
      </c>
      <c r="B398" s="89" t="s">
        <v>50</v>
      </c>
      <c r="C398" s="89" t="s">
        <v>47</v>
      </c>
      <c r="D398" s="90">
        <v>44584</v>
      </c>
      <c r="AC398" s="89">
        <v>403.68686200000002</v>
      </c>
      <c r="AI398" s="89">
        <v>568.52184299999999</v>
      </c>
    </row>
    <row r="399" spans="1:35" s="89" customFormat="1" x14ac:dyDescent="0.45">
      <c r="A399" s="89" t="s">
        <v>49</v>
      </c>
      <c r="B399" s="89" t="s">
        <v>50</v>
      </c>
      <c r="C399" s="89" t="s">
        <v>47</v>
      </c>
      <c r="D399" s="90">
        <v>44585</v>
      </c>
      <c r="AC399" s="89">
        <v>403.68686200000002</v>
      </c>
      <c r="AI399" s="89">
        <v>568.52184299999999</v>
      </c>
    </row>
    <row r="400" spans="1:35" s="89" customFormat="1" x14ac:dyDescent="0.45">
      <c r="A400" s="89" t="s">
        <v>49</v>
      </c>
      <c r="B400" s="89" t="s">
        <v>50</v>
      </c>
      <c r="C400" s="89" t="s">
        <v>47</v>
      </c>
      <c r="D400" s="90">
        <v>44586</v>
      </c>
      <c r="AC400" s="89">
        <v>403.68686200000002</v>
      </c>
      <c r="AI400" s="89">
        <v>568.52184299999999</v>
      </c>
    </row>
    <row r="401" spans="1:35" s="89" customFormat="1" x14ac:dyDescent="0.45">
      <c r="A401" s="89" t="s">
        <v>49</v>
      </c>
      <c r="B401" s="89" t="s">
        <v>50</v>
      </c>
      <c r="C401" s="89" t="s">
        <v>47</v>
      </c>
      <c r="D401" s="90">
        <v>44587</v>
      </c>
      <c r="AC401" s="89">
        <v>403.68686200000002</v>
      </c>
      <c r="AI401" s="89">
        <v>568.52184299999999</v>
      </c>
    </row>
    <row r="402" spans="1:35" s="89" customFormat="1" x14ac:dyDescent="0.45">
      <c r="A402" s="89" t="s">
        <v>49</v>
      </c>
      <c r="B402" s="89" t="s">
        <v>50</v>
      </c>
      <c r="C402" s="89" t="s">
        <v>47</v>
      </c>
      <c r="D402" s="90">
        <v>44588</v>
      </c>
      <c r="AC402" s="89">
        <v>403.68686200000002</v>
      </c>
      <c r="AI402" s="89">
        <v>568.52184299999999</v>
      </c>
    </row>
    <row r="403" spans="1:35" s="89" customFormat="1" x14ac:dyDescent="0.45">
      <c r="A403" s="89" t="s">
        <v>49</v>
      </c>
      <c r="B403" s="89" t="s">
        <v>50</v>
      </c>
      <c r="C403" s="89" t="s">
        <v>47</v>
      </c>
      <c r="D403" s="90">
        <v>44589</v>
      </c>
      <c r="AC403" s="89">
        <v>403.68686200000002</v>
      </c>
      <c r="AI403" s="89">
        <v>568.52184299999999</v>
      </c>
    </row>
    <row r="404" spans="1:35" s="89" customFormat="1" x14ac:dyDescent="0.45">
      <c r="A404" s="89" t="s">
        <v>49</v>
      </c>
      <c r="B404" s="89" t="s">
        <v>50</v>
      </c>
      <c r="C404" s="89" t="s">
        <v>47</v>
      </c>
      <c r="D404" s="90">
        <v>44590</v>
      </c>
      <c r="AC404" s="89">
        <v>403.68686200000002</v>
      </c>
      <c r="AI404" s="89">
        <v>568.52184299999999</v>
      </c>
    </row>
    <row r="405" spans="1:35" s="89" customFormat="1" x14ac:dyDescent="0.45">
      <c r="A405" s="89" t="s">
        <v>49</v>
      </c>
      <c r="B405" s="89" t="s">
        <v>50</v>
      </c>
      <c r="C405" s="89" t="s">
        <v>47</v>
      </c>
      <c r="D405" s="90">
        <v>44591</v>
      </c>
      <c r="AC405" s="89">
        <v>403.68686200000002</v>
      </c>
      <c r="AI405" s="89">
        <v>568.52184299999999</v>
      </c>
    </row>
    <row r="406" spans="1:35" s="89" customFormat="1" x14ac:dyDescent="0.45">
      <c r="A406" s="89" t="s">
        <v>49</v>
      </c>
      <c r="B406" s="89" t="s">
        <v>50</v>
      </c>
      <c r="C406" s="89" t="s">
        <v>47</v>
      </c>
      <c r="D406" s="90">
        <v>44592</v>
      </c>
      <c r="AC406" s="89">
        <v>403.68686200000002</v>
      </c>
      <c r="AI406" s="89">
        <v>568.52184299999999</v>
      </c>
    </row>
    <row r="407" spans="1:35" s="89" customFormat="1" x14ac:dyDescent="0.45">
      <c r="A407" s="89" t="s">
        <v>49</v>
      </c>
      <c r="B407" s="89" t="s">
        <v>50</v>
      </c>
      <c r="C407" s="89" t="s">
        <v>47</v>
      </c>
      <c r="D407" s="90">
        <v>44593</v>
      </c>
      <c r="AC407" s="89">
        <v>403.68686200000002</v>
      </c>
      <c r="AI407" s="89">
        <v>568.52184299999999</v>
      </c>
    </row>
    <row r="408" spans="1:35" s="89" customFormat="1" x14ac:dyDescent="0.45">
      <c r="A408" s="89" t="s">
        <v>49</v>
      </c>
      <c r="B408" s="89" t="s">
        <v>50</v>
      </c>
      <c r="C408" s="89" t="s">
        <v>47</v>
      </c>
      <c r="D408" s="90">
        <v>44594</v>
      </c>
      <c r="AC408" s="89">
        <v>403.68686200000002</v>
      </c>
      <c r="AI408" s="89">
        <v>568.52184299999999</v>
      </c>
    </row>
    <row r="409" spans="1:35" s="89" customFormat="1" x14ac:dyDescent="0.45">
      <c r="A409" s="89" t="s">
        <v>49</v>
      </c>
      <c r="B409" s="89" t="s">
        <v>50</v>
      </c>
      <c r="C409" s="89" t="s">
        <v>47</v>
      </c>
      <c r="D409" s="90">
        <v>44595</v>
      </c>
      <c r="AC409" s="89">
        <v>403.68686200000002</v>
      </c>
      <c r="AI409" s="89">
        <v>568.52184299999999</v>
      </c>
    </row>
    <row r="410" spans="1:35" s="89" customFormat="1" x14ac:dyDescent="0.45">
      <c r="A410" s="89" t="s">
        <v>49</v>
      </c>
      <c r="B410" s="89" t="s">
        <v>50</v>
      </c>
      <c r="C410" s="89" t="s">
        <v>47</v>
      </c>
      <c r="D410" s="90">
        <v>44596</v>
      </c>
      <c r="AC410" s="89">
        <v>403.68686200000002</v>
      </c>
      <c r="AI410" s="89">
        <v>568.52184299999999</v>
      </c>
    </row>
    <row r="411" spans="1:35" s="89" customFormat="1" x14ac:dyDescent="0.45">
      <c r="A411" s="89" t="s">
        <v>49</v>
      </c>
      <c r="B411" s="89" t="s">
        <v>50</v>
      </c>
      <c r="C411" s="89" t="s">
        <v>47</v>
      </c>
      <c r="D411" s="90">
        <v>44597</v>
      </c>
      <c r="AC411" s="89">
        <v>403.68686200000002</v>
      </c>
      <c r="AI411" s="89">
        <v>568.52184299999999</v>
      </c>
    </row>
    <row r="412" spans="1:35" s="89" customFormat="1" x14ac:dyDescent="0.45">
      <c r="A412" s="89" t="s">
        <v>49</v>
      </c>
      <c r="B412" s="89" t="s">
        <v>50</v>
      </c>
      <c r="C412" s="89" t="s">
        <v>47</v>
      </c>
      <c r="D412" s="90">
        <v>44598</v>
      </c>
      <c r="AC412" s="89">
        <v>403.68686200000002</v>
      </c>
      <c r="AI412" s="89">
        <v>568.52184299999999</v>
      </c>
    </row>
    <row r="413" spans="1:35" s="89" customFormat="1" x14ac:dyDescent="0.45">
      <c r="A413" s="89" t="s">
        <v>49</v>
      </c>
      <c r="B413" s="89" t="s">
        <v>50</v>
      </c>
      <c r="C413" s="89" t="s">
        <v>47</v>
      </c>
      <c r="D413" s="90">
        <v>44599</v>
      </c>
      <c r="AC413" s="89">
        <v>403.68686200000002</v>
      </c>
      <c r="AI413" s="89">
        <v>568.52184299999999</v>
      </c>
    </row>
    <row r="414" spans="1:35" s="89" customFormat="1" x14ac:dyDescent="0.45">
      <c r="A414" s="89" t="s">
        <v>49</v>
      </c>
      <c r="B414" s="89" t="s">
        <v>50</v>
      </c>
      <c r="C414" s="89" t="s">
        <v>47</v>
      </c>
      <c r="D414" s="90">
        <v>44600</v>
      </c>
      <c r="AC414" s="89">
        <v>403.68686200000002</v>
      </c>
      <c r="AI414" s="89">
        <v>568.52184299999999</v>
      </c>
    </row>
    <row r="415" spans="1:35" s="89" customFormat="1" x14ac:dyDescent="0.45">
      <c r="A415" s="89" t="s">
        <v>49</v>
      </c>
      <c r="B415" s="89" t="s">
        <v>50</v>
      </c>
      <c r="C415" s="89" t="s">
        <v>47</v>
      </c>
      <c r="D415" s="90">
        <v>44601</v>
      </c>
      <c r="AC415" s="89">
        <v>403.68686200000002</v>
      </c>
      <c r="AI415" s="89">
        <v>568.52184299999999</v>
      </c>
    </row>
    <row r="416" spans="1:35" s="89" customFormat="1" x14ac:dyDescent="0.45">
      <c r="A416" s="89" t="s">
        <v>49</v>
      </c>
      <c r="B416" s="89" t="s">
        <v>50</v>
      </c>
      <c r="C416" s="89" t="s">
        <v>47</v>
      </c>
      <c r="D416" s="90">
        <v>44602</v>
      </c>
      <c r="AC416" s="89">
        <v>403.68686200000002</v>
      </c>
      <c r="AI416" s="89">
        <v>568.52184299999999</v>
      </c>
    </row>
    <row r="417" spans="1:35" s="89" customFormat="1" x14ac:dyDescent="0.45">
      <c r="A417" s="89" t="s">
        <v>49</v>
      </c>
      <c r="B417" s="89" t="s">
        <v>50</v>
      </c>
      <c r="C417" s="89" t="s">
        <v>47</v>
      </c>
      <c r="D417" s="90">
        <v>44603</v>
      </c>
      <c r="AC417" s="89">
        <v>403.68686200000002</v>
      </c>
      <c r="AI417" s="89">
        <v>568.52184299999999</v>
      </c>
    </row>
    <row r="418" spans="1:35" s="89" customFormat="1" x14ac:dyDescent="0.45">
      <c r="A418" s="89" t="s">
        <v>49</v>
      </c>
      <c r="B418" s="89" t="s">
        <v>50</v>
      </c>
      <c r="C418" s="89" t="s">
        <v>47</v>
      </c>
      <c r="D418" s="90">
        <v>44604</v>
      </c>
      <c r="AC418" s="89">
        <v>403.68686200000002</v>
      </c>
      <c r="AI418" s="89">
        <v>568.52184299999999</v>
      </c>
    </row>
    <row r="419" spans="1:35" s="89" customFormat="1" x14ac:dyDescent="0.45">
      <c r="A419" s="89" t="s">
        <v>49</v>
      </c>
      <c r="B419" s="89" t="s">
        <v>50</v>
      </c>
      <c r="C419" s="89" t="s">
        <v>47</v>
      </c>
      <c r="D419" s="90">
        <v>44605</v>
      </c>
      <c r="AC419" s="89">
        <v>403.68686200000002</v>
      </c>
      <c r="AI419" s="89">
        <v>568.52184299999999</v>
      </c>
    </row>
    <row r="420" spans="1:35" s="89" customFormat="1" x14ac:dyDescent="0.45">
      <c r="A420" s="89" t="s">
        <v>49</v>
      </c>
      <c r="B420" s="89" t="s">
        <v>50</v>
      </c>
      <c r="C420" s="89" t="s">
        <v>47</v>
      </c>
      <c r="D420" s="90">
        <v>44606</v>
      </c>
      <c r="AC420" s="89">
        <v>403.68686200000002</v>
      </c>
      <c r="AI420" s="89">
        <v>568.52184299999999</v>
      </c>
    </row>
    <row r="421" spans="1:35" s="89" customFormat="1" x14ac:dyDescent="0.45">
      <c r="A421" s="89" t="s">
        <v>49</v>
      </c>
      <c r="B421" s="89" t="s">
        <v>50</v>
      </c>
      <c r="C421" s="89" t="s">
        <v>47</v>
      </c>
      <c r="D421" s="90">
        <v>44607</v>
      </c>
      <c r="AC421" s="89">
        <v>403.68686200000002</v>
      </c>
      <c r="AI421" s="89">
        <v>568.52184299999999</v>
      </c>
    </row>
    <row r="422" spans="1:35" s="89" customFormat="1" x14ac:dyDescent="0.45">
      <c r="A422" s="89" t="s">
        <v>49</v>
      </c>
      <c r="B422" s="89" t="s">
        <v>50</v>
      </c>
      <c r="C422" s="89" t="s">
        <v>47</v>
      </c>
      <c r="D422" s="90">
        <v>44608</v>
      </c>
      <c r="AC422" s="89">
        <v>403.68686200000002</v>
      </c>
      <c r="AI422" s="89">
        <v>568.52184299999999</v>
      </c>
    </row>
    <row r="423" spans="1:35" s="89" customFormat="1" x14ac:dyDescent="0.45">
      <c r="A423" s="89" t="s">
        <v>49</v>
      </c>
      <c r="B423" s="89" t="s">
        <v>50</v>
      </c>
      <c r="C423" s="89" t="s">
        <v>47</v>
      </c>
      <c r="D423" s="90">
        <v>44609</v>
      </c>
      <c r="AC423" s="89">
        <v>403.68686200000002</v>
      </c>
      <c r="AI423" s="89">
        <v>568.52184299999999</v>
      </c>
    </row>
    <row r="424" spans="1:35" s="89" customFormat="1" x14ac:dyDescent="0.45">
      <c r="A424" s="89" t="s">
        <v>49</v>
      </c>
      <c r="B424" s="89" t="s">
        <v>50</v>
      </c>
      <c r="C424" s="89" t="s">
        <v>47</v>
      </c>
      <c r="D424" s="90">
        <v>44610</v>
      </c>
      <c r="AC424" s="89">
        <v>403.68686200000002</v>
      </c>
      <c r="AI424" s="89">
        <v>568.52184299999999</v>
      </c>
    </row>
    <row r="425" spans="1:35" s="89" customFormat="1" x14ac:dyDescent="0.45">
      <c r="A425" s="89" t="s">
        <v>49</v>
      </c>
      <c r="B425" s="89" t="s">
        <v>50</v>
      </c>
      <c r="C425" s="89" t="s">
        <v>47</v>
      </c>
      <c r="D425" s="90">
        <v>44611</v>
      </c>
      <c r="AC425" s="89">
        <v>403.68686200000002</v>
      </c>
      <c r="AI425" s="89">
        <v>568.52184299999999</v>
      </c>
    </row>
    <row r="426" spans="1:35" s="89" customFormat="1" x14ac:dyDescent="0.45">
      <c r="A426" s="89" t="s">
        <v>49</v>
      </c>
      <c r="B426" s="89" t="s">
        <v>50</v>
      </c>
      <c r="C426" s="89" t="s">
        <v>47</v>
      </c>
      <c r="D426" s="90">
        <v>44612</v>
      </c>
      <c r="AC426" s="89">
        <v>403.68686200000002</v>
      </c>
      <c r="AI426" s="89">
        <v>568.52184299999999</v>
      </c>
    </row>
    <row r="427" spans="1:35" s="89" customFormat="1" x14ac:dyDescent="0.45">
      <c r="A427" s="89" t="s">
        <v>49</v>
      </c>
      <c r="B427" s="89" t="s">
        <v>50</v>
      </c>
      <c r="C427" s="89" t="s">
        <v>47</v>
      </c>
      <c r="D427" s="90">
        <v>44613</v>
      </c>
      <c r="AC427" s="89">
        <v>403.68686200000002</v>
      </c>
      <c r="AI427" s="89">
        <v>568.52184299999999</v>
      </c>
    </row>
    <row r="428" spans="1:35" s="89" customFormat="1" x14ac:dyDescent="0.45">
      <c r="A428" s="89" t="s">
        <v>49</v>
      </c>
      <c r="B428" s="89" t="s">
        <v>50</v>
      </c>
      <c r="C428" s="89" t="s">
        <v>47</v>
      </c>
      <c r="D428" s="90">
        <v>44614</v>
      </c>
      <c r="AC428" s="89">
        <v>403.68686200000002</v>
      </c>
      <c r="AI428" s="89">
        <v>568.52184299999999</v>
      </c>
    </row>
    <row r="429" spans="1:35" s="89" customFormat="1" x14ac:dyDescent="0.45">
      <c r="A429" s="89" t="s">
        <v>49</v>
      </c>
      <c r="B429" s="89" t="s">
        <v>50</v>
      </c>
      <c r="C429" s="89" t="s">
        <v>47</v>
      </c>
      <c r="D429" s="90">
        <v>44615</v>
      </c>
      <c r="AC429" s="89">
        <v>403.68686200000002</v>
      </c>
      <c r="AI429" s="89">
        <v>568.52184299999999</v>
      </c>
    </row>
    <row r="430" spans="1:35" s="89" customFormat="1" x14ac:dyDescent="0.45">
      <c r="A430" s="89" t="s">
        <v>49</v>
      </c>
      <c r="B430" s="89" t="s">
        <v>50</v>
      </c>
      <c r="C430" s="89" t="s">
        <v>47</v>
      </c>
      <c r="D430" s="90">
        <v>44616</v>
      </c>
      <c r="AC430" s="89">
        <v>403.68686200000002</v>
      </c>
      <c r="AI430" s="89">
        <v>568.52184299999999</v>
      </c>
    </row>
    <row r="431" spans="1:35" s="89" customFormat="1" x14ac:dyDescent="0.45">
      <c r="A431" s="89" t="s">
        <v>49</v>
      </c>
      <c r="B431" s="89" t="s">
        <v>50</v>
      </c>
      <c r="C431" s="89" t="s">
        <v>47</v>
      </c>
      <c r="D431" s="90">
        <v>44617</v>
      </c>
      <c r="AC431" s="89">
        <v>403.68686200000002</v>
      </c>
      <c r="AI431" s="89">
        <v>568.52184299999999</v>
      </c>
    </row>
    <row r="432" spans="1:35" s="89" customFormat="1" x14ac:dyDescent="0.45">
      <c r="A432" s="89" t="s">
        <v>49</v>
      </c>
      <c r="B432" s="89" t="s">
        <v>50</v>
      </c>
      <c r="C432" s="89" t="s">
        <v>47</v>
      </c>
      <c r="D432" s="90">
        <v>44618</v>
      </c>
      <c r="AC432" s="89">
        <v>403.68686200000002</v>
      </c>
      <c r="AI432" s="89">
        <v>568.52184299999999</v>
      </c>
    </row>
    <row r="433" spans="1:35" s="89" customFormat="1" x14ac:dyDescent="0.45">
      <c r="A433" s="89" t="s">
        <v>49</v>
      </c>
      <c r="B433" s="89" t="s">
        <v>50</v>
      </c>
      <c r="C433" s="89" t="s">
        <v>47</v>
      </c>
      <c r="D433" s="90">
        <v>44619</v>
      </c>
      <c r="AC433" s="89">
        <v>403.68686200000002</v>
      </c>
      <c r="AI433" s="89">
        <v>568.52184299999999</v>
      </c>
    </row>
    <row r="434" spans="1:35" s="89" customFormat="1" x14ac:dyDescent="0.45">
      <c r="A434" s="89" t="s">
        <v>49</v>
      </c>
      <c r="B434" s="89" t="s">
        <v>50</v>
      </c>
      <c r="C434" s="89" t="s">
        <v>47</v>
      </c>
      <c r="D434" s="90">
        <v>44620</v>
      </c>
      <c r="AC434" s="89">
        <v>403.68686200000002</v>
      </c>
      <c r="AI434" s="89">
        <v>568.52184299999999</v>
      </c>
    </row>
    <row r="435" spans="1:35" s="89" customFormat="1" x14ac:dyDescent="0.45">
      <c r="A435" s="89" t="s">
        <v>49</v>
      </c>
      <c r="B435" s="89" t="s">
        <v>50</v>
      </c>
      <c r="C435" s="89" t="s">
        <v>47</v>
      </c>
      <c r="D435" s="90">
        <v>44621</v>
      </c>
      <c r="AC435" s="89">
        <v>403.68686200000002</v>
      </c>
      <c r="AI435" s="89">
        <v>568.52184299999999</v>
      </c>
    </row>
    <row r="436" spans="1:35" s="89" customFormat="1" x14ac:dyDescent="0.45">
      <c r="A436" s="89" t="s">
        <v>49</v>
      </c>
      <c r="B436" s="89" t="s">
        <v>50</v>
      </c>
      <c r="C436" s="89" t="s">
        <v>47</v>
      </c>
      <c r="D436" s="90">
        <v>44622</v>
      </c>
      <c r="AC436" s="89">
        <v>403.68686200000002</v>
      </c>
      <c r="AI436" s="89">
        <v>568.52184299999999</v>
      </c>
    </row>
    <row r="437" spans="1:35" s="89" customFormat="1" x14ac:dyDescent="0.45">
      <c r="A437" s="89" t="s">
        <v>49</v>
      </c>
      <c r="B437" s="89" t="s">
        <v>50</v>
      </c>
      <c r="C437" s="89" t="s">
        <v>47</v>
      </c>
      <c r="D437" s="90">
        <v>44623</v>
      </c>
      <c r="AC437" s="89">
        <v>403.68686200000002</v>
      </c>
      <c r="AI437" s="89">
        <v>568.52184299999999</v>
      </c>
    </row>
    <row r="438" spans="1:35" s="89" customFormat="1" x14ac:dyDescent="0.45">
      <c r="A438" s="89" t="s">
        <v>49</v>
      </c>
      <c r="B438" s="89" t="s">
        <v>50</v>
      </c>
      <c r="C438" s="89" t="s">
        <v>47</v>
      </c>
      <c r="D438" s="90">
        <v>44624</v>
      </c>
      <c r="AC438" s="89">
        <v>403.68686200000002</v>
      </c>
      <c r="AI438" s="89">
        <v>568.52184299999999</v>
      </c>
    </row>
    <row r="439" spans="1:35" s="89" customFormat="1" x14ac:dyDescent="0.45">
      <c r="A439" s="89" t="s">
        <v>49</v>
      </c>
      <c r="B439" s="89" t="s">
        <v>50</v>
      </c>
      <c r="C439" s="89" t="s">
        <v>47</v>
      </c>
      <c r="D439" s="90">
        <v>44625</v>
      </c>
      <c r="AC439" s="89">
        <v>403.68686200000002</v>
      </c>
      <c r="AI439" s="89">
        <v>568.52184299999999</v>
      </c>
    </row>
    <row r="440" spans="1:35" s="89" customFormat="1" x14ac:dyDescent="0.45">
      <c r="A440" s="89" t="s">
        <v>49</v>
      </c>
      <c r="B440" s="89" t="s">
        <v>50</v>
      </c>
      <c r="C440" s="89" t="s">
        <v>47</v>
      </c>
      <c r="D440" s="90">
        <v>44626</v>
      </c>
      <c r="AC440" s="89">
        <v>403.68686200000002</v>
      </c>
      <c r="AI440" s="89">
        <v>568.52184299999999</v>
      </c>
    </row>
    <row r="441" spans="1:35" s="89" customFormat="1" x14ac:dyDescent="0.45">
      <c r="A441" s="89" t="s">
        <v>49</v>
      </c>
      <c r="B441" s="89" t="s">
        <v>50</v>
      </c>
      <c r="C441" s="89" t="s">
        <v>47</v>
      </c>
      <c r="D441" s="90">
        <v>44627</v>
      </c>
      <c r="AC441" s="89">
        <v>403.68686200000002</v>
      </c>
      <c r="AI441" s="89">
        <v>568.52184299999999</v>
      </c>
    </row>
    <row r="442" spans="1:35" s="89" customFormat="1" x14ac:dyDescent="0.45">
      <c r="A442" s="89" t="s">
        <v>49</v>
      </c>
      <c r="B442" s="89" t="s">
        <v>50</v>
      </c>
      <c r="C442" s="89" t="s">
        <v>47</v>
      </c>
      <c r="D442" s="90">
        <v>44628</v>
      </c>
      <c r="AC442" s="89">
        <v>403.68686200000002</v>
      </c>
      <c r="AI442" s="89">
        <v>568.52184299999999</v>
      </c>
    </row>
    <row r="443" spans="1:35" s="89" customFormat="1" x14ac:dyDescent="0.45">
      <c r="A443" s="89" t="s">
        <v>49</v>
      </c>
      <c r="B443" s="89" t="s">
        <v>50</v>
      </c>
      <c r="C443" s="89" t="s">
        <v>47</v>
      </c>
      <c r="D443" s="90">
        <v>44629</v>
      </c>
      <c r="AC443" s="89">
        <v>403.68686200000002</v>
      </c>
      <c r="AI443" s="89">
        <v>568.52184299999999</v>
      </c>
    </row>
    <row r="444" spans="1:35" s="89" customFormat="1" x14ac:dyDescent="0.45">
      <c r="A444" s="89" t="s">
        <v>49</v>
      </c>
      <c r="B444" s="89" t="s">
        <v>50</v>
      </c>
      <c r="C444" s="89" t="s">
        <v>47</v>
      </c>
      <c r="D444" s="90">
        <v>44630</v>
      </c>
      <c r="AC444" s="89">
        <v>403.68686200000002</v>
      </c>
      <c r="AI444" s="89">
        <v>568.52184299999999</v>
      </c>
    </row>
    <row r="445" spans="1:35" s="89" customFormat="1" x14ac:dyDescent="0.45">
      <c r="A445" s="89" t="s">
        <v>49</v>
      </c>
      <c r="B445" s="89" t="s">
        <v>50</v>
      </c>
      <c r="C445" s="89" t="s">
        <v>47</v>
      </c>
      <c r="D445" s="90">
        <v>44631</v>
      </c>
      <c r="AC445" s="89">
        <v>403.68686200000002</v>
      </c>
      <c r="AI445" s="89">
        <v>568.52184299999999</v>
      </c>
    </row>
    <row r="446" spans="1:35" s="89" customFormat="1" x14ac:dyDescent="0.45">
      <c r="A446" s="89" t="s">
        <v>49</v>
      </c>
      <c r="B446" s="89" t="s">
        <v>50</v>
      </c>
      <c r="C446" s="89" t="s">
        <v>47</v>
      </c>
      <c r="D446" s="90">
        <v>44632</v>
      </c>
      <c r="AC446" s="89">
        <v>403.68686200000002</v>
      </c>
      <c r="AI446" s="89">
        <v>568.52184299999999</v>
      </c>
    </row>
    <row r="447" spans="1:35" s="89" customFormat="1" x14ac:dyDescent="0.45">
      <c r="A447" s="89" t="s">
        <v>49</v>
      </c>
      <c r="B447" s="89" t="s">
        <v>50</v>
      </c>
      <c r="C447" s="89" t="s">
        <v>47</v>
      </c>
      <c r="D447" s="90">
        <v>44633</v>
      </c>
      <c r="AC447" s="89">
        <v>403.68686200000002</v>
      </c>
      <c r="AI447" s="89">
        <v>568.52184299999999</v>
      </c>
    </row>
    <row r="448" spans="1:35" s="89" customFormat="1" x14ac:dyDescent="0.45">
      <c r="A448" s="89" t="s">
        <v>49</v>
      </c>
      <c r="B448" s="89" t="s">
        <v>50</v>
      </c>
      <c r="C448" s="89" t="s">
        <v>47</v>
      </c>
      <c r="D448" s="90">
        <v>44634</v>
      </c>
      <c r="AC448" s="89">
        <v>403.68686200000002</v>
      </c>
      <c r="AI448" s="89">
        <v>568.52184299999999</v>
      </c>
    </row>
    <row r="449" spans="1:35" s="89" customFormat="1" x14ac:dyDescent="0.45">
      <c r="A449" s="89" t="s">
        <v>49</v>
      </c>
      <c r="B449" s="89" t="s">
        <v>50</v>
      </c>
      <c r="C449" s="89" t="s">
        <v>47</v>
      </c>
      <c r="D449" s="90">
        <v>44635</v>
      </c>
      <c r="AC449" s="89">
        <v>403.68686200000002</v>
      </c>
      <c r="AI449" s="89">
        <v>568.52184299999999</v>
      </c>
    </row>
    <row r="450" spans="1:35" s="89" customFormat="1" x14ac:dyDescent="0.45">
      <c r="A450" s="89" t="s">
        <v>49</v>
      </c>
      <c r="B450" s="89" t="s">
        <v>50</v>
      </c>
      <c r="C450" s="89" t="s">
        <v>47</v>
      </c>
      <c r="D450" s="90">
        <v>44636</v>
      </c>
      <c r="AC450" s="89">
        <v>403.68686200000002</v>
      </c>
      <c r="AI450" s="89">
        <v>568.52184299999999</v>
      </c>
    </row>
    <row r="451" spans="1:35" s="89" customFormat="1" x14ac:dyDescent="0.45">
      <c r="A451" s="89" t="s">
        <v>49</v>
      </c>
      <c r="B451" s="89" t="s">
        <v>50</v>
      </c>
      <c r="C451" s="89" t="s">
        <v>47</v>
      </c>
      <c r="D451" s="90">
        <v>44637</v>
      </c>
      <c r="AC451" s="89">
        <v>403.68686200000002</v>
      </c>
      <c r="AI451" s="89">
        <v>568.52184299999999</v>
      </c>
    </row>
    <row r="452" spans="1:35" s="89" customFormat="1" x14ac:dyDescent="0.45">
      <c r="A452" s="89" t="s">
        <v>49</v>
      </c>
      <c r="B452" s="89" t="s">
        <v>50</v>
      </c>
      <c r="C452" s="89" t="s">
        <v>47</v>
      </c>
      <c r="D452" s="90">
        <v>44638</v>
      </c>
      <c r="AC452" s="89">
        <v>403.68686200000002</v>
      </c>
      <c r="AI452" s="89">
        <v>568.52184299999999</v>
      </c>
    </row>
    <row r="453" spans="1:35" s="89" customFormat="1" x14ac:dyDescent="0.45">
      <c r="A453" s="89" t="s">
        <v>49</v>
      </c>
      <c r="B453" s="89" t="s">
        <v>50</v>
      </c>
      <c r="C453" s="89" t="s">
        <v>47</v>
      </c>
      <c r="D453" s="90">
        <v>44639</v>
      </c>
      <c r="AC453" s="89">
        <v>403.68686200000002</v>
      </c>
      <c r="AI453" s="89">
        <v>568.52184299999999</v>
      </c>
    </row>
    <row r="454" spans="1:35" s="89" customFormat="1" x14ac:dyDescent="0.45">
      <c r="A454" s="89" t="s">
        <v>49</v>
      </c>
      <c r="B454" s="89" t="s">
        <v>50</v>
      </c>
      <c r="C454" s="89" t="s">
        <v>47</v>
      </c>
      <c r="D454" s="90">
        <v>44640</v>
      </c>
      <c r="AC454" s="89">
        <v>403.68686200000002</v>
      </c>
      <c r="AI454" s="89">
        <v>568.52184299999999</v>
      </c>
    </row>
    <row r="455" spans="1:35" s="89" customFormat="1" x14ac:dyDescent="0.45">
      <c r="A455" s="89" t="s">
        <v>49</v>
      </c>
      <c r="B455" s="89" t="s">
        <v>50</v>
      </c>
      <c r="C455" s="89" t="s">
        <v>47</v>
      </c>
      <c r="D455" s="90">
        <v>44641</v>
      </c>
      <c r="AC455" s="89">
        <v>403.68686200000002</v>
      </c>
      <c r="AI455" s="89">
        <v>568.52184299999999</v>
      </c>
    </row>
    <row r="456" spans="1:35" s="89" customFormat="1" x14ac:dyDescent="0.45">
      <c r="A456" s="89" t="s">
        <v>49</v>
      </c>
      <c r="B456" s="89" t="s">
        <v>50</v>
      </c>
      <c r="C456" s="89" t="s">
        <v>47</v>
      </c>
      <c r="D456" s="90">
        <v>44642</v>
      </c>
      <c r="AC456" s="89">
        <v>403.68686200000002</v>
      </c>
      <c r="AI456" s="89">
        <v>568.52184299999999</v>
      </c>
    </row>
    <row r="457" spans="1:35" s="89" customFormat="1" x14ac:dyDescent="0.45">
      <c r="A457" s="89" t="s">
        <v>49</v>
      </c>
      <c r="B457" s="89" t="s">
        <v>50</v>
      </c>
      <c r="C457" s="89" t="s">
        <v>47</v>
      </c>
      <c r="D457" s="90">
        <v>44643</v>
      </c>
      <c r="AC457" s="89">
        <v>403.68686200000002</v>
      </c>
      <c r="AI457" s="89">
        <v>568.52184299999999</v>
      </c>
    </row>
    <row r="458" spans="1:35" s="89" customFormat="1" x14ac:dyDescent="0.45">
      <c r="A458" s="89" t="s">
        <v>49</v>
      </c>
      <c r="B458" s="89" t="s">
        <v>50</v>
      </c>
      <c r="C458" s="89" t="s">
        <v>47</v>
      </c>
      <c r="D458" s="90">
        <v>44644</v>
      </c>
      <c r="AC458" s="89">
        <v>403.68686200000002</v>
      </c>
      <c r="AI458" s="89">
        <v>568.52184299999999</v>
      </c>
    </row>
    <row r="459" spans="1:35" s="89" customFormat="1" x14ac:dyDescent="0.45">
      <c r="A459" s="89" t="s">
        <v>49</v>
      </c>
      <c r="B459" s="89" t="s">
        <v>50</v>
      </c>
      <c r="C459" s="89" t="s">
        <v>47</v>
      </c>
      <c r="D459" s="90">
        <v>44645</v>
      </c>
      <c r="AC459" s="89">
        <v>403.68686200000002</v>
      </c>
      <c r="AI459" s="89">
        <v>568.52184299999999</v>
      </c>
    </row>
    <row r="460" spans="1:35" s="89" customFormat="1" x14ac:dyDescent="0.45">
      <c r="A460" s="89" t="s">
        <v>49</v>
      </c>
      <c r="B460" s="89" t="s">
        <v>50</v>
      </c>
      <c r="C460" s="89" t="s">
        <v>47</v>
      </c>
      <c r="D460" s="90">
        <v>44646</v>
      </c>
      <c r="AC460" s="89">
        <v>386.86657600000001</v>
      </c>
      <c r="AI460" s="89">
        <v>544.83343290000005</v>
      </c>
    </row>
    <row r="461" spans="1:35" s="89" customFormat="1" x14ac:dyDescent="0.45">
      <c r="A461" s="89" t="s">
        <v>49</v>
      </c>
      <c r="B461" s="89" t="s">
        <v>50</v>
      </c>
      <c r="C461" s="89" t="s">
        <v>47</v>
      </c>
      <c r="D461" s="90">
        <v>44647</v>
      </c>
      <c r="AC461" s="89">
        <v>403.68686200000002</v>
      </c>
      <c r="AI461" s="89">
        <v>568.52184299999999</v>
      </c>
    </row>
    <row r="462" spans="1:35" s="89" customFormat="1" x14ac:dyDescent="0.45">
      <c r="A462" s="89" t="s">
        <v>49</v>
      </c>
      <c r="B462" s="89" t="s">
        <v>50</v>
      </c>
      <c r="C462" s="89" t="s">
        <v>47</v>
      </c>
      <c r="D462" s="90">
        <v>44648</v>
      </c>
      <c r="AC462" s="89">
        <v>403.68686200000002</v>
      </c>
      <c r="AI462" s="89">
        <v>568.52184299999999</v>
      </c>
    </row>
    <row r="463" spans="1:35" s="89" customFormat="1" x14ac:dyDescent="0.45">
      <c r="A463" s="89" t="s">
        <v>49</v>
      </c>
      <c r="B463" s="89" t="s">
        <v>50</v>
      </c>
      <c r="C463" s="89" t="s">
        <v>47</v>
      </c>
      <c r="D463" s="90">
        <v>44649</v>
      </c>
      <c r="AC463" s="89">
        <v>403.68686200000002</v>
      </c>
      <c r="AI463" s="89">
        <v>568.52184299999999</v>
      </c>
    </row>
    <row r="464" spans="1:35" s="89" customFormat="1" x14ac:dyDescent="0.45">
      <c r="A464" s="89" t="s">
        <v>49</v>
      </c>
      <c r="B464" s="89" t="s">
        <v>50</v>
      </c>
      <c r="C464" s="89" t="s">
        <v>47</v>
      </c>
      <c r="D464" s="90">
        <v>44650</v>
      </c>
      <c r="AC464" s="89">
        <v>403.68686200000002</v>
      </c>
      <c r="AI464" s="89">
        <v>568.52184299999999</v>
      </c>
    </row>
    <row r="465" spans="1:35" s="89" customFormat="1" x14ac:dyDescent="0.45">
      <c r="A465" s="89" t="s">
        <v>49</v>
      </c>
      <c r="B465" s="89" t="s">
        <v>50</v>
      </c>
      <c r="C465" s="89" t="s">
        <v>47</v>
      </c>
      <c r="D465" s="90">
        <v>44651</v>
      </c>
      <c r="AC465" s="89">
        <v>403.68686200000002</v>
      </c>
      <c r="AI465" s="89">
        <v>568.52184299999999</v>
      </c>
    </row>
    <row r="466" spans="1:35" s="89" customFormat="1" x14ac:dyDescent="0.45">
      <c r="A466" s="89" t="s">
        <v>49</v>
      </c>
      <c r="B466" s="89" t="s">
        <v>50</v>
      </c>
      <c r="C466" s="89" t="s">
        <v>47</v>
      </c>
      <c r="D466" s="90">
        <v>44652</v>
      </c>
      <c r="AC466" s="89">
        <v>403.68686200000002</v>
      </c>
      <c r="AI466" s="89">
        <v>568.52184299999999</v>
      </c>
    </row>
    <row r="467" spans="1:35" s="89" customFormat="1" x14ac:dyDescent="0.45">
      <c r="A467" s="89" t="s">
        <v>49</v>
      </c>
      <c r="B467" s="89" t="s">
        <v>50</v>
      </c>
      <c r="C467" s="89" t="s">
        <v>47</v>
      </c>
      <c r="D467" s="90">
        <v>44653</v>
      </c>
      <c r="AC467" s="89">
        <v>403.68686200000002</v>
      </c>
      <c r="AI467" s="89">
        <v>568.52184299999999</v>
      </c>
    </row>
    <row r="468" spans="1:35" s="89" customFormat="1" x14ac:dyDescent="0.45">
      <c r="A468" s="89" t="s">
        <v>49</v>
      </c>
      <c r="B468" s="89" t="s">
        <v>50</v>
      </c>
      <c r="C468" s="89" t="s">
        <v>47</v>
      </c>
      <c r="D468" s="90">
        <v>44654</v>
      </c>
      <c r="AC468" s="89">
        <v>403.68686200000002</v>
      </c>
      <c r="AI468" s="89">
        <v>568.52184299999999</v>
      </c>
    </row>
    <row r="469" spans="1:35" s="89" customFormat="1" x14ac:dyDescent="0.45">
      <c r="A469" s="89" t="s">
        <v>49</v>
      </c>
      <c r="B469" s="89" t="s">
        <v>50</v>
      </c>
      <c r="C469" s="89" t="s">
        <v>47</v>
      </c>
      <c r="D469" s="90">
        <v>44655</v>
      </c>
      <c r="AC469" s="89">
        <v>403.68686200000002</v>
      </c>
      <c r="AI469" s="89">
        <v>568.52184299999999</v>
      </c>
    </row>
    <row r="470" spans="1:35" s="89" customFormat="1" x14ac:dyDescent="0.45">
      <c r="A470" s="89" t="s">
        <v>49</v>
      </c>
      <c r="B470" s="89" t="s">
        <v>50</v>
      </c>
      <c r="C470" s="89" t="s">
        <v>47</v>
      </c>
      <c r="D470" s="90">
        <v>44656</v>
      </c>
      <c r="AC470" s="89">
        <v>403.68686200000002</v>
      </c>
      <c r="AI470" s="89">
        <v>568.52184299999999</v>
      </c>
    </row>
    <row r="471" spans="1:35" s="89" customFormat="1" x14ac:dyDescent="0.45">
      <c r="A471" s="89" t="s">
        <v>49</v>
      </c>
      <c r="B471" s="89" t="s">
        <v>50</v>
      </c>
      <c r="C471" s="89" t="s">
        <v>47</v>
      </c>
      <c r="D471" s="90">
        <v>44657</v>
      </c>
      <c r="AC471" s="89">
        <v>403.68686200000002</v>
      </c>
      <c r="AI471" s="89">
        <v>568.52184299999999</v>
      </c>
    </row>
    <row r="472" spans="1:35" s="89" customFormat="1" x14ac:dyDescent="0.45">
      <c r="A472" s="89" t="s">
        <v>49</v>
      </c>
      <c r="B472" s="89" t="s">
        <v>50</v>
      </c>
      <c r="C472" s="89" t="s">
        <v>47</v>
      </c>
      <c r="D472" s="90">
        <v>44658</v>
      </c>
      <c r="AC472" s="89">
        <v>403.68686200000002</v>
      </c>
      <c r="AI472" s="89">
        <v>568.52184299999999</v>
      </c>
    </row>
    <row r="473" spans="1:35" s="89" customFormat="1" x14ac:dyDescent="0.45">
      <c r="A473" s="89" t="s">
        <v>49</v>
      </c>
      <c r="B473" s="89" t="s">
        <v>50</v>
      </c>
      <c r="C473" s="89" t="s">
        <v>47</v>
      </c>
      <c r="D473" s="90">
        <v>44659</v>
      </c>
      <c r="AC473" s="89">
        <v>403.68686200000002</v>
      </c>
      <c r="AI473" s="89">
        <v>568.52184299999999</v>
      </c>
    </row>
    <row r="474" spans="1:35" s="89" customFormat="1" x14ac:dyDescent="0.45">
      <c r="A474" s="89" t="s">
        <v>49</v>
      </c>
      <c r="B474" s="89" t="s">
        <v>50</v>
      </c>
      <c r="C474" s="89" t="s">
        <v>47</v>
      </c>
      <c r="D474" s="90">
        <v>44660</v>
      </c>
      <c r="AC474" s="89">
        <v>403.68686200000002</v>
      </c>
      <c r="AI474" s="89">
        <v>568.52184299999999</v>
      </c>
    </row>
    <row r="475" spans="1:35" s="89" customFormat="1" x14ac:dyDescent="0.45">
      <c r="A475" s="89" t="s">
        <v>49</v>
      </c>
      <c r="B475" s="89" t="s">
        <v>50</v>
      </c>
      <c r="C475" s="89" t="s">
        <v>47</v>
      </c>
      <c r="D475" s="90">
        <v>44661</v>
      </c>
      <c r="AC475" s="89">
        <v>403.68686200000002</v>
      </c>
      <c r="AI475" s="89">
        <v>568.52184299999999</v>
      </c>
    </row>
    <row r="476" spans="1:35" s="89" customFormat="1" x14ac:dyDescent="0.45">
      <c r="A476" s="89" t="s">
        <v>49</v>
      </c>
      <c r="B476" s="89" t="s">
        <v>50</v>
      </c>
      <c r="C476" s="89" t="s">
        <v>47</v>
      </c>
      <c r="D476" s="90">
        <v>44662</v>
      </c>
      <c r="AC476" s="89">
        <v>403.68686200000002</v>
      </c>
      <c r="AI476" s="89">
        <v>568.52184299999999</v>
      </c>
    </row>
    <row r="477" spans="1:35" s="89" customFormat="1" x14ac:dyDescent="0.45">
      <c r="A477" s="89" t="s">
        <v>49</v>
      </c>
      <c r="B477" s="89" t="s">
        <v>50</v>
      </c>
      <c r="C477" s="89" t="s">
        <v>47</v>
      </c>
      <c r="D477" s="90">
        <v>44663</v>
      </c>
      <c r="AC477" s="89">
        <v>403.68686200000002</v>
      </c>
      <c r="AI477" s="89">
        <v>568.52184299999999</v>
      </c>
    </row>
    <row r="478" spans="1:35" s="89" customFormat="1" x14ac:dyDescent="0.45">
      <c r="A478" s="89" t="s">
        <v>49</v>
      </c>
      <c r="B478" s="89" t="s">
        <v>50</v>
      </c>
      <c r="C478" s="89" t="s">
        <v>47</v>
      </c>
      <c r="D478" s="90">
        <v>44664</v>
      </c>
      <c r="AC478" s="89">
        <v>403.68686200000002</v>
      </c>
      <c r="AI478" s="89">
        <v>568.52184299999999</v>
      </c>
    </row>
    <row r="479" spans="1:35" s="89" customFormat="1" x14ac:dyDescent="0.45">
      <c r="A479" s="89" t="s">
        <v>49</v>
      </c>
      <c r="B479" s="89" t="s">
        <v>50</v>
      </c>
      <c r="C479" s="89" t="s">
        <v>47</v>
      </c>
      <c r="D479" s="90">
        <v>44665</v>
      </c>
      <c r="AC479" s="89">
        <v>403.68686200000002</v>
      </c>
      <c r="AI479" s="89">
        <v>568.52184299999999</v>
      </c>
    </row>
    <row r="480" spans="1:35" s="89" customFormat="1" x14ac:dyDescent="0.45">
      <c r="A480" s="89" t="s">
        <v>49</v>
      </c>
      <c r="B480" s="89" t="s">
        <v>50</v>
      </c>
      <c r="C480" s="89" t="s">
        <v>47</v>
      </c>
      <c r="D480" s="90">
        <v>44666</v>
      </c>
      <c r="AC480" s="89">
        <v>403.68686200000002</v>
      </c>
      <c r="AI480" s="89">
        <v>568.52184299999999</v>
      </c>
    </row>
    <row r="481" spans="1:35" s="89" customFormat="1" x14ac:dyDescent="0.45">
      <c r="A481" s="89" t="s">
        <v>49</v>
      </c>
      <c r="B481" s="89" t="s">
        <v>50</v>
      </c>
      <c r="C481" s="89" t="s">
        <v>47</v>
      </c>
      <c r="D481" s="90">
        <v>44667</v>
      </c>
      <c r="AC481" s="89">
        <v>403.68686200000002</v>
      </c>
      <c r="AI481" s="89">
        <v>568.52184299999999</v>
      </c>
    </row>
    <row r="482" spans="1:35" s="89" customFormat="1" x14ac:dyDescent="0.45">
      <c r="A482" s="89" t="s">
        <v>49</v>
      </c>
      <c r="B482" s="89" t="s">
        <v>50</v>
      </c>
      <c r="C482" s="89" t="s">
        <v>47</v>
      </c>
      <c r="D482" s="90">
        <v>44668</v>
      </c>
      <c r="AC482" s="89">
        <v>403.68686200000002</v>
      </c>
      <c r="AI482" s="89">
        <v>568.52184299999999</v>
      </c>
    </row>
    <row r="483" spans="1:35" s="89" customFormat="1" x14ac:dyDescent="0.45">
      <c r="A483" s="89" t="s">
        <v>49</v>
      </c>
      <c r="B483" s="89" t="s">
        <v>50</v>
      </c>
      <c r="C483" s="89" t="s">
        <v>47</v>
      </c>
      <c r="D483" s="90">
        <v>44669</v>
      </c>
      <c r="AC483" s="89">
        <v>403.68686200000002</v>
      </c>
      <c r="AI483" s="89">
        <v>568.52184299999999</v>
      </c>
    </row>
    <row r="484" spans="1:35" s="89" customFormat="1" x14ac:dyDescent="0.45">
      <c r="A484" s="89" t="s">
        <v>49</v>
      </c>
      <c r="B484" s="89" t="s">
        <v>50</v>
      </c>
      <c r="C484" s="89" t="s">
        <v>47</v>
      </c>
      <c r="D484" s="90">
        <v>44670</v>
      </c>
      <c r="AC484" s="89">
        <v>403.68686200000002</v>
      </c>
      <c r="AI484" s="89">
        <v>568.52184299999999</v>
      </c>
    </row>
    <row r="485" spans="1:35" s="89" customFormat="1" x14ac:dyDescent="0.45">
      <c r="A485" s="89" t="s">
        <v>49</v>
      </c>
      <c r="B485" s="89" t="s">
        <v>50</v>
      </c>
      <c r="C485" s="89" t="s">
        <v>47</v>
      </c>
      <c r="D485" s="90">
        <v>44671</v>
      </c>
      <c r="AC485" s="89">
        <v>403.68686200000002</v>
      </c>
      <c r="AI485" s="89">
        <v>568.52184299999999</v>
      </c>
    </row>
    <row r="486" spans="1:35" s="89" customFormat="1" x14ac:dyDescent="0.45">
      <c r="A486" s="89" t="s">
        <v>49</v>
      </c>
      <c r="B486" s="89" t="s">
        <v>50</v>
      </c>
      <c r="C486" s="89" t="s">
        <v>47</v>
      </c>
      <c r="D486" s="90">
        <v>44672</v>
      </c>
      <c r="AC486" s="89">
        <v>403.68686200000002</v>
      </c>
      <c r="AI486" s="89">
        <v>568.52184299999999</v>
      </c>
    </row>
    <row r="487" spans="1:35" s="89" customFormat="1" x14ac:dyDescent="0.45">
      <c r="A487" s="89" t="s">
        <v>49</v>
      </c>
      <c r="B487" s="89" t="s">
        <v>50</v>
      </c>
      <c r="C487" s="89" t="s">
        <v>47</v>
      </c>
      <c r="D487" s="90">
        <v>44673</v>
      </c>
      <c r="AC487" s="89">
        <v>403.68686200000002</v>
      </c>
      <c r="AI487" s="89">
        <v>568.52184299999999</v>
      </c>
    </row>
    <row r="488" spans="1:35" s="89" customFormat="1" x14ac:dyDescent="0.45">
      <c r="A488" s="89" t="s">
        <v>49</v>
      </c>
      <c r="B488" s="89" t="s">
        <v>50</v>
      </c>
      <c r="C488" s="89" t="s">
        <v>47</v>
      </c>
      <c r="D488" s="90">
        <v>44674</v>
      </c>
      <c r="AC488" s="89">
        <v>403.68686200000002</v>
      </c>
      <c r="AI488" s="89">
        <v>568.52184299999999</v>
      </c>
    </row>
    <row r="489" spans="1:35" s="89" customFormat="1" x14ac:dyDescent="0.45">
      <c r="A489" s="89" t="s">
        <v>49</v>
      </c>
      <c r="B489" s="89" t="s">
        <v>50</v>
      </c>
      <c r="C489" s="89" t="s">
        <v>47</v>
      </c>
      <c r="D489" s="90">
        <v>44675</v>
      </c>
      <c r="AC489" s="89">
        <v>403.68686200000002</v>
      </c>
      <c r="AI489" s="89">
        <v>568.52184299999999</v>
      </c>
    </row>
    <row r="490" spans="1:35" s="89" customFormat="1" x14ac:dyDescent="0.45">
      <c r="A490" s="89" t="s">
        <v>49</v>
      </c>
      <c r="B490" s="89" t="s">
        <v>50</v>
      </c>
      <c r="C490" s="89" t="s">
        <v>47</v>
      </c>
      <c r="D490" s="90">
        <v>44676</v>
      </c>
      <c r="AC490" s="89">
        <v>403.68686200000002</v>
      </c>
      <c r="AI490" s="89">
        <v>568.52184299999999</v>
      </c>
    </row>
    <row r="491" spans="1:35" s="89" customFormat="1" x14ac:dyDescent="0.45">
      <c r="A491" s="89" t="s">
        <v>49</v>
      </c>
      <c r="B491" s="89" t="s">
        <v>50</v>
      </c>
      <c r="C491" s="89" t="s">
        <v>47</v>
      </c>
      <c r="D491" s="90">
        <v>44677</v>
      </c>
      <c r="AC491" s="89">
        <v>403.68686200000002</v>
      </c>
      <c r="AI491" s="89">
        <v>568.52184299999999</v>
      </c>
    </row>
    <row r="492" spans="1:35" s="89" customFormat="1" x14ac:dyDescent="0.45">
      <c r="A492" s="89" t="s">
        <v>49</v>
      </c>
      <c r="B492" s="89" t="s">
        <v>50</v>
      </c>
      <c r="C492" s="89" t="s">
        <v>47</v>
      </c>
      <c r="D492" s="90">
        <v>44678</v>
      </c>
      <c r="AC492" s="89">
        <v>403.68686200000002</v>
      </c>
      <c r="AI492" s="89">
        <v>568.52184299999999</v>
      </c>
    </row>
    <row r="493" spans="1:35" s="89" customFormat="1" x14ac:dyDescent="0.45">
      <c r="A493" s="89" t="s">
        <v>49</v>
      </c>
      <c r="B493" s="89" t="s">
        <v>50</v>
      </c>
      <c r="C493" s="89" t="s">
        <v>47</v>
      </c>
      <c r="D493" s="90">
        <v>44679</v>
      </c>
      <c r="AC493" s="89">
        <v>403.68686200000002</v>
      </c>
      <c r="AI493" s="89">
        <v>568.52184299999999</v>
      </c>
    </row>
    <row r="494" spans="1:35" s="89" customFormat="1" x14ac:dyDescent="0.45">
      <c r="A494" s="89" t="s">
        <v>49</v>
      </c>
      <c r="B494" s="89" t="s">
        <v>50</v>
      </c>
      <c r="C494" s="89" t="s">
        <v>47</v>
      </c>
      <c r="D494" s="90">
        <v>44680</v>
      </c>
      <c r="AC494" s="89">
        <v>403.68686200000002</v>
      </c>
      <c r="AI494" s="89">
        <v>568.52184299999999</v>
      </c>
    </row>
    <row r="495" spans="1:35" s="89" customFormat="1" x14ac:dyDescent="0.45">
      <c r="A495" s="89" t="s">
        <v>49</v>
      </c>
      <c r="B495" s="89" t="s">
        <v>50</v>
      </c>
      <c r="C495" s="89" t="s">
        <v>47</v>
      </c>
      <c r="D495" s="90">
        <v>44681</v>
      </c>
      <c r="AC495" s="89">
        <v>403.68686200000002</v>
      </c>
      <c r="AI495" s="89">
        <v>568.52184299999999</v>
      </c>
    </row>
    <row r="496" spans="1:35" s="89" customFormat="1" x14ac:dyDescent="0.45">
      <c r="A496" s="89" t="s">
        <v>49</v>
      </c>
      <c r="B496" s="89" t="s">
        <v>50</v>
      </c>
      <c r="C496" s="89" t="s">
        <v>47</v>
      </c>
      <c r="D496" s="90">
        <v>44682</v>
      </c>
      <c r="AC496" s="89">
        <v>403.68686200000002</v>
      </c>
      <c r="AI496" s="89">
        <v>568.52184299999999</v>
      </c>
    </row>
    <row r="497" spans="1:35" s="89" customFormat="1" x14ac:dyDescent="0.45">
      <c r="A497" s="89" t="s">
        <v>49</v>
      </c>
      <c r="B497" s="89" t="s">
        <v>50</v>
      </c>
      <c r="C497" s="89" t="s">
        <v>47</v>
      </c>
      <c r="D497" s="90">
        <v>44683</v>
      </c>
      <c r="AC497" s="89">
        <v>403.68686200000002</v>
      </c>
      <c r="AI497" s="89">
        <v>568.52184299999999</v>
      </c>
    </row>
    <row r="498" spans="1:35" s="89" customFormat="1" x14ac:dyDescent="0.45">
      <c r="A498" s="89" t="s">
        <v>49</v>
      </c>
      <c r="B498" s="89" t="s">
        <v>50</v>
      </c>
      <c r="C498" s="89" t="s">
        <v>47</v>
      </c>
      <c r="D498" s="90">
        <v>44684</v>
      </c>
      <c r="AC498" s="89">
        <v>403.68686200000002</v>
      </c>
      <c r="AI498" s="89">
        <v>568.52184299999999</v>
      </c>
    </row>
    <row r="499" spans="1:35" s="89" customFormat="1" x14ac:dyDescent="0.45">
      <c r="A499" s="89" t="s">
        <v>49</v>
      </c>
      <c r="B499" s="89" t="s">
        <v>50</v>
      </c>
      <c r="C499" s="89" t="s">
        <v>47</v>
      </c>
      <c r="D499" s="90">
        <v>44685</v>
      </c>
      <c r="AC499" s="89">
        <v>403.68686200000002</v>
      </c>
      <c r="AI499" s="89">
        <v>568.52184299999999</v>
      </c>
    </row>
    <row r="500" spans="1:35" s="89" customFormat="1" x14ac:dyDescent="0.45">
      <c r="A500" s="89" t="s">
        <v>49</v>
      </c>
      <c r="B500" s="89" t="s">
        <v>50</v>
      </c>
      <c r="C500" s="89" t="s">
        <v>47</v>
      </c>
      <c r="D500" s="90">
        <v>44686</v>
      </c>
      <c r="AC500" s="89">
        <v>403.68686200000002</v>
      </c>
      <c r="AI500" s="89">
        <v>568.52184299999999</v>
      </c>
    </row>
    <row r="501" spans="1:35" s="89" customFormat="1" x14ac:dyDescent="0.45">
      <c r="A501" s="89" t="s">
        <v>49</v>
      </c>
      <c r="B501" s="89" t="s">
        <v>50</v>
      </c>
      <c r="C501" s="89" t="s">
        <v>47</v>
      </c>
      <c r="D501" s="90">
        <v>44687</v>
      </c>
      <c r="AC501" s="89">
        <v>403.68686200000002</v>
      </c>
      <c r="AI501" s="89">
        <v>568.52184299999999</v>
      </c>
    </row>
    <row r="502" spans="1:35" s="89" customFormat="1" x14ac:dyDescent="0.45">
      <c r="A502" s="89" t="s">
        <v>49</v>
      </c>
      <c r="B502" s="89" t="s">
        <v>50</v>
      </c>
      <c r="C502" s="89" t="s">
        <v>47</v>
      </c>
      <c r="D502" s="90">
        <v>44688</v>
      </c>
      <c r="AC502" s="89">
        <v>403.68686200000002</v>
      </c>
      <c r="AI502" s="89">
        <v>568.52184299999999</v>
      </c>
    </row>
    <row r="503" spans="1:35" s="89" customFormat="1" x14ac:dyDescent="0.45">
      <c r="A503" s="89" t="s">
        <v>49</v>
      </c>
      <c r="B503" s="89" t="s">
        <v>50</v>
      </c>
      <c r="C503" s="89" t="s">
        <v>47</v>
      </c>
      <c r="D503" s="90">
        <v>44689</v>
      </c>
      <c r="AC503" s="89">
        <v>403.68686200000002</v>
      </c>
      <c r="AI503" s="89">
        <v>568.52184299999999</v>
      </c>
    </row>
    <row r="504" spans="1:35" s="89" customFormat="1" x14ac:dyDescent="0.45">
      <c r="A504" s="89" t="s">
        <v>49</v>
      </c>
      <c r="B504" s="89" t="s">
        <v>50</v>
      </c>
      <c r="C504" s="89" t="s">
        <v>47</v>
      </c>
      <c r="D504" s="90">
        <v>44690</v>
      </c>
      <c r="AC504" s="89">
        <v>403.68686200000002</v>
      </c>
      <c r="AI504" s="89">
        <v>568.52184299999999</v>
      </c>
    </row>
    <row r="505" spans="1:35" s="89" customFormat="1" x14ac:dyDescent="0.45">
      <c r="A505" s="89" t="s">
        <v>49</v>
      </c>
      <c r="B505" s="89" t="s">
        <v>50</v>
      </c>
      <c r="C505" s="89" t="s">
        <v>47</v>
      </c>
      <c r="D505" s="90">
        <v>44691</v>
      </c>
      <c r="AC505" s="89">
        <v>403.68686200000002</v>
      </c>
      <c r="AI505" s="89">
        <v>568.52184299999999</v>
      </c>
    </row>
    <row r="506" spans="1:35" s="89" customFormat="1" x14ac:dyDescent="0.45">
      <c r="A506" s="89" t="s">
        <v>49</v>
      </c>
      <c r="B506" s="89" t="s">
        <v>50</v>
      </c>
      <c r="C506" s="89" t="s">
        <v>47</v>
      </c>
      <c r="D506" s="90">
        <v>44692</v>
      </c>
      <c r="AC506" s="89">
        <v>403.68686200000002</v>
      </c>
      <c r="AI506" s="89">
        <v>568.52184299999999</v>
      </c>
    </row>
    <row r="507" spans="1:35" s="89" customFormat="1" x14ac:dyDescent="0.45">
      <c r="A507" s="89" t="s">
        <v>49</v>
      </c>
      <c r="B507" s="89" t="s">
        <v>50</v>
      </c>
      <c r="C507" s="89" t="s">
        <v>47</v>
      </c>
      <c r="D507" s="90">
        <v>44693</v>
      </c>
      <c r="AC507" s="89">
        <v>403.68686200000002</v>
      </c>
      <c r="AI507" s="89">
        <v>568.52184299999999</v>
      </c>
    </row>
    <row r="508" spans="1:35" s="89" customFormat="1" x14ac:dyDescent="0.45">
      <c r="A508" s="89" t="s">
        <v>49</v>
      </c>
      <c r="B508" s="89" t="s">
        <v>50</v>
      </c>
      <c r="C508" s="89" t="s">
        <v>47</v>
      </c>
      <c r="D508" s="90">
        <v>44694</v>
      </c>
      <c r="AC508" s="89">
        <v>403.68686200000002</v>
      </c>
      <c r="AI508" s="89">
        <v>568.52184299999999</v>
      </c>
    </row>
    <row r="509" spans="1:35" s="89" customFormat="1" x14ac:dyDescent="0.45">
      <c r="A509" s="89" t="s">
        <v>49</v>
      </c>
      <c r="B509" s="89" t="s">
        <v>50</v>
      </c>
      <c r="C509" s="89" t="s">
        <v>47</v>
      </c>
      <c r="D509" s="90">
        <v>44695</v>
      </c>
      <c r="AC509" s="89">
        <v>403.68686200000002</v>
      </c>
      <c r="AI509" s="89">
        <v>568.52184299999999</v>
      </c>
    </row>
    <row r="510" spans="1:35" s="89" customFormat="1" x14ac:dyDescent="0.45">
      <c r="A510" s="89" t="s">
        <v>49</v>
      </c>
      <c r="B510" s="89" t="s">
        <v>50</v>
      </c>
      <c r="C510" s="89" t="s">
        <v>47</v>
      </c>
      <c r="D510" s="90">
        <v>44696</v>
      </c>
      <c r="AC510" s="89">
        <v>403.68686200000002</v>
      </c>
      <c r="AI510" s="89">
        <v>568.52184299999999</v>
      </c>
    </row>
    <row r="511" spans="1:35" s="89" customFormat="1" x14ac:dyDescent="0.45">
      <c r="A511" s="89" t="s">
        <v>49</v>
      </c>
      <c r="B511" s="89" t="s">
        <v>50</v>
      </c>
      <c r="C511" s="89" t="s">
        <v>47</v>
      </c>
      <c r="D511" s="90">
        <v>44697</v>
      </c>
      <c r="AC511" s="89">
        <v>403.68686200000002</v>
      </c>
      <c r="AI511" s="89">
        <v>568.52184299999999</v>
      </c>
    </row>
    <row r="512" spans="1:35" s="89" customFormat="1" x14ac:dyDescent="0.45">
      <c r="A512" s="89" t="s">
        <v>49</v>
      </c>
      <c r="B512" s="89" t="s">
        <v>50</v>
      </c>
      <c r="C512" s="89" t="s">
        <v>47</v>
      </c>
      <c r="D512" s="90">
        <v>44698</v>
      </c>
      <c r="AC512" s="89">
        <v>403.68686200000002</v>
      </c>
      <c r="AI512" s="89">
        <v>568.52184299999999</v>
      </c>
    </row>
    <row r="513" spans="1:35" s="89" customFormat="1" x14ac:dyDescent="0.45">
      <c r="A513" s="89" t="s">
        <v>49</v>
      </c>
      <c r="B513" s="89" t="s">
        <v>50</v>
      </c>
      <c r="C513" s="89" t="s">
        <v>47</v>
      </c>
      <c r="D513" s="90">
        <v>44699</v>
      </c>
      <c r="AC513" s="89">
        <v>403.68686200000002</v>
      </c>
      <c r="AI513" s="89">
        <v>568.52184299999999</v>
      </c>
    </row>
    <row r="514" spans="1:35" s="89" customFormat="1" x14ac:dyDescent="0.45">
      <c r="A514" s="89" t="s">
        <v>49</v>
      </c>
      <c r="B514" s="89" t="s">
        <v>50</v>
      </c>
      <c r="C514" s="89" t="s">
        <v>47</v>
      </c>
      <c r="D514" s="90">
        <v>44700</v>
      </c>
      <c r="AC514" s="89">
        <v>403.68686200000002</v>
      </c>
      <c r="AI514" s="89">
        <v>568.52184299999999</v>
      </c>
    </row>
    <row r="515" spans="1:35" s="89" customFormat="1" x14ac:dyDescent="0.45">
      <c r="A515" s="89" t="s">
        <v>49</v>
      </c>
      <c r="B515" s="89" t="s">
        <v>50</v>
      </c>
      <c r="C515" s="89" t="s">
        <v>47</v>
      </c>
      <c r="D515" s="90">
        <v>44701</v>
      </c>
      <c r="AC515" s="89">
        <v>403.68686200000002</v>
      </c>
      <c r="AI515" s="89">
        <v>568.52184299999999</v>
      </c>
    </row>
    <row r="516" spans="1:35" s="89" customFormat="1" x14ac:dyDescent="0.45">
      <c r="A516" s="89" t="s">
        <v>49</v>
      </c>
      <c r="B516" s="89" t="s">
        <v>50</v>
      </c>
      <c r="C516" s="89" t="s">
        <v>47</v>
      </c>
      <c r="D516" s="90">
        <v>44702</v>
      </c>
      <c r="AC516" s="89">
        <v>403.68686200000002</v>
      </c>
      <c r="AI516" s="89">
        <v>568.52184299999999</v>
      </c>
    </row>
    <row r="517" spans="1:35" s="89" customFormat="1" x14ac:dyDescent="0.45">
      <c r="A517" s="89" t="s">
        <v>49</v>
      </c>
      <c r="B517" s="89" t="s">
        <v>50</v>
      </c>
      <c r="C517" s="89" t="s">
        <v>47</v>
      </c>
      <c r="D517" s="90">
        <v>44703</v>
      </c>
      <c r="AC517" s="89">
        <v>403.68686200000002</v>
      </c>
      <c r="AI517" s="89">
        <v>568.52184299999999</v>
      </c>
    </row>
    <row r="518" spans="1:35" s="89" customFormat="1" x14ac:dyDescent="0.45">
      <c r="A518" s="89" t="s">
        <v>49</v>
      </c>
      <c r="B518" s="89" t="s">
        <v>50</v>
      </c>
      <c r="C518" s="89" t="s">
        <v>47</v>
      </c>
      <c r="D518" s="90">
        <v>44704</v>
      </c>
      <c r="AC518" s="89">
        <v>403.68686200000002</v>
      </c>
      <c r="AI518" s="89">
        <v>568.52184299999999</v>
      </c>
    </row>
    <row r="519" spans="1:35" s="89" customFormat="1" x14ac:dyDescent="0.45">
      <c r="A519" s="89" t="s">
        <v>49</v>
      </c>
      <c r="B519" s="89" t="s">
        <v>50</v>
      </c>
      <c r="C519" s="89" t="s">
        <v>47</v>
      </c>
      <c r="D519" s="90">
        <v>44705</v>
      </c>
      <c r="AC519" s="89">
        <v>403.68686200000002</v>
      </c>
      <c r="AI519" s="89">
        <v>568.52184299999999</v>
      </c>
    </row>
    <row r="520" spans="1:35" s="89" customFormat="1" x14ac:dyDescent="0.45">
      <c r="A520" s="89" t="s">
        <v>49</v>
      </c>
      <c r="B520" s="89" t="s">
        <v>50</v>
      </c>
      <c r="C520" s="89" t="s">
        <v>47</v>
      </c>
      <c r="D520" s="90">
        <v>44706</v>
      </c>
      <c r="AC520" s="89">
        <v>403.68686200000002</v>
      </c>
      <c r="AI520" s="89">
        <v>568.52184299999999</v>
      </c>
    </row>
    <row r="521" spans="1:35" s="89" customFormat="1" x14ac:dyDescent="0.45">
      <c r="A521" s="89" t="s">
        <v>49</v>
      </c>
      <c r="B521" s="89" t="s">
        <v>50</v>
      </c>
      <c r="C521" s="89" t="s">
        <v>47</v>
      </c>
      <c r="D521" s="90">
        <v>44707</v>
      </c>
      <c r="AC521" s="89">
        <v>403.68686200000002</v>
      </c>
      <c r="AI521" s="89">
        <v>568.52184299999999</v>
      </c>
    </row>
    <row r="522" spans="1:35" s="89" customFormat="1" x14ac:dyDescent="0.45">
      <c r="A522" s="89" t="s">
        <v>49</v>
      </c>
      <c r="B522" s="89" t="s">
        <v>50</v>
      </c>
      <c r="C522" s="89" t="s">
        <v>47</v>
      </c>
      <c r="D522" s="90">
        <v>44708</v>
      </c>
      <c r="AC522" s="89">
        <v>403.68686200000002</v>
      </c>
      <c r="AI522" s="89">
        <v>568.52184299999999</v>
      </c>
    </row>
    <row r="523" spans="1:35" s="89" customFormat="1" x14ac:dyDescent="0.45">
      <c r="A523" s="89" t="s">
        <v>49</v>
      </c>
      <c r="B523" s="89" t="s">
        <v>50</v>
      </c>
      <c r="C523" s="89" t="s">
        <v>47</v>
      </c>
      <c r="D523" s="90">
        <v>44709</v>
      </c>
      <c r="AC523" s="89">
        <v>403.68686200000002</v>
      </c>
      <c r="AI523" s="89">
        <v>568.52184299999999</v>
      </c>
    </row>
    <row r="524" spans="1:35" s="89" customFormat="1" x14ac:dyDescent="0.45">
      <c r="A524" s="89" t="s">
        <v>49</v>
      </c>
      <c r="B524" s="89" t="s">
        <v>50</v>
      </c>
      <c r="C524" s="89" t="s">
        <v>47</v>
      </c>
      <c r="D524" s="90">
        <v>44710</v>
      </c>
      <c r="AC524" s="89">
        <v>403.68686200000002</v>
      </c>
      <c r="AI524" s="89">
        <v>568.52184299999999</v>
      </c>
    </row>
    <row r="525" spans="1:35" s="89" customFormat="1" x14ac:dyDescent="0.45">
      <c r="A525" s="89" t="s">
        <v>49</v>
      </c>
      <c r="B525" s="89" t="s">
        <v>50</v>
      </c>
      <c r="C525" s="89" t="s">
        <v>47</v>
      </c>
      <c r="D525" s="90">
        <v>44711</v>
      </c>
      <c r="AC525" s="89">
        <v>403.68686200000002</v>
      </c>
      <c r="AI525" s="89">
        <v>568.52184299999999</v>
      </c>
    </row>
    <row r="526" spans="1:35" s="89" customFormat="1" x14ac:dyDescent="0.45">
      <c r="A526" s="89" t="s">
        <v>49</v>
      </c>
      <c r="B526" s="89" t="s">
        <v>50</v>
      </c>
      <c r="C526" s="89" t="s">
        <v>47</v>
      </c>
      <c r="D526" s="90">
        <v>44712</v>
      </c>
      <c r="AC526" s="89">
        <v>403.68686200000002</v>
      </c>
      <c r="AI526" s="89">
        <v>568.52184299999999</v>
      </c>
    </row>
    <row r="527" spans="1:35" s="89" customFormat="1" x14ac:dyDescent="0.45">
      <c r="A527" s="89" t="s">
        <v>49</v>
      </c>
      <c r="B527" s="89" t="s">
        <v>50</v>
      </c>
      <c r="C527" s="89" t="s">
        <v>47</v>
      </c>
      <c r="D527" s="90">
        <v>44713</v>
      </c>
      <c r="AC527" s="89">
        <v>403.68686200000002</v>
      </c>
      <c r="AI527" s="89">
        <v>568.52184299999999</v>
      </c>
    </row>
    <row r="528" spans="1:35" s="89" customFormat="1" x14ac:dyDescent="0.45">
      <c r="A528" s="89" t="s">
        <v>49</v>
      </c>
      <c r="B528" s="89" t="s">
        <v>50</v>
      </c>
      <c r="C528" s="89" t="s">
        <v>47</v>
      </c>
      <c r="D528" s="90">
        <v>44714</v>
      </c>
      <c r="AC528" s="89">
        <v>403.68686200000002</v>
      </c>
      <c r="AI528" s="89">
        <v>568.52184299999999</v>
      </c>
    </row>
    <row r="529" spans="1:35" s="89" customFormat="1" x14ac:dyDescent="0.45">
      <c r="A529" s="89" t="s">
        <v>49</v>
      </c>
      <c r="B529" s="89" t="s">
        <v>50</v>
      </c>
      <c r="C529" s="89" t="s">
        <v>47</v>
      </c>
      <c r="D529" s="90">
        <v>44715</v>
      </c>
      <c r="AC529" s="89">
        <v>403.68686200000002</v>
      </c>
      <c r="AI529" s="89">
        <v>568.52184299999999</v>
      </c>
    </row>
    <row r="530" spans="1:35" s="89" customFormat="1" x14ac:dyDescent="0.45">
      <c r="A530" s="89" t="s">
        <v>49</v>
      </c>
      <c r="B530" s="89" t="s">
        <v>50</v>
      </c>
      <c r="C530" s="89" t="s">
        <v>47</v>
      </c>
      <c r="D530" s="90">
        <v>44716</v>
      </c>
      <c r="AC530" s="89">
        <v>403.68686200000002</v>
      </c>
      <c r="AI530" s="89">
        <v>568.52184299999999</v>
      </c>
    </row>
    <row r="531" spans="1:35" s="89" customFormat="1" x14ac:dyDescent="0.45">
      <c r="A531" s="89" t="s">
        <v>49</v>
      </c>
      <c r="B531" s="89" t="s">
        <v>50</v>
      </c>
      <c r="C531" s="89" t="s">
        <v>47</v>
      </c>
      <c r="D531" s="90">
        <v>44717</v>
      </c>
      <c r="AC531" s="89">
        <v>403.68686200000002</v>
      </c>
      <c r="AI531" s="89">
        <v>568.52184299999999</v>
      </c>
    </row>
    <row r="532" spans="1:35" s="89" customFormat="1" x14ac:dyDescent="0.45">
      <c r="A532" s="89" t="s">
        <v>49</v>
      </c>
      <c r="B532" s="89" t="s">
        <v>50</v>
      </c>
      <c r="C532" s="89" t="s">
        <v>47</v>
      </c>
      <c r="D532" s="90">
        <v>44718</v>
      </c>
      <c r="AC532" s="89">
        <v>403.68686200000002</v>
      </c>
      <c r="AI532" s="89">
        <v>568.52184299999999</v>
      </c>
    </row>
    <row r="533" spans="1:35" s="89" customFormat="1" x14ac:dyDescent="0.45">
      <c r="A533" s="89" t="s">
        <v>49</v>
      </c>
      <c r="B533" s="89" t="s">
        <v>50</v>
      </c>
      <c r="C533" s="89" t="s">
        <v>47</v>
      </c>
      <c r="D533" s="90">
        <v>44719</v>
      </c>
      <c r="K533" s="89">
        <v>0</v>
      </c>
      <c r="L533" s="89">
        <v>0</v>
      </c>
      <c r="AA533" s="89">
        <v>435</v>
      </c>
      <c r="AB533" s="89">
        <v>435</v>
      </c>
      <c r="AC533" s="89">
        <v>403.68686200000002</v>
      </c>
      <c r="AI533" s="89">
        <v>568.52184299999999</v>
      </c>
    </row>
    <row r="534" spans="1:35" s="89" customFormat="1" x14ac:dyDescent="0.45">
      <c r="A534" s="89" t="s">
        <v>49</v>
      </c>
      <c r="B534" s="89" t="s">
        <v>50</v>
      </c>
      <c r="C534" s="89" t="s">
        <v>47</v>
      </c>
      <c r="D534" s="90">
        <v>44720</v>
      </c>
      <c r="K534" s="89">
        <v>0.70273989199999998</v>
      </c>
      <c r="L534" s="89">
        <v>0.70273989199999998</v>
      </c>
      <c r="AA534" s="89">
        <v>120</v>
      </c>
      <c r="AB534" s="89">
        <v>120</v>
      </c>
      <c r="AC534" s="89">
        <v>403.68686200000002</v>
      </c>
      <c r="AI534" s="89">
        <v>568.52184299999999</v>
      </c>
    </row>
    <row r="535" spans="1:35" s="89" customFormat="1" x14ac:dyDescent="0.45">
      <c r="A535" s="89" t="s">
        <v>49</v>
      </c>
      <c r="B535" s="89" t="s">
        <v>50</v>
      </c>
      <c r="C535" s="89" t="s">
        <v>47</v>
      </c>
      <c r="D535" s="90">
        <v>44721</v>
      </c>
      <c r="K535" s="89">
        <v>0.70273989199999998</v>
      </c>
      <c r="L535" s="89">
        <v>0.70273989199999998</v>
      </c>
      <c r="AA535" s="89">
        <v>120</v>
      </c>
      <c r="AB535" s="89">
        <v>120</v>
      </c>
      <c r="AC535" s="89">
        <v>403.68686200000002</v>
      </c>
      <c r="AI535" s="89">
        <v>568.52184299999999</v>
      </c>
    </row>
    <row r="536" spans="1:35" s="89" customFormat="1" x14ac:dyDescent="0.45">
      <c r="A536" s="89" t="s">
        <v>49</v>
      </c>
      <c r="B536" s="89" t="s">
        <v>50</v>
      </c>
      <c r="C536" s="89" t="s">
        <v>47</v>
      </c>
      <c r="D536" s="90">
        <v>44722</v>
      </c>
      <c r="K536" s="89">
        <v>0.430251461</v>
      </c>
      <c r="L536" s="89">
        <v>0.430251461</v>
      </c>
      <c r="AA536" s="89">
        <v>230</v>
      </c>
      <c r="AB536" s="89">
        <v>230</v>
      </c>
      <c r="AC536" s="89">
        <v>403.68686200000002</v>
      </c>
      <c r="AI536" s="89">
        <v>568.52184299999999</v>
      </c>
    </row>
    <row r="537" spans="1:35" s="89" customFormat="1" x14ac:dyDescent="0.45">
      <c r="A537" s="89" t="s">
        <v>49</v>
      </c>
      <c r="B537" s="89" t="s">
        <v>50</v>
      </c>
      <c r="C537" s="89" t="s">
        <v>47</v>
      </c>
      <c r="D537" s="90">
        <v>44723</v>
      </c>
      <c r="AC537" s="89">
        <v>403.68686200000002</v>
      </c>
      <c r="AI537" s="89">
        <v>568.52184299999999</v>
      </c>
    </row>
    <row r="538" spans="1:35" s="89" customFormat="1" x14ac:dyDescent="0.45">
      <c r="A538" s="89" t="s">
        <v>49</v>
      </c>
      <c r="B538" s="89" t="s">
        <v>50</v>
      </c>
      <c r="C538" s="89" t="s">
        <v>47</v>
      </c>
      <c r="D538" s="90">
        <v>44724</v>
      </c>
      <c r="AC538" s="89">
        <v>403.68686200000002</v>
      </c>
      <c r="AI538" s="89">
        <v>568.52184299999999</v>
      </c>
    </row>
    <row r="539" spans="1:35" s="89" customFormat="1" x14ac:dyDescent="0.45">
      <c r="A539" s="89" t="s">
        <v>49</v>
      </c>
      <c r="B539" s="89" t="s">
        <v>50</v>
      </c>
      <c r="C539" s="89" t="s">
        <v>47</v>
      </c>
      <c r="D539" s="90">
        <v>44725</v>
      </c>
      <c r="K539" s="89">
        <v>0.430251461</v>
      </c>
      <c r="L539" s="89">
        <v>0.430251461</v>
      </c>
      <c r="AA539" s="89">
        <v>230</v>
      </c>
      <c r="AB539" s="89">
        <v>230</v>
      </c>
      <c r="AC539" s="89">
        <v>403.68686200000002</v>
      </c>
      <c r="AI539" s="89">
        <v>568.52184299999999</v>
      </c>
    </row>
    <row r="540" spans="1:35" s="89" customFormat="1" x14ac:dyDescent="0.45">
      <c r="A540" s="89" t="s">
        <v>49</v>
      </c>
      <c r="B540" s="89" t="s">
        <v>50</v>
      </c>
      <c r="C540" s="89" t="s">
        <v>47</v>
      </c>
      <c r="D540" s="90">
        <v>44726</v>
      </c>
      <c r="AC540" s="89">
        <v>403.68686200000002</v>
      </c>
      <c r="AI540" s="89">
        <v>568.52184299999999</v>
      </c>
    </row>
    <row r="541" spans="1:35" s="89" customFormat="1" x14ac:dyDescent="0.45">
      <c r="A541" s="89" t="s">
        <v>49</v>
      </c>
      <c r="B541" s="89" t="s">
        <v>50</v>
      </c>
      <c r="C541" s="89" t="s">
        <v>47</v>
      </c>
      <c r="D541" s="90">
        <v>44727</v>
      </c>
      <c r="AC541" s="89">
        <v>403.68686200000002</v>
      </c>
      <c r="AI541" s="89">
        <v>568.52184299999999</v>
      </c>
    </row>
    <row r="542" spans="1:35" s="89" customFormat="1" x14ac:dyDescent="0.45">
      <c r="A542" s="89" t="s">
        <v>49</v>
      </c>
      <c r="B542" s="89" t="s">
        <v>50</v>
      </c>
      <c r="C542" s="89" t="s">
        <v>47</v>
      </c>
      <c r="D542" s="90">
        <v>44728</v>
      </c>
      <c r="AC542" s="89">
        <v>403.68686200000002</v>
      </c>
      <c r="AI542" s="89">
        <v>568.52184299999999</v>
      </c>
    </row>
    <row r="543" spans="1:35" s="89" customFormat="1" x14ac:dyDescent="0.45">
      <c r="A543" s="89" t="s">
        <v>49</v>
      </c>
      <c r="B543" s="89" t="s">
        <v>50</v>
      </c>
      <c r="C543" s="89" t="s">
        <v>47</v>
      </c>
      <c r="D543" s="90">
        <v>44729</v>
      </c>
      <c r="AC543" s="89">
        <v>403.68686200000002</v>
      </c>
      <c r="AI543" s="89">
        <v>568.52184299999999</v>
      </c>
    </row>
    <row r="544" spans="1:35" s="89" customFormat="1" x14ac:dyDescent="0.45">
      <c r="A544" s="89" t="s">
        <v>49</v>
      </c>
      <c r="B544" s="89" t="s">
        <v>50</v>
      </c>
      <c r="C544" s="89" t="s">
        <v>47</v>
      </c>
      <c r="D544" s="90">
        <v>44730</v>
      </c>
      <c r="AC544" s="89">
        <v>403.68686200000002</v>
      </c>
      <c r="AI544" s="89">
        <v>568.52184299999999</v>
      </c>
    </row>
    <row r="545" spans="1:35" s="89" customFormat="1" x14ac:dyDescent="0.45">
      <c r="A545" s="89" t="s">
        <v>49</v>
      </c>
      <c r="B545" s="89" t="s">
        <v>50</v>
      </c>
      <c r="C545" s="89" t="s">
        <v>47</v>
      </c>
      <c r="D545" s="90">
        <v>44731</v>
      </c>
      <c r="AC545" s="89">
        <v>403.68686200000002</v>
      </c>
      <c r="AI545" s="89">
        <v>568.52184299999999</v>
      </c>
    </row>
    <row r="546" spans="1:35" s="89" customFormat="1" x14ac:dyDescent="0.45">
      <c r="A546" s="89" t="s">
        <v>49</v>
      </c>
      <c r="B546" s="89" t="s">
        <v>50</v>
      </c>
      <c r="C546" s="89" t="s">
        <v>47</v>
      </c>
      <c r="D546" s="90">
        <v>44732</v>
      </c>
      <c r="AC546" s="89">
        <v>403.68686200000002</v>
      </c>
      <c r="AI546" s="89">
        <v>568.52184299999999</v>
      </c>
    </row>
    <row r="547" spans="1:35" s="89" customFormat="1" x14ac:dyDescent="0.45">
      <c r="A547" s="89" t="s">
        <v>49</v>
      </c>
      <c r="B547" s="89" t="s">
        <v>50</v>
      </c>
      <c r="C547" s="89" t="s">
        <v>47</v>
      </c>
      <c r="D547" s="90">
        <v>44733</v>
      </c>
      <c r="AC547" s="89">
        <v>403.68686200000002</v>
      </c>
      <c r="AI547" s="89">
        <v>568.52184299999999</v>
      </c>
    </row>
    <row r="548" spans="1:35" s="89" customFormat="1" x14ac:dyDescent="0.45">
      <c r="A548" s="89" t="s">
        <v>49</v>
      </c>
      <c r="B548" s="89" t="s">
        <v>50</v>
      </c>
      <c r="C548" s="89" t="s">
        <v>47</v>
      </c>
      <c r="D548" s="90">
        <v>44734</v>
      </c>
      <c r="AC548" s="89">
        <v>403.68686200000002</v>
      </c>
      <c r="AI548" s="89">
        <v>568.52184299999999</v>
      </c>
    </row>
    <row r="549" spans="1:35" s="89" customFormat="1" x14ac:dyDescent="0.45">
      <c r="A549" s="89" t="s">
        <v>49</v>
      </c>
      <c r="B549" s="89" t="s">
        <v>50</v>
      </c>
      <c r="C549" s="89" t="s">
        <v>47</v>
      </c>
      <c r="D549" s="90">
        <v>44735</v>
      </c>
      <c r="AC549" s="89">
        <v>403.68686200000002</v>
      </c>
      <c r="AI549" s="89">
        <v>568.52184299999999</v>
      </c>
    </row>
    <row r="550" spans="1:35" s="89" customFormat="1" x14ac:dyDescent="0.45">
      <c r="A550" s="89" t="s">
        <v>49</v>
      </c>
      <c r="B550" s="89" t="s">
        <v>50</v>
      </c>
      <c r="C550" s="89" t="s">
        <v>47</v>
      </c>
      <c r="D550" s="90">
        <v>44736</v>
      </c>
      <c r="AC550" s="89">
        <v>403.68686200000002</v>
      </c>
      <c r="AI550" s="89">
        <v>568.52184299999999</v>
      </c>
    </row>
    <row r="551" spans="1:35" s="89" customFormat="1" x14ac:dyDescent="0.45">
      <c r="A551" s="89" t="s">
        <v>49</v>
      </c>
      <c r="B551" s="89" t="s">
        <v>50</v>
      </c>
      <c r="C551" s="89" t="s">
        <v>47</v>
      </c>
      <c r="D551" s="90">
        <v>44737</v>
      </c>
      <c r="AC551" s="89">
        <v>403.68686200000002</v>
      </c>
      <c r="AI551" s="89">
        <v>568.52184299999999</v>
      </c>
    </row>
    <row r="552" spans="1:35" s="89" customFormat="1" x14ac:dyDescent="0.45">
      <c r="A552" s="89" t="s">
        <v>49</v>
      </c>
      <c r="B552" s="89" t="s">
        <v>50</v>
      </c>
      <c r="C552" s="89" t="s">
        <v>47</v>
      </c>
      <c r="D552" s="90">
        <v>44738</v>
      </c>
      <c r="AC552" s="89">
        <v>403.68686200000002</v>
      </c>
      <c r="AI552" s="89">
        <v>568.52184299999999</v>
      </c>
    </row>
    <row r="553" spans="1:35" s="89" customFormat="1" x14ac:dyDescent="0.45">
      <c r="A553" s="89" t="s">
        <v>49</v>
      </c>
      <c r="B553" s="89" t="s">
        <v>50</v>
      </c>
      <c r="C553" s="89" t="s">
        <v>47</v>
      </c>
      <c r="D553" s="90">
        <v>44739</v>
      </c>
      <c r="AC553" s="89">
        <v>403.68686200000002</v>
      </c>
      <c r="AI553" s="89">
        <v>568.52184299999999</v>
      </c>
    </row>
    <row r="554" spans="1:35" s="89" customFormat="1" x14ac:dyDescent="0.45">
      <c r="A554" s="89" t="s">
        <v>49</v>
      </c>
      <c r="B554" s="89" t="s">
        <v>50</v>
      </c>
      <c r="C554" s="89" t="s">
        <v>47</v>
      </c>
      <c r="D554" s="90">
        <v>44740</v>
      </c>
      <c r="AC554" s="89">
        <v>403.68686200000002</v>
      </c>
      <c r="AI554" s="89">
        <v>568.52184299999999</v>
      </c>
    </row>
    <row r="555" spans="1:35" s="89" customFormat="1" x14ac:dyDescent="0.45">
      <c r="A555" s="89" t="s">
        <v>49</v>
      </c>
      <c r="B555" s="89" t="s">
        <v>50</v>
      </c>
      <c r="C555" s="89" t="s">
        <v>47</v>
      </c>
      <c r="D555" s="90">
        <v>44741</v>
      </c>
      <c r="AC555" s="89">
        <v>403.68686200000002</v>
      </c>
      <c r="AI555" s="89">
        <v>568.52184299999999</v>
      </c>
    </row>
    <row r="556" spans="1:35" s="89" customFormat="1" x14ac:dyDescent="0.45">
      <c r="A556" s="89" t="s">
        <v>49</v>
      </c>
      <c r="B556" s="89" t="s">
        <v>50</v>
      </c>
      <c r="C556" s="89" t="s">
        <v>47</v>
      </c>
      <c r="D556" s="90">
        <v>44742</v>
      </c>
      <c r="AC556" s="89">
        <v>403.68686200000002</v>
      </c>
      <c r="AI556" s="89">
        <v>568.52184299999999</v>
      </c>
    </row>
    <row r="557" spans="1:35" s="89" customFormat="1" x14ac:dyDescent="0.45">
      <c r="A557" s="89" t="s">
        <v>49</v>
      </c>
      <c r="B557" s="89" t="s">
        <v>50</v>
      </c>
      <c r="C557" s="89" t="s">
        <v>47</v>
      </c>
      <c r="D557" s="90">
        <v>44743</v>
      </c>
      <c r="AC557" s="89">
        <v>403.68686200000002</v>
      </c>
      <c r="AI557" s="89">
        <v>568.52184299999999</v>
      </c>
    </row>
    <row r="558" spans="1:35" s="89" customFormat="1" x14ac:dyDescent="0.45">
      <c r="A558" s="89" t="s">
        <v>49</v>
      </c>
      <c r="B558" s="89" t="s">
        <v>50</v>
      </c>
      <c r="C558" s="89" t="s">
        <v>47</v>
      </c>
      <c r="D558" s="90">
        <v>44744</v>
      </c>
      <c r="AC558" s="89">
        <v>403.68686200000002</v>
      </c>
      <c r="AI558" s="89">
        <v>568.52184299999999</v>
      </c>
    </row>
    <row r="559" spans="1:35" s="89" customFormat="1" x14ac:dyDescent="0.45">
      <c r="A559" s="89" t="s">
        <v>49</v>
      </c>
      <c r="B559" s="89" t="s">
        <v>50</v>
      </c>
      <c r="C559" s="89" t="s">
        <v>47</v>
      </c>
      <c r="D559" s="90">
        <v>44745</v>
      </c>
      <c r="AC559" s="89">
        <v>403.68686200000002</v>
      </c>
      <c r="AI559" s="89">
        <v>568.52184299999999</v>
      </c>
    </row>
    <row r="560" spans="1:35" s="89" customFormat="1" x14ac:dyDescent="0.45">
      <c r="A560" s="89" t="s">
        <v>49</v>
      </c>
      <c r="B560" s="89" t="s">
        <v>50</v>
      </c>
      <c r="C560" s="89" t="s">
        <v>47</v>
      </c>
      <c r="D560" s="90">
        <v>44746</v>
      </c>
      <c r="AC560" s="89">
        <v>403.68686200000002</v>
      </c>
      <c r="AI560" s="89">
        <v>568.52184299999999</v>
      </c>
    </row>
    <row r="561" spans="1:35" s="89" customFormat="1" x14ac:dyDescent="0.45">
      <c r="A561" s="89" t="s">
        <v>49</v>
      </c>
      <c r="B561" s="89" t="s">
        <v>50</v>
      </c>
      <c r="C561" s="89" t="s">
        <v>47</v>
      </c>
      <c r="D561" s="90">
        <v>44747</v>
      </c>
      <c r="AC561" s="89">
        <v>403.68686200000002</v>
      </c>
      <c r="AI561" s="89">
        <v>568.52184299999999</v>
      </c>
    </row>
    <row r="562" spans="1:35" s="89" customFormat="1" x14ac:dyDescent="0.45">
      <c r="A562" s="89" t="s">
        <v>49</v>
      </c>
      <c r="B562" s="89" t="s">
        <v>50</v>
      </c>
      <c r="C562" s="89" t="s">
        <v>47</v>
      </c>
      <c r="D562" s="90">
        <v>44748</v>
      </c>
      <c r="AC562" s="89">
        <v>403.68686200000002</v>
      </c>
      <c r="AI562" s="89">
        <v>568.52184299999999</v>
      </c>
    </row>
    <row r="563" spans="1:35" s="89" customFormat="1" x14ac:dyDescent="0.45">
      <c r="A563" s="89" t="s">
        <v>49</v>
      </c>
      <c r="B563" s="89" t="s">
        <v>50</v>
      </c>
      <c r="C563" s="89" t="s">
        <v>47</v>
      </c>
      <c r="D563" s="90">
        <v>44749</v>
      </c>
      <c r="AC563" s="89">
        <v>403.68686200000002</v>
      </c>
      <c r="AI563" s="89">
        <v>568.52184299999999</v>
      </c>
    </row>
    <row r="564" spans="1:35" s="89" customFormat="1" x14ac:dyDescent="0.45">
      <c r="A564" s="89" t="s">
        <v>49</v>
      </c>
      <c r="B564" s="89" t="s">
        <v>50</v>
      </c>
      <c r="C564" s="89" t="s">
        <v>47</v>
      </c>
      <c r="D564" s="90">
        <v>44750</v>
      </c>
      <c r="AC564" s="89">
        <v>403.68686200000002</v>
      </c>
      <c r="AI564" s="89">
        <v>568.52184299999999</v>
      </c>
    </row>
    <row r="565" spans="1:35" s="89" customFormat="1" x14ac:dyDescent="0.45">
      <c r="A565" s="89" t="s">
        <v>49</v>
      </c>
      <c r="B565" s="89" t="s">
        <v>50</v>
      </c>
      <c r="C565" s="89" t="s">
        <v>47</v>
      </c>
      <c r="D565" s="90">
        <v>44751</v>
      </c>
      <c r="AC565" s="89">
        <v>403.68686200000002</v>
      </c>
      <c r="AI565" s="89">
        <v>568.52184299999999</v>
      </c>
    </row>
    <row r="566" spans="1:35" s="89" customFormat="1" x14ac:dyDescent="0.45">
      <c r="A566" s="89" t="s">
        <v>49</v>
      </c>
      <c r="B566" s="89" t="s">
        <v>50</v>
      </c>
      <c r="C566" s="89" t="s">
        <v>47</v>
      </c>
      <c r="D566" s="90">
        <v>44752</v>
      </c>
      <c r="AC566" s="89">
        <v>403.68686200000002</v>
      </c>
      <c r="AI566" s="89">
        <v>568.52184299999999</v>
      </c>
    </row>
    <row r="567" spans="1:35" s="89" customFormat="1" x14ac:dyDescent="0.45">
      <c r="A567" s="89" t="s">
        <v>49</v>
      </c>
      <c r="B567" s="89" t="s">
        <v>50</v>
      </c>
      <c r="C567" s="89" t="s">
        <v>47</v>
      </c>
      <c r="D567" s="90">
        <v>44753</v>
      </c>
      <c r="AC567" s="89">
        <v>403.68686200000002</v>
      </c>
      <c r="AI567" s="89">
        <v>568.52184299999999</v>
      </c>
    </row>
    <row r="568" spans="1:35" s="89" customFormat="1" x14ac:dyDescent="0.45">
      <c r="A568" s="89" t="s">
        <v>49</v>
      </c>
      <c r="B568" s="89" t="s">
        <v>50</v>
      </c>
      <c r="C568" s="89" t="s">
        <v>47</v>
      </c>
      <c r="D568" s="90">
        <v>44754</v>
      </c>
      <c r="AC568" s="89">
        <v>403.68686200000002</v>
      </c>
      <c r="AI568" s="89">
        <v>568.52184299999999</v>
      </c>
    </row>
    <row r="569" spans="1:35" s="89" customFormat="1" x14ac:dyDescent="0.45">
      <c r="A569" s="89" t="s">
        <v>49</v>
      </c>
      <c r="B569" s="89" t="s">
        <v>50</v>
      </c>
      <c r="C569" s="89" t="s">
        <v>47</v>
      </c>
      <c r="D569" s="90">
        <v>44755</v>
      </c>
      <c r="AC569" s="89">
        <v>403.68686200000002</v>
      </c>
      <c r="AI569" s="89">
        <v>568.52184299999999</v>
      </c>
    </row>
    <row r="570" spans="1:35" s="89" customFormat="1" x14ac:dyDescent="0.45">
      <c r="A570" s="89" t="s">
        <v>49</v>
      </c>
      <c r="B570" s="89" t="s">
        <v>50</v>
      </c>
      <c r="C570" s="89" t="s">
        <v>47</v>
      </c>
      <c r="D570" s="90">
        <v>44756</v>
      </c>
      <c r="AC570" s="89">
        <v>403.68686200000002</v>
      </c>
      <c r="AI570" s="89">
        <v>568.52184299999999</v>
      </c>
    </row>
    <row r="571" spans="1:35" s="89" customFormat="1" x14ac:dyDescent="0.45">
      <c r="A571" s="89" t="s">
        <v>49</v>
      </c>
      <c r="B571" s="89" t="s">
        <v>50</v>
      </c>
      <c r="C571" s="89" t="s">
        <v>47</v>
      </c>
      <c r="D571" s="90">
        <v>44757</v>
      </c>
      <c r="AC571" s="89">
        <v>403.68686200000002</v>
      </c>
      <c r="AI571" s="89">
        <v>568.52184299999999</v>
      </c>
    </row>
    <row r="572" spans="1:35" s="89" customFormat="1" x14ac:dyDescent="0.45">
      <c r="A572" s="89" t="s">
        <v>49</v>
      </c>
      <c r="B572" s="89" t="s">
        <v>50</v>
      </c>
      <c r="C572" s="89" t="s">
        <v>47</v>
      </c>
      <c r="D572" s="90">
        <v>44758</v>
      </c>
      <c r="AC572" s="89">
        <v>403.68686200000002</v>
      </c>
      <c r="AI572" s="89">
        <v>568.52184299999999</v>
      </c>
    </row>
    <row r="573" spans="1:35" s="89" customFormat="1" x14ac:dyDescent="0.45">
      <c r="A573" s="89" t="s">
        <v>49</v>
      </c>
      <c r="B573" s="89" t="s">
        <v>50</v>
      </c>
      <c r="C573" s="89" t="s">
        <v>47</v>
      </c>
      <c r="D573" s="90">
        <v>44759</v>
      </c>
      <c r="AC573" s="89">
        <v>403.68686200000002</v>
      </c>
      <c r="AI573" s="89">
        <v>568.52184299999999</v>
      </c>
    </row>
    <row r="574" spans="1:35" s="89" customFormat="1" x14ac:dyDescent="0.45">
      <c r="A574" s="89" t="s">
        <v>49</v>
      </c>
      <c r="B574" s="89" t="s">
        <v>50</v>
      </c>
      <c r="C574" s="89" t="s">
        <v>47</v>
      </c>
      <c r="D574" s="90">
        <v>44760</v>
      </c>
      <c r="AC574" s="89">
        <v>403.68686200000002</v>
      </c>
      <c r="AI574" s="89">
        <v>568.52184299999999</v>
      </c>
    </row>
    <row r="575" spans="1:35" s="89" customFormat="1" x14ac:dyDescent="0.45">
      <c r="A575" s="89" t="s">
        <v>49</v>
      </c>
      <c r="B575" s="89" t="s">
        <v>50</v>
      </c>
      <c r="C575" s="89" t="s">
        <v>47</v>
      </c>
      <c r="D575" s="90">
        <v>44761</v>
      </c>
      <c r="AC575" s="89">
        <v>403.68686200000002</v>
      </c>
      <c r="AI575" s="89">
        <v>568.52184299999999</v>
      </c>
    </row>
    <row r="576" spans="1:35" s="89" customFormat="1" x14ac:dyDescent="0.45">
      <c r="A576" s="89" t="s">
        <v>49</v>
      </c>
      <c r="B576" s="89" t="s">
        <v>50</v>
      </c>
      <c r="C576" s="89" t="s">
        <v>47</v>
      </c>
      <c r="D576" s="90">
        <v>44762</v>
      </c>
      <c r="AC576" s="89">
        <v>403.68686200000002</v>
      </c>
      <c r="AI576" s="89">
        <v>568.52184299999999</v>
      </c>
    </row>
    <row r="577" spans="1:35" s="89" customFormat="1" x14ac:dyDescent="0.45">
      <c r="A577" s="89" t="s">
        <v>49</v>
      </c>
      <c r="B577" s="89" t="s">
        <v>50</v>
      </c>
      <c r="C577" s="89" t="s">
        <v>47</v>
      </c>
      <c r="D577" s="90">
        <v>44763</v>
      </c>
      <c r="AC577" s="89">
        <v>403.68686200000002</v>
      </c>
      <c r="AI577" s="89">
        <v>568.52184299999999</v>
      </c>
    </row>
    <row r="578" spans="1:35" s="89" customFormat="1" x14ac:dyDescent="0.45">
      <c r="A578" s="89" t="s">
        <v>49</v>
      </c>
      <c r="B578" s="89" t="s">
        <v>50</v>
      </c>
      <c r="C578" s="89" t="s">
        <v>47</v>
      </c>
      <c r="D578" s="90">
        <v>44764</v>
      </c>
      <c r="AC578" s="89">
        <v>403.68686200000002</v>
      </c>
      <c r="AI578" s="89">
        <v>568.52184299999999</v>
      </c>
    </row>
    <row r="579" spans="1:35" s="89" customFormat="1" x14ac:dyDescent="0.45">
      <c r="A579" s="89" t="s">
        <v>49</v>
      </c>
      <c r="B579" s="89" t="s">
        <v>50</v>
      </c>
      <c r="C579" s="89" t="s">
        <v>47</v>
      </c>
      <c r="D579" s="90">
        <v>44765</v>
      </c>
      <c r="AC579" s="89">
        <v>403.68686200000002</v>
      </c>
      <c r="AI579" s="89">
        <v>568.52184299999999</v>
      </c>
    </row>
    <row r="580" spans="1:35" s="89" customFormat="1" x14ac:dyDescent="0.45">
      <c r="A580" s="89" t="s">
        <v>49</v>
      </c>
      <c r="B580" s="89" t="s">
        <v>50</v>
      </c>
      <c r="C580" s="89" t="s">
        <v>47</v>
      </c>
      <c r="D580" s="90">
        <v>44766</v>
      </c>
      <c r="AC580" s="89">
        <v>403.68686200000002</v>
      </c>
      <c r="AI580" s="89">
        <v>568.52184299999999</v>
      </c>
    </row>
    <row r="581" spans="1:35" s="89" customFormat="1" x14ac:dyDescent="0.45">
      <c r="A581" s="89" t="s">
        <v>49</v>
      </c>
      <c r="B581" s="89" t="s">
        <v>50</v>
      </c>
      <c r="C581" s="89" t="s">
        <v>47</v>
      </c>
      <c r="D581" s="90">
        <v>44767</v>
      </c>
      <c r="AC581" s="89">
        <v>403.68686200000002</v>
      </c>
      <c r="AI581" s="89">
        <v>568.52184299999999</v>
      </c>
    </row>
    <row r="582" spans="1:35" s="89" customFormat="1" x14ac:dyDescent="0.45">
      <c r="A582" s="89" t="s">
        <v>49</v>
      </c>
      <c r="B582" s="89" t="s">
        <v>50</v>
      </c>
      <c r="C582" s="89" t="s">
        <v>47</v>
      </c>
      <c r="D582" s="90">
        <v>44768</v>
      </c>
      <c r="AC582" s="89">
        <v>403.68686200000002</v>
      </c>
      <c r="AI582" s="89">
        <v>568.52184299999999</v>
      </c>
    </row>
    <row r="583" spans="1:35" s="89" customFormat="1" x14ac:dyDescent="0.45">
      <c r="A583" s="89" t="s">
        <v>49</v>
      </c>
      <c r="B583" s="89" t="s">
        <v>50</v>
      </c>
      <c r="C583" s="89" t="s">
        <v>47</v>
      </c>
      <c r="D583" s="90">
        <v>44769</v>
      </c>
      <c r="AC583" s="89">
        <v>403.68686200000002</v>
      </c>
      <c r="AI583" s="89">
        <v>568.52184299999999</v>
      </c>
    </row>
    <row r="584" spans="1:35" s="89" customFormat="1" x14ac:dyDescent="0.45">
      <c r="A584" s="89" t="s">
        <v>49</v>
      </c>
      <c r="B584" s="89" t="s">
        <v>50</v>
      </c>
      <c r="C584" s="89" t="s">
        <v>47</v>
      </c>
      <c r="D584" s="90">
        <v>44770</v>
      </c>
      <c r="AC584" s="89">
        <v>403.68686200000002</v>
      </c>
      <c r="AI584" s="89">
        <v>568.52184299999999</v>
      </c>
    </row>
    <row r="585" spans="1:35" s="89" customFormat="1" x14ac:dyDescent="0.45">
      <c r="A585" s="89" t="s">
        <v>49</v>
      </c>
      <c r="B585" s="89" t="s">
        <v>50</v>
      </c>
      <c r="C585" s="89" t="s">
        <v>47</v>
      </c>
      <c r="D585" s="90">
        <v>44771</v>
      </c>
      <c r="AC585" s="89">
        <v>403.68686200000002</v>
      </c>
      <c r="AI585" s="89">
        <v>568.52184299999999</v>
      </c>
    </row>
    <row r="586" spans="1:35" s="89" customFormat="1" x14ac:dyDescent="0.45">
      <c r="A586" s="89" t="s">
        <v>49</v>
      </c>
      <c r="B586" s="89" t="s">
        <v>50</v>
      </c>
      <c r="C586" s="89" t="s">
        <v>47</v>
      </c>
      <c r="D586" s="90">
        <v>44772</v>
      </c>
      <c r="AC586" s="89">
        <v>403.68686200000002</v>
      </c>
      <c r="AI586" s="89">
        <v>568.52184299999999</v>
      </c>
    </row>
    <row r="587" spans="1:35" s="89" customFormat="1" x14ac:dyDescent="0.45">
      <c r="A587" s="89" t="s">
        <v>49</v>
      </c>
      <c r="B587" s="89" t="s">
        <v>50</v>
      </c>
      <c r="C587" s="89" t="s">
        <v>47</v>
      </c>
      <c r="D587" s="90">
        <v>44773</v>
      </c>
      <c r="AC587" s="89">
        <v>403.68686200000002</v>
      </c>
      <c r="AI587" s="89">
        <v>568.52184299999999</v>
      </c>
    </row>
    <row r="588" spans="1:35" s="89" customFormat="1" x14ac:dyDescent="0.45">
      <c r="A588" s="89" t="s">
        <v>49</v>
      </c>
      <c r="B588" s="89" t="s">
        <v>50</v>
      </c>
      <c r="C588" s="89" t="s">
        <v>47</v>
      </c>
      <c r="D588" s="90">
        <v>44774</v>
      </c>
      <c r="AC588" s="89">
        <v>403.68686200000002</v>
      </c>
      <c r="AI588" s="89">
        <v>568.52184299999999</v>
      </c>
    </row>
    <row r="589" spans="1:35" s="89" customFormat="1" x14ac:dyDescent="0.45">
      <c r="A589" s="89" t="s">
        <v>49</v>
      </c>
      <c r="B589" s="89" t="s">
        <v>50</v>
      </c>
      <c r="C589" s="89" t="s">
        <v>47</v>
      </c>
      <c r="D589" s="90">
        <v>44775</v>
      </c>
      <c r="AC589" s="89">
        <v>403.68686200000002</v>
      </c>
      <c r="AI589" s="89">
        <v>568.52184299999999</v>
      </c>
    </row>
    <row r="590" spans="1:35" s="89" customFormat="1" x14ac:dyDescent="0.45">
      <c r="A590" s="89" t="s">
        <v>49</v>
      </c>
      <c r="B590" s="89" t="s">
        <v>50</v>
      </c>
      <c r="C590" s="89" t="s">
        <v>47</v>
      </c>
      <c r="D590" s="90">
        <v>44776</v>
      </c>
      <c r="AC590" s="89">
        <v>403.68686200000002</v>
      </c>
      <c r="AI590" s="89">
        <v>568.52184299999999</v>
      </c>
    </row>
    <row r="591" spans="1:35" s="89" customFormat="1" x14ac:dyDescent="0.45">
      <c r="A591" s="89" t="s">
        <v>49</v>
      </c>
      <c r="B591" s="89" t="s">
        <v>50</v>
      </c>
      <c r="C591" s="89" t="s">
        <v>47</v>
      </c>
      <c r="D591" s="90">
        <v>44777</v>
      </c>
      <c r="AC591" s="89">
        <v>403.68686200000002</v>
      </c>
      <c r="AI591" s="89">
        <v>568.52184299999999</v>
      </c>
    </row>
    <row r="592" spans="1:35" s="89" customFormat="1" x14ac:dyDescent="0.45">
      <c r="A592" s="89" t="s">
        <v>49</v>
      </c>
      <c r="B592" s="89" t="s">
        <v>50</v>
      </c>
      <c r="C592" s="89" t="s">
        <v>47</v>
      </c>
      <c r="D592" s="90">
        <v>44778</v>
      </c>
      <c r="AC592" s="89">
        <v>403.68686200000002</v>
      </c>
      <c r="AI592" s="89">
        <v>568.52184299999999</v>
      </c>
    </row>
    <row r="593" spans="1:35" s="89" customFormat="1" x14ac:dyDescent="0.45">
      <c r="A593" s="89" t="s">
        <v>49</v>
      </c>
      <c r="B593" s="89" t="s">
        <v>50</v>
      </c>
      <c r="C593" s="89" t="s">
        <v>47</v>
      </c>
      <c r="D593" s="90">
        <v>44779</v>
      </c>
      <c r="AC593" s="89">
        <v>403.68686200000002</v>
      </c>
      <c r="AI593" s="89">
        <v>568.52184299999999</v>
      </c>
    </row>
    <row r="594" spans="1:35" s="89" customFormat="1" x14ac:dyDescent="0.45">
      <c r="A594" s="89" t="s">
        <v>49</v>
      </c>
      <c r="B594" s="89" t="s">
        <v>50</v>
      </c>
      <c r="C594" s="89" t="s">
        <v>47</v>
      </c>
      <c r="D594" s="90">
        <v>44780</v>
      </c>
      <c r="AC594" s="89">
        <v>403.68686200000002</v>
      </c>
      <c r="AI594" s="89">
        <v>568.52184299999999</v>
      </c>
    </row>
    <row r="595" spans="1:35" s="89" customFormat="1" x14ac:dyDescent="0.45">
      <c r="A595" s="89" t="s">
        <v>49</v>
      </c>
      <c r="B595" s="89" t="s">
        <v>50</v>
      </c>
      <c r="C595" s="89" t="s">
        <v>47</v>
      </c>
      <c r="D595" s="90">
        <v>44781</v>
      </c>
      <c r="AC595" s="89">
        <v>403.68686200000002</v>
      </c>
      <c r="AI595" s="89">
        <v>568.52184299999999</v>
      </c>
    </row>
    <row r="596" spans="1:35" s="89" customFormat="1" x14ac:dyDescent="0.45">
      <c r="A596" s="89" t="s">
        <v>49</v>
      </c>
      <c r="B596" s="89" t="s">
        <v>50</v>
      </c>
      <c r="C596" s="89" t="s">
        <v>47</v>
      </c>
      <c r="D596" s="90">
        <v>44782</v>
      </c>
      <c r="AC596" s="89">
        <v>403.68686200000002</v>
      </c>
      <c r="AI596" s="89">
        <v>568.52184299999999</v>
      </c>
    </row>
    <row r="597" spans="1:35" s="89" customFormat="1" x14ac:dyDescent="0.45">
      <c r="A597" s="89" t="s">
        <v>49</v>
      </c>
      <c r="B597" s="89" t="s">
        <v>50</v>
      </c>
      <c r="C597" s="89" t="s">
        <v>47</v>
      </c>
      <c r="D597" s="90">
        <v>44783</v>
      </c>
      <c r="AC597" s="89">
        <v>403.68686200000002</v>
      </c>
      <c r="AI597" s="89">
        <v>568.52184299999999</v>
      </c>
    </row>
    <row r="598" spans="1:35" s="89" customFormat="1" x14ac:dyDescent="0.45">
      <c r="A598" s="89" t="s">
        <v>49</v>
      </c>
      <c r="B598" s="89" t="s">
        <v>50</v>
      </c>
      <c r="C598" s="89" t="s">
        <v>47</v>
      </c>
      <c r="D598" s="90">
        <v>44784</v>
      </c>
      <c r="AC598" s="89">
        <v>403.68686200000002</v>
      </c>
      <c r="AI598" s="89">
        <v>568.52184299999999</v>
      </c>
    </row>
    <row r="599" spans="1:35" s="89" customFormat="1" x14ac:dyDescent="0.45">
      <c r="A599" s="89" t="s">
        <v>49</v>
      </c>
      <c r="B599" s="89" t="s">
        <v>50</v>
      </c>
      <c r="C599" s="89" t="s">
        <v>47</v>
      </c>
      <c r="D599" s="90">
        <v>44785</v>
      </c>
      <c r="AC599" s="89">
        <v>403.68686200000002</v>
      </c>
      <c r="AI599" s="89">
        <v>568.52184299999999</v>
      </c>
    </row>
    <row r="600" spans="1:35" s="89" customFormat="1" x14ac:dyDescent="0.45">
      <c r="A600" s="89" t="s">
        <v>49</v>
      </c>
      <c r="B600" s="89" t="s">
        <v>50</v>
      </c>
      <c r="C600" s="89" t="s">
        <v>47</v>
      </c>
      <c r="D600" s="90">
        <v>44786</v>
      </c>
      <c r="AC600" s="89">
        <v>403.68686200000002</v>
      </c>
      <c r="AI600" s="89">
        <v>568.52184299999999</v>
      </c>
    </row>
    <row r="601" spans="1:35" s="89" customFormat="1" x14ac:dyDescent="0.45">
      <c r="A601" s="89" t="s">
        <v>49</v>
      </c>
      <c r="B601" s="89" t="s">
        <v>50</v>
      </c>
      <c r="C601" s="89" t="s">
        <v>47</v>
      </c>
      <c r="D601" s="90">
        <v>44787</v>
      </c>
      <c r="AC601" s="89">
        <v>403.68686200000002</v>
      </c>
      <c r="AI601" s="89">
        <v>568.52184299999999</v>
      </c>
    </row>
    <row r="602" spans="1:35" s="89" customFormat="1" x14ac:dyDescent="0.45">
      <c r="A602" s="89" t="s">
        <v>49</v>
      </c>
      <c r="B602" s="89" t="s">
        <v>50</v>
      </c>
      <c r="C602" s="89" t="s">
        <v>47</v>
      </c>
      <c r="D602" s="90">
        <v>44788</v>
      </c>
      <c r="AC602" s="89">
        <v>403.68686200000002</v>
      </c>
      <c r="AI602" s="89">
        <v>568.52184299999999</v>
      </c>
    </row>
    <row r="603" spans="1:35" s="89" customFormat="1" x14ac:dyDescent="0.45">
      <c r="A603" s="89" t="s">
        <v>49</v>
      </c>
      <c r="B603" s="89" t="s">
        <v>50</v>
      </c>
      <c r="C603" s="89" t="s">
        <v>47</v>
      </c>
      <c r="D603" s="90">
        <v>44789</v>
      </c>
      <c r="AC603" s="89">
        <v>403.68686200000002</v>
      </c>
      <c r="AI603" s="89">
        <v>568.52184299999999</v>
      </c>
    </row>
    <row r="604" spans="1:35" s="89" customFormat="1" x14ac:dyDescent="0.45">
      <c r="A604" s="89" t="s">
        <v>49</v>
      </c>
      <c r="B604" s="89" t="s">
        <v>50</v>
      </c>
      <c r="C604" s="89" t="s">
        <v>47</v>
      </c>
      <c r="D604" s="90">
        <v>44790</v>
      </c>
      <c r="AC604" s="89">
        <v>403.68686200000002</v>
      </c>
      <c r="AI604" s="89">
        <v>568.52184299999999</v>
      </c>
    </row>
    <row r="605" spans="1:35" s="89" customFormat="1" x14ac:dyDescent="0.45">
      <c r="A605" s="89" t="s">
        <v>49</v>
      </c>
      <c r="B605" s="89" t="s">
        <v>50</v>
      </c>
      <c r="C605" s="89" t="s">
        <v>47</v>
      </c>
      <c r="D605" s="90">
        <v>44791</v>
      </c>
      <c r="AC605" s="89">
        <v>403.68686200000002</v>
      </c>
      <c r="AI605" s="89">
        <v>568.52184299999999</v>
      </c>
    </row>
    <row r="606" spans="1:35" s="89" customFormat="1" x14ac:dyDescent="0.45">
      <c r="A606" s="89" t="s">
        <v>49</v>
      </c>
      <c r="B606" s="89" t="s">
        <v>50</v>
      </c>
      <c r="C606" s="89" t="s">
        <v>47</v>
      </c>
      <c r="D606" s="90">
        <v>44792</v>
      </c>
      <c r="AC606" s="89">
        <v>403.68686200000002</v>
      </c>
      <c r="AI606" s="89">
        <v>568.52184299999999</v>
      </c>
    </row>
    <row r="607" spans="1:35" s="89" customFormat="1" x14ac:dyDescent="0.45">
      <c r="A607" s="89" t="s">
        <v>49</v>
      </c>
      <c r="B607" s="89" t="s">
        <v>50</v>
      </c>
      <c r="C607" s="89" t="s">
        <v>47</v>
      </c>
      <c r="D607" s="90">
        <v>44793</v>
      </c>
      <c r="AC607" s="89">
        <v>403.68686200000002</v>
      </c>
      <c r="AI607" s="89">
        <v>568.52184299999999</v>
      </c>
    </row>
    <row r="608" spans="1:35" s="89" customFormat="1" x14ac:dyDescent="0.45">
      <c r="A608" s="89" t="s">
        <v>49</v>
      </c>
      <c r="B608" s="89" t="s">
        <v>50</v>
      </c>
      <c r="C608" s="89" t="s">
        <v>47</v>
      </c>
      <c r="D608" s="90">
        <v>44794</v>
      </c>
      <c r="AC608" s="89">
        <v>403.68686200000002</v>
      </c>
      <c r="AI608" s="89">
        <v>568.52184299999999</v>
      </c>
    </row>
    <row r="609" spans="1:35" s="89" customFormat="1" x14ac:dyDescent="0.45">
      <c r="A609" s="89" t="s">
        <v>49</v>
      </c>
      <c r="B609" s="89" t="s">
        <v>50</v>
      </c>
      <c r="C609" s="89" t="s">
        <v>47</v>
      </c>
      <c r="D609" s="90">
        <v>44795</v>
      </c>
      <c r="AC609" s="89">
        <v>403.68686200000002</v>
      </c>
      <c r="AI609" s="89">
        <v>568.52184299999999</v>
      </c>
    </row>
    <row r="610" spans="1:35" s="89" customFormat="1" x14ac:dyDescent="0.45">
      <c r="A610" s="89" t="s">
        <v>49</v>
      </c>
      <c r="B610" s="89" t="s">
        <v>50</v>
      </c>
      <c r="C610" s="89" t="s">
        <v>47</v>
      </c>
      <c r="D610" s="90">
        <v>44796</v>
      </c>
      <c r="AC610" s="89">
        <v>403.68686200000002</v>
      </c>
      <c r="AI610" s="89">
        <v>568.52184299999999</v>
      </c>
    </row>
    <row r="611" spans="1:35" s="89" customFormat="1" x14ac:dyDescent="0.45">
      <c r="A611" s="89" t="s">
        <v>49</v>
      </c>
      <c r="B611" s="89" t="s">
        <v>50</v>
      </c>
      <c r="C611" s="89" t="s">
        <v>47</v>
      </c>
      <c r="D611" s="90">
        <v>44797</v>
      </c>
      <c r="AC611" s="89">
        <v>403.68686200000002</v>
      </c>
      <c r="AI611" s="89">
        <v>568.52184299999999</v>
      </c>
    </row>
    <row r="612" spans="1:35" s="89" customFormat="1" x14ac:dyDescent="0.45">
      <c r="A612" s="89" t="s">
        <v>49</v>
      </c>
      <c r="B612" s="89" t="s">
        <v>50</v>
      </c>
      <c r="C612" s="89" t="s">
        <v>47</v>
      </c>
      <c r="D612" s="90">
        <v>44798</v>
      </c>
      <c r="AC612" s="89">
        <v>403.68686200000002</v>
      </c>
      <c r="AI612" s="89">
        <v>568.52184299999999</v>
      </c>
    </row>
    <row r="613" spans="1:35" s="89" customFormat="1" x14ac:dyDescent="0.45">
      <c r="A613" s="89" t="s">
        <v>49</v>
      </c>
      <c r="B613" s="89" t="s">
        <v>50</v>
      </c>
      <c r="C613" s="89" t="s">
        <v>47</v>
      </c>
      <c r="D613" s="90">
        <v>44799</v>
      </c>
      <c r="AC613" s="89">
        <v>403.68686200000002</v>
      </c>
      <c r="AI613" s="89">
        <v>568.52184299999999</v>
      </c>
    </row>
    <row r="614" spans="1:35" s="89" customFormat="1" x14ac:dyDescent="0.45">
      <c r="A614" s="89" t="s">
        <v>49</v>
      </c>
      <c r="B614" s="89" t="s">
        <v>50</v>
      </c>
      <c r="C614" s="89" t="s">
        <v>47</v>
      </c>
      <c r="D614" s="90">
        <v>44800</v>
      </c>
      <c r="AC614" s="89">
        <v>403.68686200000002</v>
      </c>
      <c r="AI614" s="89">
        <v>568.52184299999999</v>
      </c>
    </row>
    <row r="615" spans="1:35" s="89" customFormat="1" x14ac:dyDescent="0.45">
      <c r="A615" s="89" t="s">
        <v>49</v>
      </c>
      <c r="B615" s="89" t="s">
        <v>50</v>
      </c>
      <c r="C615" s="89" t="s">
        <v>47</v>
      </c>
      <c r="D615" s="90">
        <v>44801</v>
      </c>
      <c r="AC615" s="89">
        <v>403.68686200000002</v>
      </c>
      <c r="AI615" s="89">
        <v>568.52184299999999</v>
      </c>
    </row>
    <row r="616" spans="1:35" s="89" customFormat="1" x14ac:dyDescent="0.45">
      <c r="A616" s="89" t="s">
        <v>49</v>
      </c>
      <c r="B616" s="89" t="s">
        <v>50</v>
      </c>
      <c r="C616" s="89" t="s">
        <v>47</v>
      </c>
      <c r="D616" s="90">
        <v>44802</v>
      </c>
      <c r="AC616" s="89">
        <v>403.68686200000002</v>
      </c>
      <c r="AI616" s="89">
        <v>568.52184299999999</v>
      </c>
    </row>
    <row r="617" spans="1:35" s="89" customFormat="1" x14ac:dyDescent="0.45">
      <c r="A617" s="89" t="s">
        <v>49</v>
      </c>
      <c r="B617" s="89" t="s">
        <v>50</v>
      </c>
      <c r="C617" s="89" t="s">
        <v>47</v>
      </c>
      <c r="D617" s="90">
        <v>44803</v>
      </c>
      <c r="AC617" s="89">
        <v>403.68686200000002</v>
      </c>
      <c r="AI617" s="89">
        <v>568.52184299999999</v>
      </c>
    </row>
    <row r="618" spans="1:35" s="89" customFormat="1" x14ac:dyDescent="0.45">
      <c r="A618" s="89" t="s">
        <v>49</v>
      </c>
      <c r="B618" s="89" t="s">
        <v>50</v>
      </c>
      <c r="C618" s="89" t="s">
        <v>47</v>
      </c>
      <c r="D618" s="90">
        <v>44804</v>
      </c>
      <c r="AC618" s="89">
        <v>403.68686200000002</v>
      </c>
      <c r="AI618" s="89">
        <v>568.52184299999999</v>
      </c>
    </row>
    <row r="619" spans="1:35" s="89" customFormat="1" x14ac:dyDescent="0.45">
      <c r="A619" s="89" t="s">
        <v>49</v>
      </c>
      <c r="B619" s="89" t="s">
        <v>50</v>
      </c>
      <c r="C619" s="89" t="s">
        <v>47</v>
      </c>
      <c r="D619" s="90">
        <v>44805</v>
      </c>
      <c r="AC619" s="89">
        <v>403.68686200000002</v>
      </c>
      <c r="AI619" s="89">
        <v>568.52184299999999</v>
      </c>
    </row>
    <row r="620" spans="1:35" s="89" customFormat="1" x14ac:dyDescent="0.45">
      <c r="A620" s="89" t="s">
        <v>49</v>
      </c>
      <c r="B620" s="89" t="s">
        <v>50</v>
      </c>
      <c r="C620" s="89" t="s">
        <v>47</v>
      </c>
      <c r="D620" s="90">
        <v>44806</v>
      </c>
      <c r="AC620" s="89">
        <v>403.68686200000002</v>
      </c>
      <c r="AI620" s="89">
        <v>568.52184299999999</v>
      </c>
    </row>
    <row r="621" spans="1:35" s="89" customFormat="1" x14ac:dyDescent="0.45">
      <c r="A621" s="89" t="s">
        <v>49</v>
      </c>
      <c r="B621" s="89" t="s">
        <v>50</v>
      </c>
      <c r="C621" s="89" t="s">
        <v>47</v>
      </c>
      <c r="D621" s="90">
        <v>44807</v>
      </c>
      <c r="AC621" s="89">
        <v>403.68686200000002</v>
      </c>
      <c r="AI621" s="89">
        <v>568.52184299999999</v>
      </c>
    </row>
    <row r="622" spans="1:35" s="89" customFormat="1" x14ac:dyDescent="0.45">
      <c r="A622" s="89" t="s">
        <v>49</v>
      </c>
      <c r="B622" s="89" t="s">
        <v>50</v>
      </c>
      <c r="C622" s="89" t="s">
        <v>47</v>
      </c>
      <c r="D622" s="90">
        <v>44808</v>
      </c>
      <c r="AC622" s="89">
        <v>403.68686200000002</v>
      </c>
      <c r="AI622" s="89">
        <v>568.52184299999999</v>
      </c>
    </row>
    <row r="623" spans="1:35" s="89" customFormat="1" x14ac:dyDescent="0.45">
      <c r="A623" s="89" t="s">
        <v>49</v>
      </c>
      <c r="B623" s="89" t="s">
        <v>50</v>
      </c>
      <c r="C623" s="89" t="s">
        <v>47</v>
      </c>
      <c r="D623" s="90">
        <v>44809</v>
      </c>
      <c r="AC623" s="89">
        <v>403.68686200000002</v>
      </c>
      <c r="AI623" s="89">
        <v>568.52184299999999</v>
      </c>
    </row>
    <row r="624" spans="1:35" s="89" customFormat="1" x14ac:dyDescent="0.45">
      <c r="A624" s="89" t="s">
        <v>49</v>
      </c>
      <c r="B624" s="89" t="s">
        <v>50</v>
      </c>
      <c r="C624" s="89" t="s">
        <v>47</v>
      </c>
      <c r="D624" s="90">
        <v>44810</v>
      </c>
      <c r="AC624" s="89">
        <v>403.68686200000002</v>
      </c>
      <c r="AI624" s="89">
        <v>568.52184299999999</v>
      </c>
    </row>
    <row r="625" spans="1:35" s="89" customFormat="1" x14ac:dyDescent="0.45">
      <c r="A625" s="89" t="s">
        <v>49</v>
      </c>
      <c r="B625" s="89" t="s">
        <v>50</v>
      </c>
      <c r="C625" s="89" t="s">
        <v>47</v>
      </c>
      <c r="D625" s="90">
        <v>44811</v>
      </c>
      <c r="AC625" s="89">
        <v>403.68686200000002</v>
      </c>
      <c r="AI625" s="89">
        <v>568.52184299999999</v>
      </c>
    </row>
    <row r="626" spans="1:35" s="89" customFormat="1" x14ac:dyDescent="0.45">
      <c r="A626" s="89" t="s">
        <v>49</v>
      </c>
      <c r="B626" s="89" t="s">
        <v>50</v>
      </c>
      <c r="C626" s="89" t="s">
        <v>47</v>
      </c>
      <c r="D626" s="90">
        <v>44812</v>
      </c>
      <c r="AC626" s="89">
        <v>403.68686200000002</v>
      </c>
      <c r="AI626" s="89">
        <v>568.52184299999999</v>
      </c>
    </row>
    <row r="627" spans="1:35" s="89" customFormat="1" x14ac:dyDescent="0.45">
      <c r="A627" s="89" t="s">
        <v>49</v>
      </c>
      <c r="B627" s="89" t="s">
        <v>50</v>
      </c>
      <c r="C627" s="89" t="s">
        <v>47</v>
      </c>
      <c r="D627" s="90">
        <v>44813</v>
      </c>
      <c r="AC627" s="89">
        <v>403.68686200000002</v>
      </c>
      <c r="AI627" s="89">
        <v>568.52184299999999</v>
      </c>
    </row>
    <row r="628" spans="1:35" s="89" customFormat="1" x14ac:dyDescent="0.45">
      <c r="A628" s="89" t="s">
        <v>49</v>
      </c>
      <c r="B628" s="89" t="s">
        <v>50</v>
      </c>
      <c r="C628" s="89" t="s">
        <v>47</v>
      </c>
      <c r="D628" s="90">
        <v>44814</v>
      </c>
      <c r="AC628" s="89">
        <v>403.68686200000002</v>
      </c>
      <c r="AI628" s="89">
        <v>568.52184299999999</v>
      </c>
    </row>
    <row r="629" spans="1:35" s="89" customFormat="1" x14ac:dyDescent="0.45">
      <c r="A629" s="89" t="s">
        <v>49</v>
      </c>
      <c r="B629" s="89" t="s">
        <v>50</v>
      </c>
      <c r="C629" s="89" t="s">
        <v>47</v>
      </c>
      <c r="D629" s="90">
        <v>44815</v>
      </c>
      <c r="AC629" s="89">
        <v>403.68686200000002</v>
      </c>
      <c r="AI629" s="89">
        <v>568.52184299999999</v>
      </c>
    </row>
    <row r="630" spans="1:35" s="89" customFormat="1" x14ac:dyDescent="0.45">
      <c r="A630" s="89" t="s">
        <v>49</v>
      </c>
      <c r="B630" s="89" t="s">
        <v>50</v>
      </c>
      <c r="C630" s="89" t="s">
        <v>47</v>
      </c>
      <c r="D630" s="90">
        <v>44816</v>
      </c>
      <c r="AC630" s="89">
        <v>403.68686200000002</v>
      </c>
      <c r="AI630" s="89">
        <v>568.52184299999999</v>
      </c>
    </row>
    <row r="631" spans="1:35" s="89" customFormat="1" x14ac:dyDescent="0.45">
      <c r="A631" s="89" t="s">
        <v>49</v>
      </c>
      <c r="B631" s="89" t="s">
        <v>50</v>
      </c>
      <c r="C631" s="89" t="s">
        <v>47</v>
      </c>
      <c r="D631" s="90">
        <v>44817</v>
      </c>
      <c r="AC631" s="89">
        <v>403.68686200000002</v>
      </c>
      <c r="AI631" s="89">
        <v>568.52184299999999</v>
      </c>
    </row>
    <row r="632" spans="1:35" s="89" customFormat="1" x14ac:dyDescent="0.45">
      <c r="A632" s="89" t="s">
        <v>49</v>
      </c>
      <c r="B632" s="89" t="s">
        <v>50</v>
      </c>
      <c r="C632" s="89" t="s">
        <v>47</v>
      </c>
      <c r="D632" s="90">
        <v>44818</v>
      </c>
      <c r="AC632" s="89">
        <v>403.68686200000002</v>
      </c>
      <c r="AI632" s="89">
        <v>568.52184299999999</v>
      </c>
    </row>
    <row r="633" spans="1:35" s="89" customFormat="1" x14ac:dyDescent="0.45">
      <c r="A633" s="89" t="s">
        <v>49</v>
      </c>
      <c r="B633" s="89" t="s">
        <v>50</v>
      </c>
      <c r="C633" s="89" t="s">
        <v>47</v>
      </c>
      <c r="D633" s="90">
        <v>44819</v>
      </c>
      <c r="AC633" s="89">
        <v>403.68686200000002</v>
      </c>
      <c r="AI633" s="89">
        <v>568.52184299999999</v>
      </c>
    </row>
    <row r="634" spans="1:35" s="89" customFormat="1" x14ac:dyDescent="0.45">
      <c r="A634" s="89" t="s">
        <v>49</v>
      </c>
      <c r="B634" s="89" t="s">
        <v>50</v>
      </c>
      <c r="C634" s="89" t="s">
        <v>47</v>
      </c>
      <c r="D634" s="90">
        <v>44820</v>
      </c>
      <c r="AC634" s="89">
        <v>403.68686200000002</v>
      </c>
      <c r="AI634" s="89">
        <v>568.52184299999999</v>
      </c>
    </row>
    <row r="635" spans="1:35" s="89" customFormat="1" x14ac:dyDescent="0.45">
      <c r="A635" s="89" t="s">
        <v>49</v>
      </c>
      <c r="B635" s="89" t="s">
        <v>50</v>
      </c>
      <c r="C635" s="89" t="s">
        <v>47</v>
      </c>
      <c r="D635" s="90">
        <v>44821</v>
      </c>
      <c r="AC635" s="89">
        <v>403.68686200000002</v>
      </c>
      <c r="AI635" s="89">
        <v>568.52184299999999</v>
      </c>
    </row>
    <row r="636" spans="1:35" s="89" customFormat="1" x14ac:dyDescent="0.45">
      <c r="A636" s="89" t="s">
        <v>49</v>
      </c>
      <c r="B636" s="89" t="s">
        <v>50</v>
      </c>
      <c r="C636" s="89" t="s">
        <v>47</v>
      </c>
      <c r="D636" s="90">
        <v>44822</v>
      </c>
      <c r="AC636" s="89">
        <v>403.68686200000002</v>
      </c>
      <c r="AI636" s="89">
        <v>568.52184299999999</v>
      </c>
    </row>
    <row r="637" spans="1:35" s="89" customFormat="1" x14ac:dyDescent="0.45">
      <c r="A637" s="89" t="s">
        <v>49</v>
      </c>
      <c r="B637" s="89" t="s">
        <v>50</v>
      </c>
      <c r="C637" s="89" t="s">
        <v>47</v>
      </c>
      <c r="D637" s="90">
        <v>44823</v>
      </c>
      <c r="AC637" s="89">
        <v>403.68686200000002</v>
      </c>
      <c r="AI637" s="89">
        <v>568.52184299999999</v>
      </c>
    </row>
    <row r="638" spans="1:35" s="89" customFormat="1" x14ac:dyDescent="0.45">
      <c r="A638" s="89" t="s">
        <v>49</v>
      </c>
      <c r="B638" s="89" t="s">
        <v>50</v>
      </c>
      <c r="C638" s="89" t="s">
        <v>47</v>
      </c>
      <c r="D638" s="90">
        <v>44824</v>
      </c>
      <c r="AC638" s="89">
        <v>403.68686200000002</v>
      </c>
      <c r="AI638" s="89">
        <v>568.52184299999999</v>
      </c>
    </row>
    <row r="639" spans="1:35" s="89" customFormat="1" x14ac:dyDescent="0.45">
      <c r="A639" s="89" t="s">
        <v>49</v>
      </c>
      <c r="B639" s="89" t="s">
        <v>50</v>
      </c>
      <c r="C639" s="89" t="s">
        <v>47</v>
      </c>
      <c r="D639" s="90">
        <v>44825</v>
      </c>
      <c r="AC639" s="89">
        <v>403.68686200000002</v>
      </c>
      <c r="AI639" s="89">
        <v>568.52184299999999</v>
      </c>
    </row>
    <row r="640" spans="1:35" s="89" customFormat="1" x14ac:dyDescent="0.45">
      <c r="A640" s="89" t="s">
        <v>49</v>
      </c>
      <c r="B640" s="89" t="s">
        <v>50</v>
      </c>
      <c r="C640" s="89" t="s">
        <v>47</v>
      </c>
      <c r="D640" s="90">
        <v>44826</v>
      </c>
      <c r="AC640" s="89">
        <v>403.68686200000002</v>
      </c>
      <c r="AI640" s="89">
        <v>568.52184299999999</v>
      </c>
    </row>
    <row r="641" spans="1:35" s="89" customFormat="1" x14ac:dyDescent="0.45">
      <c r="A641" s="89" t="s">
        <v>49</v>
      </c>
      <c r="B641" s="89" t="s">
        <v>50</v>
      </c>
      <c r="C641" s="89" t="s">
        <v>47</v>
      </c>
      <c r="D641" s="90">
        <v>44827</v>
      </c>
      <c r="AC641" s="89">
        <v>403.68686200000002</v>
      </c>
      <c r="AI641" s="89">
        <v>568.52184299999999</v>
      </c>
    </row>
    <row r="642" spans="1:35" s="89" customFormat="1" x14ac:dyDescent="0.45">
      <c r="A642" s="89" t="s">
        <v>49</v>
      </c>
      <c r="B642" s="89" t="s">
        <v>50</v>
      </c>
      <c r="C642" s="89" t="s">
        <v>47</v>
      </c>
      <c r="D642" s="90">
        <v>44828</v>
      </c>
      <c r="AC642" s="89">
        <v>403.68686200000002</v>
      </c>
      <c r="AI642" s="89">
        <v>568.52184299999999</v>
      </c>
    </row>
    <row r="643" spans="1:35" s="89" customFormat="1" x14ac:dyDescent="0.45">
      <c r="A643" s="89" t="s">
        <v>49</v>
      </c>
      <c r="B643" s="89" t="s">
        <v>50</v>
      </c>
      <c r="C643" s="89" t="s">
        <v>47</v>
      </c>
      <c r="D643" s="90">
        <v>44829</v>
      </c>
      <c r="AC643" s="89">
        <v>403.68686200000002</v>
      </c>
      <c r="AI643" s="89">
        <v>568.52184299999999</v>
      </c>
    </row>
    <row r="644" spans="1:35" s="89" customFormat="1" x14ac:dyDescent="0.45">
      <c r="A644" s="89" t="s">
        <v>49</v>
      </c>
      <c r="B644" s="89" t="s">
        <v>50</v>
      </c>
      <c r="C644" s="89" t="s">
        <v>47</v>
      </c>
      <c r="D644" s="90">
        <v>44830</v>
      </c>
      <c r="AC644" s="89">
        <v>403.68686200000002</v>
      </c>
      <c r="AI644" s="89">
        <v>568.52184299999999</v>
      </c>
    </row>
    <row r="645" spans="1:35" s="89" customFormat="1" x14ac:dyDescent="0.45">
      <c r="A645" s="89" t="s">
        <v>49</v>
      </c>
      <c r="B645" s="89" t="s">
        <v>50</v>
      </c>
      <c r="C645" s="89" t="s">
        <v>47</v>
      </c>
      <c r="D645" s="90">
        <v>44831</v>
      </c>
      <c r="AC645" s="89">
        <v>403.68686200000002</v>
      </c>
      <c r="AI645" s="89">
        <v>568.52184299999999</v>
      </c>
    </row>
    <row r="646" spans="1:35" s="89" customFormat="1" x14ac:dyDescent="0.45">
      <c r="A646" s="89" t="s">
        <v>49</v>
      </c>
      <c r="B646" s="89" t="s">
        <v>50</v>
      </c>
      <c r="C646" s="89" t="s">
        <v>47</v>
      </c>
      <c r="D646" s="90">
        <v>44832</v>
      </c>
      <c r="AC646" s="89">
        <v>403.68686200000002</v>
      </c>
      <c r="AI646" s="89">
        <v>568.52184299999999</v>
      </c>
    </row>
    <row r="647" spans="1:35" s="89" customFormat="1" x14ac:dyDescent="0.45">
      <c r="A647" s="89" t="s">
        <v>49</v>
      </c>
      <c r="B647" s="89" t="s">
        <v>50</v>
      </c>
      <c r="C647" s="89" t="s">
        <v>47</v>
      </c>
      <c r="D647" s="90">
        <v>44833</v>
      </c>
      <c r="AC647" s="89">
        <v>403.68686200000002</v>
      </c>
      <c r="AI647" s="89">
        <v>568.52184299999999</v>
      </c>
    </row>
    <row r="648" spans="1:35" s="89" customFormat="1" x14ac:dyDescent="0.45">
      <c r="A648" s="89" t="s">
        <v>49</v>
      </c>
      <c r="B648" s="89" t="s">
        <v>50</v>
      </c>
      <c r="C648" s="89" t="s">
        <v>47</v>
      </c>
      <c r="D648" s="90">
        <v>44834</v>
      </c>
      <c r="AC648" s="89">
        <v>403.68686200000002</v>
      </c>
      <c r="AI648" s="89">
        <v>568.52184299999999</v>
      </c>
    </row>
    <row r="649" spans="1:35" s="89" customFormat="1" x14ac:dyDescent="0.45">
      <c r="A649" s="89" t="s">
        <v>49</v>
      </c>
      <c r="B649" s="89" t="s">
        <v>50</v>
      </c>
      <c r="C649" s="89" t="s">
        <v>47</v>
      </c>
      <c r="D649" s="90">
        <v>44835</v>
      </c>
      <c r="AC649" s="89">
        <v>315.710194</v>
      </c>
      <c r="AI649" s="89">
        <v>568.52184299999999</v>
      </c>
    </row>
    <row r="650" spans="1:35" s="89" customFormat="1" x14ac:dyDescent="0.45">
      <c r="A650" s="89" t="s">
        <v>49</v>
      </c>
      <c r="B650" s="89" t="s">
        <v>50</v>
      </c>
      <c r="C650" s="89" t="s">
        <v>47</v>
      </c>
      <c r="D650" s="90">
        <v>44836</v>
      </c>
      <c r="AC650" s="89">
        <v>315.710194</v>
      </c>
      <c r="AI650" s="89">
        <v>568.52184299999999</v>
      </c>
    </row>
    <row r="651" spans="1:35" s="89" customFormat="1" x14ac:dyDescent="0.45">
      <c r="A651" s="89" t="s">
        <v>49</v>
      </c>
      <c r="B651" s="89" t="s">
        <v>50</v>
      </c>
      <c r="C651" s="89" t="s">
        <v>47</v>
      </c>
      <c r="D651" s="90">
        <v>44837</v>
      </c>
      <c r="AC651" s="89">
        <v>315.710194</v>
      </c>
      <c r="AI651" s="89">
        <v>568.52184299999999</v>
      </c>
    </row>
    <row r="652" spans="1:35" s="89" customFormat="1" x14ac:dyDescent="0.45">
      <c r="A652" s="89" t="s">
        <v>49</v>
      </c>
      <c r="B652" s="89" t="s">
        <v>50</v>
      </c>
      <c r="C652" s="89" t="s">
        <v>47</v>
      </c>
      <c r="D652" s="90">
        <v>44838</v>
      </c>
      <c r="AC652" s="89">
        <v>315.710194</v>
      </c>
      <c r="AI652" s="89">
        <v>568.52184299999999</v>
      </c>
    </row>
    <row r="653" spans="1:35" s="89" customFormat="1" x14ac:dyDescent="0.45">
      <c r="A653" s="89" t="s">
        <v>49</v>
      </c>
      <c r="B653" s="89" t="s">
        <v>50</v>
      </c>
      <c r="C653" s="89" t="s">
        <v>47</v>
      </c>
      <c r="D653" s="90">
        <v>44839</v>
      </c>
      <c r="AC653" s="89">
        <v>315.710194</v>
      </c>
      <c r="AI653" s="89">
        <v>568.52184299999999</v>
      </c>
    </row>
    <row r="654" spans="1:35" s="89" customFormat="1" x14ac:dyDescent="0.45">
      <c r="A654" s="89" t="s">
        <v>49</v>
      </c>
      <c r="B654" s="89" t="s">
        <v>50</v>
      </c>
      <c r="C654" s="89" t="s">
        <v>47</v>
      </c>
      <c r="D654" s="90">
        <v>44840</v>
      </c>
      <c r="AC654" s="89">
        <v>315.710194</v>
      </c>
      <c r="AI654" s="89">
        <v>568.52184299999999</v>
      </c>
    </row>
    <row r="655" spans="1:35" s="89" customFormat="1" x14ac:dyDescent="0.45">
      <c r="A655" s="89" t="s">
        <v>49</v>
      </c>
      <c r="B655" s="89" t="s">
        <v>50</v>
      </c>
      <c r="C655" s="89" t="s">
        <v>47</v>
      </c>
      <c r="D655" s="90">
        <v>44841</v>
      </c>
      <c r="AC655" s="89">
        <v>315.710194</v>
      </c>
      <c r="AI655" s="89">
        <v>568.52184299999999</v>
      </c>
    </row>
    <row r="656" spans="1:35" s="89" customFormat="1" x14ac:dyDescent="0.45">
      <c r="A656" s="89" t="s">
        <v>49</v>
      </c>
      <c r="B656" s="89" t="s">
        <v>50</v>
      </c>
      <c r="C656" s="89" t="s">
        <v>47</v>
      </c>
      <c r="D656" s="90">
        <v>44842</v>
      </c>
      <c r="AC656" s="89">
        <v>315.710194</v>
      </c>
      <c r="AI656" s="89">
        <v>568.52184299999999</v>
      </c>
    </row>
    <row r="657" spans="1:35" s="89" customFormat="1" x14ac:dyDescent="0.45">
      <c r="A657" s="89" t="s">
        <v>49</v>
      </c>
      <c r="B657" s="89" t="s">
        <v>50</v>
      </c>
      <c r="C657" s="89" t="s">
        <v>47</v>
      </c>
      <c r="D657" s="90">
        <v>44843</v>
      </c>
      <c r="AC657" s="89">
        <v>315.710194</v>
      </c>
      <c r="AI657" s="89">
        <v>568.52184299999999</v>
      </c>
    </row>
    <row r="658" spans="1:35" s="89" customFormat="1" x14ac:dyDescent="0.45">
      <c r="A658" s="89" t="s">
        <v>49</v>
      </c>
      <c r="B658" s="89" t="s">
        <v>50</v>
      </c>
      <c r="C658" s="89" t="s">
        <v>47</v>
      </c>
      <c r="D658" s="90">
        <v>44844</v>
      </c>
      <c r="AC658" s="89">
        <v>315.710194</v>
      </c>
      <c r="AI658" s="89">
        <v>568.52184299999999</v>
      </c>
    </row>
    <row r="659" spans="1:35" s="89" customFormat="1" x14ac:dyDescent="0.45">
      <c r="A659" s="89" t="s">
        <v>49</v>
      </c>
      <c r="B659" s="89" t="s">
        <v>50</v>
      </c>
      <c r="C659" s="89" t="s">
        <v>47</v>
      </c>
      <c r="D659" s="90">
        <v>44845</v>
      </c>
      <c r="AC659" s="89">
        <v>315.710194</v>
      </c>
      <c r="AI659" s="89">
        <v>568.52184299999999</v>
      </c>
    </row>
    <row r="660" spans="1:35" s="89" customFormat="1" x14ac:dyDescent="0.45">
      <c r="A660" s="89" t="s">
        <v>49</v>
      </c>
      <c r="B660" s="89" t="s">
        <v>50</v>
      </c>
      <c r="C660" s="89" t="s">
        <v>47</v>
      </c>
      <c r="D660" s="90">
        <v>44846</v>
      </c>
      <c r="AC660" s="89">
        <v>315.710194</v>
      </c>
      <c r="AI660" s="89">
        <v>568.52184299999999</v>
      </c>
    </row>
    <row r="661" spans="1:35" s="89" customFormat="1" x14ac:dyDescent="0.45">
      <c r="A661" s="89" t="s">
        <v>49</v>
      </c>
      <c r="B661" s="89" t="s">
        <v>50</v>
      </c>
      <c r="C661" s="89" t="s">
        <v>47</v>
      </c>
      <c r="D661" s="90">
        <v>44847</v>
      </c>
      <c r="AC661" s="89">
        <v>315.710194</v>
      </c>
      <c r="AI661" s="89">
        <v>568.52184299999999</v>
      </c>
    </row>
    <row r="662" spans="1:35" s="89" customFormat="1" x14ac:dyDescent="0.45">
      <c r="A662" s="89" t="s">
        <v>49</v>
      </c>
      <c r="B662" s="89" t="s">
        <v>50</v>
      </c>
      <c r="C662" s="89" t="s">
        <v>47</v>
      </c>
      <c r="D662" s="90">
        <v>44848</v>
      </c>
      <c r="AC662" s="89">
        <v>315.710194</v>
      </c>
      <c r="AI662" s="89">
        <v>568.52184299999999</v>
      </c>
    </row>
    <row r="663" spans="1:35" s="89" customFormat="1" x14ac:dyDescent="0.45">
      <c r="A663" s="89" t="s">
        <v>49</v>
      </c>
      <c r="B663" s="89" t="s">
        <v>50</v>
      </c>
      <c r="C663" s="89" t="s">
        <v>47</v>
      </c>
      <c r="D663" s="90">
        <v>44849</v>
      </c>
      <c r="AC663" s="89">
        <v>315.710194</v>
      </c>
      <c r="AI663" s="89">
        <v>568.52184299999999</v>
      </c>
    </row>
    <row r="664" spans="1:35" s="89" customFormat="1" x14ac:dyDescent="0.45">
      <c r="A664" s="89" t="s">
        <v>49</v>
      </c>
      <c r="B664" s="89" t="s">
        <v>50</v>
      </c>
      <c r="C664" s="89" t="s">
        <v>47</v>
      </c>
      <c r="D664" s="90">
        <v>44850</v>
      </c>
      <c r="AC664" s="89">
        <v>315.710194</v>
      </c>
      <c r="AI664" s="89">
        <v>568.52184299999999</v>
      </c>
    </row>
    <row r="665" spans="1:35" s="89" customFormat="1" x14ac:dyDescent="0.45">
      <c r="A665" s="89" t="s">
        <v>49</v>
      </c>
      <c r="B665" s="89" t="s">
        <v>50</v>
      </c>
      <c r="C665" s="89" t="s">
        <v>47</v>
      </c>
      <c r="D665" s="90">
        <v>44851</v>
      </c>
      <c r="AC665" s="89">
        <v>315.710194</v>
      </c>
      <c r="AI665" s="89">
        <v>568.52184299999999</v>
      </c>
    </row>
    <row r="666" spans="1:35" s="89" customFormat="1" x14ac:dyDescent="0.45">
      <c r="A666" s="89" t="s">
        <v>49</v>
      </c>
      <c r="B666" s="89" t="s">
        <v>50</v>
      </c>
      <c r="C666" s="89" t="s">
        <v>47</v>
      </c>
      <c r="D666" s="90">
        <v>44852</v>
      </c>
      <c r="AC666" s="89">
        <v>315.710194</v>
      </c>
      <c r="AI666" s="89">
        <v>568.52184299999999</v>
      </c>
    </row>
    <row r="667" spans="1:35" s="89" customFormat="1" x14ac:dyDescent="0.45">
      <c r="A667" s="89" t="s">
        <v>49</v>
      </c>
      <c r="B667" s="89" t="s">
        <v>50</v>
      </c>
      <c r="C667" s="89" t="s">
        <v>47</v>
      </c>
      <c r="D667" s="90">
        <v>44853</v>
      </c>
      <c r="AC667" s="89">
        <v>315.710194</v>
      </c>
      <c r="AI667" s="89">
        <v>568.52184299999999</v>
      </c>
    </row>
    <row r="668" spans="1:35" s="89" customFormat="1" x14ac:dyDescent="0.45">
      <c r="A668" s="89" t="s">
        <v>49</v>
      </c>
      <c r="B668" s="89" t="s">
        <v>50</v>
      </c>
      <c r="C668" s="89" t="s">
        <v>47</v>
      </c>
      <c r="D668" s="90">
        <v>44854</v>
      </c>
      <c r="AC668" s="89">
        <v>315.710194</v>
      </c>
      <c r="AI668" s="89">
        <v>568.52184299999999</v>
      </c>
    </row>
    <row r="669" spans="1:35" s="89" customFormat="1" x14ac:dyDescent="0.45">
      <c r="A669" s="89" t="s">
        <v>49</v>
      </c>
      <c r="B669" s="89" t="s">
        <v>50</v>
      </c>
      <c r="C669" s="89" t="s">
        <v>47</v>
      </c>
      <c r="D669" s="90">
        <v>44855</v>
      </c>
      <c r="AC669" s="89">
        <v>315.710194</v>
      </c>
      <c r="AI669" s="89">
        <v>568.52184299999999</v>
      </c>
    </row>
    <row r="670" spans="1:35" s="89" customFormat="1" x14ac:dyDescent="0.45">
      <c r="A670" s="89" t="s">
        <v>49</v>
      </c>
      <c r="B670" s="89" t="s">
        <v>50</v>
      </c>
      <c r="C670" s="89" t="s">
        <v>47</v>
      </c>
      <c r="D670" s="90">
        <v>44856</v>
      </c>
      <c r="AC670" s="89">
        <v>315.710194</v>
      </c>
      <c r="AI670" s="89">
        <v>568.52184299999999</v>
      </c>
    </row>
    <row r="671" spans="1:35" s="89" customFormat="1" x14ac:dyDescent="0.45">
      <c r="A671" s="89" t="s">
        <v>49</v>
      </c>
      <c r="B671" s="89" t="s">
        <v>50</v>
      </c>
      <c r="C671" s="89" t="s">
        <v>47</v>
      </c>
      <c r="D671" s="90">
        <v>44857</v>
      </c>
      <c r="AC671" s="89">
        <v>315.710194</v>
      </c>
      <c r="AI671" s="89">
        <v>568.52184299999999</v>
      </c>
    </row>
    <row r="672" spans="1:35" s="89" customFormat="1" x14ac:dyDescent="0.45">
      <c r="A672" s="89" t="s">
        <v>49</v>
      </c>
      <c r="B672" s="89" t="s">
        <v>50</v>
      </c>
      <c r="C672" s="89" t="s">
        <v>47</v>
      </c>
      <c r="D672" s="90">
        <v>44858</v>
      </c>
      <c r="AC672" s="89">
        <v>315.710194</v>
      </c>
      <c r="AI672" s="89">
        <v>568.52184299999999</v>
      </c>
    </row>
    <row r="673" spans="1:35" s="89" customFormat="1" x14ac:dyDescent="0.45">
      <c r="A673" s="89" t="s">
        <v>49</v>
      </c>
      <c r="B673" s="89" t="s">
        <v>50</v>
      </c>
      <c r="C673" s="89" t="s">
        <v>47</v>
      </c>
      <c r="D673" s="90">
        <v>44859</v>
      </c>
      <c r="AC673" s="89">
        <v>315.710194</v>
      </c>
      <c r="AI673" s="89">
        <v>568.52184299999999</v>
      </c>
    </row>
    <row r="674" spans="1:35" s="89" customFormat="1" x14ac:dyDescent="0.45">
      <c r="A674" s="89" t="s">
        <v>49</v>
      </c>
      <c r="B674" s="89" t="s">
        <v>50</v>
      </c>
      <c r="C674" s="89" t="s">
        <v>47</v>
      </c>
      <c r="D674" s="90">
        <v>44860</v>
      </c>
      <c r="AC674" s="89">
        <v>315.710194</v>
      </c>
      <c r="AI674" s="89">
        <v>568.52184299999999</v>
      </c>
    </row>
    <row r="675" spans="1:35" s="89" customFormat="1" x14ac:dyDescent="0.45">
      <c r="A675" s="89" t="s">
        <v>49</v>
      </c>
      <c r="B675" s="89" t="s">
        <v>50</v>
      </c>
      <c r="C675" s="89" t="s">
        <v>47</v>
      </c>
      <c r="D675" s="90">
        <v>44861</v>
      </c>
      <c r="AC675" s="89">
        <v>315.710194</v>
      </c>
      <c r="AI675" s="89">
        <v>568.52184299999999</v>
      </c>
    </row>
    <row r="676" spans="1:35" s="89" customFormat="1" x14ac:dyDescent="0.45">
      <c r="A676" s="89" t="s">
        <v>49</v>
      </c>
      <c r="B676" s="89" t="s">
        <v>50</v>
      </c>
      <c r="C676" s="89" t="s">
        <v>47</v>
      </c>
      <c r="D676" s="90">
        <v>44862</v>
      </c>
      <c r="AC676" s="89">
        <v>315.710194</v>
      </c>
      <c r="AI676" s="89">
        <v>568.52184299999999</v>
      </c>
    </row>
    <row r="677" spans="1:35" s="89" customFormat="1" x14ac:dyDescent="0.45">
      <c r="A677" s="89" t="s">
        <v>49</v>
      </c>
      <c r="B677" s="89" t="s">
        <v>50</v>
      </c>
      <c r="C677" s="89" t="s">
        <v>47</v>
      </c>
      <c r="D677" s="90">
        <v>44863</v>
      </c>
      <c r="AC677" s="89">
        <v>328.86478570000003</v>
      </c>
      <c r="AI677" s="89">
        <v>592.21025310000005</v>
      </c>
    </row>
    <row r="678" spans="1:35" s="89" customFormat="1" x14ac:dyDescent="0.45">
      <c r="A678" s="89" t="s">
        <v>49</v>
      </c>
      <c r="B678" s="89" t="s">
        <v>50</v>
      </c>
      <c r="C678" s="89" t="s">
        <v>47</v>
      </c>
      <c r="D678" s="90">
        <v>44864</v>
      </c>
      <c r="AC678" s="89">
        <v>315.710194</v>
      </c>
      <c r="AI678" s="89">
        <v>568.52184299999999</v>
      </c>
    </row>
    <row r="679" spans="1:35" s="89" customFormat="1" x14ac:dyDescent="0.45">
      <c r="A679" s="89" t="s">
        <v>49</v>
      </c>
      <c r="B679" s="89" t="s">
        <v>50</v>
      </c>
      <c r="C679" s="89" t="s">
        <v>47</v>
      </c>
      <c r="D679" s="90">
        <v>44865</v>
      </c>
      <c r="AC679" s="89">
        <v>315.710194</v>
      </c>
      <c r="AI679" s="89">
        <v>568.52184299999999</v>
      </c>
    </row>
    <row r="680" spans="1:35" s="89" customFormat="1" x14ac:dyDescent="0.45">
      <c r="A680" s="89" t="s">
        <v>49</v>
      </c>
      <c r="B680" s="89" t="s">
        <v>50</v>
      </c>
      <c r="C680" s="89" t="s">
        <v>47</v>
      </c>
      <c r="D680" s="90">
        <v>44866</v>
      </c>
      <c r="AC680" s="89">
        <v>315.710194</v>
      </c>
      <c r="AI680" s="89">
        <v>568.52184299999999</v>
      </c>
    </row>
    <row r="681" spans="1:35" s="89" customFormat="1" x14ac:dyDescent="0.45">
      <c r="A681" s="89" t="s">
        <v>49</v>
      </c>
      <c r="B681" s="89" t="s">
        <v>50</v>
      </c>
      <c r="C681" s="89" t="s">
        <v>47</v>
      </c>
      <c r="D681" s="90">
        <v>44867</v>
      </c>
      <c r="AC681" s="89">
        <v>315.710194</v>
      </c>
      <c r="AI681" s="89">
        <v>568.52184299999999</v>
      </c>
    </row>
    <row r="682" spans="1:35" s="89" customFormat="1" x14ac:dyDescent="0.45">
      <c r="A682" s="89" t="s">
        <v>49</v>
      </c>
      <c r="B682" s="89" t="s">
        <v>50</v>
      </c>
      <c r="C682" s="89" t="s">
        <v>47</v>
      </c>
      <c r="D682" s="90">
        <v>44868</v>
      </c>
      <c r="AC682" s="89">
        <v>315.710194</v>
      </c>
      <c r="AI682" s="89">
        <v>568.52184299999999</v>
      </c>
    </row>
    <row r="683" spans="1:35" s="89" customFormat="1" x14ac:dyDescent="0.45">
      <c r="A683" s="89" t="s">
        <v>49</v>
      </c>
      <c r="B683" s="89" t="s">
        <v>50</v>
      </c>
      <c r="C683" s="89" t="s">
        <v>47</v>
      </c>
      <c r="D683" s="90">
        <v>44869</v>
      </c>
      <c r="AC683" s="89">
        <v>315.710194</v>
      </c>
      <c r="AI683" s="89">
        <v>568.52184299999999</v>
      </c>
    </row>
    <row r="684" spans="1:35" s="89" customFormat="1" x14ac:dyDescent="0.45">
      <c r="A684" s="89" t="s">
        <v>49</v>
      </c>
      <c r="B684" s="89" t="s">
        <v>50</v>
      </c>
      <c r="C684" s="89" t="s">
        <v>47</v>
      </c>
      <c r="D684" s="90">
        <v>44870</v>
      </c>
      <c r="AC684" s="89">
        <v>315.710194</v>
      </c>
      <c r="AI684" s="89">
        <v>568.52184299999999</v>
      </c>
    </row>
    <row r="685" spans="1:35" s="89" customFormat="1" x14ac:dyDescent="0.45">
      <c r="A685" s="89" t="s">
        <v>49</v>
      </c>
      <c r="B685" s="89" t="s">
        <v>50</v>
      </c>
      <c r="C685" s="89" t="s">
        <v>47</v>
      </c>
      <c r="D685" s="90">
        <v>44871</v>
      </c>
      <c r="AC685" s="89">
        <v>315.710194</v>
      </c>
      <c r="AI685" s="89">
        <v>568.52184299999999</v>
      </c>
    </row>
    <row r="686" spans="1:35" s="89" customFormat="1" x14ac:dyDescent="0.45">
      <c r="A686" s="89" t="s">
        <v>49</v>
      </c>
      <c r="B686" s="89" t="s">
        <v>50</v>
      </c>
      <c r="C686" s="89" t="s">
        <v>47</v>
      </c>
      <c r="D686" s="90">
        <v>44872</v>
      </c>
      <c r="AC686" s="89">
        <v>315.710194</v>
      </c>
      <c r="AI686" s="89">
        <v>568.52184299999999</v>
      </c>
    </row>
    <row r="687" spans="1:35" s="89" customFormat="1" x14ac:dyDescent="0.45">
      <c r="A687" s="89" t="s">
        <v>49</v>
      </c>
      <c r="B687" s="89" t="s">
        <v>50</v>
      </c>
      <c r="C687" s="89" t="s">
        <v>47</v>
      </c>
      <c r="D687" s="90">
        <v>44873</v>
      </c>
      <c r="AC687" s="89">
        <v>315.710194</v>
      </c>
      <c r="AI687" s="89">
        <v>568.52184299999999</v>
      </c>
    </row>
    <row r="688" spans="1:35" s="89" customFormat="1" x14ac:dyDescent="0.45">
      <c r="A688" s="89" t="s">
        <v>49</v>
      </c>
      <c r="B688" s="89" t="s">
        <v>50</v>
      </c>
      <c r="C688" s="89" t="s">
        <v>47</v>
      </c>
      <c r="D688" s="90">
        <v>44874</v>
      </c>
      <c r="AC688" s="89">
        <v>315.710194</v>
      </c>
      <c r="AI688" s="89">
        <v>568.52184299999999</v>
      </c>
    </row>
    <row r="689" spans="1:35" s="89" customFormat="1" x14ac:dyDescent="0.45">
      <c r="A689" s="89" t="s">
        <v>49</v>
      </c>
      <c r="B689" s="89" t="s">
        <v>50</v>
      </c>
      <c r="C689" s="89" t="s">
        <v>47</v>
      </c>
      <c r="D689" s="90">
        <v>44875</v>
      </c>
      <c r="AC689" s="89">
        <v>315.710194</v>
      </c>
      <c r="AI689" s="89">
        <v>568.52184299999999</v>
      </c>
    </row>
    <row r="690" spans="1:35" s="89" customFormat="1" x14ac:dyDescent="0.45">
      <c r="A690" s="89" t="s">
        <v>49</v>
      </c>
      <c r="B690" s="89" t="s">
        <v>50</v>
      </c>
      <c r="C690" s="89" t="s">
        <v>47</v>
      </c>
      <c r="D690" s="90">
        <v>44876</v>
      </c>
      <c r="AC690" s="89">
        <v>315.710194</v>
      </c>
      <c r="AI690" s="89">
        <v>568.52184299999999</v>
      </c>
    </row>
    <row r="691" spans="1:35" s="89" customFormat="1" x14ac:dyDescent="0.45">
      <c r="A691" s="89" t="s">
        <v>49</v>
      </c>
      <c r="B691" s="89" t="s">
        <v>50</v>
      </c>
      <c r="C691" s="89" t="s">
        <v>47</v>
      </c>
      <c r="D691" s="90">
        <v>44877</v>
      </c>
      <c r="AC691" s="89">
        <v>315.710194</v>
      </c>
      <c r="AI691" s="89">
        <v>568.52184299999999</v>
      </c>
    </row>
    <row r="692" spans="1:35" s="89" customFormat="1" x14ac:dyDescent="0.45">
      <c r="A692" s="89" t="s">
        <v>49</v>
      </c>
      <c r="B692" s="89" t="s">
        <v>50</v>
      </c>
      <c r="C692" s="89" t="s">
        <v>47</v>
      </c>
      <c r="D692" s="90">
        <v>44878</v>
      </c>
      <c r="AC692" s="89">
        <v>315.710194</v>
      </c>
      <c r="AI692" s="89">
        <v>568.52184299999999</v>
      </c>
    </row>
    <row r="693" spans="1:35" s="89" customFormat="1" x14ac:dyDescent="0.45">
      <c r="A693" s="89" t="s">
        <v>49</v>
      </c>
      <c r="B693" s="89" t="s">
        <v>50</v>
      </c>
      <c r="C693" s="89" t="s">
        <v>47</v>
      </c>
      <c r="D693" s="90">
        <v>44879</v>
      </c>
      <c r="AC693" s="89">
        <v>315.710194</v>
      </c>
      <c r="AI693" s="89">
        <v>568.52184299999999</v>
      </c>
    </row>
    <row r="694" spans="1:35" s="89" customFormat="1" x14ac:dyDescent="0.45">
      <c r="A694" s="89" t="s">
        <v>49</v>
      </c>
      <c r="B694" s="89" t="s">
        <v>50</v>
      </c>
      <c r="C694" s="89" t="s">
        <v>47</v>
      </c>
      <c r="D694" s="90">
        <v>44880</v>
      </c>
      <c r="AC694" s="89">
        <v>315.710194</v>
      </c>
      <c r="AI694" s="89">
        <v>568.52184299999999</v>
      </c>
    </row>
    <row r="695" spans="1:35" s="89" customFormat="1" x14ac:dyDescent="0.45">
      <c r="A695" s="89" t="s">
        <v>49</v>
      </c>
      <c r="B695" s="89" t="s">
        <v>50</v>
      </c>
      <c r="C695" s="89" t="s">
        <v>47</v>
      </c>
      <c r="D695" s="90">
        <v>44881</v>
      </c>
      <c r="AC695" s="89">
        <v>315.710194</v>
      </c>
      <c r="AI695" s="89">
        <v>568.52184299999999</v>
      </c>
    </row>
    <row r="696" spans="1:35" s="89" customFormat="1" x14ac:dyDescent="0.45">
      <c r="A696" s="89" t="s">
        <v>49</v>
      </c>
      <c r="B696" s="89" t="s">
        <v>50</v>
      </c>
      <c r="C696" s="89" t="s">
        <v>47</v>
      </c>
      <c r="D696" s="90">
        <v>44882</v>
      </c>
      <c r="AC696" s="89">
        <v>315.710194</v>
      </c>
      <c r="AI696" s="89">
        <v>568.52184299999999</v>
      </c>
    </row>
    <row r="697" spans="1:35" s="89" customFormat="1" x14ac:dyDescent="0.45">
      <c r="A697" s="89" t="s">
        <v>49</v>
      </c>
      <c r="B697" s="89" t="s">
        <v>50</v>
      </c>
      <c r="C697" s="89" t="s">
        <v>47</v>
      </c>
      <c r="D697" s="90">
        <v>44883</v>
      </c>
      <c r="AC697" s="89">
        <v>315.710194</v>
      </c>
      <c r="AI697" s="89">
        <v>568.52184299999999</v>
      </c>
    </row>
    <row r="698" spans="1:35" s="89" customFormat="1" x14ac:dyDescent="0.45">
      <c r="A698" s="89" t="s">
        <v>49</v>
      </c>
      <c r="B698" s="89" t="s">
        <v>50</v>
      </c>
      <c r="C698" s="89" t="s">
        <v>47</v>
      </c>
      <c r="D698" s="90">
        <v>44884</v>
      </c>
      <c r="AC698" s="89">
        <v>315.710194</v>
      </c>
      <c r="AI698" s="89">
        <v>568.52184299999999</v>
      </c>
    </row>
    <row r="699" spans="1:35" s="89" customFormat="1" x14ac:dyDescent="0.45">
      <c r="A699" s="89" t="s">
        <v>49</v>
      </c>
      <c r="B699" s="89" t="s">
        <v>50</v>
      </c>
      <c r="C699" s="89" t="s">
        <v>47</v>
      </c>
      <c r="D699" s="90">
        <v>44885</v>
      </c>
      <c r="AC699" s="89">
        <v>315.710194</v>
      </c>
      <c r="AI699" s="89">
        <v>568.52184299999999</v>
      </c>
    </row>
    <row r="700" spans="1:35" s="89" customFormat="1" x14ac:dyDescent="0.45">
      <c r="A700" s="89" t="s">
        <v>49</v>
      </c>
      <c r="B700" s="89" t="s">
        <v>50</v>
      </c>
      <c r="C700" s="89" t="s">
        <v>47</v>
      </c>
      <c r="D700" s="90">
        <v>44886</v>
      </c>
      <c r="AC700" s="89">
        <v>315.710194</v>
      </c>
      <c r="AI700" s="89">
        <v>568.52184299999999</v>
      </c>
    </row>
    <row r="701" spans="1:35" s="89" customFormat="1" x14ac:dyDescent="0.45">
      <c r="A701" s="89" t="s">
        <v>49</v>
      </c>
      <c r="B701" s="89" t="s">
        <v>50</v>
      </c>
      <c r="C701" s="89" t="s">
        <v>47</v>
      </c>
      <c r="D701" s="90">
        <v>44887</v>
      </c>
      <c r="AC701" s="89">
        <v>315.710194</v>
      </c>
      <c r="AI701" s="89">
        <v>568.52184299999999</v>
      </c>
    </row>
    <row r="702" spans="1:35" s="89" customFormat="1" x14ac:dyDescent="0.45">
      <c r="A702" s="89" t="s">
        <v>49</v>
      </c>
      <c r="B702" s="89" t="s">
        <v>50</v>
      </c>
      <c r="C702" s="89" t="s">
        <v>47</v>
      </c>
      <c r="D702" s="90">
        <v>44888</v>
      </c>
      <c r="AC702" s="89">
        <v>315.710194</v>
      </c>
      <c r="AI702" s="89">
        <v>568.52184299999999</v>
      </c>
    </row>
    <row r="703" spans="1:35" s="89" customFormat="1" x14ac:dyDescent="0.45">
      <c r="A703" s="89" t="s">
        <v>49</v>
      </c>
      <c r="B703" s="89" t="s">
        <v>50</v>
      </c>
      <c r="C703" s="89" t="s">
        <v>47</v>
      </c>
      <c r="D703" s="90">
        <v>44889</v>
      </c>
      <c r="AC703" s="89">
        <v>315.710194</v>
      </c>
      <c r="AI703" s="89">
        <v>568.52184299999999</v>
      </c>
    </row>
    <row r="704" spans="1:35" s="89" customFormat="1" x14ac:dyDescent="0.45">
      <c r="A704" s="89" t="s">
        <v>49</v>
      </c>
      <c r="B704" s="89" t="s">
        <v>50</v>
      </c>
      <c r="C704" s="89" t="s">
        <v>47</v>
      </c>
      <c r="D704" s="90">
        <v>44890</v>
      </c>
      <c r="AC704" s="89">
        <v>315.710194</v>
      </c>
      <c r="AI704" s="89">
        <v>568.52184299999999</v>
      </c>
    </row>
    <row r="705" spans="1:35" s="89" customFormat="1" x14ac:dyDescent="0.45">
      <c r="A705" s="89" t="s">
        <v>49</v>
      </c>
      <c r="B705" s="89" t="s">
        <v>50</v>
      </c>
      <c r="C705" s="89" t="s">
        <v>47</v>
      </c>
      <c r="D705" s="90">
        <v>44891</v>
      </c>
      <c r="AC705" s="89">
        <v>315.710194</v>
      </c>
      <c r="AI705" s="89">
        <v>568.52184299999999</v>
      </c>
    </row>
    <row r="706" spans="1:35" s="89" customFormat="1" x14ac:dyDescent="0.45">
      <c r="A706" s="89" t="s">
        <v>49</v>
      </c>
      <c r="B706" s="89" t="s">
        <v>50</v>
      </c>
      <c r="C706" s="89" t="s">
        <v>47</v>
      </c>
      <c r="D706" s="90">
        <v>44892</v>
      </c>
      <c r="AC706" s="89">
        <v>315.710194</v>
      </c>
      <c r="AI706" s="89">
        <v>568.52184299999999</v>
      </c>
    </row>
    <row r="707" spans="1:35" s="89" customFormat="1" x14ac:dyDescent="0.45">
      <c r="A707" s="89" t="s">
        <v>49</v>
      </c>
      <c r="B707" s="89" t="s">
        <v>50</v>
      </c>
      <c r="C707" s="89" t="s">
        <v>47</v>
      </c>
      <c r="D707" s="90">
        <v>44893</v>
      </c>
      <c r="AC707" s="89">
        <v>315.710194</v>
      </c>
      <c r="AI707" s="89">
        <v>568.52184299999999</v>
      </c>
    </row>
    <row r="708" spans="1:35" s="89" customFormat="1" x14ac:dyDescent="0.45">
      <c r="A708" s="89" t="s">
        <v>49</v>
      </c>
      <c r="B708" s="89" t="s">
        <v>50</v>
      </c>
      <c r="C708" s="89" t="s">
        <v>47</v>
      </c>
      <c r="D708" s="90">
        <v>44894</v>
      </c>
      <c r="AC708" s="89">
        <v>315.710194</v>
      </c>
      <c r="AI708" s="89">
        <v>568.52184299999999</v>
      </c>
    </row>
    <row r="709" spans="1:35" s="89" customFormat="1" x14ac:dyDescent="0.45">
      <c r="A709" s="89" t="s">
        <v>49</v>
      </c>
      <c r="B709" s="89" t="s">
        <v>50</v>
      </c>
      <c r="C709" s="89" t="s">
        <v>47</v>
      </c>
      <c r="D709" s="90">
        <v>44895</v>
      </c>
      <c r="AC709" s="89">
        <v>315.710194</v>
      </c>
      <c r="AI709" s="89">
        <v>568.52184299999999</v>
      </c>
    </row>
    <row r="710" spans="1:35" s="89" customFormat="1" x14ac:dyDescent="0.45">
      <c r="A710" s="89" t="s">
        <v>49</v>
      </c>
      <c r="B710" s="89" t="s">
        <v>50</v>
      </c>
      <c r="C710" s="89" t="s">
        <v>47</v>
      </c>
      <c r="D710" s="90">
        <v>44896</v>
      </c>
      <c r="AC710" s="89">
        <v>315.710194</v>
      </c>
      <c r="AI710" s="89">
        <v>568.52184299999999</v>
      </c>
    </row>
    <row r="711" spans="1:35" s="89" customFormat="1" x14ac:dyDescent="0.45">
      <c r="A711" s="89" t="s">
        <v>49</v>
      </c>
      <c r="B711" s="89" t="s">
        <v>50</v>
      </c>
      <c r="C711" s="89" t="s">
        <v>47</v>
      </c>
      <c r="D711" s="90">
        <v>44897</v>
      </c>
      <c r="AC711" s="89">
        <v>315.710194</v>
      </c>
      <c r="AI711" s="89">
        <v>568.52184299999999</v>
      </c>
    </row>
    <row r="712" spans="1:35" s="89" customFormat="1" x14ac:dyDescent="0.45">
      <c r="A712" s="89" t="s">
        <v>49</v>
      </c>
      <c r="B712" s="89" t="s">
        <v>50</v>
      </c>
      <c r="C712" s="89" t="s">
        <v>47</v>
      </c>
      <c r="D712" s="90">
        <v>44898</v>
      </c>
      <c r="AC712" s="89">
        <v>315.710194</v>
      </c>
      <c r="AI712" s="89">
        <v>568.52184299999999</v>
      </c>
    </row>
    <row r="713" spans="1:35" s="89" customFormat="1" x14ac:dyDescent="0.45">
      <c r="A713" s="89" t="s">
        <v>49</v>
      </c>
      <c r="B713" s="89" t="s">
        <v>50</v>
      </c>
      <c r="C713" s="89" t="s">
        <v>47</v>
      </c>
      <c r="D713" s="90">
        <v>44899</v>
      </c>
      <c r="AC713" s="89">
        <v>315.710194</v>
      </c>
      <c r="AI713" s="89">
        <v>568.52184299999999</v>
      </c>
    </row>
    <row r="714" spans="1:35" s="89" customFormat="1" x14ac:dyDescent="0.45">
      <c r="A714" s="89" t="s">
        <v>49</v>
      </c>
      <c r="B714" s="89" t="s">
        <v>50</v>
      </c>
      <c r="C714" s="89" t="s">
        <v>47</v>
      </c>
      <c r="D714" s="90">
        <v>44900</v>
      </c>
      <c r="AC714" s="89">
        <v>315.710194</v>
      </c>
      <c r="AI714" s="89">
        <v>568.52184299999999</v>
      </c>
    </row>
    <row r="715" spans="1:35" s="89" customFormat="1" x14ac:dyDescent="0.45">
      <c r="A715" s="89" t="s">
        <v>49</v>
      </c>
      <c r="B715" s="89" t="s">
        <v>50</v>
      </c>
      <c r="C715" s="89" t="s">
        <v>47</v>
      </c>
      <c r="D715" s="90">
        <v>44901</v>
      </c>
      <c r="AC715" s="89">
        <v>315.710194</v>
      </c>
      <c r="AI715" s="89">
        <v>568.52184299999999</v>
      </c>
    </row>
    <row r="716" spans="1:35" s="89" customFormat="1" x14ac:dyDescent="0.45">
      <c r="A716" s="89" t="s">
        <v>49</v>
      </c>
      <c r="B716" s="89" t="s">
        <v>50</v>
      </c>
      <c r="C716" s="89" t="s">
        <v>47</v>
      </c>
      <c r="D716" s="90">
        <v>44902</v>
      </c>
      <c r="AC716" s="89">
        <v>315.710194</v>
      </c>
      <c r="AI716" s="89">
        <v>568.52184299999999</v>
      </c>
    </row>
    <row r="717" spans="1:35" s="89" customFormat="1" x14ac:dyDescent="0.45">
      <c r="A717" s="89" t="s">
        <v>49</v>
      </c>
      <c r="B717" s="89" t="s">
        <v>50</v>
      </c>
      <c r="C717" s="89" t="s">
        <v>47</v>
      </c>
      <c r="D717" s="90">
        <v>44903</v>
      </c>
      <c r="AC717" s="89">
        <v>315.710194</v>
      </c>
      <c r="AI717" s="89">
        <v>568.52184299999999</v>
      </c>
    </row>
    <row r="718" spans="1:35" s="89" customFormat="1" x14ac:dyDescent="0.45">
      <c r="A718" s="89" t="s">
        <v>49</v>
      </c>
      <c r="B718" s="89" t="s">
        <v>50</v>
      </c>
      <c r="C718" s="89" t="s">
        <v>47</v>
      </c>
      <c r="D718" s="90">
        <v>44904</v>
      </c>
      <c r="AC718" s="89">
        <v>315.710194</v>
      </c>
      <c r="AI718" s="89">
        <v>568.52184299999999</v>
      </c>
    </row>
    <row r="719" spans="1:35" s="89" customFormat="1" x14ac:dyDescent="0.45">
      <c r="A719" s="89" t="s">
        <v>49</v>
      </c>
      <c r="B719" s="89" t="s">
        <v>50</v>
      </c>
      <c r="C719" s="89" t="s">
        <v>47</v>
      </c>
      <c r="D719" s="90">
        <v>44905</v>
      </c>
      <c r="AC719" s="89">
        <v>315.710194</v>
      </c>
      <c r="AI719" s="89">
        <v>568.52184299999999</v>
      </c>
    </row>
    <row r="720" spans="1:35" s="89" customFormat="1" x14ac:dyDescent="0.45">
      <c r="A720" s="89" t="s">
        <v>49</v>
      </c>
      <c r="B720" s="89" t="s">
        <v>50</v>
      </c>
      <c r="C720" s="89" t="s">
        <v>47</v>
      </c>
      <c r="D720" s="90">
        <v>44906</v>
      </c>
      <c r="AC720" s="89">
        <v>315.710194</v>
      </c>
      <c r="AI720" s="89">
        <v>568.52184299999999</v>
      </c>
    </row>
    <row r="721" spans="1:35" s="89" customFormat="1" x14ac:dyDescent="0.45">
      <c r="A721" s="89" t="s">
        <v>49</v>
      </c>
      <c r="B721" s="89" t="s">
        <v>50</v>
      </c>
      <c r="C721" s="89" t="s">
        <v>47</v>
      </c>
      <c r="D721" s="90">
        <v>44907</v>
      </c>
      <c r="AC721" s="89">
        <v>315.710194</v>
      </c>
      <c r="AI721" s="89">
        <v>568.52184299999999</v>
      </c>
    </row>
    <row r="722" spans="1:35" s="89" customFormat="1" x14ac:dyDescent="0.45">
      <c r="A722" s="89" t="s">
        <v>49</v>
      </c>
      <c r="B722" s="89" t="s">
        <v>50</v>
      </c>
      <c r="C722" s="89" t="s">
        <v>47</v>
      </c>
      <c r="D722" s="90">
        <v>44908</v>
      </c>
      <c r="AC722" s="89">
        <v>315.710194</v>
      </c>
      <c r="AI722" s="89">
        <v>568.52184299999999</v>
      </c>
    </row>
    <row r="723" spans="1:35" s="89" customFormat="1" x14ac:dyDescent="0.45">
      <c r="A723" s="89" t="s">
        <v>49</v>
      </c>
      <c r="B723" s="89" t="s">
        <v>50</v>
      </c>
      <c r="C723" s="89" t="s">
        <v>47</v>
      </c>
      <c r="D723" s="90">
        <v>44909</v>
      </c>
      <c r="AC723" s="89">
        <v>315.710194</v>
      </c>
      <c r="AI723" s="89">
        <v>568.52184299999999</v>
      </c>
    </row>
    <row r="724" spans="1:35" s="89" customFormat="1" x14ac:dyDescent="0.45">
      <c r="A724" s="89" t="s">
        <v>49</v>
      </c>
      <c r="B724" s="89" t="s">
        <v>50</v>
      </c>
      <c r="C724" s="89" t="s">
        <v>47</v>
      </c>
      <c r="D724" s="90">
        <v>44910</v>
      </c>
      <c r="AC724" s="89">
        <v>315.710194</v>
      </c>
      <c r="AI724" s="89">
        <v>568.52184299999999</v>
      </c>
    </row>
    <row r="725" spans="1:35" s="89" customFormat="1" x14ac:dyDescent="0.45">
      <c r="A725" s="89" t="s">
        <v>49</v>
      </c>
      <c r="B725" s="89" t="s">
        <v>50</v>
      </c>
      <c r="C725" s="89" t="s">
        <v>47</v>
      </c>
      <c r="D725" s="90">
        <v>44911</v>
      </c>
      <c r="AC725" s="89">
        <v>315.710194</v>
      </c>
      <c r="AI725" s="89">
        <v>568.52184299999999</v>
      </c>
    </row>
    <row r="726" spans="1:35" s="89" customFormat="1" x14ac:dyDescent="0.45">
      <c r="A726" s="89" t="s">
        <v>49</v>
      </c>
      <c r="B726" s="89" t="s">
        <v>50</v>
      </c>
      <c r="C726" s="89" t="s">
        <v>47</v>
      </c>
      <c r="D726" s="90">
        <v>44912</v>
      </c>
      <c r="AC726" s="89">
        <v>315.710194</v>
      </c>
      <c r="AI726" s="89">
        <v>568.52184299999999</v>
      </c>
    </row>
    <row r="727" spans="1:35" s="89" customFormat="1" x14ac:dyDescent="0.45">
      <c r="A727" s="89" t="s">
        <v>49</v>
      </c>
      <c r="B727" s="89" t="s">
        <v>50</v>
      </c>
      <c r="C727" s="89" t="s">
        <v>47</v>
      </c>
      <c r="D727" s="90">
        <v>44913</v>
      </c>
      <c r="AC727" s="89">
        <v>315.710194</v>
      </c>
      <c r="AI727" s="89">
        <v>568.52184299999999</v>
      </c>
    </row>
    <row r="728" spans="1:35" s="89" customFormat="1" x14ac:dyDescent="0.45">
      <c r="A728" s="89" t="s">
        <v>49</v>
      </c>
      <c r="B728" s="89" t="s">
        <v>50</v>
      </c>
      <c r="C728" s="89" t="s">
        <v>47</v>
      </c>
      <c r="D728" s="90">
        <v>44914</v>
      </c>
      <c r="AC728" s="89">
        <v>315.710194</v>
      </c>
      <c r="AI728" s="89">
        <v>568.52184299999999</v>
      </c>
    </row>
    <row r="729" spans="1:35" s="89" customFormat="1" x14ac:dyDescent="0.45">
      <c r="A729" s="89" t="s">
        <v>49</v>
      </c>
      <c r="B729" s="89" t="s">
        <v>50</v>
      </c>
      <c r="C729" s="89" t="s">
        <v>47</v>
      </c>
      <c r="D729" s="90">
        <v>44915</v>
      </c>
      <c r="AC729" s="89">
        <v>315.710194</v>
      </c>
      <c r="AI729" s="89">
        <v>568.52184299999999</v>
      </c>
    </row>
    <row r="730" spans="1:35" s="89" customFormat="1" x14ac:dyDescent="0.45">
      <c r="A730" s="89" t="s">
        <v>49</v>
      </c>
      <c r="B730" s="89" t="s">
        <v>50</v>
      </c>
      <c r="C730" s="89" t="s">
        <v>47</v>
      </c>
      <c r="D730" s="90">
        <v>44916</v>
      </c>
      <c r="AC730" s="89">
        <v>315.710194</v>
      </c>
      <c r="AI730" s="89">
        <v>568.52184299999999</v>
      </c>
    </row>
    <row r="731" spans="1:35" s="89" customFormat="1" x14ac:dyDescent="0.45">
      <c r="A731" s="89" t="s">
        <v>49</v>
      </c>
      <c r="B731" s="89" t="s">
        <v>50</v>
      </c>
      <c r="C731" s="89" t="s">
        <v>47</v>
      </c>
      <c r="D731" s="90">
        <v>44917</v>
      </c>
      <c r="AC731" s="89">
        <v>315.710194</v>
      </c>
      <c r="AI731" s="89">
        <v>568.52184299999999</v>
      </c>
    </row>
    <row r="732" spans="1:35" s="89" customFormat="1" x14ac:dyDescent="0.45">
      <c r="A732" s="89" t="s">
        <v>49</v>
      </c>
      <c r="B732" s="89" t="s">
        <v>50</v>
      </c>
      <c r="C732" s="89" t="s">
        <v>47</v>
      </c>
      <c r="D732" s="90">
        <v>44918</v>
      </c>
      <c r="AC732" s="89">
        <v>315.710194</v>
      </c>
      <c r="AI732" s="89">
        <v>568.52184299999999</v>
      </c>
    </row>
    <row r="733" spans="1:35" s="89" customFormat="1" x14ac:dyDescent="0.45">
      <c r="A733" s="89" t="s">
        <v>49</v>
      </c>
      <c r="B733" s="89" t="s">
        <v>50</v>
      </c>
      <c r="C733" s="89" t="s">
        <v>47</v>
      </c>
      <c r="D733" s="90">
        <v>44919</v>
      </c>
      <c r="AC733" s="89">
        <v>315.710194</v>
      </c>
      <c r="AI733" s="89">
        <v>568.52184299999999</v>
      </c>
    </row>
    <row r="734" spans="1:35" s="89" customFormat="1" x14ac:dyDescent="0.45">
      <c r="A734" s="89" t="s">
        <v>49</v>
      </c>
      <c r="B734" s="89" t="s">
        <v>50</v>
      </c>
      <c r="C734" s="89" t="s">
        <v>47</v>
      </c>
      <c r="D734" s="90">
        <v>44920</v>
      </c>
      <c r="AC734" s="89">
        <v>315.710194</v>
      </c>
      <c r="AI734" s="89">
        <v>568.52184299999999</v>
      </c>
    </row>
    <row r="735" spans="1:35" s="89" customFormat="1" x14ac:dyDescent="0.45">
      <c r="A735" s="89" t="s">
        <v>49</v>
      </c>
      <c r="B735" s="89" t="s">
        <v>50</v>
      </c>
      <c r="C735" s="89" t="s">
        <v>47</v>
      </c>
      <c r="D735" s="90">
        <v>44921</v>
      </c>
      <c r="AC735" s="89">
        <v>315.710194</v>
      </c>
      <c r="AI735" s="89">
        <v>568.52184299999999</v>
      </c>
    </row>
    <row r="736" spans="1:35" s="89" customFormat="1" x14ac:dyDescent="0.45">
      <c r="A736" s="89" t="s">
        <v>49</v>
      </c>
      <c r="B736" s="89" t="s">
        <v>50</v>
      </c>
      <c r="C736" s="89" t="s">
        <v>47</v>
      </c>
      <c r="D736" s="90">
        <v>44922</v>
      </c>
      <c r="AC736" s="89">
        <v>315.710194</v>
      </c>
      <c r="AI736" s="89">
        <v>568.52184299999999</v>
      </c>
    </row>
    <row r="737" spans="1:35" s="89" customFormat="1" x14ac:dyDescent="0.45">
      <c r="A737" s="89" t="s">
        <v>49</v>
      </c>
      <c r="B737" s="89" t="s">
        <v>50</v>
      </c>
      <c r="C737" s="89" t="s">
        <v>47</v>
      </c>
      <c r="D737" s="90">
        <v>44923</v>
      </c>
      <c r="AC737" s="89">
        <v>315.710194</v>
      </c>
      <c r="AI737" s="89">
        <v>568.52184299999999</v>
      </c>
    </row>
    <row r="738" spans="1:35" s="89" customFormat="1" x14ac:dyDescent="0.45">
      <c r="A738" s="89" t="s">
        <v>49</v>
      </c>
      <c r="B738" s="89" t="s">
        <v>50</v>
      </c>
      <c r="C738" s="89" t="s">
        <v>47</v>
      </c>
      <c r="D738" s="90">
        <v>44924</v>
      </c>
      <c r="AC738" s="89">
        <v>315.710194</v>
      </c>
      <c r="AI738" s="89">
        <v>568.52184299999999</v>
      </c>
    </row>
    <row r="739" spans="1:35" s="89" customFormat="1" x14ac:dyDescent="0.45">
      <c r="A739" s="89" t="s">
        <v>49</v>
      </c>
      <c r="B739" s="89" t="s">
        <v>50</v>
      </c>
      <c r="C739" s="89" t="s">
        <v>47</v>
      </c>
      <c r="D739" s="90">
        <v>44925</v>
      </c>
      <c r="AC739" s="89">
        <v>315.710194</v>
      </c>
      <c r="AI739" s="89">
        <v>568.52184299999999</v>
      </c>
    </row>
    <row r="740" spans="1:35" s="89" customFormat="1" x14ac:dyDescent="0.45">
      <c r="A740" s="89" t="s">
        <v>49</v>
      </c>
      <c r="B740" s="89" t="s">
        <v>50</v>
      </c>
      <c r="C740" s="89" t="s">
        <v>47</v>
      </c>
      <c r="D740" s="90">
        <v>44926</v>
      </c>
      <c r="AI740" s="89">
        <v>568.52184299999999</v>
      </c>
    </row>
    <row r="741" spans="1:35" s="89" customFormat="1" x14ac:dyDescent="0.45">
      <c r="A741" s="89" t="s">
        <v>51</v>
      </c>
      <c r="B741" s="89" t="s">
        <v>52</v>
      </c>
      <c r="C741" s="89" t="s">
        <v>48</v>
      </c>
      <c r="D741" s="90">
        <v>44562</v>
      </c>
      <c r="AI741" s="89">
        <v>0</v>
      </c>
    </row>
    <row r="742" spans="1:35" s="89" customFormat="1" x14ac:dyDescent="0.45">
      <c r="A742" s="89" t="s">
        <v>51</v>
      </c>
      <c r="B742" s="89" t="s">
        <v>52</v>
      </c>
      <c r="C742" s="89" t="s">
        <v>48</v>
      </c>
      <c r="D742" s="90">
        <v>44563</v>
      </c>
      <c r="AI742" s="89">
        <v>0</v>
      </c>
    </row>
    <row r="743" spans="1:35" s="89" customFormat="1" x14ac:dyDescent="0.45">
      <c r="A743" s="89" t="s">
        <v>51</v>
      </c>
      <c r="B743" s="89" t="s">
        <v>52</v>
      </c>
      <c r="C743" s="89" t="s">
        <v>48</v>
      </c>
      <c r="D743" s="90">
        <v>44564</v>
      </c>
      <c r="AI743" s="89">
        <v>0</v>
      </c>
    </row>
    <row r="744" spans="1:35" s="89" customFormat="1" x14ac:dyDescent="0.45">
      <c r="A744" s="89" t="s">
        <v>51</v>
      </c>
      <c r="B744" s="89" t="s">
        <v>52</v>
      </c>
      <c r="C744" s="89" t="s">
        <v>48</v>
      </c>
      <c r="D744" s="90">
        <v>44565</v>
      </c>
      <c r="AI744" s="89">
        <v>0</v>
      </c>
    </row>
    <row r="745" spans="1:35" s="89" customFormat="1" x14ac:dyDescent="0.45">
      <c r="A745" s="89" t="s">
        <v>51</v>
      </c>
      <c r="B745" s="89" t="s">
        <v>52</v>
      </c>
      <c r="C745" s="89" t="s">
        <v>48</v>
      </c>
      <c r="D745" s="90">
        <v>44566</v>
      </c>
      <c r="AI745" s="89">
        <v>0</v>
      </c>
    </row>
    <row r="746" spans="1:35" s="89" customFormat="1" x14ac:dyDescent="0.45">
      <c r="A746" s="89" t="s">
        <v>51</v>
      </c>
      <c r="B746" s="89" t="s">
        <v>52</v>
      </c>
      <c r="C746" s="89" t="s">
        <v>48</v>
      </c>
      <c r="D746" s="90">
        <v>44567</v>
      </c>
      <c r="AI746" s="89">
        <v>0</v>
      </c>
    </row>
    <row r="747" spans="1:35" s="89" customFormat="1" x14ac:dyDescent="0.45">
      <c r="A747" s="89" t="s">
        <v>51</v>
      </c>
      <c r="B747" s="89" t="s">
        <v>52</v>
      </c>
      <c r="C747" s="89" t="s">
        <v>48</v>
      </c>
      <c r="D747" s="90">
        <v>44568</v>
      </c>
      <c r="AI747" s="89">
        <v>0</v>
      </c>
    </row>
    <row r="748" spans="1:35" s="89" customFormat="1" x14ac:dyDescent="0.45">
      <c r="A748" s="89" t="s">
        <v>51</v>
      </c>
      <c r="B748" s="89" t="s">
        <v>52</v>
      </c>
      <c r="C748" s="89" t="s">
        <v>48</v>
      </c>
      <c r="D748" s="90">
        <v>44569</v>
      </c>
      <c r="AI748" s="89">
        <v>0</v>
      </c>
    </row>
    <row r="749" spans="1:35" s="89" customFormat="1" x14ac:dyDescent="0.45">
      <c r="A749" s="89" t="s">
        <v>51</v>
      </c>
      <c r="B749" s="89" t="s">
        <v>52</v>
      </c>
      <c r="C749" s="89" t="s">
        <v>48</v>
      </c>
      <c r="D749" s="90">
        <v>44570</v>
      </c>
      <c r="AI749" s="89">
        <v>0</v>
      </c>
    </row>
    <row r="750" spans="1:35" s="89" customFormat="1" x14ac:dyDescent="0.45">
      <c r="A750" s="89" t="s">
        <v>51</v>
      </c>
      <c r="B750" s="89" t="s">
        <v>52</v>
      </c>
      <c r="C750" s="89" t="s">
        <v>48</v>
      </c>
      <c r="D750" s="90">
        <v>44571</v>
      </c>
      <c r="AI750" s="89">
        <v>0</v>
      </c>
    </row>
    <row r="751" spans="1:35" s="89" customFormat="1" x14ac:dyDescent="0.45">
      <c r="A751" s="89" t="s">
        <v>51</v>
      </c>
      <c r="B751" s="89" t="s">
        <v>52</v>
      </c>
      <c r="C751" s="89" t="s">
        <v>48</v>
      </c>
      <c r="D751" s="90">
        <v>44572</v>
      </c>
      <c r="AI751" s="89">
        <v>0</v>
      </c>
    </row>
    <row r="752" spans="1:35" s="89" customFormat="1" x14ac:dyDescent="0.45">
      <c r="A752" s="89" t="s">
        <v>51</v>
      </c>
      <c r="B752" s="89" t="s">
        <v>52</v>
      </c>
      <c r="C752" s="89" t="s">
        <v>48</v>
      </c>
      <c r="D752" s="90">
        <v>44573</v>
      </c>
      <c r="AI752" s="89">
        <v>0</v>
      </c>
    </row>
    <row r="753" spans="1:35" s="89" customFormat="1" x14ac:dyDescent="0.45">
      <c r="A753" s="89" t="s">
        <v>51</v>
      </c>
      <c r="B753" s="89" t="s">
        <v>52</v>
      </c>
      <c r="C753" s="89" t="s">
        <v>48</v>
      </c>
      <c r="D753" s="90">
        <v>44574</v>
      </c>
      <c r="AI753" s="89">
        <v>0</v>
      </c>
    </row>
    <row r="754" spans="1:35" s="89" customFormat="1" x14ac:dyDescent="0.45">
      <c r="A754" s="89" t="s">
        <v>51</v>
      </c>
      <c r="B754" s="89" t="s">
        <v>52</v>
      </c>
      <c r="C754" s="89" t="s">
        <v>48</v>
      </c>
      <c r="D754" s="90">
        <v>44575</v>
      </c>
      <c r="AI754" s="89">
        <v>0</v>
      </c>
    </row>
    <row r="755" spans="1:35" s="89" customFormat="1" x14ac:dyDescent="0.45">
      <c r="A755" s="89" t="s">
        <v>51</v>
      </c>
      <c r="B755" s="89" t="s">
        <v>52</v>
      </c>
      <c r="C755" s="89" t="s">
        <v>48</v>
      </c>
      <c r="D755" s="90">
        <v>44576</v>
      </c>
      <c r="AI755" s="89">
        <v>0</v>
      </c>
    </row>
    <row r="756" spans="1:35" s="89" customFormat="1" x14ac:dyDescent="0.45">
      <c r="A756" s="89" t="s">
        <v>51</v>
      </c>
      <c r="B756" s="89" t="s">
        <v>52</v>
      </c>
      <c r="C756" s="89" t="s">
        <v>48</v>
      </c>
      <c r="D756" s="90">
        <v>44577</v>
      </c>
      <c r="AI756" s="89">
        <v>0</v>
      </c>
    </row>
    <row r="757" spans="1:35" s="89" customFormat="1" x14ac:dyDescent="0.45">
      <c r="A757" s="89" t="s">
        <v>51</v>
      </c>
      <c r="B757" s="89" t="s">
        <v>52</v>
      </c>
      <c r="C757" s="89" t="s">
        <v>48</v>
      </c>
      <c r="D757" s="90">
        <v>44578</v>
      </c>
      <c r="AI757" s="89">
        <v>0</v>
      </c>
    </row>
    <row r="758" spans="1:35" s="89" customFormat="1" x14ac:dyDescent="0.45">
      <c r="A758" s="89" t="s">
        <v>51</v>
      </c>
      <c r="B758" s="89" t="s">
        <v>52</v>
      </c>
      <c r="C758" s="89" t="s">
        <v>48</v>
      </c>
      <c r="D758" s="90">
        <v>44579</v>
      </c>
      <c r="AI758" s="89">
        <v>0</v>
      </c>
    </row>
    <row r="759" spans="1:35" s="89" customFormat="1" x14ac:dyDescent="0.45">
      <c r="A759" s="89" t="s">
        <v>51</v>
      </c>
      <c r="B759" s="89" t="s">
        <v>52</v>
      </c>
      <c r="C759" s="89" t="s">
        <v>48</v>
      </c>
      <c r="D759" s="90">
        <v>44580</v>
      </c>
      <c r="AI759" s="89">
        <v>0</v>
      </c>
    </row>
    <row r="760" spans="1:35" s="89" customFormat="1" x14ac:dyDescent="0.45">
      <c r="A760" s="89" t="s">
        <v>51</v>
      </c>
      <c r="B760" s="89" t="s">
        <v>52</v>
      </c>
      <c r="C760" s="89" t="s">
        <v>48</v>
      </c>
      <c r="D760" s="90">
        <v>44581</v>
      </c>
      <c r="AI760" s="89">
        <v>0</v>
      </c>
    </row>
    <row r="761" spans="1:35" s="89" customFormat="1" x14ac:dyDescent="0.45">
      <c r="A761" s="89" t="s">
        <v>51</v>
      </c>
      <c r="B761" s="89" t="s">
        <v>52</v>
      </c>
      <c r="C761" s="89" t="s">
        <v>48</v>
      </c>
      <c r="D761" s="90">
        <v>44582</v>
      </c>
      <c r="AI761" s="89">
        <v>0</v>
      </c>
    </row>
    <row r="762" spans="1:35" s="89" customFormat="1" x14ac:dyDescent="0.45">
      <c r="A762" s="89" t="s">
        <v>51</v>
      </c>
      <c r="B762" s="89" t="s">
        <v>52</v>
      </c>
      <c r="C762" s="89" t="s">
        <v>48</v>
      </c>
      <c r="D762" s="90">
        <v>44583</v>
      </c>
      <c r="AI762" s="89">
        <v>0</v>
      </c>
    </row>
    <row r="763" spans="1:35" s="89" customFormat="1" x14ac:dyDescent="0.45">
      <c r="A763" s="89" t="s">
        <v>51</v>
      </c>
      <c r="B763" s="89" t="s">
        <v>52</v>
      </c>
      <c r="C763" s="89" t="s">
        <v>48</v>
      </c>
      <c r="D763" s="90">
        <v>44584</v>
      </c>
      <c r="AI763" s="89">
        <v>0</v>
      </c>
    </row>
    <row r="764" spans="1:35" s="89" customFormat="1" x14ac:dyDescent="0.45">
      <c r="A764" s="89" t="s">
        <v>51</v>
      </c>
      <c r="B764" s="89" t="s">
        <v>52</v>
      </c>
      <c r="C764" s="89" t="s">
        <v>48</v>
      </c>
      <c r="D764" s="90">
        <v>44585</v>
      </c>
      <c r="AI764" s="89">
        <v>0</v>
      </c>
    </row>
    <row r="765" spans="1:35" s="89" customFormat="1" x14ac:dyDescent="0.45">
      <c r="A765" s="89" t="s">
        <v>51</v>
      </c>
      <c r="B765" s="89" t="s">
        <v>52</v>
      </c>
      <c r="C765" s="89" t="s">
        <v>48</v>
      </c>
      <c r="D765" s="90">
        <v>44586</v>
      </c>
      <c r="AI765" s="89">
        <v>0</v>
      </c>
    </row>
    <row r="766" spans="1:35" s="89" customFormat="1" x14ac:dyDescent="0.45">
      <c r="A766" s="89" t="s">
        <v>51</v>
      </c>
      <c r="B766" s="89" t="s">
        <v>52</v>
      </c>
      <c r="C766" s="89" t="s">
        <v>48</v>
      </c>
      <c r="D766" s="90">
        <v>44587</v>
      </c>
      <c r="AI766" s="89">
        <v>0</v>
      </c>
    </row>
    <row r="767" spans="1:35" s="89" customFormat="1" x14ac:dyDescent="0.45">
      <c r="A767" s="89" t="s">
        <v>51</v>
      </c>
      <c r="B767" s="89" t="s">
        <v>52</v>
      </c>
      <c r="C767" s="89" t="s">
        <v>48</v>
      </c>
      <c r="D767" s="90">
        <v>44588</v>
      </c>
      <c r="AI767" s="89">
        <v>0</v>
      </c>
    </row>
    <row r="768" spans="1:35" s="89" customFormat="1" x14ac:dyDescent="0.45">
      <c r="A768" s="89" t="s">
        <v>51</v>
      </c>
      <c r="B768" s="89" t="s">
        <v>52</v>
      </c>
      <c r="C768" s="89" t="s">
        <v>48</v>
      </c>
      <c r="D768" s="90">
        <v>44589</v>
      </c>
      <c r="AI768" s="89">
        <v>0</v>
      </c>
    </row>
    <row r="769" spans="1:35" s="89" customFormat="1" x14ac:dyDescent="0.45">
      <c r="A769" s="89" t="s">
        <v>51</v>
      </c>
      <c r="B769" s="89" t="s">
        <v>52</v>
      </c>
      <c r="C769" s="89" t="s">
        <v>48</v>
      </c>
      <c r="D769" s="90">
        <v>44590</v>
      </c>
      <c r="AI769" s="89">
        <v>0</v>
      </c>
    </row>
    <row r="770" spans="1:35" s="89" customFormat="1" x14ac:dyDescent="0.45">
      <c r="A770" s="89" t="s">
        <v>51</v>
      </c>
      <c r="B770" s="89" t="s">
        <v>52</v>
      </c>
      <c r="C770" s="89" t="s">
        <v>48</v>
      </c>
      <c r="D770" s="90">
        <v>44591</v>
      </c>
      <c r="AI770" s="89">
        <v>0</v>
      </c>
    </row>
    <row r="771" spans="1:35" s="89" customFormat="1" x14ac:dyDescent="0.45">
      <c r="A771" s="89" t="s">
        <v>51</v>
      </c>
      <c r="B771" s="89" t="s">
        <v>52</v>
      </c>
      <c r="C771" s="89" t="s">
        <v>48</v>
      </c>
      <c r="D771" s="90">
        <v>44592</v>
      </c>
      <c r="AI771" s="89">
        <v>0</v>
      </c>
    </row>
    <row r="772" spans="1:35" s="89" customFormat="1" x14ac:dyDescent="0.45">
      <c r="A772" s="89" t="s">
        <v>51</v>
      </c>
      <c r="B772" s="89" t="s">
        <v>52</v>
      </c>
      <c r="C772" s="89" t="s">
        <v>48</v>
      </c>
      <c r="D772" s="90">
        <v>44593</v>
      </c>
      <c r="AI772" s="89">
        <v>0</v>
      </c>
    </row>
    <row r="773" spans="1:35" s="89" customFormat="1" x14ac:dyDescent="0.45">
      <c r="A773" s="89" t="s">
        <v>51</v>
      </c>
      <c r="B773" s="89" t="s">
        <v>52</v>
      </c>
      <c r="C773" s="89" t="s">
        <v>48</v>
      </c>
      <c r="D773" s="90">
        <v>44594</v>
      </c>
      <c r="AI773" s="89">
        <v>0</v>
      </c>
    </row>
    <row r="774" spans="1:35" s="89" customFormat="1" x14ac:dyDescent="0.45">
      <c r="A774" s="89" t="s">
        <v>51</v>
      </c>
      <c r="B774" s="89" t="s">
        <v>52</v>
      </c>
      <c r="C774" s="89" t="s">
        <v>48</v>
      </c>
      <c r="D774" s="90">
        <v>44595</v>
      </c>
      <c r="AI774" s="89">
        <v>0</v>
      </c>
    </row>
    <row r="775" spans="1:35" s="89" customFormat="1" x14ac:dyDescent="0.45">
      <c r="A775" s="89" t="s">
        <v>51</v>
      </c>
      <c r="B775" s="89" t="s">
        <v>52</v>
      </c>
      <c r="C775" s="89" t="s">
        <v>48</v>
      </c>
      <c r="D775" s="90">
        <v>44596</v>
      </c>
      <c r="AI775" s="89">
        <v>0</v>
      </c>
    </row>
    <row r="776" spans="1:35" s="89" customFormat="1" x14ac:dyDescent="0.45">
      <c r="A776" s="89" t="s">
        <v>51</v>
      </c>
      <c r="B776" s="89" t="s">
        <v>52</v>
      </c>
      <c r="C776" s="89" t="s">
        <v>48</v>
      </c>
      <c r="D776" s="90">
        <v>44597</v>
      </c>
      <c r="AI776" s="89">
        <v>0</v>
      </c>
    </row>
    <row r="777" spans="1:35" s="89" customFormat="1" x14ac:dyDescent="0.45">
      <c r="A777" s="89" t="s">
        <v>51</v>
      </c>
      <c r="B777" s="89" t="s">
        <v>52</v>
      </c>
      <c r="C777" s="89" t="s">
        <v>48</v>
      </c>
      <c r="D777" s="90">
        <v>44598</v>
      </c>
      <c r="AI777" s="89">
        <v>0</v>
      </c>
    </row>
    <row r="778" spans="1:35" s="89" customFormat="1" x14ac:dyDescent="0.45">
      <c r="A778" s="89" t="s">
        <v>51</v>
      </c>
      <c r="B778" s="89" t="s">
        <v>52</v>
      </c>
      <c r="C778" s="89" t="s">
        <v>48</v>
      </c>
      <c r="D778" s="90">
        <v>44599</v>
      </c>
      <c r="AI778" s="89">
        <v>0</v>
      </c>
    </row>
    <row r="779" spans="1:35" s="89" customFormat="1" x14ac:dyDescent="0.45">
      <c r="A779" s="89" t="s">
        <v>51</v>
      </c>
      <c r="B779" s="89" t="s">
        <v>52</v>
      </c>
      <c r="C779" s="89" t="s">
        <v>48</v>
      </c>
      <c r="D779" s="90">
        <v>44600</v>
      </c>
      <c r="AI779" s="89">
        <v>0</v>
      </c>
    </row>
    <row r="780" spans="1:35" s="89" customFormat="1" x14ac:dyDescent="0.45">
      <c r="A780" s="89" t="s">
        <v>51</v>
      </c>
      <c r="B780" s="89" t="s">
        <v>52</v>
      </c>
      <c r="C780" s="89" t="s">
        <v>48</v>
      </c>
      <c r="D780" s="90">
        <v>44601</v>
      </c>
      <c r="AI780" s="89">
        <v>0</v>
      </c>
    </row>
    <row r="781" spans="1:35" s="89" customFormat="1" x14ac:dyDescent="0.45">
      <c r="A781" s="89" t="s">
        <v>51</v>
      </c>
      <c r="B781" s="89" t="s">
        <v>52</v>
      </c>
      <c r="C781" s="89" t="s">
        <v>48</v>
      </c>
      <c r="D781" s="90">
        <v>44602</v>
      </c>
      <c r="AI781" s="89">
        <v>0</v>
      </c>
    </row>
    <row r="782" spans="1:35" s="89" customFormat="1" x14ac:dyDescent="0.45">
      <c r="A782" s="89" t="s">
        <v>51</v>
      </c>
      <c r="B782" s="89" t="s">
        <v>52</v>
      </c>
      <c r="C782" s="89" t="s">
        <v>48</v>
      </c>
      <c r="D782" s="90">
        <v>44603</v>
      </c>
      <c r="AI782" s="89">
        <v>0</v>
      </c>
    </row>
    <row r="783" spans="1:35" s="89" customFormat="1" x14ac:dyDescent="0.45">
      <c r="A783" s="89" t="s">
        <v>51</v>
      </c>
      <c r="B783" s="89" t="s">
        <v>52</v>
      </c>
      <c r="C783" s="89" t="s">
        <v>48</v>
      </c>
      <c r="D783" s="90">
        <v>44604</v>
      </c>
      <c r="AI783" s="89">
        <v>0</v>
      </c>
    </row>
    <row r="784" spans="1:35" s="89" customFormat="1" x14ac:dyDescent="0.45">
      <c r="A784" s="89" t="s">
        <v>51</v>
      </c>
      <c r="B784" s="89" t="s">
        <v>52</v>
      </c>
      <c r="C784" s="89" t="s">
        <v>48</v>
      </c>
      <c r="D784" s="90">
        <v>44605</v>
      </c>
      <c r="AI784" s="89">
        <v>0</v>
      </c>
    </row>
    <row r="785" spans="1:35" s="89" customFormat="1" x14ac:dyDescent="0.45">
      <c r="A785" s="89" t="s">
        <v>51</v>
      </c>
      <c r="B785" s="89" t="s">
        <v>52</v>
      </c>
      <c r="C785" s="89" t="s">
        <v>48</v>
      </c>
      <c r="D785" s="90">
        <v>44606</v>
      </c>
      <c r="AI785" s="89">
        <v>0</v>
      </c>
    </row>
    <row r="786" spans="1:35" s="89" customFormat="1" x14ac:dyDescent="0.45">
      <c r="A786" s="89" t="s">
        <v>51</v>
      </c>
      <c r="B786" s="89" t="s">
        <v>52</v>
      </c>
      <c r="C786" s="89" t="s">
        <v>48</v>
      </c>
      <c r="D786" s="90">
        <v>44607</v>
      </c>
      <c r="AI786" s="89">
        <v>0</v>
      </c>
    </row>
    <row r="787" spans="1:35" s="89" customFormat="1" x14ac:dyDescent="0.45">
      <c r="A787" s="89" t="s">
        <v>51</v>
      </c>
      <c r="B787" s="89" t="s">
        <v>52</v>
      </c>
      <c r="C787" s="89" t="s">
        <v>48</v>
      </c>
      <c r="D787" s="90">
        <v>44608</v>
      </c>
      <c r="AI787" s="89">
        <v>0</v>
      </c>
    </row>
    <row r="788" spans="1:35" s="89" customFormat="1" x14ac:dyDescent="0.45">
      <c r="A788" s="89" t="s">
        <v>51</v>
      </c>
      <c r="B788" s="89" t="s">
        <v>52</v>
      </c>
      <c r="C788" s="89" t="s">
        <v>48</v>
      </c>
      <c r="D788" s="90">
        <v>44609</v>
      </c>
      <c r="AI788" s="89">
        <v>0</v>
      </c>
    </row>
    <row r="789" spans="1:35" s="89" customFormat="1" x14ac:dyDescent="0.45">
      <c r="A789" s="89" t="s">
        <v>51</v>
      </c>
      <c r="B789" s="89" t="s">
        <v>52</v>
      </c>
      <c r="C789" s="89" t="s">
        <v>48</v>
      </c>
      <c r="D789" s="90">
        <v>44610</v>
      </c>
      <c r="AI789" s="89">
        <v>0</v>
      </c>
    </row>
    <row r="790" spans="1:35" s="89" customFormat="1" x14ac:dyDescent="0.45">
      <c r="A790" s="89" t="s">
        <v>51</v>
      </c>
      <c r="B790" s="89" t="s">
        <v>52</v>
      </c>
      <c r="C790" s="89" t="s">
        <v>48</v>
      </c>
      <c r="D790" s="90">
        <v>44611</v>
      </c>
      <c r="AI790" s="89">
        <v>0</v>
      </c>
    </row>
    <row r="791" spans="1:35" s="89" customFormat="1" x14ac:dyDescent="0.45">
      <c r="A791" s="89" t="s">
        <v>51</v>
      </c>
      <c r="B791" s="89" t="s">
        <v>52</v>
      </c>
      <c r="C791" s="89" t="s">
        <v>48</v>
      </c>
      <c r="D791" s="90">
        <v>44612</v>
      </c>
      <c r="AI791" s="89">
        <v>0</v>
      </c>
    </row>
    <row r="792" spans="1:35" s="89" customFormat="1" x14ac:dyDescent="0.45">
      <c r="A792" s="89" t="s">
        <v>51</v>
      </c>
      <c r="B792" s="89" t="s">
        <v>52</v>
      </c>
      <c r="C792" s="89" t="s">
        <v>48</v>
      </c>
      <c r="D792" s="90">
        <v>44613</v>
      </c>
      <c r="AI792" s="89">
        <v>0</v>
      </c>
    </row>
    <row r="793" spans="1:35" s="89" customFormat="1" x14ac:dyDescent="0.45">
      <c r="A793" s="89" t="s">
        <v>51</v>
      </c>
      <c r="B793" s="89" t="s">
        <v>52</v>
      </c>
      <c r="C793" s="89" t="s">
        <v>48</v>
      </c>
      <c r="D793" s="90">
        <v>44614</v>
      </c>
      <c r="AI793" s="89">
        <v>0</v>
      </c>
    </row>
    <row r="794" spans="1:35" s="89" customFormat="1" x14ac:dyDescent="0.45">
      <c r="A794" s="89" t="s">
        <v>51</v>
      </c>
      <c r="B794" s="89" t="s">
        <v>52</v>
      </c>
      <c r="C794" s="89" t="s">
        <v>48</v>
      </c>
      <c r="D794" s="90">
        <v>44615</v>
      </c>
      <c r="AI794" s="89">
        <v>0</v>
      </c>
    </row>
    <row r="795" spans="1:35" s="89" customFormat="1" x14ac:dyDescent="0.45">
      <c r="A795" s="89" t="s">
        <v>51</v>
      </c>
      <c r="B795" s="89" t="s">
        <v>52</v>
      </c>
      <c r="C795" s="89" t="s">
        <v>48</v>
      </c>
      <c r="D795" s="90">
        <v>44616</v>
      </c>
      <c r="AI795" s="89">
        <v>0</v>
      </c>
    </row>
    <row r="796" spans="1:35" s="89" customFormat="1" x14ac:dyDescent="0.45">
      <c r="A796" s="89" t="s">
        <v>51</v>
      </c>
      <c r="B796" s="89" t="s">
        <v>52</v>
      </c>
      <c r="C796" s="89" t="s">
        <v>48</v>
      </c>
      <c r="D796" s="90">
        <v>44617</v>
      </c>
      <c r="AI796" s="89">
        <v>0</v>
      </c>
    </row>
    <row r="797" spans="1:35" s="89" customFormat="1" x14ac:dyDescent="0.45">
      <c r="A797" s="89" t="s">
        <v>51</v>
      </c>
      <c r="B797" s="89" t="s">
        <v>52</v>
      </c>
      <c r="C797" s="89" t="s">
        <v>48</v>
      </c>
      <c r="D797" s="90">
        <v>44618</v>
      </c>
      <c r="AI797" s="89">
        <v>0</v>
      </c>
    </row>
    <row r="798" spans="1:35" s="89" customFormat="1" x14ac:dyDescent="0.45">
      <c r="A798" s="89" t="s">
        <v>51</v>
      </c>
      <c r="B798" s="89" t="s">
        <v>52</v>
      </c>
      <c r="C798" s="89" t="s">
        <v>48</v>
      </c>
      <c r="D798" s="90">
        <v>44619</v>
      </c>
      <c r="AI798" s="89">
        <v>0</v>
      </c>
    </row>
    <row r="799" spans="1:35" s="89" customFormat="1" x14ac:dyDescent="0.45">
      <c r="A799" s="89" t="s">
        <v>51</v>
      </c>
      <c r="B799" s="89" t="s">
        <v>52</v>
      </c>
      <c r="C799" s="89" t="s">
        <v>48</v>
      </c>
      <c r="D799" s="90">
        <v>44620</v>
      </c>
      <c r="AI799" s="89">
        <v>0</v>
      </c>
    </row>
    <row r="800" spans="1:35" s="89" customFormat="1" x14ac:dyDescent="0.45">
      <c r="A800" s="89" t="s">
        <v>51</v>
      </c>
      <c r="B800" s="89" t="s">
        <v>52</v>
      </c>
      <c r="C800" s="89" t="s">
        <v>48</v>
      </c>
      <c r="D800" s="90">
        <v>44621</v>
      </c>
      <c r="AI800" s="89">
        <v>0</v>
      </c>
    </row>
    <row r="801" spans="1:35" s="89" customFormat="1" x14ac:dyDescent="0.45">
      <c r="A801" s="89" t="s">
        <v>51</v>
      </c>
      <c r="B801" s="89" t="s">
        <v>52</v>
      </c>
      <c r="C801" s="89" t="s">
        <v>48</v>
      </c>
      <c r="D801" s="90">
        <v>44622</v>
      </c>
      <c r="AI801" s="89">
        <v>0</v>
      </c>
    </row>
    <row r="802" spans="1:35" s="89" customFormat="1" x14ac:dyDescent="0.45">
      <c r="A802" s="89" t="s">
        <v>51</v>
      </c>
      <c r="B802" s="89" t="s">
        <v>52</v>
      </c>
      <c r="C802" s="89" t="s">
        <v>48</v>
      </c>
      <c r="D802" s="90">
        <v>44623</v>
      </c>
      <c r="AI802" s="89">
        <v>0</v>
      </c>
    </row>
    <row r="803" spans="1:35" s="89" customFormat="1" x14ac:dyDescent="0.45">
      <c r="A803" s="89" t="s">
        <v>51</v>
      </c>
      <c r="B803" s="89" t="s">
        <v>52</v>
      </c>
      <c r="C803" s="89" t="s">
        <v>48</v>
      </c>
      <c r="D803" s="90">
        <v>44624</v>
      </c>
      <c r="AI803" s="89">
        <v>0</v>
      </c>
    </row>
    <row r="804" spans="1:35" s="89" customFormat="1" x14ac:dyDescent="0.45">
      <c r="A804" s="89" t="s">
        <v>51</v>
      </c>
      <c r="B804" s="89" t="s">
        <v>52</v>
      </c>
      <c r="C804" s="89" t="s">
        <v>48</v>
      </c>
      <c r="D804" s="90">
        <v>44625</v>
      </c>
      <c r="AI804" s="89">
        <v>0</v>
      </c>
    </row>
    <row r="805" spans="1:35" s="89" customFormat="1" x14ac:dyDescent="0.45">
      <c r="A805" s="89" t="s">
        <v>51</v>
      </c>
      <c r="B805" s="89" t="s">
        <v>52</v>
      </c>
      <c r="C805" s="89" t="s">
        <v>48</v>
      </c>
      <c r="D805" s="90">
        <v>44626</v>
      </c>
      <c r="AI805" s="89">
        <v>0</v>
      </c>
    </row>
    <row r="806" spans="1:35" s="89" customFormat="1" x14ac:dyDescent="0.45">
      <c r="A806" s="89" t="s">
        <v>51</v>
      </c>
      <c r="B806" s="89" t="s">
        <v>52</v>
      </c>
      <c r="C806" s="89" t="s">
        <v>48</v>
      </c>
      <c r="D806" s="90">
        <v>44627</v>
      </c>
      <c r="AI806" s="89">
        <v>0</v>
      </c>
    </row>
    <row r="807" spans="1:35" s="89" customFormat="1" x14ac:dyDescent="0.45">
      <c r="A807" s="89" t="s">
        <v>51</v>
      </c>
      <c r="B807" s="89" t="s">
        <v>52</v>
      </c>
      <c r="C807" s="89" t="s">
        <v>48</v>
      </c>
      <c r="D807" s="90">
        <v>44628</v>
      </c>
      <c r="AI807" s="89">
        <v>0</v>
      </c>
    </row>
    <row r="808" spans="1:35" s="89" customFormat="1" x14ac:dyDescent="0.45">
      <c r="A808" s="89" t="s">
        <v>51</v>
      </c>
      <c r="B808" s="89" t="s">
        <v>52</v>
      </c>
      <c r="C808" s="89" t="s">
        <v>48</v>
      </c>
      <c r="D808" s="90">
        <v>44629</v>
      </c>
      <c r="AI808" s="89">
        <v>0</v>
      </c>
    </row>
    <row r="809" spans="1:35" s="89" customFormat="1" x14ac:dyDescent="0.45">
      <c r="A809" s="89" t="s">
        <v>51</v>
      </c>
      <c r="B809" s="89" t="s">
        <v>52</v>
      </c>
      <c r="C809" s="89" t="s">
        <v>48</v>
      </c>
      <c r="D809" s="90">
        <v>44630</v>
      </c>
      <c r="AI809" s="89">
        <v>0</v>
      </c>
    </row>
    <row r="810" spans="1:35" s="89" customFormat="1" x14ac:dyDescent="0.45">
      <c r="A810" s="89" t="s">
        <v>51</v>
      </c>
      <c r="B810" s="89" t="s">
        <v>52</v>
      </c>
      <c r="C810" s="89" t="s">
        <v>48</v>
      </c>
      <c r="D810" s="90">
        <v>44631</v>
      </c>
      <c r="AI810" s="89">
        <v>0</v>
      </c>
    </row>
    <row r="811" spans="1:35" s="89" customFormat="1" x14ac:dyDescent="0.45">
      <c r="A811" s="89" t="s">
        <v>51</v>
      </c>
      <c r="B811" s="89" t="s">
        <v>52</v>
      </c>
      <c r="C811" s="89" t="s">
        <v>48</v>
      </c>
      <c r="D811" s="90">
        <v>44632</v>
      </c>
      <c r="AI811" s="89">
        <v>0</v>
      </c>
    </row>
    <row r="812" spans="1:35" s="89" customFormat="1" x14ac:dyDescent="0.45">
      <c r="A812" s="89" t="s">
        <v>51</v>
      </c>
      <c r="B812" s="89" t="s">
        <v>52</v>
      </c>
      <c r="C812" s="89" t="s">
        <v>48</v>
      </c>
      <c r="D812" s="90">
        <v>44633</v>
      </c>
      <c r="AI812" s="89">
        <v>0</v>
      </c>
    </row>
    <row r="813" spans="1:35" s="89" customFormat="1" x14ac:dyDescent="0.45">
      <c r="A813" s="89" t="s">
        <v>51</v>
      </c>
      <c r="B813" s="89" t="s">
        <v>52</v>
      </c>
      <c r="C813" s="89" t="s">
        <v>48</v>
      </c>
      <c r="D813" s="90">
        <v>44634</v>
      </c>
      <c r="AI813" s="89">
        <v>0</v>
      </c>
    </row>
    <row r="814" spans="1:35" s="89" customFormat="1" x14ac:dyDescent="0.45">
      <c r="A814" s="89" t="s">
        <v>51</v>
      </c>
      <c r="B814" s="89" t="s">
        <v>52</v>
      </c>
      <c r="C814" s="89" t="s">
        <v>48</v>
      </c>
      <c r="D814" s="90">
        <v>44635</v>
      </c>
      <c r="AI814" s="89">
        <v>0</v>
      </c>
    </row>
    <row r="815" spans="1:35" s="89" customFormat="1" x14ac:dyDescent="0.45">
      <c r="A815" s="89" t="s">
        <v>51</v>
      </c>
      <c r="B815" s="89" t="s">
        <v>52</v>
      </c>
      <c r="C815" s="89" t="s">
        <v>48</v>
      </c>
      <c r="D815" s="90">
        <v>44636</v>
      </c>
      <c r="AI815" s="89">
        <v>0</v>
      </c>
    </row>
    <row r="816" spans="1:35" s="89" customFormat="1" x14ac:dyDescent="0.45">
      <c r="A816" s="89" t="s">
        <v>51</v>
      </c>
      <c r="B816" s="89" t="s">
        <v>52</v>
      </c>
      <c r="C816" s="89" t="s">
        <v>48</v>
      </c>
      <c r="D816" s="90">
        <v>44637</v>
      </c>
      <c r="AI816" s="89">
        <v>0</v>
      </c>
    </row>
    <row r="817" spans="1:35" s="89" customFormat="1" x14ac:dyDescent="0.45">
      <c r="A817" s="89" t="s">
        <v>51</v>
      </c>
      <c r="B817" s="89" t="s">
        <v>52</v>
      </c>
      <c r="C817" s="89" t="s">
        <v>48</v>
      </c>
      <c r="D817" s="90">
        <v>44638</v>
      </c>
      <c r="AI817" s="89">
        <v>0</v>
      </c>
    </row>
    <row r="818" spans="1:35" s="89" customFormat="1" x14ac:dyDescent="0.45">
      <c r="A818" s="89" t="s">
        <v>51</v>
      </c>
      <c r="B818" s="89" t="s">
        <v>52</v>
      </c>
      <c r="C818" s="89" t="s">
        <v>48</v>
      </c>
      <c r="D818" s="90">
        <v>44639</v>
      </c>
      <c r="AI818" s="89">
        <v>0</v>
      </c>
    </row>
    <row r="819" spans="1:35" s="89" customFormat="1" x14ac:dyDescent="0.45">
      <c r="A819" s="89" t="s">
        <v>51</v>
      </c>
      <c r="B819" s="89" t="s">
        <v>52</v>
      </c>
      <c r="C819" s="89" t="s">
        <v>48</v>
      </c>
      <c r="D819" s="90">
        <v>44640</v>
      </c>
      <c r="AI819" s="89">
        <v>0</v>
      </c>
    </row>
    <row r="820" spans="1:35" s="89" customFormat="1" x14ac:dyDescent="0.45">
      <c r="A820" s="89" t="s">
        <v>51</v>
      </c>
      <c r="B820" s="89" t="s">
        <v>52</v>
      </c>
      <c r="C820" s="89" t="s">
        <v>48</v>
      </c>
      <c r="D820" s="90">
        <v>44641</v>
      </c>
      <c r="AI820" s="89">
        <v>0</v>
      </c>
    </row>
    <row r="821" spans="1:35" s="89" customFormat="1" x14ac:dyDescent="0.45">
      <c r="A821" s="89" t="s">
        <v>51</v>
      </c>
      <c r="B821" s="89" t="s">
        <v>52</v>
      </c>
      <c r="C821" s="89" t="s">
        <v>48</v>
      </c>
      <c r="D821" s="90">
        <v>44642</v>
      </c>
      <c r="AI821" s="89">
        <v>0</v>
      </c>
    </row>
    <row r="822" spans="1:35" s="89" customFormat="1" x14ac:dyDescent="0.45">
      <c r="A822" s="89" t="s">
        <v>51</v>
      </c>
      <c r="B822" s="89" t="s">
        <v>52</v>
      </c>
      <c r="C822" s="89" t="s">
        <v>48</v>
      </c>
      <c r="D822" s="90">
        <v>44643</v>
      </c>
      <c r="AI822" s="89">
        <v>0</v>
      </c>
    </row>
    <row r="823" spans="1:35" s="89" customFormat="1" x14ac:dyDescent="0.45">
      <c r="A823" s="89" t="s">
        <v>51</v>
      </c>
      <c r="B823" s="89" t="s">
        <v>52</v>
      </c>
      <c r="C823" s="89" t="s">
        <v>48</v>
      </c>
      <c r="D823" s="90">
        <v>44644</v>
      </c>
      <c r="AI823" s="89">
        <v>0</v>
      </c>
    </row>
    <row r="824" spans="1:35" s="89" customFormat="1" x14ac:dyDescent="0.45">
      <c r="A824" s="89" t="s">
        <v>51</v>
      </c>
      <c r="B824" s="89" t="s">
        <v>52</v>
      </c>
      <c r="C824" s="89" t="s">
        <v>48</v>
      </c>
      <c r="D824" s="90">
        <v>44645</v>
      </c>
      <c r="AI824" s="89">
        <v>0</v>
      </c>
    </row>
    <row r="825" spans="1:35" s="89" customFormat="1" x14ac:dyDescent="0.45">
      <c r="A825" s="89" t="s">
        <v>51</v>
      </c>
      <c r="B825" s="89" t="s">
        <v>52</v>
      </c>
      <c r="C825" s="89" t="s">
        <v>48</v>
      </c>
      <c r="D825" s="90">
        <v>44646</v>
      </c>
      <c r="AI825" s="89">
        <v>0</v>
      </c>
    </row>
    <row r="826" spans="1:35" s="89" customFormat="1" x14ac:dyDescent="0.45">
      <c r="A826" s="89" t="s">
        <v>51</v>
      </c>
      <c r="B826" s="89" t="s">
        <v>52</v>
      </c>
      <c r="C826" s="89" t="s">
        <v>48</v>
      </c>
      <c r="D826" s="90">
        <v>44647</v>
      </c>
      <c r="AI826" s="89">
        <v>0</v>
      </c>
    </row>
    <row r="827" spans="1:35" s="89" customFormat="1" x14ac:dyDescent="0.45">
      <c r="A827" s="89" t="s">
        <v>51</v>
      </c>
      <c r="B827" s="89" t="s">
        <v>52</v>
      </c>
      <c r="C827" s="89" t="s">
        <v>48</v>
      </c>
      <c r="D827" s="90">
        <v>44648</v>
      </c>
      <c r="AI827" s="89">
        <v>0</v>
      </c>
    </row>
    <row r="828" spans="1:35" s="89" customFormat="1" x14ac:dyDescent="0.45">
      <c r="A828" s="89" t="s">
        <v>51</v>
      </c>
      <c r="B828" s="89" t="s">
        <v>52</v>
      </c>
      <c r="C828" s="89" t="s">
        <v>48</v>
      </c>
      <c r="D828" s="90">
        <v>44649</v>
      </c>
      <c r="AI828" s="89">
        <v>0</v>
      </c>
    </row>
    <row r="829" spans="1:35" s="89" customFormat="1" x14ac:dyDescent="0.45">
      <c r="A829" s="89" t="s">
        <v>51</v>
      </c>
      <c r="B829" s="89" t="s">
        <v>52</v>
      </c>
      <c r="C829" s="89" t="s">
        <v>48</v>
      </c>
      <c r="D829" s="90">
        <v>44650</v>
      </c>
      <c r="AI829" s="89">
        <v>0</v>
      </c>
    </row>
    <row r="830" spans="1:35" s="89" customFormat="1" x14ac:dyDescent="0.45">
      <c r="A830" s="89" t="s">
        <v>51</v>
      </c>
      <c r="B830" s="89" t="s">
        <v>52</v>
      </c>
      <c r="C830" s="89" t="s">
        <v>48</v>
      </c>
      <c r="D830" s="90">
        <v>44651</v>
      </c>
      <c r="AI830" s="89">
        <v>0</v>
      </c>
    </row>
    <row r="831" spans="1:35" s="89" customFormat="1" x14ac:dyDescent="0.45">
      <c r="A831" s="89" t="s">
        <v>51</v>
      </c>
      <c r="B831" s="89" t="s">
        <v>52</v>
      </c>
      <c r="C831" s="89" t="s">
        <v>48</v>
      </c>
      <c r="D831" s="90">
        <v>44652</v>
      </c>
      <c r="AI831" s="89">
        <v>0</v>
      </c>
    </row>
    <row r="832" spans="1:35" s="89" customFormat="1" x14ac:dyDescent="0.45">
      <c r="A832" s="89" t="s">
        <v>51</v>
      </c>
      <c r="B832" s="89" t="s">
        <v>52</v>
      </c>
      <c r="C832" s="89" t="s">
        <v>48</v>
      </c>
      <c r="D832" s="90">
        <v>44653</v>
      </c>
      <c r="AI832" s="89">
        <v>0</v>
      </c>
    </row>
    <row r="833" spans="1:35" s="89" customFormat="1" x14ac:dyDescent="0.45">
      <c r="A833" s="89" t="s">
        <v>51</v>
      </c>
      <c r="B833" s="89" t="s">
        <v>52</v>
      </c>
      <c r="C833" s="89" t="s">
        <v>48</v>
      </c>
      <c r="D833" s="90">
        <v>44654</v>
      </c>
      <c r="AI833" s="89">
        <v>0</v>
      </c>
    </row>
    <row r="834" spans="1:35" s="89" customFormat="1" x14ac:dyDescent="0.45">
      <c r="A834" s="89" t="s">
        <v>51</v>
      </c>
      <c r="B834" s="89" t="s">
        <v>52</v>
      </c>
      <c r="C834" s="89" t="s">
        <v>48</v>
      </c>
      <c r="D834" s="90">
        <v>44655</v>
      </c>
      <c r="AI834" s="89">
        <v>0</v>
      </c>
    </row>
    <row r="835" spans="1:35" s="89" customFormat="1" x14ac:dyDescent="0.45">
      <c r="A835" s="89" t="s">
        <v>51</v>
      </c>
      <c r="B835" s="89" t="s">
        <v>52</v>
      </c>
      <c r="C835" s="89" t="s">
        <v>48</v>
      </c>
      <c r="D835" s="90">
        <v>44656</v>
      </c>
      <c r="AI835" s="89">
        <v>0</v>
      </c>
    </row>
    <row r="836" spans="1:35" s="89" customFormat="1" x14ac:dyDescent="0.45">
      <c r="A836" s="89" t="s">
        <v>51</v>
      </c>
      <c r="B836" s="89" t="s">
        <v>52</v>
      </c>
      <c r="C836" s="89" t="s">
        <v>48</v>
      </c>
      <c r="D836" s="90">
        <v>44657</v>
      </c>
      <c r="AI836" s="89">
        <v>0</v>
      </c>
    </row>
    <row r="837" spans="1:35" s="89" customFormat="1" x14ac:dyDescent="0.45">
      <c r="A837" s="89" t="s">
        <v>51</v>
      </c>
      <c r="B837" s="89" t="s">
        <v>52</v>
      </c>
      <c r="C837" s="89" t="s">
        <v>48</v>
      </c>
      <c r="D837" s="90">
        <v>44658</v>
      </c>
      <c r="AI837" s="89">
        <v>0</v>
      </c>
    </row>
    <row r="838" spans="1:35" s="89" customFormat="1" x14ac:dyDescent="0.45">
      <c r="A838" s="89" t="s">
        <v>51</v>
      </c>
      <c r="B838" s="89" t="s">
        <v>52</v>
      </c>
      <c r="C838" s="89" t="s">
        <v>48</v>
      </c>
      <c r="D838" s="90">
        <v>44659</v>
      </c>
      <c r="AI838" s="89">
        <v>0</v>
      </c>
    </row>
    <row r="839" spans="1:35" s="89" customFormat="1" x14ac:dyDescent="0.45">
      <c r="A839" s="89" t="s">
        <v>51</v>
      </c>
      <c r="B839" s="89" t="s">
        <v>52</v>
      </c>
      <c r="C839" s="89" t="s">
        <v>48</v>
      </c>
      <c r="D839" s="90">
        <v>44660</v>
      </c>
      <c r="AI839" s="89">
        <v>0</v>
      </c>
    </row>
    <row r="840" spans="1:35" s="89" customFormat="1" x14ac:dyDescent="0.45">
      <c r="A840" s="89" t="s">
        <v>51</v>
      </c>
      <c r="B840" s="89" t="s">
        <v>52</v>
      </c>
      <c r="C840" s="89" t="s">
        <v>48</v>
      </c>
      <c r="D840" s="90">
        <v>44661</v>
      </c>
      <c r="AI840" s="89">
        <v>0</v>
      </c>
    </row>
    <row r="841" spans="1:35" s="89" customFormat="1" x14ac:dyDescent="0.45">
      <c r="A841" s="89" t="s">
        <v>51</v>
      </c>
      <c r="B841" s="89" t="s">
        <v>52</v>
      </c>
      <c r="C841" s="89" t="s">
        <v>48</v>
      </c>
      <c r="D841" s="90">
        <v>44662</v>
      </c>
      <c r="AI841" s="89">
        <v>0</v>
      </c>
    </row>
    <row r="842" spans="1:35" s="89" customFormat="1" x14ac:dyDescent="0.45">
      <c r="A842" s="89" t="s">
        <v>51</v>
      </c>
      <c r="B842" s="89" t="s">
        <v>52</v>
      </c>
      <c r="C842" s="89" t="s">
        <v>48</v>
      </c>
      <c r="D842" s="90">
        <v>44663</v>
      </c>
      <c r="AI842" s="89">
        <v>0</v>
      </c>
    </row>
    <row r="843" spans="1:35" s="89" customFormat="1" x14ac:dyDescent="0.45">
      <c r="A843" s="89" t="s">
        <v>51</v>
      </c>
      <c r="B843" s="89" t="s">
        <v>52</v>
      </c>
      <c r="C843" s="89" t="s">
        <v>48</v>
      </c>
      <c r="D843" s="90">
        <v>44664</v>
      </c>
      <c r="AI843" s="89">
        <v>0</v>
      </c>
    </row>
    <row r="844" spans="1:35" s="89" customFormat="1" x14ac:dyDescent="0.45">
      <c r="A844" s="89" t="s">
        <v>51</v>
      </c>
      <c r="B844" s="89" t="s">
        <v>52</v>
      </c>
      <c r="C844" s="89" t="s">
        <v>48</v>
      </c>
      <c r="D844" s="90">
        <v>44665</v>
      </c>
      <c r="AI844" s="89">
        <v>0</v>
      </c>
    </row>
    <row r="845" spans="1:35" s="89" customFormat="1" x14ac:dyDescent="0.45">
      <c r="A845" s="89" t="s">
        <v>51</v>
      </c>
      <c r="B845" s="89" t="s">
        <v>52</v>
      </c>
      <c r="C845" s="89" t="s">
        <v>48</v>
      </c>
      <c r="D845" s="90">
        <v>44666</v>
      </c>
      <c r="AI845" s="89">
        <v>0</v>
      </c>
    </row>
    <row r="846" spans="1:35" s="89" customFormat="1" x14ac:dyDescent="0.45">
      <c r="A846" s="89" t="s">
        <v>51</v>
      </c>
      <c r="B846" s="89" t="s">
        <v>52</v>
      </c>
      <c r="C846" s="89" t="s">
        <v>48</v>
      </c>
      <c r="D846" s="90">
        <v>44667</v>
      </c>
      <c r="AI846" s="89">
        <v>0</v>
      </c>
    </row>
    <row r="847" spans="1:35" s="89" customFormat="1" x14ac:dyDescent="0.45">
      <c r="A847" s="89" t="s">
        <v>51</v>
      </c>
      <c r="B847" s="89" t="s">
        <v>52</v>
      </c>
      <c r="C847" s="89" t="s">
        <v>48</v>
      </c>
      <c r="D847" s="90">
        <v>44668</v>
      </c>
      <c r="AI847" s="89">
        <v>0</v>
      </c>
    </row>
    <row r="848" spans="1:35" s="89" customFormat="1" x14ac:dyDescent="0.45">
      <c r="A848" s="89" t="s">
        <v>51</v>
      </c>
      <c r="B848" s="89" t="s">
        <v>52</v>
      </c>
      <c r="C848" s="89" t="s">
        <v>48</v>
      </c>
      <c r="D848" s="90">
        <v>44669</v>
      </c>
      <c r="AI848" s="89">
        <v>0</v>
      </c>
    </row>
    <row r="849" spans="1:35" s="89" customFormat="1" x14ac:dyDescent="0.45">
      <c r="A849" s="89" t="s">
        <v>51</v>
      </c>
      <c r="B849" s="89" t="s">
        <v>52</v>
      </c>
      <c r="C849" s="89" t="s">
        <v>48</v>
      </c>
      <c r="D849" s="90">
        <v>44670</v>
      </c>
      <c r="AI849" s="89">
        <v>0</v>
      </c>
    </row>
    <row r="850" spans="1:35" s="89" customFormat="1" x14ac:dyDescent="0.45">
      <c r="A850" s="89" t="s">
        <v>51</v>
      </c>
      <c r="B850" s="89" t="s">
        <v>52</v>
      </c>
      <c r="C850" s="89" t="s">
        <v>48</v>
      </c>
      <c r="D850" s="90">
        <v>44671</v>
      </c>
      <c r="AI850" s="89">
        <v>0</v>
      </c>
    </row>
    <row r="851" spans="1:35" s="89" customFormat="1" x14ac:dyDescent="0.45">
      <c r="A851" s="89" t="s">
        <v>51</v>
      </c>
      <c r="B851" s="89" t="s">
        <v>52</v>
      </c>
      <c r="C851" s="89" t="s">
        <v>48</v>
      </c>
      <c r="D851" s="90">
        <v>44672</v>
      </c>
      <c r="AI851" s="89">
        <v>0</v>
      </c>
    </row>
    <row r="852" spans="1:35" s="89" customFormat="1" x14ac:dyDescent="0.45">
      <c r="A852" s="89" t="s">
        <v>51</v>
      </c>
      <c r="B852" s="89" t="s">
        <v>52</v>
      </c>
      <c r="C852" s="89" t="s">
        <v>48</v>
      </c>
      <c r="D852" s="90">
        <v>44673</v>
      </c>
      <c r="AI852" s="89">
        <v>0</v>
      </c>
    </row>
    <row r="853" spans="1:35" s="89" customFormat="1" x14ac:dyDescent="0.45">
      <c r="A853" s="89" t="s">
        <v>51</v>
      </c>
      <c r="B853" s="89" t="s">
        <v>52</v>
      </c>
      <c r="C853" s="89" t="s">
        <v>48</v>
      </c>
      <c r="D853" s="90">
        <v>44674</v>
      </c>
      <c r="AI853" s="89">
        <v>0</v>
      </c>
    </row>
    <row r="854" spans="1:35" s="89" customFormat="1" x14ac:dyDescent="0.45">
      <c r="A854" s="89" t="s">
        <v>51</v>
      </c>
      <c r="B854" s="89" t="s">
        <v>52</v>
      </c>
      <c r="C854" s="89" t="s">
        <v>48</v>
      </c>
      <c r="D854" s="90">
        <v>44675</v>
      </c>
      <c r="AI854" s="89">
        <v>0</v>
      </c>
    </row>
    <row r="855" spans="1:35" s="89" customFormat="1" x14ac:dyDescent="0.45">
      <c r="A855" s="89" t="s">
        <v>51</v>
      </c>
      <c r="B855" s="89" t="s">
        <v>52</v>
      </c>
      <c r="C855" s="89" t="s">
        <v>48</v>
      </c>
      <c r="D855" s="90">
        <v>44676</v>
      </c>
      <c r="AI855" s="89">
        <v>0</v>
      </c>
    </row>
    <row r="856" spans="1:35" s="89" customFormat="1" x14ac:dyDescent="0.45">
      <c r="A856" s="89" t="s">
        <v>51</v>
      </c>
      <c r="B856" s="89" t="s">
        <v>52</v>
      </c>
      <c r="C856" s="89" t="s">
        <v>48</v>
      </c>
      <c r="D856" s="90">
        <v>44677</v>
      </c>
      <c r="AI856" s="89">
        <v>0</v>
      </c>
    </row>
    <row r="857" spans="1:35" s="89" customFormat="1" x14ac:dyDescent="0.45">
      <c r="A857" s="89" t="s">
        <v>51</v>
      </c>
      <c r="B857" s="89" t="s">
        <v>52</v>
      </c>
      <c r="C857" s="89" t="s">
        <v>48</v>
      </c>
      <c r="D857" s="90">
        <v>44678</v>
      </c>
      <c r="AI857" s="89">
        <v>0</v>
      </c>
    </row>
    <row r="858" spans="1:35" s="89" customFormat="1" x14ac:dyDescent="0.45">
      <c r="A858" s="89" t="s">
        <v>51</v>
      </c>
      <c r="B858" s="89" t="s">
        <v>52</v>
      </c>
      <c r="C858" s="89" t="s">
        <v>48</v>
      </c>
      <c r="D858" s="90">
        <v>44679</v>
      </c>
      <c r="AI858" s="89">
        <v>0</v>
      </c>
    </row>
    <row r="859" spans="1:35" s="89" customFormat="1" x14ac:dyDescent="0.45">
      <c r="A859" s="89" t="s">
        <v>51</v>
      </c>
      <c r="B859" s="89" t="s">
        <v>52</v>
      </c>
      <c r="C859" s="89" t="s">
        <v>48</v>
      </c>
      <c r="D859" s="90">
        <v>44680</v>
      </c>
      <c r="AI859" s="89">
        <v>0</v>
      </c>
    </row>
    <row r="860" spans="1:35" s="89" customFormat="1" x14ac:dyDescent="0.45">
      <c r="A860" s="89" t="s">
        <v>51</v>
      </c>
      <c r="B860" s="89" t="s">
        <v>52</v>
      </c>
      <c r="C860" s="89" t="s">
        <v>48</v>
      </c>
      <c r="D860" s="90">
        <v>44681</v>
      </c>
      <c r="AI860" s="89">
        <v>0</v>
      </c>
    </row>
    <row r="861" spans="1:35" s="89" customFormat="1" x14ac:dyDescent="0.45">
      <c r="A861" s="89" t="s">
        <v>51</v>
      </c>
      <c r="B861" s="89" t="s">
        <v>52</v>
      </c>
      <c r="C861" s="89" t="s">
        <v>48</v>
      </c>
      <c r="D861" s="90">
        <v>44682</v>
      </c>
      <c r="AI861" s="89">
        <v>0</v>
      </c>
    </row>
    <row r="862" spans="1:35" s="89" customFormat="1" x14ac:dyDescent="0.45">
      <c r="A862" s="89" t="s">
        <v>51</v>
      </c>
      <c r="B862" s="89" t="s">
        <v>52</v>
      </c>
      <c r="C862" s="89" t="s">
        <v>48</v>
      </c>
      <c r="D862" s="90">
        <v>44683</v>
      </c>
      <c r="AI862" s="89">
        <v>0</v>
      </c>
    </row>
    <row r="863" spans="1:35" s="89" customFormat="1" x14ac:dyDescent="0.45">
      <c r="A863" s="89" t="s">
        <v>51</v>
      </c>
      <c r="B863" s="89" t="s">
        <v>52</v>
      </c>
      <c r="C863" s="89" t="s">
        <v>48</v>
      </c>
      <c r="D863" s="90">
        <v>44684</v>
      </c>
      <c r="AI863" s="89">
        <v>0</v>
      </c>
    </row>
    <row r="864" spans="1:35" s="89" customFormat="1" x14ac:dyDescent="0.45">
      <c r="A864" s="89" t="s">
        <v>51</v>
      </c>
      <c r="B864" s="89" t="s">
        <v>52</v>
      </c>
      <c r="C864" s="89" t="s">
        <v>48</v>
      </c>
      <c r="D864" s="90">
        <v>44685</v>
      </c>
      <c r="AI864" s="89">
        <v>0</v>
      </c>
    </row>
    <row r="865" spans="1:35" s="89" customFormat="1" x14ac:dyDescent="0.45">
      <c r="A865" s="89" t="s">
        <v>51</v>
      </c>
      <c r="B865" s="89" t="s">
        <v>52</v>
      </c>
      <c r="C865" s="89" t="s">
        <v>48</v>
      </c>
      <c r="D865" s="90">
        <v>44686</v>
      </c>
      <c r="AI865" s="89">
        <v>0</v>
      </c>
    </row>
    <row r="866" spans="1:35" s="89" customFormat="1" x14ac:dyDescent="0.45">
      <c r="A866" s="89" t="s">
        <v>51</v>
      </c>
      <c r="B866" s="89" t="s">
        <v>52</v>
      </c>
      <c r="C866" s="89" t="s">
        <v>48</v>
      </c>
      <c r="D866" s="90">
        <v>44687</v>
      </c>
      <c r="AI866" s="89">
        <v>0</v>
      </c>
    </row>
    <row r="867" spans="1:35" s="89" customFormat="1" x14ac:dyDescent="0.45">
      <c r="A867" s="89" t="s">
        <v>51</v>
      </c>
      <c r="B867" s="89" t="s">
        <v>52</v>
      </c>
      <c r="C867" s="89" t="s">
        <v>48</v>
      </c>
      <c r="D867" s="90">
        <v>44688</v>
      </c>
      <c r="AI867" s="89">
        <v>0</v>
      </c>
    </row>
    <row r="868" spans="1:35" s="89" customFormat="1" x14ac:dyDescent="0.45">
      <c r="A868" s="89" t="s">
        <v>51</v>
      </c>
      <c r="B868" s="89" t="s">
        <v>52</v>
      </c>
      <c r="C868" s="89" t="s">
        <v>48</v>
      </c>
      <c r="D868" s="90">
        <v>44689</v>
      </c>
      <c r="AI868" s="89">
        <v>0</v>
      </c>
    </row>
    <row r="869" spans="1:35" s="89" customFormat="1" x14ac:dyDescent="0.45">
      <c r="A869" s="89" t="s">
        <v>51</v>
      </c>
      <c r="B869" s="89" t="s">
        <v>52</v>
      </c>
      <c r="C869" s="89" t="s">
        <v>48</v>
      </c>
      <c r="D869" s="90">
        <v>44690</v>
      </c>
      <c r="AI869" s="89">
        <v>0</v>
      </c>
    </row>
    <row r="870" spans="1:35" s="89" customFormat="1" x14ac:dyDescent="0.45">
      <c r="A870" s="89" t="s">
        <v>51</v>
      </c>
      <c r="B870" s="89" t="s">
        <v>52</v>
      </c>
      <c r="C870" s="89" t="s">
        <v>48</v>
      </c>
      <c r="D870" s="90">
        <v>44691</v>
      </c>
      <c r="AI870" s="89">
        <v>0</v>
      </c>
    </row>
    <row r="871" spans="1:35" s="89" customFormat="1" x14ac:dyDescent="0.45">
      <c r="A871" s="89" t="s">
        <v>51</v>
      </c>
      <c r="B871" s="89" t="s">
        <v>52</v>
      </c>
      <c r="C871" s="89" t="s">
        <v>48</v>
      </c>
      <c r="D871" s="90">
        <v>44692</v>
      </c>
      <c r="AI871" s="89">
        <v>0</v>
      </c>
    </row>
    <row r="872" spans="1:35" s="89" customFormat="1" x14ac:dyDescent="0.45">
      <c r="A872" s="89" t="s">
        <v>51</v>
      </c>
      <c r="B872" s="89" t="s">
        <v>52</v>
      </c>
      <c r="C872" s="89" t="s">
        <v>48</v>
      </c>
      <c r="D872" s="90">
        <v>44693</v>
      </c>
      <c r="AI872" s="89">
        <v>0</v>
      </c>
    </row>
    <row r="873" spans="1:35" s="89" customFormat="1" x14ac:dyDescent="0.45">
      <c r="A873" s="89" t="s">
        <v>51</v>
      </c>
      <c r="B873" s="89" t="s">
        <v>52</v>
      </c>
      <c r="C873" s="89" t="s">
        <v>48</v>
      </c>
      <c r="D873" s="90">
        <v>44694</v>
      </c>
      <c r="AI873" s="89">
        <v>0</v>
      </c>
    </row>
    <row r="874" spans="1:35" s="89" customFormat="1" x14ac:dyDescent="0.45">
      <c r="A874" s="89" t="s">
        <v>51</v>
      </c>
      <c r="B874" s="89" t="s">
        <v>52</v>
      </c>
      <c r="C874" s="89" t="s">
        <v>48</v>
      </c>
      <c r="D874" s="90">
        <v>44695</v>
      </c>
      <c r="AI874" s="89">
        <v>0</v>
      </c>
    </row>
    <row r="875" spans="1:35" s="89" customFormat="1" x14ac:dyDescent="0.45">
      <c r="A875" s="89" t="s">
        <v>51</v>
      </c>
      <c r="B875" s="89" t="s">
        <v>52</v>
      </c>
      <c r="C875" s="89" t="s">
        <v>48</v>
      </c>
      <c r="D875" s="90">
        <v>44696</v>
      </c>
      <c r="AI875" s="89">
        <v>0</v>
      </c>
    </row>
    <row r="876" spans="1:35" s="89" customFormat="1" x14ac:dyDescent="0.45">
      <c r="A876" s="89" t="s">
        <v>51</v>
      </c>
      <c r="B876" s="89" t="s">
        <v>52</v>
      </c>
      <c r="C876" s="89" t="s">
        <v>48</v>
      </c>
      <c r="D876" s="90">
        <v>44697</v>
      </c>
      <c r="AI876" s="89">
        <v>0</v>
      </c>
    </row>
    <row r="877" spans="1:35" s="89" customFormat="1" x14ac:dyDescent="0.45">
      <c r="A877" s="89" t="s">
        <v>51</v>
      </c>
      <c r="B877" s="89" t="s">
        <v>52</v>
      </c>
      <c r="C877" s="89" t="s">
        <v>48</v>
      </c>
      <c r="D877" s="90">
        <v>44698</v>
      </c>
      <c r="AI877" s="89">
        <v>0</v>
      </c>
    </row>
    <row r="878" spans="1:35" s="89" customFormat="1" x14ac:dyDescent="0.45">
      <c r="A878" s="89" t="s">
        <v>51</v>
      </c>
      <c r="B878" s="89" t="s">
        <v>52</v>
      </c>
      <c r="C878" s="89" t="s">
        <v>48</v>
      </c>
      <c r="D878" s="90">
        <v>44699</v>
      </c>
      <c r="AI878" s="89">
        <v>0</v>
      </c>
    </row>
    <row r="879" spans="1:35" s="89" customFormat="1" x14ac:dyDescent="0.45">
      <c r="A879" s="89" t="s">
        <v>51</v>
      </c>
      <c r="B879" s="89" t="s">
        <v>52</v>
      </c>
      <c r="C879" s="89" t="s">
        <v>48</v>
      </c>
      <c r="D879" s="90">
        <v>44700</v>
      </c>
      <c r="AI879" s="89">
        <v>0</v>
      </c>
    </row>
    <row r="880" spans="1:35" s="89" customFormat="1" x14ac:dyDescent="0.45">
      <c r="A880" s="89" t="s">
        <v>51</v>
      </c>
      <c r="B880" s="89" t="s">
        <v>52</v>
      </c>
      <c r="C880" s="89" t="s">
        <v>48</v>
      </c>
      <c r="D880" s="90">
        <v>44701</v>
      </c>
      <c r="AI880" s="89">
        <v>0</v>
      </c>
    </row>
    <row r="881" spans="1:35" s="89" customFormat="1" x14ac:dyDescent="0.45">
      <c r="A881" s="89" t="s">
        <v>51</v>
      </c>
      <c r="B881" s="89" t="s">
        <v>52</v>
      </c>
      <c r="C881" s="89" t="s">
        <v>48</v>
      </c>
      <c r="D881" s="90">
        <v>44702</v>
      </c>
      <c r="AI881" s="89">
        <v>0</v>
      </c>
    </row>
    <row r="882" spans="1:35" s="89" customFormat="1" x14ac:dyDescent="0.45">
      <c r="A882" s="89" t="s">
        <v>51</v>
      </c>
      <c r="B882" s="89" t="s">
        <v>52</v>
      </c>
      <c r="C882" s="89" t="s">
        <v>48</v>
      </c>
      <c r="D882" s="90">
        <v>44703</v>
      </c>
      <c r="AI882" s="89">
        <v>0</v>
      </c>
    </row>
    <row r="883" spans="1:35" s="89" customFormat="1" x14ac:dyDescent="0.45">
      <c r="A883" s="89" t="s">
        <v>51</v>
      </c>
      <c r="B883" s="89" t="s">
        <v>52</v>
      </c>
      <c r="C883" s="89" t="s">
        <v>48</v>
      </c>
      <c r="D883" s="90">
        <v>44704</v>
      </c>
      <c r="AI883" s="89">
        <v>0</v>
      </c>
    </row>
    <row r="884" spans="1:35" s="89" customFormat="1" x14ac:dyDescent="0.45">
      <c r="A884" s="89" t="s">
        <v>51</v>
      </c>
      <c r="B884" s="89" t="s">
        <v>52</v>
      </c>
      <c r="C884" s="89" t="s">
        <v>48</v>
      </c>
      <c r="D884" s="90">
        <v>44705</v>
      </c>
      <c r="AI884" s="89">
        <v>0</v>
      </c>
    </row>
    <row r="885" spans="1:35" s="89" customFormat="1" x14ac:dyDescent="0.45">
      <c r="A885" s="89" t="s">
        <v>51</v>
      </c>
      <c r="B885" s="89" t="s">
        <v>52</v>
      </c>
      <c r="C885" s="89" t="s">
        <v>48</v>
      </c>
      <c r="D885" s="90">
        <v>44706</v>
      </c>
      <c r="AI885" s="89">
        <v>0</v>
      </c>
    </row>
    <row r="886" spans="1:35" s="89" customFormat="1" x14ac:dyDescent="0.45">
      <c r="A886" s="89" t="s">
        <v>51</v>
      </c>
      <c r="B886" s="89" t="s">
        <v>52</v>
      </c>
      <c r="C886" s="89" t="s">
        <v>48</v>
      </c>
      <c r="D886" s="90">
        <v>44707</v>
      </c>
      <c r="AI886" s="89">
        <v>0</v>
      </c>
    </row>
    <row r="887" spans="1:35" s="89" customFormat="1" x14ac:dyDescent="0.45">
      <c r="A887" s="89" t="s">
        <v>51</v>
      </c>
      <c r="B887" s="89" t="s">
        <v>52</v>
      </c>
      <c r="C887" s="89" t="s">
        <v>48</v>
      </c>
      <c r="D887" s="90">
        <v>44708</v>
      </c>
      <c r="AI887" s="89">
        <v>0</v>
      </c>
    </row>
    <row r="888" spans="1:35" s="89" customFormat="1" x14ac:dyDescent="0.45">
      <c r="A888" s="89" t="s">
        <v>51</v>
      </c>
      <c r="B888" s="89" t="s">
        <v>52</v>
      </c>
      <c r="C888" s="89" t="s">
        <v>48</v>
      </c>
      <c r="D888" s="90">
        <v>44709</v>
      </c>
      <c r="AI888" s="89">
        <v>0</v>
      </c>
    </row>
    <row r="889" spans="1:35" s="89" customFormat="1" x14ac:dyDescent="0.45">
      <c r="A889" s="89" t="s">
        <v>51</v>
      </c>
      <c r="B889" s="89" t="s">
        <v>52</v>
      </c>
      <c r="C889" s="89" t="s">
        <v>48</v>
      </c>
      <c r="D889" s="90">
        <v>44710</v>
      </c>
      <c r="AI889" s="89">
        <v>0</v>
      </c>
    </row>
    <row r="890" spans="1:35" s="89" customFormat="1" x14ac:dyDescent="0.45">
      <c r="A890" s="89" t="s">
        <v>51</v>
      </c>
      <c r="B890" s="89" t="s">
        <v>52</v>
      </c>
      <c r="C890" s="89" t="s">
        <v>48</v>
      </c>
      <c r="D890" s="90">
        <v>44711</v>
      </c>
      <c r="AI890" s="89">
        <v>0</v>
      </c>
    </row>
    <row r="891" spans="1:35" s="89" customFormat="1" x14ac:dyDescent="0.45">
      <c r="A891" s="89" t="s">
        <v>51</v>
      </c>
      <c r="B891" s="89" t="s">
        <v>52</v>
      </c>
      <c r="C891" s="89" t="s">
        <v>48</v>
      </c>
      <c r="D891" s="90">
        <v>44712</v>
      </c>
      <c r="AI891" s="89">
        <v>0</v>
      </c>
    </row>
    <row r="892" spans="1:35" s="89" customFormat="1" x14ac:dyDescent="0.45">
      <c r="A892" s="89" t="s">
        <v>51</v>
      </c>
      <c r="B892" s="89" t="s">
        <v>52</v>
      </c>
      <c r="C892" s="89" t="s">
        <v>48</v>
      </c>
      <c r="D892" s="90">
        <v>44713</v>
      </c>
      <c r="AI892" s="89">
        <v>0</v>
      </c>
    </row>
    <row r="893" spans="1:35" s="89" customFormat="1" x14ac:dyDescent="0.45">
      <c r="A893" s="89" t="s">
        <v>51</v>
      </c>
      <c r="B893" s="89" t="s">
        <v>52</v>
      </c>
      <c r="C893" s="89" t="s">
        <v>48</v>
      </c>
      <c r="D893" s="90">
        <v>44714</v>
      </c>
      <c r="AI893" s="89">
        <v>0</v>
      </c>
    </row>
    <row r="894" spans="1:35" s="89" customFormat="1" x14ac:dyDescent="0.45">
      <c r="A894" s="89" t="s">
        <v>51</v>
      </c>
      <c r="B894" s="89" t="s">
        <v>52</v>
      </c>
      <c r="C894" s="89" t="s">
        <v>48</v>
      </c>
      <c r="D894" s="90">
        <v>44715</v>
      </c>
      <c r="AI894" s="89">
        <v>0</v>
      </c>
    </row>
    <row r="895" spans="1:35" s="89" customFormat="1" x14ac:dyDescent="0.45">
      <c r="A895" s="89" t="s">
        <v>51</v>
      </c>
      <c r="B895" s="89" t="s">
        <v>52</v>
      </c>
      <c r="C895" s="89" t="s">
        <v>48</v>
      </c>
      <c r="D895" s="90">
        <v>44716</v>
      </c>
      <c r="AI895" s="89">
        <v>0</v>
      </c>
    </row>
    <row r="896" spans="1:35" s="89" customFormat="1" x14ac:dyDescent="0.45">
      <c r="A896" s="89" t="s">
        <v>51</v>
      </c>
      <c r="B896" s="89" t="s">
        <v>52</v>
      </c>
      <c r="C896" s="89" t="s">
        <v>48</v>
      </c>
      <c r="D896" s="90">
        <v>44717</v>
      </c>
      <c r="AI896" s="89">
        <v>0</v>
      </c>
    </row>
    <row r="897" spans="1:35" s="89" customFormat="1" x14ac:dyDescent="0.45">
      <c r="A897" s="89" t="s">
        <v>51</v>
      </c>
      <c r="B897" s="89" t="s">
        <v>52</v>
      </c>
      <c r="C897" s="89" t="s">
        <v>48</v>
      </c>
      <c r="D897" s="90">
        <v>44718</v>
      </c>
      <c r="AI897" s="89">
        <v>0</v>
      </c>
    </row>
    <row r="898" spans="1:35" s="89" customFormat="1" x14ac:dyDescent="0.45">
      <c r="A898" s="89" t="s">
        <v>51</v>
      </c>
      <c r="B898" s="89" t="s">
        <v>52</v>
      </c>
      <c r="C898" s="89" t="s">
        <v>48</v>
      </c>
      <c r="D898" s="90">
        <v>44719</v>
      </c>
      <c r="AI898" s="89">
        <v>0</v>
      </c>
    </row>
    <row r="899" spans="1:35" s="89" customFormat="1" x14ac:dyDescent="0.45">
      <c r="A899" s="89" t="s">
        <v>51</v>
      </c>
      <c r="B899" s="89" t="s">
        <v>52</v>
      </c>
      <c r="C899" s="89" t="s">
        <v>48</v>
      </c>
      <c r="D899" s="90">
        <v>44720</v>
      </c>
      <c r="AI899" s="89">
        <v>0</v>
      </c>
    </row>
    <row r="900" spans="1:35" s="89" customFormat="1" x14ac:dyDescent="0.45">
      <c r="A900" s="89" t="s">
        <v>51</v>
      </c>
      <c r="B900" s="89" t="s">
        <v>52</v>
      </c>
      <c r="C900" s="89" t="s">
        <v>48</v>
      </c>
      <c r="D900" s="90">
        <v>44721</v>
      </c>
      <c r="AI900" s="89">
        <v>0</v>
      </c>
    </row>
    <row r="901" spans="1:35" s="89" customFormat="1" x14ac:dyDescent="0.45">
      <c r="A901" s="89" t="s">
        <v>51</v>
      </c>
      <c r="B901" s="89" t="s">
        <v>52</v>
      </c>
      <c r="C901" s="89" t="s">
        <v>48</v>
      </c>
      <c r="D901" s="90">
        <v>44722</v>
      </c>
      <c r="AI901" s="89">
        <v>0</v>
      </c>
    </row>
    <row r="902" spans="1:35" s="89" customFormat="1" x14ac:dyDescent="0.45">
      <c r="A902" s="89" t="s">
        <v>51</v>
      </c>
      <c r="B902" s="89" t="s">
        <v>52</v>
      </c>
      <c r="C902" s="89" t="s">
        <v>48</v>
      </c>
      <c r="D902" s="90">
        <v>44723</v>
      </c>
      <c r="AI902" s="89">
        <v>0</v>
      </c>
    </row>
    <row r="903" spans="1:35" s="89" customFormat="1" x14ac:dyDescent="0.45">
      <c r="A903" s="89" t="s">
        <v>51</v>
      </c>
      <c r="B903" s="89" t="s">
        <v>52</v>
      </c>
      <c r="C903" s="89" t="s">
        <v>48</v>
      </c>
      <c r="D903" s="90">
        <v>44724</v>
      </c>
      <c r="AI903" s="89">
        <v>0</v>
      </c>
    </row>
    <row r="904" spans="1:35" s="89" customFormat="1" x14ac:dyDescent="0.45">
      <c r="A904" s="89" t="s">
        <v>51</v>
      </c>
      <c r="B904" s="89" t="s">
        <v>52</v>
      </c>
      <c r="C904" s="89" t="s">
        <v>48</v>
      </c>
      <c r="D904" s="90">
        <v>44725</v>
      </c>
      <c r="AI904" s="89">
        <v>0</v>
      </c>
    </row>
    <row r="905" spans="1:35" s="89" customFormat="1" x14ac:dyDescent="0.45">
      <c r="A905" s="89" t="s">
        <v>51</v>
      </c>
      <c r="B905" s="89" t="s">
        <v>52</v>
      </c>
      <c r="C905" s="89" t="s">
        <v>48</v>
      </c>
      <c r="D905" s="90">
        <v>44726</v>
      </c>
      <c r="AI905" s="89">
        <v>0</v>
      </c>
    </row>
    <row r="906" spans="1:35" s="89" customFormat="1" x14ac:dyDescent="0.45">
      <c r="A906" s="89" t="s">
        <v>51</v>
      </c>
      <c r="B906" s="89" t="s">
        <v>52</v>
      </c>
      <c r="C906" s="89" t="s">
        <v>48</v>
      </c>
      <c r="D906" s="90">
        <v>44727</v>
      </c>
      <c r="AI906" s="89">
        <v>0</v>
      </c>
    </row>
    <row r="907" spans="1:35" s="89" customFormat="1" x14ac:dyDescent="0.45">
      <c r="A907" s="89" t="s">
        <v>51</v>
      </c>
      <c r="B907" s="89" t="s">
        <v>52</v>
      </c>
      <c r="C907" s="89" t="s">
        <v>48</v>
      </c>
      <c r="D907" s="90">
        <v>44728</v>
      </c>
      <c r="AI907" s="89">
        <v>0</v>
      </c>
    </row>
    <row r="908" spans="1:35" s="89" customFormat="1" x14ac:dyDescent="0.45">
      <c r="A908" s="89" t="s">
        <v>51</v>
      </c>
      <c r="B908" s="89" t="s">
        <v>52</v>
      </c>
      <c r="C908" s="89" t="s">
        <v>48</v>
      </c>
      <c r="D908" s="90">
        <v>44729</v>
      </c>
      <c r="AI908" s="89">
        <v>0</v>
      </c>
    </row>
    <row r="909" spans="1:35" s="89" customFormat="1" x14ac:dyDescent="0.45">
      <c r="A909" s="89" t="s">
        <v>51</v>
      </c>
      <c r="B909" s="89" t="s">
        <v>52</v>
      </c>
      <c r="C909" s="89" t="s">
        <v>48</v>
      </c>
      <c r="D909" s="90">
        <v>44730</v>
      </c>
      <c r="AI909" s="89">
        <v>0</v>
      </c>
    </row>
    <row r="910" spans="1:35" s="89" customFormat="1" x14ac:dyDescent="0.45">
      <c r="A910" s="89" t="s">
        <v>51</v>
      </c>
      <c r="B910" s="89" t="s">
        <v>52</v>
      </c>
      <c r="C910" s="89" t="s">
        <v>48</v>
      </c>
      <c r="D910" s="90">
        <v>44731</v>
      </c>
      <c r="AI910" s="89">
        <v>0</v>
      </c>
    </row>
    <row r="911" spans="1:35" s="89" customFormat="1" x14ac:dyDescent="0.45">
      <c r="A911" s="89" t="s">
        <v>51</v>
      </c>
      <c r="B911" s="89" t="s">
        <v>52</v>
      </c>
      <c r="C911" s="89" t="s">
        <v>48</v>
      </c>
      <c r="D911" s="90">
        <v>44732</v>
      </c>
      <c r="AI911" s="89">
        <v>0</v>
      </c>
    </row>
    <row r="912" spans="1:35" s="89" customFormat="1" x14ac:dyDescent="0.45">
      <c r="A912" s="89" t="s">
        <v>51</v>
      </c>
      <c r="B912" s="89" t="s">
        <v>52</v>
      </c>
      <c r="C912" s="89" t="s">
        <v>48</v>
      </c>
      <c r="D912" s="90">
        <v>44733</v>
      </c>
      <c r="AI912" s="89">
        <v>0</v>
      </c>
    </row>
    <row r="913" spans="1:35" s="89" customFormat="1" x14ac:dyDescent="0.45">
      <c r="A913" s="89" t="s">
        <v>51</v>
      </c>
      <c r="B913" s="89" t="s">
        <v>52</v>
      </c>
      <c r="C913" s="89" t="s">
        <v>48</v>
      </c>
      <c r="D913" s="90">
        <v>44734</v>
      </c>
      <c r="AI913" s="89">
        <v>0</v>
      </c>
    </row>
    <row r="914" spans="1:35" s="89" customFormat="1" x14ac:dyDescent="0.45">
      <c r="A914" s="89" t="s">
        <v>51</v>
      </c>
      <c r="B914" s="89" t="s">
        <v>52</v>
      </c>
      <c r="C914" s="89" t="s">
        <v>48</v>
      </c>
      <c r="D914" s="90">
        <v>44735</v>
      </c>
      <c r="AI914" s="89">
        <v>0</v>
      </c>
    </row>
    <row r="915" spans="1:35" s="89" customFormat="1" x14ac:dyDescent="0.45">
      <c r="A915" s="89" t="s">
        <v>51</v>
      </c>
      <c r="B915" s="89" t="s">
        <v>52</v>
      </c>
      <c r="C915" s="89" t="s">
        <v>48</v>
      </c>
      <c r="D915" s="90">
        <v>44736</v>
      </c>
      <c r="AI915" s="89">
        <v>0</v>
      </c>
    </row>
    <row r="916" spans="1:35" s="89" customFormat="1" x14ac:dyDescent="0.45">
      <c r="A916" s="89" t="s">
        <v>51</v>
      </c>
      <c r="B916" s="89" t="s">
        <v>52</v>
      </c>
      <c r="C916" s="89" t="s">
        <v>48</v>
      </c>
      <c r="D916" s="90">
        <v>44737</v>
      </c>
      <c r="AI916" s="89">
        <v>0</v>
      </c>
    </row>
    <row r="917" spans="1:35" s="89" customFormat="1" x14ac:dyDescent="0.45">
      <c r="A917" s="89" t="s">
        <v>51</v>
      </c>
      <c r="B917" s="89" t="s">
        <v>52</v>
      </c>
      <c r="C917" s="89" t="s">
        <v>48</v>
      </c>
      <c r="D917" s="90">
        <v>44738</v>
      </c>
      <c r="AI917" s="89">
        <v>0</v>
      </c>
    </row>
    <row r="918" spans="1:35" s="89" customFormat="1" x14ac:dyDescent="0.45">
      <c r="A918" s="89" t="s">
        <v>51</v>
      </c>
      <c r="B918" s="89" t="s">
        <v>52</v>
      </c>
      <c r="C918" s="89" t="s">
        <v>48</v>
      </c>
      <c r="D918" s="90">
        <v>44739</v>
      </c>
      <c r="AI918" s="89">
        <v>0</v>
      </c>
    </row>
    <row r="919" spans="1:35" s="89" customFormat="1" x14ac:dyDescent="0.45">
      <c r="A919" s="89" t="s">
        <v>51</v>
      </c>
      <c r="B919" s="89" t="s">
        <v>52</v>
      </c>
      <c r="C919" s="89" t="s">
        <v>48</v>
      </c>
      <c r="D919" s="90">
        <v>44740</v>
      </c>
      <c r="AI919" s="89">
        <v>0</v>
      </c>
    </row>
    <row r="920" spans="1:35" s="89" customFormat="1" x14ac:dyDescent="0.45">
      <c r="A920" s="89" t="s">
        <v>51</v>
      </c>
      <c r="B920" s="89" t="s">
        <v>52</v>
      </c>
      <c r="C920" s="89" t="s">
        <v>48</v>
      </c>
      <c r="D920" s="90">
        <v>44741</v>
      </c>
      <c r="AI920" s="89">
        <v>0</v>
      </c>
    </row>
    <row r="921" spans="1:35" s="89" customFormat="1" x14ac:dyDescent="0.45">
      <c r="A921" s="89" t="s">
        <v>51</v>
      </c>
      <c r="B921" s="89" t="s">
        <v>52</v>
      </c>
      <c r="C921" s="89" t="s">
        <v>48</v>
      </c>
      <c r="D921" s="90">
        <v>44742</v>
      </c>
      <c r="AI921" s="89">
        <v>0</v>
      </c>
    </row>
    <row r="922" spans="1:35" s="89" customFormat="1" x14ac:dyDescent="0.45">
      <c r="A922" s="89" t="s">
        <v>51</v>
      </c>
      <c r="B922" s="89" t="s">
        <v>52</v>
      </c>
      <c r="C922" s="89" t="s">
        <v>48</v>
      </c>
      <c r="D922" s="90">
        <v>44743</v>
      </c>
      <c r="AI922" s="89">
        <v>0</v>
      </c>
    </row>
    <row r="923" spans="1:35" s="89" customFormat="1" x14ac:dyDescent="0.45">
      <c r="A923" s="89" t="s">
        <v>51</v>
      </c>
      <c r="B923" s="89" t="s">
        <v>52</v>
      </c>
      <c r="C923" s="89" t="s">
        <v>48</v>
      </c>
      <c r="D923" s="90">
        <v>44744</v>
      </c>
      <c r="AI923" s="89">
        <v>0</v>
      </c>
    </row>
    <row r="924" spans="1:35" s="89" customFormat="1" x14ac:dyDescent="0.45">
      <c r="A924" s="89" t="s">
        <v>51</v>
      </c>
      <c r="B924" s="89" t="s">
        <v>52</v>
      </c>
      <c r="C924" s="89" t="s">
        <v>48</v>
      </c>
      <c r="D924" s="90">
        <v>44745</v>
      </c>
      <c r="AI924" s="89">
        <v>0</v>
      </c>
    </row>
    <row r="925" spans="1:35" s="89" customFormat="1" x14ac:dyDescent="0.45">
      <c r="A925" s="89" t="s">
        <v>51</v>
      </c>
      <c r="B925" s="89" t="s">
        <v>52</v>
      </c>
      <c r="C925" s="89" t="s">
        <v>48</v>
      </c>
      <c r="D925" s="90">
        <v>44746</v>
      </c>
      <c r="AI925" s="89">
        <v>0</v>
      </c>
    </row>
    <row r="926" spans="1:35" s="89" customFormat="1" x14ac:dyDescent="0.45">
      <c r="A926" s="89" t="s">
        <v>51</v>
      </c>
      <c r="B926" s="89" t="s">
        <v>52</v>
      </c>
      <c r="C926" s="89" t="s">
        <v>48</v>
      </c>
      <c r="D926" s="90">
        <v>44747</v>
      </c>
      <c r="AI926" s="89">
        <v>0</v>
      </c>
    </row>
    <row r="927" spans="1:35" s="89" customFormat="1" x14ac:dyDescent="0.45">
      <c r="A927" s="89" t="s">
        <v>51</v>
      </c>
      <c r="B927" s="89" t="s">
        <v>52</v>
      </c>
      <c r="C927" s="89" t="s">
        <v>48</v>
      </c>
      <c r="D927" s="90">
        <v>44748</v>
      </c>
      <c r="AI927" s="89">
        <v>0</v>
      </c>
    </row>
    <row r="928" spans="1:35" s="89" customFormat="1" x14ac:dyDescent="0.45">
      <c r="A928" s="89" t="s">
        <v>51</v>
      </c>
      <c r="B928" s="89" t="s">
        <v>52</v>
      </c>
      <c r="C928" s="89" t="s">
        <v>48</v>
      </c>
      <c r="D928" s="90">
        <v>44749</v>
      </c>
      <c r="AI928" s="89">
        <v>0</v>
      </c>
    </row>
    <row r="929" spans="1:35" s="89" customFormat="1" x14ac:dyDescent="0.45">
      <c r="A929" s="89" t="s">
        <v>51</v>
      </c>
      <c r="B929" s="89" t="s">
        <v>52</v>
      </c>
      <c r="C929" s="89" t="s">
        <v>48</v>
      </c>
      <c r="D929" s="90">
        <v>44750</v>
      </c>
      <c r="AI929" s="89">
        <v>0</v>
      </c>
    </row>
    <row r="930" spans="1:35" s="89" customFormat="1" x14ac:dyDescent="0.45">
      <c r="A930" s="89" t="s">
        <v>51</v>
      </c>
      <c r="B930" s="89" t="s">
        <v>52</v>
      </c>
      <c r="C930" s="89" t="s">
        <v>48</v>
      </c>
      <c r="D930" s="90">
        <v>44751</v>
      </c>
      <c r="AI930" s="89">
        <v>0</v>
      </c>
    </row>
    <row r="931" spans="1:35" s="89" customFormat="1" x14ac:dyDescent="0.45">
      <c r="A931" s="89" t="s">
        <v>51</v>
      </c>
      <c r="B931" s="89" t="s">
        <v>52</v>
      </c>
      <c r="C931" s="89" t="s">
        <v>48</v>
      </c>
      <c r="D931" s="90">
        <v>44752</v>
      </c>
      <c r="AI931" s="89">
        <v>0</v>
      </c>
    </row>
    <row r="932" spans="1:35" s="89" customFormat="1" x14ac:dyDescent="0.45">
      <c r="A932" s="89" t="s">
        <v>51</v>
      </c>
      <c r="B932" s="89" t="s">
        <v>52</v>
      </c>
      <c r="C932" s="89" t="s">
        <v>48</v>
      </c>
      <c r="D932" s="90">
        <v>44753</v>
      </c>
      <c r="AI932" s="89">
        <v>0</v>
      </c>
    </row>
    <row r="933" spans="1:35" s="89" customFormat="1" x14ac:dyDescent="0.45">
      <c r="A933" s="89" t="s">
        <v>51</v>
      </c>
      <c r="B933" s="89" t="s">
        <v>52</v>
      </c>
      <c r="C933" s="89" t="s">
        <v>48</v>
      </c>
      <c r="D933" s="90">
        <v>44754</v>
      </c>
      <c r="AI933" s="89">
        <v>0</v>
      </c>
    </row>
    <row r="934" spans="1:35" s="89" customFormat="1" x14ac:dyDescent="0.45">
      <c r="A934" s="89" t="s">
        <v>51</v>
      </c>
      <c r="B934" s="89" t="s">
        <v>52</v>
      </c>
      <c r="C934" s="89" t="s">
        <v>48</v>
      </c>
      <c r="D934" s="90">
        <v>44755</v>
      </c>
      <c r="AI934" s="89">
        <v>0</v>
      </c>
    </row>
    <row r="935" spans="1:35" s="89" customFormat="1" x14ac:dyDescent="0.45">
      <c r="A935" s="89" t="s">
        <v>51</v>
      </c>
      <c r="B935" s="89" t="s">
        <v>52</v>
      </c>
      <c r="C935" s="89" t="s">
        <v>48</v>
      </c>
      <c r="D935" s="90">
        <v>44756</v>
      </c>
      <c r="AI935" s="89">
        <v>0</v>
      </c>
    </row>
    <row r="936" spans="1:35" s="89" customFormat="1" x14ac:dyDescent="0.45">
      <c r="A936" s="89" t="s">
        <v>51</v>
      </c>
      <c r="B936" s="89" t="s">
        <v>52</v>
      </c>
      <c r="C936" s="89" t="s">
        <v>48</v>
      </c>
      <c r="D936" s="90">
        <v>44757</v>
      </c>
      <c r="AI936" s="89">
        <v>0</v>
      </c>
    </row>
    <row r="937" spans="1:35" s="89" customFormat="1" x14ac:dyDescent="0.45">
      <c r="A937" s="89" t="s">
        <v>51</v>
      </c>
      <c r="B937" s="89" t="s">
        <v>52</v>
      </c>
      <c r="C937" s="89" t="s">
        <v>48</v>
      </c>
      <c r="D937" s="90">
        <v>44758</v>
      </c>
      <c r="AI937" s="89">
        <v>0</v>
      </c>
    </row>
    <row r="938" spans="1:35" s="89" customFormat="1" x14ac:dyDescent="0.45">
      <c r="A938" s="89" t="s">
        <v>51</v>
      </c>
      <c r="B938" s="89" t="s">
        <v>52</v>
      </c>
      <c r="C938" s="89" t="s">
        <v>48</v>
      </c>
      <c r="D938" s="90">
        <v>44759</v>
      </c>
      <c r="AI938" s="89">
        <v>0</v>
      </c>
    </row>
    <row r="939" spans="1:35" s="89" customFormat="1" x14ac:dyDescent="0.45">
      <c r="A939" s="89" t="s">
        <v>51</v>
      </c>
      <c r="B939" s="89" t="s">
        <v>52</v>
      </c>
      <c r="C939" s="89" t="s">
        <v>48</v>
      </c>
      <c r="D939" s="90">
        <v>44760</v>
      </c>
      <c r="AI939" s="89">
        <v>0</v>
      </c>
    </row>
    <row r="940" spans="1:35" s="89" customFormat="1" x14ac:dyDescent="0.45">
      <c r="A940" s="89" t="s">
        <v>51</v>
      </c>
      <c r="B940" s="89" t="s">
        <v>52</v>
      </c>
      <c r="C940" s="89" t="s">
        <v>48</v>
      </c>
      <c r="D940" s="90">
        <v>44761</v>
      </c>
      <c r="AI940" s="89">
        <v>0</v>
      </c>
    </row>
    <row r="941" spans="1:35" s="89" customFormat="1" x14ac:dyDescent="0.45">
      <c r="A941" s="89" t="s">
        <v>51</v>
      </c>
      <c r="B941" s="89" t="s">
        <v>52</v>
      </c>
      <c r="C941" s="89" t="s">
        <v>48</v>
      </c>
      <c r="D941" s="90">
        <v>44762</v>
      </c>
      <c r="AI941" s="89">
        <v>0</v>
      </c>
    </row>
    <row r="942" spans="1:35" s="89" customFormat="1" x14ac:dyDescent="0.45">
      <c r="A942" s="89" t="s">
        <v>51</v>
      </c>
      <c r="B942" s="89" t="s">
        <v>52</v>
      </c>
      <c r="C942" s="89" t="s">
        <v>48</v>
      </c>
      <c r="D942" s="90">
        <v>44763</v>
      </c>
      <c r="AI942" s="89">
        <v>0</v>
      </c>
    </row>
    <row r="943" spans="1:35" s="89" customFormat="1" x14ac:dyDescent="0.45">
      <c r="A943" s="89" t="s">
        <v>51</v>
      </c>
      <c r="B943" s="89" t="s">
        <v>52</v>
      </c>
      <c r="C943" s="89" t="s">
        <v>48</v>
      </c>
      <c r="D943" s="90">
        <v>44764</v>
      </c>
      <c r="AI943" s="89">
        <v>0</v>
      </c>
    </row>
    <row r="944" spans="1:35" s="89" customFormat="1" x14ac:dyDescent="0.45">
      <c r="A944" s="89" t="s">
        <v>51</v>
      </c>
      <c r="B944" s="89" t="s">
        <v>52</v>
      </c>
      <c r="C944" s="89" t="s">
        <v>48</v>
      </c>
      <c r="D944" s="90">
        <v>44765</v>
      </c>
      <c r="AI944" s="89">
        <v>0</v>
      </c>
    </row>
    <row r="945" spans="1:35" s="89" customFormat="1" x14ac:dyDescent="0.45">
      <c r="A945" s="89" t="s">
        <v>51</v>
      </c>
      <c r="B945" s="89" t="s">
        <v>52</v>
      </c>
      <c r="C945" s="89" t="s">
        <v>48</v>
      </c>
      <c r="D945" s="90">
        <v>44766</v>
      </c>
      <c r="AI945" s="89">
        <v>0</v>
      </c>
    </row>
    <row r="946" spans="1:35" s="89" customFormat="1" x14ac:dyDescent="0.45">
      <c r="A946" s="89" t="s">
        <v>51</v>
      </c>
      <c r="B946" s="89" t="s">
        <v>52</v>
      </c>
      <c r="C946" s="89" t="s">
        <v>48</v>
      </c>
      <c r="D946" s="90">
        <v>44767</v>
      </c>
      <c r="AI946" s="89">
        <v>0</v>
      </c>
    </row>
    <row r="947" spans="1:35" s="89" customFormat="1" x14ac:dyDescent="0.45">
      <c r="A947" s="89" t="s">
        <v>51</v>
      </c>
      <c r="B947" s="89" t="s">
        <v>52</v>
      </c>
      <c r="C947" s="89" t="s">
        <v>48</v>
      </c>
      <c r="D947" s="90">
        <v>44768</v>
      </c>
      <c r="AI947" s="89">
        <v>0</v>
      </c>
    </row>
    <row r="948" spans="1:35" s="89" customFormat="1" x14ac:dyDescent="0.45">
      <c r="A948" s="89" t="s">
        <v>51</v>
      </c>
      <c r="B948" s="89" t="s">
        <v>52</v>
      </c>
      <c r="C948" s="89" t="s">
        <v>48</v>
      </c>
      <c r="D948" s="90">
        <v>44769</v>
      </c>
      <c r="AI948" s="89">
        <v>0</v>
      </c>
    </row>
    <row r="949" spans="1:35" s="89" customFormat="1" x14ac:dyDescent="0.45">
      <c r="A949" s="89" t="s">
        <v>51</v>
      </c>
      <c r="B949" s="89" t="s">
        <v>52</v>
      </c>
      <c r="C949" s="89" t="s">
        <v>48</v>
      </c>
      <c r="D949" s="90">
        <v>44770</v>
      </c>
      <c r="AI949" s="89">
        <v>0</v>
      </c>
    </row>
    <row r="950" spans="1:35" s="89" customFormat="1" x14ac:dyDescent="0.45">
      <c r="A950" s="89" t="s">
        <v>51</v>
      </c>
      <c r="B950" s="89" t="s">
        <v>52</v>
      </c>
      <c r="C950" s="89" t="s">
        <v>48</v>
      </c>
      <c r="D950" s="90">
        <v>44771</v>
      </c>
      <c r="AI950" s="89">
        <v>0</v>
      </c>
    </row>
    <row r="951" spans="1:35" s="89" customFormat="1" x14ac:dyDescent="0.45">
      <c r="A951" s="89" t="s">
        <v>51</v>
      </c>
      <c r="B951" s="89" t="s">
        <v>52</v>
      </c>
      <c r="C951" s="89" t="s">
        <v>48</v>
      </c>
      <c r="D951" s="90">
        <v>44772</v>
      </c>
      <c r="AI951" s="89">
        <v>0</v>
      </c>
    </row>
    <row r="952" spans="1:35" s="89" customFormat="1" x14ac:dyDescent="0.45">
      <c r="A952" s="89" t="s">
        <v>51</v>
      </c>
      <c r="B952" s="89" t="s">
        <v>52</v>
      </c>
      <c r="C952" s="89" t="s">
        <v>48</v>
      </c>
      <c r="D952" s="90">
        <v>44773</v>
      </c>
      <c r="AI952" s="89">
        <v>0</v>
      </c>
    </row>
    <row r="953" spans="1:35" s="89" customFormat="1" x14ac:dyDescent="0.45">
      <c r="A953" s="89" t="s">
        <v>51</v>
      </c>
      <c r="B953" s="89" t="s">
        <v>52</v>
      </c>
      <c r="C953" s="89" t="s">
        <v>48</v>
      </c>
      <c r="D953" s="90">
        <v>44774</v>
      </c>
      <c r="AI953" s="89">
        <v>0</v>
      </c>
    </row>
    <row r="954" spans="1:35" s="89" customFormat="1" x14ac:dyDescent="0.45">
      <c r="A954" s="89" t="s">
        <v>51</v>
      </c>
      <c r="B954" s="89" t="s">
        <v>52</v>
      </c>
      <c r="C954" s="89" t="s">
        <v>48</v>
      </c>
      <c r="D954" s="90">
        <v>44775</v>
      </c>
      <c r="AI954" s="89">
        <v>0</v>
      </c>
    </row>
    <row r="955" spans="1:35" s="89" customFormat="1" x14ac:dyDescent="0.45">
      <c r="A955" s="89" t="s">
        <v>51</v>
      </c>
      <c r="B955" s="89" t="s">
        <v>52</v>
      </c>
      <c r="C955" s="89" t="s">
        <v>48</v>
      </c>
      <c r="D955" s="90">
        <v>44776</v>
      </c>
      <c r="AI955" s="89">
        <v>0</v>
      </c>
    </row>
    <row r="956" spans="1:35" s="89" customFormat="1" x14ac:dyDescent="0.45">
      <c r="A956" s="89" t="s">
        <v>51</v>
      </c>
      <c r="B956" s="89" t="s">
        <v>52</v>
      </c>
      <c r="C956" s="89" t="s">
        <v>48</v>
      </c>
      <c r="D956" s="90">
        <v>44777</v>
      </c>
      <c r="AI956" s="89">
        <v>0</v>
      </c>
    </row>
    <row r="957" spans="1:35" s="89" customFormat="1" x14ac:dyDescent="0.45">
      <c r="A957" s="89" t="s">
        <v>51</v>
      </c>
      <c r="B957" s="89" t="s">
        <v>52</v>
      </c>
      <c r="C957" s="89" t="s">
        <v>48</v>
      </c>
      <c r="D957" s="90">
        <v>44778</v>
      </c>
      <c r="AI957" s="89">
        <v>0</v>
      </c>
    </row>
    <row r="958" spans="1:35" s="89" customFormat="1" x14ac:dyDescent="0.45">
      <c r="A958" s="89" t="s">
        <v>51</v>
      </c>
      <c r="B958" s="89" t="s">
        <v>52</v>
      </c>
      <c r="C958" s="89" t="s">
        <v>48</v>
      </c>
      <c r="D958" s="90">
        <v>44779</v>
      </c>
      <c r="AI958" s="89">
        <v>0</v>
      </c>
    </row>
    <row r="959" spans="1:35" s="89" customFormat="1" x14ac:dyDescent="0.45">
      <c r="A959" s="89" t="s">
        <v>51</v>
      </c>
      <c r="B959" s="89" t="s">
        <v>52</v>
      </c>
      <c r="C959" s="89" t="s">
        <v>48</v>
      </c>
      <c r="D959" s="90">
        <v>44780</v>
      </c>
      <c r="AI959" s="89">
        <v>0</v>
      </c>
    </row>
    <row r="960" spans="1:35" s="89" customFormat="1" x14ac:dyDescent="0.45">
      <c r="A960" s="89" t="s">
        <v>51</v>
      </c>
      <c r="B960" s="89" t="s">
        <v>52</v>
      </c>
      <c r="C960" s="89" t="s">
        <v>48</v>
      </c>
      <c r="D960" s="90">
        <v>44781</v>
      </c>
      <c r="AI960" s="89">
        <v>0</v>
      </c>
    </row>
    <row r="961" spans="1:35" s="89" customFormat="1" x14ac:dyDescent="0.45">
      <c r="A961" s="89" t="s">
        <v>51</v>
      </c>
      <c r="B961" s="89" t="s">
        <v>52</v>
      </c>
      <c r="C961" s="89" t="s">
        <v>48</v>
      </c>
      <c r="D961" s="90">
        <v>44782</v>
      </c>
      <c r="AI961" s="89">
        <v>0</v>
      </c>
    </row>
    <row r="962" spans="1:35" s="89" customFormat="1" x14ac:dyDescent="0.45">
      <c r="A962" s="89" t="s">
        <v>51</v>
      </c>
      <c r="B962" s="89" t="s">
        <v>52</v>
      </c>
      <c r="C962" s="89" t="s">
        <v>48</v>
      </c>
      <c r="D962" s="90">
        <v>44783</v>
      </c>
      <c r="AI962" s="89">
        <v>0</v>
      </c>
    </row>
    <row r="963" spans="1:35" s="89" customFormat="1" x14ac:dyDescent="0.45">
      <c r="A963" s="89" t="s">
        <v>51</v>
      </c>
      <c r="B963" s="89" t="s">
        <v>52</v>
      </c>
      <c r="C963" s="89" t="s">
        <v>48</v>
      </c>
      <c r="D963" s="90">
        <v>44784</v>
      </c>
      <c r="AI963" s="89">
        <v>0</v>
      </c>
    </row>
    <row r="964" spans="1:35" s="89" customFormat="1" x14ac:dyDescent="0.45">
      <c r="A964" s="89" t="s">
        <v>51</v>
      </c>
      <c r="B964" s="89" t="s">
        <v>52</v>
      </c>
      <c r="C964" s="89" t="s">
        <v>48</v>
      </c>
      <c r="D964" s="90">
        <v>44785</v>
      </c>
      <c r="AI964" s="89">
        <v>0</v>
      </c>
    </row>
    <row r="965" spans="1:35" s="89" customFormat="1" x14ac:dyDescent="0.45">
      <c r="A965" s="89" t="s">
        <v>51</v>
      </c>
      <c r="B965" s="89" t="s">
        <v>52</v>
      </c>
      <c r="C965" s="89" t="s">
        <v>48</v>
      </c>
      <c r="D965" s="90">
        <v>44786</v>
      </c>
      <c r="AI965" s="89">
        <v>0</v>
      </c>
    </row>
    <row r="966" spans="1:35" s="89" customFormat="1" x14ac:dyDescent="0.45">
      <c r="A966" s="89" t="s">
        <v>51</v>
      </c>
      <c r="B966" s="89" t="s">
        <v>52</v>
      </c>
      <c r="C966" s="89" t="s">
        <v>48</v>
      </c>
      <c r="D966" s="90">
        <v>44787</v>
      </c>
      <c r="AI966" s="89">
        <v>0</v>
      </c>
    </row>
    <row r="967" spans="1:35" s="89" customFormat="1" x14ac:dyDescent="0.45">
      <c r="A967" s="89" t="s">
        <v>51</v>
      </c>
      <c r="B967" s="89" t="s">
        <v>52</v>
      </c>
      <c r="C967" s="89" t="s">
        <v>48</v>
      </c>
      <c r="D967" s="90">
        <v>44788</v>
      </c>
      <c r="AI967" s="89">
        <v>0</v>
      </c>
    </row>
    <row r="968" spans="1:35" s="89" customFormat="1" x14ac:dyDescent="0.45">
      <c r="A968" s="89" t="s">
        <v>51</v>
      </c>
      <c r="B968" s="89" t="s">
        <v>52</v>
      </c>
      <c r="C968" s="89" t="s">
        <v>48</v>
      </c>
      <c r="D968" s="90">
        <v>44789</v>
      </c>
      <c r="AI968" s="89">
        <v>0</v>
      </c>
    </row>
    <row r="969" spans="1:35" s="89" customFormat="1" x14ac:dyDescent="0.45">
      <c r="A969" s="89" t="s">
        <v>51</v>
      </c>
      <c r="B969" s="89" t="s">
        <v>52</v>
      </c>
      <c r="C969" s="89" t="s">
        <v>48</v>
      </c>
      <c r="D969" s="90">
        <v>44790</v>
      </c>
      <c r="AI969" s="89">
        <v>0</v>
      </c>
    </row>
    <row r="970" spans="1:35" s="89" customFormat="1" x14ac:dyDescent="0.45">
      <c r="A970" s="89" t="s">
        <v>51</v>
      </c>
      <c r="B970" s="89" t="s">
        <v>52</v>
      </c>
      <c r="C970" s="89" t="s">
        <v>48</v>
      </c>
      <c r="D970" s="90">
        <v>44791</v>
      </c>
      <c r="AI970" s="89">
        <v>0</v>
      </c>
    </row>
    <row r="971" spans="1:35" s="89" customFormat="1" x14ac:dyDescent="0.45">
      <c r="A971" s="89" t="s">
        <v>51</v>
      </c>
      <c r="B971" s="89" t="s">
        <v>52</v>
      </c>
      <c r="C971" s="89" t="s">
        <v>48</v>
      </c>
      <c r="D971" s="90">
        <v>44792</v>
      </c>
      <c r="AI971" s="89">
        <v>0</v>
      </c>
    </row>
    <row r="972" spans="1:35" s="89" customFormat="1" x14ac:dyDescent="0.45">
      <c r="A972" s="89" t="s">
        <v>51</v>
      </c>
      <c r="B972" s="89" t="s">
        <v>52</v>
      </c>
      <c r="C972" s="89" t="s">
        <v>48</v>
      </c>
      <c r="D972" s="90">
        <v>44793</v>
      </c>
      <c r="AI972" s="89">
        <v>0</v>
      </c>
    </row>
    <row r="973" spans="1:35" s="89" customFormat="1" x14ac:dyDescent="0.45">
      <c r="A973" s="89" t="s">
        <v>51</v>
      </c>
      <c r="B973" s="89" t="s">
        <v>52</v>
      </c>
      <c r="C973" s="89" t="s">
        <v>48</v>
      </c>
      <c r="D973" s="90">
        <v>44794</v>
      </c>
      <c r="AI973" s="89">
        <v>0</v>
      </c>
    </row>
    <row r="974" spans="1:35" s="89" customFormat="1" x14ac:dyDescent="0.45">
      <c r="A974" s="89" t="s">
        <v>51</v>
      </c>
      <c r="B974" s="89" t="s">
        <v>52</v>
      </c>
      <c r="C974" s="89" t="s">
        <v>48</v>
      </c>
      <c r="D974" s="90">
        <v>44795</v>
      </c>
      <c r="AI974" s="89">
        <v>0</v>
      </c>
    </row>
    <row r="975" spans="1:35" s="89" customFormat="1" x14ac:dyDescent="0.45">
      <c r="A975" s="89" t="s">
        <v>51</v>
      </c>
      <c r="B975" s="89" t="s">
        <v>52</v>
      </c>
      <c r="C975" s="89" t="s">
        <v>48</v>
      </c>
      <c r="D975" s="90">
        <v>44796</v>
      </c>
      <c r="AI975" s="89">
        <v>0</v>
      </c>
    </row>
    <row r="976" spans="1:35" s="89" customFormat="1" x14ac:dyDescent="0.45">
      <c r="A976" s="89" t="s">
        <v>51</v>
      </c>
      <c r="B976" s="89" t="s">
        <v>52</v>
      </c>
      <c r="C976" s="89" t="s">
        <v>48</v>
      </c>
      <c r="D976" s="90">
        <v>44797</v>
      </c>
      <c r="AI976" s="89">
        <v>0</v>
      </c>
    </row>
    <row r="977" spans="1:35" s="89" customFormat="1" x14ac:dyDescent="0.45">
      <c r="A977" s="89" t="s">
        <v>51</v>
      </c>
      <c r="B977" s="89" t="s">
        <v>52</v>
      </c>
      <c r="C977" s="89" t="s">
        <v>48</v>
      </c>
      <c r="D977" s="90">
        <v>44798</v>
      </c>
      <c r="AI977" s="89">
        <v>0</v>
      </c>
    </row>
    <row r="978" spans="1:35" s="89" customFormat="1" x14ac:dyDescent="0.45">
      <c r="A978" s="89" t="s">
        <v>51</v>
      </c>
      <c r="B978" s="89" t="s">
        <v>52</v>
      </c>
      <c r="C978" s="89" t="s">
        <v>48</v>
      </c>
      <c r="D978" s="90">
        <v>44799</v>
      </c>
      <c r="AI978" s="89">
        <v>0</v>
      </c>
    </row>
    <row r="979" spans="1:35" s="89" customFormat="1" x14ac:dyDescent="0.45">
      <c r="A979" s="89" t="s">
        <v>51</v>
      </c>
      <c r="B979" s="89" t="s">
        <v>52</v>
      </c>
      <c r="C979" s="89" t="s">
        <v>48</v>
      </c>
      <c r="D979" s="90">
        <v>44800</v>
      </c>
      <c r="AI979" s="89">
        <v>0</v>
      </c>
    </row>
    <row r="980" spans="1:35" s="89" customFormat="1" x14ac:dyDescent="0.45">
      <c r="A980" s="89" t="s">
        <v>51</v>
      </c>
      <c r="B980" s="89" t="s">
        <v>52</v>
      </c>
      <c r="C980" s="89" t="s">
        <v>48</v>
      </c>
      <c r="D980" s="90">
        <v>44801</v>
      </c>
      <c r="AI980" s="89">
        <v>0</v>
      </c>
    </row>
    <row r="981" spans="1:35" s="89" customFormat="1" x14ac:dyDescent="0.45">
      <c r="A981" s="89" t="s">
        <v>51</v>
      </c>
      <c r="B981" s="89" t="s">
        <v>52</v>
      </c>
      <c r="C981" s="89" t="s">
        <v>48</v>
      </c>
      <c r="D981" s="90">
        <v>44802</v>
      </c>
      <c r="AI981" s="89">
        <v>0</v>
      </c>
    </row>
    <row r="982" spans="1:35" s="89" customFormat="1" x14ac:dyDescent="0.45">
      <c r="A982" s="89" t="s">
        <v>51</v>
      </c>
      <c r="B982" s="89" t="s">
        <v>52</v>
      </c>
      <c r="C982" s="89" t="s">
        <v>48</v>
      </c>
      <c r="D982" s="90">
        <v>44803</v>
      </c>
      <c r="AI982" s="89">
        <v>0</v>
      </c>
    </row>
    <row r="983" spans="1:35" s="89" customFormat="1" x14ac:dyDescent="0.45">
      <c r="A983" s="89" t="s">
        <v>51</v>
      </c>
      <c r="B983" s="89" t="s">
        <v>52</v>
      </c>
      <c r="C983" s="89" t="s">
        <v>48</v>
      </c>
      <c r="D983" s="90">
        <v>44804</v>
      </c>
      <c r="AI983" s="89">
        <v>0</v>
      </c>
    </row>
    <row r="984" spans="1:35" s="89" customFormat="1" x14ac:dyDescent="0.45">
      <c r="A984" s="89" t="s">
        <v>51</v>
      </c>
      <c r="B984" s="89" t="s">
        <v>52</v>
      </c>
      <c r="C984" s="89" t="s">
        <v>48</v>
      </c>
      <c r="D984" s="90">
        <v>44805</v>
      </c>
      <c r="AI984" s="89">
        <v>0</v>
      </c>
    </row>
    <row r="985" spans="1:35" s="89" customFormat="1" x14ac:dyDescent="0.45">
      <c r="A985" s="89" t="s">
        <v>51</v>
      </c>
      <c r="B985" s="89" t="s">
        <v>52</v>
      </c>
      <c r="C985" s="89" t="s">
        <v>48</v>
      </c>
      <c r="D985" s="90">
        <v>44806</v>
      </c>
      <c r="AI985" s="89">
        <v>0</v>
      </c>
    </row>
    <row r="986" spans="1:35" s="89" customFormat="1" x14ac:dyDescent="0.45">
      <c r="A986" s="89" t="s">
        <v>51</v>
      </c>
      <c r="B986" s="89" t="s">
        <v>52</v>
      </c>
      <c r="C986" s="89" t="s">
        <v>48</v>
      </c>
      <c r="D986" s="90">
        <v>44807</v>
      </c>
      <c r="AI986" s="89">
        <v>0</v>
      </c>
    </row>
    <row r="987" spans="1:35" s="89" customFormat="1" x14ac:dyDescent="0.45">
      <c r="A987" s="89" t="s">
        <v>51</v>
      </c>
      <c r="B987" s="89" t="s">
        <v>52</v>
      </c>
      <c r="C987" s="89" t="s">
        <v>48</v>
      </c>
      <c r="D987" s="90">
        <v>44808</v>
      </c>
      <c r="AI987" s="89">
        <v>0</v>
      </c>
    </row>
    <row r="988" spans="1:35" s="89" customFormat="1" x14ac:dyDescent="0.45">
      <c r="A988" s="89" t="s">
        <v>51</v>
      </c>
      <c r="B988" s="89" t="s">
        <v>52</v>
      </c>
      <c r="C988" s="89" t="s">
        <v>48</v>
      </c>
      <c r="D988" s="90">
        <v>44809</v>
      </c>
      <c r="AI988" s="89">
        <v>0</v>
      </c>
    </row>
    <row r="989" spans="1:35" s="89" customFormat="1" x14ac:dyDescent="0.45">
      <c r="A989" s="89" t="s">
        <v>51</v>
      </c>
      <c r="B989" s="89" t="s">
        <v>52</v>
      </c>
      <c r="C989" s="89" t="s">
        <v>48</v>
      </c>
      <c r="D989" s="90">
        <v>44810</v>
      </c>
      <c r="AI989" s="89">
        <v>0</v>
      </c>
    </row>
    <row r="990" spans="1:35" s="89" customFormat="1" x14ac:dyDescent="0.45">
      <c r="A990" s="89" t="s">
        <v>51</v>
      </c>
      <c r="B990" s="89" t="s">
        <v>52</v>
      </c>
      <c r="C990" s="89" t="s">
        <v>48</v>
      </c>
      <c r="D990" s="90">
        <v>44811</v>
      </c>
      <c r="AI990" s="89">
        <v>0</v>
      </c>
    </row>
    <row r="991" spans="1:35" s="89" customFormat="1" x14ac:dyDescent="0.45">
      <c r="A991" s="89" t="s">
        <v>51</v>
      </c>
      <c r="B991" s="89" t="s">
        <v>52</v>
      </c>
      <c r="C991" s="89" t="s">
        <v>48</v>
      </c>
      <c r="D991" s="90">
        <v>44812</v>
      </c>
      <c r="AI991" s="89">
        <v>0</v>
      </c>
    </row>
    <row r="992" spans="1:35" s="89" customFormat="1" x14ac:dyDescent="0.45">
      <c r="A992" s="89" t="s">
        <v>51</v>
      </c>
      <c r="B992" s="89" t="s">
        <v>52</v>
      </c>
      <c r="C992" s="89" t="s">
        <v>48</v>
      </c>
      <c r="D992" s="90">
        <v>44813</v>
      </c>
      <c r="AI992" s="89">
        <v>0</v>
      </c>
    </row>
    <row r="993" spans="1:35" s="89" customFormat="1" x14ac:dyDescent="0.45">
      <c r="A993" s="89" t="s">
        <v>51</v>
      </c>
      <c r="B993" s="89" t="s">
        <v>52</v>
      </c>
      <c r="C993" s="89" t="s">
        <v>48</v>
      </c>
      <c r="D993" s="90">
        <v>44814</v>
      </c>
      <c r="AI993" s="89">
        <v>0</v>
      </c>
    </row>
    <row r="994" spans="1:35" s="89" customFormat="1" x14ac:dyDescent="0.45">
      <c r="A994" s="89" t="s">
        <v>51</v>
      </c>
      <c r="B994" s="89" t="s">
        <v>52</v>
      </c>
      <c r="C994" s="89" t="s">
        <v>48</v>
      </c>
      <c r="D994" s="90">
        <v>44815</v>
      </c>
      <c r="AI994" s="89">
        <v>0</v>
      </c>
    </row>
    <row r="995" spans="1:35" s="89" customFormat="1" x14ac:dyDescent="0.45">
      <c r="A995" s="89" t="s">
        <v>51</v>
      </c>
      <c r="B995" s="89" t="s">
        <v>52</v>
      </c>
      <c r="C995" s="89" t="s">
        <v>48</v>
      </c>
      <c r="D995" s="90">
        <v>44816</v>
      </c>
      <c r="AI995" s="89">
        <v>0</v>
      </c>
    </row>
    <row r="996" spans="1:35" s="89" customFormat="1" x14ac:dyDescent="0.45">
      <c r="A996" s="89" t="s">
        <v>51</v>
      </c>
      <c r="B996" s="89" t="s">
        <v>52</v>
      </c>
      <c r="C996" s="89" t="s">
        <v>48</v>
      </c>
      <c r="D996" s="90">
        <v>44817</v>
      </c>
      <c r="AI996" s="89">
        <v>0</v>
      </c>
    </row>
    <row r="997" spans="1:35" s="89" customFormat="1" x14ac:dyDescent="0.45">
      <c r="A997" s="89" t="s">
        <v>51</v>
      </c>
      <c r="B997" s="89" t="s">
        <v>52</v>
      </c>
      <c r="C997" s="89" t="s">
        <v>48</v>
      </c>
      <c r="D997" s="90">
        <v>44818</v>
      </c>
      <c r="AI997" s="89">
        <v>0</v>
      </c>
    </row>
    <row r="998" spans="1:35" s="89" customFormat="1" x14ac:dyDescent="0.45">
      <c r="A998" s="89" t="s">
        <v>51</v>
      </c>
      <c r="B998" s="89" t="s">
        <v>52</v>
      </c>
      <c r="C998" s="89" t="s">
        <v>48</v>
      </c>
      <c r="D998" s="90">
        <v>44819</v>
      </c>
      <c r="AI998" s="89">
        <v>0</v>
      </c>
    </row>
    <row r="999" spans="1:35" s="89" customFormat="1" x14ac:dyDescent="0.45">
      <c r="A999" s="89" t="s">
        <v>51</v>
      </c>
      <c r="B999" s="89" t="s">
        <v>52</v>
      </c>
      <c r="C999" s="89" t="s">
        <v>48</v>
      </c>
      <c r="D999" s="90">
        <v>44820</v>
      </c>
      <c r="AI999" s="89">
        <v>0</v>
      </c>
    </row>
    <row r="1000" spans="1:35" s="89" customFormat="1" x14ac:dyDescent="0.45">
      <c r="A1000" s="89" t="s">
        <v>51</v>
      </c>
      <c r="B1000" s="89" t="s">
        <v>52</v>
      </c>
      <c r="C1000" s="89" t="s">
        <v>48</v>
      </c>
      <c r="D1000" s="90">
        <v>44821</v>
      </c>
      <c r="AI1000" s="89">
        <v>0</v>
      </c>
    </row>
    <row r="1001" spans="1:35" s="89" customFormat="1" x14ac:dyDescent="0.45">
      <c r="A1001" s="89" t="s">
        <v>51</v>
      </c>
      <c r="B1001" s="89" t="s">
        <v>52</v>
      </c>
      <c r="C1001" s="89" t="s">
        <v>48</v>
      </c>
      <c r="D1001" s="90">
        <v>44822</v>
      </c>
      <c r="AI1001" s="89">
        <v>0</v>
      </c>
    </row>
    <row r="1002" spans="1:35" s="89" customFormat="1" x14ac:dyDescent="0.45">
      <c r="A1002" s="89" t="s">
        <v>51</v>
      </c>
      <c r="B1002" s="89" t="s">
        <v>52</v>
      </c>
      <c r="C1002" s="89" t="s">
        <v>48</v>
      </c>
      <c r="D1002" s="90">
        <v>44823</v>
      </c>
      <c r="AI1002" s="89">
        <v>0</v>
      </c>
    </row>
    <row r="1003" spans="1:35" s="89" customFormat="1" x14ac:dyDescent="0.45">
      <c r="A1003" s="89" t="s">
        <v>51</v>
      </c>
      <c r="B1003" s="89" t="s">
        <v>52</v>
      </c>
      <c r="C1003" s="89" t="s">
        <v>48</v>
      </c>
      <c r="D1003" s="90">
        <v>44824</v>
      </c>
      <c r="AI1003" s="89">
        <v>0</v>
      </c>
    </row>
    <row r="1004" spans="1:35" s="89" customFormat="1" x14ac:dyDescent="0.45">
      <c r="A1004" s="89" t="s">
        <v>51</v>
      </c>
      <c r="B1004" s="89" t="s">
        <v>52</v>
      </c>
      <c r="C1004" s="89" t="s">
        <v>48</v>
      </c>
      <c r="D1004" s="90">
        <v>44825</v>
      </c>
      <c r="AI1004" s="89">
        <v>0</v>
      </c>
    </row>
    <row r="1005" spans="1:35" s="89" customFormat="1" x14ac:dyDescent="0.45">
      <c r="A1005" s="89" t="s">
        <v>51</v>
      </c>
      <c r="B1005" s="89" t="s">
        <v>52</v>
      </c>
      <c r="C1005" s="89" t="s">
        <v>48</v>
      </c>
      <c r="D1005" s="90">
        <v>44826</v>
      </c>
      <c r="AI1005" s="89">
        <v>0</v>
      </c>
    </row>
    <row r="1006" spans="1:35" s="89" customFormat="1" x14ac:dyDescent="0.45">
      <c r="A1006" s="89" t="s">
        <v>51</v>
      </c>
      <c r="B1006" s="89" t="s">
        <v>52</v>
      </c>
      <c r="C1006" s="89" t="s">
        <v>48</v>
      </c>
      <c r="D1006" s="90">
        <v>44827</v>
      </c>
      <c r="AI1006" s="89">
        <v>0</v>
      </c>
    </row>
    <row r="1007" spans="1:35" s="89" customFormat="1" x14ac:dyDescent="0.45">
      <c r="A1007" s="89" t="s">
        <v>51</v>
      </c>
      <c r="B1007" s="89" t="s">
        <v>52</v>
      </c>
      <c r="C1007" s="89" t="s">
        <v>48</v>
      </c>
      <c r="D1007" s="90">
        <v>44828</v>
      </c>
      <c r="AI1007" s="89">
        <v>0</v>
      </c>
    </row>
    <row r="1008" spans="1:35" s="89" customFormat="1" x14ac:dyDescent="0.45">
      <c r="A1008" s="89" t="s">
        <v>51</v>
      </c>
      <c r="B1008" s="89" t="s">
        <v>52</v>
      </c>
      <c r="C1008" s="89" t="s">
        <v>48</v>
      </c>
      <c r="D1008" s="90">
        <v>44829</v>
      </c>
      <c r="AI1008" s="89">
        <v>0</v>
      </c>
    </row>
    <row r="1009" spans="1:35" s="89" customFormat="1" x14ac:dyDescent="0.45">
      <c r="A1009" s="89" t="s">
        <v>51</v>
      </c>
      <c r="B1009" s="89" t="s">
        <v>52</v>
      </c>
      <c r="C1009" s="89" t="s">
        <v>48</v>
      </c>
      <c r="D1009" s="90">
        <v>44830</v>
      </c>
      <c r="AI1009" s="89">
        <v>0</v>
      </c>
    </row>
    <row r="1010" spans="1:35" s="89" customFormat="1" x14ac:dyDescent="0.45">
      <c r="A1010" s="89" t="s">
        <v>51</v>
      </c>
      <c r="B1010" s="89" t="s">
        <v>52</v>
      </c>
      <c r="C1010" s="89" t="s">
        <v>48</v>
      </c>
      <c r="D1010" s="90">
        <v>44831</v>
      </c>
      <c r="AI1010" s="89">
        <v>0</v>
      </c>
    </row>
    <row r="1011" spans="1:35" s="89" customFormat="1" x14ac:dyDescent="0.45">
      <c r="A1011" s="89" t="s">
        <v>51</v>
      </c>
      <c r="B1011" s="89" t="s">
        <v>52</v>
      </c>
      <c r="C1011" s="89" t="s">
        <v>48</v>
      </c>
      <c r="D1011" s="90">
        <v>44832</v>
      </c>
      <c r="AI1011" s="89">
        <v>0</v>
      </c>
    </row>
    <row r="1012" spans="1:35" s="89" customFormat="1" x14ac:dyDescent="0.45">
      <c r="A1012" s="89" t="s">
        <v>51</v>
      </c>
      <c r="B1012" s="89" t="s">
        <v>52</v>
      </c>
      <c r="C1012" s="89" t="s">
        <v>48</v>
      </c>
      <c r="D1012" s="90">
        <v>44833</v>
      </c>
      <c r="AI1012" s="89">
        <v>0</v>
      </c>
    </row>
    <row r="1013" spans="1:35" s="89" customFormat="1" x14ac:dyDescent="0.45">
      <c r="A1013" s="89" t="s">
        <v>51</v>
      </c>
      <c r="B1013" s="89" t="s">
        <v>52</v>
      </c>
      <c r="C1013" s="89" t="s">
        <v>48</v>
      </c>
      <c r="D1013" s="90">
        <v>44834</v>
      </c>
      <c r="AI1013" s="89">
        <v>0</v>
      </c>
    </row>
    <row r="1014" spans="1:35" s="89" customFormat="1" x14ac:dyDescent="0.45">
      <c r="A1014" s="89" t="s">
        <v>51</v>
      </c>
      <c r="B1014" s="89" t="s">
        <v>52</v>
      </c>
      <c r="C1014" s="89" t="s">
        <v>48</v>
      </c>
      <c r="D1014" s="90">
        <v>44835</v>
      </c>
      <c r="AI1014" s="89">
        <v>0</v>
      </c>
    </row>
    <row r="1015" spans="1:35" s="89" customFormat="1" x14ac:dyDescent="0.45">
      <c r="A1015" s="89" t="s">
        <v>51</v>
      </c>
      <c r="B1015" s="89" t="s">
        <v>52</v>
      </c>
      <c r="C1015" s="89" t="s">
        <v>48</v>
      </c>
      <c r="D1015" s="90">
        <v>44836</v>
      </c>
      <c r="AI1015" s="89">
        <v>0</v>
      </c>
    </row>
    <row r="1016" spans="1:35" s="89" customFormat="1" x14ac:dyDescent="0.45">
      <c r="A1016" s="89" t="s">
        <v>51</v>
      </c>
      <c r="B1016" s="89" t="s">
        <v>52</v>
      </c>
      <c r="C1016" s="89" t="s">
        <v>48</v>
      </c>
      <c r="D1016" s="90">
        <v>44837</v>
      </c>
      <c r="AI1016" s="89">
        <v>0</v>
      </c>
    </row>
    <row r="1017" spans="1:35" s="89" customFormat="1" x14ac:dyDescent="0.45">
      <c r="A1017" s="89" t="s">
        <v>51</v>
      </c>
      <c r="B1017" s="89" t="s">
        <v>52</v>
      </c>
      <c r="C1017" s="89" t="s">
        <v>48</v>
      </c>
      <c r="D1017" s="90">
        <v>44838</v>
      </c>
      <c r="AI1017" s="89">
        <v>0</v>
      </c>
    </row>
    <row r="1018" spans="1:35" s="89" customFormat="1" x14ac:dyDescent="0.45">
      <c r="A1018" s="89" t="s">
        <v>51</v>
      </c>
      <c r="B1018" s="89" t="s">
        <v>52</v>
      </c>
      <c r="C1018" s="89" t="s">
        <v>48</v>
      </c>
      <c r="D1018" s="90">
        <v>44839</v>
      </c>
      <c r="AI1018" s="89">
        <v>0</v>
      </c>
    </row>
    <row r="1019" spans="1:35" s="89" customFormat="1" x14ac:dyDescent="0.45">
      <c r="A1019" s="89" t="s">
        <v>51</v>
      </c>
      <c r="B1019" s="89" t="s">
        <v>52</v>
      </c>
      <c r="C1019" s="89" t="s">
        <v>48</v>
      </c>
      <c r="D1019" s="90">
        <v>44840</v>
      </c>
      <c r="AI1019" s="89">
        <v>0</v>
      </c>
    </row>
    <row r="1020" spans="1:35" s="89" customFormat="1" x14ac:dyDescent="0.45">
      <c r="A1020" s="89" t="s">
        <v>51</v>
      </c>
      <c r="B1020" s="89" t="s">
        <v>52</v>
      </c>
      <c r="C1020" s="89" t="s">
        <v>48</v>
      </c>
      <c r="D1020" s="90">
        <v>44841</v>
      </c>
      <c r="AI1020" s="89">
        <v>0</v>
      </c>
    </row>
    <row r="1021" spans="1:35" s="89" customFormat="1" x14ac:dyDescent="0.45">
      <c r="A1021" s="89" t="s">
        <v>51</v>
      </c>
      <c r="B1021" s="89" t="s">
        <v>52</v>
      </c>
      <c r="C1021" s="89" t="s">
        <v>48</v>
      </c>
      <c r="D1021" s="90">
        <v>44842</v>
      </c>
      <c r="AI1021" s="89">
        <v>0</v>
      </c>
    </row>
    <row r="1022" spans="1:35" s="89" customFormat="1" x14ac:dyDescent="0.45">
      <c r="A1022" s="89" t="s">
        <v>51</v>
      </c>
      <c r="B1022" s="89" t="s">
        <v>52</v>
      </c>
      <c r="C1022" s="89" t="s">
        <v>48</v>
      </c>
      <c r="D1022" s="90">
        <v>44843</v>
      </c>
      <c r="AI1022" s="89">
        <v>0</v>
      </c>
    </row>
    <row r="1023" spans="1:35" s="89" customFormat="1" x14ac:dyDescent="0.45">
      <c r="A1023" s="89" t="s">
        <v>51</v>
      </c>
      <c r="B1023" s="89" t="s">
        <v>52</v>
      </c>
      <c r="C1023" s="89" t="s">
        <v>48</v>
      </c>
      <c r="D1023" s="90">
        <v>44844</v>
      </c>
      <c r="AI1023" s="89">
        <v>0</v>
      </c>
    </row>
    <row r="1024" spans="1:35" s="89" customFormat="1" x14ac:dyDescent="0.45">
      <c r="A1024" s="89" t="s">
        <v>51</v>
      </c>
      <c r="B1024" s="89" t="s">
        <v>52</v>
      </c>
      <c r="C1024" s="89" t="s">
        <v>48</v>
      </c>
      <c r="D1024" s="90">
        <v>44845</v>
      </c>
      <c r="AI1024" s="89">
        <v>0</v>
      </c>
    </row>
    <row r="1025" spans="1:35" s="89" customFormat="1" x14ac:dyDescent="0.45">
      <c r="A1025" s="89" t="s">
        <v>51</v>
      </c>
      <c r="B1025" s="89" t="s">
        <v>52</v>
      </c>
      <c r="C1025" s="89" t="s">
        <v>48</v>
      </c>
      <c r="D1025" s="90">
        <v>44846</v>
      </c>
      <c r="AI1025" s="89">
        <v>0</v>
      </c>
    </row>
    <row r="1026" spans="1:35" s="89" customFormat="1" x14ac:dyDescent="0.45">
      <c r="A1026" s="89" t="s">
        <v>51</v>
      </c>
      <c r="B1026" s="89" t="s">
        <v>52</v>
      </c>
      <c r="C1026" s="89" t="s">
        <v>48</v>
      </c>
      <c r="D1026" s="90">
        <v>44847</v>
      </c>
      <c r="AI1026" s="89">
        <v>0</v>
      </c>
    </row>
    <row r="1027" spans="1:35" s="89" customFormat="1" x14ac:dyDescent="0.45">
      <c r="A1027" s="89" t="s">
        <v>51</v>
      </c>
      <c r="B1027" s="89" t="s">
        <v>52</v>
      </c>
      <c r="C1027" s="89" t="s">
        <v>48</v>
      </c>
      <c r="D1027" s="90">
        <v>44848</v>
      </c>
      <c r="AI1027" s="89">
        <v>0</v>
      </c>
    </row>
    <row r="1028" spans="1:35" s="89" customFormat="1" x14ac:dyDescent="0.45">
      <c r="A1028" s="89" t="s">
        <v>51</v>
      </c>
      <c r="B1028" s="89" t="s">
        <v>52</v>
      </c>
      <c r="C1028" s="89" t="s">
        <v>48</v>
      </c>
      <c r="D1028" s="90">
        <v>44849</v>
      </c>
      <c r="AI1028" s="89">
        <v>0</v>
      </c>
    </row>
    <row r="1029" spans="1:35" s="89" customFormat="1" x14ac:dyDescent="0.45">
      <c r="A1029" s="89" t="s">
        <v>51</v>
      </c>
      <c r="B1029" s="89" t="s">
        <v>52</v>
      </c>
      <c r="C1029" s="89" t="s">
        <v>48</v>
      </c>
      <c r="D1029" s="90">
        <v>44850</v>
      </c>
      <c r="AI1029" s="89">
        <v>0</v>
      </c>
    </row>
    <row r="1030" spans="1:35" s="89" customFormat="1" x14ac:dyDescent="0.45">
      <c r="A1030" s="89" t="s">
        <v>51</v>
      </c>
      <c r="B1030" s="89" t="s">
        <v>52</v>
      </c>
      <c r="C1030" s="89" t="s">
        <v>48</v>
      </c>
      <c r="D1030" s="90">
        <v>44851</v>
      </c>
      <c r="AI1030" s="89">
        <v>0</v>
      </c>
    </row>
    <row r="1031" spans="1:35" s="89" customFormat="1" x14ac:dyDescent="0.45">
      <c r="A1031" s="89" t="s">
        <v>51</v>
      </c>
      <c r="B1031" s="89" t="s">
        <v>52</v>
      </c>
      <c r="C1031" s="89" t="s">
        <v>48</v>
      </c>
      <c r="D1031" s="90">
        <v>44852</v>
      </c>
      <c r="AI1031" s="89">
        <v>0</v>
      </c>
    </row>
    <row r="1032" spans="1:35" s="89" customFormat="1" x14ac:dyDescent="0.45">
      <c r="A1032" s="89" t="s">
        <v>51</v>
      </c>
      <c r="B1032" s="89" t="s">
        <v>52</v>
      </c>
      <c r="C1032" s="89" t="s">
        <v>48</v>
      </c>
      <c r="D1032" s="90">
        <v>44853</v>
      </c>
      <c r="AI1032" s="89">
        <v>0</v>
      </c>
    </row>
    <row r="1033" spans="1:35" s="89" customFormat="1" x14ac:dyDescent="0.45">
      <c r="A1033" s="89" t="s">
        <v>51</v>
      </c>
      <c r="B1033" s="89" t="s">
        <v>52</v>
      </c>
      <c r="C1033" s="89" t="s">
        <v>48</v>
      </c>
      <c r="D1033" s="90">
        <v>44854</v>
      </c>
      <c r="AI1033" s="89">
        <v>0</v>
      </c>
    </row>
    <row r="1034" spans="1:35" s="89" customFormat="1" x14ac:dyDescent="0.45">
      <c r="A1034" s="89" t="s">
        <v>51</v>
      </c>
      <c r="B1034" s="89" t="s">
        <v>52</v>
      </c>
      <c r="C1034" s="89" t="s">
        <v>48</v>
      </c>
      <c r="D1034" s="90">
        <v>44855</v>
      </c>
      <c r="AI1034" s="89">
        <v>0</v>
      </c>
    </row>
    <row r="1035" spans="1:35" s="89" customFormat="1" x14ac:dyDescent="0.45">
      <c r="A1035" s="89" t="s">
        <v>51</v>
      </c>
      <c r="B1035" s="89" t="s">
        <v>52</v>
      </c>
      <c r="C1035" s="89" t="s">
        <v>48</v>
      </c>
      <c r="D1035" s="90">
        <v>44856</v>
      </c>
      <c r="AI1035" s="89">
        <v>0</v>
      </c>
    </row>
    <row r="1036" spans="1:35" s="89" customFormat="1" x14ac:dyDescent="0.45">
      <c r="A1036" s="89" t="s">
        <v>51</v>
      </c>
      <c r="B1036" s="89" t="s">
        <v>52</v>
      </c>
      <c r="C1036" s="89" t="s">
        <v>48</v>
      </c>
      <c r="D1036" s="90">
        <v>44857</v>
      </c>
      <c r="AI1036" s="89">
        <v>0</v>
      </c>
    </row>
    <row r="1037" spans="1:35" s="89" customFormat="1" x14ac:dyDescent="0.45">
      <c r="A1037" s="89" t="s">
        <v>51</v>
      </c>
      <c r="B1037" s="89" t="s">
        <v>52</v>
      </c>
      <c r="C1037" s="89" t="s">
        <v>48</v>
      </c>
      <c r="D1037" s="90">
        <v>44858</v>
      </c>
      <c r="AI1037" s="89">
        <v>0</v>
      </c>
    </row>
    <row r="1038" spans="1:35" s="89" customFormat="1" x14ac:dyDescent="0.45">
      <c r="A1038" s="89" t="s">
        <v>51</v>
      </c>
      <c r="B1038" s="89" t="s">
        <v>52</v>
      </c>
      <c r="C1038" s="89" t="s">
        <v>48</v>
      </c>
      <c r="D1038" s="90">
        <v>44859</v>
      </c>
      <c r="AI1038" s="89">
        <v>0</v>
      </c>
    </row>
    <row r="1039" spans="1:35" s="89" customFormat="1" x14ac:dyDescent="0.45">
      <c r="A1039" s="89" t="s">
        <v>51</v>
      </c>
      <c r="B1039" s="89" t="s">
        <v>52</v>
      </c>
      <c r="C1039" s="89" t="s">
        <v>48</v>
      </c>
      <c r="D1039" s="90">
        <v>44860</v>
      </c>
      <c r="AI1039" s="89">
        <v>0</v>
      </c>
    </row>
    <row r="1040" spans="1:35" s="89" customFormat="1" x14ac:dyDescent="0.45">
      <c r="A1040" s="89" t="s">
        <v>51</v>
      </c>
      <c r="B1040" s="89" t="s">
        <v>52</v>
      </c>
      <c r="C1040" s="89" t="s">
        <v>48</v>
      </c>
      <c r="D1040" s="90">
        <v>44861</v>
      </c>
      <c r="AI1040" s="89">
        <v>0</v>
      </c>
    </row>
    <row r="1041" spans="1:35" s="89" customFormat="1" x14ac:dyDescent="0.45">
      <c r="A1041" s="89" t="s">
        <v>51</v>
      </c>
      <c r="B1041" s="89" t="s">
        <v>52</v>
      </c>
      <c r="C1041" s="89" t="s">
        <v>48</v>
      </c>
      <c r="D1041" s="90">
        <v>44862</v>
      </c>
      <c r="AI1041" s="89">
        <v>0</v>
      </c>
    </row>
    <row r="1042" spans="1:35" s="89" customFormat="1" x14ac:dyDescent="0.45">
      <c r="A1042" s="89" t="s">
        <v>51</v>
      </c>
      <c r="B1042" s="89" t="s">
        <v>52</v>
      </c>
      <c r="C1042" s="89" t="s">
        <v>48</v>
      </c>
      <c r="D1042" s="90">
        <v>44863</v>
      </c>
      <c r="AI1042" s="89">
        <v>0</v>
      </c>
    </row>
    <row r="1043" spans="1:35" s="89" customFormat="1" x14ac:dyDescent="0.45">
      <c r="A1043" s="89" t="s">
        <v>51</v>
      </c>
      <c r="B1043" s="89" t="s">
        <v>52</v>
      </c>
      <c r="C1043" s="89" t="s">
        <v>48</v>
      </c>
      <c r="D1043" s="90">
        <v>44864</v>
      </c>
      <c r="AI1043" s="89">
        <v>0</v>
      </c>
    </row>
    <row r="1044" spans="1:35" s="89" customFormat="1" x14ac:dyDescent="0.45">
      <c r="A1044" s="89" t="s">
        <v>51</v>
      </c>
      <c r="B1044" s="89" t="s">
        <v>52</v>
      </c>
      <c r="C1044" s="89" t="s">
        <v>48</v>
      </c>
      <c r="D1044" s="90">
        <v>44865</v>
      </c>
      <c r="AI1044" s="89">
        <v>0</v>
      </c>
    </row>
    <row r="1045" spans="1:35" s="89" customFormat="1" x14ac:dyDescent="0.45">
      <c r="A1045" s="89" t="s">
        <v>51</v>
      </c>
      <c r="B1045" s="89" t="s">
        <v>52</v>
      </c>
      <c r="C1045" s="89" t="s">
        <v>48</v>
      </c>
      <c r="D1045" s="90">
        <v>44866</v>
      </c>
      <c r="AI1045" s="89">
        <v>0</v>
      </c>
    </row>
    <row r="1046" spans="1:35" s="89" customFormat="1" x14ac:dyDescent="0.45">
      <c r="A1046" s="89" t="s">
        <v>51</v>
      </c>
      <c r="B1046" s="89" t="s">
        <v>52</v>
      </c>
      <c r="C1046" s="89" t="s">
        <v>48</v>
      </c>
      <c r="D1046" s="90">
        <v>44867</v>
      </c>
      <c r="AI1046" s="89">
        <v>0</v>
      </c>
    </row>
    <row r="1047" spans="1:35" s="89" customFormat="1" x14ac:dyDescent="0.45">
      <c r="A1047" s="89" t="s">
        <v>51</v>
      </c>
      <c r="B1047" s="89" t="s">
        <v>52</v>
      </c>
      <c r="C1047" s="89" t="s">
        <v>48</v>
      </c>
      <c r="D1047" s="90">
        <v>44868</v>
      </c>
      <c r="AI1047" s="89">
        <v>0</v>
      </c>
    </row>
    <row r="1048" spans="1:35" s="89" customFormat="1" x14ac:dyDescent="0.45">
      <c r="A1048" s="89" t="s">
        <v>51</v>
      </c>
      <c r="B1048" s="89" t="s">
        <v>52</v>
      </c>
      <c r="C1048" s="89" t="s">
        <v>48</v>
      </c>
      <c r="D1048" s="90">
        <v>44869</v>
      </c>
      <c r="AI1048" s="89">
        <v>0</v>
      </c>
    </row>
    <row r="1049" spans="1:35" s="89" customFormat="1" x14ac:dyDescent="0.45">
      <c r="A1049" s="89" t="s">
        <v>51</v>
      </c>
      <c r="B1049" s="89" t="s">
        <v>52</v>
      </c>
      <c r="C1049" s="89" t="s">
        <v>48</v>
      </c>
      <c r="D1049" s="90">
        <v>44870</v>
      </c>
      <c r="AI1049" s="89">
        <v>0</v>
      </c>
    </row>
    <row r="1050" spans="1:35" s="89" customFormat="1" x14ac:dyDescent="0.45">
      <c r="A1050" s="89" t="s">
        <v>51</v>
      </c>
      <c r="B1050" s="89" t="s">
        <v>52</v>
      </c>
      <c r="C1050" s="89" t="s">
        <v>48</v>
      </c>
      <c r="D1050" s="90">
        <v>44871</v>
      </c>
      <c r="AI1050" s="89">
        <v>0</v>
      </c>
    </row>
    <row r="1051" spans="1:35" s="89" customFormat="1" x14ac:dyDescent="0.45">
      <c r="A1051" s="89" t="s">
        <v>51</v>
      </c>
      <c r="B1051" s="89" t="s">
        <v>52</v>
      </c>
      <c r="C1051" s="89" t="s">
        <v>48</v>
      </c>
      <c r="D1051" s="90">
        <v>44872</v>
      </c>
      <c r="AI1051" s="89">
        <v>0</v>
      </c>
    </row>
    <row r="1052" spans="1:35" s="89" customFormat="1" x14ac:dyDescent="0.45">
      <c r="A1052" s="89" t="s">
        <v>51</v>
      </c>
      <c r="B1052" s="89" t="s">
        <v>52</v>
      </c>
      <c r="C1052" s="89" t="s">
        <v>48</v>
      </c>
      <c r="D1052" s="90">
        <v>44873</v>
      </c>
      <c r="AI1052" s="89">
        <v>0</v>
      </c>
    </row>
    <row r="1053" spans="1:35" s="89" customFormat="1" x14ac:dyDescent="0.45">
      <c r="A1053" s="89" t="s">
        <v>51</v>
      </c>
      <c r="B1053" s="89" t="s">
        <v>52</v>
      </c>
      <c r="C1053" s="89" t="s">
        <v>48</v>
      </c>
      <c r="D1053" s="90">
        <v>44874</v>
      </c>
      <c r="AI1053" s="89">
        <v>0</v>
      </c>
    </row>
    <row r="1054" spans="1:35" s="89" customFormat="1" x14ac:dyDescent="0.45">
      <c r="A1054" s="89" t="s">
        <v>51</v>
      </c>
      <c r="B1054" s="89" t="s">
        <v>52</v>
      </c>
      <c r="C1054" s="89" t="s">
        <v>48</v>
      </c>
      <c r="D1054" s="90">
        <v>44875</v>
      </c>
      <c r="AI1054" s="89">
        <v>0</v>
      </c>
    </row>
    <row r="1055" spans="1:35" s="89" customFormat="1" x14ac:dyDescent="0.45">
      <c r="A1055" s="89" t="s">
        <v>51</v>
      </c>
      <c r="B1055" s="89" t="s">
        <v>52</v>
      </c>
      <c r="C1055" s="89" t="s">
        <v>48</v>
      </c>
      <c r="D1055" s="90">
        <v>44876</v>
      </c>
      <c r="AI1055" s="89">
        <v>0</v>
      </c>
    </row>
    <row r="1056" spans="1:35" s="89" customFormat="1" x14ac:dyDescent="0.45">
      <c r="A1056" s="89" t="s">
        <v>51</v>
      </c>
      <c r="B1056" s="89" t="s">
        <v>52</v>
      </c>
      <c r="C1056" s="89" t="s">
        <v>48</v>
      </c>
      <c r="D1056" s="90">
        <v>44877</v>
      </c>
      <c r="AI1056" s="89">
        <v>0</v>
      </c>
    </row>
    <row r="1057" spans="1:35" s="89" customFormat="1" x14ac:dyDescent="0.45">
      <c r="A1057" s="89" t="s">
        <v>51</v>
      </c>
      <c r="B1057" s="89" t="s">
        <v>52</v>
      </c>
      <c r="C1057" s="89" t="s">
        <v>48</v>
      </c>
      <c r="D1057" s="90">
        <v>44878</v>
      </c>
      <c r="AI1057" s="89">
        <v>0</v>
      </c>
    </row>
    <row r="1058" spans="1:35" s="89" customFormat="1" x14ac:dyDescent="0.45">
      <c r="A1058" s="89" t="s">
        <v>51</v>
      </c>
      <c r="B1058" s="89" t="s">
        <v>52</v>
      </c>
      <c r="C1058" s="89" t="s">
        <v>48</v>
      </c>
      <c r="D1058" s="90">
        <v>44879</v>
      </c>
      <c r="AI1058" s="89">
        <v>0</v>
      </c>
    </row>
    <row r="1059" spans="1:35" s="89" customFormat="1" x14ac:dyDescent="0.45">
      <c r="A1059" s="89" t="s">
        <v>51</v>
      </c>
      <c r="B1059" s="89" t="s">
        <v>52</v>
      </c>
      <c r="C1059" s="89" t="s">
        <v>48</v>
      </c>
      <c r="D1059" s="90">
        <v>44880</v>
      </c>
      <c r="AI1059" s="89">
        <v>0</v>
      </c>
    </row>
    <row r="1060" spans="1:35" s="89" customFormat="1" x14ac:dyDescent="0.45">
      <c r="A1060" s="89" t="s">
        <v>51</v>
      </c>
      <c r="B1060" s="89" t="s">
        <v>52</v>
      </c>
      <c r="C1060" s="89" t="s">
        <v>48</v>
      </c>
      <c r="D1060" s="90">
        <v>44881</v>
      </c>
      <c r="AI1060" s="89">
        <v>0</v>
      </c>
    </row>
    <row r="1061" spans="1:35" s="89" customFormat="1" x14ac:dyDescent="0.45">
      <c r="A1061" s="89" t="s">
        <v>51</v>
      </c>
      <c r="B1061" s="89" t="s">
        <v>52</v>
      </c>
      <c r="C1061" s="89" t="s">
        <v>48</v>
      </c>
      <c r="D1061" s="90">
        <v>44882</v>
      </c>
      <c r="AI1061" s="89">
        <v>0</v>
      </c>
    </row>
    <row r="1062" spans="1:35" s="89" customFormat="1" x14ac:dyDescent="0.45">
      <c r="A1062" s="89" t="s">
        <v>51</v>
      </c>
      <c r="B1062" s="89" t="s">
        <v>52</v>
      </c>
      <c r="C1062" s="89" t="s">
        <v>48</v>
      </c>
      <c r="D1062" s="90">
        <v>44883</v>
      </c>
      <c r="AI1062" s="89">
        <v>0</v>
      </c>
    </row>
    <row r="1063" spans="1:35" s="89" customFormat="1" x14ac:dyDescent="0.45">
      <c r="A1063" s="89" t="s">
        <v>51</v>
      </c>
      <c r="B1063" s="89" t="s">
        <v>52</v>
      </c>
      <c r="C1063" s="89" t="s">
        <v>48</v>
      </c>
      <c r="D1063" s="90">
        <v>44884</v>
      </c>
      <c r="AI1063" s="89">
        <v>0</v>
      </c>
    </row>
    <row r="1064" spans="1:35" s="89" customFormat="1" x14ac:dyDescent="0.45">
      <c r="A1064" s="89" t="s">
        <v>51</v>
      </c>
      <c r="B1064" s="89" t="s">
        <v>52</v>
      </c>
      <c r="C1064" s="89" t="s">
        <v>48</v>
      </c>
      <c r="D1064" s="90">
        <v>44885</v>
      </c>
      <c r="AI1064" s="89">
        <v>0</v>
      </c>
    </row>
    <row r="1065" spans="1:35" s="89" customFormat="1" x14ac:dyDescent="0.45">
      <c r="A1065" s="89" t="s">
        <v>51</v>
      </c>
      <c r="B1065" s="89" t="s">
        <v>52</v>
      </c>
      <c r="C1065" s="89" t="s">
        <v>48</v>
      </c>
      <c r="D1065" s="90">
        <v>44886</v>
      </c>
      <c r="AI1065" s="89">
        <v>0</v>
      </c>
    </row>
    <row r="1066" spans="1:35" s="89" customFormat="1" x14ac:dyDescent="0.45">
      <c r="A1066" s="89" t="s">
        <v>51</v>
      </c>
      <c r="B1066" s="89" t="s">
        <v>52</v>
      </c>
      <c r="C1066" s="89" t="s">
        <v>48</v>
      </c>
      <c r="D1066" s="90">
        <v>44887</v>
      </c>
      <c r="AI1066" s="89">
        <v>0</v>
      </c>
    </row>
    <row r="1067" spans="1:35" s="89" customFormat="1" x14ac:dyDescent="0.45">
      <c r="A1067" s="89" t="s">
        <v>51</v>
      </c>
      <c r="B1067" s="89" t="s">
        <v>52</v>
      </c>
      <c r="C1067" s="89" t="s">
        <v>48</v>
      </c>
      <c r="D1067" s="90">
        <v>44888</v>
      </c>
      <c r="AI1067" s="89">
        <v>0</v>
      </c>
    </row>
    <row r="1068" spans="1:35" s="89" customFormat="1" x14ac:dyDescent="0.45">
      <c r="A1068" s="89" t="s">
        <v>51</v>
      </c>
      <c r="B1068" s="89" t="s">
        <v>52</v>
      </c>
      <c r="C1068" s="89" t="s">
        <v>48</v>
      </c>
      <c r="D1068" s="90">
        <v>44889</v>
      </c>
      <c r="AI1068" s="89">
        <v>0</v>
      </c>
    </row>
    <row r="1069" spans="1:35" s="89" customFormat="1" x14ac:dyDescent="0.45">
      <c r="A1069" s="89" t="s">
        <v>51</v>
      </c>
      <c r="B1069" s="89" t="s">
        <v>52</v>
      </c>
      <c r="C1069" s="89" t="s">
        <v>48</v>
      </c>
      <c r="D1069" s="90">
        <v>44890</v>
      </c>
      <c r="AI1069" s="89">
        <v>0</v>
      </c>
    </row>
    <row r="1070" spans="1:35" s="89" customFormat="1" x14ac:dyDescent="0.45">
      <c r="A1070" s="89" t="s">
        <v>51</v>
      </c>
      <c r="B1070" s="89" t="s">
        <v>52</v>
      </c>
      <c r="C1070" s="89" t="s">
        <v>48</v>
      </c>
      <c r="D1070" s="90">
        <v>44891</v>
      </c>
      <c r="AI1070" s="89">
        <v>0</v>
      </c>
    </row>
    <row r="1071" spans="1:35" s="89" customFormat="1" x14ac:dyDescent="0.45">
      <c r="A1071" s="89" t="s">
        <v>51</v>
      </c>
      <c r="B1071" s="89" t="s">
        <v>52</v>
      </c>
      <c r="C1071" s="89" t="s">
        <v>48</v>
      </c>
      <c r="D1071" s="90">
        <v>44892</v>
      </c>
      <c r="AI1071" s="89">
        <v>0</v>
      </c>
    </row>
    <row r="1072" spans="1:35" s="89" customFormat="1" x14ac:dyDescent="0.45">
      <c r="A1072" s="89" t="s">
        <v>51</v>
      </c>
      <c r="B1072" s="89" t="s">
        <v>52</v>
      </c>
      <c r="C1072" s="89" t="s">
        <v>48</v>
      </c>
      <c r="D1072" s="90">
        <v>44893</v>
      </c>
      <c r="AI1072" s="89">
        <v>0</v>
      </c>
    </row>
    <row r="1073" spans="1:35" s="89" customFormat="1" x14ac:dyDescent="0.45">
      <c r="A1073" s="89" t="s">
        <v>51</v>
      </c>
      <c r="B1073" s="89" t="s">
        <v>52</v>
      </c>
      <c r="C1073" s="89" t="s">
        <v>48</v>
      </c>
      <c r="D1073" s="90">
        <v>44894</v>
      </c>
      <c r="AI1073" s="89">
        <v>0</v>
      </c>
    </row>
    <row r="1074" spans="1:35" s="89" customFormat="1" x14ac:dyDescent="0.45">
      <c r="A1074" s="89" t="s">
        <v>51</v>
      </c>
      <c r="B1074" s="89" t="s">
        <v>52</v>
      </c>
      <c r="C1074" s="89" t="s">
        <v>48</v>
      </c>
      <c r="D1074" s="90">
        <v>44895</v>
      </c>
      <c r="AI1074" s="89">
        <v>0</v>
      </c>
    </row>
    <row r="1075" spans="1:35" s="89" customFormat="1" x14ac:dyDescent="0.45">
      <c r="A1075" s="89" t="s">
        <v>51</v>
      </c>
      <c r="B1075" s="89" t="s">
        <v>52</v>
      </c>
      <c r="C1075" s="89" t="s">
        <v>48</v>
      </c>
      <c r="D1075" s="90">
        <v>44896</v>
      </c>
      <c r="AI1075" s="89">
        <v>0</v>
      </c>
    </row>
    <row r="1076" spans="1:35" s="89" customFormat="1" x14ac:dyDescent="0.45">
      <c r="A1076" s="89" t="s">
        <v>51</v>
      </c>
      <c r="B1076" s="89" t="s">
        <v>52</v>
      </c>
      <c r="C1076" s="89" t="s">
        <v>48</v>
      </c>
      <c r="D1076" s="90">
        <v>44897</v>
      </c>
      <c r="AI1076" s="89">
        <v>0</v>
      </c>
    </row>
    <row r="1077" spans="1:35" s="89" customFormat="1" x14ac:dyDescent="0.45">
      <c r="A1077" s="89" t="s">
        <v>51</v>
      </c>
      <c r="B1077" s="89" t="s">
        <v>52</v>
      </c>
      <c r="C1077" s="89" t="s">
        <v>48</v>
      </c>
      <c r="D1077" s="90">
        <v>44898</v>
      </c>
      <c r="AI1077" s="89">
        <v>0</v>
      </c>
    </row>
    <row r="1078" spans="1:35" s="89" customFormat="1" x14ac:dyDescent="0.45">
      <c r="A1078" s="89" t="s">
        <v>51</v>
      </c>
      <c r="B1078" s="89" t="s">
        <v>52</v>
      </c>
      <c r="C1078" s="89" t="s">
        <v>48</v>
      </c>
      <c r="D1078" s="90">
        <v>44899</v>
      </c>
      <c r="AI1078" s="89">
        <v>0</v>
      </c>
    </row>
    <row r="1079" spans="1:35" s="89" customFormat="1" x14ac:dyDescent="0.45">
      <c r="A1079" s="89" t="s">
        <v>51</v>
      </c>
      <c r="B1079" s="89" t="s">
        <v>52</v>
      </c>
      <c r="C1079" s="89" t="s">
        <v>48</v>
      </c>
      <c r="D1079" s="90">
        <v>44900</v>
      </c>
      <c r="AI1079" s="89">
        <v>0</v>
      </c>
    </row>
    <row r="1080" spans="1:35" s="89" customFormat="1" x14ac:dyDescent="0.45">
      <c r="A1080" s="89" t="s">
        <v>51</v>
      </c>
      <c r="B1080" s="89" t="s">
        <v>52</v>
      </c>
      <c r="C1080" s="89" t="s">
        <v>48</v>
      </c>
      <c r="D1080" s="90">
        <v>44901</v>
      </c>
      <c r="AI1080" s="89">
        <v>0</v>
      </c>
    </row>
    <row r="1081" spans="1:35" s="89" customFormat="1" x14ac:dyDescent="0.45">
      <c r="A1081" s="89" t="s">
        <v>51</v>
      </c>
      <c r="B1081" s="89" t="s">
        <v>52</v>
      </c>
      <c r="C1081" s="89" t="s">
        <v>48</v>
      </c>
      <c r="D1081" s="90">
        <v>44902</v>
      </c>
      <c r="AI1081" s="89">
        <v>0</v>
      </c>
    </row>
    <row r="1082" spans="1:35" s="89" customFormat="1" x14ac:dyDescent="0.45">
      <c r="A1082" s="89" t="s">
        <v>51</v>
      </c>
      <c r="B1082" s="89" t="s">
        <v>52</v>
      </c>
      <c r="C1082" s="89" t="s">
        <v>48</v>
      </c>
      <c r="D1082" s="90">
        <v>44903</v>
      </c>
      <c r="AI1082" s="89">
        <v>0</v>
      </c>
    </row>
    <row r="1083" spans="1:35" s="89" customFormat="1" x14ac:dyDescent="0.45">
      <c r="A1083" s="89" t="s">
        <v>51</v>
      </c>
      <c r="B1083" s="89" t="s">
        <v>52</v>
      </c>
      <c r="C1083" s="89" t="s">
        <v>48</v>
      </c>
      <c r="D1083" s="90">
        <v>44904</v>
      </c>
      <c r="AI1083" s="89">
        <v>0</v>
      </c>
    </row>
    <row r="1084" spans="1:35" s="89" customFormat="1" x14ac:dyDescent="0.45">
      <c r="A1084" s="89" t="s">
        <v>51</v>
      </c>
      <c r="B1084" s="89" t="s">
        <v>52</v>
      </c>
      <c r="C1084" s="89" t="s">
        <v>48</v>
      </c>
      <c r="D1084" s="90">
        <v>44905</v>
      </c>
      <c r="AI1084" s="89">
        <v>0</v>
      </c>
    </row>
    <row r="1085" spans="1:35" s="89" customFormat="1" x14ac:dyDescent="0.45">
      <c r="A1085" s="89" t="s">
        <v>51</v>
      </c>
      <c r="B1085" s="89" t="s">
        <v>52</v>
      </c>
      <c r="C1085" s="89" t="s">
        <v>48</v>
      </c>
      <c r="D1085" s="90">
        <v>44906</v>
      </c>
      <c r="AI1085" s="89">
        <v>0</v>
      </c>
    </row>
    <row r="1086" spans="1:35" s="89" customFormat="1" x14ac:dyDescent="0.45">
      <c r="A1086" s="89" t="s">
        <v>51</v>
      </c>
      <c r="B1086" s="89" t="s">
        <v>52</v>
      </c>
      <c r="C1086" s="89" t="s">
        <v>48</v>
      </c>
      <c r="D1086" s="90">
        <v>44907</v>
      </c>
      <c r="AI1086" s="89">
        <v>0</v>
      </c>
    </row>
    <row r="1087" spans="1:35" s="89" customFormat="1" x14ac:dyDescent="0.45">
      <c r="A1087" s="89" t="s">
        <v>51</v>
      </c>
      <c r="B1087" s="89" t="s">
        <v>52</v>
      </c>
      <c r="C1087" s="89" t="s">
        <v>48</v>
      </c>
      <c r="D1087" s="90">
        <v>44908</v>
      </c>
      <c r="AI1087" s="89">
        <v>0</v>
      </c>
    </row>
    <row r="1088" spans="1:35" s="89" customFormat="1" x14ac:dyDescent="0.45">
      <c r="A1088" s="89" t="s">
        <v>51</v>
      </c>
      <c r="B1088" s="89" t="s">
        <v>52</v>
      </c>
      <c r="C1088" s="89" t="s">
        <v>48</v>
      </c>
      <c r="D1088" s="90">
        <v>44909</v>
      </c>
      <c r="AI1088" s="89">
        <v>0</v>
      </c>
    </row>
    <row r="1089" spans="1:35" s="89" customFormat="1" x14ac:dyDescent="0.45">
      <c r="A1089" s="89" t="s">
        <v>51</v>
      </c>
      <c r="B1089" s="89" t="s">
        <v>52</v>
      </c>
      <c r="C1089" s="89" t="s">
        <v>48</v>
      </c>
      <c r="D1089" s="90">
        <v>44910</v>
      </c>
      <c r="AI1089" s="89">
        <v>0</v>
      </c>
    </row>
    <row r="1090" spans="1:35" s="89" customFormat="1" x14ac:dyDescent="0.45">
      <c r="A1090" s="89" t="s">
        <v>51</v>
      </c>
      <c r="B1090" s="89" t="s">
        <v>52</v>
      </c>
      <c r="C1090" s="89" t="s">
        <v>48</v>
      </c>
      <c r="D1090" s="90">
        <v>44911</v>
      </c>
      <c r="AI1090" s="89">
        <v>0</v>
      </c>
    </row>
    <row r="1091" spans="1:35" s="89" customFormat="1" x14ac:dyDescent="0.45">
      <c r="A1091" s="89" t="s">
        <v>51</v>
      </c>
      <c r="B1091" s="89" t="s">
        <v>52</v>
      </c>
      <c r="C1091" s="89" t="s">
        <v>48</v>
      </c>
      <c r="D1091" s="90">
        <v>44912</v>
      </c>
      <c r="AI1091" s="89">
        <v>0</v>
      </c>
    </row>
    <row r="1092" spans="1:35" s="89" customFormat="1" x14ac:dyDescent="0.45">
      <c r="A1092" s="89" t="s">
        <v>51</v>
      </c>
      <c r="B1092" s="89" t="s">
        <v>52</v>
      </c>
      <c r="C1092" s="89" t="s">
        <v>48</v>
      </c>
      <c r="D1092" s="90">
        <v>44913</v>
      </c>
      <c r="AI1092" s="89">
        <v>0</v>
      </c>
    </row>
    <row r="1093" spans="1:35" s="89" customFormat="1" x14ac:dyDescent="0.45">
      <c r="A1093" s="89" t="s">
        <v>51</v>
      </c>
      <c r="B1093" s="89" t="s">
        <v>52</v>
      </c>
      <c r="C1093" s="89" t="s">
        <v>48</v>
      </c>
      <c r="D1093" s="90">
        <v>44914</v>
      </c>
      <c r="AI1093" s="89">
        <v>0</v>
      </c>
    </row>
    <row r="1094" spans="1:35" s="89" customFormat="1" x14ac:dyDescent="0.45">
      <c r="A1094" s="89" t="s">
        <v>51</v>
      </c>
      <c r="B1094" s="89" t="s">
        <v>52</v>
      </c>
      <c r="C1094" s="89" t="s">
        <v>48</v>
      </c>
      <c r="D1094" s="90">
        <v>44915</v>
      </c>
      <c r="AI1094" s="89">
        <v>0</v>
      </c>
    </row>
    <row r="1095" spans="1:35" s="89" customFormat="1" x14ac:dyDescent="0.45">
      <c r="A1095" s="89" t="s">
        <v>51</v>
      </c>
      <c r="B1095" s="89" t="s">
        <v>52</v>
      </c>
      <c r="C1095" s="89" t="s">
        <v>48</v>
      </c>
      <c r="D1095" s="90">
        <v>44916</v>
      </c>
      <c r="AI1095" s="89">
        <v>0</v>
      </c>
    </row>
    <row r="1096" spans="1:35" s="89" customFormat="1" x14ac:dyDescent="0.45">
      <c r="A1096" s="89" t="s">
        <v>51</v>
      </c>
      <c r="B1096" s="89" t="s">
        <v>52</v>
      </c>
      <c r="C1096" s="89" t="s">
        <v>48</v>
      </c>
      <c r="D1096" s="90">
        <v>44917</v>
      </c>
      <c r="AI1096" s="89">
        <v>0</v>
      </c>
    </row>
    <row r="1097" spans="1:35" s="89" customFormat="1" x14ac:dyDescent="0.45">
      <c r="A1097" s="89" t="s">
        <v>51</v>
      </c>
      <c r="B1097" s="89" t="s">
        <v>52</v>
      </c>
      <c r="C1097" s="89" t="s">
        <v>48</v>
      </c>
      <c r="D1097" s="90">
        <v>44918</v>
      </c>
      <c r="AI1097" s="89">
        <v>0</v>
      </c>
    </row>
    <row r="1098" spans="1:35" s="89" customFormat="1" x14ac:dyDescent="0.45">
      <c r="A1098" s="89" t="s">
        <v>51</v>
      </c>
      <c r="B1098" s="89" t="s">
        <v>52</v>
      </c>
      <c r="C1098" s="89" t="s">
        <v>48</v>
      </c>
      <c r="D1098" s="90">
        <v>44919</v>
      </c>
      <c r="AI1098" s="89">
        <v>0</v>
      </c>
    </row>
    <row r="1099" spans="1:35" s="89" customFormat="1" x14ac:dyDescent="0.45">
      <c r="A1099" s="89" t="s">
        <v>51</v>
      </c>
      <c r="B1099" s="89" t="s">
        <v>52</v>
      </c>
      <c r="C1099" s="89" t="s">
        <v>48</v>
      </c>
      <c r="D1099" s="90">
        <v>44920</v>
      </c>
      <c r="AI1099" s="89">
        <v>0</v>
      </c>
    </row>
    <row r="1100" spans="1:35" s="89" customFormat="1" x14ac:dyDescent="0.45">
      <c r="A1100" s="89" t="s">
        <v>51</v>
      </c>
      <c r="B1100" s="89" t="s">
        <v>52</v>
      </c>
      <c r="C1100" s="89" t="s">
        <v>48</v>
      </c>
      <c r="D1100" s="90">
        <v>44921</v>
      </c>
      <c r="AI1100" s="89">
        <v>0</v>
      </c>
    </row>
    <row r="1101" spans="1:35" s="89" customFormat="1" x14ac:dyDescent="0.45">
      <c r="A1101" s="89" t="s">
        <v>51</v>
      </c>
      <c r="B1101" s="89" t="s">
        <v>52</v>
      </c>
      <c r="C1101" s="89" t="s">
        <v>48</v>
      </c>
      <c r="D1101" s="90">
        <v>44922</v>
      </c>
      <c r="AI1101" s="89">
        <v>0</v>
      </c>
    </row>
    <row r="1102" spans="1:35" s="89" customFormat="1" x14ac:dyDescent="0.45">
      <c r="A1102" s="89" t="s">
        <v>51</v>
      </c>
      <c r="B1102" s="89" t="s">
        <v>52</v>
      </c>
      <c r="C1102" s="89" t="s">
        <v>48</v>
      </c>
      <c r="D1102" s="90">
        <v>44923</v>
      </c>
      <c r="AI1102" s="89">
        <v>0</v>
      </c>
    </row>
    <row r="1103" spans="1:35" s="89" customFormat="1" x14ac:dyDescent="0.45">
      <c r="A1103" s="89" t="s">
        <v>51</v>
      </c>
      <c r="B1103" s="89" t="s">
        <v>52</v>
      </c>
      <c r="C1103" s="89" t="s">
        <v>48</v>
      </c>
      <c r="D1103" s="90">
        <v>44924</v>
      </c>
      <c r="AI1103" s="89">
        <v>0</v>
      </c>
    </row>
    <row r="1104" spans="1:35" s="89" customFormat="1" x14ac:dyDescent="0.45">
      <c r="A1104" s="89" t="s">
        <v>51</v>
      </c>
      <c r="B1104" s="89" t="s">
        <v>52</v>
      </c>
      <c r="C1104" s="89" t="s">
        <v>48</v>
      </c>
      <c r="D1104" s="90">
        <v>44925</v>
      </c>
      <c r="AI1104" s="89">
        <v>0</v>
      </c>
    </row>
    <row r="1105" spans="1:35" s="89" customFormat="1" x14ac:dyDescent="0.45">
      <c r="A1105" s="89" t="s">
        <v>51</v>
      </c>
      <c r="B1105" s="89" t="s">
        <v>52</v>
      </c>
      <c r="C1105" s="89" t="s">
        <v>48</v>
      </c>
      <c r="D1105" s="90">
        <v>44926</v>
      </c>
      <c r="AI1105" s="89">
        <v>0</v>
      </c>
    </row>
    <row r="1106" spans="1:35" s="89" customFormat="1" x14ac:dyDescent="0.45">
      <c r="A1106" s="89" t="s">
        <v>51</v>
      </c>
      <c r="B1106" s="89" t="s">
        <v>52</v>
      </c>
      <c r="C1106" s="89" t="s">
        <v>47</v>
      </c>
      <c r="D1106" s="90">
        <v>44562</v>
      </c>
      <c r="AC1106" s="89">
        <v>412.52742899999998</v>
      </c>
      <c r="AI1106" s="89">
        <v>618.39218029999995</v>
      </c>
    </row>
    <row r="1107" spans="1:35" s="89" customFormat="1" x14ac:dyDescent="0.45">
      <c r="A1107" s="89" t="s">
        <v>51</v>
      </c>
      <c r="B1107" s="89" t="s">
        <v>52</v>
      </c>
      <c r="C1107" s="89" t="s">
        <v>47</v>
      </c>
      <c r="D1107" s="90">
        <v>44563</v>
      </c>
      <c r="AC1107" s="89">
        <v>412.52742899999998</v>
      </c>
      <c r="AI1107" s="89">
        <v>618.39218029999995</v>
      </c>
    </row>
    <row r="1108" spans="1:35" s="89" customFormat="1" x14ac:dyDescent="0.45">
      <c r="A1108" s="89" t="s">
        <v>51</v>
      </c>
      <c r="B1108" s="89" t="s">
        <v>52</v>
      </c>
      <c r="C1108" s="89" t="s">
        <v>47</v>
      </c>
      <c r="D1108" s="90">
        <v>44564</v>
      </c>
      <c r="AC1108" s="89">
        <v>412.52742899999998</v>
      </c>
      <c r="AI1108" s="89">
        <v>618.39218029999995</v>
      </c>
    </row>
    <row r="1109" spans="1:35" s="89" customFormat="1" x14ac:dyDescent="0.45">
      <c r="A1109" s="89" t="s">
        <v>51</v>
      </c>
      <c r="B1109" s="89" t="s">
        <v>52</v>
      </c>
      <c r="C1109" s="89" t="s">
        <v>47</v>
      </c>
      <c r="D1109" s="90">
        <v>44565</v>
      </c>
      <c r="AC1109" s="89">
        <v>412.52742899999998</v>
      </c>
      <c r="AI1109" s="89">
        <v>618.39218029999995</v>
      </c>
    </row>
    <row r="1110" spans="1:35" s="89" customFormat="1" x14ac:dyDescent="0.45">
      <c r="A1110" s="89" t="s">
        <v>51</v>
      </c>
      <c r="B1110" s="89" t="s">
        <v>52</v>
      </c>
      <c r="C1110" s="89" t="s">
        <v>47</v>
      </c>
      <c r="D1110" s="90">
        <v>44566</v>
      </c>
      <c r="AC1110" s="89">
        <v>412.52742899999998</v>
      </c>
      <c r="AI1110" s="89">
        <v>618.39218029999995</v>
      </c>
    </row>
    <row r="1111" spans="1:35" s="89" customFormat="1" x14ac:dyDescent="0.45">
      <c r="A1111" s="89" t="s">
        <v>51</v>
      </c>
      <c r="B1111" s="89" t="s">
        <v>52</v>
      </c>
      <c r="C1111" s="89" t="s">
        <v>47</v>
      </c>
      <c r="D1111" s="90">
        <v>44567</v>
      </c>
      <c r="AC1111" s="89">
        <v>412.52742899999998</v>
      </c>
      <c r="AI1111" s="89">
        <v>618.39218029999995</v>
      </c>
    </row>
    <row r="1112" spans="1:35" s="89" customFormat="1" x14ac:dyDescent="0.45">
      <c r="A1112" s="89" t="s">
        <v>51</v>
      </c>
      <c r="B1112" s="89" t="s">
        <v>52</v>
      </c>
      <c r="C1112" s="89" t="s">
        <v>47</v>
      </c>
      <c r="D1112" s="90">
        <v>44568</v>
      </c>
      <c r="AC1112" s="89">
        <v>412.52742899999998</v>
      </c>
      <c r="AI1112" s="89">
        <v>618.39218029999995</v>
      </c>
    </row>
    <row r="1113" spans="1:35" s="89" customFormat="1" x14ac:dyDescent="0.45">
      <c r="A1113" s="89" t="s">
        <v>51</v>
      </c>
      <c r="B1113" s="89" t="s">
        <v>52</v>
      </c>
      <c r="C1113" s="89" t="s">
        <v>47</v>
      </c>
      <c r="D1113" s="90">
        <v>44569</v>
      </c>
      <c r="AC1113" s="89">
        <v>412.52742899999998</v>
      </c>
      <c r="AI1113" s="89">
        <v>618.39218029999995</v>
      </c>
    </row>
    <row r="1114" spans="1:35" s="89" customFormat="1" x14ac:dyDescent="0.45">
      <c r="A1114" s="89" t="s">
        <v>51</v>
      </c>
      <c r="B1114" s="89" t="s">
        <v>52</v>
      </c>
      <c r="C1114" s="89" t="s">
        <v>47</v>
      </c>
      <c r="D1114" s="90">
        <v>44570</v>
      </c>
      <c r="AC1114" s="89">
        <v>412.52742899999998</v>
      </c>
      <c r="AI1114" s="89">
        <v>618.39218029999995</v>
      </c>
    </row>
    <row r="1115" spans="1:35" s="89" customFormat="1" x14ac:dyDescent="0.45">
      <c r="A1115" s="89" t="s">
        <v>51</v>
      </c>
      <c r="B1115" s="89" t="s">
        <v>52</v>
      </c>
      <c r="C1115" s="89" t="s">
        <v>47</v>
      </c>
      <c r="D1115" s="90">
        <v>44571</v>
      </c>
      <c r="AC1115" s="89">
        <v>412.52742899999998</v>
      </c>
      <c r="AI1115" s="89">
        <v>618.39218029999995</v>
      </c>
    </row>
    <row r="1116" spans="1:35" s="89" customFormat="1" x14ac:dyDescent="0.45">
      <c r="A1116" s="89" t="s">
        <v>51</v>
      </c>
      <c r="B1116" s="89" t="s">
        <v>52</v>
      </c>
      <c r="C1116" s="89" t="s">
        <v>47</v>
      </c>
      <c r="D1116" s="90">
        <v>44572</v>
      </c>
      <c r="AC1116" s="89">
        <v>412.52742899999998</v>
      </c>
      <c r="AI1116" s="89">
        <v>618.39218029999995</v>
      </c>
    </row>
    <row r="1117" spans="1:35" s="89" customFormat="1" x14ac:dyDescent="0.45">
      <c r="A1117" s="89" t="s">
        <v>51</v>
      </c>
      <c r="B1117" s="89" t="s">
        <v>52</v>
      </c>
      <c r="C1117" s="89" t="s">
        <v>47</v>
      </c>
      <c r="D1117" s="90">
        <v>44573</v>
      </c>
      <c r="AC1117" s="89">
        <v>412.52742899999998</v>
      </c>
      <c r="AI1117" s="89">
        <v>618.39218029999995</v>
      </c>
    </row>
    <row r="1118" spans="1:35" s="89" customFormat="1" x14ac:dyDescent="0.45">
      <c r="A1118" s="89" t="s">
        <v>51</v>
      </c>
      <c r="B1118" s="89" t="s">
        <v>52</v>
      </c>
      <c r="C1118" s="89" t="s">
        <v>47</v>
      </c>
      <c r="D1118" s="90">
        <v>44574</v>
      </c>
      <c r="AC1118" s="89">
        <v>412.52742899999998</v>
      </c>
      <c r="AI1118" s="89">
        <v>618.39218029999995</v>
      </c>
    </row>
    <row r="1119" spans="1:35" s="89" customFormat="1" x14ac:dyDescent="0.45">
      <c r="A1119" s="89" t="s">
        <v>51</v>
      </c>
      <c r="B1119" s="89" t="s">
        <v>52</v>
      </c>
      <c r="C1119" s="89" t="s">
        <v>47</v>
      </c>
      <c r="D1119" s="90">
        <v>44575</v>
      </c>
      <c r="AC1119" s="89">
        <v>412.52742899999998</v>
      </c>
      <c r="AI1119" s="89">
        <v>618.39218029999995</v>
      </c>
    </row>
    <row r="1120" spans="1:35" s="89" customFormat="1" x14ac:dyDescent="0.45">
      <c r="A1120" s="89" t="s">
        <v>51</v>
      </c>
      <c r="B1120" s="89" t="s">
        <v>52</v>
      </c>
      <c r="C1120" s="89" t="s">
        <v>47</v>
      </c>
      <c r="D1120" s="90">
        <v>44576</v>
      </c>
      <c r="AC1120" s="89">
        <v>412.52742899999998</v>
      </c>
      <c r="AI1120" s="89">
        <v>618.39218029999995</v>
      </c>
    </row>
    <row r="1121" spans="1:35" s="89" customFormat="1" x14ac:dyDescent="0.45">
      <c r="A1121" s="89" t="s">
        <v>51</v>
      </c>
      <c r="B1121" s="89" t="s">
        <v>52</v>
      </c>
      <c r="C1121" s="89" t="s">
        <v>47</v>
      </c>
      <c r="D1121" s="90">
        <v>44577</v>
      </c>
      <c r="AC1121" s="89">
        <v>412.52742899999998</v>
      </c>
      <c r="AI1121" s="89">
        <v>618.39218029999995</v>
      </c>
    </row>
    <row r="1122" spans="1:35" s="89" customFormat="1" x14ac:dyDescent="0.45">
      <c r="A1122" s="89" t="s">
        <v>51</v>
      </c>
      <c r="B1122" s="89" t="s">
        <v>52</v>
      </c>
      <c r="C1122" s="89" t="s">
        <v>47</v>
      </c>
      <c r="D1122" s="90">
        <v>44578</v>
      </c>
      <c r="AC1122" s="89">
        <v>412.52742899999998</v>
      </c>
      <c r="AI1122" s="89">
        <v>618.39218029999995</v>
      </c>
    </row>
    <row r="1123" spans="1:35" s="89" customFormat="1" x14ac:dyDescent="0.45">
      <c r="A1123" s="89" t="s">
        <v>51</v>
      </c>
      <c r="B1123" s="89" t="s">
        <v>52</v>
      </c>
      <c r="C1123" s="89" t="s">
        <v>47</v>
      </c>
      <c r="D1123" s="90">
        <v>44579</v>
      </c>
      <c r="AC1123" s="89">
        <v>412.52742899999998</v>
      </c>
      <c r="AI1123" s="89">
        <v>618.39218029999995</v>
      </c>
    </row>
    <row r="1124" spans="1:35" s="89" customFormat="1" x14ac:dyDescent="0.45">
      <c r="A1124" s="89" t="s">
        <v>51</v>
      </c>
      <c r="B1124" s="89" t="s">
        <v>52</v>
      </c>
      <c r="C1124" s="89" t="s">
        <v>47</v>
      </c>
      <c r="D1124" s="90">
        <v>44580</v>
      </c>
      <c r="AC1124" s="89">
        <v>412.52742899999998</v>
      </c>
      <c r="AI1124" s="89">
        <v>618.39218029999995</v>
      </c>
    </row>
    <row r="1125" spans="1:35" s="89" customFormat="1" x14ac:dyDescent="0.45">
      <c r="A1125" s="89" t="s">
        <v>51</v>
      </c>
      <c r="B1125" s="89" t="s">
        <v>52</v>
      </c>
      <c r="C1125" s="89" t="s">
        <v>47</v>
      </c>
      <c r="D1125" s="90">
        <v>44581</v>
      </c>
      <c r="AC1125" s="89">
        <v>412.52742899999998</v>
      </c>
      <c r="AI1125" s="89">
        <v>618.39218029999995</v>
      </c>
    </row>
    <row r="1126" spans="1:35" s="89" customFormat="1" x14ac:dyDescent="0.45">
      <c r="A1126" s="89" t="s">
        <v>51</v>
      </c>
      <c r="B1126" s="89" t="s">
        <v>52</v>
      </c>
      <c r="C1126" s="89" t="s">
        <v>47</v>
      </c>
      <c r="D1126" s="90">
        <v>44582</v>
      </c>
      <c r="AC1126" s="89">
        <v>412.52742899999998</v>
      </c>
      <c r="AI1126" s="89">
        <v>618.39218029999995</v>
      </c>
    </row>
    <row r="1127" spans="1:35" s="89" customFormat="1" x14ac:dyDescent="0.45">
      <c r="A1127" s="89" t="s">
        <v>51</v>
      </c>
      <c r="B1127" s="89" t="s">
        <v>52</v>
      </c>
      <c r="C1127" s="89" t="s">
        <v>47</v>
      </c>
      <c r="D1127" s="90">
        <v>44583</v>
      </c>
      <c r="AC1127" s="89">
        <v>412.52742899999998</v>
      </c>
      <c r="AI1127" s="89">
        <v>618.39218029999995</v>
      </c>
    </row>
    <row r="1128" spans="1:35" s="89" customFormat="1" x14ac:dyDescent="0.45">
      <c r="A1128" s="89" t="s">
        <v>51</v>
      </c>
      <c r="B1128" s="89" t="s">
        <v>52</v>
      </c>
      <c r="C1128" s="89" t="s">
        <v>47</v>
      </c>
      <c r="D1128" s="90">
        <v>44584</v>
      </c>
      <c r="AC1128" s="89">
        <v>412.52742899999998</v>
      </c>
      <c r="AI1128" s="89">
        <v>618.39218029999995</v>
      </c>
    </row>
    <row r="1129" spans="1:35" s="89" customFormat="1" x14ac:dyDescent="0.45">
      <c r="A1129" s="89" t="s">
        <v>51</v>
      </c>
      <c r="B1129" s="89" t="s">
        <v>52</v>
      </c>
      <c r="C1129" s="89" t="s">
        <v>47</v>
      </c>
      <c r="D1129" s="90">
        <v>44585</v>
      </c>
      <c r="AC1129" s="89">
        <v>412.52742899999998</v>
      </c>
      <c r="AI1129" s="89">
        <v>618.39218029999995</v>
      </c>
    </row>
    <row r="1130" spans="1:35" s="89" customFormat="1" x14ac:dyDescent="0.45">
      <c r="A1130" s="89" t="s">
        <v>51</v>
      </c>
      <c r="B1130" s="89" t="s">
        <v>52</v>
      </c>
      <c r="C1130" s="89" t="s">
        <v>47</v>
      </c>
      <c r="D1130" s="90">
        <v>44586</v>
      </c>
      <c r="AC1130" s="89">
        <v>412.52742899999998</v>
      </c>
      <c r="AI1130" s="89">
        <v>618.39218029999995</v>
      </c>
    </row>
    <row r="1131" spans="1:35" s="89" customFormat="1" x14ac:dyDescent="0.45">
      <c r="A1131" s="89" t="s">
        <v>51</v>
      </c>
      <c r="B1131" s="89" t="s">
        <v>52</v>
      </c>
      <c r="C1131" s="89" t="s">
        <v>47</v>
      </c>
      <c r="D1131" s="90">
        <v>44587</v>
      </c>
      <c r="AC1131" s="89">
        <v>412.52742899999998</v>
      </c>
      <c r="AI1131" s="89">
        <v>618.39218029999995</v>
      </c>
    </row>
    <row r="1132" spans="1:35" s="89" customFormat="1" x14ac:dyDescent="0.45">
      <c r="A1132" s="89" t="s">
        <v>51</v>
      </c>
      <c r="B1132" s="89" t="s">
        <v>52</v>
      </c>
      <c r="C1132" s="89" t="s">
        <v>47</v>
      </c>
      <c r="D1132" s="90">
        <v>44588</v>
      </c>
      <c r="AC1132" s="89">
        <v>412.52742899999998</v>
      </c>
      <c r="AI1132" s="89">
        <v>618.39218029999995</v>
      </c>
    </row>
    <row r="1133" spans="1:35" s="89" customFormat="1" x14ac:dyDescent="0.45">
      <c r="A1133" s="89" t="s">
        <v>51</v>
      </c>
      <c r="B1133" s="89" t="s">
        <v>52</v>
      </c>
      <c r="C1133" s="89" t="s">
        <v>47</v>
      </c>
      <c r="D1133" s="90">
        <v>44589</v>
      </c>
      <c r="AC1133" s="89">
        <v>412.52742899999998</v>
      </c>
      <c r="AI1133" s="89">
        <v>618.39218029999995</v>
      </c>
    </row>
    <row r="1134" spans="1:35" s="89" customFormat="1" x14ac:dyDescent="0.45">
      <c r="A1134" s="89" t="s">
        <v>51</v>
      </c>
      <c r="B1134" s="89" t="s">
        <v>52</v>
      </c>
      <c r="C1134" s="89" t="s">
        <v>47</v>
      </c>
      <c r="D1134" s="90">
        <v>44590</v>
      </c>
      <c r="AC1134" s="89">
        <v>412.52742899999998</v>
      </c>
      <c r="AI1134" s="89">
        <v>618.39218029999995</v>
      </c>
    </row>
    <row r="1135" spans="1:35" s="89" customFormat="1" x14ac:dyDescent="0.45">
      <c r="A1135" s="89" t="s">
        <v>51</v>
      </c>
      <c r="B1135" s="89" t="s">
        <v>52</v>
      </c>
      <c r="C1135" s="89" t="s">
        <v>47</v>
      </c>
      <c r="D1135" s="90">
        <v>44591</v>
      </c>
      <c r="AC1135" s="89">
        <v>412.52742899999998</v>
      </c>
      <c r="AI1135" s="89">
        <v>618.39218029999995</v>
      </c>
    </row>
    <row r="1136" spans="1:35" s="89" customFormat="1" x14ac:dyDescent="0.45">
      <c r="A1136" s="89" t="s">
        <v>51</v>
      </c>
      <c r="B1136" s="89" t="s">
        <v>52</v>
      </c>
      <c r="C1136" s="89" t="s">
        <v>47</v>
      </c>
      <c r="D1136" s="90">
        <v>44592</v>
      </c>
      <c r="AC1136" s="89">
        <v>412.52742899999998</v>
      </c>
      <c r="AI1136" s="89">
        <v>618.39218029999995</v>
      </c>
    </row>
    <row r="1137" spans="1:35" s="89" customFormat="1" x14ac:dyDescent="0.45">
      <c r="A1137" s="89" t="s">
        <v>51</v>
      </c>
      <c r="B1137" s="89" t="s">
        <v>52</v>
      </c>
      <c r="C1137" s="89" t="s">
        <v>47</v>
      </c>
      <c r="D1137" s="90">
        <v>44593</v>
      </c>
      <c r="AC1137" s="89">
        <v>412.52742899999998</v>
      </c>
      <c r="AI1137" s="89">
        <v>618.39218029999995</v>
      </c>
    </row>
    <row r="1138" spans="1:35" s="89" customFormat="1" x14ac:dyDescent="0.45">
      <c r="A1138" s="89" t="s">
        <v>51</v>
      </c>
      <c r="B1138" s="89" t="s">
        <v>52</v>
      </c>
      <c r="C1138" s="89" t="s">
        <v>47</v>
      </c>
      <c r="D1138" s="90">
        <v>44594</v>
      </c>
      <c r="AC1138" s="89">
        <v>412.52742899999998</v>
      </c>
      <c r="AI1138" s="89">
        <v>618.39218029999995</v>
      </c>
    </row>
    <row r="1139" spans="1:35" s="89" customFormat="1" x14ac:dyDescent="0.45">
      <c r="A1139" s="89" t="s">
        <v>51</v>
      </c>
      <c r="B1139" s="89" t="s">
        <v>52</v>
      </c>
      <c r="C1139" s="89" t="s">
        <v>47</v>
      </c>
      <c r="D1139" s="90">
        <v>44595</v>
      </c>
      <c r="AC1139" s="89">
        <v>412.52742899999998</v>
      </c>
      <c r="AI1139" s="89">
        <v>618.39218029999995</v>
      </c>
    </row>
    <row r="1140" spans="1:35" s="89" customFormat="1" x14ac:dyDescent="0.45">
      <c r="A1140" s="89" t="s">
        <v>51</v>
      </c>
      <c r="B1140" s="89" t="s">
        <v>52</v>
      </c>
      <c r="C1140" s="89" t="s">
        <v>47</v>
      </c>
      <c r="D1140" s="90">
        <v>44596</v>
      </c>
      <c r="AC1140" s="89">
        <v>412.52742899999998</v>
      </c>
      <c r="AI1140" s="89">
        <v>618.39218029999995</v>
      </c>
    </row>
    <row r="1141" spans="1:35" s="89" customFormat="1" x14ac:dyDescent="0.45">
      <c r="A1141" s="89" t="s">
        <v>51</v>
      </c>
      <c r="B1141" s="89" t="s">
        <v>52</v>
      </c>
      <c r="C1141" s="89" t="s">
        <v>47</v>
      </c>
      <c r="D1141" s="90">
        <v>44597</v>
      </c>
      <c r="AC1141" s="89">
        <v>412.52742899999998</v>
      </c>
      <c r="AI1141" s="89">
        <v>618.39218029999995</v>
      </c>
    </row>
    <row r="1142" spans="1:35" s="89" customFormat="1" x14ac:dyDescent="0.45">
      <c r="A1142" s="89" t="s">
        <v>51</v>
      </c>
      <c r="B1142" s="89" t="s">
        <v>52</v>
      </c>
      <c r="C1142" s="89" t="s">
        <v>47</v>
      </c>
      <c r="D1142" s="90">
        <v>44598</v>
      </c>
      <c r="AC1142" s="89">
        <v>412.52742899999998</v>
      </c>
      <c r="AI1142" s="89">
        <v>618.39218029999995</v>
      </c>
    </row>
    <row r="1143" spans="1:35" s="89" customFormat="1" x14ac:dyDescent="0.45">
      <c r="A1143" s="89" t="s">
        <v>51</v>
      </c>
      <c r="B1143" s="89" t="s">
        <v>52</v>
      </c>
      <c r="C1143" s="89" t="s">
        <v>47</v>
      </c>
      <c r="D1143" s="90">
        <v>44599</v>
      </c>
      <c r="AC1143" s="89">
        <v>412.52742899999998</v>
      </c>
      <c r="AI1143" s="89">
        <v>618.39218029999995</v>
      </c>
    </row>
    <row r="1144" spans="1:35" s="89" customFormat="1" x14ac:dyDescent="0.45">
      <c r="A1144" s="89" t="s">
        <v>51</v>
      </c>
      <c r="B1144" s="89" t="s">
        <v>52</v>
      </c>
      <c r="C1144" s="89" t="s">
        <v>47</v>
      </c>
      <c r="D1144" s="90">
        <v>44600</v>
      </c>
      <c r="AC1144" s="89">
        <v>412.52742899999998</v>
      </c>
      <c r="AI1144" s="89">
        <v>618.39218029999995</v>
      </c>
    </row>
    <row r="1145" spans="1:35" s="89" customFormat="1" x14ac:dyDescent="0.45">
      <c r="A1145" s="89" t="s">
        <v>51</v>
      </c>
      <c r="B1145" s="89" t="s">
        <v>52</v>
      </c>
      <c r="C1145" s="89" t="s">
        <v>47</v>
      </c>
      <c r="D1145" s="90">
        <v>44601</v>
      </c>
      <c r="AC1145" s="89">
        <v>412.52742899999998</v>
      </c>
      <c r="AI1145" s="89">
        <v>618.39218029999995</v>
      </c>
    </row>
    <row r="1146" spans="1:35" s="89" customFormat="1" x14ac:dyDescent="0.45">
      <c r="A1146" s="89" t="s">
        <v>51</v>
      </c>
      <c r="B1146" s="89" t="s">
        <v>52</v>
      </c>
      <c r="C1146" s="89" t="s">
        <v>47</v>
      </c>
      <c r="D1146" s="90">
        <v>44602</v>
      </c>
      <c r="AC1146" s="89">
        <v>412.52742899999998</v>
      </c>
      <c r="AI1146" s="89">
        <v>618.39218029999995</v>
      </c>
    </row>
    <row r="1147" spans="1:35" s="89" customFormat="1" x14ac:dyDescent="0.45">
      <c r="A1147" s="89" t="s">
        <v>51</v>
      </c>
      <c r="B1147" s="89" t="s">
        <v>52</v>
      </c>
      <c r="C1147" s="89" t="s">
        <v>47</v>
      </c>
      <c r="D1147" s="90">
        <v>44603</v>
      </c>
      <c r="AC1147" s="89">
        <v>412.52742899999998</v>
      </c>
      <c r="AI1147" s="89">
        <v>618.39218029999995</v>
      </c>
    </row>
    <row r="1148" spans="1:35" s="89" customFormat="1" x14ac:dyDescent="0.45">
      <c r="A1148" s="89" t="s">
        <v>51</v>
      </c>
      <c r="B1148" s="89" t="s">
        <v>52</v>
      </c>
      <c r="C1148" s="89" t="s">
        <v>47</v>
      </c>
      <c r="D1148" s="90">
        <v>44604</v>
      </c>
      <c r="AC1148" s="89">
        <v>412.52742899999998</v>
      </c>
      <c r="AI1148" s="89">
        <v>618.39218029999995</v>
      </c>
    </row>
    <row r="1149" spans="1:35" s="89" customFormat="1" x14ac:dyDescent="0.45">
      <c r="A1149" s="89" t="s">
        <v>51</v>
      </c>
      <c r="B1149" s="89" t="s">
        <v>52</v>
      </c>
      <c r="C1149" s="89" t="s">
        <v>47</v>
      </c>
      <c r="D1149" s="90">
        <v>44605</v>
      </c>
      <c r="AC1149" s="89">
        <v>412.52742899999998</v>
      </c>
      <c r="AI1149" s="89">
        <v>618.39218029999995</v>
      </c>
    </row>
    <row r="1150" spans="1:35" s="89" customFormat="1" x14ac:dyDescent="0.45">
      <c r="A1150" s="89" t="s">
        <v>51</v>
      </c>
      <c r="B1150" s="89" t="s">
        <v>52</v>
      </c>
      <c r="C1150" s="89" t="s">
        <v>47</v>
      </c>
      <c r="D1150" s="90">
        <v>44606</v>
      </c>
      <c r="AC1150" s="89">
        <v>412.52742899999998</v>
      </c>
      <c r="AI1150" s="89">
        <v>618.39218029999995</v>
      </c>
    </row>
    <row r="1151" spans="1:35" s="89" customFormat="1" x14ac:dyDescent="0.45">
      <c r="A1151" s="89" t="s">
        <v>51</v>
      </c>
      <c r="B1151" s="89" t="s">
        <v>52</v>
      </c>
      <c r="C1151" s="89" t="s">
        <v>47</v>
      </c>
      <c r="D1151" s="90">
        <v>44607</v>
      </c>
      <c r="AC1151" s="89">
        <v>412.52742899999998</v>
      </c>
      <c r="AI1151" s="89">
        <v>618.39218029999995</v>
      </c>
    </row>
    <row r="1152" spans="1:35" s="89" customFormat="1" x14ac:dyDescent="0.45">
      <c r="A1152" s="89" t="s">
        <v>51</v>
      </c>
      <c r="B1152" s="89" t="s">
        <v>52</v>
      </c>
      <c r="C1152" s="89" t="s">
        <v>47</v>
      </c>
      <c r="D1152" s="90">
        <v>44608</v>
      </c>
      <c r="AC1152" s="89">
        <v>412.52742899999998</v>
      </c>
      <c r="AI1152" s="89">
        <v>618.39218029999995</v>
      </c>
    </row>
    <row r="1153" spans="1:35" s="89" customFormat="1" x14ac:dyDescent="0.45">
      <c r="A1153" s="89" t="s">
        <v>51</v>
      </c>
      <c r="B1153" s="89" t="s">
        <v>52</v>
      </c>
      <c r="C1153" s="89" t="s">
        <v>47</v>
      </c>
      <c r="D1153" s="90">
        <v>44609</v>
      </c>
      <c r="AC1153" s="89">
        <v>412.52742899999998</v>
      </c>
      <c r="AI1153" s="89">
        <v>618.39218029999995</v>
      </c>
    </row>
    <row r="1154" spans="1:35" s="89" customFormat="1" x14ac:dyDescent="0.45">
      <c r="A1154" s="89" t="s">
        <v>51</v>
      </c>
      <c r="B1154" s="89" t="s">
        <v>52</v>
      </c>
      <c r="C1154" s="89" t="s">
        <v>47</v>
      </c>
      <c r="D1154" s="90">
        <v>44610</v>
      </c>
      <c r="AC1154" s="89">
        <v>412.52742899999998</v>
      </c>
      <c r="AI1154" s="89">
        <v>618.39218029999995</v>
      </c>
    </row>
    <row r="1155" spans="1:35" s="89" customFormat="1" x14ac:dyDescent="0.45">
      <c r="A1155" s="89" t="s">
        <v>51</v>
      </c>
      <c r="B1155" s="89" t="s">
        <v>52</v>
      </c>
      <c r="C1155" s="89" t="s">
        <v>47</v>
      </c>
      <c r="D1155" s="90">
        <v>44611</v>
      </c>
      <c r="AC1155" s="89">
        <v>412.52742899999998</v>
      </c>
      <c r="AI1155" s="89">
        <v>618.39218029999995</v>
      </c>
    </row>
    <row r="1156" spans="1:35" s="89" customFormat="1" x14ac:dyDescent="0.45">
      <c r="A1156" s="89" t="s">
        <v>51</v>
      </c>
      <c r="B1156" s="89" t="s">
        <v>52</v>
      </c>
      <c r="C1156" s="89" t="s">
        <v>47</v>
      </c>
      <c r="D1156" s="90">
        <v>44612</v>
      </c>
      <c r="AC1156" s="89">
        <v>412.52742899999998</v>
      </c>
      <c r="AI1156" s="89">
        <v>618.39218029999995</v>
      </c>
    </row>
    <row r="1157" spans="1:35" s="89" customFormat="1" x14ac:dyDescent="0.45">
      <c r="A1157" s="89" t="s">
        <v>51</v>
      </c>
      <c r="B1157" s="89" t="s">
        <v>52</v>
      </c>
      <c r="C1157" s="89" t="s">
        <v>47</v>
      </c>
      <c r="D1157" s="90">
        <v>44613</v>
      </c>
      <c r="AC1157" s="89">
        <v>412.52742899999998</v>
      </c>
      <c r="AI1157" s="89">
        <v>618.39218029999995</v>
      </c>
    </row>
    <row r="1158" spans="1:35" s="89" customFormat="1" x14ac:dyDescent="0.45">
      <c r="A1158" s="89" t="s">
        <v>51</v>
      </c>
      <c r="B1158" s="89" t="s">
        <v>52</v>
      </c>
      <c r="C1158" s="89" t="s">
        <v>47</v>
      </c>
      <c r="D1158" s="90">
        <v>44614</v>
      </c>
      <c r="AC1158" s="89">
        <v>412.52742899999998</v>
      </c>
      <c r="AI1158" s="89">
        <v>618.39218029999995</v>
      </c>
    </row>
    <row r="1159" spans="1:35" s="89" customFormat="1" x14ac:dyDescent="0.45">
      <c r="A1159" s="89" t="s">
        <v>51</v>
      </c>
      <c r="B1159" s="89" t="s">
        <v>52</v>
      </c>
      <c r="C1159" s="89" t="s">
        <v>47</v>
      </c>
      <c r="D1159" s="90">
        <v>44615</v>
      </c>
      <c r="AC1159" s="89">
        <v>412.52742899999998</v>
      </c>
      <c r="AI1159" s="89">
        <v>618.39218029999995</v>
      </c>
    </row>
    <row r="1160" spans="1:35" s="89" customFormat="1" x14ac:dyDescent="0.45">
      <c r="A1160" s="89" t="s">
        <v>51</v>
      </c>
      <c r="B1160" s="89" t="s">
        <v>52</v>
      </c>
      <c r="C1160" s="89" t="s">
        <v>47</v>
      </c>
      <c r="D1160" s="90">
        <v>44616</v>
      </c>
      <c r="AC1160" s="89">
        <v>412.52742899999998</v>
      </c>
      <c r="AI1160" s="89">
        <v>618.39218029999995</v>
      </c>
    </row>
    <row r="1161" spans="1:35" s="89" customFormat="1" x14ac:dyDescent="0.45">
      <c r="A1161" s="89" t="s">
        <v>51</v>
      </c>
      <c r="B1161" s="89" t="s">
        <v>52</v>
      </c>
      <c r="C1161" s="89" t="s">
        <v>47</v>
      </c>
      <c r="D1161" s="90">
        <v>44617</v>
      </c>
      <c r="AC1161" s="89">
        <v>412.52742899999998</v>
      </c>
      <c r="AI1161" s="89">
        <v>618.39218029999995</v>
      </c>
    </row>
    <row r="1162" spans="1:35" s="89" customFormat="1" x14ac:dyDescent="0.45">
      <c r="A1162" s="89" t="s">
        <v>51</v>
      </c>
      <c r="B1162" s="89" t="s">
        <v>52</v>
      </c>
      <c r="C1162" s="89" t="s">
        <v>47</v>
      </c>
      <c r="D1162" s="90">
        <v>44618</v>
      </c>
      <c r="AC1162" s="89">
        <v>412.52742899999998</v>
      </c>
      <c r="AI1162" s="89">
        <v>618.39218029999995</v>
      </c>
    </row>
    <row r="1163" spans="1:35" s="89" customFormat="1" x14ac:dyDescent="0.45">
      <c r="A1163" s="89" t="s">
        <v>51</v>
      </c>
      <c r="B1163" s="89" t="s">
        <v>52</v>
      </c>
      <c r="C1163" s="89" t="s">
        <v>47</v>
      </c>
      <c r="D1163" s="90">
        <v>44619</v>
      </c>
      <c r="AC1163" s="89">
        <v>412.52742899999998</v>
      </c>
      <c r="AI1163" s="89">
        <v>618.39218029999995</v>
      </c>
    </row>
    <row r="1164" spans="1:35" s="89" customFormat="1" x14ac:dyDescent="0.45">
      <c r="A1164" s="89" t="s">
        <v>51</v>
      </c>
      <c r="B1164" s="89" t="s">
        <v>52</v>
      </c>
      <c r="C1164" s="89" t="s">
        <v>47</v>
      </c>
      <c r="D1164" s="90">
        <v>44620</v>
      </c>
      <c r="AC1164" s="89">
        <v>412.52742899999998</v>
      </c>
      <c r="AI1164" s="89">
        <v>618.39218029999995</v>
      </c>
    </row>
    <row r="1165" spans="1:35" s="89" customFormat="1" x14ac:dyDescent="0.45">
      <c r="A1165" s="89" t="s">
        <v>51</v>
      </c>
      <c r="B1165" s="89" t="s">
        <v>52</v>
      </c>
      <c r="C1165" s="89" t="s">
        <v>47</v>
      </c>
      <c r="D1165" s="90">
        <v>44621</v>
      </c>
      <c r="AC1165" s="89">
        <v>412.52742899999998</v>
      </c>
      <c r="AI1165" s="89">
        <v>618.39218029999995</v>
      </c>
    </row>
    <row r="1166" spans="1:35" s="89" customFormat="1" x14ac:dyDescent="0.45">
      <c r="A1166" s="89" t="s">
        <v>51</v>
      </c>
      <c r="B1166" s="89" t="s">
        <v>52</v>
      </c>
      <c r="C1166" s="89" t="s">
        <v>47</v>
      </c>
      <c r="D1166" s="90">
        <v>44622</v>
      </c>
      <c r="AC1166" s="89">
        <v>412.52742899999998</v>
      </c>
      <c r="AI1166" s="89">
        <v>618.39218029999995</v>
      </c>
    </row>
    <row r="1167" spans="1:35" s="89" customFormat="1" x14ac:dyDescent="0.45">
      <c r="A1167" s="89" t="s">
        <v>51</v>
      </c>
      <c r="B1167" s="89" t="s">
        <v>52</v>
      </c>
      <c r="C1167" s="89" t="s">
        <v>47</v>
      </c>
      <c r="D1167" s="90">
        <v>44623</v>
      </c>
      <c r="AC1167" s="89">
        <v>412.52742899999998</v>
      </c>
      <c r="AI1167" s="89">
        <v>618.39218029999995</v>
      </c>
    </row>
    <row r="1168" spans="1:35" s="89" customFormat="1" x14ac:dyDescent="0.45">
      <c r="A1168" s="89" t="s">
        <v>51</v>
      </c>
      <c r="B1168" s="89" t="s">
        <v>52</v>
      </c>
      <c r="C1168" s="89" t="s">
        <v>47</v>
      </c>
      <c r="D1168" s="90">
        <v>44624</v>
      </c>
      <c r="AC1168" s="89">
        <v>412.52742899999998</v>
      </c>
      <c r="AI1168" s="89">
        <v>618.39218029999995</v>
      </c>
    </row>
    <row r="1169" spans="1:35" s="89" customFormat="1" x14ac:dyDescent="0.45">
      <c r="A1169" s="89" t="s">
        <v>51</v>
      </c>
      <c r="B1169" s="89" t="s">
        <v>52</v>
      </c>
      <c r="C1169" s="89" t="s">
        <v>47</v>
      </c>
      <c r="D1169" s="90">
        <v>44625</v>
      </c>
      <c r="AC1169" s="89">
        <v>412.52742899999998</v>
      </c>
      <c r="AI1169" s="89">
        <v>618.39218029999995</v>
      </c>
    </row>
    <row r="1170" spans="1:35" s="89" customFormat="1" x14ac:dyDescent="0.45">
      <c r="A1170" s="89" t="s">
        <v>51</v>
      </c>
      <c r="B1170" s="89" t="s">
        <v>52</v>
      </c>
      <c r="C1170" s="89" t="s">
        <v>47</v>
      </c>
      <c r="D1170" s="90">
        <v>44626</v>
      </c>
      <c r="AC1170" s="89">
        <v>412.52742899999998</v>
      </c>
      <c r="AI1170" s="89">
        <v>618.39218029999995</v>
      </c>
    </row>
    <row r="1171" spans="1:35" s="89" customFormat="1" x14ac:dyDescent="0.45">
      <c r="A1171" s="89" t="s">
        <v>51</v>
      </c>
      <c r="B1171" s="89" t="s">
        <v>52</v>
      </c>
      <c r="C1171" s="89" t="s">
        <v>47</v>
      </c>
      <c r="D1171" s="90">
        <v>44627</v>
      </c>
      <c r="AC1171" s="89">
        <v>412.52742899999998</v>
      </c>
      <c r="AI1171" s="89">
        <v>618.39218029999995</v>
      </c>
    </row>
    <row r="1172" spans="1:35" s="89" customFormat="1" x14ac:dyDescent="0.45">
      <c r="A1172" s="89" t="s">
        <v>51</v>
      </c>
      <c r="B1172" s="89" t="s">
        <v>52</v>
      </c>
      <c r="C1172" s="89" t="s">
        <v>47</v>
      </c>
      <c r="D1172" s="90">
        <v>44628</v>
      </c>
      <c r="AC1172" s="89">
        <v>412.52742899999998</v>
      </c>
      <c r="AI1172" s="89">
        <v>618.39218029999995</v>
      </c>
    </row>
    <row r="1173" spans="1:35" s="89" customFormat="1" x14ac:dyDescent="0.45">
      <c r="A1173" s="89" t="s">
        <v>51</v>
      </c>
      <c r="B1173" s="89" t="s">
        <v>52</v>
      </c>
      <c r="C1173" s="89" t="s">
        <v>47</v>
      </c>
      <c r="D1173" s="90">
        <v>44629</v>
      </c>
      <c r="AC1173" s="89">
        <v>412.52742899999998</v>
      </c>
      <c r="AI1173" s="89">
        <v>618.39218029999995</v>
      </c>
    </row>
    <row r="1174" spans="1:35" s="89" customFormat="1" x14ac:dyDescent="0.45">
      <c r="A1174" s="89" t="s">
        <v>51</v>
      </c>
      <c r="B1174" s="89" t="s">
        <v>52</v>
      </c>
      <c r="C1174" s="89" t="s">
        <v>47</v>
      </c>
      <c r="D1174" s="90">
        <v>44630</v>
      </c>
      <c r="AC1174" s="89">
        <v>412.52742899999998</v>
      </c>
      <c r="AI1174" s="89">
        <v>618.39218029999995</v>
      </c>
    </row>
    <row r="1175" spans="1:35" s="89" customFormat="1" x14ac:dyDescent="0.45">
      <c r="A1175" s="89" t="s">
        <v>51</v>
      </c>
      <c r="B1175" s="89" t="s">
        <v>52</v>
      </c>
      <c r="C1175" s="89" t="s">
        <v>47</v>
      </c>
      <c r="D1175" s="90">
        <v>44631</v>
      </c>
      <c r="AC1175" s="89">
        <v>412.52742899999998</v>
      </c>
      <c r="AI1175" s="89">
        <v>618.39218029999995</v>
      </c>
    </row>
    <row r="1176" spans="1:35" s="89" customFormat="1" x14ac:dyDescent="0.45">
      <c r="A1176" s="89" t="s">
        <v>51</v>
      </c>
      <c r="B1176" s="89" t="s">
        <v>52</v>
      </c>
      <c r="C1176" s="89" t="s">
        <v>47</v>
      </c>
      <c r="D1176" s="90">
        <v>44632</v>
      </c>
      <c r="AC1176" s="89">
        <v>412.52742899999998</v>
      </c>
      <c r="AI1176" s="89">
        <v>618.39218029999995</v>
      </c>
    </row>
    <row r="1177" spans="1:35" s="89" customFormat="1" x14ac:dyDescent="0.45">
      <c r="A1177" s="89" t="s">
        <v>51</v>
      </c>
      <c r="B1177" s="89" t="s">
        <v>52</v>
      </c>
      <c r="C1177" s="89" t="s">
        <v>47</v>
      </c>
      <c r="D1177" s="90">
        <v>44633</v>
      </c>
      <c r="AC1177" s="89">
        <v>412.52742899999998</v>
      </c>
      <c r="AI1177" s="89">
        <v>618.39218029999995</v>
      </c>
    </row>
    <row r="1178" spans="1:35" s="89" customFormat="1" x14ac:dyDescent="0.45">
      <c r="A1178" s="89" t="s">
        <v>51</v>
      </c>
      <c r="B1178" s="89" t="s">
        <v>52</v>
      </c>
      <c r="C1178" s="89" t="s">
        <v>47</v>
      </c>
      <c r="D1178" s="90">
        <v>44634</v>
      </c>
      <c r="AC1178" s="89">
        <v>412.52742899999998</v>
      </c>
      <c r="AI1178" s="89">
        <v>618.39218029999995</v>
      </c>
    </row>
    <row r="1179" spans="1:35" s="89" customFormat="1" x14ac:dyDescent="0.45">
      <c r="A1179" s="89" t="s">
        <v>51</v>
      </c>
      <c r="B1179" s="89" t="s">
        <v>52</v>
      </c>
      <c r="C1179" s="89" t="s">
        <v>47</v>
      </c>
      <c r="D1179" s="90">
        <v>44635</v>
      </c>
      <c r="AC1179" s="89">
        <v>412.52742899999998</v>
      </c>
      <c r="AI1179" s="89">
        <v>618.39218029999995</v>
      </c>
    </row>
    <row r="1180" spans="1:35" s="89" customFormat="1" x14ac:dyDescent="0.45">
      <c r="A1180" s="89" t="s">
        <v>51</v>
      </c>
      <c r="B1180" s="89" t="s">
        <v>52</v>
      </c>
      <c r="C1180" s="89" t="s">
        <v>47</v>
      </c>
      <c r="D1180" s="90">
        <v>44636</v>
      </c>
      <c r="AC1180" s="89">
        <v>412.52742899999998</v>
      </c>
      <c r="AI1180" s="89">
        <v>618.39218029999995</v>
      </c>
    </row>
    <row r="1181" spans="1:35" s="89" customFormat="1" x14ac:dyDescent="0.45">
      <c r="A1181" s="89" t="s">
        <v>51</v>
      </c>
      <c r="B1181" s="89" t="s">
        <v>52</v>
      </c>
      <c r="C1181" s="89" t="s">
        <v>47</v>
      </c>
      <c r="D1181" s="90">
        <v>44637</v>
      </c>
      <c r="AC1181" s="89">
        <v>412.52742899999998</v>
      </c>
      <c r="AI1181" s="89">
        <v>618.39218029999995</v>
      </c>
    </row>
    <row r="1182" spans="1:35" s="89" customFormat="1" x14ac:dyDescent="0.45">
      <c r="A1182" s="89" t="s">
        <v>51</v>
      </c>
      <c r="B1182" s="89" t="s">
        <v>52</v>
      </c>
      <c r="C1182" s="89" t="s">
        <v>47</v>
      </c>
      <c r="D1182" s="90">
        <v>44638</v>
      </c>
      <c r="AC1182" s="89">
        <v>412.52742899999998</v>
      </c>
      <c r="AI1182" s="89">
        <v>618.39218029999995</v>
      </c>
    </row>
    <row r="1183" spans="1:35" s="89" customFormat="1" x14ac:dyDescent="0.45">
      <c r="A1183" s="89" t="s">
        <v>51</v>
      </c>
      <c r="B1183" s="89" t="s">
        <v>52</v>
      </c>
      <c r="C1183" s="89" t="s">
        <v>47</v>
      </c>
      <c r="D1183" s="90">
        <v>44639</v>
      </c>
      <c r="AC1183" s="89">
        <v>412.52742899999998</v>
      </c>
      <c r="AI1183" s="89">
        <v>618.39218029999995</v>
      </c>
    </row>
    <row r="1184" spans="1:35" s="89" customFormat="1" x14ac:dyDescent="0.45">
      <c r="A1184" s="89" t="s">
        <v>51</v>
      </c>
      <c r="B1184" s="89" t="s">
        <v>52</v>
      </c>
      <c r="C1184" s="89" t="s">
        <v>47</v>
      </c>
      <c r="D1184" s="90">
        <v>44640</v>
      </c>
      <c r="AC1184" s="89">
        <v>412.52742899999998</v>
      </c>
      <c r="AI1184" s="89">
        <v>618.39218029999995</v>
      </c>
    </row>
    <row r="1185" spans="1:35" s="89" customFormat="1" x14ac:dyDescent="0.45">
      <c r="A1185" s="89" t="s">
        <v>51</v>
      </c>
      <c r="B1185" s="89" t="s">
        <v>52</v>
      </c>
      <c r="C1185" s="89" t="s">
        <v>47</v>
      </c>
      <c r="D1185" s="90">
        <v>44641</v>
      </c>
      <c r="AC1185" s="89">
        <v>412.52742899999998</v>
      </c>
      <c r="AI1185" s="89">
        <v>618.39218029999995</v>
      </c>
    </row>
    <row r="1186" spans="1:35" s="89" customFormat="1" x14ac:dyDescent="0.45">
      <c r="A1186" s="89" t="s">
        <v>51</v>
      </c>
      <c r="B1186" s="89" t="s">
        <v>52</v>
      </c>
      <c r="C1186" s="89" t="s">
        <v>47</v>
      </c>
      <c r="D1186" s="90">
        <v>44642</v>
      </c>
      <c r="AC1186" s="89">
        <v>412.52742899999998</v>
      </c>
      <c r="AI1186" s="89">
        <v>618.39218029999995</v>
      </c>
    </row>
    <row r="1187" spans="1:35" s="89" customFormat="1" x14ac:dyDescent="0.45">
      <c r="A1187" s="89" t="s">
        <v>51</v>
      </c>
      <c r="B1187" s="89" t="s">
        <v>52</v>
      </c>
      <c r="C1187" s="89" t="s">
        <v>47</v>
      </c>
      <c r="D1187" s="90">
        <v>44643</v>
      </c>
      <c r="AC1187" s="89">
        <v>412.52742899999998</v>
      </c>
      <c r="AI1187" s="89">
        <v>618.39218029999995</v>
      </c>
    </row>
    <row r="1188" spans="1:35" s="89" customFormat="1" x14ac:dyDescent="0.45">
      <c r="A1188" s="89" t="s">
        <v>51</v>
      </c>
      <c r="B1188" s="89" t="s">
        <v>52</v>
      </c>
      <c r="C1188" s="89" t="s">
        <v>47</v>
      </c>
      <c r="D1188" s="90">
        <v>44644</v>
      </c>
      <c r="AC1188" s="89">
        <v>412.52742899999998</v>
      </c>
      <c r="AI1188" s="89">
        <v>618.39218029999995</v>
      </c>
    </row>
    <row r="1189" spans="1:35" s="89" customFormat="1" x14ac:dyDescent="0.45">
      <c r="A1189" s="89" t="s">
        <v>51</v>
      </c>
      <c r="B1189" s="89" t="s">
        <v>52</v>
      </c>
      <c r="C1189" s="89" t="s">
        <v>47</v>
      </c>
      <c r="D1189" s="90">
        <v>44645</v>
      </c>
      <c r="AC1189" s="89">
        <v>412.52742899999998</v>
      </c>
      <c r="AI1189" s="89">
        <v>618.39218029999995</v>
      </c>
    </row>
    <row r="1190" spans="1:35" s="89" customFormat="1" x14ac:dyDescent="0.45">
      <c r="A1190" s="89" t="s">
        <v>51</v>
      </c>
      <c r="B1190" s="89" t="s">
        <v>52</v>
      </c>
      <c r="C1190" s="89" t="s">
        <v>47</v>
      </c>
      <c r="D1190" s="90">
        <v>44646</v>
      </c>
      <c r="AC1190" s="89">
        <v>395.33878659999999</v>
      </c>
      <c r="AI1190" s="89">
        <v>592.62583949999998</v>
      </c>
    </row>
    <row r="1191" spans="1:35" s="89" customFormat="1" x14ac:dyDescent="0.45">
      <c r="A1191" s="89" t="s">
        <v>51</v>
      </c>
      <c r="B1191" s="89" t="s">
        <v>52</v>
      </c>
      <c r="C1191" s="89" t="s">
        <v>47</v>
      </c>
      <c r="D1191" s="90">
        <v>44647</v>
      </c>
      <c r="AC1191" s="89">
        <v>412.52742899999998</v>
      </c>
      <c r="AI1191" s="89">
        <v>618.39218029999995</v>
      </c>
    </row>
    <row r="1192" spans="1:35" s="89" customFormat="1" x14ac:dyDescent="0.45">
      <c r="A1192" s="89" t="s">
        <v>51</v>
      </c>
      <c r="B1192" s="89" t="s">
        <v>52</v>
      </c>
      <c r="C1192" s="89" t="s">
        <v>47</v>
      </c>
      <c r="D1192" s="90">
        <v>44648</v>
      </c>
      <c r="AC1192" s="89">
        <v>412.52742899999998</v>
      </c>
      <c r="AI1192" s="89">
        <v>618.39218029999995</v>
      </c>
    </row>
    <row r="1193" spans="1:35" s="89" customFormat="1" x14ac:dyDescent="0.45">
      <c r="A1193" s="89" t="s">
        <v>51</v>
      </c>
      <c r="B1193" s="89" t="s">
        <v>52</v>
      </c>
      <c r="C1193" s="89" t="s">
        <v>47</v>
      </c>
      <c r="D1193" s="90">
        <v>44649</v>
      </c>
      <c r="AC1193" s="89">
        <v>412.52742899999998</v>
      </c>
      <c r="AI1193" s="89">
        <v>618.39218029999995</v>
      </c>
    </row>
    <row r="1194" spans="1:35" s="89" customFormat="1" x14ac:dyDescent="0.45">
      <c r="A1194" s="89" t="s">
        <v>51</v>
      </c>
      <c r="B1194" s="89" t="s">
        <v>52</v>
      </c>
      <c r="C1194" s="89" t="s">
        <v>47</v>
      </c>
      <c r="D1194" s="90">
        <v>44650</v>
      </c>
      <c r="AC1194" s="89">
        <v>412.52742899999998</v>
      </c>
      <c r="AI1194" s="89">
        <v>618.39218029999995</v>
      </c>
    </row>
    <row r="1195" spans="1:35" s="89" customFormat="1" x14ac:dyDescent="0.45">
      <c r="A1195" s="89" t="s">
        <v>51</v>
      </c>
      <c r="B1195" s="89" t="s">
        <v>52</v>
      </c>
      <c r="C1195" s="89" t="s">
        <v>47</v>
      </c>
      <c r="D1195" s="90">
        <v>44651</v>
      </c>
      <c r="AC1195" s="89">
        <v>412.52742899999998</v>
      </c>
      <c r="AI1195" s="89">
        <v>618.39218029999995</v>
      </c>
    </row>
    <row r="1196" spans="1:35" s="89" customFormat="1" x14ac:dyDescent="0.45">
      <c r="A1196" s="89" t="s">
        <v>51</v>
      </c>
      <c r="B1196" s="89" t="s">
        <v>52</v>
      </c>
      <c r="C1196" s="89" t="s">
        <v>47</v>
      </c>
      <c r="D1196" s="90">
        <v>44652</v>
      </c>
      <c r="AC1196" s="89">
        <v>412.52742899999998</v>
      </c>
      <c r="AI1196" s="89">
        <v>618.39218029999995</v>
      </c>
    </row>
    <row r="1197" spans="1:35" s="89" customFormat="1" x14ac:dyDescent="0.45">
      <c r="A1197" s="89" t="s">
        <v>51</v>
      </c>
      <c r="B1197" s="89" t="s">
        <v>52</v>
      </c>
      <c r="C1197" s="89" t="s">
        <v>47</v>
      </c>
      <c r="D1197" s="90">
        <v>44653</v>
      </c>
      <c r="AC1197" s="89">
        <v>412.52742899999998</v>
      </c>
      <c r="AI1197" s="89">
        <v>618.39218029999995</v>
      </c>
    </row>
    <row r="1198" spans="1:35" s="89" customFormat="1" x14ac:dyDescent="0.45">
      <c r="A1198" s="89" t="s">
        <v>51</v>
      </c>
      <c r="B1198" s="89" t="s">
        <v>52</v>
      </c>
      <c r="C1198" s="89" t="s">
        <v>47</v>
      </c>
      <c r="D1198" s="90">
        <v>44654</v>
      </c>
      <c r="AC1198" s="89">
        <v>412.52742899999998</v>
      </c>
      <c r="AI1198" s="89">
        <v>618.39218029999995</v>
      </c>
    </row>
    <row r="1199" spans="1:35" s="89" customFormat="1" x14ac:dyDescent="0.45">
      <c r="A1199" s="89" t="s">
        <v>51</v>
      </c>
      <c r="B1199" s="89" t="s">
        <v>52</v>
      </c>
      <c r="C1199" s="89" t="s">
        <v>47</v>
      </c>
      <c r="D1199" s="90">
        <v>44655</v>
      </c>
      <c r="AC1199" s="89">
        <v>412.52742899999998</v>
      </c>
      <c r="AI1199" s="89">
        <v>618.39218029999995</v>
      </c>
    </row>
    <row r="1200" spans="1:35" s="89" customFormat="1" x14ac:dyDescent="0.45">
      <c r="A1200" s="89" t="s">
        <v>51</v>
      </c>
      <c r="B1200" s="89" t="s">
        <v>52</v>
      </c>
      <c r="C1200" s="89" t="s">
        <v>47</v>
      </c>
      <c r="D1200" s="90">
        <v>44656</v>
      </c>
      <c r="AC1200" s="89">
        <v>412.52742899999998</v>
      </c>
      <c r="AI1200" s="89">
        <v>618.39218029999995</v>
      </c>
    </row>
    <row r="1201" spans="1:35" s="89" customFormat="1" x14ac:dyDescent="0.45">
      <c r="A1201" s="89" t="s">
        <v>51</v>
      </c>
      <c r="B1201" s="89" t="s">
        <v>52</v>
      </c>
      <c r="C1201" s="89" t="s">
        <v>47</v>
      </c>
      <c r="D1201" s="90">
        <v>44657</v>
      </c>
      <c r="AC1201" s="89">
        <v>412.52742899999998</v>
      </c>
      <c r="AI1201" s="89">
        <v>618.39218029999995</v>
      </c>
    </row>
    <row r="1202" spans="1:35" s="89" customFormat="1" x14ac:dyDescent="0.45">
      <c r="A1202" s="89" t="s">
        <v>51</v>
      </c>
      <c r="B1202" s="89" t="s">
        <v>52</v>
      </c>
      <c r="C1202" s="89" t="s">
        <v>47</v>
      </c>
      <c r="D1202" s="90">
        <v>44658</v>
      </c>
      <c r="AC1202" s="89">
        <v>412.52742899999998</v>
      </c>
      <c r="AI1202" s="89">
        <v>618.39218029999995</v>
      </c>
    </row>
    <row r="1203" spans="1:35" s="89" customFormat="1" x14ac:dyDescent="0.45">
      <c r="A1203" s="89" t="s">
        <v>51</v>
      </c>
      <c r="B1203" s="89" t="s">
        <v>52</v>
      </c>
      <c r="C1203" s="89" t="s">
        <v>47</v>
      </c>
      <c r="D1203" s="90">
        <v>44659</v>
      </c>
      <c r="AC1203" s="89">
        <v>412.52742899999998</v>
      </c>
      <c r="AI1203" s="89">
        <v>618.39218029999995</v>
      </c>
    </row>
    <row r="1204" spans="1:35" s="89" customFormat="1" x14ac:dyDescent="0.45">
      <c r="A1204" s="89" t="s">
        <v>51</v>
      </c>
      <c r="B1204" s="89" t="s">
        <v>52</v>
      </c>
      <c r="C1204" s="89" t="s">
        <v>47</v>
      </c>
      <c r="D1204" s="90">
        <v>44660</v>
      </c>
      <c r="AC1204" s="89">
        <v>412.52742899999998</v>
      </c>
      <c r="AI1204" s="89">
        <v>618.39218029999995</v>
      </c>
    </row>
    <row r="1205" spans="1:35" s="89" customFormat="1" x14ac:dyDescent="0.45">
      <c r="A1205" s="89" t="s">
        <v>51</v>
      </c>
      <c r="B1205" s="89" t="s">
        <v>52</v>
      </c>
      <c r="C1205" s="89" t="s">
        <v>47</v>
      </c>
      <c r="D1205" s="90">
        <v>44661</v>
      </c>
      <c r="AC1205" s="89">
        <v>412.52742899999998</v>
      </c>
      <c r="AI1205" s="89">
        <v>618.39218029999995</v>
      </c>
    </row>
    <row r="1206" spans="1:35" s="89" customFormat="1" x14ac:dyDescent="0.45">
      <c r="A1206" s="89" t="s">
        <v>51</v>
      </c>
      <c r="B1206" s="89" t="s">
        <v>52</v>
      </c>
      <c r="C1206" s="89" t="s">
        <v>47</v>
      </c>
      <c r="D1206" s="90">
        <v>44662</v>
      </c>
      <c r="AC1206" s="89">
        <v>412.52742899999998</v>
      </c>
      <c r="AI1206" s="89">
        <v>618.39218029999995</v>
      </c>
    </row>
    <row r="1207" spans="1:35" s="89" customFormat="1" x14ac:dyDescent="0.45">
      <c r="A1207" s="89" t="s">
        <v>51</v>
      </c>
      <c r="B1207" s="89" t="s">
        <v>52</v>
      </c>
      <c r="C1207" s="89" t="s">
        <v>47</v>
      </c>
      <c r="D1207" s="90">
        <v>44663</v>
      </c>
      <c r="AC1207" s="89">
        <v>412.52742899999998</v>
      </c>
      <c r="AI1207" s="89">
        <v>618.39218029999995</v>
      </c>
    </row>
    <row r="1208" spans="1:35" s="89" customFormat="1" x14ac:dyDescent="0.45">
      <c r="A1208" s="89" t="s">
        <v>51</v>
      </c>
      <c r="B1208" s="89" t="s">
        <v>52</v>
      </c>
      <c r="C1208" s="89" t="s">
        <v>47</v>
      </c>
      <c r="D1208" s="90">
        <v>44664</v>
      </c>
      <c r="AC1208" s="89">
        <v>412.52742899999998</v>
      </c>
      <c r="AI1208" s="89">
        <v>618.39218029999995</v>
      </c>
    </row>
    <row r="1209" spans="1:35" s="89" customFormat="1" x14ac:dyDescent="0.45">
      <c r="A1209" s="89" t="s">
        <v>51</v>
      </c>
      <c r="B1209" s="89" t="s">
        <v>52</v>
      </c>
      <c r="C1209" s="89" t="s">
        <v>47</v>
      </c>
      <c r="D1209" s="90">
        <v>44665</v>
      </c>
      <c r="AC1209" s="89">
        <v>412.52742899999998</v>
      </c>
      <c r="AI1209" s="89">
        <v>618.39218029999995</v>
      </c>
    </row>
    <row r="1210" spans="1:35" s="89" customFormat="1" x14ac:dyDescent="0.45">
      <c r="A1210" s="89" t="s">
        <v>51</v>
      </c>
      <c r="B1210" s="89" t="s">
        <v>52</v>
      </c>
      <c r="C1210" s="89" t="s">
        <v>47</v>
      </c>
      <c r="D1210" s="90">
        <v>44666</v>
      </c>
      <c r="AC1210" s="89">
        <v>412.52742899999998</v>
      </c>
      <c r="AI1210" s="89">
        <v>618.39218029999995</v>
      </c>
    </row>
    <row r="1211" spans="1:35" s="89" customFormat="1" x14ac:dyDescent="0.45">
      <c r="A1211" s="89" t="s">
        <v>51</v>
      </c>
      <c r="B1211" s="89" t="s">
        <v>52</v>
      </c>
      <c r="C1211" s="89" t="s">
        <v>47</v>
      </c>
      <c r="D1211" s="90">
        <v>44667</v>
      </c>
      <c r="AC1211" s="89">
        <v>412.52742899999998</v>
      </c>
      <c r="AI1211" s="89">
        <v>618.39218029999995</v>
      </c>
    </row>
    <row r="1212" spans="1:35" s="89" customFormat="1" x14ac:dyDescent="0.45">
      <c r="A1212" s="89" t="s">
        <v>51</v>
      </c>
      <c r="B1212" s="89" t="s">
        <v>52</v>
      </c>
      <c r="C1212" s="89" t="s">
        <v>47</v>
      </c>
      <c r="D1212" s="90">
        <v>44668</v>
      </c>
      <c r="AC1212" s="89">
        <v>412.52742899999998</v>
      </c>
      <c r="AI1212" s="89">
        <v>618.39218029999995</v>
      </c>
    </row>
    <row r="1213" spans="1:35" s="89" customFormat="1" x14ac:dyDescent="0.45">
      <c r="A1213" s="89" t="s">
        <v>51</v>
      </c>
      <c r="B1213" s="89" t="s">
        <v>52</v>
      </c>
      <c r="C1213" s="89" t="s">
        <v>47</v>
      </c>
      <c r="D1213" s="90">
        <v>44669</v>
      </c>
      <c r="AC1213" s="89">
        <v>412.52742899999998</v>
      </c>
      <c r="AI1213" s="89">
        <v>618.39218029999995</v>
      </c>
    </row>
    <row r="1214" spans="1:35" s="89" customFormat="1" x14ac:dyDescent="0.45">
      <c r="A1214" s="89" t="s">
        <v>51</v>
      </c>
      <c r="B1214" s="89" t="s">
        <v>52</v>
      </c>
      <c r="C1214" s="89" t="s">
        <v>47</v>
      </c>
      <c r="D1214" s="90">
        <v>44670</v>
      </c>
      <c r="AC1214" s="89">
        <v>412.52742899999998</v>
      </c>
      <c r="AI1214" s="89">
        <v>618.39218029999995</v>
      </c>
    </row>
    <row r="1215" spans="1:35" s="89" customFormat="1" x14ac:dyDescent="0.45">
      <c r="A1215" s="89" t="s">
        <v>51</v>
      </c>
      <c r="B1215" s="89" t="s">
        <v>52</v>
      </c>
      <c r="C1215" s="89" t="s">
        <v>47</v>
      </c>
      <c r="D1215" s="90">
        <v>44671</v>
      </c>
      <c r="AC1215" s="89">
        <v>412.52742899999998</v>
      </c>
      <c r="AI1215" s="89">
        <v>618.39218029999995</v>
      </c>
    </row>
    <row r="1216" spans="1:35" s="89" customFormat="1" x14ac:dyDescent="0.45">
      <c r="A1216" s="89" t="s">
        <v>51</v>
      </c>
      <c r="B1216" s="89" t="s">
        <v>52</v>
      </c>
      <c r="C1216" s="89" t="s">
        <v>47</v>
      </c>
      <c r="D1216" s="90">
        <v>44672</v>
      </c>
      <c r="AC1216" s="89">
        <v>412.52742899999998</v>
      </c>
      <c r="AI1216" s="89">
        <v>618.39218029999995</v>
      </c>
    </row>
    <row r="1217" spans="1:35" s="89" customFormat="1" x14ac:dyDescent="0.45">
      <c r="A1217" s="89" t="s">
        <v>51</v>
      </c>
      <c r="B1217" s="89" t="s">
        <v>52</v>
      </c>
      <c r="C1217" s="89" t="s">
        <v>47</v>
      </c>
      <c r="D1217" s="90">
        <v>44673</v>
      </c>
      <c r="AC1217" s="89">
        <v>412.52742899999998</v>
      </c>
      <c r="AI1217" s="89">
        <v>618.39218029999995</v>
      </c>
    </row>
    <row r="1218" spans="1:35" s="89" customFormat="1" x14ac:dyDescent="0.45">
      <c r="A1218" s="89" t="s">
        <v>51</v>
      </c>
      <c r="B1218" s="89" t="s">
        <v>52</v>
      </c>
      <c r="C1218" s="89" t="s">
        <v>47</v>
      </c>
      <c r="D1218" s="90">
        <v>44674</v>
      </c>
      <c r="AC1218" s="89">
        <v>412.52742899999998</v>
      </c>
      <c r="AI1218" s="89">
        <v>618.39218029999995</v>
      </c>
    </row>
    <row r="1219" spans="1:35" s="89" customFormat="1" x14ac:dyDescent="0.45">
      <c r="A1219" s="89" t="s">
        <v>51</v>
      </c>
      <c r="B1219" s="89" t="s">
        <v>52</v>
      </c>
      <c r="C1219" s="89" t="s">
        <v>47</v>
      </c>
      <c r="D1219" s="90">
        <v>44675</v>
      </c>
      <c r="AC1219" s="89">
        <v>412.52742899999998</v>
      </c>
      <c r="AI1219" s="89">
        <v>618.39218029999995</v>
      </c>
    </row>
    <row r="1220" spans="1:35" s="89" customFormat="1" x14ac:dyDescent="0.45">
      <c r="A1220" s="89" t="s">
        <v>51</v>
      </c>
      <c r="B1220" s="89" t="s">
        <v>52</v>
      </c>
      <c r="C1220" s="89" t="s">
        <v>47</v>
      </c>
      <c r="D1220" s="90">
        <v>44676</v>
      </c>
      <c r="AC1220" s="89">
        <v>412.52742899999998</v>
      </c>
      <c r="AI1220" s="89">
        <v>618.39218029999995</v>
      </c>
    </row>
    <row r="1221" spans="1:35" s="89" customFormat="1" x14ac:dyDescent="0.45">
      <c r="A1221" s="89" t="s">
        <v>51</v>
      </c>
      <c r="B1221" s="89" t="s">
        <v>52</v>
      </c>
      <c r="C1221" s="89" t="s">
        <v>47</v>
      </c>
      <c r="D1221" s="90">
        <v>44677</v>
      </c>
      <c r="AC1221" s="89">
        <v>412.52742899999998</v>
      </c>
      <c r="AI1221" s="89">
        <v>618.39218029999995</v>
      </c>
    </row>
    <row r="1222" spans="1:35" s="89" customFormat="1" x14ac:dyDescent="0.45">
      <c r="A1222" s="89" t="s">
        <v>51</v>
      </c>
      <c r="B1222" s="89" t="s">
        <v>52</v>
      </c>
      <c r="C1222" s="89" t="s">
        <v>47</v>
      </c>
      <c r="D1222" s="90">
        <v>44678</v>
      </c>
      <c r="AC1222" s="89">
        <v>412.52742899999998</v>
      </c>
      <c r="AI1222" s="89">
        <v>618.39218029999995</v>
      </c>
    </row>
    <row r="1223" spans="1:35" s="89" customFormat="1" x14ac:dyDescent="0.45">
      <c r="A1223" s="89" t="s">
        <v>51</v>
      </c>
      <c r="B1223" s="89" t="s">
        <v>52</v>
      </c>
      <c r="C1223" s="89" t="s">
        <v>47</v>
      </c>
      <c r="D1223" s="90">
        <v>44679</v>
      </c>
      <c r="AC1223" s="89">
        <v>412.52742899999998</v>
      </c>
      <c r="AI1223" s="89">
        <v>618.39218029999995</v>
      </c>
    </row>
    <row r="1224" spans="1:35" s="89" customFormat="1" x14ac:dyDescent="0.45">
      <c r="A1224" s="89" t="s">
        <v>51</v>
      </c>
      <c r="B1224" s="89" t="s">
        <v>52</v>
      </c>
      <c r="C1224" s="89" t="s">
        <v>47</v>
      </c>
      <c r="D1224" s="90">
        <v>44680</v>
      </c>
      <c r="AC1224" s="89">
        <v>412.52742899999998</v>
      </c>
      <c r="AI1224" s="89">
        <v>618.39218029999995</v>
      </c>
    </row>
    <row r="1225" spans="1:35" s="89" customFormat="1" x14ac:dyDescent="0.45">
      <c r="A1225" s="89" t="s">
        <v>51</v>
      </c>
      <c r="B1225" s="89" t="s">
        <v>52</v>
      </c>
      <c r="C1225" s="89" t="s">
        <v>47</v>
      </c>
      <c r="D1225" s="90">
        <v>44681</v>
      </c>
      <c r="AC1225" s="89">
        <v>412.52742899999998</v>
      </c>
      <c r="AI1225" s="89">
        <v>618.39218029999995</v>
      </c>
    </row>
    <row r="1226" spans="1:35" s="89" customFormat="1" x14ac:dyDescent="0.45">
      <c r="A1226" s="89" t="s">
        <v>51</v>
      </c>
      <c r="B1226" s="89" t="s">
        <v>52</v>
      </c>
      <c r="C1226" s="89" t="s">
        <v>47</v>
      </c>
      <c r="D1226" s="90">
        <v>44682</v>
      </c>
      <c r="AC1226" s="89">
        <v>412.52742899999998</v>
      </c>
      <c r="AI1226" s="89">
        <v>618.39218029999995</v>
      </c>
    </row>
    <row r="1227" spans="1:35" s="89" customFormat="1" x14ac:dyDescent="0.45">
      <c r="A1227" s="89" t="s">
        <v>51</v>
      </c>
      <c r="B1227" s="89" t="s">
        <v>52</v>
      </c>
      <c r="C1227" s="89" t="s">
        <v>47</v>
      </c>
      <c r="D1227" s="90">
        <v>44683</v>
      </c>
      <c r="AC1227" s="89">
        <v>412.52742899999998</v>
      </c>
      <c r="AI1227" s="89">
        <v>618.39218029999995</v>
      </c>
    </row>
    <row r="1228" spans="1:35" s="89" customFormat="1" x14ac:dyDescent="0.45">
      <c r="A1228" s="89" t="s">
        <v>51</v>
      </c>
      <c r="B1228" s="89" t="s">
        <v>52</v>
      </c>
      <c r="C1228" s="89" t="s">
        <v>47</v>
      </c>
      <c r="D1228" s="90">
        <v>44684</v>
      </c>
      <c r="AC1228" s="89">
        <v>412.52742899999998</v>
      </c>
      <c r="AI1228" s="89">
        <v>618.39218029999995</v>
      </c>
    </row>
    <row r="1229" spans="1:35" s="89" customFormat="1" x14ac:dyDescent="0.45">
      <c r="A1229" s="89" t="s">
        <v>51</v>
      </c>
      <c r="B1229" s="89" t="s">
        <v>52</v>
      </c>
      <c r="C1229" s="89" t="s">
        <v>47</v>
      </c>
      <c r="D1229" s="90">
        <v>44685</v>
      </c>
      <c r="AC1229" s="89">
        <v>412.52742899999998</v>
      </c>
      <c r="AI1229" s="89">
        <v>618.39218029999995</v>
      </c>
    </row>
    <row r="1230" spans="1:35" s="89" customFormat="1" x14ac:dyDescent="0.45">
      <c r="A1230" s="89" t="s">
        <v>51</v>
      </c>
      <c r="B1230" s="89" t="s">
        <v>52</v>
      </c>
      <c r="C1230" s="89" t="s">
        <v>47</v>
      </c>
      <c r="D1230" s="90">
        <v>44686</v>
      </c>
      <c r="AC1230" s="89">
        <v>412.52742899999998</v>
      </c>
      <c r="AI1230" s="89">
        <v>618.39218029999995</v>
      </c>
    </row>
    <row r="1231" spans="1:35" s="89" customFormat="1" x14ac:dyDescent="0.45">
      <c r="A1231" s="89" t="s">
        <v>51</v>
      </c>
      <c r="B1231" s="89" t="s">
        <v>52</v>
      </c>
      <c r="C1231" s="89" t="s">
        <v>47</v>
      </c>
      <c r="D1231" s="90">
        <v>44687</v>
      </c>
      <c r="AC1231" s="89">
        <v>412.52742899999998</v>
      </c>
      <c r="AI1231" s="89">
        <v>618.39218029999995</v>
      </c>
    </row>
    <row r="1232" spans="1:35" s="89" customFormat="1" x14ac:dyDescent="0.45">
      <c r="A1232" s="89" t="s">
        <v>51</v>
      </c>
      <c r="B1232" s="89" t="s">
        <v>52</v>
      </c>
      <c r="C1232" s="89" t="s">
        <v>47</v>
      </c>
      <c r="D1232" s="90">
        <v>44688</v>
      </c>
      <c r="AC1232" s="89">
        <v>412.52742899999998</v>
      </c>
      <c r="AI1232" s="89">
        <v>618.39218029999995</v>
      </c>
    </row>
    <row r="1233" spans="1:35" s="89" customFormat="1" x14ac:dyDescent="0.45">
      <c r="A1233" s="89" t="s">
        <v>51</v>
      </c>
      <c r="B1233" s="89" t="s">
        <v>52</v>
      </c>
      <c r="C1233" s="89" t="s">
        <v>47</v>
      </c>
      <c r="D1233" s="90">
        <v>44689</v>
      </c>
      <c r="AC1233" s="89">
        <v>412.52742899999998</v>
      </c>
      <c r="AI1233" s="89">
        <v>618.39218029999995</v>
      </c>
    </row>
    <row r="1234" spans="1:35" s="89" customFormat="1" x14ac:dyDescent="0.45">
      <c r="A1234" s="89" t="s">
        <v>51</v>
      </c>
      <c r="B1234" s="89" t="s">
        <v>52</v>
      </c>
      <c r="C1234" s="89" t="s">
        <v>47</v>
      </c>
      <c r="D1234" s="90">
        <v>44690</v>
      </c>
      <c r="AC1234" s="89">
        <v>412.52742899999998</v>
      </c>
      <c r="AI1234" s="89">
        <v>618.39218029999995</v>
      </c>
    </row>
    <row r="1235" spans="1:35" s="89" customFormat="1" x14ac:dyDescent="0.45">
      <c r="A1235" s="89" t="s">
        <v>51</v>
      </c>
      <c r="B1235" s="89" t="s">
        <v>52</v>
      </c>
      <c r="C1235" s="89" t="s">
        <v>47</v>
      </c>
      <c r="D1235" s="90">
        <v>44691</v>
      </c>
      <c r="AC1235" s="89">
        <v>412.52742899999998</v>
      </c>
      <c r="AI1235" s="89">
        <v>618.39218029999995</v>
      </c>
    </row>
    <row r="1236" spans="1:35" s="89" customFormat="1" x14ac:dyDescent="0.45">
      <c r="A1236" s="89" t="s">
        <v>51</v>
      </c>
      <c r="B1236" s="89" t="s">
        <v>52</v>
      </c>
      <c r="C1236" s="89" t="s">
        <v>47</v>
      </c>
      <c r="D1236" s="90">
        <v>44692</v>
      </c>
      <c r="AC1236" s="89">
        <v>412.52742899999998</v>
      </c>
      <c r="AI1236" s="89">
        <v>618.39218029999995</v>
      </c>
    </row>
    <row r="1237" spans="1:35" s="89" customFormat="1" x14ac:dyDescent="0.45">
      <c r="A1237" s="89" t="s">
        <v>51</v>
      </c>
      <c r="B1237" s="89" t="s">
        <v>52</v>
      </c>
      <c r="C1237" s="89" t="s">
        <v>47</v>
      </c>
      <c r="D1237" s="90">
        <v>44693</v>
      </c>
      <c r="AC1237" s="89">
        <v>412.52742899999998</v>
      </c>
      <c r="AI1237" s="89">
        <v>618.39218029999995</v>
      </c>
    </row>
    <row r="1238" spans="1:35" s="89" customFormat="1" x14ac:dyDescent="0.45">
      <c r="A1238" s="89" t="s">
        <v>51</v>
      </c>
      <c r="B1238" s="89" t="s">
        <v>52</v>
      </c>
      <c r="C1238" s="89" t="s">
        <v>47</v>
      </c>
      <c r="D1238" s="90">
        <v>44694</v>
      </c>
      <c r="AC1238" s="89">
        <v>412.52742899999998</v>
      </c>
      <c r="AI1238" s="89">
        <v>618.39218029999995</v>
      </c>
    </row>
    <row r="1239" spans="1:35" s="89" customFormat="1" x14ac:dyDescent="0.45">
      <c r="A1239" s="89" t="s">
        <v>51</v>
      </c>
      <c r="B1239" s="89" t="s">
        <v>52</v>
      </c>
      <c r="C1239" s="89" t="s">
        <v>47</v>
      </c>
      <c r="D1239" s="90">
        <v>44695</v>
      </c>
      <c r="AC1239" s="89">
        <v>412.52742899999998</v>
      </c>
      <c r="AI1239" s="89">
        <v>618.39218029999995</v>
      </c>
    </row>
    <row r="1240" spans="1:35" s="89" customFormat="1" x14ac:dyDescent="0.45">
      <c r="A1240" s="89" t="s">
        <v>51</v>
      </c>
      <c r="B1240" s="89" t="s">
        <v>52</v>
      </c>
      <c r="C1240" s="89" t="s">
        <v>47</v>
      </c>
      <c r="D1240" s="90">
        <v>44696</v>
      </c>
      <c r="AC1240" s="89">
        <v>412.52742899999998</v>
      </c>
      <c r="AI1240" s="89">
        <v>618.39218029999995</v>
      </c>
    </row>
    <row r="1241" spans="1:35" s="89" customFormat="1" x14ac:dyDescent="0.45">
      <c r="A1241" s="89" t="s">
        <v>51</v>
      </c>
      <c r="B1241" s="89" t="s">
        <v>52</v>
      </c>
      <c r="C1241" s="89" t="s">
        <v>47</v>
      </c>
      <c r="D1241" s="90">
        <v>44697</v>
      </c>
      <c r="AC1241" s="89">
        <v>412.52742899999998</v>
      </c>
      <c r="AI1241" s="89">
        <v>618.39218029999995</v>
      </c>
    </row>
    <row r="1242" spans="1:35" s="89" customFormat="1" x14ac:dyDescent="0.45">
      <c r="A1242" s="89" t="s">
        <v>51</v>
      </c>
      <c r="B1242" s="89" t="s">
        <v>52</v>
      </c>
      <c r="C1242" s="89" t="s">
        <v>47</v>
      </c>
      <c r="D1242" s="90">
        <v>44698</v>
      </c>
      <c r="AC1242" s="89">
        <v>412.52742899999998</v>
      </c>
      <c r="AI1242" s="89">
        <v>618.39218029999995</v>
      </c>
    </row>
    <row r="1243" spans="1:35" s="89" customFormat="1" x14ac:dyDescent="0.45">
      <c r="A1243" s="89" t="s">
        <v>51</v>
      </c>
      <c r="B1243" s="89" t="s">
        <v>52</v>
      </c>
      <c r="C1243" s="89" t="s">
        <v>47</v>
      </c>
      <c r="D1243" s="90">
        <v>44699</v>
      </c>
      <c r="AC1243" s="89">
        <v>412.52742899999998</v>
      </c>
      <c r="AI1243" s="89">
        <v>618.39218029999995</v>
      </c>
    </row>
    <row r="1244" spans="1:35" s="89" customFormat="1" x14ac:dyDescent="0.45">
      <c r="A1244" s="89" t="s">
        <v>51</v>
      </c>
      <c r="B1244" s="89" t="s">
        <v>52</v>
      </c>
      <c r="C1244" s="89" t="s">
        <v>47</v>
      </c>
      <c r="D1244" s="90">
        <v>44700</v>
      </c>
      <c r="AC1244" s="89">
        <v>412.52742899999998</v>
      </c>
      <c r="AI1244" s="89">
        <v>618.39218029999995</v>
      </c>
    </row>
    <row r="1245" spans="1:35" s="89" customFormat="1" x14ac:dyDescent="0.45">
      <c r="A1245" s="89" t="s">
        <v>51</v>
      </c>
      <c r="B1245" s="89" t="s">
        <v>52</v>
      </c>
      <c r="C1245" s="89" t="s">
        <v>47</v>
      </c>
      <c r="D1245" s="90">
        <v>44701</v>
      </c>
      <c r="AC1245" s="89">
        <v>412.52742899999998</v>
      </c>
      <c r="AI1245" s="89">
        <v>618.39218029999995</v>
      </c>
    </row>
    <row r="1246" spans="1:35" s="89" customFormat="1" x14ac:dyDescent="0.45">
      <c r="A1246" s="89" t="s">
        <v>51</v>
      </c>
      <c r="B1246" s="89" t="s">
        <v>52</v>
      </c>
      <c r="C1246" s="89" t="s">
        <v>47</v>
      </c>
      <c r="D1246" s="90">
        <v>44702</v>
      </c>
      <c r="AC1246" s="89">
        <v>412.52742899999998</v>
      </c>
      <c r="AI1246" s="89">
        <v>618.39218029999995</v>
      </c>
    </row>
    <row r="1247" spans="1:35" s="89" customFormat="1" x14ac:dyDescent="0.45">
      <c r="A1247" s="89" t="s">
        <v>51</v>
      </c>
      <c r="B1247" s="89" t="s">
        <v>52</v>
      </c>
      <c r="C1247" s="89" t="s">
        <v>47</v>
      </c>
      <c r="D1247" s="90">
        <v>44703</v>
      </c>
      <c r="AC1247" s="89">
        <v>412.52742899999998</v>
      </c>
      <c r="AI1247" s="89">
        <v>618.39218029999995</v>
      </c>
    </row>
    <row r="1248" spans="1:35" s="89" customFormat="1" x14ac:dyDescent="0.45">
      <c r="A1248" s="89" t="s">
        <v>51</v>
      </c>
      <c r="B1248" s="89" t="s">
        <v>52</v>
      </c>
      <c r="C1248" s="89" t="s">
        <v>47</v>
      </c>
      <c r="D1248" s="90">
        <v>44704</v>
      </c>
      <c r="AC1248" s="89">
        <v>412.52742899999998</v>
      </c>
      <c r="AI1248" s="89">
        <v>618.39218029999995</v>
      </c>
    </row>
    <row r="1249" spans="1:35" s="89" customFormat="1" x14ac:dyDescent="0.45">
      <c r="A1249" s="89" t="s">
        <v>51</v>
      </c>
      <c r="B1249" s="89" t="s">
        <v>52</v>
      </c>
      <c r="C1249" s="89" t="s">
        <v>47</v>
      </c>
      <c r="D1249" s="90">
        <v>44705</v>
      </c>
      <c r="AC1249" s="89">
        <v>412.52742899999998</v>
      </c>
      <c r="AI1249" s="89">
        <v>618.39218029999995</v>
      </c>
    </row>
    <row r="1250" spans="1:35" s="89" customFormat="1" x14ac:dyDescent="0.45">
      <c r="A1250" s="89" t="s">
        <v>51</v>
      </c>
      <c r="B1250" s="89" t="s">
        <v>52</v>
      </c>
      <c r="C1250" s="89" t="s">
        <v>47</v>
      </c>
      <c r="D1250" s="90">
        <v>44706</v>
      </c>
      <c r="AC1250" s="89">
        <v>412.52742899999998</v>
      </c>
      <c r="AI1250" s="89">
        <v>618.39218029999995</v>
      </c>
    </row>
    <row r="1251" spans="1:35" s="89" customFormat="1" x14ac:dyDescent="0.45">
      <c r="A1251" s="89" t="s">
        <v>51</v>
      </c>
      <c r="B1251" s="89" t="s">
        <v>52</v>
      </c>
      <c r="C1251" s="89" t="s">
        <v>47</v>
      </c>
      <c r="D1251" s="90">
        <v>44707</v>
      </c>
      <c r="AC1251" s="89">
        <v>412.52742899999998</v>
      </c>
      <c r="AI1251" s="89">
        <v>618.39218029999995</v>
      </c>
    </row>
    <row r="1252" spans="1:35" s="89" customFormat="1" x14ac:dyDescent="0.45">
      <c r="A1252" s="89" t="s">
        <v>51</v>
      </c>
      <c r="B1252" s="89" t="s">
        <v>52</v>
      </c>
      <c r="C1252" s="89" t="s">
        <v>47</v>
      </c>
      <c r="D1252" s="90">
        <v>44708</v>
      </c>
      <c r="AC1252" s="89">
        <v>412.52742899999998</v>
      </c>
      <c r="AI1252" s="89">
        <v>618.39218029999995</v>
      </c>
    </row>
    <row r="1253" spans="1:35" s="89" customFormat="1" x14ac:dyDescent="0.45">
      <c r="A1253" s="89" t="s">
        <v>51</v>
      </c>
      <c r="B1253" s="89" t="s">
        <v>52</v>
      </c>
      <c r="C1253" s="89" t="s">
        <v>47</v>
      </c>
      <c r="D1253" s="90">
        <v>44709</v>
      </c>
      <c r="AC1253" s="89">
        <v>412.52742899999998</v>
      </c>
      <c r="AI1253" s="89">
        <v>618.39218029999995</v>
      </c>
    </row>
    <row r="1254" spans="1:35" s="89" customFormat="1" x14ac:dyDescent="0.45">
      <c r="A1254" s="89" t="s">
        <v>51</v>
      </c>
      <c r="B1254" s="89" t="s">
        <v>52</v>
      </c>
      <c r="C1254" s="89" t="s">
        <v>47</v>
      </c>
      <c r="D1254" s="90">
        <v>44710</v>
      </c>
      <c r="AC1254" s="89">
        <v>412.52742899999998</v>
      </c>
      <c r="AI1254" s="89">
        <v>618.39218029999995</v>
      </c>
    </row>
    <row r="1255" spans="1:35" s="89" customFormat="1" x14ac:dyDescent="0.45">
      <c r="A1255" s="89" t="s">
        <v>51</v>
      </c>
      <c r="B1255" s="89" t="s">
        <v>52</v>
      </c>
      <c r="C1255" s="89" t="s">
        <v>47</v>
      </c>
      <c r="D1255" s="90">
        <v>44711</v>
      </c>
      <c r="AC1255" s="89">
        <v>412.52742899999998</v>
      </c>
      <c r="AI1255" s="89">
        <v>618.39218029999995</v>
      </c>
    </row>
    <row r="1256" spans="1:35" s="89" customFormat="1" x14ac:dyDescent="0.45">
      <c r="A1256" s="89" t="s">
        <v>51</v>
      </c>
      <c r="B1256" s="89" t="s">
        <v>52</v>
      </c>
      <c r="C1256" s="89" t="s">
        <v>47</v>
      </c>
      <c r="D1256" s="90">
        <v>44712</v>
      </c>
      <c r="AC1256" s="89">
        <v>412.52742899999998</v>
      </c>
      <c r="AI1256" s="89">
        <v>618.39218029999995</v>
      </c>
    </row>
    <row r="1257" spans="1:35" s="89" customFormat="1" x14ac:dyDescent="0.45">
      <c r="A1257" s="89" t="s">
        <v>51</v>
      </c>
      <c r="B1257" s="89" t="s">
        <v>52</v>
      </c>
      <c r="C1257" s="89" t="s">
        <v>47</v>
      </c>
      <c r="D1257" s="90">
        <v>44713</v>
      </c>
      <c r="AC1257" s="89">
        <v>412.52742899999998</v>
      </c>
      <c r="AI1257" s="89">
        <v>618.39218029999995</v>
      </c>
    </row>
    <row r="1258" spans="1:35" s="89" customFormat="1" x14ac:dyDescent="0.45">
      <c r="A1258" s="89" t="s">
        <v>51</v>
      </c>
      <c r="B1258" s="89" t="s">
        <v>52</v>
      </c>
      <c r="C1258" s="89" t="s">
        <v>47</v>
      </c>
      <c r="D1258" s="90">
        <v>44714</v>
      </c>
      <c r="AC1258" s="89">
        <v>412.52742899999998</v>
      </c>
      <c r="AI1258" s="89">
        <v>618.39218029999995</v>
      </c>
    </row>
    <row r="1259" spans="1:35" s="89" customFormat="1" x14ac:dyDescent="0.45">
      <c r="A1259" s="89" t="s">
        <v>51</v>
      </c>
      <c r="B1259" s="89" t="s">
        <v>52</v>
      </c>
      <c r="C1259" s="89" t="s">
        <v>47</v>
      </c>
      <c r="D1259" s="90">
        <v>44715</v>
      </c>
      <c r="AC1259" s="89">
        <v>412.52742899999998</v>
      </c>
      <c r="AI1259" s="89">
        <v>618.39218029999995</v>
      </c>
    </row>
    <row r="1260" spans="1:35" s="89" customFormat="1" x14ac:dyDescent="0.45">
      <c r="A1260" s="89" t="s">
        <v>51</v>
      </c>
      <c r="B1260" s="89" t="s">
        <v>52</v>
      </c>
      <c r="C1260" s="89" t="s">
        <v>47</v>
      </c>
      <c r="D1260" s="90">
        <v>44716</v>
      </c>
      <c r="AC1260" s="89">
        <v>412.52742899999998</v>
      </c>
      <c r="AI1260" s="89">
        <v>618.39218029999995</v>
      </c>
    </row>
    <row r="1261" spans="1:35" s="89" customFormat="1" x14ac:dyDescent="0.45">
      <c r="A1261" s="89" t="s">
        <v>51</v>
      </c>
      <c r="B1261" s="89" t="s">
        <v>52</v>
      </c>
      <c r="C1261" s="89" t="s">
        <v>47</v>
      </c>
      <c r="D1261" s="90">
        <v>44717</v>
      </c>
      <c r="AC1261" s="89">
        <v>412.52742899999998</v>
      </c>
      <c r="AI1261" s="89">
        <v>618.39218029999995</v>
      </c>
    </row>
    <row r="1262" spans="1:35" s="89" customFormat="1" x14ac:dyDescent="0.45">
      <c r="A1262" s="89" t="s">
        <v>51</v>
      </c>
      <c r="B1262" s="89" t="s">
        <v>52</v>
      </c>
      <c r="C1262" s="89" t="s">
        <v>47</v>
      </c>
      <c r="D1262" s="90">
        <v>44718</v>
      </c>
      <c r="AC1262" s="89">
        <v>412.52742899999998</v>
      </c>
      <c r="AI1262" s="89">
        <v>618.39218029999995</v>
      </c>
    </row>
    <row r="1263" spans="1:35" s="89" customFormat="1" x14ac:dyDescent="0.45">
      <c r="A1263" s="89" t="s">
        <v>51</v>
      </c>
      <c r="B1263" s="89" t="s">
        <v>52</v>
      </c>
      <c r="C1263" s="89" t="s">
        <v>47</v>
      </c>
      <c r="D1263" s="90">
        <v>44719</v>
      </c>
      <c r="AC1263" s="89">
        <v>412.52742899999998</v>
      </c>
      <c r="AI1263" s="89">
        <v>618.39218029999995</v>
      </c>
    </row>
    <row r="1264" spans="1:35" s="89" customFormat="1" x14ac:dyDescent="0.45">
      <c r="A1264" s="89" t="s">
        <v>51</v>
      </c>
      <c r="B1264" s="89" t="s">
        <v>52</v>
      </c>
      <c r="C1264" s="89" t="s">
        <v>47</v>
      </c>
      <c r="D1264" s="90">
        <v>44720</v>
      </c>
      <c r="AC1264" s="89">
        <v>412.52742899999998</v>
      </c>
      <c r="AI1264" s="89">
        <v>618.39218029999995</v>
      </c>
    </row>
    <row r="1265" spans="1:35" s="89" customFormat="1" x14ac:dyDescent="0.45">
      <c r="A1265" s="89" t="s">
        <v>51</v>
      </c>
      <c r="B1265" s="89" t="s">
        <v>52</v>
      </c>
      <c r="C1265" s="89" t="s">
        <v>47</v>
      </c>
      <c r="D1265" s="90">
        <v>44721</v>
      </c>
      <c r="AC1265" s="89">
        <v>412.52742899999998</v>
      </c>
      <c r="AI1265" s="89">
        <v>618.39218029999995</v>
      </c>
    </row>
    <row r="1266" spans="1:35" s="89" customFormat="1" x14ac:dyDescent="0.45">
      <c r="A1266" s="89" t="s">
        <v>51</v>
      </c>
      <c r="B1266" s="89" t="s">
        <v>52</v>
      </c>
      <c r="C1266" s="89" t="s">
        <v>47</v>
      </c>
      <c r="D1266" s="90">
        <v>44722</v>
      </c>
      <c r="AC1266" s="89">
        <v>412.52742899999998</v>
      </c>
      <c r="AI1266" s="89">
        <v>618.39218029999995</v>
      </c>
    </row>
    <row r="1267" spans="1:35" s="89" customFormat="1" x14ac:dyDescent="0.45">
      <c r="A1267" s="89" t="s">
        <v>51</v>
      </c>
      <c r="B1267" s="89" t="s">
        <v>52</v>
      </c>
      <c r="C1267" s="89" t="s">
        <v>47</v>
      </c>
      <c r="D1267" s="90">
        <v>44723</v>
      </c>
      <c r="AC1267" s="89">
        <v>412.52742899999998</v>
      </c>
      <c r="AI1267" s="89">
        <v>618.39218029999995</v>
      </c>
    </row>
    <row r="1268" spans="1:35" s="89" customFormat="1" x14ac:dyDescent="0.45">
      <c r="A1268" s="89" t="s">
        <v>51</v>
      </c>
      <c r="B1268" s="89" t="s">
        <v>52</v>
      </c>
      <c r="C1268" s="89" t="s">
        <v>47</v>
      </c>
      <c r="D1268" s="90">
        <v>44724</v>
      </c>
      <c r="AC1268" s="89">
        <v>412.52742899999998</v>
      </c>
      <c r="AI1268" s="89">
        <v>618.39218029999995</v>
      </c>
    </row>
    <row r="1269" spans="1:35" s="89" customFormat="1" x14ac:dyDescent="0.45">
      <c r="A1269" s="89" t="s">
        <v>51</v>
      </c>
      <c r="B1269" s="89" t="s">
        <v>52</v>
      </c>
      <c r="C1269" s="89" t="s">
        <v>47</v>
      </c>
      <c r="D1269" s="90">
        <v>44725</v>
      </c>
      <c r="AC1269" s="89">
        <v>412.52742899999998</v>
      </c>
      <c r="AI1269" s="89">
        <v>618.39218029999995</v>
      </c>
    </row>
    <row r="1270" spans="1:35" s="89" customFormat="1" x14ac:dyDescent="0.45">
      <c r="A1270" s="89" t="s">
        <v>51</v>
      </c>
      <c r="B1270" s="89" t="s">
        <v>52</v>
      </c>
      <c r="C1270" s="89" t="s">
        <v>47</v>
      </c>
      <c r="D1270" s="90">
        <v>44726</v>
      </c>
      <c r="AC1270" s="89">
        <v>412.52742899999998</v>
      </c>
      <c r="AI1270" s="89">
        <v>618.39218029999995</v>
      </c>
    </row>
    <row r="1271" spans="1:35" s="89" customFormat="1" x14ac:dyDescent="0.45">
      <c r="A1271" s="89" t="s">
        <v>51</v>
      </c>
      <c r="B1271" s="89" t="s">
        <v>52</v>
      </c>
      <c r="C1271" s="89" t="s">
        <v>47</v>
      </c>
      <c r="D1271" s="90">
        <v>44727</v>
      </c>
      <c r="AC1271" s="89">
        <v>412.52742899999998</v>
      </c>
      <c r="AI1271" s="89">
        <v>618.39218029999995</v>
      </c>
    </row>
    <row r="1272" spans="1:35" s="89" customFormat="1" x14ac:dyDescent="0.45">
      <c r="A1272" s="89" t="s">
        <v>51</v>
      </c>
      <c r="B1272" s="89" t="s">
        <v>52</v>
      </c>
      <c r="C1272" s="89" t="s">
        <v>47</v>
      </c>
      <c r="D1272" s="90">
        <v>44728</v>
      </c>
      <c r="AC1272" s="89">
        <v>412.52742899999998</v>
      </c>
      <c r="AI1272" s="89">
        <v>618.39218029999995</v>
      </c>
    </row>
    <row r="1273" spans="1:35" s="89" customFormat="1" x14ac:dyDescent="0.45">
      <c r="A1273" s="89" t="s">
        <v>51</v>
      </c>
      <c r="B1273" s="89" t="s">
        <v>52</v>
      </c>
      <c r="C1273" s="89" t="s">
        <v>47</v>
      </c>
      <c r="D1273" s="90">
        <v>44729</v>
      </c>
      <c r="AC1273" s="89">
        <v>412.52742899999998</v>
      </c>
      <c r="AI1273" s="89">
        <v>618.39218029999995</v>
      </c>
    </row>
    <row r="1274" spans="1:35" s="89" customFormat="1" x14ac:dyDescent="0.45">
      <c r="A1274" s="89" t="s">
        <v>51</v>
      </c>
      <c r="B1274" s="89" t="s">
        <v>52</v>
      </c>
      <c r="C1274" s="89" t="s">
        <v>47</v>
      </c>
      <c r="D1274" s="90">
        <v>44730</v>
      </c>
      <c r="AC1274" s="89">
        <v>412.52742899999998</v>
      </c>
      <c r="AI1274" s="89">
        <v>618.39218029999995</v>
      </c>
    </row>
    <row r="1275" spans="1:35" s="89" customFormat="1" x14ac:dyDescent="0.45">
      <c r="A1275" s="89" t="s">
        <v>51</v>
      </c>
      <c r="B1275" s="89" t="s">
        <v>52</v>
      </c>
      <c r="C1275" s="89" t="s">
        <v>47</v>
      </c>
      <c r="D1275" s="90">
        <v>44731</v>
      </c>
      <c r="AC1275" s="89">
        <v>412.52742899999998</v>
      </c>
      <c r="AI1275" s="89">
        <v>618.39218029999995</v>
      </c>
    </row>
    <row r="1276" spans="1:35" s="89" customFormat="1" x14ac:dyDescent="0.45">
      <c r="A1276" s="89" t="s">
        <v>51</v>
      </c>
      <c r="B1276" s="89" t="s">
        <v>52</v>
      </c>
      <c r="C1276" s="89" t="s">
        <v>47</v>
      </c>
      <c r="D1276" s="90">
        <v>44732</v>
      </c>
      <c r="AC1276" s="89">
        <v>412.52742899999998</v>
      </c>
      <c r="AI1276" s="89">
        <v>618.39218029999995</v>
      </c>
    </row>
    <row r="1277" spans="1:35" s="89" customFormat="1" x14ac:dyDescent="0.45">
      <c r="A1277" s="89" t="s">
        <v>51</v>
      </c>
      <c r="B1277" s="89" t="s">
        <v>52</v>
      </c>
      <c r="C1277" s="89" t="s">
        <v>47</v>
      </c>
      <c r="D1277" s="90">
        <v>44733</v>
      </c>
      <c r="AC1277" s="89">
        <v>412.52742899999998</v>
      </c>
      <c r="AI1277" s="89">
        <v>618.39218029999995</v>
      </c>
    </row>
    <row r="1278" spans="1:35" s="89" customFormat="1" x14ac:dyDescent="0.45">
      <c r="A1278" s="89" t="s">
        <v>51</v>
      </c>
      <c r="B1278" s="89" t="s">
        <v>52</v>
      </c>
      <c r="C1278" s="89" t="s">
        <v>47</v>
      </c>
      <c r="D1278" s="90">
        <v>44734</v>
      </c>
      <c r="AC1278" s="89">
        <v>412.52742899999998</v>
      </c>
      <c r="AI1278" s="89">
        <v>618.39218029999995</v>
      </c>
    </row>
    <row r="1279" spans="1:35" s="89" customFormat="1" x14ac:dyDescent="0.45">
      <c r="A1279" s="89" t="s">
        <v>51</v>
      </c>
      <c r="B1279" s="89" t="s">
        <v>52</v>
      </c>
      <c r="C1279" s="89" t="s">
        <v>47</v>
      </c>
      <c r="D1279" s="90">
        <v>44735</v>
      </c>
      <c r="AC1279" s="89">
        <v>412.52742899999998</v>
      </c>
      <c r="AI1279" s="89">
        <v>618.39218029999995</v>
      </c>
    </row>
    <row r="1280" spans="1:35" s="89" customFormat="1" x14ac:dyDescent="0.45">
      <c r="A1280" s="89" t="s">
        <v>51</v>
      </c>
      <c r="B1280" s="89" t="s">
        <v>52</v>
      </c>
      <c r="C1280" s="89" t="s">
        <v>47</v>
      </c>
      <c r="D1280" s="90">
        <v>44736</v>
      </c>
      <c r="AC1280" s="89">
        <v>412.52742899999998</v>
      </c>
      <c r="AI1280" s="89">
        <v>618.39218029999995</v>
      </c>
    </row>
    <row r="1281" spans="1:35" s="89" customFormat="1" x14ac:dyDescent="0.45">
      <c r="A1281" s="89" t="s">
        <v>51</v>
      </c>
      <c r="B1281" s="89" t="s">
        <v>52</v>
      </c>
      <c r="C1281" s="89" t="s">
        <v>47</v>
      </c>
      <c r="D1281" s="90">
        <v>44737</v>
      </c>
      <c r="AC1281" s="89">
        <v>412.52742899999998</v>
      </c>
      <c r="AI1281" s="89">
        <v>618.39218029999995</v>
      </c>
    </row>
    <row r="1282" spans="1:35" s="89" customFormat="1" x14ac:dyDescent="0.45">
      <c r="A1282" s="89" t="s">
        <v>51</v>
      </c>
      <c r="B1282" s="89" t="s">
        <v>52</v>
      </c>
      <c r="C1282" s="89" t="s">
        <v>47</v>
      </c>
      <c r="D1282" s="90">
        <v>44738</v>
      </c>
      <c r="AC1282" s="89">
        <v>412.52742899999998</v>
      </c>
      <c r="AI1282" s="89">
        <v>618.39218029999995</v>
      </c>
    </row>
    <row r="1283" spans="1:35" s="89" customFormat="1" x14ac:dyDescent="0.45">
      <c r="A1283" s="89" t="s">
        <v>51</v>
      </c>
      <c r="B1283" s="89" t="s">
        <v>52</v>
      </c>
      <c r="C1283" s="89" t="s">
        <v>47</v>
      </c>
      <c r="D1283" s="90">
        <v>44739</v>
      </c>
      <c r="AC1283" s="89">
        <v>412.52742899999998</v>
      </c>
      <c r="AI1283" s="89">
        <v>618.39218029999995</v>
      </c>
    </row>
    <row r="1284" spans="1:35" s="89" customFormat="1" x14ac:dyDescent="0.45">
      <c r="A1284" s="89" t="s">
        <v>51</v>
      </c>
      <c r="B1284" s="89" t="s">
        <v>52</v>
      </c>
      <c r="C1284" s="89" t="s">
        <v>47</v>
      </c>
      <c r="D1284" s="90">
        <v>44740</v>
      </c>
      <c r="AC1284" s="89">
        <v>412.52742899999998</v>
      </c>
      <c r="AI1284" s="89">
        <v>618.39218029999995</v>
      </c>
    </row>
    <row r="1285" spans="1:35" s="89" customFormat="1" x14ac:dyDescent="0.45">
      <c r="A1285" s="89" t="s">
        <v>51</v>
      </c>
      <c r="B1285" s="89" t="s">
        <v>52</v>
      </c>
      <c r="C1285" s="89" t="s">
        <v>47</v>
      </c>
      <c r="D1285" s="90">
        <v>44741</v>
      </c>
      <c r="AC1285" s="89">
        <v>412.52742899999998</v>
      </c>
      <c r="AI1285" s="89">
        <v>618.39218029999995</v>
      </c>
    </row>
    <row r="1286" spans="1:35" s="89" customFormat="1" x14ac:dyDescent="0.45">
      <c r="A1286" s="89" t="s">
        <v>51</v>
      </c>
      <c r="B1286" s="89" t="s">
        <v>52</v>
      </c>
      <c r="C1286" s="89" t="s">
        <v>47</v>
      </c>
      <c r="D1286" s="90">
        <v>44742</v>
      </c>
      <c r="AC1286" s="89">
        <v>412.52742899999998</v>
      </c>
      <c r="AI1286" s="89">
        <v>618.39218029999995</v>
      </c>
    </row>
    <row r="1287" spans="1:35" s="89" customFormat="1" x14ac:dyDescent="0.45">
      <c r="A1287" s="89" t="s">
        <v>51</v>
      </c>
      <c r="B1287" s="89" t="s">
        <v>52</v>
      </c>
      <c r="C1287" s="89" t="s">
        <v>47</v>
      </c>
      <c r="D1287" s="90">
        <v>44743</v>
      </c>
      <c r="AC1287" s="89">
        <v>412.52742899999998</v>
      </c>
      <c r="AI1287" s="89">
        <v>618.39218029999995</v>
      </c>
    </row>
    <row r="1288" spans="1:35" s="89" customFormat="1" x14ac:dyDescent="0.45">
      <c r="A1288" s="89" t="s">
        <v>51</v>
      </c>
      <c r="B1288" s="89" t="s">
        <v>52</v>
      </c>
      <c r="C1288" s="89" t="s">
        <v>47</v>
      </c>
      <c r="D1288" s="90">
        <v>44744</v>
      </c>
      <c r="AC1288" s="89">
        <v>412.52742899999998</v>
      </c>
      <c r="AI1288" s="89">
        <v>618.39218029999995</v>
      </c>
    </row>
    <row r="1289" spans="1:35" s="89" customFormat="1" x14ac:dyDescent="0.45">
      <c r="A1289" s="89" t="s">
        <v>51</v>
      </c>
      <c r="B1289" s="89" t="s">
        <v>52</v>
      </c>
      <c r="C1289" s="89" t="s">
        <v>47</v>
      </c>
      <c r="D1289" s="90">
        <v>44745</v>
      </c>
      <c r="AC1289" s="89">
        <v>412.52742899999998</v>
      </c>
      <c r="AI1289" s="89">
        <v>618.39218029999995</v>
      </c>
    </row>
    <row r="1290" spans="1:35" s="89" customFormat="1" x14ac:dyDescent="0.45">
      <c r="A1290" s="89" t="s">
        <v>51</v>
      </c>
      <c r="B1290" s="89" t="s">
        <v>52</v>
      </c>
      <c r="C1290" s="89" t="s">
        <v>47</v>
      </c>
      <c r="D1290" s="90">
        <v>44746</v>
      </c>
      <c r="AC1290" s="89">
        <v>412.52742899999998</v>
      </c>
      <c r="AI1290" s="89">
        <v>618.39218029999995</v>
      </c>
    </row>
    <row r="1291" spans="1:35" s="89" customFormat="1" x14ac:dyDescent="0.45">
      <c r="A1291" s="89" t="s">
        <v>51</v>
      </c>
      <c r="B1291" s="89" t="s">
        <v>52</v>
      </c>
      <c r="C1291" s="89" t="s">
        <v>47</v>
      </c>
      <c r="D1291" s="90">
        <v>44747</v>
      </c>
      <c r="AC1291" s="89">
        <v>412.52742899999998</v>
      </c>
      <c r="AI1291" s="89">
        <v>618.39218029999995</v>
      </c>
    </row>
    <row r="1292" spans="1:35" s="89" customFormat="1" x14ac:dyDescent="0.45">
      <c r="A1292" s="89" t="s">
        <v>51</v>
      </c>
      <c r="B1292" s="89" t="s">
        <v>52</v>
      </c>
      <c r="C1292" s="89" t="s">
        <v>47</v>
      </c>
      <c r="D1292" s="90">
        <v>44748</v>
      </c>
      <c r="AC1292" s="89">
        <v>412.52742899999998</v>
      </c>
      <c r="AI1292" s="89">
        <v>618.39218029999995</v>
      </c>
    </row>
    <row r="1293" spans="1:35" s="89" customFormat="1" x14ac:dyDescent="0.45">
      <c r="A1293" s="89" t="s">
        <v>51</v>
      </c>
      <c r="B1293" s="89" t="s">
        <v>52</v>
      </c>
      <c r="C1293" s="89" t="s">
        <v>47</v>
      </c>
      <c r="D1293" s="90">
        <v>44749</v>
      </c>
      <c r="AC1293" s="89">
        <v>412.52742899999998</v>
      </c>
      <c r="AI1293" s="89">
        <v>618.39218029999995</v>
      </c>
    </row>
    <row r="1294" spans="1:35" s="89" customFormat="1" x14ac:dyDescent="0.45">
      <c r="A1294" s="89" t="s">
        <v>51</v>
      </c>
      <c r="B1294" s="89" t="s">
        <v>52</v>
      </c>
      <c r="C1294" s="89" t="s">
        <v>47</v>
      </c>
      <c r="D1294" s="90">
        <v>44750</v>
      </c>
      <c r="AC1294" s="89">
        <v>412.52742899999998</v>
      </c>
      <c r="AI1294" s="89">
        <v>618.39218029999995</v>
      </c>
    </row>
    <row r="1295" spans="1:35" s="89" customFormat="1" x14ac:dyDescent="0.45">
      <c r="A1295" s="89" t="s">
        <v>51</v>
      </c>
      <c r="B1295" s="89" t="s">
        <v>52</v>
      </c>
      <c r="C1295" s="89" t="s">
        <v>47</v>
      </c>
      <c r="D1295" s="90">
        <v>44751</v>
      </c>
      <c r="AC1295" s="89">
        <v>412.52742899999998</v>
      </c>
      <c r="AI1295" s="89">
        <v>618.39218029999995</v>
      </c>
    </row>
    <row r="1296" spans="1:35" s="89" customFormat="1" x14ac:dyDescent="0.45">
      <c r="A1296" s="89" t="s">
        <v>51</v>
      </c>
      <c r="B1296" s="89" t="s">
        <v>52</v>
      </c>
      <c r="C1296" s="89" t="s">
        <v>47</v>
      </c>
      <c r="D1296" s="90">
        <v>44752</v>
      </c>
      <c r="AC1296" s="89">
        <v>412.52742899999998</v>
      </c>
      <c r="AI1296" s="89">
        <v>618.39218029999995</v>
      </c>
    </row>
    <row r="1297" spans="1:35" s="89" customFormat="1" x14ac:dyDescent="0.45">
      <c r="A1297" s="89" t="s">
        <v>51</v>
      </c>
      <c r="B1297" s="89" t="s">
        <v>52</v>
      </c>
      <c r="C1297" s="89" t="s">
        <v>47</v>
      </c>
      <c r="D1297" s="90">
        <v>44753</v>
      </c>
      <c r="AC1297" s="89">
        <v>412.52742899999998</v>
      </c>
      <c r="AI1297" s="89">
        <v>618.39218029999995</v>
      </c>
    </row>
    <row r="1298" spans="1:35" s="89" customFormat="1" x14ac:dyDescent="0.45">
      <c r="A1298" s="89" t="s">
        <v>51</v>
      </c>
      <c r="B1298" s="89" t="s">
        <v>52</v>
      </c>
      <c r="C1298" s="89" t="s">
        <v>47</v>
      </c>
      <c r="D1298" s="90">
        <v>44754</v>
      </c>
      <c r="AC1298" s="89">
        <v>412.52742899999998</v>
      </c>
      <c r="AI1298" s="89">
        <v>618.39218029999995</v>
      </c>
    </row>
    <row r="1299" spans="1:35" s="89" customFormat="1" x14ac:dyDescent="0.45">
      <c r="A1299" s="89" t="s">
        <v>51</v>
      </c>
      <c r="B1299" s="89" t="s">
        <v>52</v>
      </c>
      <c r="C1299" s="89" t="s">
        <v>47</v>
      </c>
      <c r="D1299" s="90">
        <v>44755</v>
      </c>
      <c r="AC1299" s="89">
        <v>412.52742899999998</v>
      </c>
      <c r="AI1299" s="89">
        <v>618.39218029999995</v>
      </c>
    </row>
    <row r="1300" spans="1:35" s="89" customFormat="1" x14ac:dyDescent="0.45">
      <c r="A1300" s="89" t="s">
        <v>51</v>
      </c>
      <c r="B1300" s="89" t="s">
        <v>52</v>
      </c>
      <c r="C1300" s="89" t="s">
        <v>47</v>
      </c>
      <c r="D1300" s="90">
        <v>44756</v>
      </c>
      <c r="AC1300" s="89">
        <v>412.52742899999998</v>
      </c>
      <c r="AI1300" s="89">
        <v>618.39218029999995</v>
      </c>
    </row>
    <row r="1301" spans="1:35" s="89" customFormat="1" x14ac:dyDescent="0.45">
      <c r="A1301" s="89" t="s">
        <v>51</v>
      </c>
      <c r="B1301" s="89" t="s">
        <v>52</v>
      </c>
      <c r="C1301" s="89" t="s">
        <v>47</v>
      </c>
      <c r="D1301" s="90">
        <v>44757</v>
      </c>
      <c r="AC1301" s="89">
        <v>412.52742899999998</v>
      </c>
      <c r="AI1301" s="89">
        <v>618.39218029999995</v>
      </c>
    </row>
    <row r="1302" spans="1:35" s="89" customFormat="1" x14ac:dyDescent="0.45">
      <c r="A1302" s="89" t="s">
        <v>51</v>
      </c>
      <c r="B1302" s="89" t="s">
        <v>52</v>
      </c>
      <c r="C1302" s="89" t="s">
        <v>47</v>
      </c>
      <c r="D1302" s="90">
        <v>44758</v>
      </c>
      <c r="AC1302" s="89">
        <v>412.52742899999998</v>
      </c>
      <c r="AI1302" s="89">
        <v>618.39218029999995</v>
      </c>
    </row>
    <row r="1303" spans="1:35" s="89" customFormat="1" x14ac:dyDescent="0.45">
      <c r="A1303" s="89" t="s">
        <v>51</v>
      </c>
      <c r="B1303" s="89" t="s">
        <v>52</v>
      </c>
      <c r="C1303" s="89" t="s">
        <v>47</v>
      </c>
      <c r="D1303" s="90">
        <v>44759</v>
      </c>
      <c r="AC1303" s="89">
        <v>412.52742899999998</v>
      </c>
      <c r="AI1303" s="89">
        <v>618.39218029999995</v>
      </c>
    </row>
    <row r="1304" spans="1:35" s="89" customFormat="1" x14ac:dyDescent="0.45">
      <c r="A1304" s="89" t="s">
        <v>51</v>
      </c>
      <c r="B1304" s="89" t="s">
        <v>52</v>
      </c>
      <c r="C1304" s="89" t="s">
        <v>47</v>
      </c>
      <c r="D1304" s="90">
        <v>44760</v>
      </c>
      <c r="AC1304" s="89">
        <v>412.52742899999998</v>
      </c>
      <c r="AI1304" s="89">
        <v>618.39218029999995</v>
      </c>
    </row>
    <row r="1305" spans="1:35" s="89" customFormat="1" x14ac:dyDescent="0.45">
      <c r="A1305" s="89" t="s">
        <v>51</v>
      </c>
      <c r="B1305" s="89" t="s">
        <v>52</v>
      </c>
      <c r="C1305" s="89" t="s">
        <v>47</v>
      </c>
      <c r="D1305" s="90">
        <v>44761</v>
      </c>
      <c r="AC1305" s="89">
        <v>412.52742899999998</v>
      </c>
      <c r="AI1305" s="89">
        <v>618.39218029999995</v>
      </c>
    </row>
    <row r="1306" spans="1:35" s="89" customFormat="1" x14ac:dyDescent="0.45">
      <c r="A1306" s="89" t="s">
        <v>51</v>
      </c>
      <c r="B1306" s="89" t="s">
        <v>52</v>
      </c>
      <c r="C1306" s="89" t="s">
        <v>47</v>
      </c>
      <c r="D1306" s="90">
        <v>44762</v>
      </c>
      <c r="AC1306" s="89">
        <v>412.52742899999998</v>
      </c>
      <c r="AI1306" s="89">
        <v>618.39218029999995</v>
      </c>
    </row>
    <row r="1307" spans="1:35" s="89" customFormat="1" x14ac:dyDescent="0.45">
      <c r="A1307" s="89" t="s">
        <v>51</v>
      </c>
      <c r="B1307" s="89" t="s">
        <v>52</v>
      </c>
      <c r="C1307" s="89" t="s">
        <v>47</v>
      </c>
      <c r="D1307" s="90">
        <v>44763</v>
      </c>
      <c r="AC1307" s="89">
        <v>412.52742899999998</v>
      </c>
      <c r="AI1307" s="89">
        <v>618.39218029999995</v>
      </c>
    </row>
    <row r="1308" spans="1:35" s="89" customFormat="1" x14ac:dyDescent="0.45">
      <c r="A1308" s="89" t="s">
        <v>51</v>
      </c>
      <c r="B1308" s="89" t="s">
        <v>52</v>
      </c>
      <c r="C1308" s="89" t="s">
        <v>47</v>
      </c>
      <c r="D1308" s="90">
        <v>44764</v>
      </c>
      <c r="AC1308" s="89">
        <v>412.52742899999998</v>
      </c>
      <c r="AI1308" s="89">
        <v>618.39218029999995</v>
      </c>
    </row>
    <row r="1309" spans="1:35" s="89" customFormat="1" x14ac:dyDescent="0.45">
      <c r="A1309" s="89" t="s">
        <v>51</v>
      </c>
      <c r="B1309" s="89" t="s">
        <v>52</v>
      </c>
      <c r="C1309" s="89" t="s">
        <v>47</v>
      </c>
      <c r="D1309" s="90">
        <v>44765</v>
      </c>
      <c r="AC1309" s="89">
        <v>412.52742899999998</v>
      </c>
      <c r="AI1309" s="89">
        <v>618.39218029999995</v>
      </c>
    </row>
    <row r="1310" spans="1:35" s="89" customFormat="1" x14ac:dyDescent="0.45">
      <c r="A1310" s="89" t="s">
        <v>51</v>
      </c>
      <c r="B1310" s="89" t="s">
        <v>52</v>
      </c>
      <c r="C1310" s="89" t="s">
        <v>47</v>
      </c>
      <c r="D1310" s="90">
        <v>44766</v>
      </c>
      <c r="AC1310" s="89">
        <v>412.52742899999998</v>
      </c>
      <c r="AI1310" s="89">
        <v>618.39218029999995</v>
      </c>
    </row>
    <row r="1311" spans="1:35" s="89" customFormat="1" x14ac:dyDescent="0.45">
      <c r="A1311" s="89" t="s">
        <v>51</v>
      </c>
      <c r="B1311" s="89" t="s">
        <v>52</v>
      </c>
      <c r="C1311" s="89" t="s">
        <v>47</v>
      </c>
      <c r="D1311" s="90">
        <v>44767</v>
      </c>
      <c r="AC1311" s="89">
        <v>412.52742899999998</v>
      </c>
      <c r="AI1311" s="89">
        <v>618.39218029999995</v>
      </c>
    </row>
    <row r="1312" spans="1:35" s="89" customFormat="1" x14ac:dyDescent="0.45">
      <c r="A1312" s="89" t="s">
        <v>51</v>
      </c>
      <c r="B1312" s="89" t="s">
        <v>52</v>
      </c>
      <c r="C1312" s="89" t="s">
        <v>47</v>
      </c>
      <c r="D1312" s="90">
        <v>44768</v>
      </c>
      <c r="AC1312" s="89">
        <v>412.52742899999998</v>
      </c>
      <c r="AI1312" s="89">
        <v>618.39218029999995</v>
      </c>
    </row>
    <row r="1313" spans="1:35" s="89" customFormat="1" x14ac:dyDescent="0.45">
      <c r="A1313" s="89" t="s">
        <v>51</v>
      </c>
      <c r="B1313" s="89" t="s">
        <v>52</v>
      </c>
      <c r="C1313" s="89" t="s">
        <v>47</v>
      </c>
      <c r="D1313" s="90">
        <v>44769</v>
      </c>
      <c r="AC1313" s="89">
        <v>412.52742899999998</v>
      </c>
      <c r="AI1313" s="89">
        <v>618.39218029999995</v>
      </c>
    </row>
    <row r="1314" spans="1:35" s="89" customFormat="1" x14ac:dyDescent="0.45">
      <c r="A1314" s="89" t="s">
        <v>51</v>
      </c>
      <c r="B1314" s="89" t="s">
        <v>52</v>
      </c>
      <c r="C1314" s="89" t="s">
        <v>47</v>
      </c>
      <c r="D1314" s="90">
        <v>44770</v>
      </c>
      <c r="AC1314" s="89">
        <v>412.52742899999998</v>
      </c>
      <c r="AI1314" s="89">
        <v>618.39218029999995</v>
      </c>
    </row>
    <row r="1315" spans="1:35" s="89" customFormat="1" x14ac:dyDescent="0.45">
      <c r="A1315" s="89" t="s">
        <v>51</v>
      </c>
      <c r="B1315" s="89" t="s">
        <v>52</v>
      </c>
      <c r="C1315" s="89" t="s">
        <v>47</v>
      </c>
      <c r="D1315" s="90">
        <v>44771</v>
      </c>
      <c r="AC1315" s="89">
        <v>412.52742899999998</v>
      </c>
      <c r="AI1315" s="89">
        <v>618.39218029999995</v>
      </c>
    </row>
    <row r="1316" spans="1:35" s="89" customFormat="1" x14ac:dyDescent="0.45">
      <c r="A1316" s="89" t="s">
        <v>51</v>
      </c>
      <c r="B1316" s="89" t="s">
        <v>52</v>
      </c>
      <c r="C1316" s="89" t="s">
        <v>47</v>
      </c>
      <c r="D1316" s="90">
        <v>44772</v>
      </c>
      <c r="AC1316" s="89">
        <v>412.52742899999998</v>
      </c>
      <c r="AI1316" s="89">
        <v>618.39218029999995</v>
      </c>
    </row>
    <row r="1317" spans="1:35" s="89" customFormat="1" x14ac:dyDescent="0.45">
      <c r="A1317" s="89" t="s">
        <v>51</v>
      </c>
      <c r="B1317" s="89" t="s">
        <v>52</v>
      </c>
      <c r="C1317" s="89" t="s">
        <v>47</v>
      </c>
      <c r="D1317" s="90">
        <v>44773</v>
      </c>
      <c r="AC1317" s="89">
        <v>412.52742899999998</v>
      </c>
      <c r="AI1317" s="89">
        <v>618.39218029999995</v>
      </c>
    </row>
    <row r="1318" spans="1:35" s="89" customFormat="1" x14ac:dyDescent="0.45">
      <c r="A1318" s="89" t="s">
        <v>51</v>
      </c>
      <c r="B1318" s="89" t="s">
        <v>52</v>
      </c>
      <c r="C1318" s="89" t="s">
        <v>47</v>
      </c>
      <c r="D1318" s="90">
        <v>44774</v>
      </c>
      <c r="AC1318" s="89">
        <v>412.52742899999998</v>
      </c>
      <c r="AI1318" s="89">
        <v>618.39218029999995</v>
      </c>
    </row>
    <row r="1319" spans="1:35" s="89" customFormat="1" x14ac:dyDescent="0.45">
      <c r="A1319" s="89" t="s">
        <v>51</v>
      </c>
      <c r="B1319" s="89" t="s">
        <v>52</v>
      </c>
      <c r="C1319" s="89" t="s">
        <v>47</v>
      </c>
      <c r="D1319" s="90">
        <v>44775</v>
      </c>
      <c r="AC1319" s="89">
        <v>412.52742899999998</v>
      </c>
      <c r="AI1319" s="89">
        <v>618.39218029999995</v>
      </c>
    </row>
    <row r="1320" spans="1:35" s="89" customFormat="1" x14ac:dyDescent="0.45">
      <c r="A1320" s="89" t="s">
        <v>51</v>
      </c>
      <c r="B1320" s="89" t="s">
        <v>52</v>
      </c>
      <c r="C1320" s="89" t="s">
        <v>47</v>
      </c>
      <c r="D1320" s="90">
        <v>44776</v>
      </c>
      <c r="AC1320" s="89">
        <v>412.52742899999998</v>
      </c>
      <c r="AI1320" s="89">
        <v>618.39218029999995</v>
      </c>
    </row>
    <row r="1321" spans="1:35" s="89" customFormat="1" x14ac:dyDescent="0.45">
      <c r="A1321" s="89" t="s">
        <v>51</v>
      </c>
      <c r="B1321" s="89" t="s">
        <v>52</v>
      </c>
      <c r="C1321" s="89" t="s">
        <v>47</v>
      </c>
      <c r="D1321" s="90">
        <v>44777</v>
      </c>
      <c r="AC1321" s="89">
        <v>412.52742899999998</v>
      </c>
      <c r="AI1321" s="89">
        <v>618.39218029999995</v>
      </c>
    </row>
    <row r="1322" spans="1:35" s="89" customFormat="1" x14ac:dyDescent="0.45">
      <c r="A1322" s="89" t="s">
        <v>51</v>
      </c>
      <c r="B1322" s="89" t="s">
        <v>52</v>
      </c>
      <c r="C1322" s="89" t="s">
        <v>47</v>
      </c>
      <c r="D1322" s="90">
        <v>44778</v>
      </c>
      <c r="AC1322" s="89">
        <v>412.52742899999998</v>
      </c>
      <c r="AI1322" s="89">
        <v>618.39218029999995</v>
      </c>
    </row>
    <row r="1323" spans="1:35" s="89" customFormat="1" x14ac:dyDescent="0.45">
      <c r="A1323" s="89" t="s">
        <v>51</v>
      </c>
      <c r="B1323" s="89" t="s">
        <v>52</v>
      </c>
      <c r="C1323" s="89" t="s">
        <v>47</v>
      </c>
      <c r="D1323" s="90">
        <v>44779</v>
      </c>
      <c r="AC1323" s="89">
        <v>412.52742899999998</v>
      </c>
      <c r="AI1323" s="89">
        <v>618.39218029999995</v>
      </c>
    </row>
    <row r="1324" spans="1:35" s="89" customFormat="1" x14ac:dyDescent="0.45">
      <c r="A1324" s="89" t="s">
        <v>51</v>
      </c>
      <c r="B1324" s="89" t="s">
        <v>52</v>
      </c>
      <c r="C1324" s="89" t="s">
        <v>47</v>
      </c>
      <c r="D1324" s="90">
        <v>44780</v>
      </c>
      <c r="AC1324" s="89">
        <v>412.52742899999998</v>
      </c>
      <c r="AI1324" s="89">
        <v>618.39218029999995</v>
      </c>
    </row>
    <row r="1325" spans="1:35" s="89" customFormat="1" x14ac:dyDescent="0.45">
      <c r="A1325" s="89" t="s">
        <v>51</v>
      </c>
      <c r="B1325" s="89" t="s">
        <v>52</v>
      </c>
      <c r="C1325" s="89" t="s">
        <v>47</v>
      </c>
      <c r="D1325" s="90">
        <v>44781</v>
      </c>
      <c r="AC1325" s="89">
        <v>412.52742899999998</v>
      </c>
      <c r="AI1325" s="89">
        <v>618.39218029999995</v>
      </c>
    </row>
    <row r="1326" spans="1:35" s="89" customFormat="1" x14ac:dyDescent="0.45">
      <c r="A1326" s="89" t="s">
        <v>51</v>
      </c>
      <c r="B1326" s="89" t="s">
        <v>52</v>
      </c>
      <c r="C1326" s="89" t="s">
        <v>47</v>
      </c>
      <c r="D1326" s="90">
        <v>44782</v>
      </c>
      <c r="AC1326" s="89">
        <v>412.52742899999998</v>
      </c>
      <c r="AI1326" s="89">
        <v>618.39218029999995</v>
      </c>
    </row>
    <row r="1327" spans="1:35" s="89" customFormat="1" x14ac:dyDescent="0.45">
      <c r="A1327" s="89" t="s">
        <v>51</v>
      </c>
      <c r="B1327" s="89" t="s">
        <v>52</v>
      </c>
      <c r="C1327" s="89" t="s">
        <v>47</v>
      </c>
      <c r="D1327" s="90">
        <v>44783</v>
      </c>
      <c r="AC1327" s="89">
        <v>412.52742899999998</v>
      </c>
      <c r="AI1327" s="89">
        <v>618.39218029999995</v>
      </c>
    </row>
    <row r="1328" spans="1:35" s="89" customFormat="1" x14ac:dyDescent="0.45">
      <c r="A1328" s="89" t="s">
        <v>51</v>
      </c>
      <c r="B1328" s="89" t="s">
        <v>52</v>
      </c>
      <c r="C1328" s="89" t="s">
        <v>47</v>
      </c>
      <c r="D1328" s="90">
        <v>44784</v>
      </c>
      <c r="AC1328" s="89">
        <v>412.52742899999998</v>
      </c>
      <c r="AI1328" s="89">
        <v>618.39218029999995</v>
      </c>
    </row>
    <row r="1329" spans="1:35" s="89" customFormat="1" x14ac:dyDescent="0.45">
      <c r="A1329" s="89" t="s">
        <v>51</v>
      </c>
      <c r="B1329" s="89" t="s">
        <v>52</v>
      </c>
      <c r="C1329" s="89" t="s">
        <v>47</v>
      </c>
      <c r="D1329" s="90">
        <v>44785</v>
      </c>
      <c r="AC1329" s="89">
        <v>412.52742899999998</v>
      </c>
      <c r="AI1329" s="89">
        <v>618.39218029999995</v>
      </c>
    </row>
    <row r="1330" spans="1:35" s="89" customFormat="1" x14ac:dyDescent="0.45">
      <c r="A1330" s="89" t="s">
        <v>51</v>
      </c>
      <c r="B1330" s="89" t="s">
        <v>52</v>
      </c>
      <c r="C1330" s="89" t="s">
        <v>47</v>
      </c>
      <c r="D1330" s="90">
        <v>44786</v>
      </c>
      <c r="AC1330" s="89">
        <v>412.52742899999998</v>
      </c>
      <c r="AI1330" s="89">
        <v>618.39218029999995</v>
      </c>
    </row>
    <row r="1331" spans="1:35" s="89" customFormat="1" x14ac:dyDescent="0.45">
      <c r="A1331" s="89" t="s">
        <v>51</v>
      </c>
      <c r="B1331" s="89" t="s">
        <v>52</v>
      </c>
      <c r="C1331" s="89" t="s">
        <v>47</v>
      </c>
      <c r="D1331" s="90">
        <v>44787</v>
      </c>
      <c r="AC1331" s="89">
        <v>412.52742899999998</v>
      </c>
      <c r="AI1331" s="89">
        <v>618.39218029999995</v>
      </c>
    </row>
    <row r="1332" spans="1:35" s="89" customFormat="1" x14ac:dyDescent="0.45">
      <c r="A1332" s="89" t="s">
        <v>51</v>
      </c>
      <c r="B1332" s="89" t="s">
        <v>52</v>
      </c>
      <c r="C1332" s="89" t="s">
        <v>47</v>
      </c>
      <c r="D1332" s="90">
        <v>44788</v>
      </c>
      <c r="AC1332" s="89">
        <v>412.52742899999998</v>
      </c>
      <c r="AI1332" s="89">
        <v>618.39218029999995</v>
      </c>
    </row>
    <row r="1333" spans="1:35" s="89" customFormat="1" x14ac:dyDescent="0.45">
      <c r="A1333" s="89" t="s">
        <v>51</v>
      </c>
      <c r="B1333" s="89" t="s">
        <v>52</v>
      </c>
      <c r="C1333" s="89" t="s">
        <v>47</v>
      </c>
      <c r="D1333" s="90">
        <v>44789</v>
      </c>
      <c r="AC1333" s="89">
        <v>412.52742899999998</v>
      </c>
      <c r="AI1333" s="89">
        <v>618.39218029999995</v>
      </c>
    </row>
    <row r="1334" spans="1:35" s="89" customFormat="1" x14ac:dyDescent="0.45">
      <c r="A1334" s="89" t="s">
        <v>51</v>
      </c>
      <c r="B1334" s="89" t="s">
        <v>52</v>
      </c>
      <c r="C1334" s="89" t="s">
        <v>47</v>
      </c>
      <c r="D1334" s="90">
        <v>44790</v>
      </c>
      <c r="AC1334" s="89">
        <v>412.52742899999998</v>
      </c>
      <c r="AI1334" s="89">
        <v>618.39218029999995</v>
      </c>
    </row>
    <row r="1335" spans="1:35" s="89" customFormat="1" x14ac:dyDescent="0.45">
      <c r="A1335" s="89" t="s">
        <v>51</v>
      </c>
      <c r="B1335" s="89" t="s">
        <v>52</v>
      </c>
      <c r="C1335" s="89" t="s">
        <v>47</v>
      </c>
      <c r="D1335" s="90">
        <v>44791</v>
      </c>
      <c r="AC1335" s="89">
        <v>412.52742899999998</v>
      </c>
      <c r="AI1335" s="89">
        <v>618.39218029999995</v>
      </c>
    </row>
    <row r="1336" spans="1:35" s="89" customFormat="1" x14ac:dyDescent="0.45">
      <c r="A1336" s="89" t="s">
        <v>51</v>
      </c>
      <c r="B1336" s="89" t="s">
        <v>52</v>
      </c>
      <c r="C1336" s="89" t="s">
        <v>47</v>
      </c>
      <c r="D1336" s="90">
        <v>44792</v>
      </c>
      <c r="AC1336" s="89">
        <v>412.52742899999998</v>
      </c>
      <c r="AI1336" s="89">
        <v>618.39218029999995</v>
      </c>
    </row>
    <row r="1337" spans="1:35" s="89" customFormat="1" x14ac:dyDescent="0.45">
      <c r="A1337" s="89" t="s">
        <v>51</v>
      </c>
      <c r="B1337" s="89" t="s">
        <v>52</v>
      </c>
      <c r="C1337" s="89" t="s">
        <v>47</v>
      </c>
      <c r="D1337" s="90">
        <v>44793</v>
      </c>
      <c r="AC1337" s="89">
        <v>412.52742899999998</v>
      </c>
      <c r="AI1337" s="89">
        <v>618.39218029999995</v>
      </c>
    </row>
    <row r="1338" spans="1:35" s="89" customFormat="1" x14ac:dyDescent="0.45">
      <c r="A1338" s="89" t="s">
        <v>51</v>
      </c>
      <c r="B1338" s="89" t="s">
        <v>52</v>
      </c>
      <c r="C1338" s="89" t="s">
        <v>47</v>
      </c>
      <c r="D1338" s="90">
        <v>44794</v>
      </c>
      <c r="AC1338" s="89">
        <v>412.52742899999998</v>
      </c>
      <c r="AI1338" s="89">
        <v>618.39218029999995</v>
      </c>
    </row>
    <row r="1339" spans="1:35" s="89" customFormat="1" x14ac:dyDescent="0.45">
      <c r="A1339" s="89" t="s">
        <v>51</v>
      </c>
      <c r="B1339" s="89" t="s">
        <v>52</v>
      </c>
      <c r="C1339" s="89" t="s">
        <v>47</v>
      </c>
      <c r="D1339" s="90">
        <v>44795</v>
      </c>
      <c r="AC1339" s="89">
        <v>412.52742899999998</v>
      </c>
      <c r="AI1339" s="89">
        <v>618.39218029999995</v>
      </c>
    </row>
    <row r="1340" spans="1:35" s="89" customFormat="1" x14ac:dyDescent="0.45">
      <c r="A1340" s="89" t="s">
        <v>51</v>
      </c>
      <c r="B1340" s="89" t="s">
        <v>52</v>
      </c>
      <c r="C1340" s="89" t="s">
        <v>47</v>
      </c>
      <c r="D1340" s="90">
        <v>44796</v>
      </c>
      <c r="AC1340" s="89">
        <v>412.52742899999998</v>
      </c>
      <c r="AI1340" s="89">
        <v>618.39218029999995</v>
      </c>
    </row>
    <row r="1341" spans="1:35" s="89" customFormat="1" x14ac:dyDescent="0.45">
      <c r="A1341" s="89" t="s">
        <v>51</v>
      </c>
      <c r="B1341" s="89" t="s">
        <v>52</v>
      </c>
      <c r="C1341" s="89" t="s">
        <v>47</v>
      </c>
      <c r="D1341" s="90">
        <v>44797</v>
      </c>
      <c r="AC1341" s="89">
        <v>412.52742899999998</v>
      </c>
      <c r="AI1341" s="89">
        <v>618.39218029999995</v>
      </c>
    </row>
    <row r="1342" spans="1:35" s="89" customFormat="1" x14ac:dyDescent="0.45">
      <c r="A1342" s="89" t="s">
        <v>51</v>
      </c>
      <c r="B1342" s="89" t="s">
        <v>52</v>
      </c>
      <c r="C1342" s="89" t="s">
        <v>47</v>
      </c>
      <c r="D1342" s="90">
        <v>44798</v>
      </c>
      <c r="AC1342" s="89">
        <v>412.52742899999998</v>
      </c>
      <c r="AI1342" s="89">
        <v>618.39218029999995</v>
      </c>
    </row>
    <row r="1343" spans="1:35" s="89" customFormat="1" x14ac:dyDescent="0.45">
      <c r="A1343" s="89" t="s">
        <v>51</v>
      </c>
      <c r="B1343" s="89" t="s">
        <v>52</v>
      </c>
      <c r="C1343" s="89" t="s">
        <v>47</v>
      </c>
      <c r="D1343" s="90">
        <v>44799</v>
      </c>
      <c r="AC1343" s="89">
        <v>412.52742899999998</v>
      </c>
      <c r="AI1343" s="89">
        <v>618.39218029999995</v>
      </c>
    </row>
    <row r="1344" spans="1:35" s="89" customFormat="1" x14ac:dyDescent="0.45">
      <c r="A1344" s="89" t="s">
        <v>51</v>
      </c>
      <c r="B1344" s="89" t="s">
        <v>52</v>
      </c>
      <c r="C1344" s="89" t="s">
        <v>47</v>
      </c>
      <c r="D1344" s="90">
        <v>44800</v>
      </c>
      <c r="AC1344" s="89">
        <v>412.52742899999998</v>
      </c>
      <c r="AI1344" s="89">
        <v>618.39218029999995</v>
      </c>
    </row>
    <row r="1345" spans="1:35" s="89" customFormat="1" x14ac:dyDescent="0.45">
      <c r="A1345" s="89" t="s">
        <v>51</v>
      </c>
      <c r="B1345" s="89" t="s">
        <v>52</v>
      </c>
      <c r="C1345" s="89" t="s">
        <v>47</v>
      </c>
      <c r="D1345" s="90">
        <v>44801</v>
      </c>
      <c r="AC1345" s="89">
        <v>412.52742899999998</v>
      </c>
      <c r="AI1345" s="89">
        <v>618.39218029999995</v>
      </c>
    </row>
    <row r="1346" spans="1:35" s="89" customFormat="1" x14ac:dyDescent="0.45">
      <c r="A1346" s="89" t="s">
        <v>51</v>
      </c>
      <c r="B1346" s="89" t="s">
        <v>52</v>
      </c>
      <c r="C1346" s="89" t="s">
        <v>47</v>
      </c>
      <c r="D1346" s="90">
        <v>44802</v>
      </c>
      <c r="AC1346" s="89">
        <v>412.52742899999998</v>
      </c>
      <c r="AI1346" s="89">
        <v>618.39218029999995</v>
      </c>
    </row>
    <row r="1347" spans="1:35" s="89" customFormat="1" x14ac:dyDescent="0.45">
      <c r="A1347" s="89" t="s">
        <v>51</v>
      </c>
      <c r="B1347" s="89" t="s">
        <v>52</v>
      </c>
      <c r="C1347" s="89" t="s">
        <v>47</v>
      </c>
      <c r="D1347" s="90">
        <v>44803</v>
      </c>
      <c r="AC1347" s="89">
        <v>412.52742899999998</v>
      </c>
      <c r="AI1347" s="89">
        <v>618.39218029999995</v>
      </c>
    </row>
    <row r="1348" spans="1:35" s="89" customFormat="1" x14ac:dyDescent="0.45">
      <c r="A1348" s="89" t="s">
        <v>51</v>
      </c>
      <c r="B1348" s="89" t="s">
        <v>52</v>
      </c>
      <c r="C1348" s="89" t="s">
        <v>47</v>
      </c>
      <c r="D1348" s="90">
        <v>44804</v>
      </c>
      <c r="AC1348" s="89">
        <v>412.52742899999998</v>
      </c>
      <c r="AI1348" s="89">
        <v>618.39218029999995</v>
      </c>
    </row>
    <row r="1349" spans="1:35" s="89" customFormat="1" x14ac:dyDescent="0.45">
      <c r="A1349" s="89" t="s">
        <v>51</v>
      </c>
      <c r="B1349" s="89" t="s">
        <v>52</v>
      </c>
      <c r="C1349" s="89" t="s">
        <v>47</v>
      </c>
      <c r="D1349" s="90">
        <v>44805</v>
      </c>
      <c r="AC1349" s="89">
        <v>412.52742899999998</v>
      </c>
      <c r="AI1349" s="89">
        <v>618.39218029999995</v>
      </c>
    </row>
    <row r="1350" spans="1:35" s="89" customFormat="1" x14ac:dyDescent="0.45">
      <c r="A1350" s="89" t="s">
        <v>51</v>
      </c>
      <c r="B1350" s="89" t="s">
        <v>52</v>
      </c>
      <c r="C1350" s="89" t="s">
        <v>47</v>
      </c>
      <c r="D1350" s="90">
        <v>44806</v>
      </c>
      <c r="AC1350" s="89">
        <v>412.52742899999998</v>
      </c>
      <c r="AI1350" s="89">
        <v>618.39218029999995</v>
      </c>
    </row>
    <row r="1351" spans="1:35" s="89" customFormat="1" x14ac:dyDescent="0.45">
      <c r="A1351" s="89" t="s">
        <v>51</v>
      </c>
      <c r="B1351" s="89" t="s">
        <v>52</v>
      </c>
      <c r="C1351" s="89" t="s">
        <v>47</v>
      </c>
      <c r="D1351" s="90">
        <v>44807</v>
      </c>
      <c r="AC1351" s="89">
        <v>412.52742899999998</v>
      </c>
      <c r="AI1351" s="89">
        <v>618.39218029999995</v>
      </c>
    </row>
    <row r="1352" spans="1:35" s="89" customFormat="1" x14ac:dyDescent="0.45">
      <c r="A1352" s="89" t="s">
        <v>51</v>
      </c>
      <c r="B1352" s="89" t="s">
        <v>52</v>
      </c>
      <c r="C1352" s="89" t="s">
        <v>47</v>
      </c>
      <c r="D1352" s="90">
        <v>44808</v>
      </c>
      <c r="AC1352" s="89">
        <v>412.52742899999998</v>
      </c>
      <c r="AI1352" s="89">
        <v>618.39218029999995</v>
      </c>
    </row>
    <row r="1353" spans="1:35" s="89" customFormat="1" x14ac:dyDescent="0.45">
      <c r="A1353" s="89" t="s">
        <v>51</v>
      </c>
      <c r="B1353" s="89" t="s">
        <v>52</v>
      </c>
      <c r="C1353" s="89" t="s">
        <v>47</v>
      </c>
      <c r="D1353" s="90">
        <v>44809</v>
      </c>
      <c r="AC1353" s="89">
        <v>412.52742899999998</v>
      </c>
      <c r="AI1353" s="89">
        <v>618.39218029999995</v>
      </c>
    </row>
    <row r="1354" spans="1:35" s="89" customFormat="1" x14ac:dyDescent="0.45">
      <c r="A1354" s="89" t="s">
        <v>51</v>
      </c>
      <c r="B1354" s="89" t="s">
        <v>52</v>
      </c>
      <c r="C1354" s="89" t="s">
        <v>47</v>
      </c>
      <c r="D1354" s="90">
        <v>44810</v>
      </c>
      <c r="AC1354" s="89">
        <v>412.52742899999998</v>
      </c>
      <c r="AI1354" s="89">
        <v>618.39218029999995</v>
      </c>
    </row>
    <row r="1355" spans="1:35" s="89" customFormat="1" x14ac:dyDescent="0.45">
      <c r="A1355" s="89" t="s">
        <v>51</v>
      </c>
      <c r="B1355" s="89" t="s">
        <v>52</v>
      </c>
      <c r="C1355" s="89" t="s">
        <v>47</v>
      </c>
      <c r="D1355" s="90">
        <v>44811</v>
      </c>
      <c r="AC1355" s="89">
        <v>412.52742899999998</v>
      </c>
      <c r="AI1355" s="89">
        <v>618.39218029999995</v>
      </c>
    </row>
    <row r="1356" spans="1:35" s="89" customFormat="1" x14ac:dyDescent="0.45">
      <c r="A1356" s="89" t="s">
        <v>51</v>
      </c>
      <c r="B1356" s="89" t="s">
        <v>52</v>
      </c>
      <c r="C1356" s="89" t="s">
        <v>47</v>
      </c>
      <c r="D1356" s="90">
        <v>44812</v>
      </c>
      <c r="AC1356" s="89">
        <v>412.52742899999998</v>
      </c>
      <c r="AI1356" s="89">
        <v>618.39218029999995</v>
      </c>
    </row>
    <row r="1357" spans="1:35" s="89" customFormat="1" x14ac:dyDescent="0.45">
      <c r="A1357" s="89" t="s">
        <v>51</v>
      </c>
      <c r="B1357" s="89" t="s">
        <v>52</v>
      </c>
      <c r="C1357" s="89" t="s">
        <v>47</v>
      </c>
      <c r="D1357" s="90">
        <v>44813</v>
      </c>
      <c r="AC1357" s="89">
        <v>412.52742899999998</v>
      </c>
      <c r="AI1357" s="89">
        <v>618.39218029999995</v>
      </c>
    </row>
    <row r="1358" spans="1:35" s="89" customFormat="1" x14ac:dyDescent="0.45">
      <c r="A1358" s="89" t="s">
        <v>51</v>
      </c>
      <c r="B1358" s="89" t="s">
        <v>52</v>
      </c>
      <c r="C1358" s="89" t="s">
        <v>47</v>
      </c>
      <c r="D1358" s="90">
        <v>44814</v>
      </c>
      <c r="AC1358" s="89">
        <v>412.52742899999998</v>
      </c>
      <c r="AI1358" s="89">
        <v>618.39218029999995</v>
      </c>
    </row>
    <row r="1359" spans="1:35" s="89" customFormat="1" x14ac:dyDescent="0.45">
      <c r="A1359" s="89" t="s">
        <v>51</v>
      </c>
      <c r="B1359" s="89" t="s">
        <v>52</v>
      </c>
      <c r="C1359" s="89" t="s">
        <v>47</v>
      </c>
      <c r="D1359" s="90">
        <v>44815</v>
      </c>
      <c r="AC1359" s="89">
        <v>412.52742899999998</v>
      </c>
      <c r="AI1359" s="89">
        <v>618.39218029999995</v>
      </c>
    </row>
    <row r="1360" spans="1:35" s="89" customFormat="1" x14ac:dyDescent="0.45">
      <c r="A1360" s="89" t="s">
        <v>51</v>
      </c>
      <c r="B1360" s="89" t="s">
        <v>52</v>
      </c>
      <c r="C1360" s="89" t="s">
        <v>47</v>
      </c>
      <c r="D1360" s="90">
        <v>44816</v>
      </c>
      <c r="AC1360" s="89">
        <v>412.52742899999998</v>
      </c>
      <c r="AI1360" s="89">
        <v>618.39218029999995</v>
      </c>
    </row>
    <row r="1361" spans="1:35" s="89" customFormat="1" x14ac:dyDescent="0.45">
      <c r="A1361" s="89" t="s">
        <v>51</v>
      </c>
      <c r="B1361" s="89" t="s">
        <v>52</v>
      </c>
      <c r="C1361" s="89" t="s">
        <v>47</v>
      </c>
      <c r="D1361" s="90">
        <v>44817</v>
      </c>
      <c r="AC1361" s="89">
        <v>412.52742899999998</v>
      </c>
      <c r="AI1361" s="89">
        <v>618.39218029999995</v>
      </c>
    </row>
    <row r="1362" spans="1:35" s="89" customFormat="1" x14ac:dyDescent="0.45">
      <c r="A1362" s="89" t="s">
        <v>51</v>
      </c>
      <c r="B1362" s="89" t="s">
        <v>52</v>
      </c>
      <c r="C1362" s="89" t="s">
        <v>47</v>
      </c>
      <c r="D1362" s="90">
        <v>44818</v>
      </c>
      <c r="AC1362" s="89">
        <v>412.52742899999998</v>
      </c>
      <c r="AI1362" s="89">
        <v>618.39218029999995</v>
      </c>
    </row>
    <row r="1363" spans="1:35" s="89" customFormat="1" x14ac:dyDescent="0.45">
      <c r="A1363" s="89" t="s">
        <v>51</v>
      </c>
      <c r="B1363" s="89" t="s">
        <v>52</v>
      </c>
      <c r="C1363" s="89" t="s">
        <v>47</v>
      </c>
      <c r="D1363" s="90">
        <v>44819</v>
      </c>
      <c r="AC1363" s="89">
        <v>412.52742899999998</v>
      </c>
      <c r="AI1363" s="89">
        <v>618.39218029999995</v>
      </c>
    </row>
    <row r="1364" spans="1:35" s="89" customFormat="1" x14ac:dyDescent="0.45">
      <c r="A1364" s="89" t="s">
        <v>51</v>
      </c>
      <c r="B1364" s="89" t="s">
        <v>52</v>
      </c>
      <c r="C1364" s="89" t="s">
        <v>47</v>
      </c>
      <c r="D1364" s="90">
        <v>44820</v>
      </c>
      <c r="AC1364" s="89">
        <v>412.52742899999998</v>
      </c>
      <c r="AI1364" s="89">
        <v>618.39218029999995</v>
      </c>
    </row>
    <row r="1365" spans="1:35" s="89" customFormat="1" x14ac:dyDescent="0.45">
      <c r="A1365" s="89" t="s">
        <v>51</v>
      </c>
      <c r="B1365" s="89" t="s">
        <v>52</v>
      </c>
      <c r="C1365" s="89" t="s">
        <v>47</v>
      </c>
      <c r="D1365" s="90">
        <v>44821</v>
      </c>
      <c r="AC1365" s="89">
        <v>412.52742899999998</v>
      </c>
      <c r="AI1365" s="89">
        <v>618.39218029999995</v>
      </c>
    </row>
    <row r="1366" spans="1:35" s="89" customFormat="1" x14ac:dyDescent="0.45">
      <c r="A1366" s="89" t="s">
        <v>51</v>
      </c>
      <c r="B1366" s="89" t="s">
        <v>52</v>
      </c>
      <c r="C1366" s="89" t="s">
        <v>47</v>
      </c>
      <c r="D1366" s="90">
        <v>44822</v>
      </c>
      <c r="AC1366" s="89">
        <v>412.52742899999998</v>
      </c>
      <c r="AI1366" s="89">
        <v>618.39218029999995</v>
      </c>
    </row>
    <row r="1367" spans="1:35" s="89" customFormat="1" x14ac:dyDescent="0.45">
      <c r="A1367" s="89" t="s">
        <v>51</v>
      </c>
      <c r="B1367" s="89" t="s">
        <v>52</v>
      </c>
      <c r="C1367" s="89" t="s">
        <v>47</v>
      </c>
      <c r="D1367" s="90">
        <v>44823</v>
      </c>
      <c r="AC1367" s="89">
        <v>412.52742899999998</v>
      </c>
      <c r="AI1367" s="89">
        <v>618.39218029999995</v>
      </c>
    </row>
    <row r="1368" spans="1:35" s="89" customFormat="1" x14ac:dyDescent="0.45">
      <c r="A1368" s="89" t="s">
        <v>51</v>
      </c>
      <c r="B1368" s="89" t="s">
        <v>52</v>
      </c>
      <c r="C1368" s="89" t="s">
        <v>47</v>
      </c>
      <c r="D1368" s="90">
        <v>44824</v>
      </c>
      <c r="AC1368" s="89">
        <v>412.52742899999998</v>
      </c>
      <c r="AI1368" s="89">
        <v>618.39218029999995</v>
      </c>
    </row>
    <row r="1369" spans="1:35" s="89" customFormat="1" x14ac:dyDescent="0.45">
      <c r="A1369" s="89" t="s">
        <v>51</v>
      </c>
      <c r="B1369" s="89" t="s">
        <v>52</v>
      </c>
      <c r="C1369" s="89" t="s">
        <v>47</v>
      </c>
      <c r="D1369" s="90">
        <v>44825</v>
      </c>
      <c r="AC1369" s="89">
        <v>412.52742899999998</v>
      </c>
      <c r="AI1369" s="89">
        <v>618.39218029999995</v>
      </c>
    </row>
    <row r="1370" spans="1:35" s="89" customFormat="1" x14ac:dyDescent="0.45">
      <c r="A1370" s="89" t="s">
        <v>51</v>
      </c>
      <c r="B1370" s="89" t="s">
        <v>52</v>
      </c>
      <c r="C1370" s="89" t="s">
        <v>47</v>
      </c>
      <c r="D1370" s="90">
        <v>44826</v>
      </c>
      <c r="AC1370" s="89">
        <v>412.52742899999998</v>
      </c>
      <c r="AI1370" s="89">
        <v>618.39218029999995</v>
      </c>
    </row>
    <row r="1371" spans="1:35" s="89" customFormat="1" x14ac:dyDescent="0.45">
      <c r="A1371" s="89" t="s">
        <v>51</v>
      </c>
      <c r="B1371" s="89" t="s">
        <v>52</v>
      </c>
      <c r="C1371" s="89" t="s">
        <v>47</v>
      </c>
      <c r="D1371" s="90">
        <v>44827</v>
      </c>
      <c r="AC1371" s="89">
        <v>412.52742899999998</v>
      </c>
      <c r="AI1371" s="89">
        <v>618.39218029999995</v>
      </c>
    </row>
    <row r="1372" spans="1:35" s="89" customFormat="1" x14ac:dyDescent="0.45">
      <c r="A1372" s="89" t="s">
        <v>51</v>
      </c>
      <c r="B1372" s="89" t="s">
        <v>52</v>
      </c>
      <c r="C1372" s="89" t="s">
        <v>47</v>
      </c>
      <c r="D1372" s="90">
        <v>44828</v>
      </c>
      <c r="AC1372" s="89">
        <v>412.52742899999998</v>
      </c>
      <c r="AI1372" s="89">
        <v>618.39218029999995</v>
      </c>
    </row>
    <row r="1373" spans="1:35" s="89" customFormat="1" x14ac:dyDescent="0.45">
      <c r="A1373" s="89" t="s">
        <v>51</v>
      </c>
      <c r="B1373" s="89" t="s">
        <v>52</v>
      </c>
      <c r="C1373" s="89" t="s">
        <v>47</v>
      </c>
      <c r="D1373" s="90">
        <v>44829</v>
      </c>
      <c r="AC1373" s="89">
        <v>412.52742899999998</v>
      </c>
      <c r="AI1373" s="89">
        <v>618.39218029999995</v>
      </c>
    </row>
    <row r="1374" spans="1:35" s="89" customFormat="1" x14ac:dyDescent="0.45">
      <c r="A1374" s="89" t="s">
        <v>51</v>
      </c>
      <c r="B1374" s="89" t="s">
        <v>52</v>
      </c>
      <c r="C1374" s="89" t="s">
        <v>47</v>
      </c>
      <c r="D1374" s="90">
        <v>44830</v>
      </c>
      <c r="AC1374" s="89">
        <v>412.52742899999998</v>
      </c>
      <c r="AI1374" s="89">
        <v>618.39218029999995</v>
      </c>
    </row>
    <row r="1375" spans="1:35" s="89" customFormat="1" x14ac:dyDescent="0.45">
      <c r="A1375" s="89" t="s">
        <v>51</v>
      </c>
      <c r="B1375" s="89" t="s">
        <v>52</v>
      </c>
      <c r="C1375" s="89" t="s">
        <v>47</v>
      </c>
      <c r="D1375" s="90">
        <v>44831</v>
      </c>
      <c r="AC1375" s="89">
        <v>412.52742899999998</v>
      </c>
      <c r="AI1375" s="89">
        <v>618.39218029999995</v>
      </c>
    </row>
    <row r="1376" spans="1:35" s="89" customFormat="1" x14ac:dyDescent="0.45">
      <c r="A1376" s="89" t="s">
        <v>51</v>
      </c>
      <c r="B1376" s="89" t="s">
        <v>52</v>
      </c>
      <c r="C1376" s="89" t="s">
        <v>47</v>
      </c>
      <c r="D1376" s="90">
        <v>44832</v>
      </c>
      <c r="AC1376" s="89">
        <v>412.52742899999998</v>
      </c>
      <c r="AI1376" s="89">
        <v>618.39218029999995</v>
      </c>
    </row>
    <row r="1377" spans="1:35" s="89" customFormat="1" x14ac:dyDescent="0.45">
      <c r="A1377" s="89" t="s">
        <v>51</v>
      </c>
      <c r="B1377" s="89" t="s">
        <v>52</v>
      </c>
      <c r="C1377" s="89" t="s">
        <v>47</v>
      </c>
      <c r="D1377" s="90">
        <v>44833</v>
      </c>
      <c r="AC1377" s="89">
        <v>412.52742899999998</v>
      </c>
      <c r="AI1377" s="89">
        <v>618.39218029999995</v>
      </c>
    </row>
    <row r="1378" spans="1:35" s="89" customFormat="1" x14ac:dyDescent="0.45">
      <c r="A1378" s="89" t="s">
        <v>51</v>
      </c>
      <c r="B1378" s="89" t="s">
        <v>52</v>
      </c>
      <c r="C1378" s="89" t="s">
        <v>47</v>
      </c>
      <c r="D1378" s="90">
        <v>44834</v>
      </c>
      <c r="AC1378" s="89">
        <v>412.52742899999998</v>
      </c>
      <c r="AI1378" s="89">
        <v>618.39218029999995</v>
      </c>
    </row>
    <row r="1379" spans="1:35" s="89" customFormat="1" x14ac:dyDescent="0.45">
      <c r="A1379" s="89" t="s">
        <v>51</v>
      </c>
      <c r="B1379" s="89" t="s">
        <v>52</v>
      </c>
      <c r="C1379" s="89" t="s">
        <v>47</v>
      </c>
      <c r="D1379" s="90">
        <v>44835</v>
      </c>
      <c r="AC1379" s="89">
        <v>412.52742899999998</v>
      </c>
      <c r="AI1379" s="89">
        <v>618.39218029999995</v>
      </c>
    </row>
    <row r="1380" spans="1:35" s="89" customFormat="1" x14ac:dyDescent="0.45">
      <c r="A1380" s="89" t="s">
        <v>51</v>
      </c>
      <c r="B1380" s="89" t="s">
        <v>52</v>
      </c>
      <c r="C1380" s="89" t="s">
        <v>47</v>
      </c>
      <c r="D1380" s="90">
        <v>44836</v>
      </c>
      <c r="AC1380" s="89">
        <v>412.52742899999998</v>
      </c>
      <c r="AI1380" s="89">
        <v>618.39218029999995</v>
      </c>
    </row>
    <row r="1381" spans="1:35" s="89" customFormat="1" x14ac:dyDescent="0.45">
      <c r="A1381" s="89" t="s">
        <v>51</v>
      </c>
      <c r="B1381" s="89" t="s">
        <v>52</v>
      </c>
      <c r="C1381" s="89" t="s">
        <v>47</v>
      </c>
      <c r="D1381" s="90">
        <v>44837</v>
      </c>
      <c r="AC1381" s="89">
        <v>412.52742899999998</v>
      </c>
      <c r="AI1381" s="89">
        <v>618.39218029999995</v>
      </c>
    </row>
    <row r="1382" spans="1:35" s="89" customFormat="1" x14ac:dyDescent="0.45">
      <c r="A1382" s="89" t="s">
        <v>51</v>
      </c>
      <c r="B1382" s="89" t="s">
        <v>52</v>
      </c>
      <c r="C1382" s="89" t="s">
        <v>47</v>
      </c>
      <c r="D1382" s="90">
        <v>44838</v>
      </c>
      <c r="AC1382" s="89">
        <v>412.52742899999998</v>
      </c>
      <c r="AI1382" s="89">
        <v>618.39218029999995</v>
      </c>
    </row>
    <row r="1383" spans="1:35" s="89" customFormat="1" x14ac:dyDescent="0.45">
      <c r="A1383" s="89" t="s">
        <v>51</v>
      </c>
      <c r="B1383" s="89" t="s">
        <v>52</v>
      </c>
      <c r="C1383" s="89" t="s">
        <v>47</v>
      </c>
      <c r="D1383" s="90">
        <v>44839</v>
      </c>
      <c r="AC1383" s="89">
        <v>412.52742899999998</v>
      </c>
      <c r="AI1383" s="89">
        <v>618.39218029999995</v>
      </c>
    </row>
    <row r="1384" spans="1:35" s="89" customFormat="1" x14ac:dyDescent="0.45">
      <c r="A1384" s="89" t="s">
        <v>51</v>
      </c>
      <c r="B1384" s="89" t="s">
        <v>52</v>
      </c>
      <c r="C1384" s="89" t="s">
        <v>47</v>
      </c>
      <c r="D1384" s="90">
        <v>44840</v>
      </c>
      <c r="AC1384" s="89">
        <v>412.52742899999998</v>
      </c>
      <c r="AI1384" s="89">
        <v>618.39218029999995</v>
      </c>
    </row>
    <row r="1385" spans="1:35" s="89" customFormat="1" x14ac:dyDescent="0.45">
      <c r="A1385" s="89" t="s">
        <v>51</v>
      </c>
      <c r="B1385" s="89" t="s">
        <v>52</v>
      </c>
      <c r="C1385" s="89" t="s">
        <v>47</v>
      </c>
      <c r="D1385" s="90">
        <v>44841</v>
      </c>
      <c r="AC1385" s="89">
        <v>412.52742899999998</v>
      </c>
      <c r="AI1385" s="89">
        <v>618.39218029999995</v>
      </c>
    </row>
    <row r="1386" spans="1:35" s="89" customFormat="1" x14ac:dyDescent="0.45">
      <c r="A1386" s="89" t="s">
        <v>51</v>
      </c>
      <c r="B1386" s="89" t="s">
        <v>52</v>
      </c>
      <c r="C1386" s="89" t="s">
        <v>47</v>
      </c>
      <c r="D1386" s="90">
        <v>44842</v>
      </c>
      <c r="AC1386" s="89">
        <v>412.52742899999998</v>
      </c>
      <c r="AI1386" s="89">
        <v>618.39218029999995</v>
      </c>
    </row>
    <row r="1387" spans="1:35" s="89" customFormat="1" x14ac:dyDescent="0.45">
      <c r="A1387" s="89" t="s">
        <v>51</v>
      </c>
      <c r="B1387" s="89" t="s">
        <v>52</v>
      </c>
      <c r="C1387" s="89" t="s">
        <v>47</v>
      </c>
      <c r="D1387" s="90">
        <v>44843</v>
      </c>
      <c r="AC1387" s="89">
        <v>412.52742899999998</v>
      </c>
      <c r="AI1387" s="89">
        <v>618.39218029999995</v>
      </c>
    </row>
    <row r="1388" spans="1:35" s="89" customFormat="1" x14ac:dyDescent="0.45">
      <c r="A1388" s="89" t="s">
        <v>51</v>
      </c>
      <c r="B1388" s="89" t="s">
        <v>52</v>
      </c>
      <c r="C1388" s="89" t="s">
        <v>47</v>
      </c>
      <c r="D1388" s="90">
        <v>44844</v>
      </c>
      <c r="AC1388" s="89">
        <v>412.52742899999998</v>
      </c>
      <c r="AI1388" s="89">
        <v>618.39218029999995</v>
      </c>
    </row>
    <row r="1389" spans="1:35" s="89" customFormat="1" x14ac:dyDescent="0.45">
      <c r="A1389" s="89" t="s">
        <v>51</v>
      </c>
      <c r="B1389" s="89" t="s">
        <v>52</v>
      </c>
      <c r="C1389" s="89" t="s">
        <v>47</v>
      </c>
      <c r="D1389" s="90">
        <v>44845</v>
      </c>
      <c r="AC1389" s="89">
        <v>412.52742899999998</v>
      </c>
      <c r="AI1389" s="89">
        <v>618.39218029999995</v>
      </c>
    </row>
    <row r="1390" spans="1:35" s="89" customFormat="1" x14ac:dyDescent="0.45">
      <c r="A1390" s="89" t="s">
        <v>51</v>
      </c>
      <c r="B1390" s="89" t="s">
        <v>52</v>
      </c>
      <c r="C1390" s="89" t="s">
        <v>47</v>
      </c>
      <c r="D1390" s="90">
        <v>44846</v>
      </c>
      <c r="AC1390" s="89">
        <v>412.52742899999998</v>
      </c>
      <c r="AI1390" s="89">
        <v>618.39218029999995</v>
      </c>
    </row>
    <row r="1391" spans="1:35" s="89" customFormat="1" x14ac:dyDescent="0.45">
      <c r="A1391" s="89" t="s">
        <v>51</v>
      </c>
      <c r="B1391" s="89" t="s">
        <v>52</v>
      </c>
      <c r="C1391" s="89" t="s">
        <v>47</v>
      </c>
      <c r="D1391" s="90">
        <v>44847</v>
      </c>
      <c r="AC1391" s="89">
        <v>412.52742899999998</v>
      </c>
      <c r="AI1391" s="89">
        <v>618.39218029999995</v>
      </c>
    </row>
    <row r="1392" spans="1:35" s="89" customFormat="1" x14ac:dyDescent="0.45">
      <c r="A1392" s="89" t="s">
        <v>51</v>
      </c>
      <c r="B1392" s="89" t="s">
        <v>52</v>
      </c>
      <c r="C1392" s="89" t="s">
        <v>47</v>
      </c>
      <c r="D1392" s="90">
        <v>44848</v>
      </c>
      <c r="AC1392" s="89">
        <v>412.52742899999998</v>
      </c>
      <c r="AI1392" s="89">
        <v>618.39218029999995</v>
      </c>
    </row>
    <row r="1393" spans="1:35" s="89" customFormat="1" x14ac:dyDescent="0.45">
      <c r="A1393" s="89" t="s">
        <v>51</v>
      </c>
      <c r="B1393" s="89" t="s">
        <v>52</v>
      </c>
      <c r="C1393" s="89" t="s">
        <v>47</v>
      </c>
      <c r="D1393" s="90">
        <v>44849</v>
      </c>
      <c r="AC1393" s="89">
        <v>412.52742899999998</v>
      </c>
      <c r="AI1393" s="89">
        <v>618.39218029999995</v>
      </c>
    </row>
    <row r="1394" spans="1:35" s="89" customFormat="1" x14ac:dyDescent="0.45">
      <c r="A1394" s="89" t="s">
        <v>51</v>
      </c>
      <c r="B1394" s="89" t="s">
        <v>52</v>
      </c>
      <c r="C1394" s="89" t="s">
        <v>47</v>
      </c>
      <c r="D1394" s="90">
        <v>44850</v>
      </c>
      <c r="AC1394" s="89">
        <v>412.52742899999998</v>
      </c>
      <c r="AI1394" s="89">
        <v>618.39218029999995</v>
      </c>
    </row>
    <row r="1395" spans="1:35" s="89" customFormat="1" x14ac:dyDescent="0.45">
      <c r="A1395" s="89" t="s">
        <v>51</v>
      </c>
      <c r="B1395" s="89" t="s">
        <v>52</v>
      </c>
      <c r="C1395" s="89" t="s">
        <v>47</v>
      </c>
      <c r="D1395" s="90">
        <v>44851</v>
      </c>
      <c r="AC1395" s="89">
        <v>412.52742899999998</v>
      </c>
      <c r="AI1395" s="89">
        <v>618.39218029999995</v>
      </c>
    </row>
    <row r="1396" spans="1:35" s="89" customFormat="1" x14ac:dyDescent="0.45">
      <c r="A1396" s="89" t="s">
        <v>51</v>
      </c>
      <c r="B1396" s="89" t="s">
        <v>52</v>
      </c>
      <c r="C1396" s="89" t="s">
        <v>47</v>
      </c>
      <c r="D1396" s="90">
        <v>44852</v>
      </c>
      <c r="AC1396" s="89">
        <v>412.52742899999998</v>
      </c>
      <c r="AI1396" s="89">
        <v>618.39218029999995</v>
      </c>
    </row>
    <row r="1397" spans="1:35" s="89" customFormat="1" x14ac:dyDescent="0.45">
      <c r="A1397" s="89" t="s">
        <v>51</v>
      </c>
      <c r="B1397" s="89" t="s">
        <v>52</v>
      </c>
      <c r="C1397" s="89" t="s">
        <v>47</v>
      </c>
      <c r="D1397" s="90">
        <v>44853</v>
      </c>
      <c r="AC1397" s="89">
        <v>412.52742899999998</v>
      </c>
      <c r="AI1397" s="89">
        <v>618.39218029999995</v>
      </c>
    </row>
    <row r="1398" spans="1:35" s="89" customFormat="1" x14ac:dyDescent="0.45">
      <c r="A1398" s="89" t="s">
        <v>51</v>
      </c>
      <c r="B1398" s="89" t="s">
        <v>52</v>
      </c>
      <c r="C1398" s="89" t="s">
        <v>47</v>
      </c>
      <c r="D1398" s="90">
        <v>44854</v>
      </c>
      <c r="AC1398" s="89">
        <v>412.52742899999998</v>
      </c>
      <c r="AI1398" s="89">
        <v>618.39218029999995</v>
      </c>
    </row>
    <row r="1399" spans="1:35" s="89" customFormat="1" x14ac:dyDescent="0.45">
      <c r="A1399" s="89" t="s">
        <v>51</v>
      </c>
      <c r="B1399" s="89" t="s">
        <v>52</v>
      </c>
      <c r="C1399" s="89" t="s">
        <v>47</v>
      </c>
      <c r="D1399" s="90">
        <v>44855</v>
      </c>
      <c r="AC1399" s="89">
        <v>412.52742899999998</v>
      </c>
      <c r="AI1399" s="89">
        <v>618.39218029999995</v>
      </c>
    </row>
    <row r="1400" spans="1:35" s="89" customFormat="1" x14ac:dyDescent="0.45">
      <c r="A1400" s="89" t="s">
        <v>51</v>
      </c>
      <c r="B1400" s="89" t="s">
        <v>52</v>
      </c>
      <c r="C1400" s="89" t="s">
        <v>47</v>
      </c>
      <c r="D1400" s="90">
        <v>44856</v>
      </c>
      <c r="AC1400" s="89">
        <v>412.52742899999998</v>
      </c>
      <c r="AI1400" s="89">
        <v>618.39218029999995</v>
      </c>
    </row>
    <row r="1401" spans="1:35" s="89" customFormat="1" x14ac:dyDescent="0.45">
      <c r="A1401" s="89" t="s">
        <v>51</v>
      </c>
      <c r="B1401" s="89" t="s">
        <v>52</v>
      </c>
      <c r="C1401" s="89" t="s">
        <v>47</v>
      </c>
      <c r="D1401" s="90">
        <v>44857</v>
      </c>
      <c r="AC1401" s="89">
        <v>412.52742899999998</v>
      </c>
      <c r="AI1401" s="89">
        <v>618.39218029999995</v>
      </c>
    </row>
    <row r="1402" spans="1:35" s="89" customFormat="1" x14ac:dyDescent="0.45">
      <c r="A1402" s="89" t="s">
        <v>51</v>
      </c>
      <c r="B1402" s="89" t="s">
        <v>52</v>
      </c>
      <c r="C1402" s="89" t="s">
        <v>47</v>
      </c>
      <c r="D1402" s="90">
        <v>44858</v>
      </c>
      <c r="AC1402" s="89">
        <v>412.52742899999998</v>
      </c>
      <c r="AI1402" s="89">
        <v>618.39218029999995</v>
      </c>
    </row>
    <row r="1403" spans="1:35" s="89" customFormat="1" x14ac:dyDescent="0.45">
      <c r="A1403" s="89" t="s">
        <v>51</v>
      </c>
      <c r="B1403" s="89" t="s">
        <v>52</v>
      </c>
      <c r="C1403" s="89" t="s">
        <v>47</v>
      </c>
      <c r="D1403" s="90">
        <v>44859</v>
      </c>
      <c r="AC1403" s="89">
        <v>412.52742899999998</v>
      </c>
      <c r="AI1403" s="89">
        <v>618.39218029999995</v>
      </c>
    </row>
    <row r="1404" spans="1:35" s="89" customFormat="1" x14ac:dyDescent="0.45">
      <c r="A1404" s="89" t="s">
        <v>51</v>
      </c>
      <c r="B1404" s="89" t="s">
        <v>52</v>
      </c>
      <c r="C1404" s="89" t="s">
        <v>47</v>
      </c>
      <c r="D1404" s="90">
        <v>44860</v>
      </c>
      <c r="AC1404" s="89">
        <v>412.52742899999998</v>
      </c>
      <c r="AI1404" s="89">
        <v>618.39218029999995</v>
      </c>
    </row>
    <row r="1405" spans="1:35" s="89" customFormat="1" x14ac:dyDescent="0.45">
      <c r="A1405" s="89" t="s">
        <v>51</v>
      </c>
      <c r="B1405" s="89" t="s">
        <v>52</v>
      </c>
      <c r="C1405" s="89" t="s">
        <v>47</v>
      </c>
      <c r="D1405" s="90">
        <v>44861</v>
      </c>
      <c r="AC1405" s="89">
        <v>412.52742899999998</v>
      </c>
      <c r="AI1405" s="89">
        <v>618.39218029999995</v>
      </c>
    </row>
    <row r="1406" spans="1:35" s="89" customFormat="1" x14ac:dyDescent="0.45">
      <c r="A1406" s="89" t="s">
        <v>51</v>
      </c>
      <c r="B1406" s="89" t="s">
        <v>52</v>
      </c>
      <c r="C1406" s="89" t="s">
        <v>47</v>
      </c>
      <c r="D1406" s="90">
        <v>44862</v>
      </c>
      <c r="AC1406" s="89">
        <v>412.52742899999998</v>
      </c>
      <c r="AI1406" s="89">
        <v>618.39218029999995</v>
      </c>
    </row>
    <row r="1407" spans="1:35" s="89" customFormat="1" x14ac:dyDescent="0.45">
      <c r="A1407" s="89" t="s">
        <v>51</v>
      </c>
      <c r="B1407" s="89" t="s">
        <v>52</v>
      </c>
      <c r="C1407" s="89" t="s">
        <v>47</v>
      </c>
      <c r="D1407" s="90">
        <v>44863</v>
      </c>
      <c r="AC1407" s="89">
        <v>429.71607239999997</v>
      </c>
      <c r="AI1407" s="89">
        <v>644.1585212</v>
      </c>
    </row>
    <row r="1408" spans="1:35" s="89" customFormat="1" x14ac:dyDescent="0.45">
      <c r="A1408" s="89" t="s">
        <v>51</v>
      </c>
      <c r="B1408" s="89" t="s">
        <v>52</v>
      </c>
      <c r="C1408" s="89" t="s">
        <v>47</v>
      </c>
      <c r="D1408" s="90">
        <v>44864</v>
      </c>
      <c r="AC1408" s="89">
        <v>412.52742899999998</v>
      </c>
      <c r="AI1408" s="89">
        <v>618.39218029999995</v>
      </c>
    </row>
    <row r="1409" spans="1:35" s="89" customFormat="1" x14ac:dyDescent="0.45">
      <c r="A1409" s="89" t="s">
        <v>51</v>
      </c>
      <c r="B1409" s="89" t="s">
        <v>52</v>
      </c>
      <c r="C1409" s="89" t="s">
        <v>47</v>
      </c>
      <c r="D1409" s="90">
        <v>44865</v>
      </c>
      <c r="AC1409" s="89">
        <v>412.52742899999998</v>
      </c>
      <c r="AI1409" s="89">
        <v>618.39218029999995</v>
      </c>
    </row>
    <row r="1410" spans="1:35" s="89" customFormat="1" x14ac:dyDescent="0.45">
      <c r="A1410" s="89" t="s">
        <v>51</v>
      </c>
      <c r="B1410" s="89" t="s">
        <v>52</v>
      </c>
      <c r="C1410" s="89" t="s">
        <v>47</v>
      </c>
      <c r="D1410" s="90">
        <v>44866</v>
      </c>
      <c r="AC1410" s="89">
        <v>412.52742899999998</v>
      </c>
      <c r="AI1410" s="89">
        <v>618.39218029999995</v>
      </c>
    </row>
    <row r="1411" spans="1:35" s="89" customFormat="1" x14ac:dyDescent="0.45">
      <c r="A1411" s="89" t="s">
        <v>51</v>
      </c>
      <c r="B1411" s="89" t="s">
        <v>52</v>
      </c>
      <c r="C1411" s="89" t="s">
        <v>47</v>
      </c>
      <c r="D1411" s="90">
        <v>44867</v>
      </c>
      <c r="AC1411" s="89">
        <v>412.52742899999998</v>
      </c>
      <c r="AI1411" s="89">
        <v>618.39218029999995</v>
      </c>
    </row>
    <row r="1412" spans="1:35" s="89" customFormat="1" x14ac:dyDescent="0.45">
      <c r="A1412" s="89" t="s">
        <v>51</v>
      </c>
      <c r="B1412" s="89" t="s">
        <v>52</v>
      </c>
      <c r="C1412" s="89" t="s">
        <v>47</v>
      </c>
      <c r="D1412" s="90">
        <v>44868</v>
      </c>
      <c r="AC1412" s="89">
        <v>412.52742899999998</v>
      </c>
      <c r="AI1412" s="89">
        <v>618.39218029999995</v>
      </c>
    </row>
    <row r="1413" spans="1:35" s="89" customFormat="1" x14ac:dyDescent="0.45">
      <c r="A1413" s="89" t="s">
        <v>51</v>
      </c>
      <c r="B1413" s="89" t="s">
        <v>52</v>
      </c>
      <c r="C1413" s="89" t="s">
        <v>47</v>
      </c>
      <c r="D1413" s="90">
        <v>44869</v>
      </c>
      <c r="AC1413" s="89">
        <v>412.52742899999998</v>
      </c>
      <c r="AI1413" s="89">
        <v>618.39218029999995</v>
      </c>
    </row>
    <row r="1414" spans="1:35" s="89" customFormat="1" x14ac:dyDescent="0.45">
      <c r="A1414" s="89" t="s">
        <v>51</v>
      </c>
      <c r="B1414" s="89" t="s">
        <v>52</v>
      </c>
      <c r="C1414" s="89" t="s">
        <v>47</v>
      </c>
      <c r="D1414" s="90">
        <v>44870</v>
      </c>
      <c r="AC1414" s="89">
        <v>412.52742899999998</v>
      </c>
      <c r="AI1414" s="89">
        <v>618.39218029999995</v>
      </c>
    </row>
    <row r="1415" spans="1:35" s="89" customFormat="1" x14ac:dyDescent="0.45">
      <c r="A1415" s="89" t="s">
        <v>51</v>
      </c>
      <c r="B1415" s="89" t="s">
        <v>52</v>
      </c>
      <c r="C1415" s="89" t="s">
        <v>47</v>
      </c>
      <c r="D1415" s="90">
        <v>44871</v>
      </c>
      <c r="AC1415" s="89">
        <v>412.52742899999998</v>
      </c>
      <c r="AI1415" s="89">
        <v>618.39218029999995</v>
      </c>
    </row>
    <row r="1416" spans="1:35" s="89" customFormat="1" x14ac:dyDescent="0.45">
      <c r="A1416" s="89" t="s">
        <v>51</v>
      </c>
      <c r="B1416" s="89" t="s">
        <v>52</v>
      </c>
      <c r="C1416" s="89" t="s">
        <v>47</v>
      </c>
      <c r="D1416" s="90">
        <v>44872</v>
      </c>
      <c r="AC1416" s="89">
        <v>412.52742899999998</v>
      </c>
      <c r="AI1416" s="89">
        <v>618.39218029999995</v>
      </c>
    </row>
    <row r="1417" spans="1:35" s="89" customFormat="1" x14ac:dyDescent="0.45">
      <c r="A1417" s="89" t="s">
        <v>51</v>
      </c>
      <c r="B1417" s="89" t="s">
        <v>52</v>
      </c>
      <c r="C1417" s="89" t="s">
        <v>47</v>
      </c>
      <c r="D1417" s="90">
        <v>44873</v>
      </c>
      <c r="AC1417" s="89">
        <v>412.52742899999998</v>
      </c>
      <c r="AI1417" s="89">
        <v>618.39218029999995</v>
      </c>
    </row>
    <row r="1418" spans="1:35" s="89" customFormat="1" x14ac:dyDescent="0.45">
      <c r="A1418" s="89" t="s">
        <v>51</v>
      </c>
      <c r="B1418" s="89" t="s">
        <v>52</v>
      </c>
      <c r="C1418" s="89" t="s">
        <v>47</v>
      </c>
      <c r="D1418" s="90">
        <v>44874</v>
      </c>
      <c r="AC1418" s="89">
        <v>412.52742899999998</v>
      </c>
      <c r="AI1418" s="89">
        <v>618.39218029999995</v>
      </c>
    </row>
    <row r="1419" spans="1:35" s="89" customFormat="1" x14ac:dyDescent="0.45">
      <c r="A1419" s="89" t="s">
        <v>51</v>
      </c>
      <c r="B1419" s="89" t="s">
        <v>52</v>
      </c>
      <c r="C1419" s="89" t="s">
        <v>47</v>
      </c>
      <c r="D1419" s="90">
        <v>44875</v>
      </c>
      <c r="AC1419" s="89">
        <v>412.52742899999998</v>
      </c>
      <c r="AI1419" s="89">
        <v>618.39218029999995</v>
      </c>
    </row>
    <row r="1420" spans="1:35" s="89" customFormat="1" x14ac:dyDescent="0.45">
      <c r="A1420" s="89" t="s">
        <v>51</v>
      </c>
      <c r="B1420" s="89" t="s">
        <v>52</v>
      </c>
      <c r="C1420" s="89" t="s">
        <v>47</v>
      </c>
      <c r="D1420" s="90">
        <v>44876</v>
      </c>
      <c r="AC1420" s="89">
        <v>412.52742899999998</v>
      </c>
      <c r="AI1420" s="89">
        <v>618.39218029999995</v>
      </c>
    </row>
    <row r="1421" spans="1:35" s="89" customFormat="1" x14ac:dyDescent="0.45">
      <c r="A1421" s="89" t="s">
        <v>51</v>
      </c>
      <c r="B1421" s="89" t="s">
        <v>52</v>
      </c>
      <c r="C1421" s="89" t="s">
        <v>47</v>
      </c>
      <c r="D1421" s="90">
        <v>44877</v>
      </c>
      <c r="AC1421" s="89">
        <v>412.52742899999998</v>
      </c>
      <c r="AI1421" s="89">
        <v>618.39218029999995</v>
      </c>
    </row>
    <row r="1422" spans="1:35" s="89" customFormat="1" x14ac:dyDescent="0.45">
      <c r="A1422" s="89" t="s">
        <v>51</v>
      </c>
      <c r="B1422" s="89" t="s">
        <v>52</v>
      </c>
      <c r="C1422" s="89" t="s">
        <v>47</v>
      </c>
      <c r="D1422" s="90">
        <v>44878</v>
      </c>
      <c r="AC1422" s="89">
        <v>412.52742899999998</v>
      </c>
      <c r="AI1422" s="89">
        <v>618.39218029999995</v>
      </c>
    </row>
    <row r="1423" spans="1:35" s="89" customFormat="1" x14ac:dyDescent="0.45">
      <c r="A1423" s="89" t="s">
        <v>51</v>
      </c>
      <c r="B1423" s="89" t="s">
        <v>52</v>
      </c>
      <c r="C1423" s="89" t="s">
        <v>47</v>
      </c>
      <c r="D1423" s="90">
        <v>44879</v>
      </c>
      <c r="AC1423" s="89">
        <v>412.52742899999998</v>
      </c>
      <c r="AI1423" s="89">
        <v>618.39218029999995</v>
      </c>
    </row>
    <row r="1424" spans="1:35" s="89" customFormat="1" x14ac:dyDescent="0.45">
      <c r="A1424" s="89" t="s">
        <v>51</v>
      </c>
      <c r="B1424" s="89" t="s">
        <v>52</v>
      </c>
      <c r="C1424" s="89" t="s">
        <v>47</v>
      </c>
      <c r="D1424" s="90">
        <v>44880</v>
      </c>
      <c r="AC1424" s="89">
        <v>412.52742899999998</v>
      </c>
      <c r="AI1424" s="89">
        <v>618.39218029999995</v>
      </c>
    </row>
    <row r="1425" spans="1:35" s="89" customFormat="1" x14ac:dyDescent="0.45">
      <c r="A1425" s="89" t="s">
        <v>51</v>
      </c>
      <c r="B1425" s="89" t="s">
        <v>52</v>
      </c>
      <c r="C1425" s="89" t="s">
        <v>47</v>
      </c>
      <c r="D1425" s="90">
        <v>44881</v>
      </c>
      <c r="AC1425" s="89">
        <v>412.52742899999998</v>
      </c>
      <c r="AI1425" s="89">
        <v>618.39218029999995</v>
      </c>
    </row>
    <row r="1426" spans="1:35" s="89" customFormat="1" x14ac:dyDescent="0.45">
      <c r="A1426" s="89" t="s">
        <v>51</v>
      </c>
      <c r="B1426" s="89" t="s">
        <v>52</v>
      </c>
      <c r="C1426" s="89" t="s">
        <v>47</v>
      </c>
      <c r="D1426" s="90">
        <v>44882</v>
      </c>
      <c r="AC1426" s="89">
        <v>412.52742899999998</v>
      </c>
      <c r="AI1426" s="89">
        <v>618.39218029999995</v>
      </c>
    </row>
    <row r="1427" spans="1:35" s="89" customFormat="1" x14ac:dyDescent="0.45">
      <c r="A1427" s="89" t="s">
        <v>51</v>
      </c>
      <c r="B1427" s="89" t="s">
        <v>52</v>
      </c>
      <c r="C1427" s="89" t="s">
        <v>47</v>
      </c>
      <c r="D1427" s="90">
        <v>44883</v>
      </c>
      <c r="AC1427" s="89">
        <v>412.52742899999998</v>
      </c>
      <c r="AI1427" s="89">
        <v>618.39218029999995</v>
      </c>
    </row>
    <row r="1428" spans="1:35" s="89" customFormat="1" x14ac:dyDescent="0.45">
      <c r="A1428" s="89" t="s">
        <v>51</v>
      </c>
      <c r="B1428" s="89" t="s">
        <v>52</v>
      </c>
      <c r="C1428" s="89" t="s">
        <v>47</v>
      </c>
      <c r="D1428" s="90">
        <v>44884</v>
      </c>
      <c r="AC1428" s="89">
        <v>412.52742899999998</v>
      </c>
      <c r="AI1428" s="89">
        <v>618.39218029999995</v>
      </c>
    </row>
    <row r="1429" spans="1:35" s="89" customFormat="1" x14ac:dyDescent="0.45">
      <c r="A1429" s="89" t="s">
        <v>51</v>
      </c>
      <c r="B1429" s="89" t="s">
        <v>52</v>
      </c>
      <c r="C1429" s="89" t="s">
        <v>47</v>
      </c>
      <c r="D1429" s="90">
        <v>44885</v>
      </c>
      <c r="AC1429" s="89">
        <v>412.52742899999998</v>
      </c>
      <c r="AI1429" s="89">
        <v>618.39218029999995</v>
      </c>
    </row>
    <row r="1430" spans="1:35" s="89" customFormat="1" x14ac:dyDescent="0.45">
      <c r="A1430" s="89" t="s">
        <v>51</v>
      </c>
      <c r="B1430" s="89" t="s">
        <v>52</v>
      </c>
      <c r="C1430" s="89" t="s">
        <v>47</v>
      </c>
      <c r="D1430" s="90">
        <v>44886</v>
      </c>
      <c r="AC1430" s="89">
        <v>412.52742899999998</v>
      </c>
      <c r="AI1430" s="89">
        <v>618.39218029999995</v>
      </c>
    </row>
    <row r="1431" spans="1:35" s="89" customFormat="1" x14ac:dyDescent="0.45">
      <c r="A1431" s="89" t="s">
        <v>51</v>
      </c>
      <c r="B1431" s="89" t="s">
        <v>52</v>
      </c>
      <c r="C1431" s="89" t="s">
        <v>47</v>
      </c>
      <c r="D1431" s="90">
        <v>44887</v>
      </c>
      <c r="AC1431" s="89">
        <v>412.52742899999998</v>
      </c>
      <c r="AI1431" s="89">
        <v>618.39218029999995</v>
      </c>
    </row>
    <row r="1432" spans="1:35" s="89" customFormat="1" x14ac:dyDescent="0.45">
      <c r="A1432" s="89" t="s">
        <v>51</v>
      </c>
      <c r="B1432" s="89" t="s">
        <v>52</v>
      </c>
      <c r="C1432" s="89" t="s">
        <v>47</v>
      </c>
      <c r="D1432" s="90">
        <v>44888</v>
      </c>
      <c r="AC1432" s="89">
        <v>412.52742899999998</v>
      </c>
      <c r="AI1432" s="89">
        <v>618.39218029999995</v>
      </c>
    </row>
    <row r="1433" spans="1:35" s="89" customFormat="1" x14ac:dyDescent="0.45">
      <c r="A1433" s="89" t="s">
        <v>51</v>
      </c>
      <c r="B1433" s="89" t="s">
        <v>52</v>
      </c>
      <c r="C1433" s="89" t="s">
        <v>47</v>
      </c>
      <c r="D1433" s="90">
        <v>44889</v>
      </c>
      <c r="AC1433" s="89">
        <v>412.52742899999998</v>
      </c>
      <c r="AI1433" s="89">
        <v>618.39218029999995</v>
      </c>
    </row>
    <row r="1434" spans="1:35" s="89" customFormat="1" x14ac:dyDescent="0.45">
      <c r="A1434" s="89" t="s">
        <v>51</v>
      </c>
      <c r="B1434" s="89" t="s">
        <v>52</v>
      </c>
      <c r="C1434" s="89" t="s">
        <v>47</v>
      </c>
      <c r="D1434" s="90">
        <v>44890</v>
      </c>
      <c r="AC1434" s="89">
        <v>412.52742899999998</v>
      </c>
      <c r="AI1434" s="89">
        <v>618.39218029999995</v>
      </c>
    </row>
    <row r="1435" spans="1:35" s="89" customFormat="1" x14ac:dyDescent="0.45">
      <c r="A1435" s="89" t="s">
        <v>51</v>
      </c>
      <c r="B1435" s="89" t="s">
        <v>52</v>
      </c>
      <c r="C1435" s="89" t="s">
        <v>47</v>
      </c>
      <c r="D1435" s="90">
        <v>44891</v>
      </c>
      <c r="AC1435" s="89">
        <v>412.52742899999998</v>
      </c>
      <c r="AI1435" s="89">
        <v>618.39218029999995</v>
      </c>
    </row>
    <row r="1436" spans="1:35" s="89" customFormat="1" x14ac:dyDescent="0.45">
      <c r="A1436" s="89" t="s">
        <v>51</v>
      </c>
      <c r="B1436" s="89" t="s">
        <v>52</v>
      </c>
      <c r="C1436" s="89" t="s">
        <v>47</v>
      </c>
      <c r="D1436" s="90">
        <v>44892</v>
      </c>
      <c r="AC1436" s="89">
        <v>412.52742899999998</v>
      </c>
      <c r="AI1436" s="89">
        <v>618.39218029999995</v>
      </c>
    </row>
    <row r="1437" spans="1:35" s="89" customFormat="1" x14ac:dyDescent="0.45">
      <c r="A1437" s="89" t="s">
        <v>51</v>
      </c>
      <c r="B1437" s="89" t="s">
        <v>52</v>
      </c>
      <c r="C1437" s="89" t="s">
        <v>47</v>
      </c>
      <c r="D1437" s="90">
        <v>44893</v>
      </c>
      <c r="AC1437" s="89">
        <v>412.52742899999998</v>
      </c>
      <c r="AI1437" s="89">
        <v>618.39218029999995</v>
      </c>
    </row>
    <row r="1438" spans="1:35" s="89" customFormat="1" x14ac:dyDescent="0.45">
      <c r="A1438" s="89" t="s">
        <v>51</v>
      </c>
      <c r="B1438" s="89" t="s">
        <v>52</v>
      </c>
      <c r="C1438" s="89" t="s">
        <v>47</v>
      </c>
      <c r="D1438" s="90">
        <v>44894</v>
      </c>
      <c r="AC1438" s="89">
        <v>412.52742899999998</v>
      </c>
      <c r="AI1438" s="89">
        <v>618.39218029999995</v>
      </c>
    </row>
    <row r="1439" spans="1:35" s="89" customFormat="1" x14ac:dyDescent="0.45">
      <c r="A1439" s="89" t="s">
        <v>51</v>
      </c>
      <c r="B1439" s="89" t="s">
        <v>52</v>
      </c>
      <c r="C1439" s="89" t="s">
        <v>47</v>
      </c>
      <c r="D1439" s="90">
        <v>44895</v>
      </c>
      <c r="AC1439" s="89">
        <v>412.52742899999998</v>
      </c>
      <c r="AI1439" s="89">
        <v>618.39218029999995</v>
      </c>
    </row>
    <row r="1440" spans="1:35" s="89" customFormat="1" x14ac:dyDescent="0.45">
      <c r="A1440" s="89" t="s">
        <v>51</v>
      </c>
      <c r="B1440" s="89" t="s">
        <v>52</v>
      </c>
      <c r="C1440" s="89" t="s">
        <v>47</v>
      </c>
      <c r="D1440" s="90">
        <v>44896</v>
      </c>
      <c r="AC1440" s="89">
        <v>412.52742899999998</v>
      </c>
      <c r="AI1440" s="89">
        <v>618.39218029999995</v>
      </c>
    </row>
    <row r="1441" spans="1:35" s="89" customFormat="1" x14ac:dyDescent="0.45">
      <c r="A1441" s="89" t="s">
        <v>51</v>
      </c>
      <c r="B1441" s="89" t="s">
        <v>52</v>
      </c>
      <c r="C1441" s="89" t="s">
        <v>47</v>
      </c>
      <c r="D1441" s="90">
        <v>44897</v>
      </c>
      <c r="AC1441" s="89">
        <v>412.52742899999998</v>
      </c>
      <c r="AI1441" s="89">
        <v>618.39218029999995</v>
      </c>
    </row>
    <row r="1442" spans="1:35" s="89" customFormat="1" x14ac:dyDescent="0.45">
      <c r="A1442" s="89" t="s">
        <v>51</v>
      </c>
      <c r="B1442" s="89" t="s">
        <v>52</v>
      </c>
      <c r="C1442" s="89" t="s">
        <v>47</v>
      </c>
      <c r="D1442" s="90">
        <v>44898</v>
      </c>
      <c r="AC1442" s="89">
        <v>412.52742899999998</v>
      </c>
      <c r="AI1442" s="89">
        <v>618.39218029999995</v>
      </c>
    </row>
    <row r="1443" spans="1:35" s="89" customFormat="1" x14ac:dyDescent="0.45">
      <c r="A1443" s="89" t="s">
        <v>51</v>
      </c>
      <c r="B1443" s="89" t="s">
        <v>52</v>
      </c>
      <c r="C1443" s="89" t="s">
        <v>47</v>
      </c>
      <c r="D1443" s="90">
        <v>44899</v>
      </c>
      <c r="AC1443" s="89">
        <v>412.52742899999998</v>
      </c>
      <c r="AI1443" s="89">
        <v>618.39218029999995</v>
      </c>
    </row>
    <row r="1444" spans="1:35" s="89" customFormat="1" x14ac:dyDescent="0.45">
      <c r="A1444" s="89" t="s">
        <v>51</v>
      </c>
      <c r="B1444" s="89" t="s">
        <v>52</v>
      </c>
      <c r="C1444" s="89" t="s">
        <v>47</v>
      </c>
      <c r="D1444" s="90">
        <v>44900</v>
      </c>
      <c r="AC1444" s="89">
        <v>412.52742899999998</v>
      </c>
      <c r="AI1444" s="89">
        <v>618.39218029999995</v>
      </c>
    </row>
    <row r="1445" spans="1:35" s="89" customFormat="1" x14ac:dyDescent="0.45">
      <c r="A1445" s="89" t="s">
        <v>51</v>
      </c>
      <c r="B1445" s="89" t="s">
        <v>52</v>
      </c>
      <c r="C1445" s="89" t="s">
        <v>47</v>
      </c>
      <c r="D1445" s="90">
        <v>44901</v>
      </c>
      <c r="AC1445" s="89">
        <v>412.52742899999998</v>
      </c>
      <c r="AI1445" s="89">
        <v>618.39218029999995</v>
      </c>
    </row>
    <row r="1446" spans="1:35" s="89" customFormat="1" x14ac:dyDescent="0.45">
      <c r="A1446" s="89" t="s">
        <v>51</v>
      </c>
      <c r="B1446" s="89" t="s">
        <v>52</v>
      </c>
      <c r="C1446" s="89" t="s">
        <v>47</v>
      </c>
      <c r="D1446" s="90">
        <v>44902</v>
      </c>
      <c r="AC1446" s="89">
        <v>412.52742899999998</v>
      </c>
      <c r="AI1446" s="89">
        <v>618.39218029999995</v>
      </c>
    </row>
    <row r="1447" spans="1:35" s="89" customFormat="1" x14ac:dyDescent="0.45">
      <c r="A1447" s="89" t="s">
        <v>51</v>
      </c>
      <c r="B1447" s="89" t="s">
        <v>52</v>
      </c>
      <c r="C1447" s="89" t="s">
        <v>47</v>
      </c>
      <c r="D1447" s="90">
        <v>44903</v>
      </c>
      <c r="AC1447" s="89">
        <v>412.52742899999998</v>
      </c>
      <c r="AI1447" s="89">
        <v>618.39218029999995</v>
      </c>
    </row>
    <row r="1448" spans="1:35" s="89" customFormat="1" x14ac:dyDescent="0.45">
      <c r="A1448" s="89" t="s">
        <v>51</v>
      </c>
      <c r="B1448" s="89" t="s">
        <v>52</v>
      </c>
      <c r="C1448" s="89" t="s">
        <v>47</v>
      </c>
      <c r="D1448" s="90">
        <v>44904</v>
      </c>
      <c r="AC1448" s="89">
        <v>412.52742899999998</v>
      </c>
      <c r="AI1448" s="89">
        <v>618.39218029999995</v>
      </c>
    </row>
    <row r="1449" spans="1:35" s="89" customFormat="1" x14ac:dyDescent="0.45">
      <c r="A1449" s="89" t="s">
        <v>51</v>
      </c>
      <c r="B1449" s="89" t="s">
        <v>52</v>
      </c>
      <c r="C1449" s="89" t="s">
        <v>47</v>
      </c>
      <c r="D1449" s="90">
        <v>44905</v>
      </c>
      <c r="AC1449" s="89">
        <v>412.52742899999998</v>
      </c>
      <c r="AI1449" s="89">
        <v>618.39218029999995</v>
      </c>
    </row>
    <row r="1450" spans="1:35" s="89" customFormat="1" x14ac:dyDescent="0.45">
      <c r="A1450" s="89" t="s">
        <v>51</v>
      </c>
      <c r="B1450" s="89" t="s">
        <v>52</v>
      </c>
      <c r="C1450" s="89" t="s">
        <v>47</v>
      </c>
      <c r="D1450" s="90">
        <v>44906</v>
      </c>
      <c r="AC1450" s="89">
        <v>412.52742899999998</v>
      </c>
      <c r="AI1450" s="89">
        <v>618.39218029999995</v>
      </c>
    </row>
    <row r="1451" spans="1:35" s="89" customFormat="1" x14ac:dyDescent="0.45">
      <c r="A1451" s="89" t="s">
        <v>51</v>
      </c>
      <c r="B1451" s="89" t="s">
        <v>52</v>
      </c>
      <c r="C1451" s="89" t="s">
        <v>47</v>
      </c>
      <c r="D1451" s="90">
        <v>44907</v>
      </c>
      <c r="AC1451" s="89">
        <v>412.52742899999998</v>
      </c>
      <c r="AI1451" s="89">
        <v>618.39218029999995</v>
      </c>
    </row>
    <row r="1452" spans="1:35" s="89" customFormat="1" x14ac:dyDescent="0.45">
      <c r="A1452" s="89" t="s">
        <v>51</v>
      </c>
      <c r="B1452" s="89" t="s">
        <v>52</v>
      </c>
      <c r="C1452" s="89" t="s">
        <v>47</v>
      </c>
      <c r="D1452" s="90">
        <v>44908</v>
      </c>
      <c r="AC1452" s="89">
        <v>412.52742899999998</v>
      </c>
      <c r="AI1452" s="89">
        <v>618.39218029999995</v>
      </c>
    </row>
    <row r="1453" spans="1:35" s="89" customFormat="1" x14ac:dyDescent="0.45">
      <c r="A1453" s="89" t="s">
        <v>51</v>
      </c>
      <c r="B1453" s="89" t="s">
        <v>52</v>
      </c>
      <c r="C1453" s="89" t="s">
        <v>47</v>
      </c>
      <c r="D1453" s="90">
        <v>44909</v>
      </c>
      <c r="AC1453" s="89">
        <v>412.52742899999998</v>
      </c>
      <c r="AI1453" s="89">
        <v>618.39218029999995</v>
      </c>
    </row>
    <row r="1454" spans="1:35" s="89" customFormat="1" x14ac:dyDescent="0.45">
      <c r="A1454" s="89" t="s">
        <v>51</v>
      </c>
      <c r="B1454" s="89" t="s">
        <v>52</v>
      </c>
      <c r="C1454" s="89" t="s">
        <v>47</v>
      </c>
      <c r="D1454" s="90">
        <v>44910</v>
      </c>
      <c r="AC1454" s="89">
        <v>412.52742899999998</v>
      </c>
      <c r="AI1454" s="89">
        <v>618.39218029999995</v>
      </c>
    </row>
    <row r="1455" spans="1:35" s="89" customFormat="1" x14ac:dyDescent="0.45">
      <c r="A1455" s="89" t="s">
        <v>51</v>
      </c>
      <c r="B1455" s="89" t="s">
        <v>52</v>
      </c>
      <c r="C1455" s="89" t="s">
        <v>47</v>
      </c>
      <c r="D1455" s="90">
        <v>44911</v>
      </c>
      <c r="AC1455" s="89">
        <v>412.52742899999998</v>
      </c>
      <c r="AI1455" s="89">
        <v>618.39218029999995</v>
      </c>
    </row>
    <row r="1456" spans="1:35" s="89" customFormat="1" x14ac:dyDescent="0.45">
      <c r="A1456" s="89" t="s">
        <v>51</v>
      </c>
      <c r="B1456" s="89" t="s">
        <v>52</v>
      </c>
      <c r="C1456" s="89" t="s">
        <v>47</v>
      </c>
      <c r="D1456" s="90">
        <v>44912</v>
      </c>
      <c r="AC1456" s="89">
        <v>412.52742899999998</v>
      </c>
      <c r="AI1456" s="89">
        <v>618.39218029999995</v>
      </c>
    </row>
    <row r="1457" spans="1:35" s="89" customFormat="1" x14ac:dyDescent="0.45">
      <c r="A1457" s="89" t="s">
        <v>51</v>
      </c>
      <c r="B1457" s="89" t="s">
        <v>52</v>
      </c>
      <c r="C1457" s="89" t="s">
        <v>47</v>
      </c>
      <c r="D1457" s="90">
        <v>44913</v>
      </c>
      <c r="AC1457" s="89">
        <v>412.52742899999998</v>
      </c>
      <c r="AI1457" s="89">
        <v>618.39218029999995</v>
      </c>
    </row>
    <row r="1458" spans="1:35" s="89" customFormat="1" x14ac:dyDescent="0.45">
      <c r="A1458" s="89" t="s">
        <v>51</v>
      </c>
      <c r="B1458" s="89" t="s">
        <v>52</v>
      </c>
      <c r="C1458" s="89" t="s">
        <v>47</v>
      </c>
      <c r="D1458" s="90">
        <v>44914</v>
      </c>
      <c r="AC1458" s="89">
        <v>412.52742899999998</v>
      </c>
      <c r="AI1458" s="89">
        <v>618.39218029999995</v>
      </c>
    </row>
    <row r="1459" spans="1:35" s="89" customFormat="1" x14ac:dyDescent="0.45">
      <c r="A1459" s="89" t="s">
        <v>51</v>
      </c>
      <c r="B1459" s="89" t="s">
        <v>52</v>
      </c>
      <c r="C1459" s="89" t="s">
        <v>47</v>
      </c>
      <c r="D1459" s="90">
        <v>44915</v>
      </c>
      <c r="AC1459" s="89">
        <v>412.52742899999998</v>
      </c>
      <c r="AI1459" s="89">
        <v>618.39218029999995</v>
      </c>
    </row>
    <row r="1460" spans="1:35" s="89" customFormat="1" x14ac:dyDescent="0.45">
      <c r="A1460" s="89" t="s">
        <v>51</v>
      </c>
      <c r="B1460" s="89" t="s">
        <v>52</v>
      </c>
      <c r="C1460" s="89" t="s">
        <v>47</v>
      </c>
      <c r="D1460" s="90">
        <v>44916</v>
      </c>
      <c r="AC1460" s="89">
        <v>412.52742899999998</v>
      </c>
      <c r="AI1460" s="89">
        <v>618.39218029999995</v>
      </c>
    </row>
    <row r="1461" spans="1:35" s="89" customFormat="1" x14ac:dyDescent="0.45">
      <c r="A1461" s="89" t="s">
        <v>51</v>
      </c>
      <c r="B1461" s="89" t="s">
        <v>52</v>
      </c>
      <c r="C1461" s="89" t="s">
        <v>47</v>
      </c>
      <c r="D1461" s="90">
        <v>44917</v>
      </c>
      <c r="AC1461" s="89">
        <v>412.52742899999998</v>
      </c>
      <c r="AI1461" s="89">
        <v>618.39218029999995</v>
      </c>
    </row>
    <row r="1462" spans="1:35" s="89" customFormat="1" x14ac:dyDescent="0.45">
      <c r="A1462" s="89" t="s">
        <v>51</v>
      </c>
      <c r="B1462" s="89" t="s">
        <v>52</v>
      </c>
      <c r="C1462" s="89" t="s">
        <v>47</v>
      </c>
      <c r="D1462" s="90">
        <v>44918</v>
      </c>
      <c r="AC1462" s="89">
        <v>412.52742899999998</v>
      </c>
      <c r="AI1462" s="89">
        <v>618.39218029999995</v>
      </c>
    </row>
    <row r="1463" spans="1:35" s="89" customFormat="1" x14ac:dyDescent="0.45">
      <c r="A1463" s="89" t="s">
        <v>51</v>
      </c>
      <c r="B1463" s="89" t="s">
        <v>52</v>
      </c>
      <c r="C1463" s="89" t="s">
        <v>47</v>
      </c>
      <c r="D1463" s="90">
        <v>44919</v>
      </c>
      <c r="AC1463" s="89">
        <v>412.52742899999998</v>
      </c>
      <c r="AI1463" s="89">
        <v>618.39218029999995</v>
      </c>
    </row>
    <row r="1464" spans="1:35" s="89" customFormat="1" x14ac:dyDescent="0.45">
      <c r="A1464" s="89" t="s">
        <v>51</v>
      </c>
      <c r="B1464" s="89" t="s">
        <v>52</v>
      </c>
      <c r="C1464" s="89" t="s">
        <v>47</v>
      </c>
      <c r="D1464" s="90">
        <v>44920</v>
      </c>
      <c r="AC1464" s="89">
        <v>412.52742899999998</v>
      </c>
      <c r="AI1464" s="89">
        <v>618.39218029999995</v>
      </c>
    </row>
    <row r="1465" spans="1:35" s="89" customFormat="1" x14ac:dyDescent="0.45">
      <c r="A1465" s="89" t="s">
        <v>51</v>
      </c>
      <c r="B1465" s="89" t="s">
        <v>52</v>
      </c>
      <c r="C1465" s="89" t="s">
        <v>47</v>
      </c>
      <c r="D1465" s="90">
        <v>44921</v>
      </c>
      <c r="AC1465" s="89">
        <v>412.52742899999998</v>
      </c>
      <c r="AI1465" s="89">
        <v>618.39218029999995</v>
      </c>
    </row>
    <row r="1466" spans="1:35" s="89" customFormat="1" x14ac:dyDescent="0.45">
      <c r="A1466" s="89" t="s">
        <v>51</v>
      </c>
      <c r="B1466" s="89" t="s">
        <v>52</v>
      </c>
      <c r="C1466" s="89" t="s">
        <v>47</v>
      </c>
      <c r="D1466" s="90">
        <v>44922</v>
      </c>
      <c r="AC1466" s="89">
        <v>412.52742899999998</v>
      </c>
      <c r="AI1466" s="89">
        <v>618.39218029999995</v>
      </c>
    </row>
    <row r="1467" spans="1:35" s="89" customFormat="1" x14ac:dyDescent="0.45">
      <c r="A1467" s="89" t="s">
        <v>51</v>
      </c>
      <c r="B1467" s="89" t="s">
        <v>52</v>
      </c>
      <c r="C1467" s="89" t="s">
        <v>47</v>
      </c>
      <c r="D1467" s="90">
        <v>44923</v>
      </c>
      <c r="AC1467" s="89">
        <v>412.52742899999998</v>
      </c>
      <c r="AI1467" s="89">
        <v>618.39218029999995</v>
      </c>
    </row>
    <row r="1468" spans="1:35" s="89" customFormat="1" x14ac:dyDescent="0.45">
      <c r="A1468" s="89" t="s">
        <v>51</v>
      </c>
      <c r="B1468" s="89" t="s">
        <v>52</v>
      </c>
      <c r="C1468" s="89" t="s">
        <v>47</v>
      </c>
      <c r="D1468" s="90">
        <v>44924</v>
      </c>
      <c r="AC1468" s="89">
        <v>412.52742899999998</v>
      </c>
      <c r="AI1468" s="89">
        <v>618.39218029999995</v>
      </c>
    </row>
    <row r="1469" spans="1:35" s="89" customFormat="1" x14ac:dyDescent="0.45">
      <c r="A1469" s="89" t="s">
        <v>51</v>
      </c>
      <c r="B1469" s="89" t="s">
        <v>52</v>
      </c>
      <c r="C1469" s="89" t="s">
        <v>47</v>
      </c>
      <c r="D1469" s="90">
        <v>44925</v>
      </c>
      <c r="AC1469" s="89">
        <v>412.52742899999998</v>
      </c>
      <c r="AI1469" s="89">
        <v>618.39218029999995</v>
      </c>
    </row>
    <row r="1470" spans="1:35" s="89" customFormat="1" x14ac:dyDescent="0.45">
      <c r="A1470" s="89" t="s">
        <v>51</v>
      </c>
      <c r="B1470" s="89" t="s">
        <v>52</v>
      </c>
      <c r="C1470" s="89" t="s">
        <v>47</v>
      </c>
      <c r="D1470" s="90">
        <v>44926</v>
      </c>
      <c r="AI1470" s="89">
        <v>618.39218029999995</v>
      </c>
    </row>
    <row r="1471" spans="1:35" s="89" customFormat="1" x14ac:dyDescent="0.45">
      <c r="A1471" s="89" t="s">
        <v>53</v>
      </c>
      <c r="B1471" s="89" t="s">
        <v>54</v>
      </c>
      <c r="C1471" s="89" t="s">
        <v>48</v>
      </c>
      <c r="D1471" s="90">
        <v>44562</v>
      </c>
      <c r="AC1471" s="89">
        <v>218.94011599999999</v>
      </c>
      <c r="AI1471" s="89">
        <v>259.32575300000002</v>
      </c>
    </row>
    <row r="1472" spans="1:35" s="89" customFormat="1" x14ac:dyDescent="0.45">
      <c r="A1472" s="89" t="s">
        <v>53</v>
      </c>
      <c r="B1472" s="89" t="s">
        <v>54</v>
      </c>
      <c r="C1472" s="89" t="s">
        <v>48</v>
      </c>
      <c r="D1472" s="90">
        <v>44563</v>
      </c>
      <c r="AC1472" s="89">
        <v>218.94011599999999</v>
      </c>
      <c r="AI1472" s="89">
        <v>259.32575300000002</v>
      </c>
    </row>
    <row r="1473" spans="1:35" s="89" customFormat="1" x14ac:dyDescent="0.45">
      <c r="A1473" s="89" t="s">
        <v>53</v>
      </c>
      <c r="B1473" s="89" t="s">
        <v>54</v>
      </c>
      <c r="C1473" s="89" t="s">
        <v>48</v>
      </c>
      <c r="D1473" s="90">
        <v>44564</v>
      </c>
      <c r="AC1473" s="89">
        <v>218.94011599999999</v>
      </c>
      <c r="AI1473" s="89">
        <v>259.32575300000002</v>
      </c>
    </row>
    <row r="1474" spans="1:35" s="89" customFormat="1" x14ac:dyDescent="0.45">
      <c r="A1474" s="89" t="s">
        <v>53</v>
      </c>
      <c r="B1474" s="89" t="s">
        <v>54</v>
      </c>
      <c r="C1474" s="89" t="s">
        <v>48</v>
      </c>
      <c r="D1474" s="90">
        <v>44565</v>
      </c>
      <c r="AC1474" s="89">
        <v>218.94011599999999</v>
      </c>
      <c r="AI1474" s="89">
        <v>259.32575300000002</v>
      </c>
    </row>
    <row r="1475" spans="1:35" s="89" customFormat="1" x14ac:dyDescent="0.45">
      <c r="A1475" s="89" t="s">
        <v>53</v>
      </c>
      <c r="B1475" s="89" t="s">
        <v>54</v>
      </c>
      <c r="C1475" s="89" t="s">
        <v>48</v>
      </c>
      <c r="D1475" s="90">
        <v>44566</v>
      </c>
      <c r="AC1475" s="89">
        <v>218.94011599999999</v>
      </c>
      <c r="AI1475" s="89">
        <v>259.32575300000002</v>
      </c>
    </row>
    <row r="1476" spans="1:35" s="89" customFormat="1" x14ac:dyDescent="0.45">
      <c r="A1476" s="89" t="s">
        <v>53</v>
      </c>
      <c r="B1476" s="89" t="s">
        <v>54</v>
      </c>
      <c r="C1476" s="89" t="s">
        <v>48</v>
      </c>
      <c r="D1476" s="90">
        <v>44567</v>
      </c>
      <c r="AC1476" s="89">
        <v>218.94011599999999</v>
      </c>
      <c r="AI1476" s="89">
        <v>259.32575300000002</v>
      </c>
    </row>
    <row r="1477" spans="1:35" s="89" customFormat="1" x14ac:dyDescent="0.45">
      <c r="A1477" s="89" t="s">
        <v>53</v>
      </c>
      <c r="B1477" s="89" t="s">
        <v>54</v>
      </c>
      <c r="C1477" s="89" t="s">
        <v>48</v>
      </c>
      <c r="D1477" s="90">
        <v>44568</v>
      </c>
      <c r="AC1477" s="89">
        <v>218.94011599999999</v>
      </c>
      <c r="AI1477" s="89">
        <v>259.32575300000002</v>
      </c>
    </row>
    <row r="1478" spans="1:35" s="89" customFormat="1" x14ac:dyDescent="0.45">
      <c r="A1478" s="89" t="s">
        <v>53</v>
      </c>
      <c r="B1478" s="89" t="s">
        <v>54</v>
      </c>
      <c r="C1478" s="89" t="s">
        <v>48</v>
      </c>
      <c r="D1478" s="90">
        <v>44569</v>
      </c>
      <c r="AC1478" s="89">
        <v>218.94011599999999</v>
      </c>
      <c r="AI1478" s="89">
        <v>259.32575300000002</v>
      </c>
    </row>
    <row r="1479" spans="1:35" s="89" customFormat="1" x14ac:dyDescent="0.45">
      <c r="A1479" s="89" t="s">
        <v>53</v>
      </c>
      <c r="B1479" s="89" t="s">
        <v>54</v>
      </c>
      <c r="C1479" s="89" t="s">
        <v>48</v>
      </c>
      <c r="D1479" s="90">
        <v>44570</v>
      </c>
      <c r="AC1479" s="89">
        <v>218.94011599999999</v>
      </c>
      <c r="AI1479" s="89">
        <v>259.32575300000002</v>
      </c>
    </row>
    <row r="1480" spans="1:35" s="89" customFormat="1" x14ac:dyDescent="0.45">
      <c r="A1480" s="89" t="s">
        <v>53</v>
      </c>
      <c r="B1480" s="89" t="s">
        <v>54</v>
      </c>
      <c r="C1480" s="89" t="s">
        <v>48</v>
      </c>
      <c r="D1480" s="90">
        <v>44571</v>
      </c>
      <c r="AC1480" s="89">
        <v>218.94011599999999</v>
      </c>
      <c r="AI1480" s="89">
        <v>259.32575300000002</v>
      </c>
    </row>
    <row r="1481" spans="1:35" s="89" customFormat="1" x14ac:dyDescent="0.45">
      <c r="A1481" s="89" t="s">
        <v>53</v>
      </c>
      <c r="B1481" s="89" t="s">
        <v>54</v>
      </c>
      <c r="C1481" s="89" t="s">
        <v>48</v>
      </c>
      <c r="D1481" s="90">
        <v>44572</v>
      </c>
      <c r="AC1481" s="89">
        <v>218.94011599999999</v>
      </c>
      <c r="AI1481" s="89">
        <v>259.32575300000002</v>
      </c>
    </row>
    <row r="1482" spans="1:35" s="89" customFormat="1" x14ac:dyDescent="0.45">
      <c r="A1482" s="89" t="s">
        <v>53</v>
      </c>
      <c r="B1482" s="89" t="s">
        <v>54</v>
      </c>
      <c r="C1482" s="89" t="s">
        <v>48</v>
      </c>
      <c r="D1482" s="90">
        <v>44573</v>
      </c>
      <c r="AC1482" s="89">
        <v>218.94011599999999</v>
      </c>
      <c r="AI1482" s="89">
        <v>259.32575300000002</v>
      </c>
    </row>
    <row r="1483" spans="1:35" s="89" customFormat="1" x14ac:dyDescent="0.45">
      <c r="A1483" s="89" t="s">
        <v>53</v>
      </c>
      <c r="B1483" s="89" t="s">
        <v>54</v>
      </c>
      <c r="C1483" s="89" t="s">
        <v>48</v>
      </c>
      <c r="D1483" s="90">
        <v>44574</v>
      </c>
      <c r="AC1483" s="89">
        <v>218.94011599999999</v>
      </c>
      <c r="AI1483" s="89">
        <v>259.32575300000002</v>
      </c>
    </row>
    <row r="1484" spans="1:35" s="89" customFormat="1" x14ac:dyDescent="0.45">
      <c r="A1484" s="89" t="s">
        <v>53</v>
      </c>
      <c r="B1484" s="89" t="s">
        <v>54</v>
      </c>
      <c r="C1484" s="89" t="s">
        <v>48</v>
      </c>
      <c r="D1484" s="90">
        <v>44575</v>
      </c>
      <c r="AC1484" s="89">
        <v>218.94011599999999</v>
      </c>
      <c r="AI1484" s="89">
        <v>259.32575300000002</v>
      </c>
    </row>
    <row r="1485" spans="1:35" s="89" customFormat="1" x14ac:dyDescent="0.45">
      <c r="A1485" s="89" t="s">
        <v>53</v>
      </c>
      <c r="B1485" s="89" t="s">
        <v>54</v>
      </c>
      <c r="C1485" s="89" t="s">
        <v>48</v>
      </c>
      <c r="D1485" s="90">
        <v>44576</v>
      </c>
      <c r="AC1485" s="89">
        <v>218.94011599999999</v>
      </c>
      <c r="AI1485" s="89">
        <v>259.32575300000002</v>
      </c>
    </row>
    <row r="1486" spans="1:35" s="89" customFormat="1" x14ac:dyDescent="0.45">
      <c r="A1486" s="89" t="s">
        <v>53</v>
      </c>
      <c r="B1486" s="89" t="s">
        <v>54</v>
      </c>
      <c r="C1486" s="89" t="s">
        <v>48</v>
      </c>
      <c r="D1486" s="90">
        <v>44577</v>
      </c>
      <c r="AC1486" s="89">
        <v>218.94011599999999</v>
      </c>
      <c r="AI1486" s="89">
        <v>259.32575300000002</v>
      </c>
    </row>
    <row r="1487" spans="1:35" s="89" customFormat="1" x14ac:dyDescent="0.45">
      <c r="A1487" s="89" t="s">
        <v>53</v>
      </c>
      <c r="B1487" s="89" t="s">
        <v>54</v>
      </c>
      <c r="C1487" s="89" t="s">
        <v>48</v>
      </c>
      <c r="D1487" s="90">
        <v>44578</v>
      </c>
      <c r="AC1487" s="89">
        <v>218.94011599999999</v>
      </c>
      <c r="AI1487" s="89">
        <v>259.32575300000002</v>
      </c>
    </row>
    <row r="1488" spans="1:35" s="89" customFormat="1" x14ac:dyDescent="0.45">
      <c r="A1488" s="89" t="s">
        <v>53</v>
      </c>
      <c r="B1488" s="89" t="s">
        <v>54</v>
      </c>
      <c r="C1488" s="89" t="s">
        <v>48</v>
      </c>
      <c r="D1488" s="90">
        <v>44579</v>
      </c>
      <c r="AC1488" s="89">
        <v>218.94011599999999</v>
      </c>
      <c r="AI1488" s="89">
        <v>259.32575300000002</v>
      </c>
    </row>
    <row r="1489" spans="1:35" s="89" customFormat="1" x14ac:dyDescent="0.45">
      <c r="A1489" s="89" t="s">
        <v>53</v>
      </c>
      <c r="B1489" s="89" t="s">
        <v>54</v>
      </c>
      <c r="C1489" s="89" t="s">
        <v>48</v>
      </c>
      <c r="D1489" s="90">
        <v>44580</v>
      </c>
      <c r="AC1489" s="89">
        <v>218.94011599999999</v>
      </c>
      <c r="AI1489" s="89">
        <v>259.32575300000002</v>
      </c>
    </row>
    <row r="1490" spans="1:35" s="89" customFormat="1" x14ac:dyDescent="0.45">
      <c r="A1490" s="89" t="s">
        <v>53</v>
      </c>
      <c r="B1490" s="89" t="s">
        <v>54</v>
      </c>
      <c r="C1490" s="89" t="s">
        <v>48</v>
      </c>
      <c r="D1490" s="90">
        <v>44581</v>
      </c>
      <c r="AC1490" s="89">
        <v>218.94011599999999</v>
      </c>
      <c r="AI1490" s="89">
        <v>259.32575300000002</v>
      </c>
    </row>
    <row r="1491" spans="1:35" s="89" customFormat="1" x14ac:dyDescent="0.45">
      <c r="A1491" s="89" t="s">
        <v>53</v>
      </c>
      <c r="B1491" s="89" t="s">
        <v>54</v>
      </c>
      <c r="C1491" s="89" t="s">
        <v>48</v>
      </c>
      <c r="D1491" s="90">
        <v>44582</v>
      </c>
      <c r="AC1491" s="89">
        <v>218.94011599999999</v>
      </c>
      <c r="AI1491" s="89">
        <v>259.32575300000002</v>
      </c>
    </row>
    <row r="1492" spans="1:35" s="89" customFormat="1" x14ac:dyDescent="0.45">
      <c r="A1492" s="89" t="s">
        <v>53</v>
      </c>
      <c r="B1492" s="89" t="s">
        <v>54</v>
      </c>
      <c r="C1492" s="89" t="s">
        <v>48</v>
      </c>
      <c r="D1492" s="90">
        <v>44583</v>
      </c>
      <c r="AC1492" s="89">
        <v>218.94011599999999</v>
      </c>
      <c r="AI1492" s="89">
        <v>259.32575300000002</v>
      </c>
    </row>
    <row r="1493" spans="1:35" s="89" customFormat="1" x14ac:dyDescent="0.45">
      <c r="A1493" s="89" t="s">
        <v>53</v>
      </c>
      <c r="B1493" s="89" t="s">
        <v>54</v>
      </c>
      <c r="C1493" s="89" t="s">
        <v>48</v>
      </c>
      <c r="D1493" s="90">
        <v>44584</v>
      </c>
      <c r="AC1493" s="89">
        <v>218.94011599999999</v>
      </c>
      <c r="AI1493" s="89">
        <v>259.32575300000002</v>
      </c>
    </row>
    <row r="1494" spans="1:35" s="89" customFormat="1" x14ac:dyDescent="0.45">
      <c r="A1494" s="89" t="s">
        <v>53</v>
      </c>
      <c r="B1494" s="89" t="s">
        <v>54</v>
      </c>
      <c r="C1494" s="89" t="s">
        <v>48</v>
      </c>
      <c r="D1494" s="90">
        <v>44585</v>
      </c>
      <c r="AC1494" s="89">
        <v>218.94011599999999</v>
      </c>
      <c r="AI1494" s="89">
        <v>259.32575300000002</v>
      </c>
    </row>
    <row r="1495" spans="1:35" s="89" customFormat="1" x14ac:dyDescent="0.45">
      <c r="A1495" s="89" t="s">
        <v>53</v>
      </c>
      <c r="B1495" s="89" t="s">
        <v>54</v>
      </c>
      <c r="C1495" s="89" t="s">
        <v>48</v>
      </c>
      <c r="D1495" s="90">
        <v>44586</v>
      </c>
      <c r="AC1495" s="89">
        <v>218.94011599999999</v>
      </c>
      <c r="AI1495" s="89">
        <v>259.32575300000002</v>
      </c>
    </row>
    <row r="1496" spans="1:35" s="89" customFormat="1" x14ac:dyDescent="0.45">
      <c r="A1496" s="89" t="s">
        <v>53</v>
      </c>
      <c r="B1496" s="89" t="s">
        <v>54</v>
      </c>
      <c r="C1496" s="89" t="s">
        <v>48</v>
      </c>
      <c r="D1496" s="90">
        <v>44587</v>
      </c>
      <c r="AC1496" s="89">
        <v>218.94011599999999</v>
      </c>
      <c r="AI1496" s="89">
        <v>259.32575300000002</v>
      </c>
    </row>
    <row r="1497" spans="1:35" s="89" customFormat="1" x14ac:dyDescent="0.45">
      <c r="A1497" s="89" t="s">
        <v>53</v>
      </c>
      <c r="B1497" s="89" t="s">
        <v>54</v>
      </c>
      <c r="C1497" s="89" t="s">
        <v>48</v>
      </c>
      <c r="D1497" s="90">
        <v>44588</v>
      </c>
      <c r="AC1497" s="89">
        <v>218.94011599999999</v>
      </c>
      <c r="AI1497" s="89">
        <v>259.32575300000002</v>
      </c>
    </row>
    <row r="1498" spans="1:35" s="89" customFormat="1" x14ac:dyDescent="0.45">
      <c r="A1498" s="89" t="s">
        <v>53</v>
      </c>
      <c r="B1498" s="89" t="s">
        <v>54</v>
      </c>
      <c r="C1498" s="89" t="s">
        <v>48</v>
      </c>
      <c r="D1498" s="90">
        <v>44589</v>
      </c>
      <c r="AC1498" s="89">
        <v>218.94011599999999</v>
      </c>
      <c r="AI1498" s="89">
        <v>259.32575300000002</v>
      </c>
    </row>
    <row r="1499" spans="1:35" s="89" customFormat="1" x14ac:dyDescent="0.45">
      <c r="A1499" s="89" t="s">
        <v>53</v>
      </c>
      <c r="B1499" s="89" t="s">
        <v>54</v>
      </c>
      <c r="C1499" s="89" t="s">
        <v>48</v>
      </c>
      <c r="D1499" s="90">
        <v>44590</v>
      </c>
      <c r="AC1499" s="89">
        <v>218.94011599999999</v>
      </c>
      <c r="AI1499" s="89">
        <v>259.32575300000002</v>
      </c>
    </row>
    <row r="1500" spans="1:35" s="89" customFormat="1" x14ac:dyDescent="0.45">
      <c r="A1500" s="89" t="s">
        <v>53</v>
      </c>
      <c r="B1500" s="89" t="s">
        <v>54</v>
      </c>
      <c r="C1500" s="89" t="s">
        <v>48</v>
      </c>
      <c r="D1500" s="90">
        <v>44591</v>
      </c>
      <c r="AC1500" s="89">
        <v>218.94011599999999</v>
      </c>
      <c r="AI1500" s="89">
        <v>259.32575300000002</v>
      </c>
    </row>
    <row r="1501" spans="1:35" s="89" customFormat="1" x14ac:dyDescent="0.45">
      <c r="A1501" s="89" t="s">
        <v>53</v>
      </c>
      <c r="B1501" s="89" t="s">
        <v>54</v>
      </c>
      <c r="C1501" s="89" t="s">
        <v>48</v>
      </c>
      <c r="D1501" s="90">
        <v>44592</v>
      </c>
      <c r="AC1501" s="89">
        <v>218.94011599999999</v>
      </c>
      <c r="AI1501" s="89">
        <v>259.32575300000002</v>
      </c>
    </row>
    <row r="1502" spans="1:35" s="89" customFormat="1" x14ac:dyDescent="0.45">
      <c r="A1502" s="89" t="s">
        <v>53</v>
      </c>
      <c r="B1502" s="89" t="s">
        <v>54</v>
      </c>
      <c r="C1502" s="89" t="s">
        <v>48</v>
      </c>
      <c r="D1502" s="90">
        <v>44593</v>
      </c>
      <c r="AC1502" s="89">
        <v>218.94011599999999</v>
      </c>
      <c r="AI1502" s="89">
        <v>259.32575300000002</v>
      </c>
    </row>
    <row r="1503" spans="1:35" s="89" customFormat="1" x14ac:dyDescent="0.45">
      <c r="A1503" s="89" t="s">
        <v>53</v>
      </c>
      <c r="B1503" s="89" t="s">
        <v>54</v>
      </c>
      <c r="C1503" s="89" t="s">
        <v>48</v>
      </c>
      <c r="D1503" s="90">
        <v>44594</v>
      </c>
      <c r="AC1503" s="89">
        <v>218.94011599999999</v>
      </c>
      <c r="AI1503" s="89">
        <v>259.32575300000002</v>
      </c>
    </row>
    <row r="1504" spans="1:35" s="89" customFormat="1" x14ac:dyDescent="0.45">
      <c r="A1504" s="89" t="s">
        <v>53</v>
      </c>
      <c r="B1504" s="89" t="s">
        <v>54</v>
      </c>
      <c r="C1504" s="89" t="s">
        <v>48</v>
      </c>
      <c r="D1504" s="90">
        <v>44595</v>
      </c>
      <c r="AC1504" s="89">
        <v>218.94011599999999</v>
      </c>
      <c r="AI1504" s="89">
        <v>259.32575300000002</v>
      </c>
    </row>
    <row r="1505" spans="1:35" s="89" customFormat="1" x14ac:dyDescent="0.45">
      <c r="A1505" s="89" t="s">
        <v>53</v>
      </c>
      <c r="B1505" s="89" t="s">
        <v>54</v>
      </c>
      <c r="C1505" s="89" t="s">
        <v>48</v>
      </c>
      <c r="D1505" s="90">
        <v>44596</v>
      </c>
      <c r="AC1505" s="89">
        <v>218.94011599999999</v>
      </c>
      <c r="AI1505" s="89">
        <v>259.32575300000002</v>
      </c>
    </row>
    <row r="1506" spans="1:35" s="89" customFormat="1" x14ac:dyDescent="0.45">
      <c r="A1506" s="89" t="s">
        <v>53</v>
      </c>
      <c r="B1506" s="89" t="s">
        <v>54</v>
      </c>
      <c r="C1506" s="89" t="s">
        <v>48</v>
      </c>
      <c r="D1506" s="90">
        <v>44597</v>
      </c>
      <c r="AC1506" s="89">
        <v>218.94011599999999</v>
      </c>
      <c r="AI1506" s="89">
        <v>259.32575300000002</v>
      </c>
    </row>
    <row r="1507" spans="1:35" s="89" customFormat="1" x14ac:dyDescent="0.45">
      <c r="A1507" s="89" t="s">
        <v>53</v>
      </c>
      <c r="B1507" s="89" t="s">
        <v>54</v>
      </c>
      <c r="C1507" s="89" t="s">
        <v>48</v>
      </c>
      <c r="D1507" s="90">
        <v>44598</v>
      </c>
      <c r="AC1507" s="89">
        <v>218.94011599999999</v>
      </c>
      <c r="AI1507" s="89">
        <v>259.32575300000002</v>
      </c>
    </row>
    <row r="1508" spans="1:35" s="89" customFormat="1" x14ac:dyDescent="0.45">
      <c r="A1508" s="89" t="s">
        <v>53</v>
      </c>
      <c r="B1508" s="89" t="s">
        <v>54</v>
      </c>
      <c r="C1508" s="89" t="s">
        <v>48</v>
      </c>
      <c r="D1508" s="90">
        <v>44599</v>
      </c>
      <c r="AC1508" s="89">
        <v>218.94011599999999</v>
      </c>
      <c r="AI1508" s="89">
        <v>259.32575300000002</v>
      </c>
    </row>
    <row r="1509" spans="1:35" s="89" customFormat="1" x14ac:dyDescent="0.45">
      <c r="A1509" s="89" t="s">
        <v>53</v>
      </c>
      <c r="B1509" s="89" t="s">
        <v>54</v>
      </c>
      <c r="C1509" s="89" t="s">
        <v>48</v>
      </c>
      <c r="D1509" s="90">
        <v>44600</v>
      </c>
      <c r="AC1509" s="89">
        <v>218.94011599999999</v>
      </c>
      <c r="AI1509" s="89">
        <v>259.32575300000002</v>
      </c>
    </row>
    <row r="1510" spans="1:35" s="89" customFormat="1" x14ac:dyDescent="0.45">
      <c r="A1510" s="89" t="s">
        <v>53</v>
      </c>
      <c r="B1510" s="89" t="s">
        <v>54</v>
      </c>
      <c r="C1510" s="89" t="s">
        <v>48</v>
      </c>
      <c r="D1510" s="90">
        <v>44601</v>
      </c>
      <c r="AC1510" s="89">
        <v>218.94011599999999</v>
      </c>
      <c r="AI1510" s="89">
        <v>259.32575300000002</v>
      </c>
    </row>
    <row r="1511" spans="1:35" s="89" customFormat="1" x14ac:dyDescent="0.45">
      <c r="A1511" s="89" t="s">
        <v>53</v>
      </c>
      <c r="B1511" s="89" t="s">
        <v>54</v>
      </c>
      <c r="C1511" s="89" t="s">
        <v>48</v>
      </c>
      <c r="D1511" s="90">
        <v>44602</v>
      </c>
      <c r="AC1511" s="89">
        <v>218.94011599999999</v>
      </c>
      <c r="AI1511" s="89">
        <v>259.32575300000002</v>
      </c>
    </row>
    <row r="1512" spans="1:35" s="89" customFormat="1" x14ac:dyDescent="0.45">
      <c r="A1512" s="89" t="s">
        <v>53</v>
      </c>
      <c r="B1512" s="89" t="s">
        <v>54</v>
      </c>
      <c r="C1512" s="89" t="s">
        <v>48</v>
      </c>
      <c r="D1512" s="90">
        <v>44603</v>
      </c>
      <c r="AC1512" s="89">
        <v>218.94011599999999</v>
      </c>
      <c r="AI1512" s="89">
        <v>259.32575300000002</v>
      </c>
    </row>
    <row r="1513" spans="1:35" s="89" customFormat="1" x14ac:dyDescent="0.45">
      <c r="A1513" s="89" t="s">
        <v>53</v>
      </c>
      <c r="B1513" s="89" t="s">
        <v>54</v>
      </c>
      <c r="C1513" s="89" t="s">
        <v>48</v>
      </c>
      <c r="D1513" s="90">
        <v>44604</v>
      </c>
      <c r="AC1513" s="89">
        <v>218.94011599999999</v>
      </c>
      <c r="AI1513" s="89">
        <v>259.32575300000002</v>
      </c>
    </row>
    <row r="1514" spans="1:35" s="89" customFormat="1" x14ac:dyDescent="0.45">
      <c r="A1514" s="89" t="s">
        <v>53</v>
      </c>
      <c r="B1514" s="89" t="s">
        <v>54</v>
      </c>
      <c r="C1514" s="89" t="s">
        <v>48</v>
      </c>
      <c r="D1514" s="90">
        <v>44605</v>
      </c>
      <c r="AC1514" s="89">
        <v>218.94011599999999</v>
      </c>
      <c r="AI1514" s="89">
        <v>259.32575300000002</v>
      </c>
    </row>
    <row r="1515" spans="1:35" s="89" customFormat="1" x14ac:dyDescent="0.45">
      <c r="A1515" s="89" t="s">
        <v>53</v>
      </c>
      <c r="B1515" s="89" t="s">
        <v>54</v>
      </c>
      <c r="C1515" s="89" t="s">
        <v>48</v>
      </c>
      <c r="D1515" s="90">
        <v>44606</v>
      </c>
      <c r="AC1515" s="89">
        <v>218.94011599999999</v>
      </c>
      <c r="AI1515" s="89">
        <v>259.32575300000002</v>
      </c>
    </row>
    <row r="1516" spans="1:35" s="89" customFormat="1" x14ac:dyDescent="0.45">
      <c r="A1516" s="89" t="s">
        <v>53</v>
      </c>
      <c r="B1516" s="89" t="s">
        <v>54</v>
      </c>
      <c r="C1516" s="89" t="s">
        <v>48</v>
      </c>
      <c r="D1516" s="90">
        <v>44607</v>
      </c>
      <c r="AC1516" s="89">
        <v>218.94011599999999</v>
      </c>
      <c r="AI1516" s="89">
        <v>259.32575300000002</v>
      </c>
    </row>
    <row r="1517" spans="1:35" s="89" customFormat="1" x14ac:dyDescent="0.45">
      <c r="A1517" s="89" t="s">
        <v>53</v>
      </c>
      <c r="B1517" s="89" t="s">
        <v>54</v>
      </c>
      <c r="C1517" s="89" t="s">
        <v>48</v>
      </c>
      <c r="D1517" s="90">
        <v>44608</v>
      </c>
      <c r="AC1517" s="89">
        <v>218.94011599999999</v>
      </c>
      <c r="AI1517" s="89">
        <v>259.32575300000002</v>
      </c>
    </row>
    <row r="1518" spans="1:35" s="89" customFormat="1" x14ac:dyDescent="0.45">
      <c r="A1518" s="89" t="s">
        <v>53</v>
      </c>
      <c r="B1518" s="89" t="s">
        <v>54</v>
      </c>
      <c r="C1518" s="89" t="s">
        <v>48</v>
      </c>
      <c r="D1518" s="90">
        <v>44609</v>
      </c>
      <c r="AC1518" s="89">
        <v>218.94011599999999</v>
      </c>
      <c r="AI1518" s="89">
        <v>259.32575300000002</v>
      </c>
    </row>
    <row r="1519" spans="1:35" s="89" customFormat="1" x14ac:dyDescent="0.45">
      <c r="A1519" s="89" t="s">
        <v>53</v>
      </c>
      <c r="B1519" s="89" t="s">
        <v>54</v>
      </c>
      <c r="C1519" s="89" t="s">
        <v>48</v>
      </c>
      <c r="D1519" s="90">
        <v>44610</v>
      </c>
      <c r="AC1519" s="89">
        <v>218.94011599999999</v>
      </c>
      <c r="AI1519" s="89">
        <v>259.32575300000002</v>
      </c>
    </row>
    <row r="1520" spans="1:35" s="89" customFormat="1" x14ac:dyDescent="0.45">
      <c r="A1520" s="89" t="s">
        <v>53</v>
      </c>
      <c r="B1520" s="89" t="s">
        <v>54</v>
      </c>
      <c r="C1520" s="89" t="s">
        <v>48</v>
      </c>
      <c r="D1520" s="90">
        <v>44611</v>
      </c>
      <c r="AC1520" s="89">
        <v>218.94011599999999</v>
      </c>
      <c r="AI1520" s="89">
        <v>259.32575300000002</v>
      </c>
    </row>
    <row r="1521" spans="1:35" s="89" customFormat="1" x14ac:dyDescent="0.45">
      <c r="A1521" s="89" t="s">
        <v>53</v>
      </c>
      <c r="B1521" s="89" t="s">
        <v>54</v>
      </c>
      <c r="C1521" s="89" t="s">
        <v>48</v>
      </c>
      <c r="D1521" s="90">
        <v>44612</v>
      </c>
      <c r="AC1521" s="89">
        <v>218.94011599999999</v>
      </c>
      <c r="AI1521" s="89">
        <v>259.32575300000002</v>
      </c>
    </row>
    <row r="1522" spans="1:35" s="89" customFormat="1" x14ac:dyDescent="0.45">
      <c r="A1522" s="89" t="s">
        <v>53</v>
      </c>
      <c r="B1522" s="89" t="s">
        <v>54</v>
      </c>
      <c r="C1522" s="89" t="s">
        <v>48</v>
      </c>
      <c r="D1522" s="90">
        <v>44613</v>
      </c>
      <c r="AC1522" s="89">
        <v>218.94011599999999</v>
      </c>
      <c r="AI1522" s="89">
        <v>259.32575300000002</v>
      </c>
    </row>
    <row r="1523" spans="1:35" s="89" customFormat="1" x14ac:dyDescent="0.45">
      <c r="A1523" s="89" t="s">
        <v>53</v>
      </c>
      <c r="B1523" s="89" t="s">
        <v>54</v>
      </c>
      <c r="C1523" s="89" t="s">
        <v>48</v>
      </c>
      <c r="D1523" s="90">
        <v>44614</v>
      </c>
      <c r="AC1523" s="89">
        <v>218.94011599999999</v>
      </c>
      <c r="AI1523" s="89">
        <v>259.32575300000002</v>
      </c>
    </row>
    <row r="1524" spans="1:35" s="89" customFormat="1" x14ac:dyDescent="0.45">
      <c r="A1524" s="89" t="s">
        <v>53</v>
      </c>
      <c r="B1524" s="89" t="s">
        <v>54</v>
      </c>
      <c r="C1524" s="89" t="s">
        <v>48</v>
      </c>
      <c r="D1524" s="90">
        <v>44615</v>
      </c>
      <c r="AC1524" s="89">
        <v>218.94011599999999</v>
      </c>
      <c r="AI1524" s="89">
        <v>259.32575300000002</v>
      </c>
    </row>
    <row r="1525" spans="1:35" s="89" customFormat="1" x14ac:dyDescent="0.45">
      <c r="A1525" s="89" t="s">
        <v>53</v>
      </c>
      <c r="B1525" s="89" t="s">
        <v>54</v>
      </c>
      <c r="C1525" s="89" t="s">
        <v>48</v>
      </c>
      <c r="D1525" s="90">
        <v>44616</v>
      </c>
      <c r="AC1525" s="89">
        <v>218.94011599999999</v>
      </c>
      <c r="AI1525" s="89">
        <v>259.32575300000002</v>
      </c>
    </row>
    <row r="1526" spans="1:35" s="89" customFormat="1" x14ac:dyDescent="0.45">
      <c r="A1526" s="89" t="s">
        <v>53</v>
      </c>
      <c r="B1526" s="89" t="s">
        <v>54</v>
      </c>
      <c r="C1526" s="89" t="s">
        <v>48</v>
      </c>
      <c r="D1526" s="90">
        <v>44617</v>
      </c>
      <c r="AC1526" s="89">
        <v>218.94011599999999</v>
      </c>
      <c r="AI1526" s="89">
        <v>259.32575300000002</v>
      </c>
    </row>
    <row r="1527" spans="1:35" s="89" customFormat="1" x14ac:dyDescent="0.45">
      <c r="A1527" s="89" t="s">
        <v>53</v>
      </c>
      <c r="B1527" s="89" t="s">
        <v>54</v>
      </c>
      <c r="C1527" s="89" t="s">
        <v>48</v>
      </c>
      <c r="D1527" s="90">
        <v>44618</v>
      </c>
      <c r="AC1527" s="89">
        <v>218.94011599999999</v>
      </c>
      <c r="AI1527" s="89">
        <v>259.32575300000002</v>
      </c>
    </row>
    <row r="1528" spans="1:35" s="89" customFormat="1" x14ac:dyDescent="0.45">
      <c r="A1528" s="89" t="s">
        <v>53</v>
      </c>
      <c r="B1528" s="89" t="s">
        <v>54</v>
      </c>
      <c r="C1528" s="89" t="s">
        <v>48</v>
      </c>
      <c r="D1528" s="90">
        <v>44619</v>
      </c>
      <c r="AC1528" s="89">
        <v>218.94011599999999</v>
      </c>
      <c r="AI1528" s="89">
        <v>259.32575300000002</v>
      </c>
    </row>
    <row r="1529" spans="1:35" s="89" customFormat="1" x14ac:dyDescent="0.45">
      <c r="A1529" s="89" t="s">
        <v>53</v>
      </c>
      <c r="B1529" s="89" t="s">
        <v>54</v>
      </c>
      <c r="C1529" s="89" t="s">
        <v>48</v>
      </c>
      <c r="D1529" s="90">
        <v>44620</v>
      </c>
      <c r="AC1529" s="89">
        <v>218.94011599999999</v>
      </c>
      <c r="AI1529" s="89">
        <v>259.32575300000002</v>
      </c>
    </row>
    <row r="1530" spans="1:35" s="89" customFormat="1" x14ac:dyDescent="0.45">
      <c r="A1530" s="89" t="s">
        <v>53</v>
      </c>
      <c r="B1530" s="89" t="s">
        <v>54</v>
      </c>
      <c r="C1530" s="89" t="s">
        <v>48</v>
      </c>
      <c r="D1530" s="90">
        <v>44621</v>
      </c>
      <c r="AC1530" s="89">
        <v>218.94011599999999</v>
      </c>
      <c r="AI1530" s="89">
        <v>259.32575300000002</v>
      </c>
    </row>
    <row r="1531" spans="1:35" s="89" customFormat="1" x14ac:dyDescent="0.45">
      <c r="A1531" s="89" t="s">
        <v>53</v>
      </c>
      <c r="B1531" s="89" t="s">
        <v>54</v>
      </c>
      <c r="C1531" s="89" t="s">
        <v>48</v>
      </c>
      <c r="D1531" s="90">
        <v>44622</v>
      </c>
      <c r="AC1531" s="89">
        <v>218.94011599999999</v>
      </c>
      <c r="AI1531" s="89">
        <v>259.32575300000002</v>
      </c>
    </row>
    <row r="1532" spans="1:35" s="89" customFormat="1" x14ac:dyDescent="0.45">
      <c r="A1532" s="89" t="s">
        <v>53</v>
      </c>
      <c r="B1532" s="89" t="s">
        <v>54</v>
      </c>
      <c r="C1532" s="89" t="s">
        <v>48</v>
      </c>
      <c r="D1532" s="90">
        <v>44623</v>
      </c>
      <c r="AC1532" s="89">
        <v>218.94011599999999</v>
      </c>
      <c r="AI1532" s="89">
        <v>259.32575300000002</v>
      </c>
    </row>
    <row r="1533" spans="1:35" s="89" customFormat="1" x14ac:dyDescent="0.45">
      <c r="A1533" s="89" t="s">
        <v>53</v>
      </c>
      <c r="B1533" s="89" t="s">
        <v>54</v>
      </c>
      <c r="C1533" s="89" t="s">
        <v>48</v>
      </c>
      <c r="D1533" s="90">
        <v>44624</v>
      </c>
      <c r="AC1533" s="89">
        <v>218.94011599999999</v>
      </c>
      <c r="AI1533" s="89">
        <v>259.32575300000002</v>
      </c>
    </row>
    <row r="1534" spans="1:35" s="89" customFormat="1" x14ac:dyDescent="0.45">
      <c r="A1534" s="89" t="s">
        <v>53</v>
      </c>
      <c r="B1534" s="89" t="s">
        <v>54</v>
      </c>
      <c r="C1534" s="89" t="s">
        <v>48</v>
      </c>
      <c r="D1534" s="90">
        <v>44625</v>
      </c>
      <c r="AC1534" s="89">
        <v>218.94011599999999</v>
      </c>
      <c r="AI1534" s="89">
        <v>259.32575300000002</v>
      </c>
    </row>
    <row r="1535" spans="1:35" s="89" customFormat="1" x14ac:dyDescent="0.45">
      <c r="A1535" s="89" t="s">
        <v>53</v>
      </c>
      <c r="B1535" s="89" t="s">
        <v>54</v>
      </c>
      <c r="C1535" s="89" t="s">
        <v>48</v>
      </c>
      <c r="D1535" s="90">
        <v>44626</v>
      </c>
      <c r="AC1535" s="89">
        <v>218.94011599999999</v>
      </c>
      <c r="AI1535" s="89">
        <v>259.32575300000002</v>
      </c>
    </row>
    <row r="1536" spans="1:35" s="89" customFormat="1" x14ac:dyDescent="0.45">
      <c r="A1536" s="89" t="s">
        <v>53</v>
      </c>
      <c r="B1536" s="89" t="s">
        <v>54</v>
      </c>
      <c r="C1536" s="89" t="s">
        <v>48</v>
      </c>
      <c r="D1536" s="90">
        <v>44627</v>
      </c>
      <c r="AC1536" s="89">
        <v>218.94011599999999</v>
      </c>
      <c r="AI1536" s="89">
        <v>259.32575300000002</v>
      </c>
    </row>
    <row r="1537" spans="1:35" s="89" customFormat="1" x14ac:dyDescent="0.45">
      <c r="A1537" s="89" t="s">
        <v>53</v>
      </c>
      <c r="B1537" s="89" t="s">
        <v>54</v>
      </c>
      <c r="C1537" s="89" t="s">
        <v>48</v>
      </c>
      <c r="D1537" s="90">
        <v>44628</v>
      </c>
      <c r="AC1537" s="89">
        <v>218.94011599999999</v>
      </c>
      <c r="AI1537" s="89">
        <v>259.32575300000002</v>
      </c>
    </row>
    <row r="1538" spans="1:35" s="89" customFormat="1" x14ac:dyDescent="0.45">
      <c r="A1538" s="89" t="s">
        <v>53</v>
      </c>
      <c r="B1538" s="89" t="s">
        <v>54</v>
      </c>
      <c r="C1538" s="89" t="s">
        <v>48</v>
      </c>
      <c r="D1538" s="90">
        <v>44629</v>
      </c>
      <c r="AC1538" s="89">
        <v>218.94011599999999</v>
      </c>
      <c r="AI1538" s="89">
        <v>259.32575300000002</v>
      </c>
    </row>
    <row r="1539" spans="1:35" s="89" customFormat="1" x14ac:dyDescent="0.45">
      <c r="A1539" s="89" t="s">
        <v>53</v>
      </c>
      <c r="B1539" s="89" t="s">
        <v>54</v>
      </c>
      <c r="C1539" s="89" t="s">
        <v>48</v>
      </c>
      <c r="D1539" s="90">
        <v>44630</v>
      </c>
      <c r="AC1539" s="89">
        <v>218.94011599999999</v>
      </c>
      <c r="AI1539" s="89">
        <v>259.32575300000002</v>
      </c>
    </row>
    <row r="1540" spans="1:35" s="89" customFormat="1" x14ac:dyDescent="0.45">
      <c r="A1540" s="89" t="s">
        <v>53</v>
      </c>
      <c r="B1540" s="89" t="s">
        <v>54</v>
      </c>
      <c r="C1540" s="89" t="s">
        <v>48</v>
      </c>
      <c r="D1540" s="90">
        <v>44631</v>
      </c>
      <c r="AC1540" s="89">
        <v>218.94011599999999</v>
      </c>
      <c r="AI1540" s="89">
        <v>259.32575300000002</v>
      </c>
    </row>
    <row r="1541" spans="1:35" s="89" customFormat="1" x14ac:dyDescent="0.45">
      <c r="A1541" s="89" t="s">
        <v>53</v>
      </c>
      <c r="B1541" s="89" t="s">
        <v>54</v>
      </c>
      <c r="C1541" s="89" t="s">
        <v>48</v>
      </c>
      <c r="D1541" s="90">
        <v>44632</v>
      </c>
      <c r="AC1541" s="89">
        <v>218.94011599999999</v>
      </c>
      <c r="AI1541" s="89">
        <v>259.32575300000002</v>
      </c>
    </row>
    <row r="1542" spans="1:35" s="89" customFormat="1" x14ac:dyDescent="0.45">
      <c r="A1542" s="89" t="s">
        <v>53</v>
      </c>
      <c r="B1542" s="89" t="s">
        <v>54</v>
      </c>
      <c r="C1542" s="89" t="s">
        <v>48</v>
      </c>
      <c r="D1542" s="90">
        <v>44633</v>
      </c>
      <c r="AC1542" s="89">
        <v>218.94011599999999</v>
      </c>
      <c r="AI1542" s="89">
        <v>259.32575300000002</v>
      </c>
    </row>
    <row r="1543" spans="1:35" s="89" customFormat="1" x14ac:dyDescent="0.45">
      <c r="A1543" s="89" t="s">
        <v>53</v>
      </c>
      <c r="B1543" s="89" t="s">
        <v>54</v>
      </c>
      <c r="C1543" s="89" t="s">
        <v>48</v>
      </c>
      <c r="D1543" s="90">
        <v>44634</v>
      </c>
      <c r="AC1543" s="89">
        <v>218.94011599999999</v>
      </c>
      <c r="AI1543" s="89">
        <v>259.32575300000002</v>
      </c>
    </row>
    <row r="1544" spans="1:35" s="89" customFormat="1" x14ac:dyDescent="0.45">
      <c r="A1544" s="89" t="s">
        <v>53</v>
      </c>
      <c r="B1544" s="89" t="s">
        <v>54</v>
      </c>
      <c r="C1544" s="89" t="s">
        <v>48</v>
      </c>
      <c r="D1544" s="90">
        <v>44635</v>
      </c>
      <c r="AC1544" s="89">
        <v>218.94011599999999</v>
      </c>
      <c r="AI1544" s="89">
        <v>259.32575300000002</v>
      </c>
    </row>
    <row r="1545" spans="1:35" s="89" customFormat="1" x14ac:dyDescent="0.45">
      <c r="A1545" s="89" t="s">
        <v>53</v>
      </c>
      <c r="B1545" s="89" t="s">
        <v>54</v>
      </c>
      <c r="C1545" s="89" t="s">
        <v>48</v>
      </c>
      <c r="D1545" s="90">
        <v>44636</v>
      </c>
      <c r="AC1545" s="89">
        <v>218.94011599999999</v>
      </c>
      <c r="AI1545" s="89">
        <v>259.32575300000002</v>
      </c>
    </row>
    <row r="1546" spans="1:35" s="89" customFormat="1" x14ac:dyDescent="0.45">
      <c r="A1546" s="89" t="s">
        <v>53</v>
      </c>
      <c r="B1546" s="89" t="s">
        <v>54</v>
      </c>
      <c r="C1546" s="89" t="s">
        <v>48</v>
      </c>
      <c r="D1546" s="90">
        <v>44637</v>
      </c>
      <c r="AC1546" s="89">
        <v>218.94011599999999</v>
      </c>
      <c r="AI1546" s="89">
        <v>259.32575300000002</v>
      </c>
    </row>
    <row r="1547" spans="1:35" s="89" customFormat="1" x14ac:dyDescent="0.45">
      <c r="A1547" s="89" t="s">
        <v>53</v>
      </c>
      <c r="B1547" s="89" t="s">
        <v>54</v>
      </c>
      <c r="C1547" s="89" t="s">
        <v>48</v>
      </c>
      <c r="D1547" s="90">
        <v>44638</v>
      </c>
      <c r="AC1547" s="89">
        <v>218.94011599999999</v>
      </c>
      <c r="AI1547" s="89">
        <v>259.32575300000002</v>
      </c>
    </row>
    <row r="1548" spans="1:35" s="89" customFormat="1" x14ac:dyDescent="0.45">
      <c r="A1548" s="89" t="s">
        <v>53</v>
      </c>
      <c r="B1548" s="89" t="s">
        <v>54</v>
      </c>
      <c r="C1548" s="89" t="s">
        <v>48</v>
      </c>
      <c r="D1548" s="90">
        <v>44639</v>
      </c>
      <c r="AC1548" s="89">
        <v>218.94011599999999</v>
      </c>
      <c r="AI1548" s="89">
        <v>259.32575300000002</v>
      </c>
    </row>
    <row r="1549" spans="1:35" s="89" customFormat="1" x14ac:dyDescent="0.45">
      <c r="A1549" s="89" t="s">
        <v>53</v>
      </c>
      <c r="B1549" s="89" t="s">
        <v>54</v>
      </c>
      <c r="C1549" s="89" t="s">
        <v>48</v>
      </c>
      <c r="D1549" s="90">
        <v>44640</v>
      </c>
      <c r="AC1549" s="89">
        <v>218.94011599999999</v>
      </c>
      <c r="AI1549" s="89">
        <v>259.32575300000002</v>
      </c>
    </row>
    <row r="1550" spans="1:35" s="89" customFormat="1" x14ac:dyDescent="0.45">
      <c r="A1550" s="89" t="s">
        <v>53</v>
      </c>
      <c r="B1550" s="89" t="s">
        <v>54</v>
      </c>
      <c r="C1550" s="89" t="s">
        <v>48</v>
      </c>
      <c r="D1550" s="90">
        <v>44641</v>
      </c>
      <c r="AC1550" s="89">
        <v>218.94011599999999</v>
      </c>
      <c r="AI1550" s="89">
        <v>259.32575300000002</v>
      </c>
    </row>
    <row r="1551" spans="1:35" s="89" customFormat="1" x14ac:dyDescent="0.45">
      <c r="A1551" s="89" t="s">
        <v>53</v>
      </c>
      <c r="B1551" s="89" t="s">
        <v>54</v>
      </c>
      <c r="C1551" s="89" t="s">
        <v>48</v>
      </c>
      <c r="D1551" s="90">
        <v>44642</v>
      </c>
      <c r="AC1551" s="89">
        <v>218.94011599999999</v>
      </c>
      <c r="AI1551" s="89">
        <v>259.32575300000002</v>
      </c>
    </row>
    <row r="1552" spans="1:35" s="89" customFormat="1" x14ac:dyDescent="0.45">
      <c r="A1552" s="89" t="s">
        <v>53</v>
      </c>
      <c r="B1552" s="89" t="s">
        <v>54</v>
      </c>
      <c r="C1552" s="89" t="s">
        <v>48</v>
      </c>
      <c r="D1552" s="90">
        <v>44643</v>
      </c>
      <c r="AC1552" s="89">
        <v>218.94011599999999</v>
      </c>
      <c r="AI1552" s="89">
        <v>259.32575300000002</v>
      </c>
    </row>
    <row r="1553" spans="1:35" s="89" customFormat="1" x14ac:dyDescent="0.45">
      <c r="A1553" s="89" t="s">
        <v>53</v>
      </c>
      <c r="B1553" s="89" t="s">
        <v>54</v>
      </c>
      <c r="C1553" s="89" t="s">
        <v>48</v>
      </c>
      <c r="D1553" s="90">
        <v>44644</v>
      </c>
      <c r="K1553" s="89">
        <v>1</v>
      </c>
      <c r="L1553" s="89">
        <v>1</v>
      </c>
      <c r="AA1553" s="89">
        <v>0</v>
      </c>
      <c r="AB1553" s="89">
        <v>0</v>
      </c>
      <c r="AC1553" s="89">
        <v>218.94011599999999</v>
      </c>
      <c r="AI1553" s="89">
        <v>259.32575300000002</v>
      </c>
    </row>
    <row r="1554" spans="1:35" s="89" customFormat="1" x14ac:dyDescent="0.45">
      <c r="A1554" s="89" t="s">
        <v>53</v>
      </c>
      <c r="B1554" s="89" t="s">
        <v>54</v>
      </c>
      <c r="C1554" s="89" t="s">
        <v>48</v>
      </c>
      <c r="D1554" s="90">
        <v>44645</v>
      </c>
      <c r="K1554" s="89">
        <v>1</v>
      </c>
      <c r="L1554" s="89">
        <v>1</v>
      </c>
      <c r="AA1554" s="89">
        <v>0</v>
      </c>
      <c r="AB1554" s="89">
        <v>0</v>
      </c>
      <c r="AC1554" s="89">
        <v>218.94011599999999</v>
      </c>
      <c r="AI1554" s="89">
        <v>259.32575300000002</v>
      </c>
    </row>
    <row r="1555" spans="1:35" s="89" customFormat="1" x14ac:dyDescent="0.45">
      <c r="A1555" s="89" t="s">
        <v>53</v>
      </c>
      <c r="B1555" s="89" t="s">
        <v>54</v>
      </c>
      <c r="C1555" s="89" t="s">
        <v>48</v>
      </c>
      <c r="D1555" s="90">
        <v>44646</v>
      </c>
      <c r="K1555" s="89">
        <v>1</v>
      </c>
      <c r="L1555" s="89">
        <v>1</v>
      </c>
      <c r="AA1555" s="89">
        <v>0</v>
      </c>
      <c r="AB1555" s="89">
        <v>0</v>
      </c>
      <c r="AC1555" s="89">
        <v>209.81761119999999</v>
      </c>
      <c r="AI1555" s="89">
        <v>248.5205133</v>
      </c>
    </row>
    <row r="1556" spans="1:35" s="89" customFormat="1" x14ac:dyDescent="0.45">
      <c r="A1556" s="89" t="s">
        <v>53</v>
      </c>
      <c r="B1556" s="89" t="s">
        <v>54</v>
      </c>
      <c r="C1556" s="89" t="s">
        <v>48</v>
      </c>
      <c r="D1556" s="90">
        <v>44647</v>
      </c>
      <c r="K1556" s="89">
        <v>1</v>
      </c>
      <c r="L1556" s="89">
        <v>1</v>
      </c>
      <c r="AA1556" s="89">
        <v>0</v>
      </c>
      <c r="AB1556" s="89">
        <v>0</v>
      </c>
      <c r="AC1556" s="89">
        <v>218.94011599999999</v>
      </c>
      <c r="AI1556" s="89">
        <v>259.32575300000002</v>
      </c>
    </row>
    <row r="1557" spans="1:35" s="89" customFormat="1" x14ac:dyDescent="0.45">
      <c r="A1557" s="89" t="s">
        <v>53</v>
      </c>
      <c r="B1557" s="89" t="s">
        <v>54</v>
      </c>
      <c r="C1557" s="89" t="s">
        <v>48</v>
      </c>
      <c r="D1557" s="90">
        <v>44648</v>
      </c>
      <c r="K1557" s="89">
        <v>1</v>
      </c>
      <c r="L1557" s="89">
        <v>1</v>
      </c>
      <c r="AA1557" s="89">
        <v>0</v>
      </c>
      <c r="AB1557" s="89">
        <v>0</v>
      </c>
      <c r="AC1557" s="89">
        <v>218.94011599999999</v>
      </c>
      <c r="AI1557" s="89">
        <v>259.32575300000002</v>
      </c>
    </row>
    <row r="1558" spans="1:35" s="89" customFormat="1" x14ac:dyDescent="0.45">
      <c r="A1558" s="89" t="s">
        <v>53</v>
      </c>
      <c r="B1558" s="89" t="s">
        <v>54</v>
      </c>
      <c r="C1558" s="89" t="s">
        <v>48</v>
      </c>
      <c r="D1558" s="90">
        <v>44649</v>
      </c>
      <c r="K1558" s="89">
        <v>1</v>
      </c>
      <c r="L1558" s="89">
        <v>1</v>
      </c>
      <c r="AA1558" s="89">
        <v>0</v>
      </c>
      <c r="AB1558" s="89">
        <v>0</v>
      </c>
      <c r="AC1558" s="89">
        <v>218.94011599999999</v>
      </c>
      <c r="AI1558" s="89">
        <v>259.32575300000002</v>
      </c>
    </row>
    <row r="1559" spans="1:35" s="89" customFormat="1" x14ac:dyDescent="0.45">
      <c r="A1559" s="89" t="s">
        <v>53</v>
      </c>
      <c r="B1559" s="89" t="s">
        <v>54</v>
      </c>
      <c r="C1559" s="89" t="s">
        <v>48</v>
      </c>
      <c r="D1559" s="90">
        <v>44650</v>
      </c>
      <c r="K1559" s="89">
        <v>1</v>
      </c>
      <c r="L1559" s="89">
        <v>1</v>
      </c>
      <c r="AA1559" s="89">
        <v>0</v>
      </c>
      <c r="AB1559" s="89">
        <v>0</v>
      </c>
      <c r="AC1559" s="89">
        <v>218.94011599999999</v>
      </c>
      <c r="AI1559" s="89">
        <v>259.32575300000002</v>
      </c>
    </row>
    <row r="1560" spans="1:35" s="89" customFormat="1" x14ac:dyDescent="0.45">
      <c r="A1560" s="89" t="s">
        <v>53</v>
      </c>
      <c r="B1560" s="89" t="s">
        <v>54</v>
      </c>
      <c r="C1560" s="89" t="s">
        <v>48</v>
      </c>
      <c r="D1560" s="90">
        <v>44651</v>
      </c>
      <c r="K1560" s="89">
        <v>1</v>
      </c>
      <c r="L1560" s="89">
        <v>1</v>
      </c>
      <c r="AA1560" s="89">
        <v>0</v>
      </c>
      <c r="AB1560" s="89">
        <v>0</v>
      </c>
      <c r="AC1560" s="89">
        <v>218.94011599999999</v>
      </c>
      <c r="AI1560" s="89">
        <v>259.32575300000002</v>
      </c>
    </row>
    <row r="1561" spans="1:35" s="89" customFormat="1" x14ac:dyDescent="0.45">
      <c r="A1561" s="89" t="s">
        <v>53</v>
      </c>
      <c r="B1561" s="89" t="s">
        <v>54</v>
      </c>
      <c r="C1561" s="89" t="s">
        <v>48</v>
      </c>
      <c r="D1561" s="90">
        <v>44652</v>
      </c>
      <c r="K1561" s="89">
        <v>1</v>
      </c>
      <c r="L1561" s="89">
        <v>1</v>
      </c>
      <c r="AA1561" s="89">
        <v>0</v>
      </c>
      <c r="AB1561" s="89">
        <v>0</v>
      </c>
      <c r="AC1561" s="89">
        <v>216.54011600000001</v>
      </c>
      <c r="AI1561" s="89">
        <v>259.32575300000002</v>
      </c>
    </row>
    <row r="1562" spans="1:35" s="89" customFormat="1" x14ac:dyDescent="0.45">
      <c r="A1562" s="89" t="s">
        <v>53</v>
      </c>
      <c r="B1562" s="89" t="s">
        <v>54</v>
      </c>
      <c r="C1562" s="89" t="s">
        <v>48</v>
      </c>
      <c r="D1562" s="90">
        <v>44653</v>
      </c>
      <c r="AC1562" s="89">
        <v>216.54011600000001</v>
      </c>
      <c r="AI1562" s="89">
        <v>259.32575300000002</v>
      </c>
    </row>
    <row r="1563" spans="1:35" s="89" customFormat="1" x14ac:dyDescent="0.45">
      <c r="A1563" s="89" t="s">
        <v>53</v>
      </c>
      <c r="B1563" s="89" t="s">
        <v>54</v>
      </c>
      <c r="C1563" s="89" t="s">
        <v>48</v>
      </c>
      <c r="D1563" s="90">
        <v>44654</v>
      </c>
      <c r="AC1563" s="89">
        <v>216.54011600000001</v>
      </c>
      <c r="AI1563" s="89">
        <v>259.32575300000002</v>
      </c>
    </row>
    <row r="1564" spans="1:35" s="89" customFormat="1" x14ac:dyDescent="0.45">
      <c r="A1564" s="89" t="s">
        <v>53</v>
      </c>
      <c r="B1564" s="89" t="s">
        <v>54</v>
      </c>
      <c r="C1564" s="89" t="s">
        <v>48</v>
      </c>
      <c r="D1564" s="90">
        <v>44655</v>
      </c>
      <c r="AC1564" s="89">
        <v>216.54011600000001</v>
      </c>
      <c r="AI1564" s="89">
        <v>259.32575300000002</v>
      </c>
    </row>
    <row r="1565" spans="1:35" s="89" customFormat="1" x14ac:dyDescent="0.45">
      <c r="A1565" s="89" t="s">
        <v>53</v>
      </c>
      <c r="B1565" s="89" t="s">
        <v>54</v>
      </c>
      <c r="C1565" s="89" t="s">
        <v>48</v>
      </c>
      <c r="D1565" s="90">
        <v>44656</v>
      </c>
      <c r="AC1565" s="89">
        <v>216.54011600000001</v>
      </c>
      <c r="AI1565" s="89">
        <v>259.32575300000002</v>
      </c>
    </row>
    <row r="1566" spans="1:35" s="89" customFormat="1" x14ac:dyDescent="0.45">
      <c r="A1566" s="89" t="s">
        <v>53</v>
      </c>
      <c r="B1566" s="89" t="s">
        <v>54</v>
      </c>
      <c r="C1566" s="89" t="s">
        <v>48</v>
      </c>
      <c r="D1566" s="90">
        <v>44657</v>
      </c>
      <c r="AC1566" s="89">
        <v>216.54011600000001</v>
      </c>
      <c r="AI1566" s="89">
        <v>259.32575300000002</v>
      </c>
    </row>
    <row r="1567" spans="1:35" s="89" customFormat="1" x14ac:dyDescent="0.45">
      <c r="A1567" s="89" t="s">
        <v>53</v>
      </c>
      <c r="B1567" s="89" t="s">
        <v>54</v>
      </c>
      <c r="C1567" s="89" t="s">
        <v>48</v>
      </c>
      <c r="D1567" s="90">
        <v>44658</v>
      </c>
      <c r="AC1567" s="89">
        <v>216.54011600000001</v>
      </c>
      <c r="AI1567" s="89">
        <v>259.32575300000002</v>
      </c>
    </row>
    <row r="1568" spans="1:35" s="89" customFormat="1" x14ac:dyDescent="0.45">
      <c r="A1568" s="89" t="s">
        <v>53</v>
      </c>
      <c r="B1568" s="89" t="s">
        <v>54</v>
      </c>
      <c r="C1568" s="89" t="s">
        <v>48</v>
      </c>
      <c r="D1568" s="90">
        <v>44659</v>
      </c>
      <c r="AC1568" s="89">
        <v>216.54011600000001</v>
      </c>
      <c r="AI1568" s="89">
        <v>259.32575300000002</v>
      </c>
    </row>
    <row r="1569" spans="1:35" s="89" customFormat="1" x14ac:dyDescent="0.45">
      <c r="A1569" s="89" t="s">
        <v>53</v>
      </c>
      <c r="B1569" s="89" t="s">
        <v>54</v>
      </c>
      <c r="C1569" s="89" t="s">
        <v>48</v>
      </c>
      <c r="D1569" s="90">
        <v>44660</v>
      </c>
      <c r="AC1569" s="89">
        <v>216.54011600000001</v>
      </c>
      <c r="AI1569" s="89">
        <v>259.32575300000002</v>
      </c>
    </row>
    <row r="1570" spans="1:35" s="89" customFormat="1" x14ac:dyDescent="0.45">
      <c r="A1570" s="89" t="s">
        <v>53</v>
      </c>
      <c r="B1570" s="89" t="s">
        <v>54</v>
      </c>
      <c r="C1570" s="89" t="s">
        <v>48</v>
      </c>
      <c r="D1570" s="90">
        <v>44661</v>
      </c>
      <c r="AC1570" s="89">
        <v>216.54011600000001</v>
      </c>
      <c r="AI1570" s="89">
        <v>259.32575300000002</v>
      </c>
    </row>
    <row r="1571" spans="1:35" s="89" customFormat="1" x14ac:dyDescent="0.45">
      <c r="A1571" s="89" t="s">
        <v>53</v>
      </c>
      <c r="B1571" s="89" t="s">
        <v>54</v>
      </c>
      <c r="C1571" s="89" t="s">
        <v>48</v>
      </c>
      <c r="D1571" s="90">
        <v>44662</v>
      </c>
      <c r="AC1571" s="89">
        <v>216.54011600000001</v>
      </c>
      <c r="AI1571" s="89">
        <v>259.32575300000002</v>
      </c>
    </row>
    <row r="1572" spans="1:35" s="89" customFormat="1" x14ac:dyDescent="0.45">
      <c r="A1572" s="89" t="s">
        <v>53</v>
      </c>
      <c r="B1572" s="89" t="s">
        <v>54</v>
      </c>
      <c r="C1572" s="89" t="s">
        <v>48</v>
      </c>
      <c r="D1572" s="90">
        <v>44663</v>
      </c>
      <c r="AC1572" s="89">
        <v>216.54011600000001</v>
      </c>
      <c r="AI1572" s="89">
        <v>259.32575300000002</v>
      </c>
    </row>
    <row r="1573" spans="1:35" s="89" customFormat="1" x14ac:dyDescent="0.45">
      <c r="A1573" s="89" t="s">
        <v>53</v>
      </c>
      <c r="B1573" s="89" t="s">
        <v>54</v>
      </c>
      <c r="C1573" s="89" t="s">
        <v>48</v>
      </c>
      <c r="D1573" s="90">
        <v>44664</v>
      </c>
      <c r="AC1573" s="89">
        <v>216.54011600000001</v>
      </c>
      <c r="AI1573" s="89">
        <v>259.32575300000002</v>
      </c>
    </row>
    <row r="1574" spans="1:35" s="89" customFormat="1" x14ac:dyDescent="0.45">
      <c r="A1574" s="89" t="s">
        <v>53</v>
      </c>
      <c r="B1574" s="89" t="s">
        <v>54</v>
      </c>
      <c r="C1574" s="89" t="s">
        <v>48</v>
      </c>
      <c r="D1574" s="90">
        <v>44665</v>
      </c>
      <c r="AC1574" s="89">
        <v>216.54011600000001</v>
      </c>
      <c r="AI1574" s="89">
        <v>259.32575300000002</v>
      </c>
    </row>
    <row r="1575" spans="1:35" s="89" customFormat="1" x14ac:dyDescent="0.45">
      <c r="A1575" s="89" t="s">
        <v>53</v>
      </c>
      <c r="B1575" s="89" t="s">
        <v>54</v>
      </c>
      <c r="C1575" s="89" t="s">
        <v>48</v>
      </c>
      <c r="D1575" s="90">
        <v>44666</v>
      </c>
      <c r="AC1575" s="89">
        <v>216.54011600000001</v>
      </c>
      <c r="AI1575" s="89">
        <v>259.32575300000002</v>
      </c>
    </row>
    <row r="1576" spans="1:35" s="89" customFormat="1" x14ac:dyDescent="0.45">
      <c r="A1576" s="89" t="s">
        <v>53</v>
      </c>
      <c r="B1576" s="89" t="s">
        <v>54</v>
      </c>
      <c r="C1576" s="89" t="s">
        <v>48</v>
      </c>
      <c r="D1576" s="90">
        <v>44667</v>
      </c>
      <c r="AC1576" s="89">
        <v>216.54011600000001</v>
      </c>
      <c r="AI1576" s="89">
        <v>259.32575300000002</v>
      </c>
    </row>
    <row r="1577" spans="1:35" s="89" customFormat="1" x14ac:dyDescent="0.45">
      <c r="A1577" s="89" t="s">
        <v>53</v>
      </c>
      <c r="B1577" s="89" t="s">
        <v>54</v>
      </c>
      <c r="C1577" s="89" t="s">
        <v>48</v>
      </c>
      <c r="D1577" s="90">
        <v>44668</v>
      </c>
      <c r="AC1577" s="89">
        <v>216.54011600000001</v>
      </c>
      <c r="AI1577" s="89">
        <v>259.32575300000002</v>
      </c>
    </row>
    <row r="1578" spans="1:35" s="89" customFormat="1" x14ac:dyDescent="0.45">
      <c r="A1578" s="89" t="s">
        <v>53</v>
      </c>
      <c r="B1578" s="89" t="s">
        <v>54</v>
      </c>
      <c r="C1578" s="89" t="s">
        <v>48</v>
      </c>
      <c r="D1578" s="90">
        <v>44669</v>
      </c>
      <c r="AC1578" s="89">
        <v>216.54011600000001</v>
      </c>
      <c r="AI1578" s="89">
        <v>259.32575300000002</v>
      </c>
    </row>
    <row r="1579" spans="1:35" s="89" customFormat="1" x14ac:dyDescent="0.45">
      <c r="A1579" s="89" t="s">
        <v>53</v>
      </c>
      <c r="B1579" s="89" t="s">
        <v>54</v>
      </c>
      <c r="C1579" s="89" t="s">
        <v>48</v>
      </c>
      <c r="D1579" s="90">
        <v>44670</v>
      </c>
      <c r="AC1579" s="89">
        <v>216.54011600000001</v>
      </c>
      <c r="AI1579" s="89">
        <v>259.32575300000002</v>
      </c>
    </row>
    <row r="1580" spans="1:35" s="89" customFormat="1" x14ac:dyDescent="0.45">
      <c r="A1580" s="89" t="s">
        <v>53</v>
      </c>
      <c r="B1580" s="89" t="s">
        <v>54</v>
      </c>
      <c r="C1580" s="89" t="s">
        <v>48</v>
      </c>
      <c r="D1580" s="90">
        <v>44671</v>
      </c>
      <c r="AC1580" s="89">
        <v>216.54011600000001</v>
      </c>
      <c r="AI1580" s="89">
        <v>259.32575300000002</v>
      </c>
    </row>
    <row r="1581" spans="1:35" s="89" customFormat="1" x14ac:dyDescent="0.45">
      <c r="A1581" s="89" t="s">
        <v>53</v>
      </c>
      <c r="B1581" s="89" t="s">
        <v>54</v>
      </c>
      <c r="C1581" s="89" t="s">
        <v>48</v>
      </c>
      <c r="D1581" s="90">
        <v>44672</v>
      </c>
      <c r="AC1581" s="89">
        <v>216.54011600000001</v>
      </c>
      <c r="AI1581" s="89">
        <v>259.32575300000002</v>
      </c>
    </row>
    <row r="1582" spans="1:35" s="89" customFormat="1" x14ac:dyDescent="0.45">
      <c r="A1582" s="89" t="s">
        <v>53</v>
      </c>
      <c r="B1582" s="89" t="s">
        <v>54</v>
      </c>
      <c r="C1582" s="89" t="s">
        <v>48</v>
      </c>
      <c r="D1582" s="90">
        <v>44673</v>
      </c>
      <c r="AC1582" s="89">
        <v>216.54011600000001</v>
      </c>
      <c r="AI1582" s="89">
        <v>259.32575300000002</v>
      </c>
    </row>
    <row r="1583" spans="1:35" s="89" customFormat="1" x14ac:dyDescent="0.45">
      <c r="A1583" s="89" t="s">
        <v>53</v>
      </c>
      <c r="B1583" s="89" t="s">
        <v>54</v>
      </c>
      <c r="C1583" s="89" t="s">
        <v>48</v>
      </c>
      <c r="D1583" s="90">
        <v>44674</v>
      </c>
      <c r="AC1583" s="89">
        <v>216.54011600000001</v>
      </c>
      <c r="AI1583" s="89">
        <v>259.32575300000002</v>
      </c>
    </row>
    <row r="1584" spans="1:35" s="89" customFormat="1" x14ac:dyDescent="0.45">
      <c r="A1584" s="89" t="s">
        <v>53</v>
      </c>
      <c r="B1584" s="89" t="s">
        <v>54</v>
      </c>
      <c r="C1584" s="89" t="s">
        <v>48</v>
      </c>
      <c r="D1584" s="90">
        <v>44675</v>
      </c>
      <c r="AC1584" s="89">
        <v>216.54011600000001</v>
      </c>
      <c r="AI1584" s="89">
        <v>259.32575300000002</v>
      </c>
    </row>
    <row r="1585" spans="1:35" s="89" customFormat="1" x14ac:dyDescent="0.45">
      <c r="A1585" s="89" t="s">
        <v>53</v>
      </c>
      <c r="B1585" s="89" t="s">
        <v>54</v>
      </c>
      <c r="C1585" s="89" t="s">
        <v>48</v>
      </c>
      <c r="D1585" s="90">
        <v>44676</v>
      </c>
      <c r="AC1585" s="89">
        <v>216.54011600000001</v>
      </c>
      <c r="AI1585" s="89">
        <v>259.32575300000002</v>
      </c>
    </row>
    <row r="1586" spans="1:35" s="89" customFormat="1" x14ac:dyDescent="0.45">
      <c r="A1586" s="89" t="s">
        <v>53</v>
      </c>
      <c r="B1586" s="89" t="s">
        <v>54</v>
      </c>
      <c r="C1586" s="89" t="s">
        <v>48</v>
      </c>
      <c r="D1586" s="90">
        <v>44677</v>
      </c>
      <c r="AC1586" s="89">
        <v>216.54011600000001</v>
      </c>
      <c r="AI1586" s="89">
        <v>259.32575300000002</v>
      </c>
    </row>
    <row r="1587" spans="1:35" s="89" customFormat="1" x14ac:dyDescent="0.45">
      <c r="A1587" s="89" t="s">
        <v>53</v>
      </c>
      <c r="B1587" s="89" t="s">
        <v>54</v>
      </c>
      <c r="C1587" s="89" t="s">
        <v>48</v>
      </c>
      <c r="D1587" s="90">
        <v>44678</v>
      </c>
      <c r="AC1587" s="89">
        <v>216.54011600000001</v>
      </c>
      <c r="AI1587" s="89">
        <v>259.32575300000002</v>
      </c>
    </row>
    <row r="1588" spans="1:35" s="89" customFormat="1" x14ac:dyDescent="0.45">
      <c r="A1588" s="89" t="s">
        <v>53</v>
      </c>
      <c r="B1588" s="89" t="s">
        <v>54</v>
      </c>
      <c r="C1588" s="89" t="s">
        <v>48</v>
      </c>
      <c r="D1588" s="90">
        <v>44679</v>
      </c>
      <c r="AC1588" s="89">
        <v>216.54011600000001</v>
      </c>
      <c r="AI1588" s="89">
        <v>259.32575300000002</v>
      </c>
    </row>
    <row r="1589" spans="1:35" s="89" customFormat="1" x14ac:dyDescent="0.45">
      <c r="A1589" s="89" t="s">
        <v>53</v>
      </c>
      <c r="B1589" s="89" t="s">
        <v>54</v>
      </c>
      <c r="C1589" s="89" t="s">
        <v>48</v>
      </c>
      <c r="D1589" s="90">
        <v>44680</v>
      </c>
      <c r="AC1589" s="89">
        <v>216.54011600000001</v>
      </c>
      <c r="AI1589" s="89">
        <v>259.32575300000002</v>
      </c>
    </row>
    <row r="1590" spans="1:35" s="89" customFormat="1" x14ac:dyDescent="0.45">
      <c r="A1590" s="89" t="s">
        <v>53</v>
      </c>
      <c r="B1590" s="89" t="s">
        <v>54</v>
      </c>
      <c r="C1590" s="89" t="s">
        <v>48</v>
      </c>
      <c r="D1590" s="90">
        <v>44681</v>
      </c>
      <c r="AC1590" s="89">
        <v>216.54011600000001</v>
      </c>
      <c r="AI1590" s="89">
        <v>259.32575300000002</v>
      </c>
    </row>
    <row r="1591" spans="1:35" s="89" customFormat="1" x14ac:dyDescent="0.45">
      <c r="A1591" s="89" t="s">
        <v>53</v>
      </c>
      <c r="B1591" s="89" t="s">
        <v>54</v>
      </c>
      <c r="C1591" s="89" t="s">
        <v>48</v>
      </c>
      <c r="D1591" s="90">
        <v>44682</v>
      </c>
      <c r="AC1591" s="89">
        <v>216.54011600000001</v>
      </c>
      <c r="AI1591" s="89">
        <v>259.32575300000002</v>
      </c>
    </row>
    <row r="1592" spans="1:35" s="89" customFormat="1" x14ac:dyDescent="0.45">
      <c r="A1592" s="89" t="s">
        <v>53</v>
      </c>
      <c r="B1592" s="89" t="s">
        <v>54</v>
      </c>
      <c r="C1592" s="89" t="s">
        <v>48</v>
      </c>
      <c r="D1592" s="90">
        <v>44683</v>
      </c>
      <c r="AC1592" s="89">
        <v>216.54011600000001</v>
      </c>
      <c r="AI1592" s="89">
        <v>259.32575300000002</v>
      </c>
    </row>
    <row r="1593" spans="1:35" s="89" customFormat="1" x14ac:dyDescent="0.45">
      <c r="A1593" s="89" t="s">
        <v>53</v>
      </c>
      <c r="B1593" s="89" t="s">
        <v>54</v>
      </c>
      <c r="C1593" s="89" t="s">
        <v>48</v>
      </c>
      <c r="D1593" s="90">
        <v>44684</v>
      </c>
      <c r="AC1593" s="89">
        <v>216.54011600000001</v>
      </c>
      <c r="AI1593" s="89">
        <v>259.32575300000002</v>
      </c>
    </row>
    <row r="1594" spans="1:35" s="89" customFormat="1" x14ac:dyDescent="0.45">
      <c r="A1594" s="89" t="s">
        <v>53</v>
      </c>
      <c r="B1594" s="89" t="s">
        <v>54</v>
      </c>
      <c r="C1594" s="89" t="s">
        <v>48</v>
      </c>
      <c r="D1594" s="90">
        <v>44685</v>
      </c>
      <c r="AC1594" s="89">
        <v>216.54011600000001</v>
      </c>
      <c r="AI1594" s="89">
        <v>259.32575300000002</v>
      </c>
    </row>
    <row r="1595" spans="1:35" s="89" customFormat="1" x14ac:dyDescent="0.45">
      <c r="A1595" s="89" t="s">
        <v>53</v>
      </c>
      <c r="B1595" s="89" t="s">
        <v>54</v>
      </c>
      <c r="C1595" s="89" t="s">
        <v>48</v>
      </c>
      <c r="D1595" s="90">
        <v>44686</v>
      </c>
      <c r="AC1595" s="89">
        <v>216.54011600000001</v>
      </c>
      <c r="AI1595" s="89">
        <v>259.32575300000002</v>
      </c>
    </row>
    <row r="1596" spans="1:35" s="89" customFormat="1" x14ac:dyDescent="0.45">
      <c r="A1596" s="89" t="s">
        <v>53</v>
      </c>
      <c r="B1596" s="89" t="s">
        <v>54</v>
      </c>
      <c r="C1596" s="89" t="s">
        <v>48</v>
      </c>
      <c r="D1596" s="90">
        <v>44687</v>
      </c>
      <c r="AC1596" s="89">
        <v>216.54011600000001</v>
      </c>
      <c r="AI1596" s="89">
        <v>259.32575300000002</v>
      </c>
    </row>
    <row r="1597" spans="1:35" s="89" customFormat="1" x14ac:dyDescent="0.45">
      <c r="A1597" s="89" t="s">
        <v>53</v>
      </c>
      <c r="B1597" s="89" t="s">
        <v>54</v>
      </c>
      <c r="C1597" s="89" t="s">
        <v>48</v>
      </c>
      <c r="D1597" s="90">
        <v>44688</v>
      </c>
      <c r="AC1597" s="89">
        <v>216.54011600000001</v>
      </c>
      <c r="AI1597" s="89">
        <v>259.32575300000002</v>
      </c>
    </row>
    <row r="1598" spans="1:35" s="89" customFormat="1" x14ac:dyDescent="0.45">
      <c r="A1598" s="89" t="s">
        <v>53</v>
      </c>
      <c r="B1598" s="89" t="s">
        <v>54</v>
      </c>
      <c r="C1598" s="89" t="s">
        <v>48</v>
      </c>
      <c r="D1598" s="90">
        <v>44689</v>
      </c>
      <c r="AC1598" s="89">
        <v>216.54011600000001</v>
      </c>
      <c r="AI1598" s="89">
        <v>259.32575300000002</v>
      </c>
    </row>
    <row r="1599" spans="1:35" s="89" customFormat="1" x14ac:dyDescent="0.45">
      <c r="A1599" s="89" t="s">
        <v>53</v>
      </c>
      <c r="B1599" s="89" t="s">
        <v>54</v>
      </c>
      <c r="C1599" s="89" t="s">
        <v>48</v>
      </c>
      <c r="D1599" s="90">
        <v>44690</v>
      </c>
      <c r="AC1599" s="89">
        <v>216.54011600000001</v>
      </c>
      <c r="AI1599" s="89">
        <v>259.32575300000002</v>
      </c>
    </row>
    <row r="1600" spans="1:35" s="89" customFormat="1" x14ac:dyDescent="0.45">
      <c r="A1600" s="89" t="s">
        <v>53</v>
      </c>
      <c r="B1600" s="89" t="s">
        <v>54</v>
      </c>
      <c r="C1600" s="89" t="s">
        <v>48</v>
      </c>
      <c r="D1600" s="90">
        <v>44691</v>
      </c>
      <c r="AC1600" s="89">
        <v>216.54011600000001</v>
      </c>
      <c r="AI1600" s="89">
        <v>259.32575300000002</v>
      </c>
    </row>
    <row r="1601" spans="1:35" s="89" customFormat="1" x14ac:dyDescent="0.45">
      <c r="A1601" s="89" t="s">
        <v>53</v>
      </c>
      <c r="B1601" s="89" t="s">
        <v>54</v>
      </c>
      <c r="C1601" s="89" t="s">
        <v>48</v>
      </c>
      <c r="D1601" s="90">
        <v>44692</v>
      </c>
      <c r="AC1601" s="89">
        <v>216.54011600000001</v>
      </c>
      <c r="AI1601" s="89">
        <v>259.32575300000002</v>
      </c>
    </row>
    <row r="1602" spans="1:35" s="89" customFormat="1" x14ac:dyDescent="0.45">
      <c r="A1602" s="89" t="s">
        <v>53</v>
      </c>
      <c r="B1602" s="89" t="s">
        <v>54</v>
      </c>
      <c r="C1602" s="89" t="s">
        <v>48</v>
      </c>
      <c r="D1602" s="90">
        <v>44693</v>
      </c>
      <c r="AC1602" s="89">
        <v>216.54011600000001</v>
      </c>
      <c r="AI1602" s="89">
        <v>259.32575300000002</v>
      </c>
    </row>
    <row r="1603" spans="1:35" s="89" customFormat="1" x14ac:dyDescent="0.45">
      <c r="A1603" s="89" t="s">
        <v>53</v>
      </c>
      <c r="B1603" s="89" t="s">
        <v>54</v>
      </c>
      <c r="C1603" s="89" t="s">
        <v>48</v>
      </c>
      <c r="D1603" s="90">
        <v>44694</v>
      </c>
      <c r="AC1603" s="89">
        <v>216.54011600000001</v>
      </c>
      <c r="AI1603" s="89">
        <v>259.32575300000002</v>
      </c>
    </row>
    <row r="1604" spans="1:35" s="89" customFormat="1" x14ac:dyDescent="0.45">
      <c r="A1604" s="89" t="s">
        <v>53</v>
      </c>
      <c r="B1604" s="89" t="s">
        <v>54</v>
      </c>
      <c r="C1604" s="89" t="s">
        <v>48</v>
      </c>
      <c r="D1604" s="90">
        <v>44695</v>
      </c>
      <c r="AC1604" s="89">
        <v>216.54011600000001</v>
      </c>
      <c r="AI1604" s="89">
        <v>259.32575300000002</v>
      </c>
    </row>
    <row r="1605" spans="1:35" s="89" customFormat="1" x14ac:dyDescent="0.45">
      <c r="A1605" s="89" t="s">
        <v>53</v>
      </c>
      <c r="B1605" s="89" t="s">
        <v>54</v>
      </c>
      <c r="C1605" s="89" t="s">
        <v>48</v>
      </c>
      <c r="D1605" s="90">
        <v>44696</v>
      </c>
      <c r="AC1605" s="89">
        <v>216.54011600000001</v>
      </c>
      <c r="AI1605" s="89">
        <v>259.32575300000002</v>
      </c>
    </row>
    <row r="1606" spans="1:35" s="89" customFormat="1" x14ac:dyDescent="0.45">
      <c r="A1606" s="89" t="s">
        <v>53</v>
      </c>
      <c r="B1606" s="89" t="s">
        <v>54</v>
      </c>
      <c r="C1606" s="89" t="s">
        <v>48</v>
      </c>
      <c r="D1606" s="90">
        <v>44697</v>
      </c>
      <c r="AC1606" s="89">
        <v>216.54011600000001</v>
      </c>
      <c r="AI1606" s="89">
        <v>259.32575300000002</v>
      </c>
    </row>
    <row r="1607" spans="1:35" s="89" customFormat="1" x14ac:dyDescent="0.45">
      <c r="A1607" s="89" t="s">
        <v>53</v>
      </c>
      <c r="B1607" s="89" t="s">
        <v>54</v>
      </c>
      <c r="C1607" s="89" t="s">
        <v>48</v>
      </c>
      <c r="D1607" s="90">
        <v>44698</v>
      </c>
      <c r="AC1607" s="89">
        <v>216.54011600000001</v>
      </c>
      <c r="AI1607" s="89">
        <v>259.32575300000002</v>
      </c>
    </row>
    <row r="1608" spans="1:35" s="89" customFormat="1" x14ac:dyDescent="0.45">
      <c r="A1608" s="89" t="s">
        <v>53</v>
      </c>
      <c r="B1608" s="89" t="s">
        <v>54</v>
      </c>
      <c r="C1608" s="89" t="s">
        <v>48</v>
      </c>
      <c r="D1608" s="90">
        <v>44699</v>
      </c>
      <c r="AC1608" s="89">
        <v>216.54011600000001</v>
      </c>
      <c r="AI1608" s="89">
        <v>259.32575300000002</v>
      </c>
    </row>
    <row r="1609" spans="1:35" s="89" customFormat="1" x14ac:dyDescent="0.45">
      <c r="A1609" s="89" t="s">
        <v>53</v>
      </c>
      <c r="B1609" s="89" t="s">
        <v>54</v>
      </c>
      <c r="C1609" s="89" t="s">
        <v>48</v>
      </c>
      <c r="D1609" s="90">
        <v>44700</v>
      </c>
      <c r="AC1609" s="89">
        <v>216.54011600000001</v>
      </c>
      <c r="AI1609" s="89">
        <v>259.32575300000002</v>
      </c>
    </row>
    <row r="1610" spans="1:35" s="89" customFormat="1" x14ac:dyDescent="0.45">
      <c r="A1610" s="89" t="s">
        <v>53</v>
      </c>
      <c r="B1610" s="89" t="s">
        <v>54</v>
      </c>
      <c r="C1610" s="89" t="s">
        <v>48</v>
      </c>
      <c r="D1610" s="90">
        <v>44701</v>
      </c>
      <c r="AC1610" s="89">
        <v>216.54011600000001</v>
      </c>
      <c r="AI1610" s="89">
        <v>259.32575300000002</v>
      </c>
    </row>
    <row r="1611" spans="1:35" s="89" customFormat="1" x14ac:dyDescent="0.45">
      <c r="A1611" s="89" t="s">
        <v>53</v>
      </c>
      <c r="B1611" s="89" t="s">
        <v>54</v>
      </c>
      <c r="C1611" s="89" t="s">
        <v>48</v>
      </c>
      <c r="D1611" s="90">
        <v>44702</v>
      </c>
      <c r="AC1611" s="89">
        <v>216.54011600000001</v>
      </c>
      <c r="AI1611" s="89">
        <v>259.32575300000002</v>
      </c>
    </row>
    <row r="1612" spans="1:35" s="89" customFormat="1" x14ac:dyDescent="0.45">
      <c r="A1612" s="89" t="s">
        <v>53</v>
      </c>
      <c r="B1612" s="89" t="s">
        <v>54</v>
      </c>
      <c r="C1612" s="89" t="s">
        <v>48</v>
      </c>
      <c r="D1612" s="90">
        <v>44703</v>
      </c>
      <c r="AC1612" s="89">
        <v>216.54011600000001</v>
      </c>
      <c r="AI1612" s="89">
        <v>259.32575300000002</v>
      </c>
    </row>
    <row r="1613" spans="1:35" s="89" customFormat="1" x14ac:dyDescent="0.45">
      <c r="A1613" s="89" t="s">
        <v>53</v>
      </c>
      <c r="B1613" s="89" t="s">
        <v>54</v>
      </c>
      <c r="C1613" s="89" t="s">
        <v>48</v>
      </c>
      <c r="D1613" s="90">
        <v>44704</v>
      </c>
      <c r="AC1613" s="89">
        <v>216.54011600000001</v>
      </c>
      <c r="AI1613" s="89">
        <v>259.32575300000002</v>
      </c>
    </row>
    <row r="1614" spans="1:35" s="89" customFormat="1" x14ac:dyDescent="0.45">
      <c r="A1614" s="89" t="s">
        <v>53</v>
      </c>
      <c r="B1614" s="89" t="s">
        <v>54</v>
      </c>
      <c r="C1614" s="89" t="s">
        <v>48</v>
      </c>
      <c r="D1614" s="90">
        <v>44705</v>
      </c>
      <c r="AC1614" s="89">
        <v>216.54011600000001</v>
      </c>
      <c r="AI1614" s="89">
        <v>259.32575300000002</v>
      </c>
    </row>
    <row r="1615" spans="1:35" s="89" customFormat="1" x14ac:dyDescent="0.45">
      <c r="A1615" s="89" t="s">
        <v>53</v>
      </c>
      <c r="B1615" s="89" t="s">
        <v>54</v>
      </c>
      <c r="C1615" s="89" t="s">
        <v>48</v>
      </c>
      <c r="D1615" s="90">
        <v>44706</v>
      </c>
      <c r="AC1615" s="89">
        <v>216.54011600000001</v>
      </c>
      <c r="AI1615" s="89">
        <v>259.32575300000002</v>
      </c>
    </row>
    <row r="1616" spans="1:35" s="89" customFormat="1" x14ac:dyDescent="0.45">
      <c r="A1616" s="89" t="s">
        <v>53</v>
      </c>
      <c r="B1616" s="89" t="s">
        <v>54</v>
      </c>
      <c r="C1616" s="89" t="s">
        <v>48</v>
      </c>
      <c r="D1616" s="90">
        <v>44707</v>
      </c>
      <c r="AC1616" s="89">
        <v>216.54011600000001</v>
      </c>
      <c r="AI1616" s="89">
        <v>259.32575300000002</v>
      </c>
    </row>
    <row r="1617" spans="1:35" s="89" customFormat="1" x14ac:dyDescent="0.45">
      <c r="A1617" s="89" t="s">
        <v>53</v>
      </c>
      <c r="B1617" s="89" t="s">
        <v>54</v>
      </c>
      <c r="C1617" s="89" t="s">
        <v>48</v>
      </c>
      <c r="D1617" s="90">
        <v>44708</v>
      </c>
      <c r="AC1617" s="89">
        <v>216.54011600000001</v>
      </c>
      <c r="AI1617" s="89">
        <v>259.32575300000002</v>
      </c>
    </row>
    <row r="1618" spans="1:35" s="89" customFormat="1" x14ac:dyDescent="0.45">
      <c r="A1618" s="89" t="s">
        <v>53</v>
      </c>
      <c r="B1618" s="89" t="s">
        <v>54</v>
      </c>
      <c r="C1618" s="89" t="s">
        <v>48</v>
      </c>
      <c r="D1618" s="90">
        <v>44709</v>
      </c>
      <c r="AC1618" s="89">
        <v>216.54011600000001</v>
      </c>
      <c r="AI1618" s="89">
        <v>259.32575300000002</v>
      </c>
    </row>
    <row r="1619" spans="1:35" s="89" customFormat="1" x14ac:dyDescent="0.45">
      <c r="A1619" s="89" t="s">
        <v>53</v>
      </c>
      <c r="B1619" s="89" t="s">
        <v>54</v>
      </c>
      <c r="C1619" s="89" t="s">
        <v>48</v>
      </c>
      <c r="D1619" s="90">
        <v>44710</v>
      </c>
      <c r="AC1619" s="89">
        <v>216.54011600000001</v>
      </c>
      <c r="AI1619" s="89">
        <v>259.32575300000002</v>
      </c>
    </row>
    <row r="1620" spans="1:35" s="89" customFormat="1" x14ac:dyDescent="0.45">
      <c r="A1620" s="89" t="s">
        <v>53</v>
      </c>
      <c r="B1620" s="89" t="s">
        <v>54</v>
      </c>
      <c r="C1620" s="89" t="s">
        <v>48</v>
      </c>
      <c r="D1620" s="90">
        <v>44711</v>
      </c>
      <c r="AC1620" s="89">
        <v>216.54011600000001</v>
      </c>
      <c r="AI1620" s="89">
        <v>259.32575300000002</v>
      </c>
    </row>
    <row r="1621" spans="1:35" s="89" customFormat="1" x14ac:dyDescent="0.45">
      <c r="A1621" s="89" t="s">
        <v>53</v>
      </c>
      <c r="B1621" s="89" t="s">
        <v>54</v>
      </c>
      <c r="C1621" s="89" t="s">
        <v>48</v>
      </c>
      <c r="D1621" s="90">
        <v>44712</v>
      </c>
      <c r="AC1621" s="89">
        <v>216.54011600000001</v>
      </c>
      <c r="AI1621" s="89">
        <v>259.32575300000002</v>
      </c>
    </row>
    <row r="1622" spans="1:35" s="89" customFormat="1" x14ac:dyDescent="0.45">
      <c r="A1622" s="89" t="s">
        <v>53</v>
      </c>
      <c r="B1622" s="89" t="s">
        <v>54</v>
      </c>
      <c r="C1622" s="89" t="s">
        <v>48</v>
      </c>
      <c r="D1622" s="90">
        <v>44713</v>
      </c>
      <c r="AC1622" s="89">
        <v>216.54011600000001</v>
      </c>
      <c r="AI1622" s="89">
        <v>259.32575300000002</v>
      </c>
    </row>
    <row r="1623" spans="1:35" s="89" customFormat="1" x14ac:dyDescent="0.45">
      <c r="A1623" s="89" t="s">
        <v>53</v>
      </c>
      <c r="B1623" s="89" t="s">
        <v>54</v>
      </c>
      <c r="C1623" s="89" t="s">
        <v>48</v>
      </c>
      <c r="D1623" s="90">
        <v>44714</v>
      </c>
      <c r="AC1623" s="89">
        <v>216.54011600000001</v>
      </c>
      <c r="AI1623" s="89">
        <v>259.32575300000002</v>
      </c>
    </row>
    <row r="1624" spans="1:35" s="89" customFormat="1" x14ac:dyDescent="0.45">
      <c r="A1624" s="89" t="s">
        <v>53</v>
      </c>
      <c r="B1624" s="89" t="s">
        <v>54</v>
      </c>
      <c r="C1624" s="89" t="s">
        <v>48</v>
      </c>
      <c r="D1624" s="90">
        <v>44715</v>
      </c>
      <c r="AC1624" s="89">
        <v>216.54011600000001</v>
      </c>
      <c r="AI1624" s="89">
        <v>259.32575300000002</v>
      </c>
    </row>
    <row r="1625" spans="1:35" s="89" customFormat="1" x14ac:dyDescent="0.45">
      <c r="A1625" s="89" t="s">
        <v>53</v>
      </c>
      <c r="B1625" s="89" t="s">
        <v>54</v>
      </c>
      <c r="C1625" s="89" t="s">
        <v>48</v>
      </c>
      <c r="D1625" s="90">
        <v>44716</v>
      </c>
      <c r="AC1625" s="89">
        <v>216.54011600000001</v>
      </c>
      <c r="AI1625" s="89">
        <v>259.32575300000002</v>
      </c>
    </row>
    <row r="1626" spans="1:35" s="89" customFormat="1" x14ac:dyDescent="0.45">
      <c r="A1626" s="89" t="s">
        <v>53</v>
      </c>
      <c r="B1626" s="89" t="s">
        <v>54</v>
      </c>
      <c r="C1626" s="89" t="s">
        <v>48</v>
      </c>
      <c r="D1626" s="90">
        <v>44717</v>
      </c>
      <c r="AC1626" s="89">
        <v>216.54011600000001</v>
      </c>
      <c r="AI1626" s="89">
        <v>259.32575300000002</v>
      </c>
    </row>
    <row r="1627" spans="1:35" s="89" customFormat="1" x14ac:dyDescent="0.45">
      <c r="A1627" s="89" t="s">
        <v>53</v>
      </c>
      <c r="B1627" s="89" t="s">
        <v>54</v>
      </c>
      <c r="C1627" s="89" t="s">
        <v>48</v>
      </c>
      <c r="D1627" s="90">
        <v>44718</v>
      </c>
      <c r="AC1627" s="89">
        <v>216.54011600000001</v>
      </c>
      <c r="AI1627" s="89">
        <v>259.32575300000002</v>
      </c>
    </row>
    <row r="1628" spans="1:35" s="89" customFormat="1" x14ac:dyDescent="0.45">
      <c r="A1628" s="89" t="s">
        <v>53</v>
      </c>
      <c r="B1628" s="89" t="s">
        <v>54</v>
      </c>
      <c r="C1628" s="89" t="s">
        <v>48</v>
      </c>
      <c r="D1628" s="90">
        <v>44719</v>
      </c>
      <c r="AC1628" s="89">
        <v>216.54011600000001</v>
      </c>
      <c r="AI1628" s="89">
        <v>259.32575300000002</v>
      </c>
    </row>
    <row r="1629" spans="1:35" s="89" customFormat="1" x14ac:dyDescent="0.45">
      <c r="A1629" s="89" t="s">
        <v>53</v>
      </c>
      <c r="B1629" s="89" t="s">
        <v>54</v>
      </c>
      <c r="C1629" s="89" t="s">
        <v>48</v>
      </c>
      <c r="D1629" s="90">
        <v>44720</v>
      </c>
      <c r="AC1629" s="89">
        <v>216.54011600000001</v>
      </c>
      <c r="AI1629" s="89">
        <v>259.32575300000002</v>
      </c>
    </row>
    <row r="1630" spans="1:35" s="89" customFormat="1" x14ac:dyDescent="0.45">
      <c r="A1630" s="89" t="s">
        <v>53</v>
      </c>
      <c r="B1630" s="89" t="s">
        <v>54</v>
      </c>
      <c r="C1630" s="89" t="s">
        <v>48</v>
      </c>
      <c r="D1630" s="90">
        <v>44721</v>
      </c>
      <c r="AC1630" s="89">
        <v>216.54011600000001</v>
      </c>
      <c r="AI1630" s="89">
        <v>259.32575300000002</v>
      </c>
    </row>
    <row r="1631" spans="1:35" s="89" customFormat="1" x14ac:dyDescent="0.45">
      <c r="A1631" s="89" t="s">
        <v>53</v>
      </c>
      <c r="B1631" s="89" t="s">
        <v>54</v>
      </c>
      <c r="C1631" s="89" t="s">
        <v>48</v>
      </c>
      <c r="D1631" s="90">
        <v>44722</v>
      </c>
      <c r="AC1631" s="89">
        <v>216.54011600000001</v>
      </c>
      <c r="AI1631" s="89">
        <v>259.32575300000002</v>
      </c>
    </row>
    <row r="1632" spans="1:35" s="89" customFormat="1" x14ac:dyDescent="0.45">
      <c r="A1632" s="89" t="s">
        <v>53</v>
      </c>
      <c r="B1632" s="89" t="s">
        <v>54</v>
      </c>
      <c r="C1632" s="89" t="s">
        <v>48</v>
      </c>
      <c r="D1632" s="90">
        <v>44723</v>
      </c>
      <c r="AC1632" s="89">
        <v>216.54011600000001</v>
      </c>
      <c r="AI1632" s="89">
        <v>259.32575300000002</v>
      </c>
    </row>
    <row r="1633" spans="1:35" s="89" customFormat="1" x14ac:dyDescent="0.45">
      <c r="A1633" s="89" t="s">
        <v>53</v>
      </c>
      <c r="B1633" s="89" t="s">
        <v>54</v>
      </c>
      <c r="C1633" s="89" t="s">
        <v>48</v>
      </c>
      <c r="D1633" s="90">
        <v>44724</v>
      </c>
      <c r="AC1633" s="89">
        <v>216.54011600000001</v>
      </c>
      <c r="AI1633" s="89">
        <v>259.32575300000002</v>
      </c>
    </row>
    <row r="1634" spans="1:35" s="89" customFormat="1" x14ac:dyDescent="0.45">
      <c r="A1634" s="89" t="s">
        <v>53</v>
      </c>
      <c r="B1634" s="89" t="s">
        <v>54</v>
      </c>
      <c r="C1634" s="89" t="s">
        <v>48</v>
      </c>
      <c r="D1634" s="90">
        <v>44725</v>
      </c>
      <c r="K1634" s="89">
        <v>1</v>
      </c>
      <c r="L1634" s="89">
        <v>1</v>
      </c>
      <c r="AA1634" s="89">
        <v>0</v>
      </c>
      <c r="AB1634" s="89">
        <v>0</v>
      </c>
      <c r="AC1634" s="89">
        <v>216.54011600000001</v>
      </c>
      <c r="AI1634" s="89">
        <v>259.32575300000002</v>
      </c>
    </row>
    <row r="1635" spans="1:35" s="89" customFormat="1" x14ac:dyDescent="0.45">
      <c r="A1635" s="89" t="s">
        <v>53</v>
      </c>
      <c r="B1635" s="89" t="s">
        <v>54</v>
      </c>
      <c r="C1635" s="89" t="s">
        <v>48</v>
      </c>
      <c r="D1635" s="90">
        <v>44726</v>
      </c>
      <c r="K1635" s="89">
        <v>1</v>
      </c>
      <c r="L1635" s="89">
        <v>1</v>
      </c>
      <c r="AA1635" s="89">
        <v>0</v>
      </c>
      <c r="AB1635" s="89">
        <v>0</v>
      </c>
      <c r="AC1635" s="89">
        <v>216.54011600000001</v>
      </c>
      <c r="AI1635" s="89">
        <v>259.32575300000002</v>
      </c>
    </row>
    <row r="1636" spans="1:35" s="89" customFormat="1" x14ac:dyDescent="0.45">
      <c r="A1636" s="89" t="s">
        <v>53</v>
      </c>
      <c r="B1636" s="89" t="s">
        <v>54</v>
      </c>
      <c r="C1636" s="89" t="s">
        <v>48</v>
      </c>
      <c r="D1636" s="90">
        <v>44727</v>
      </c>
      <c r="K1636" s="89">
        <v>1</v>
      </c>
      <c r="L1636" s="89">
        <v>1</v>
      </c>
      <c r="AA1636" s="89">
        <v>0</v>
      </c>
      <c r="AB1636" s="89">
        <v>0</v>
      </c>
      <c r="AC1636" s="89">
        <v>216.54011600000001</v>
      </c>
      <c r="AI1636" s="89">
        <v>259.32575300000002</v>
      </c>
    </row>
    <row r="1637" spans="1:35" s="89" customFormat="1" x14ac:dyDescent="0.45">
      <c r="A1637" s="89" t="s">
        <v>53</v>
      </c>
      <c r="B1637" s="89" t="s">
        <v>54</v>
      </c>
      <c r="C1637" s="89" t="s">
        <v>48</v>
      </c>
      <c r="D1637" s="90">
        <v>44728</v>
      </c>
      <c r="K1637" s="89">
        <v>1</v>
      </c>
      <c r="L1637" s="89">
        <v>1</v>
      </c>
      <c r="AA1637" s="89">
        <v>0</v>
      </c>
      <c r="AB1637" s="89">
        <v>0</v>
      </c>
      <c r="AC1637" s="89">
        <v>216.54011600000001</v>
      </c>
      <c r="AI1637" s="89">
        <v>259.32575300000002</v>
      </c>
    </row>
    <row r="1638" spans="1:35" s="89" customFormat="1" x14ac:dyDescent="0.45">
      <c r="A1638" s="89" t="s">
        <v>53</v>
      </c>
      <c r="B1638" s="89" t="s">
        <v>54</v>
      </c>
      <c r="C1638" s="89" t="s">
        <v>48</v>
      </c>
      <c r="D1638" s="90">
        <v>44729</v>
      </c>
      <c r="K1638" s="89">
        <v>1</v>
      </c>
      <c r="L1638" s="89">
        <v>1</v>
      </c>
      <c r="AA1638" s="89">
        <v>0</v>
      </c>
      <c r="AB1638" s="89">
        <v>0</v>
      </c>
      <c r="AC1638" s="89">
        <v>216.54011600000001</v>
      </c>
      <c r="AI1638" s="89">
        <v>259.32575300000002</v>
      </c>
    </row>
    <row r="1639" spans="1:35" s="89" customFormat="1" x14ac:dyDescent="0.45">
      <c r="A1639" s="89" t="s">
        <v>53</v>
      </c>
      <c r="B1639" s="89" t="s">
        <v>54</v>
      </c>
      <c r="C1639" s="89" t="s">
        <v>48</v>
      </c>
      <c r="D1639" s="90">
        <v>44730</v>
      </c>
      <c r="AC1639" s="89">
        <v>216.54011600000001</v>
      </c>
      <c r="AI1639" s="89">
        <v>259.32575300000002</v>
      </c>
    </row>
    <row r="1640" spans="1:35" s="89" customFormat="1" x14ac:dyDescent="0.45">
      <c r="A1640" s="89" t="s">
        <v>53</v>
      </c>
      <c r="B1640" s="89" t="s">
        <v>54</v>
      </c>
      <c r="C1640" s="89" t="s">
        <v>48</v>
      </c>
      <c r="D1640" s="90">
        <v>44731</v>
      </c>
      <c r="AC1640" s="89">
        <v>216.54011600000001</v>
      </c>
      <c r="AI1640" s="89">
        <v>259.32575300000002</v>
      </c>
    </row>
    <row r="1641" spans="1:35" s="89" customFormat="1" x14ac:dyDescent="0.45">
      <c r="A1641" s="89" t="s">
        <v>53</v>
      </c>
      <c r="B1641" s="89" t="s">
        <v>54</v>
      </c>
      <c r="C1641" s="89" t="s">
        <v>48</v>
      </c>
      <c r="D1641" s="90">
        <v>44732</v>
      </c>
      <c r="K1641" s="89">
        <v>1</v>
      </c>
      <c r="L1641" s="89">
        <v>1</v>
      </c>
      <c r="AA1641" s="89">
        <v>0</v>
      </c>
      <c r="AB1641" s="89">
        <v>0</v>
      </c>
      <c r="AC1641" s="89">
        <v>216.54011600000001</v>
      </c>
      <c r="AI1641" s="89">
        <v>259.32575300000002</v>
      </c>
    </row>
    <row r="1642" spans="1:35" s="89" customFormat="1" x14ac:dyDescent="0.45">
      <c r="A1642" s="89" t="s">
        <v>53</v>
      </c>
      <c r="B1642" s="89" t="s">
        <v>54</v>
      </c>
      <c r="C1642" s="89" t="s">
        <v>48</v>
      </c>
      <c r="D1642" s="90">
        <v>44733</v>
      </c>
      <c r="K1642" s="89">
        <v>1</v>
      </c>
      <c r="L1642" s="89">
        <v>1</v>
      </c>
      <c r="AA1642" s="89">
        <v>0</v>
      </c>
      <c r="AB1642" s="89">
        <v>0</v>
      </c>
      <c r="AC1642" s="89">
        <v>216.54011600000001</v>
      </c>
      <c r="AI1642" s="89">
        <v>259.32575300000002</v>
      </c>
    </row>
    <row r="1643" spans="1:35" s="89" customFormat="1" x14ac:dyDescent="0.45">
      <c r="A1643" s="89" t="s">
        <v>53</v>
      </c>
      <c r="B1643" s="89" t="s">
        <v>54</v>
      </c>
      <c r="C1643" s="89" t="s">
        <v>48</v>
      </c>
      <c r="D1643" s="90">
        <v>44734</v>
      </c>
      <c r="K1643" s="89">
        <v>1</v>
      </c>
      <c r="L1643" s="89">
        <v>1</v>
      </c>
      <c r="AA1643" s="89">
        <v>0</v>
      </c>
      <c r="AB1643" s="89">
        <v>0</v>
      </c>
      <c r="AC1643" s="89">
        <v>216.54011600000001</v>
      </c>
      <c r="AI1643" s="89">
        <v>259.32575300000002</v>
      </c>
    </row>
    <row r="1644" spans="1:35" s="89" customFormat="1" x14ac:dyDescent="0.45">
      <c r="A1644" s="89" t="s">
        <v>53</v>
      </c>
      <c r="B1644" s="89" t="s">
        <v>54</v>
      </c>
      <c r="C1644" s="89" t="s">
        <v>48</v>
      </c>
      <c r="D1644" s="90">
        <v>44735</v>
      </c>
      <c r="K1644" s="89">
        <v>1</v>
      </c>
      <c r="L1644" s="89">
        <v>1</v>
      </c>
      <c r="AA1644" s="89">
        <v>0</v>
      </c>
      <c r="AB1644" s="89">
        <v>0</v>
      </c>
      <c r="AC1644" s="89">
        <v>216.54011600000001</v>
      </c>
      <c r="AI1644" s="89">
        <v>259.32575300000002</v>
      </c>
    </row>
    <row r="1645" spans="1:35" s="89" customFormat="1" x14ac:dyDescent="0.45">
      <c r="A1645" s="89" t="s">
        <v>53</v>
      </c>
      <c r="B1645" s="89" t="s">
        <v>54</v>
      </c>
      <c r="C1645" s="89" t="s">
        <v>48</v>
      </c>
      <c r="D1645" s="90">
        <v>44736</v>
      </c>
      <c r="K1645" s="89">
        <v>1</v>
      </c>
      <c r="L1645" s="89">
        <v>1</v>
      </c>
      <c r="AA1645" s="89">
        <v>0</v>
      </c>
      <c r="AB1645" s="89">
        <v>0</v>
      </c>
      <c r="AC1645" s="89">
        <v>216.54011600000001</v>
      </c>
      <c r="AI1645" s="89">
        <v>259.32575300000002</v>
      </c>
    </row>
    <row r="1646" spans="1:35" s="89" customFormat="1" x14ac:dyDescent="0.45">
      <c r="A1646" s="89" t="s">
        <v>53</v>
      </c>
      <c r="B1646" s="89" t="s">
        <v>54</v>
      </c>
      <c r="C1646" s="89" t="s">
        <v>48</v>
      </c>
      <c r="D1646" s="90">
        <v>44737</v>
      </c>
      <c r="K1646" s="89">
        <v>0.353468528</v>
      </c>
      <c r="L1646" s="89">
        <v>0.353468528</v>
      </c>
      <c r="AA1646" s="89">
        <v>140</v>
      </c>
      <c r="AB1646" s="89">
        <v>140</v>
      </c>
      <c r="AC1646" s="89">
        <v>216.54011600000001</v>
      </c>
      <c r="AI1646" s="89">
        <v>259.32575300000002</v>
      </c>
    </row>
    <row r="1647" spans="1:35" s="89" customFormat="1" x14ac:dyDescent="0.45">
      <c r="A1647" s="89" t="s">
        <v>53</v>
      </c>
      <c r="B1647" s="89" t="s">
        <v>54</v>
      </c>
      <c r="C1647" s="89" t="s">
        <v>48</v>
      </c>
      <c r="D1647" s="90">
        <v>44738</v>
      </c>
      <c r="K1647" s="89">
        <v>0.353468528</v>
      </c>
      <c r="L1647" s="89">
        <v>0.353468528</v>
      </c>
      <c r="AA1647" s="89">
        <v>140</v>
      </c>
      <c r="AB1647" s="89">
        <v>140</v>
      </c>
      <c r="AC1647" s="89">
        <v>216.54011600000001</v>
      </c>
      <c r="AI1647" s="89">
        <v>259.32575300000002</v>
      </c>
    </row>
    <row r="1648" spans="1:35" s="89" customFormat="1" x14ac:dyDescent="0.45">
      <c r="A1648" s="89" t="s">
        <v>53</v>
      </c>
      <c r="B1648" s="89" t="s">
        <v>54</v>
      </c>
      <c r="C1648" s="89" t="s">
        <v>48</v>
      </c>
      <c r="D1648" s="90">
        <v>44739</v>
      </c>
      <c r="K1648" s="89">
        <v>0.353468528</v>
      </c>
      <c r="L1648" s="89">
        <v>0.353468528</v>
      </c>
      <c r="AA1648" s="89">
        <v>140</v>
      </c>
      <c r="AB1648" s="89">
        <v>140</v>
      </c>
      <c r="AC1648" s="89">
        <v>216.54011600000001</v>
      </c>
      <c r="AI1648" s="89">
        <v>259.32575300000002</v>
      </c>
    </row>
    <row r="1649" spans="1:35" s="89" customFormat="1" x14ac:dyDescent="0.45">
      <c r="A1649" s="89" t="s">
        <v>53</v>
      </c>
      <c r="B1649" s="89" t="s">
        <v>54</v>
      </c>
      <c r="C1649" s="89" t="s">
        <v>48</v>
      </c>
      <c r="D1649" s="90">
        <v>44740</v>
      </c>
      <c r="K1649" s="89">
        <v>0.353468528</v>
      </c>
      <c r="L1649" s="89">
        <v>0.353468528</v>
      </c>
      <c r="AA1649" s="89">
        <v>140</v>
      </c>
      <c r="AB1649" s="89">
        <v>140</v>
      </c>
      <c r="AC1649" s="89">
        <v>216.54011600000001</v>
      </c>
      <c r="AI1649" s="89">
        <v>259.32575300000002</v>
      </c>
    </row>
    <row r="1650" spans="1:35" s="89" customFormat="1" x14ac:dyDescent="0.45">
      <c r="A1650" s="89" t="s">
        <v>53</v>
      </c>
      <c r="B1650" s="89" t="s">
        <v>54</v>
      </c>
      <c r="C1650" s="89" t="s">
        <v>48</v>
      </c>
      <c r="D1650" s="90">
        <v>44741</v>
      </c>
      <c r="K1650" s="89">
        <v>0.353468528</v>
      </c>
      <c r="L1650" s="89">
        <v>0.353468528</v>
      </c>
      <c r="AA1650" s="89">
        <v>140</v>
      </c>
      <c r="AB1650" s="89">
        <v>140</v>
      </c>
      <c r="AC1650" s="89">
        <v>216.54011600000001</v>
      </c>
      <c r="AI1650" s="89">
        <v>259.32575300000002</v>
      </c>
    </row>
    <row r="1651" spans="1:35" s="89" customFormat="1" x14ac:dyDescent="0.45">
      <c r="A1651" s="89" t="s">
        <v>53</v>
      </c>
      <c r="B1651" s="89" t="s">
        <v>54</v>
      </c>
      <c r="C1651" s="89" t="s">
        <v>48</v>
      </c>
      <c r="D1651" s="90">
        <v>44742</v>
      </c>
      <c r="K1651" s="89">
        <v>0.353468528</v>
      </c>
      <c r="L1651" s="89">
        <v>0.353468528</v>
      </c>
      <c r="AA1651" s="89">
        <v>140</v>
      </c>
      <c r="AB1651" s="89">
        <v>140</v>
      </c>
      <c r="AC1651" s="89">
        <v>216.54011600000001</v>
      </c>
      <c r="AI1651" s="89">
        <v>259.32575300000002</v>
      </c>
    </row>
    <row r="1652" spans="1:35" s="89" customFormat="1" x14ac:dyDescent="0.45">
      <c r="A1652" s="89" t="s">
        <v>53</v>
      </c>
      <c r="B1652" s="89" t="s">
        <v>54</v>
      </c>
      <c r="C1652" s="89" t="s">
        <v>48</v>
      </c>
      <c r="D1652" s="90">
        <v>44743</v>
      </c>
      <c r="K1652" s="89">
        <v>0.35347648199999998</v>
      </c>
      <c r="L1652" s="89">
        <v>0.35347648199999998</v>
      </c>
      <c r="AA1652" s="89">
        <v>140</v>
      </c>
      <c r="AB1652" s="89">
        <v>140</v>
      </c>
      <c r="AC1652" s="89">
        <v>216.54277999999999</v>
      </c>
      <c r="AI1652" s="89">
        <v>259.32575300000002</v>
      </c>
    </row>
    <row r="1653" spans="1:35" s="89" customFormat="1" x14ac:dyDescent="0.45">
      <c r="A1653" s="89" t="s">
        <v>53</v>
      </c>
      <c r="B1653" s="89" t="s">
        <v>54</v>
      </c>
      <c r="C1653" s="89" t="s">
        <v>48</v>
      </c>
      <c r="D1653" s="90">
        <v>44744</v>
      </c>
      <c r="K1653" s="89">
        <v>0.35347648199999998</v>
      </c>
      <c r="L1653" s="89">
        <v>0.35347648199999998</v>
      </c>
      <c r="AA1653" s="89">
        <v>140</v>
      </c>
      <c r="AB1653" s="89">
        <v>140</v>
      </c>
      <c r="AC1653" s="89">
        <v>216.54277999999999</v>
      </c>
      <c r="AI1653" s="89">
        <v>259.32575300000002</v>
      </c>
    </row>
    <row r="1654" spans="1:35" s="89" customFormat="1" x14ac:dyDescent="0.45">
      <c r="A1654" s="89" t="s">
        <v>53</v>
      </c>
      <c r="B1654" s="89" t="s">
        <v>54</v>
      </c>
      <c r="C1654" s="89" t="s">
        <v>48</v>
      </c>
      <c r="D1654" s="90">
        <v>44745</v>
      </c>
      <c r="K1654" s="89">
        <v>0.35347648199999998</v>
      </c>
      <c r="L1654" s="89">
        <v>0.35347648199999998</v>
      </c>
      <c r="AA1654" s="89">
        <v>140</v>
      </c>
      <c r="AB1654" s="89">
        <v>140</v>
      </c>
      <c r="AC1654" s="89">
        <v>216.54277999999999</v>
      </c>
      <c r="AI1654" s="89">
        <v>259.32575300000002</v>
      </c>
    </row>
    <row r="1655" spans="1:35" s="89" customFormat="1" x14ac:dyDescent="0.45">
      <c r="A1655" s="89" t="s">
        <v>53</v>
      </c>
      <c r="B1655" s="89" t="s">
        <v>54</v>
      </c>
      <c r="C1655" s="89" t="s">
        <v>48</v>
      </c>
      <c r="D1655" s="90">
        <v>44746</v>
      </c>
      <c r="K1655" s="89">
        <v>0.35347648199999998</v>
      </c>
      <c r="L1655" s="89">
        <v>0.35347648199999998</v>
      </c>
      <c r="AA1655" s="89">
        <v>140</v>
      </c>
      <c r="AB1655" s="89">
        <v>140</v>
      </c>
      <c r="AC1655" s="89">
        <v>216.54277999999999</v>
      </c>
      <c r="AI1655" s="89">
        <v>259.32575300000002</v>
      </c>
    </row>
    <row r="1656" spans="1:35" s="89" customFormat="1" x14ac:dyDescent="0.45">
      <c r="A1656" s="89" t="s">
        <v>53</v>
      </c>
      <c r="B1656" s="89" t="s">
        <v>54</v>
      </c>
      <c r="C1656" s="89" t="s">
        <v>48</v>
      </c>
      <c r="D1656" s="90">
        <v>44747</v>
      </c>
      <c r="K1656" s="89">
        <v>0.35347648199999998</v>
      </c>
      <c r="L1656" s="89">
        <v>0.35347648199999998</v>
      </c>
      <c r="AA1656" s="89">
        <v>140</v>
      </c>
      <c r="AB1656" s="89">
        <v>140</v>
      </c>
      <c r="AC1656" s="89">
        <v>216.54277999999999</v>
      </c>
      <c r="AI1656" s="89">
        <v>259.32575300000002</v>
      </c>
    </row>
    <row r="1657" spans="1:35" s="89" customFormat="1" x14ac:dyDescent="0.45">
      <c r="A1657" s="89" t="s">
        <v>53</v>
      </c>
      <c r="B1657" s="89" t="s">
        <v>54</v>
      </c>
      <c r="C1657" s="89" t="s">
        <v>48</v>
      </c>
      <c r="D1657" s="90">
        <v>44748</v>
      </c>
      <c r="K1657" s="89">
        <v>0.35347648199999998</v>
      </c>
      <c r="L1657" s="89">
        <v>0.35347648199999998</v>
      </c>
      <c r="AA1657" s="89">
        <v>140</v>
      </c>
      <c r="AB1657" s="89">
        <v>140</v>
      </c>
      <c r="AC1657" s="89">
        <v>216.54277999999999</v>
      </c>
      <c r="AI1657" s="89">
        <v>259.32575300000002</v>
      </c>
    </row>
    <row r="1658" spans="1:35" s="89" customFormat="1" x14ac:dyDescent="0.45">
      <c r="A1658" s="89" t="s">
        <v>53</v>
      </c>
      <c r="B1658" s="89" t="s">
        <v>54</v>
      </c>
      <c r="C1658" s="89" t="s">
        <v>48</v>
      </c>
      <c r="D1658" s="90">
        <v>44749</v>
      </c>
      <c r="K1658" s="89">
        <v>0.35347648199999998</v>
      </c>
      <c r="L1658" s="89">
        <v>0.35347648199999998</v>
      </c>
      <c r="AA1658" s="89">
        <v>140</v>
      </c>
      <c r="AB1658" s="89">
        <v>140</v>
      </c>
      <c r="AC1658" s="89">
        <v>216.54277999999999</v>
      </c>
      <c r="AI1658" s="89">
        <v>259.32575300000002</v>
      </c>
    </row>
    <row r="1659" spans="1:35" s="89" customFormat="1" x14ac:dyDescent="0.45">
      <c r="A1659" s="89" t="s">
        <v>53</v>
      </c>
      <c r="B1659" s="89" t="s">
        <v>54</v>
      </c>
      <c r="C1659" s="89" t="s">
        <v>48</v>
      </c>
      <c r="D1659" s="90">
        <v>44750</v>
      </c>
      <c r="K1659" s="89">
        <v>0.35347648199999998</v>
      </c>
      <c r="L1659" s="89">
        <v>0.35347648199999998</v>
      </c>
      <c r="AA1659" s="89">
        <v>140</v>
      </c>
      <c r="AB1659" s="89">
        <v>140</v>
      </c>
      <c r="AC1659" s="89">
        <v>216.54277999999999</v>
      </c>
      <c r="AI1659" s="89">
        <v>259.32575300000002</v>
      </c>
    </row>
    <row r="1660" spans="1:35" s="89" customFormat="1" x14ac:dyDescent="0.45">
      <c r="A1660" s="89" t="s">
        <v>53</v>
      </c>
      <c r="B1660" s="89" t="s">
        <v>54</v>
      </c>
      <c r="C1660" s="89" t="s">
        <v>48</v>
      </c>
      <c r="D1660" s="90">
        <v>44751</v>
      </c>
      <c r="AC1660" s="89">
        <v>216.54277999999999</v>
      </c>
      <c r="AI1660" s="89">
        <v>259.32575300000002</v>
      </c>
    </row>
    <row r="1661" spans="1:35" s="89" customFormat="1" x14ac:dyDescent="0.45">
      <c r="A1661" s="89" t="s">
        <v>53</v>
      </c>
      <c r="B1661" s="89" t="s">
        <v>54</v>
      </c>
      <c r="C1661" s="89" t="s">
        <v>48</v>
      </c>
      <c r="D1661" s="90">
        <v>44752</v>
      </c>
      <c r="AC1661" s="89">
        <v>216.54277999999999</v>
      </c>
      <c r="AI1661" s="89">
        <v>259.32575300000002</v>
      </c>
    </row>
    <row r="1662" spans="1:35" s="89" customFormat="1" x14ac:dyDescent="0.45">
      <c r="A1662" s="89" t="s">
        <v>53</v>
      </c>
      <c r="B1662" s="89" t="s">
        <v>54</v>
      </c>
      <c r="C1662" s="89" t="s">
        <v>48</v>
      </c>
      <c r="D1662" s="90">
        <v>44753</v>
      </c>
      <c r="AC1662" s="89">
        <v>216.54277999999999</v>
      </c>
      <c r="AI1662" s="89">
        <v>259.32575300000002</v>
      </c>
    </row>
    <row r="1663" spans="1:35" s="89" customFormat="1" x14ac:dyDescent="0.45">
      <c r="A1663" s="89" t="s">
        <v>53</v>
      </c>
      <c r="B1663" s="89" t="s">
        <v>54</v>
      </c>
      <c r="C1663" s="89" t="s">
        <v>48</v>
      </c>
      <c r="D1663" s="90">
        <v>44754</v>
      </c>
      <c r="AC1663" s="89">
        <v>216.54277999999999</v>
      </c>
      <c r="AI1663" s="89">
        <v>259.32575300000002</v>
      </c>
    </row>
    <row r="1664" spans="1:35" s="89" customFormat="1" x14ac:dyDescent="0.45">
      <c r="A1664" s="89" t="s">
        <v>53</v>
      </c>
      <c r="B1664" s="89" t="s">
        <v>54</v>
      </c>
      <c r="C1664" s="89" t="s">
        <v>48</v>
      </c>
      <c r="D1664" s="90">
        <v>44755</v>
      </c>
      <c r="AC1664" s="89">
        <v>216.54277999999999</v>
      </c>
      <c r="AI1664" s="89">
        <v>259.32575300000002</v>
      </c>
    </row>
    <row r="1665" spans="1:35" s="89" customFormat="1" x14ac:dyDescent="0.45">
      <c r="A1665" s="89" t="s">
        <v>53</v>
      </c>
      <c r="B1665" s="89" t="s">
        <v>54</v>
      </c>
      <c r="C1665" s="89" t="s">
        <v>48</v>
      </c>
      <c r="D1665" s="90">
        <v>44756</v>
      </c>
      <c r="AC1665" s="89">
        <v>216.54277999999999</v>
      </c>
      <c r="AI1665" s="89">
        <v>259.32575300000002</v>
      </c>
    </row>
    <row r="1666" spans="1:35" s="89" customFormat="1" x14ac:dyDescent="0.45">
      <c r="A1666" s="89" t="s">
        <v>53</v>
      </c>
      <c r="B1666" s="89" t="s">
        <v>54</v>
      </c>
      <c r="C1666" s="89" t="s">
        <v>48</v>
      </c>
      <c r="D1666" s="90">
        <v>44757</v>
      </c>
      <c r="AC1666" s="89">
        <v>216.54277999999999</v>
      </c>
      <c r="AI1666" s="89">
        <v>259.32575300000002</v>
      </c>
    </row>
    <row r="1667" spans="1:35" s="89" customFormat="1" x14ac:dyDescent="0.45">
      <c r="A1667" s="89" t="s">
        <v>53</v>
      </c>
      <c r="B1667" s="89" t="s">
        <v>54</v>
      </c>
      <c r="C1667" s="89" t="s">
        <v>48</v>
      </c>
      <c r="D1667" s="90">
        <v>44758</v>
      </c>
      <c r="AC1667" s="89">
        <v>216.54277999999999</v>
      </c>
      <c r="AI1667" s="89">
        <v>259.32575300000002</v>
      </c>
    </row>
    <row r="1668" spans="1:35" s="89" customFormat="1" x14ac:dyDescent="0.45">
      <c r="A1668" s="89" t="s">
        <v>53</v>
      </c>
      <c r="B1668" s="89" t="s">
        <v>54</v>
      </c>
      <c r="C1668" s="89" t="s">
        <v>48</v>
      </c>
      <c r="D1668" s="90">
        <v>44759</v>
      </c>
      <c r="AC1668" s="89">
        <v>216.54277999999999</v>
      </c>
      <c r="AI1668" s="89">
        <v>259.32575300000002</v>
      </c>
    </row>
    <row r="1669" spans="1:35" s="89" customFormat="1" x14ac:dyDescent="0.45">
      <c r="A1669" s="89" t="s">
        <v>53</v>
      </c>
      <c r="B1669" s="89" t="s">
        <v>54</v>
      </c>
      <c r="C1669" s="89" t="s">
        <v>48</v>
      </c>
      <c r="D1669" s="90">
        <v>44760</v>
      </c>
      <c r="AC1669" s="89">
        <v>216.54277999999999</v>
      </c>
      <c r="AI1669" s="89">
        <v>259.32575300000002</v>
      </c>
    </row>
    <row r="1670" spans="1:35" s="89" customFormat="1" x14ac:dyDescent="0.45">
      <c r="A1670" s="89" t="s">
        <v>53</v>
      </c>
      <c r="B1670" s="89" t="s">
        <v>54</v>
      </c>
      <c r="C1670" s="89" t="s">
        <v>48</v>
      </c>
      <c r="D1670" s="90">
        <v>44761</v>
      </c>
      <c r="AC1670" s="89">
        <v>216.54277999999999</v>
      </c>
      <c r="AI1670" s="89">
        <v>259.32575300000002</v>
      </c>
    </row>
    <row r="1671" spans="1:35" s="89" customFormat="1" x14ac:dyDescent="0.45">
      <c r="A1671" s="89" t="s">
        <v>53</v>
      </c>
      <c r="B1671" s="89" t="s">
        <v>54</v>
      </c>
      <c r="C1671" s="89" t="s">
        <v>48</v>
      </c>
      <c r="D1671" s="90">
        <v>44762</v>
      </c>
      <c r="AC1671" s="89">
        <v>216.54277999999999</v>
      </c>
      <c r="AI1671" s="89">
        <v>259.32575300000002</v>
      </c>
    </row>
    <row r="1672" spans="1:35" s="89" customFormat="1" x14ac:dyDescent="0.45">
      <c r="A1672" s="89" t="s">
        <v>53</v>
      </c>
      <c r="B1672" s="89" t="s">
        <v>54</v>
      </c>
      <c r="C1672" s="89" t="s">
        <v>48</v>
      </c>
      <c r="D1672" s="90">
        <v>44763</v>
      </c>
      <c r="AC1672" s="89">
        <v>216.54277999999999</v>
      </c>
      <c r="AI1672" s="89">
        <v>259.32575300000002</v>
      </c>
    </row>
    <row r="1673" spans="1:35" s="89" customFormat="1" x14ac:dyDescent="0.45">
      <c r="A1673" s="89" t="s">
        <v>53</v>
      </c>
      <c r="B1673" s="89" t="s">
        <v>54</v>
      </c>
      <c r="C1673" s="89" t="s">
        <v>48</v>
      </c>
      <c r="D1673" s="90">
        <v>44764</v>
      </c>
      <c r="AC1673" s="89">
        <v>216.54277999999999</v>
      </c>
      <c r="AI1673" s="89">
        <v>259.32575300000002</v>
      </c>
    </row>
    <row r="1674" spans="1:35" s="89" customFormat="1" x14ac:dyDescent="0.45">
      <c r="A1674" s="89" t="s">
        <v>53</v>
      </c>
      <c r="B1674" s="89" t="s">
        <v>54</v>
      </c>
      <c r="C1674" s="89" t="s">
        <v>48</v>
      </c>
      <c r="D1674" s="90">
        <v>44765</v>
      </c>
      <c r="AC1674" s="89">
        <v>216.54277999999999</v>
      </c>
      <c r="AI1674" s="89">
        <v>259.32575300000002</v>
      </c>
    </row>
    <row r="1675" spans="1:35" s="89" customFormat="1" x14ac:dyDescent="0.45">
      <c r="A1675" s="89" t="s">
        <v>53</v>
      </c>
      <c r="B1675" s="89" t="s">
        <v>54</v>
      </c>
      <c r="C1675" s="89" t="s">
        <v>48</v>
      </c>
      <c r="D1675" s="90">
        <v>44766</v>
      </c>
      <c r="AC1675" s="89">
        <v>216.54277999999999</v>
      </c>
      <c r="AI1675" s="89">
        <v>259.32575300000002</v>
      </c>
    </row>
    <row r="1676" spans="1:35" s="89" customFormat="1" x14ac:dyDescent="0.45">
      <c r="A1676" s="89" t="s">
        <v>53</v>
      </c>
      <c r="B1676" s="89" t="s">
        <v>54</v>
      </c>
      <c r="C1676" s="89" t="s">
        <v>48</v>
      </c>
      <c r="D1676" s="90">
        <v>44767</v>
      </c>
      <c r="AC1676" s="89">
        <v>216.54277999999999</v>
      </c>
      <c r="AI1676" s="89">
        <v>259.32575300000002</v>
      </c>
    </row>
    <row r="1677" spans="1:35" s="89" customFormat="1" x14ac:dyDescent="0.45">
      <c r="A1677" s="89" t="s">
        <v>53</v>
      </c>
      <c r="B1677" s="89" t="s">
        <v>54</v>
      </c>
      <c r="C1677" s="89" t="s">
        <v>48</v>
      </c>
      <c r="D1677" s="90">
        <v>44768</v>
      </c>
      <c r="AC1677" s="89">
        <v>216.54277999999999</v>
      </c>
      <c r="AI1677" s="89">
        <v>259.32575300000002</v>
      </c>
    </row>
    <row r="1678" spans="1:35" s="89" customFormat="1" x14ac:dyDescent="0.45">
      <c r="A1678" s="89" t="s">
        <v>53</v>
      </c>
      <c r="B1678" s="89" t="s">
        <v>54</v>
      </c>
      <c r="C1678" s="89" t="s">
        <v>48</v>
      </c>
      <c r="D1678" s="90">
        <v>44769</v>
      </c>
      <c r="AC1678" s="89">
        <v>216.54277999999999</v>
      </c>
      <c r="AI1678" s="89">
        <v>259.32575300000002</v>
      </c>
    </row>
    <row r="1679" spans="1:35" s="89" customFormat="1" x14ac:dyDescent="0.45">
      <c r="A1679" s="89" t="s">
        <v>53</v>
      </c>
      <c r="B1679" s="89" t="s">
        <v>54</v>
      </c>
      <c r="C1679" s="89" t="s">
        <v>48</v>
      </c>
      <c r="D1679" s="90">
        <v>44770</v>
      </c>
      <c r="AC1679" s="89">
        <v>216.54277999999999</v>
      </c>
      <c r="AI1679" s="89">
        <v>259.32575300000002</v>
      </c>
    </row>
    <row r="1680" spans="1:35" s="89" customFormat="1" x14ac:dyDescent="0.45">
      <c r="A1680" s="89" t="s">
        <v>53</v>
      </c>
      <c r="B1680" s="89" t="s">
        <v>54</v>
      </c>
      <c r="C1680" s="89" t="s">
        <v>48</v>
      </c>
      <c r="D1680" s="90">
        <v>44771</v>
      </c>
      <c r="AC1680" s="89">
        <v>216.54277999999999</v>
      </c>
      <c r="AI1680" s="89">
        <v>259.32575300000002</v>
      </c>
    </row>
    <row r="1681" spans="1:35" s="89" customFormat="1" x14ac:dyDescent="0.45">
      <c r="A1681" s="89" t="s">
        <v>53</v>
      </c>
      <c r="B1681" s="89" t="s">
        <v>54</v>
      </c>
      <c r="C1681" s="89" t="s">
        <v>48</v>
      </c>
      <c r="D1681" s="90">
        <v>44772</v>
      </c>
      <c r="AC1681" s="89">
        <v>216.54277999999999</v>
      </c>
      <c r="AI1681" s="89">
        <v>259.32575300000002</v>
      </c>
    </row>
    <row r="1682" spans="1:35" s="89" customFormat="1" x14ac:dyDescent="0.45">
      <c r="A1682" s="89" t="s">
        <v>53</v>
      </c>
      <c r="B1682" s="89" t="s">
        <v>54</v>
      </c>
      <c r="C1682" s="89" t="s">
        <v>48</v>
      </c>
      <c r="D1682" s="90">
        <v>44773</v>
      </c>
      <c r="AC1682" s="89">
        <v>216.54277999999999</v>
      </c>
      <c r="AI1682" s="89">
        <v>259.32575300000002</v>
      </c>
    </row>
    <row r="1683" spans="1:35" s="89" customFormat="1" x14ac:dyDescent="0.45">
      <c r="A1683" s="89" t="s">
        <v>53</v>
      </c>
      <c r="B1683" s="89" t="s">
        <v>54</v>
      </c>
      <c r="C1683" s="89" t="s">
        <v>48</v>
      </c>
      <c r="D1683" s="90">
        <v>44774</v>
      </c>
      <c r="AC1683" s="89">
        <v>216.54277999999999</v>
      </c>
      <c r="AI1683" s="89">
        <v>259.32575300000002</v>
      </c>
    </row>
    <row r="1684" spans="1:35" s="89" customFormat="1" x14ac:dyDescent="0.45">
      <c r="A1684" s="89" t="s">
        <v>53</v>
      </c>
      <c r="B1684" s="89" t="s">
        <v>54</v>
      </c>
      <c r="C1684" s="89" t="s">
        <v>48</v>
      </c>
      <c r="D1684" s="90">
        <v>44775</v>
      </c>
      <c r="AC1684" s="89">
        <v>216.54277999999999</v>
      </c>
      <c r="AI1684" s="89">
        <v>259.32575300000002</v>
      </c>
    </row>
    <row r="1685" spans="1:35" s="89" customFormat="1" x14ac:dyDescent="0.45">
      <c r="A1685" s="89" t="s">
        <v>53</v>
      </c>
      <c r="B1685" s="89" t="s">
        <v>54</v>
      </c>
      <c r="C1685" s="89" t="s">
        <v>48</v>
      </c>
      <c r="D1685" s="90">
        <v>44776</v>
      </c>
      <c r="AC1685" s="89">
        <v>216.54277999999999</v>
      </c>
      <c r="AI1685" s="89">
        <v>259.32575300000002</v>
      </c>
    </row>
    <row r="1686" spans="1:35" s="89" customFormat="1" x14ac:dyDescent="0.45">
      <c r="A1686" s="89" t="s">
        <v>53</v>
      </c>
      <c r="B1686" s="89" t="s">
        <v>54</v>
      </c>
      <c r="C1686" s="89" t="s">
        <v>48</v>
      </c>
      <c r="D1686" s="90">
        <v>44777</v>
      </c>
      <c r="AC1686" s="89">
        <v>216.54277999999999</v>
      </c>
      <c r="AI1686" s="89">
        <v>259.32575300000002</v>
      </c>
    </row>
    <row r="1687" spans="1:35" s="89" customFormat="1" x14ac:dyDescent="0.45">
      <c r="A1687" s="89" t="s">
        <v>53</v>
      </c>
      <c r="B1687" s="89" t="s">
        <v>54</v>
      </c>
      <c r="C1687" s="89" t="s">
        <v>48</v>
      </c>
      <c r="D1687" s="90">
        <v>44778</v>
      </c>
      <c r="AC1687" s="89">
        <v>216.54277999999999</v>
      </c>
      <c r="AI1687" s="89">
        <v>259.32575300000002</v>
      </c>
    </row>
    <row r="1688" spans="1:35" s="89" customFormat="1" x14ac:dyDescent="0.45">
      <c r="A1688" s="89" t="s">
        <v>53</v>
      </c>
      <c r="B1688" s="89" t="s">
        <v>54</v>
      </c>
      <c r="C1688" s="89" t="s">
        <v>48</v>
      </c>
      <c r="D1688" s="90">
        <v>44779</v>
      </c>
      <c r="AC1688" s="89">
        <v>216.54277999999999</v>
      </c>
      <c r="AI1688" s="89">
        <v>259.32575300000002</v>
      </c>
    </row>
    <row r="1689" spans="1:35" s="89" customFormat="1" x14ac:dyDescent="0.45">
      <c r="A1689" s="89" t="s">
        <v>53</v>
      </c>
      <c r="B1689" s="89" t="s">
        <v>54</v>
      </c>
      <c r="C1689" s="89" t="s">
        <v>48</v>
      </c>
      <c r="D1689" s="90">
        <v>44780</v>
      </c>
      <c r="AC1689" s="89">
        <v>216.54277999999999</v>
      </c>
      <c r="AI1689" s="89">
        <v>259.32575300000002</v>
      </c>
    </row>
    <row r="1690" spans="1:35" s="89" customFormat="1" x14ac:dyDescent="0.45">
      <c r="A1690" s="89" t="s">
        <v>53</v>
      </c>
      <c r="B1690" s="89" t="s">
        <v>54</v>
      </c>
      <c r="C1690" s="89" t="s">
        <v>48</v>
      </c>
      <c r="D1690" s="90">
        <v>44781</v>
      </c>
      <c r="AC1690" s="89">
        <v>216.54277999999999</v>
      </c>
      <c r="AI1690" s="89">
        <v>259.32575300000002</v>
      </c>
    </row>
    <row r="1691" spans="1:35" s="89" customFormat="1" x14ac:dyDescent="0.45">
      <c r="A1691" s="89" t="s">
        <v>53</v>
      </c>
      <c r="B1691" s="89" t="s">
        <v>54</v>
      </c>
      <c r="C1691" s="89" t="s">
        <v>48</v>
      </c>
      <c r="D1691" s="90">
        <v>44782</v>
      </c>
      <c r="AC1691" s="89">
        <v>216.54277999999999</v>
      </c>
      <c r="AI1691" s="89">
        <v>259.32575300000002</v>
      </c>
    </row>
    <row r="1692" spans="1:35" s="89" customFormat="1" x14ac:dyDescent="0.45">
      <c r="A1692" s="89" t="s">
        <v>53</v>
      </c>
      <c r="B1692" s="89" t="s">
        <v>54</v>
      </c>
      <c r="C1692" s="89" t="s">
        <v>48</v>
      </c>
      <c r="D1692" s="90">
        <v>44783</v>
      </c>
      <c r="AC1692" s="89">
        <v>216.54277999999999</v>
      </c>
      <c r="AI1692" s="89">
        <v>259.32575300000002</v>
      </c>
    </row>
    <row r="1693" spans="1:35" s="89" customFormat="1" x14ac:dyDescent="0.45">
      <c r="A1693" s="89" t="s">
        <v>53</v>
      </c>
      <c r="B1693" s="89" t="s">
        <v>54</v>
      </c>
      <c r="C1693" s="89" t="s">
        <v>48</v>
      </c>
      <c r="D1693" s="90">
        <v>44784</v>
      </c>
      <c r="AC1693" s="89">
        <v>216.54277999999999</v>
      </c>
      <c r="AI1693" s="89">
        <v>259.32575300000002</v>
      </c>
    </row>
    <row r="1694" spans="1:35" s="89" customFormat="1" x14ac:dyDescent="0.45">
      <c r="A1694" s="89" t="s">
        <v>53</v>
      </c>
      <c r="B1694" s="89" t="s">
        <v>54</v>
      </c>
      <c r="C1694" s="89" t="s">
        <v>48</v>
      </c>
      <c r="D1694" s="90">
        <v>44785</v>
      </c>
      <c r="AC1694" s="89">
        <v>216.54277999999999</v>
      </c>
      <c r="AI1694" s="89">
        <v>259.32575300000002</v>
      </c>
    </row>
    <row r="1695" spans="1:35" s="89" customFormat="1" x14ac:dyDescent="0.45">
      <c r="A1695" s="89" t="s">
        <v>53</v>
      </c>
      <c r="B1695" s="89" t="s">
        <v>54</v>
      </c>
      <c r="C1695" s="89" t="s">
        <v>48</v>
      </c>
      <c r="D1695" s="90">
        <v>44786</v>
      </c>
      <c r="AC1695" s="89">
        <v>216.54277999999999</v>
      </c>
      <c r="AI1695" s="89">
        <v>259.32575300000002</v>
      </c>
    </row>
    <row r="1696" spans="1:35" s="89" customFormat="1" x14ac:dyDescent="0.45">
      <c r="A1696" s="89" t="s">
        <v>53</v>
      </c>
      <c r="B1696" s="89" t="s">
        <v>54</v>
      </c>
      <c r="C1696" s="89" t="s">
        <v>48</v>
      </c>
      <c r="D1696" s="90">
        <v>44787</v>
      </c>
      <c r="AC1696" s="89">
        <v>216.54277999999999</v>
      </c>
      <c r="AI1696" s="89">
        <v>259.32575300000002</v>
      </c>
    </row>
    <row r="1697" spans="1:35" s="89" customFormat="1" x14ac:dyDescent="0.45">
      <c r="A1697" s="89" t="s">
        <v>53</v>
      </c>
      <c r="B1697" s="89" t="s">
        <v>54</v>
      </c>
      <c r="C1697" s="89" t="s">
        <v>48</v>
      </c>
      <c r="D1697" s="90">
        <v>44788</v>
      </c>
      <c r="AC1697" s="89">
        <v>216.54277999999999</v>
      </c>
      <c r="AI1697" s="89">
        <v>259.32575300000002</v>
      </c>
    </row>
    <row r="1698" spans="1:35" s="89" customFormat="1" x14ac:dyDescent="0.45">
      <c r="A1698" s="89" t="s">
        <v>53</v>
      </c>
      <c r="B1698" s="89" t="s">
        <v>54</v>
      </c>
      <c r="C1698" s="89" t="s">
        <v>48</v>
      </c>
      <c r="D1698" s="90">
        <v>44789</v>
      </c>
      <c r="AC1698" s="89">
        <v>216.54277999999999</v>
      </c>
      <c r="AI1698" s="89">
        <v>259.32575300000002</v>
      </c>
    </row>
    <row r="1699" spans="1:35" s="89" customFormat="1" x14ac:dyDescent="0.45">
      <c r="A1699" s="89" t="s">
        <v>53</v>
      </c>
      <c r="B1699" s="89" t="s">
        <v>54</v>
      </c>
      <c r="C1699" s="89" t="s">
        <v>48</v>
      </c>
      <c r="D1699" s="90">
        <v>44790</v>
      </c>
      <c r="AC1699" s="89">
        <v>216.54277999999999</v>
      </c>
      <c r="AI1699" s="89">
        <v>259.32575300000002</v>
      </c>
    </row>
    <row r="1700" spans="1:35" s="89" customFormat="1" x14ac:dyDescent="0.45">
      <c r="A1700" s="89" t="s">
        <v>53</v>
      </c>
      <c r="B1700" s="89" t="s">
        <v>54</v>
      </c>
      <c r="C1700" s="89" t="s">
        <v>48</v>
      </c>
      <c r="D1700" s="90">
        <v>44791</v>
      </c>
      <c r="AC1700" s="89">
        <v>216.54277999999999</v>
      </c>
      <c r="AI1700" s="89">
        <v>259.32575300000002</v>
      </c>
    </row>
    <row r="1701" spans="1:35" s="89" customFormat="1" x14ac:dyDescent="0.45">
      <c r="A1701" s="89" t="s">
        <v>53</v>
      </c>
      <c r="B1701" s="89" t="s">
        <v>54</v>
      </c>
      <c r="C1701" s="89" t="s">
        <v>48</v>
      </c>
      <c r="D1701" s="90">
        <v>44792</v>
      </c>
      <c r="AC1701" s="89">
        <v>216.54277999999999</v>
      </c>
      <c r="AI1701" s="89">
        <v>259.32575300000002</v>
      </c>
    </row>
    <row r="1702" spans="1:35" s="89" customFormat="1" x14ac:dyDescent="0.45">
      <c r="A1702" s="89" t="s">
        <v>53</v>
      </c>
      <c r="B1702" s="89" t="s">
        <v>54</v>
      </c>
      <c r="C1702" s="89" t="s">
        <v>48</v>
      </c>
      <c r="D1702" s="90">
        <v>44793</v>
      </c>
      <c r="AC1702" s="89">
        <v>216.54277999999999</v>
      </c>
      <c r="AI1702" s="89">
        <v>259.32575300000002</v>
      </c>
    </row>
    <row r="1703" spans="1:35" s="89" customFormat="1" x14ac:dyDescent="0.45">
      <c r="A1703" s="89" t="s">
        <v>53</v>
      </c>
      <c r="B1703" s="89" t="s">
        <v>54</v>
      </c>
      <c r="C1703" s="89" t="s">
        <v>48</v>
      </c>
      <c r="D1703" s="90">
        <v>44794</v>
      </c>
      <c r="AC1703" s="89">
        <v>216.54277999999999</v>
      </c>
      <c r="AI1703" s="89">
        <v>259.32575300000002</v>
      </c>
    </row>
    <row r="1704" spans="1:35" s="89" customFormat="1" x14ac:dyDescent="0.45">
      <c r="A1704" s="89" t="s">
        <v>53</v>
      </c>
      <c r="B1704" s="89" t="s">
        <v>54</v>
      </c>
      <c r="C1704" s="89" t="s">
        <v>48</v>
      </c>
      <c r="D1704" s="90">
        <v>44795</v>
      </c>
      <c r="AC1704" s="89">
        <v>216.54277999999999</v>
      </c>
      <c r="AI1704" s="89">
        <v>259.32575300000002</v>
      </c>
    </row>
    <row r="1705" spans="1:35" s="89" customFormat="1" x14ac:dyDescent="0.45">
      <c r="A1705" s="89" t="s">
        <v>53</v>
      </c>
      <c r="B1705" s="89" t="s">
        <v>54</v>
      </c>
      <c r="C1705" s="89" t="s">
        <v>48</v>
      </c>
      <c r="D1705" s="90">
        <v>44796</v>
      </c>
      <c r="AC1705" s="89">
        <v>216.54277999999999</v>
      </c>
      <c r="AI1705" s="89">
        <v>259.32575300000002</v>
      </c>
    </row>
    <row r="1706" spans="1:35" s="89" customFormat="1" x14ac:dyDescent="0.45">
      <c r="A1706" s="89" t="s">
        <v>53</v>
      </c>
      <c r="B1706" s="89" t="s">
        <v>54</v>
      </c>
      <c r="C1706" s="89" t="s">
        <v>48</v>
      </c>
      <c r="D1706" s="90">
        <v>44797</v>
      </c>
      <c r="AC1706" s="89">
        <v>216.54277999999999</v>
      </c>
      <c r="AI1706" s="89">
        <v>259.32575300000002</v>
      </c>
    </row>
    <row r="1707" spans="1:35" s="89" customFormat="1" x14ac:dyDescent="0.45">
      <c r="A1707" s="89" t="s">
        <v>53</v>
      </c>
      <c r="B1707" s="89" t="s">
        <v>54</v>
      </c>
      <c r="C1707" s="89" t="s">
        <v>48</v>
      </c>
      <c r="D1707" s="90">
        <v>44798</v>
      </c>
      <c r="AC1707" s="89">
        <v>216.54277999999999</v>
      </c>
      <c r="AI1707" s="89">
        <v>259.32575300000002</v>
      </c>
    </row>
    <row r="1708" spans="1:35" s="89" customFormat="1" x14ac:dyDescent="0.45">
      <c r="A1708" s="89" t="s">
        <v>53</v>
      </c>
      <c r="B1708" s="89" t="s">
        <v>54</v>
      </c>
      <c r="C1708" s="89" t="s">
        <v>48</v>
      </c>
      <c r="D1708" s="90">
        <v>44799</v>
      </c>
      <c r="AC1708" s="89">
        <v>216.54277999999999</v>
      </c>
      <c r="AI1708" s="89">
        <v>259.32575300000002</v>
      </c>
    </row>
    <row r="1709" spans="1:35" s="89" customFormat="1" x14ac:dyDescent="0.45">
      <c r="A1709" s="89" t="s">
        <v>53</v>
      </c>
      <c r="B1709" s="89" t="s">
        <v>54</v>
      </c>
      <c r="C1709" s="89" t="s">
        <v>48</v>
      </c>
      <c r="D1709" s="90">
        <v>44800</v>
      </c>
      <c r="AC1709" s="89">
        <v>216.54277999999999</v>
      </c>
      <c r="AI1709" s="89">
        <v>259.32575300000002</v>
      </c>
    </row>
    <row r="1710" spans="1:35" s="89" customFormat="1" x14ac:dyDescent="0.45">
      <c r="A1710" s="89" t="s">
        <v>53</v>
      </c>
      <c r="B1710" s="89" t="s">
        <v>54</v>
      </c>
      <c r="C1710" s="89" t="s">
        <v>48</v>
      </c>
      <c r="D1710" s="90">
        <v>44801</v>
      </c>
      <c r="AC1710" s="89">
        <v>216.54277999999999</v>
      </c>
      <c r="AI1710" s="89">
        <v>259.32575300000002</v>
      </c>
    </row>
    <row r="1711" spans="1:35" s="89" customFormat="1" x14ac:dyDescent="0.45">
      <c r="A1711" s="89" t="s">
        <v>53</v>
      </c>
      <c r="B1711" s="89" t="s">
        <v>54</v>
      </c>
      <c r="C1711" s="89" t="s">
        <v>48</v>
      </c>
      <c r="D1711" s="90">
        <v>44802</v>
      </c>
      <c r="AC1711" s="89">
        <v>216.54277999999999</v>
      </c>
      <c r="AI1711" s="89">
        <v>259.32575300000002</v>
      </c>
    </row>
    <row r="1712" spans="1:35" s="89" customFormat="1" x14ac:dyDescent="0.45">
      <c r="A1712" s="89" t="s">
        <v>53</v>
      </c>
      <c r="B1712" s="89" t="s">
        <v>54</v>
      </c>
      <c r="C1712" s="89" t="s">
        <v>48</v>
      </c>
      <c r="D1712" s="90">
        <v>44803</v>
      </c>
      <c r="AC1712" s="89">
        <v>216.54277999999999</v>
      </c>
      <c r="AI1712" s="89">
        <v>259.32575300000002</v>
      </c>
    </row>
    <row r="1713" spans="1:35" s="89" customFormat="1" x14ac:dyDescent="0.45">
      <c r="A1713" s="89" t="s">
        <v>53</v>
      </c>
      <c r="B1713" s="89" t="s">
        <v>54</v>
      </c>
      <c r="C1713" s="89" t="s">
        <v>48</v>
      </c>
      <c r="D1713" s="90">
        <v>44804</v>
      </c>
      <c r="AC1713" s="89">
        <v>216.54277999999999</v>
      </c>
      <c r="AI1713" s="89">
        <v>259.32575300000002</v>
      </c>
    </row>
    <row r="1714" spans="1:35" s="89" customFormat="1" x14ac:dyDescent="0.45">
      <c r="A1714" s="89" t="s">
        <v>53</v>
      </c>
      <c r="B1714" s="89" t="s">
        <v>54</v>
      </c>
      <c r="C1714" s="89" t="s">
        <v>48</v>
      </c>
      <c r="D1714" s="90">
        <v>44805</v>
      </c>
      <c r="AC1714" s="89">
        <v>216.54277999999999</v>
      </c>
      <c r="AI1714" s="89">
        <v>259.32575300000002</v>
      </c>
    </row>
    <row r="1715" spans="1:35" s="89" customFormat="1" x14ac:dyDescent="0.45">
      <c r="A1715" s="89" t="s">
        <v>53</v>
      </c>
      <c r="B1715" s="89" t="s">
        <v>54</v>
      </c>
      <c r="C1715" s="89" t="s">
        <v>48</v>
      </c>
      <c r="D1715" s="90">
        <v>44806</v>
      </c>
      <c r="AC1715" s="89">
        <v>216.54277999999999</v>
      </c>
      <c r="AI1715" s="89">
        <v>259.32575300000002</v>
      </c>
    </row>
    <row r="1716" spans="1:35" s="89" customFormat="1" x14ac:dyDescent="0.45">
      <c r="A1716" s="89" t="s">
        <v>53</v>
      </c>
      <c r="B1716" s="89" t="s">
        <v>54</v>
      </c>
      <c r="C1716" s="89" t="s">
        <v>48</v>
      </c>
      <c r="D1716" s="90">
        <v>44807</v>
      </c>
      <c r="AC1716" s="89">
        <v>216.54277999999999</v>
      </c>
      <c r="AI1716" s="89">
        <v>259.32575300000002</v>
      </c>
    </row>
    <row r="1717" spans="1:35" s="89" customFormat="1" x14ac:dyDescent="0.45">
      <c r="A1717" s="89" t="s">
        <v>53</v>
      </c>
      <c r="B1717" s="89" t="s">
        <v>54</v>
      </c>
      <c r="C1717" s="89" t="s">
        <v>48</v>
      </c>
      <c r="D1717" s="90">
        <v>44808</v>
      </c>
      <c r="AC1717" s="89">
        <v>216.54277999999999</v>
      </c>
      <c r="AI1717" s="89">
        <v>259.32575300000002</v>
      </c>
    </row>
    <row r="1718" spans="1:35" s="89" customFormat="1" x14ac:dyDescent="0.45">
      <c r="A1718" s="89" t="s">
        <v>53</v>
      </c>
      <c r="B1718" s="89" t="s">
        <v>54</v>
      </c>
      <c r="C1718" s="89" t="s">
        <v>48</v>
      </c>
      <c r="D1718" s="90">
        <v>44809</v>
      </c>
      <c r="AC1718" s="89">
        <v>216.54277999999999</v>
      </c>
      <c r="AI1718" s="89">
        <v>259.32575300000002</v>
      </c>
    </row>
    <row r="1719" spans="1:35" s="89" customFormat="1" x14ac:dyDescent="0.45">
      <c r="A1719" s="89" t="s">
        <v>53</v>
      </c>
      <c r="B1719" s="89" t="s">
        <v>54</v>
      </c>
      <c r="C1719" s="89" t="s">
        <v>48</v>
      </c>
      <c r="D1719" s="90">
        <v>44810</v>
      </c>
      <c r="AC1719" s="89">
        <v>216.54277999999999</v>
      </c>
      <c r="AI1719" s="89">
        <v>259.32575300000002</v>
      </c>
    </row>
    <row r="1720" spans="1:35" s="89" customFormat="1" x14ac:dyDescent="0.45">
      <c r="A1720" s="89" t="s">
        <v>53</v>
      </c>
      <c r="B1720" s="89" t="s">
        <v>54</v>
      </c>
      <c r="C1720" s="89" t="s">
        <v>48</v>
      </c>
      <c r="D1720" s="90">
        <v>44811</v>
      </c>
      <c r="AC1720" s="89">
        <v>216.54277999999999</v>
      </c>
      <c r="AI1720" s="89">
        <v>259.32575300000002</v>
      </c>
    </row>
    <row r="1721" spans="1:35" s="89" customFormat="1" x14ac:dyDescent="0.45">
      <c r="A1721" s="89" t="s">
        <v>53</v>
      </c>
      <c r="B1721" s="89" t="s">
        <v>54</v>
      </c>
      <c r="C1721" s="89" t="s">
        <v>48</v>
      </c>
      <c r="D1721" s="90">
        <v>44812</v>
      </c>
      <c r="AC1721" s="89">
        <v>216.54277999999999</v>
      </c>
      <c r="AI1721" s="89">
        <v>259.32575300000002</v>
      </c>
    </row>
    <row r="1722" spans="1:35" s="89" customFormat="1" x14ac:dyDescent="0.45">
      <c r="A1722" s="89" t="s">
        <v>53</v>
      </c>
      <c r="B1722" s="89" t="s">
        <v>54</v>
      </c>
      <c r="C1722" s="89" t="s">
        <v>48</v>
      </c>
      <c r="D1722" s="90">
        <v>44813</v>
      </c>
      <c r="AC1722" s="89">
        <v>216.54277999999999</v>
      </c>
      <c r="AI1722" s="89">
        <v>259.32575300000002</v>
      </c>
    </row>
    <row r="1723" spans="1:35" s="89" customFormat="1" x14ac:dyDescent="0.45">
      <c r="A1723" s="89" t="s">
        <v>53</v>
      </c>
      <c r="B1723" s="89" t="s">
        <v>54</v>
      </c>
      <c r="C1723" s="89" t="s">
        <v>48</v>
      </c>
      <c r="D1723" s="90">
        <v>44814</v>
      </c>
      <c r="AC1723" s="89">
        <v>216.54277999999999</v>
      </c>
      <c r="AI1723" s="89">
        <v>259.32575300000002</v>
      </c>
    </row>
    <row r="1724" spans="1:35" s="89" customFormat="1" x14ac:dyDescent="0.45">
      <c r="A1724" s="89" t="s">
        <v>53</v>
      </c>
      <c r="B1724" s="89" t="s">
        <v>54</v>
      </c>
      <c r="C1724" s="89" t="s">
        <v>48</v>
      </c>
      <c r="D1724" s="90">
        <v>44815</v>
      </c>
      <c r="AC1724" s="89">
        <v>216.54277999999999</v>
      </c>
      <c r="AI1724" s="89">
        <v>259.32575300000002</v>
      </c>
    </row>
    <row r="1725" spans="1:35" s="89" customFormat="1" x14ac:dyDescent="0.45">
      <c r="A1725" s="89" t="s">
        <v>53</v>
      </c>
      <c r="B1725" s="89" t="s">
        <v>54</v>
      </c>
      <c r="C1725" s="89" t="s">
        <v>48</v>
      </c>
      <c r="D1725" s="90">
        <v>44816</v>
      </c>
      <c r="AC1725" s="89">
        <v>216.54277999999999</v>
      </c>
      <c r="AI1725" s="89">
        <v>259.32575300000002</v>
      </c>
    </row>
    <row r="1726" spans="1:35" s="89" customFormat="1" x14ac:dyDescent="0.45">
      <c r="A1726" s="89" t="s">
        <v>53</v>
      </c>
      <c r="B1726" s="89" t="s">
        <v>54</v>
      </c>
      <c r="C1726" s="89" t="s">
        <v>48</v>
      </c>
      <c r="D1726" s="90">
        <v>44817</v>
      </c>
      <c r="AC1726" s="89">
        <v>216.54277999999999</v>
      </c>
      <c r="AI1726" s="89">
        <v>259.32575300000002</v>
      </c>
    </row>
    <row r="1727" spans="1:35" s="89" customFormat="1" x14ac:dyDescent="0.45">
      <c r="A1727" s="89" t="s">
        <v>53</v>
      </c>
      <c r="B1727" s="89" t="s">
        <v>54</v>
      </c>
      <c r="C1727" s="89" t="s">
        <v>48</v>
      </c>
      <c r="D1727" s="90">
        <v>44818</v>
      </c>
      <c r="AC1727" s="89">
        <v>216.54277999999999</v>
      </c>
      <c r="AI1727" s="89">
        <v>259.32575300000002</v>
      </c>
    </row>
    <row r="1728" spans="1:35" s="89" customFormat="1" x14ac:dyDescent="0.45">
      <c r="A1728" s="89" t="s">
        <v>53</v>
      </c>
      <c r="B1728" s="89" t="s">
        <v>54</v>
      </c>
      <c r="C1728" s="89" t="s">
        <v>48</v>
      </c>
      <c r="D1728" s="90">
        <v>44819</v>
      </c>
      <c r="AC1728" s="89">
        <v>216.54277999999999</v>
      </c>
      <c r="AI1728" s="89">
        <v>259.32575300000002</v>
      </c>
    </row>
    <row r="1729" spans="1:35" s="89" customFormat="1" x14ac:dyDescent="0.45">
      <c r="A1729" s="89" t="s">
        <v>53</v>
      </c>
      <c r="B1729" s="89" t="s">
        <v>54</v>
      </c>
      <c r="C1729" s="89" t="s">
        <v>48</v>
      </c>
      <c r="D1729" s="90">
        <v>44820</v>
      </c>
      <c r="AC1729" s="89">
        <v>216.54277999999999</v>
      </c>
      <c r="AI1729" s="89">
        <v>259.32575300000002</v>
      </c>
    </row>
    <row r="1730" spans="1:35" s="89" customFormat="1" x14ac:dyDescent="0.45">
      <c r="A1730" s="89" t="s">
        <v>53</v>
      </c>
      <c r="B1730" s="89" t="s">
        <v>54</v>
      </c>
      <c r="C1730" s="89" t="s">
        <v>48</v>
      </c>
      <c r="D1730" s="90">
        <v>44821</v>
      </c>
      <c r="AC1730" s="89">
        <v>216.54277999999999</v>
      </c>
      <c r="AI1730" s="89">
        <v>259.32575300000002</v>
      </c>
    </row>
    <row r="1731" spans="1:35" s="89" customFormat="1" x14ac:dyDescent="0.45">
      <c r="A1731" s="89" t="s">
        <v>53</v>
      </c>
      <c r="B1731" s="89" t="s">
        <v>54</v>
      </c>
      <c r="C1731" s="89" t="s">
        <v>48</v>
      </c>
      <c r="D1731" s="90">
        <v>44822</v>
      </c>
      <c r="AC1731" s="89">
        <v>216.54277999999999</v>
      </c>
      <c r="AI1731" s="89">
        <v>259.32575300000002</v>
      </c>
    </row>
    <row r="1732" spans="1:35" s="89" customFormat="1" x14ac:dyDescent="0.45">
      <c r="A1732" s="89" t="s">
        <v>53</v>
      </c>
      <c r="B1732" s="89" t="s">
        <v>54</v>
      </c>
      <c r="C1732" s="89" t="s">
        <v>48</v>
      </c>
      <c r="D1732" s="90">
        <v>44823</v>
      </c>
      <c r="AC1732" s="89">
        <v>216.54277999999999</v>
      </c>
      <c r="AI1732" s="89">
        <v>259.32575300000002</v>
      </c>
    </row>
    <row r="1733" spans="1:35" s="89" customFormat="1" x14ac:dyDescent="0.45">
      <c r="A1733" s="89" t="s">
        <v>53</v>
      </c>
      <c r="B1733" s="89" t="s">
        <v>54</v>
      </c>
      <c r="C1733" s="89" t="s">
        <v>48</v>
      </c>
      <c r="D1733" s="90">
        <v>44824</v>
      </c>
      <c r="AC1733" s="89">
        <v>216.54277999999999</v>
      </c>
      <c r="AI1733" s="89">
        <v>259.32575300000002</v>
      </c>
    </row>
    <row r="1734" spans="1:35" s="89" customFormat="1" x14ac:dyDescent="0.45">
      <c r="A1734" s="89" t="s">
        <v>53</v>
      </c>
      <c r="B1734" s="89" t="s">
        <v>54</v>
      </c>
      <c r="C1734" s="89" t="s">
        <v>48</v>
      </c>
      <c r="D1734" s="90">
        <v>44825</v>
      </c>
      <c r="AC1734" s="89">
        <v>216.54277999999999</v>
      </c>
      <c r="AI1734" s="89">
        <v>259.32575300000002</v>
      </c>
    </row>
    <row r="1735" spans="1:35" s="89" customFormat="1" x14ac:dyDescent="0.45">
      <c r="A1735" s="89" t="s">
        <v>53</v>
      </c>
      <c r="B1735" s="89" t="s">
        <v>54</v>
      </c>
      <c r="C1735" s="89" t="s">
        <v>48</v>
      </c>
      <c r="D1735" s="90">
        <v>44826</v>
      </c>
      <c r="AC1735" s="89">
        <v>216.54277999999999</v>
      </c>
      <c r="AI1735" s="89">
        <v>259.32575300000002</v>
      </c>
    </row>
    <row r="1736" spans="1:35" s="89" customFormat="1" x14ac:dyDescent="0.45">
      <c r="A1736" s="89" t="s">
        <v>53</v>
      </c>
      <c r="B1736" s="89" t="s">
        <v>54</v>
      </c>
      <c r="C1736" s="89" t="s">
        <v>48</v>
      </c>
      <c r="D1736" s="90">
        <v>44827</v>
      </c>
      <c r="AC1736" s="89">
        <v>216.54277999999999</v>
      </c>
      <c r="AI1736" s="89">
        <v>259.32575300000002</v>
      </c>
    </row>
    <row r="1737" spans="1:35" s="89" customFormat="1" x14ac:dyDescent="0.45">
      <c r="A1737" s="89" t="s">
        <v>53</v>
      </c>
      <c r="B1737" s="89" t="s">
        <v>54</v>
      </c>
      <c r="C1737" s="89" t="s">
        <v>48</v>
      </c>
      <c r="D1737" s="90">
        <v>44828</v>
      </c>
      <c r="AC1737" s="89">
        <v>216.54277999999999</v>
      </c>
      <c r="AI1737" s="89">
        <v>259.32575300000002</v>
      </c>
    </row>
    <row r="1738" spans="1:35" s="89" customFormat="1" x14ac:dyDescent="0.45">
      <c r="A1738" s="89" t="s">
        <v>53</v>
      </c>
      <c r="B1738" s="89" t="s">
        <v>54</v>
      </c>
      <c r="C1738" s="89" t="s">
        <v>48</v>
      </c>
      <c r="D1738" s="90">
        <v>44829</v>
      </c>
      <c r="AC1738" s="89">
        <v>216.54277999999999</v>
      </c>
      <c r="AI1738" s="89">
        <v>259.32575300000002</v>
      </c>
    </row>
    <row r="1739" spans="1:35" s="89" customFormat="1" x14ac:dyDescent="0.45">
      <c r="A1739" s="89" t="s">
        <v>53</v>
      </c>
      <c r="B1739" s="89" t="s">
        <v>54</v>
      </c>
      <c r="C1739" s="89" t="s">
        <v>48</v>
      </c>
      <c r="D1739" s="90">
        <v>44830</v>
      </c>
      <c r="AC1739" s="89">
        <v>216.54277999999999</v>
      </c>
      <c r="AI1739" s="89">
        <v>259.32575300000002</v>
      </c>
    </row>
    <row r="1740" spans="1:35" s="89" customFormat="1" x14ac:dyDescent="0.45">
      <c r="A1740" s="89" t="s">
        <v>53</v>
      </c>
      <c r="B1740" s="89" t="s">
        <v>54</v>
      </c>
      <c r="C1740" s="89" t="s">
        <v>48</v>
      </c>
      <c r="D1740" s="90">
        <v>44831</v>
      </c>
      <c r="AC1740" s="89">
        <v>216.54277999999999</v>
      </c>
      <c r="AI1740" s="89">
        <v>259.32575300000002</v>
      </c>
    </row>
    <row r="1741" spans="1:35" s="89" customFormat="1" x14ac:dyDescent="0.45">
      <c r="A1741" s="89" t="s">
        <v>53</v>
      </c>
      <c r="B1741" s="89" t="s">
        <v>54</v>
      </c>
      <c r="C1741" s="89" t="s">
        <v>48</v>
      </c>
      <c r="D1741" s="90">
        <v>44832</v>
      </c>
      <c r="AC1741" s="89">
        <v>216.54277999999999</v>
      </c>
      <c r="AI1741" s="89">
        <v>259.32575300000002</v>
      </c>
    </row>
    <row r="1742" spans="1:35" s="89" customFormat="1" x14ac:dyDescent="0.45">
      <c r="A1742" s="89" t="s">
        <v>53</v>
      </c>
      <c r="B1742" s="89" t="s">
        <v>54</v>
      </c>
      <c r="C1742" s="89" t="s">
        <v>48</v>
      </c>
      <c r="D1742" s="90">
        <v>44833</v>
      </c>
      <c r="AC1742" s="89">
        <v>216.54277999999999</v>
      </c>
      <c r="AI1742" s="89">
        <v>259.32575300000002</v>
      </c>
    </row>
    <row r="1743" spans="1:35" s="89" customFormat="1" x14ac:dyDescent="0.45">
      <c r="A1743" s="89" t="s">
        <v>53</v>
      </c>
      <c r="B1743" s="89" t="s">
        <v>54</v>
      </c>
      <c r="C1743" s="89" t="s">
        <v>48</v>
      </c>
      <c r="D1743" s="90">
        <v>44834</v>
      </c>
      <c r="AC1743" s="89">
        <v>216.54277999999999</v>
      </c>
      <c r="AI1743" s="89">
        <v>259.32575300000002</v>
      </c>
    </row>
    <row r="1744" spans="1:35" s="89" customFormat="1" x14ac:dyDescent="0.45">
      <c r="A1744" s="89" t="s">
        <v>53</v>
      </c>
      <c r="B1744" s="89" t="s">
        <v>54</v>
      </c>
      <c r="C1744" s="89" t="s">
        <v>48</v>
      </c>
      <c r="D1744" s="90">
        <v>44835</v>
      </c>
      <c r="AC1744" s="89">
        <v>204.51825199999999</v>
      </c>
      <c r="AI1744" s="89">
        <v>222.42170400000001</v>
      </c>
    </row>
    <row r="1745" spans="1:35" s="89" customFormat="1" x14ac:dyDescent="0.45">
      <c r="A1745" s="89" t="s">
        <v>53</v>
      </c>
      <c r="B1745" s="89" t="s">
        <v>54</v>
      </c>
      <c r="C1745" s="89" t="s">
        <v>48</v>
      </c>
      <c r="D1745" s="90">
        <v>44836</v>
      </c>
      <c r="AC1745" s="89">
        <v>204.51825199999999</v>
      </c>
      <c r="AI1745" s="89">
        <v>222.42170400000001</v>
      </c>
    </row>
    <row r="1746" spans="1:35" s="89" customFormat="1" x14ac:dyDescent="0.45">
      <c r="A1746" s="89" t="s">
        <v>53</v>
      </c>
      <c r="B1746" s="89" t="s">
        <v>54</v>
      </c>
      <c r="C1746" s="89" t="s">
        <v>48</v>
      </c>
      <c r="D1746" s="90">
        <v>44837</v>
      </c>
      <c r="AC1746" s="89">
        <v>204.51825199999999</v>
      </c>
      <c r="AI1746" s="89">
        <v>222.42170400000001</v>
      </c>
    </row>
    <row r="1747" spans="1:35" s="89" customFormat="1" x14ac:dyDescent="0.45">
      <c r="A1747" s="89" t="s">
        <v>53</v>
      </c>
      <c r="B1747" s="89" t="s">
        <v>54</v>
      </c>
      <c r="C1747" s="89" t="s">
        <v>48</v>
      </c>
      <c r="D1747" s="90">
        <v>44838</v>
      </c>
      <c r="AC1747" s="89">
        <v>204.51825199999999</v>
      </c>
      <c r="AI1747" s="89">
        <v>222.42170400000001</v>
      </c>
    </row>
    <row r="1748" spans="1:35" s="89" customFormat="1" x14ac:dyDescent="0.45">
      <c r="A1748" s="89" t="s">
        <v>53</v>
      </c>
      <c r="B1748" s="89" t="s">
        <v>54</v>
      </c>
      <c r="C1748" s="89" t="s">
        <v>48</v>
      </c>
      <c r="D1748" s="90">
        <v>44839</v>
      </c>
      <c r="AC1748" s="89">
        <v>204.51825199999999</v>
      </c>
      <c r="AI1748" s="89">
        <v>222.42170400000001</v>
      </c>
    </row>
    <row r="1749" spans="1:35" s="89" customFormat="1" x14ac:dyDescent="0.45">
      <c r="A1749" s="89" t="s">
        <v>53</v>
      </c>
      <c r="B1749" s="89" t="s">
        <v>54</v>
      </c>
      <c r="C1749" s="89" t="s">
        <v>48</v>
      </c>
      <c r="D1749" s="90">
        <v>44840</v>
      </c>
      <c r="AC1749" s="89">
        <v>204.51825199999999</v>
      </c>
      <c r="AI1749" s="89">
        <v>222.42170400000001</v>
      </c>
    </row>
    <row r="1750" spans="1:35" s="89" customFormat="1" x14ac:dyDescent="0.45">
      <c r="A1750" s="89" t="s">
        <v>53</v>
      </c>
      <c r="B1750" s="89" t="s">
        <v>54</v>
      </c>
      <c r="C1750" s="89" t="s">
        <v>48</v>
      </c>
      <c r="D1750" s="90">
        <v>44841</v>
      </c>
      <c r="AC1750" s="89">
        <v>204.51825199999999</v>
      </c>
      <c r="AI1750" s="89">
        <v>222.42170400000001</v>
      </c>
    </row>
    <row r="1751" spans="1:35" s="89" customFormat="1" x14ac:dyDescent="0.45">
      <c r="A1751" s="89" t="s">
        <v>53</v>
      </c>
      <c r="B1751" s="89" t="s">
        <v>54</v>
      </c>
      <c r="C1751" s="89" t="s">
        <v>48</v>
      </c>
      <c r="D1751" s="90">
        <v>44842</v>
      </c>
      <c r="AC1751" s="89">
        <v>204.51825199999999</v>
      </c>
      <c r="AI1751" s="89">
        <v>222.42170400000001</v>
      </c>
    </row>
    <row r="1752" spans="1:35" s="89" customFormat="1" x14ac:dyDescent="0.45">
      <c r="A1752" s="89" t="s">
        <v>53</v>
      </c>
      <c r="B1752" s="89" t="s">
        <v>54</v>
      </c>
      <c r="C1752" s="89" t="s">
        <v>48</v>
      </c>
      <c r="D1752" s="90">
        <v>44843</v>
      </c>
      <c r="AC1752" s="89">
        <v>204.51825199999999</v>
      </c>
      <c r="AI1752" s="89">
        <v>222.42170400000001</v>
      </c>
    </row>
    <row r="1753" spans="1:35" s="89" customFormat="1" x14ac:dyDescent="0.45">
      <c r="A1753" s="89" t="s">
        <v>53</v>
      </c>
      <c r="B1753" s="89" t="s">
        <v>54</v>
      </c>
      <c r="C1753" s="89" t="s">
        <v>48</v>
      </c>
      <c r="D1753" s="90">
        <v>44844</v>
      </c>
      <c r="AC1753" s="89">
        <v>204.51825199999999</v>
      </c>
      <c r="AI1753" s="89">
        <v>222.42170400000001</v>
      </c>
    </row>
    <row r="1754" spans="1:35" s="89" customFormat="1" x14ac:dyDescent="0.45">
      <c r="A1754" s="89" t="s">
        <v>53</v>
      </c>
      <c r="B1754" s="89" t="s">
        <v>54</v>
      </c>
      <c r="C1754" s="89" t="s">
        <v>48</v>
      </c>
      <c r="D1754" s="90">
        <v>44845</v>
      </c>
      <c r="AC1754" s="89">
        <v>204.51825199999999</v>
      </c>
      <c r="AI1754" s="89">
        <v>222.42170400000001</v>
      </c>
    </row>
    <row r="1755" spans="1:35" s="89" customFormat="1" x14ac:dyDescent="0.45">
      <c r="A1755" s="89" t="s">
        <v>53</v>
      </c>
      <c r="B1755" s="89" t="s">
        <v>54</v>
      </c>
      <c r="C1755" s="89" t="s">
        <v>48</v>
      </c>
      <c r="D1755" s="90">
        <v>44846</v>
      </c>
      <c r="AC1755" s="89">
        <v>204.51825199999999</v>
      </c>
      <c r="AI1755" s="89">
        <v>222.42170400000001</v>
      </c>
    </row>
    <row r="1756" spans="1:35" s="89" customFormat="1" x14ac:dyDescent="0.45">
      <c r="A1756" s="89" t="s">
        <v>53</v>
      </c>
      <c r="B1756" s="89" t="s">
        <v>54</v>
      </c>
      <c r="C1756" s="89" t="s">
        <v>48</v>
      </c>
      <c r="D1756" s="90">
        <v>44847</v>
      </c>
      <c r="AC1756" s="89">
        <v>204.51825199999999</v>
      </c>
      <c r="AI1756" s="89">
        <v>222.42170400000001</v>
      </c>
    </row>
    <row r="1757" spans="1:35" s="89" customFormat="1" x14ac:dyDescent="0.45">
      <c r="A1757" s="89" t="s">
        <v>53</v>
      </c>
      <c r="B1757" s="89" t="s">
        <v>54</v>
      </c>
      <c r="C1757" s="89" t="s">
        <v>48</v>
      </c>
      <c r="D1757" s="90">
        <v>44848</v>
      </c>
      <c r="AC1757" s="89">
        <v>204.51825199999999</v>
      </c>
      <c r="AI1757" s="89">
        <v>222.42170400000001</v>
      </c>
    </row>
    <row r="1758" spans="1:35" s="89" customFormat="1" x14ac:dyDescent="0.45">
      <c r="A1758" s="89" t="s">
        <v>53</v>
      </c>
      <c r="B1758" s="89" t="s">
        <v>54</v>
      </c>
      <c r="C1758" s="89" t="s">
        <v>48</v>
      </c>
      <c r="D1758" s="90">
        <v>44849</v>
      </c>
      <c r="AC1758" s="89">
        <v>204.51825199999999</v>
      </c>
      <c r="AI1758" s="89">
        <v>222.42170400000001</v>
      </c>
    </row>
    <row r="1759" spans="1:35" s="89" customFormat="1" x14ac:dyDescent="0.45">
      <c r="A1759" s="89" t="s">
        <v>53</v>
      </c>
      <c r="B1759" s="89" t="s">
        <v>54</v>
      </c>
      <c r="C1759" s="89" t="s">
        <v>48</v>
      </c>
      <c r="D1759" s="90">
        <v>44850</v>
      </c>
      <c r="AC1759" s="89">
        <v>204.51825199999999</v>
      </c>
      <c r="AI1759" s="89">
        <v>222.42170400000001</v>
      </c>
    </row>
    <row r="1760" spans="1:35" s="89" customFormat="1" x14ac:dyDescent="0.45">
      <c r="A1760" s="89" t="s">
        <v>53</v>
      </c>
      <c r="B1760" s="89" t="s">
        <v>54</v>
      </c>
      <c r="C1760" s="89" t="s">
        <v>48</v>
      </c>
      <c r="D1760" s="90">
        <v>44851</v>
      </c>
      <c r="AC1760" s="89">
        <v>204.51825199999999</v>
      </c>
      <c r="AI1760" s="89">
        <v>222.42170400000001</v>
      </c>
    </row>
    <row r="1761" spans="1:35" s="89" customFormat="1" x14ac:dyDescent="0.45">
      <c r="A1761" s="89" t="s">
        <v>53</v>
      </c>
      <c r="B1761" s="89" t="s">
        <v>54</v>
      </c>
      <c r="C1761" s="89" t="s">
        <v>48</v>
      </c>
      <c r="D1761" s="90">
        <v>44852</v>
      </c>
      <c r="AC1761" s="89">
        <v>204.51825199999999</v>
      </c>
      <c r="AI1761" s="89">
        <v>222.42170400000001</v>
      </c>
    </row>
    <row r="1762" spans="1:35" s="89" customFormat="1" x14ac:dyDescent="0.45">
      <c r="A1762" s="89" t="s">
        <v>53</v>
      </c>
      <c r="B1762" s="89" t="s">
        <v>54</v>
      </c>
      <c r="C1762" s="89" t="s">
        <v>48</v>
      </c>
      <c r="D1762" s="90">
        <v>44853</v>
      </c>
      <c r="AC1762" s="89">
        <v>204.51825199999999</v>
      </c>
      <c r="AI1762" s="89">
        <v>222.42170400000001</v>
      </c>
    </row>
    <row r="1763" spans="1:35" s="89" customFormat="1" x14ac:dyDescent="0.45">
      <c r="A1763" s="89" t="s">
        <v>53</v>
      </c>
      <c r="B1763" s="89" t="s">
        <v>54</v>
      </c>
      <c r="C1763" s="89" t="s">
        <v>48</v>
      </c>
      <c r="D1763" s="90">
        <v>44854</v>
      </c>
      <c r="AC1763" s="89">
        <v>204.51825199999999</v>
      </c>
      <c r="AI1763" s="89">
        <v>222.42170400000001</v>
      </c>
    </row>
    <row r="1764" spans="1:35" s="89" customFormat="1" x14ac:dyDescent="0.45">
      <c r="A1764" s="89" t="s">
        <v>53</v>
      </c>
      <c r="B1764" s="89" t="s">
        <v>54</v>
      </c>
      <c r="C1764" s="89" t="s">
        <v>48</v>
      </c>
      <c r="D1764" s="90">
        <v>44855</v>
      </c>
      <c r="AC1764" s="89">
        <v>204.51825199999999</v>
      </c>
      <c r="AI1764" s="89">
        <v>222.42170400000001</v>
      </c>
    </row>
    <row r="1765" spans="1:35" s="89" customFormat="1" x14ac:dyDescent="0.45">
      <c r="A1765" s="89" t="s">
        <v>53</v>
      </c>
      <c r="B1765" s="89" t="s">
        <v>54</v>
      </c>
      <c r="C1765" s="89" t="s">
        <v>48</v>
      </c>
      <c r="D1765" s="90">
        <v>44856</v>
      </c>
      <c r="AC1765" s="89">
        <v>204.51825199999999</v>
      </c>
      <c r="AI1765" s="89">
        <v>222.42170400000001</v>
      </c>
    </row>
    <row r="1766" spans="1:35" s="89" customFormat="1" x14ac:dyDescent="0.45">
      <c r="A1766" s="89" t="s">
        <v>53</v>
      </c>
      <c r="B1766" s="89" t="s">
        <v>54</v>
      </c>
      <c r="C1766" s="89" t="s">
        <v>48</v>
      </c>
      <c r="D1766" s="90">
        <v>44857</v>
      </c>
      <c r="AC1766" s="89">
        <v>204.51825199999999</v>
      </c>
      <c r="AI1766" s="89">
        <v>222.42170400000001</v>
      </c>
    </row>
    <row r="1767" spans="1:35" s="89" customFormat="1" x14ac:dyDescent="0.45">
      <c r="A1767" s="89" t="s">
        <v>53</v>
      </c>
      <c r="B1767" s="89" t="s">
        <v>54</v>
      </c>
      <c r="C1767" s="89" t="s">
        <v>48</v>
      </c>
      <c r="D1767" s="90">
        <v>44858</v>
      </c>
      <c r="AC1767" s="89">
        <v>204.51825199999999</v>
      </c>
      <c r="AI1767" s="89">
        <v>222.42170400000001</v>
      </c>
    </row>
    <row r="1768" spans="1:35" s="89" customFormat="1" x14ac:dyDescent="0.45">
      <c r="A1768" s="89" t="s">
        <v>53</v>
      </c>
      <c r="B1768" s="89" t="s">
        <v>54</v>
      </c>
      <c r="C1768" s="89" t="s">
        <v>48</v>
      </c>
      <c r="D1768" s="90">
        <v>44859</v>
      </c>
      <c r="AC1768" s="89">
        <v>204.51825199999999</v>
      </c>
      <c r="AI1768" s="89">
        <v>222.42170400000001</v>
      </c>
    </row>
    <row r="1769" spans="1:35" s="89" customFormat="1" x14ac:dyDescent="0.45">
      <c r="A1769" s="89" t="s">
        <v>53</v>
      </c>
      <c r="B1769" s="89" t="s">
        <v>54</v>
      </c>
      <c r="C1769" s="89" t="s">
        <v>48</v>
      </c>
      <c r="D1769" s="90">
        <v>44860</v>
      </c>
      <c r="AC1769" s="89">
        <v>204.51825199999999</v>
      </c>
      <c r="AI1769" s="89">
        <v>222.42170400000001</v>
      </c>
    </row>
    <row r="1770" spans="1:35" s="89" customFormat="1" x14ac:dyDescent="0.45">
      <c r="A1770" s="89" t="s">
        <v>53</v>
      </c>
      <c r="B1770" s="89" t="s">
        <v>54</v>
      </c>
      <c r="C1770" s="89" t="s">
        <v>48</v>
      </c>
      <c r="D1770" s="90">
        <v>44861</v>
      </c>
      <c r="AC1770" s="89">
        <v>204.51825199999999</v>
      </c>
      <c r="AI1770" s="89">
        <v>222.42170400000001</v>
      </c>
    </row>
    <row r="1771" spans="1:35" s="89" customFormat="1" x14ac:dyDescent="0.45">
      <c r="A1771" s="89" t="s">
        <v>53</v>
      </c>
      <c r="B1771" s="89" t="s">
        <v>54</v>
      </c>
      <c r="C1771" s="89" t="s">
        <v>48</v>
      </c>
      <c r="D1771" s="90">
        <v>44862</v>
      </c>
      <c r="AC1771" s="89">
        <v>204.51825199999999</v>
      </c>
      <c r="AI1771" s="89">
        <v>222.42170400000001</v>
      </c>
    </row>
    <row r="1772" spans="1:35" s="89" customFormat="1" x14ac:dyDescent="0.45">
      <c r="A1772" s="89" t="s">
        <v>53</v>
      </c>
      <c r="B1772" s="89" t="s">
        <v>54</v>
      </c>
      <c r="C1772" s="89" t="s">
        <v>48</v>
      </c>
      <c r="D1772" s="90">
        <v>44863</v>
      </c>
      <c r="AC1772" s="89">
        <v>213.03984579999999</v>
      </c>
      <c r="AI1772" s="89">
        <v>231.68927500000001</v>
      </c>
    </row>
    <row r="1773" spans="1:35" s="89" customFormat="1" x14ac:dyDescent="0.45">
      <c r="A1773" s="89" t="s">
        <v>53</v>
      </c>
      <c r="B1773" s="89" t="s">
        <v>54</v>
      </c>
      <c r="C1773" s="89" t="s">
        <v>48</v>
      </c>
      <c r="D1773" s="90">
        <v>44864</v>
      </c>
      <c r="AC1773" s="89">
        <v>204.51825199999999</v>
      </c>
      <c r="AI1773" s="89">
        <v>222.42170400000001</v>
      </c>
    </row>
    <row r="1774" spans="1:35" s="89" customFormat="1" x14ac:dyDescent="0.45">
      <c r="A1774" s="89" t="s">
        <v>53</v>
      </c>
      <c r="B1774" s="89" t="s">
        <v>54</v>
      </c>
      <c r="C1774" s="89" t="s">
        <v>48</v>
      </c>
      <c r="D1774" s="90">
        <v>44865</v>
      </c>
      <c r="AC1774" s="89">
        <v>204.51825199999999</v>
      </c>
      <c r="AI1774" s="89">
        <v>222.42170400000001</v>
      </c>
    </row>
    <row r="1775" spans="1:35" s="89" customFormat="1" x14ac:dyDescent="0.45">
      <c r="A1775" s="89" t="s">
        <v>53</v>
      </c>
      <c r="B1775" s="89" t="s">
        <v>54</v>
      </c>
      <c r="C1775" s="89" t="s">
        <v>48</v>
      </c>
      <c r="D1775" s="90">
        <v>44866</v>
      </c>
      <c r="AC1775" s="89">
        <v>204.51825199999999</v>
      </c>
      <c r="AI1775" s="89">
        <v>222.42170400000001</v>
      </c>
    </row>
    <row r="1776" spans="1:35" s="89" customFormat="1" x14ac:dyDescent="0.45">
      <c r="A1776" s="89" t="s">
        <v>53</v>
      </c>
      <c r="B1776" s="89" t="s">
        <v>54</v>
      </c>
      <c r="C1776" s="89" t="s">
        <v>48</v>
      </c>
      <c r="D1776" s="90">
        <v>44867</v>
      </c>
      <c r="AC1776" s="89">
        <v>204.51825199999999</v>
      </c>
      <c r="AI1776" s="89">
        <v>222.42170400000001</v>
      </c>
    </row>
    <row r="1777" spans="1:35" s="89" customFormat="1" x14ac:dyDescent="0.45">
      <c r="A1777" s="89" t="s">
        <v>53</v>
      </c>
      <c r="B1777" s="89" t="s">
        <v>54</v>
      </c>
      <c r="C1777" s="89" t="s">
        <v>48</v>
      </c>
      <c r="D1777" s="90">
        <v>44868</v>
      </c>
      <c r="AC1777" s="89">
        <v>204.51825199999999</v>
      </c>
      <c r="AI1777" s="89">
        <v>222.42170400000001</v>
      </c>
    </row>
    <row r="1778" spans="1:35" s="89" customFormat="1" x14ac:dyDescent="0.45">
      <c r="A1778" s="89" t="s">
        <v>53</v>
      </c>
      <c r="B1778" s="89" t="s">
        <v>54</v>
      </c>
      <c r="C1778" s="89" t="s">
        <v>48</v>
      </c>
      <c r="D1778" s="90">
        <v>44869</v>
      </c>
      <c r="AC1778" s="89">
        <v>204.51825199999999</v>
      </c>
      <c r="AI1778" s="89">
        <v>222.42170400000001</v>
      </c>
    </row>
    <row r="1779" spans="1:35" s="89" customFormat="1" x14ac:dyDescent="0.45">
      <c r="A1779" s="89" t="s">
        <v>53</v>
      </c>
      <c r="B1779" s="89" t="s">
        <v>54</v>
      </c>
      <c r="C1779" s="89" t="s">
        <v>48</v>
      </c>
      <c r="D1779" s="90">
        <v>44870</v>
      </c>
      <c r="AC1779" s="89">
        <v>204.51825199999999</v>
      </c>
      <c r="AI1779" s="89">
        <v>222.42170400000001</v>
      </c>
    </row>
    <row r="1780" spans="1:35" s="89" customFormat="1" x14ac:dyDescent="0.45">
      <c r="A1780" s="89" t="s">
        <v>53</v>
      </c>
      <c r="B1780" s="89" t="s">
        <v>54</v>
      </c>
      <c r="C1780" s="89" t="s">
        <v>48</v>
      </c>
      <c r="D1780" s="90">
        <v>44871</v>
      </c>
      <c r="AC1780" s="89">
        <v>204.51825199999999</v>
      </c>
      <c r="AI1780" s="89">
        <v>222.42170400000001</v>
      </c>
    </row>
    <row r="1781" spans="1:35" s="89" customFormat="1" x14ac:dyDescent="0.45">
      <c r="A1781" s="89" t="s">
        <v>53</v>
      </c>
      <c r="B1781" s="89" t="s">
        <v>54</v>
      </c>
      <c r="C1781" s="89" t="s">
        <v>48</v>
      </c>
      <c r="D1781" s="90">
        <v>44872</v>
      </c>
      <c r="AC1781" s="89">
        <v>204.51825199999999</v>
      </c>
      <c r="AI1781" s="89">
        <v>222.42170400000001</v>
      </c>
    </row>
    <row r="1782" spans="1:35" s="89" customFormat="1" x14ac:dyDescent="0.45">
      <c r="A1782" s="89" t="s">
        <v>53</v>
      </c>
      <c r="B1782" s="89" t="s">
        <v>54</v>
      </c>
      <c r="C1782" s="89" t="s">
        <v>48</v>
      </c>
      <c r="D1782" s="90">
        <v>44873</v>
      </c>
      <c r="AC1782" s="89">
        <v>204.51825199999999</v>
      </c>
      <c r="AI1782" s="89">
        <v>222.42170400000001</v>
      </c>
    </row>
    <row r="1783" spans="1:35" s="89" customFormat="1" x14ac:dyDescent="0.45">
      <c r="A1783" s="89" t="s">
        <v>53</v>
      </c>
      <c r="B1783" s="89" t="s">
        <v>54</v>
      </c>
      <c r="C1783" s="89" t="s">
        <v>48</v>
      </c>
      <c r="D1783" s="90">
        <v>44874</v>
      </c>
      <c r="AC1783" s="89">
        <v>204.51825199999999</v>
      </c>
      <c r="AI1783" s="89">
        <v>222.42170400000001</v>
      </c>
    </row>
    <row r="1784" spans="1:35" s="89" customFormat="1" x14ac:dyDescent="0.45">
      <c r="A1784" s="89" t="s">
        <v>53</v>
      </c>
      <c r="B1784" s="89" t="s">
        <v>54</v>
      </c>
      <c r="C1784" s="89" t="s">
        <v>48</v>
      </c>
      <c r="D1784" s="90">
        <v>44875</v>
      </c>
      <c r="AC1784" s="89">
        <v>204.51825199999999</v>
      </c>
      <c r="AI1784" s="89">
        <v>222.42170400000001</v>
      </c>
    </row>
    <row r="1785" spans="1:35" s="89" customFormat="1" x14ac:dyDescent="0.45">
      <c r="A1785" s="89" t="s">
        <v>53</v>
      </c>
      <c r="B1785" s="89" t="s">
        <v>54</v>
      </c>
      <c r="C1785" s="89" t="s">
        <v>48</v>
      </c>
      <c r="D1785" s="90">
        <v>44876</v>
      </c>
      <c r="AC1785" s="89">
        <v>204.51825199999999</v>
      </c>
      <c r="AI1785" s="89">
        <v>222.42170400000001</v>
      </c>
    </row>
    <row r="1786" spans="1:35" s="89" customFormat="1" x14ac:dyDescent="0.45">
      <c r="A1786" s="89" t="s">
        <v>53</v>
      </c>
      <c r="B1786" s="89" t="s">
        <v>54</v>
      </c>
      <c r="C1786" s="89" t="s">
        <v>48</v>
      </c>
      <c r="D1786" s="90">
        <v>44877</v>
      </c>
      <c r="AC1786" s="89">
        <v>204.51825199999999</v>
      </c>
      <c r="AI1786" s="89">
        <v>222.42170400000001</v>
      </c>
    </row>
    <row r="1787" spans="1:35" s="89" customFormat="1" x14ac:dyDescent="0.45">
      <c r="A1787" s="89" t="s">
        <v>53</v>
      </c>
      <c r="B1787" s="89" t="s">
        <v>54</v>
      </c>
      <c r="C1787" s="89" t="s">
        <v>48</v>
      </c>
      <c r="D1787" s="90">
        <v>44878</v>
      </c>
      <c r="AC1787" s="89">
        <v>204.51825199999999</v>
      </c>
      <c r="AI1787" s="89">
        <v>222.42170400000001</v>
      </c>
    </row>
    <row r="1788" spans="1:35" s="89" customFormat="1" x14ac:dyDescent="0.45">
      <c r="A1788" s="89" t="s">
        <v>53</v>
      </c>
      <c r="B1788" s="89" t="s">
        <v>54</v>
      </c>
      <c r="C1788" s="89" t="s">
        <v>48</v>
      </c>
      <c r="D1788" s="90">
        <v>44879</v>
      </c>
      <c r="AC1788" s="89">
        <v>204.51825199999999</v>
      </c>
      <c r="AI1788" s="89">
        <v>222.42170400000001</v>
      </c>
    </row>
    <row r="1789" spans="1:35" s="89" customFormat="1" x14ac:dyDescent="0.45">
      <c r="A1789" s="89" t="s">
        <v>53</v>
      </c>
      <c r="B1789" s="89" t="s">
        <v>54</v>
      </c>
      <c r="C1789" s="89" t="s">
        <v>48</v>
      </c>
      <c r="D1789" s="90">
        <v>44880</v>
      </c>
      <c r="AC1789" s="89">
        <v>204.51825199999999</v>
      </c>
      <c r="AI1789" s="89">
        <v>222.42170400000001</v>
      </c>
    </row>
    <row r="1790" spans="1:35" s="89" customFormat="1" x14ac:dyDescent="0.45">
      <c r="A1790" s="89" t="s">
        <v>53</v>
      </c>
      <c r="B1790" s="89" t="s">
        <v>54</v>
      </c>
      <c r="C1790" s="89" t="s">
        <v>48</v>
      </c>
      <c r="D1790" s="90">
        <v>44881</v>
      </c>
      <c r="AC1790" s="89">
        <v>204.51825199999999</v>
      </c>
      <c r="AI1790" s="89">
        <v>222.42170400000001</v>
      </c>
    </row>
    <row r="1791" spans="1:35" s="89" customFormat="1" x14ac:dyDescent="0.45">
      <c r="A1791" s="89" t="s">
        <v>53</v>
      </c>
      <c r="B1791" s="89" t="s">
        <v>54</v>
      </c>
      <c r="C1791" s="89" t="s">
        <v>48</v>
      </c>
      <c r="D1791" s="90">
        <v>44882</v>
      </c>
      <c r="AC1791" s="89">
        <v>204.51825199999999</v>
      </c>
      <c r="AI1791" s="89">
        <v>222.42170400000001</v>
      </c>
    </row>
    <row r="1792" spans="1:35" s="89" customFormat="1" x14ac:dyDescent="0.45">
      <c r="A1792" s="89" t="s">
        <v>53</v>
      </c>
      <c r="B1792" s="89" t="s">
        <v>54</v>
      </c>
      <c r="C1792" s="89" t="s">
        <v>48</v>
      </c>
      <c r="D1792" s="90">
        <v>44883</v>
      </c>
      <c r="AC1792" s="89">
        <v>204.51825199999999</v>
      </c>
      <c r="AI1792" s="89">
        <v>222.42170400000001</v>
      </c>
    </row>
    <row r="1793" spans="1:35" s="89" customFormat="1" x14ac:dyDescent="0.45">
      <c r="A1793" s="89" t="s">
        <v>53</v>
      </c>
      <c r="B1793" s="89" t="s">
        <v>54</v>
      </c>
      <c r="C1793" s="89" t="s">
        <v>48</v>
      </c>
      <c r="D1793" s="90">
        <v>44884</v>
      </c>
      <c r="AC1793" s="89">
        <v>204.51825199999999</v>
      </c>
      <c r="AI1793" s="89">
        <v>222.42170400000001</v>
      </c>
    </row>
    <row r="1794" spans="1:35" s="89" customFormat="1" x14ac:dyDescent="0.45">
      <c r="A1794" s="89" t="s">
        <v>53</v>
      </c>
      <c r="B1794" s="89" t="s">
        <v>54</v>
      </c>
      <c r="C1794" s="89" t="s">
        <v>48</v>
      </c>
      <c r="D1794" s="90">
        <v>44885</v>
      </c>
      <c r="AC1794" s="89">
        <v>204.51825199999999</v>
      </c>
      <c r="AI1794" s="89">
        <v>222.42170400000001</v>
      </c>
    </row>
    <row r="1795" spans="1:35" s="89" customFormat="1" x14ac:dyDescent="0.45">
      <c r="A1795" s="89" t="s">
        <v>53</v>
      </c>
      <c r="B1795" s="89" t="s">
        <v>54</v>
      </c>
      <c r="C1795" s="89" t="s">
        <v>48</v>
      </c>
      <c r="D1795" s="90">
        <v>44886</v>
      </c>
      <c r="AC1795" s="89">
        <v>204.51825199999999</v>
      </c>
      <c r="AI1795" s="89">
        <v>222.42170400000001</v>
      </c>
    </row>
    <row r="1796" spans="1:35" s="89" customFormat="1" x14ac:dyDescent="0.45">
      <c r="A1796" s="89" t="s">
        <v>53</v>
      </c>
      <c r="B1796" s="89" t="s">
        <v>54</v>
      </c>
      <c r="C1796" s="89" t="s">
        <v>48</v>
      </c>
      <c r="D1796" s="90">
        <v>44887</v>
      </c>
      <c r="AC1796" s="89">
        <v>204.51825199999999</v>
      </c>
      <c r="AI1796" s="89">
        <v>222.42170400000001</v>
      </c>
    </row>
    <row r="1797" spans="1:35" s="89" customFormat="1" x14ac:dyDescent="0.45">
      <c r="A1797" s="89" t="s">
        <v>53</v>
      </c>
      <c r="B1797" s="89" t="s">
        <v>54</v>
      </c>
      <c r="C1797" s="89" t="s">
        <v>48</v>
      </c>
      <c r="D1797" s="90">
        <v>44888</v>
      </c>
      <c r="AC1797" s="89">
        <v>204.51825199999999</v>
      </c>
      <c r="AI1797" s="89">
        <v>222.42170400000001</v>
      </c>
    </row>
    <row r="1798" spans="1:35" s="89" customFormat="1" x14ac:dyDescent="0.45">
      <c r="A1798" s="89" t="s">
        <v>53</v>
      </c>
      <c r="B1798" s="89" t="s">
        <v>54</v>
      </c>
      <c r="C1798" s="89" t="s">
        <v>48</v>
      </c>
      <c r="D1798" s="90">
        <v>44889</v>
      </c>
      <c r="AC1798" s="89">
        <v>204.51825199999999</v>
      </c>
      <c r="AI1798" s="89">
        <v>222.42170400000001</v>
      </c>
    </row>
    <row r="1799" spans="1:35" s="89" customFormat="1" x14ac:dyDescent="0.45">
      <c r="A1799" s="89" t="s">
        <v>53</v>
      </c>
      <c r="B1799" s="89" t="s">
        <v>54</v>
      </c>
      <c r="C1799" s="89" t="s">
        <v>48</v>
      </c>
      <c r="D1799" s="90">
        <v>44890</v>
      </c>
      <c r="AC1799" s="89">
        <v>204.51825199999999</v>
      </c>
      <c r="AI1799" s="89">
        <v>222.42170400000001</v>
      </c>
    </row>
    <row r="1800" spans="1:35" s="89" customFormat="1" x14ac:dyDescent="0.45">
      <c r="A1800" s="89" t="s">
        <v>53</v>
      </c>
      <c r="B1800" s="89" t="s">
        <v>54</v>
      </c>
      <c r="C1800" s="89" t="s">
        <v>48</v>
      </c>
      <c r="D1800" s="90">
        <v>44891</v>
      </c>
      <c r="AC1800" s="89">
        <v>204.51825199999999</v>
      </c>
      <c r="AI1800" s="89">
        <v>222.42170400000001</v>
      </c>
    </row>
    <row r="1801" spans="1:35" s="89" customFormat="1" x14ac:dyDescent="0.45">
      <c r="A1801" s="89" t="s">
        <v>53</v>
      </c>
      <c r="B1801" s="89" t="s">
        <v>54</v>
      </c>
      <c r="C1801" s="89" t="s">
        <v>48</v>
      </c>
      <c r="D1801" s="90">
        <v>44892</v>
      </c>
      <c r="AC1801" s="89">
        <v>204.51825199999999</v>
      </c>
      <c r="AI1801" s="89">
        <v>222.42170400000001</v>
      </c>
    </row>
    <row r="1802" spans="1:35" s="89" customFormat="1" x14ac:dyDescent="0.45">
      <c r="A1802" s="89" t="s">
        <v>53</v>
      </c>
      <c r="B1802" s="89" t="s">
        <v>54</v>
      </c>
      <c r="C1802" s="89" t="s">
        <v>48</v>
      </c>
      <c r="D1802" s="90">
        <v>44893</v>
      </c>
      <c r="AC1802" s="89">
        <v>204.51825199999999</v>
      </c>
      <c r="AI1802" s="89">
        <v>222.42170400000001</v>
      </c>
    </row>
    <row r="1803" spans="1:35" s="89" customFormat="1" x14ac:dyDescent="0.45">
      <c r="A1803" s="89" t="s">
        <v>53</v>
      </c>
      <c r="B1803" s="89" t="s">
        <v>54</v>
      </c>
      <c r="C1803" s="89" t="s">
        <v>48</v>
      </c>
      <c r="D1803" s="90">
        <v>44894</v>
      </c>
      <c r="AC1803" s="89">
        <v>204.51825199999999</v>
      </c>
      <c r="AI1803" s="89">
        <v>222.42170400000001</v>
      </c>
    </row>
    <row r="1804" spans="1:35" s="89" customFormat="1" x14ac:dyDescent="0.45">
      <c r="A1804" s="89" t="s">
        <v>53</v>
      </c>
      <c r="B1804" s="89" t="s">
        <v>54</v>
      </c>
      <c r="C1804" s="89" t="s">
        <v>48</v>
      </c>
      <c r="D1804" s="90">
        <v>44895</v>
      </c>
      <c r="AC1804" s="89">
        <v>204.51825199999999</v>
      </c>
      <c r="AI1804" s="89">
        <v>222.42170400000001</v>
      </c>
    </row>
    <row r="1805" spans="1:35" s="89" customFormat="1" x14ac:dyDescent="0.45">
      <c r="A1805" s="89" t="s">
        <v>53</v>
      </c>
      <c r="B1805" s="89" t="s">
        <v>54</v>
      </c>
      <c r="C1805" s="89" t="s">
        <v>48</v>
      </c>
      <c r="D1805" s="90">
        <v>44896</v>
      </c>
      <c r="AC1805" s="89">
        <v>204.51825199999999</v>
      </c>
      <c r="AI1805" s="89">
        <v>222.42170400000001</v>
      </c>
    </row>
    <row r="1806" spans="1:35" s="89" customFormat="1" x14ac:dyDescent="0.45">
      <c r="A1806" s="89" t="s">
        <v>53</v>
      </c>
      <c r="B1806" s="89" t="s">
        <v>54</v>
      </c>
      <c r="C1806" s="89" t="s">
        <v>48</v>
      </c>
      <c r="D1806" s="90">
        <v>44897</v>
      </c>
      <c r="AC1806" s="89">
        <v>204.51825199999999</v>
      </c>
      <c r="AI1806" s="89">
        <v>222.42170400000001</v>
      </c>
    </row>
    <row r="1807" spans="1:35" s="89" customFormat="1" x14ac:dyDescent="0.45">
      <c r="A1807" s="89" t="s">
        <v>53</v>
      </c>
      <c r="B1807" s="89" t="s">
        <v>54</v>
      </c>
      <c r="C1807" s="89" t="s">
        <v>48</v>
      </c>
      <c r="D1807" s="90">
        <v>44898</v>
      </c>
      <c r="AC1807" s="89">
        <v>204.51825199999999</v>
      </c>
      <c r="AI1807" s="89">
        <v>222.42170400000001</v>
      </c>
    </row>
    <row r="1808" spans="1:35" s="89" customFormat="1" x14ac:dyDescent="0.45">
      <c r="A1808" s="89" t="s">
        <v>53</v>
      </c>
      <c r="B1808" s="89" t="s">
        <v>54</v>
      </c>
      <c r="C1808" s="89" t="s">
        <v>48</v>
      </c>
      <c r="D1808" s="90">
        <v>44899</v>
      </c>
      <c r="AC1808" s="89">
        <v>204.51825199999999</v>
      </c>
      <c r="AI1808" s="89">
        <v>222.42170400000001</v>
      </c>
    </row>
    <row r="1809" spans="1:35" s="89" customFormat="1" x14ac:dyDescent="0.45">
      <c r="A1809" s="89" t="s">
        <v>53</v>
      </c>
      <c r="B1809" s="89" t="s">
        <v>54</v>
      </c>
      <c r="C1809" s="89" t="s">
        <v>48</v>
      </c>
      <c r="D1809" s="90">
        <v>44900</v>
      </c>
      <c r="AC1809" s="89">
        <v>204.51825199999999</v>
      </c>
      <c r="AI1809" s="89">
        <v>222.42170400000001</v>
      </c>
    </row>
    <row r="1810" spans="1:35" s="89" customFormat="1" x14ac:dyDescent="0.45">
      <c r="A1810" s="89" t="s">
        <v>53</v>
      </c>
      <c r="B1810" s="89" t="s">
        <v>54</v>
      </c>
      <c r="C1810" s="89" t="s">
        <v>48</v>
      </c>
      <c r="D1810" s="90">
        <v>44901</v>
      </c>
      <c r="AC1810" s="89">
        <v>204.51825199999999</v>
      </c>
      <c r="AI1810" s="89">
        <v>222.42170400000001</v>
      </c>
    </row>
    <row r="1811" spans="1:35" s="89" customFormat="1" x14ac:dyDescent="0.45">
      <c r="A1811" s="89" t="s">
        <v>53</v>
      </c>
      <c r="B1811" s="89" t="s">
        <v>54</v>
      </c>
      <c r="C1811" s="89" t="s">
        <v>48</v>
      </c>
      <c r="D1811" s="90">
        <v>44902</v>
      </c>
      <c r="AC1811" s="89">
        <v>204.51825199999999</v>
      </c>
      <c r="AI1811" s="89">
        <v>222.42170400000001</v>
      </c>
    </row>
    <row r="1812" spans="1:35" s="89" customFormat="1" x14ac:dyDescent="0.45">
      <c r="A1812" s="89" t="s">
        <v>53</v>
      </c>
      <c r="B1812" s="89" t="s">
        <v>54</v>
      </c>
      <c r="C1812" s="89" t="s">
        <v>48</v>
      </c>
      <c r="D1812" s="90">
        <v>44903</v>
      </c>
      <c r="AC1812" s="89">
        <v>204.51825199999999</v>
      </c>
      <c r="AI1812" s="89">
        <v>222.42170400000001</v>
      </c>
    </row>
    <row r="1813" spans="1:35" s="89" customFormat="1" x14ac:dyDescent="0.45">
      <c r="A1813" s="89" t="s">
        <v>53</v>
      </c>
      <c r="B1813" s="89" t="s">
        <v>54</v>
      </c>
      <c r="C1813" s="89" t="s">
        <v>48</v>
      </c>
      <c r="D1813" s="90">
        <v>44904</v>
      </c>
      <c r="AC1813" s="89">
        <v>204.51825199999999</v>
      </c>
      <c r="AI1813" s="89">
        <v>222.42170400000001</v>
      </c>
    </row>
    <row r="1814" spans="1:35" s="89" customFormat="1" x14ac:dyDescent="0.45">
      <c r="A1814" s="89" t="s">
        <v>53</v>
      </c>
      <c r="B1814" s="89" t="s">
        <v>54</v>
      </c>
      <c r="C1814" s="89" t="s">
        <v>48</v>
      </c>
      <c r="D1814" s="90">
        <v>44905</v>
      </c>
      <c r="AC1814" s="89">
        <v>204.51825199999999</v>
      </c>
      <c r="AI1814" s="89">
        <v>222.42170400000001</v>
      </c>
    </row>
    <row r="1815" spans="1:35" s="89" customFormat="1" x14ac:dyDescent="0.45">
      <c r="A1815" s="89" t="s">
        <v>53</v>
      </c>
      <c r="B1815" s="89" t="s">
        <v>54</v>
      </c>
      <c r="C1815" s="89" t="s">
        <v>48</v>
      </c>
      <c r="D1815" s="90">
        <v>44906</v>
      </c>
      <c r="AC1815" s="89">
        <v>204.51825199999999</v>
      </c>
      <c r="AI1815" s="89">
        <v>222.42170400000001</v>
      </c>
    </row>
    <row r="1816" spans="1:35" s="89" customFormat="1" x14ac:dyDescent="0.45">
      <c r="A1816" s="89" t="s">
        <v>53</v>
      </c>
      <c r="B1816" s="89" t="s">
        <v>54</v>
      </c>
      <c r="C1816" s="89" t="s">
        <v>48</v>
      </c>
      <c r="D1816" s="90">
        <v>44907</v>
      </c>
      <c r="AC1816" s="89">
        <v>204.51825199999999</v>
      </c>
      <c r="AI1816" s="89">
        <v>222.42170400000001</v>
      </c>
    </row>
    <row r="1817" spans="1:35" s="89" customFormat="1" x14ac:dyDescent="0.45">
      <c r="A1817" s="89" t="s">
        <v>53</v>
      </c>
      <c r="B1817" s="89" t="s">
        <v>54</v>
      </c>
      <c r="C1817" s="89" t="s">
        <v>48</v>
      </c>
      <c r="D1817" s="90">
        <v>44908</v>
      </c>
      <c r="AC1817" s="89">
        <v>204.51825199999999</v>
      </c>
      <c r="AI1817" s="89">
        <v>222.42170400000001</v>
      </c>
    </row>
    <row r="1818" spans="1:35" s="89" customFormat="1" x14ac:dyDescent="0.45">
      <c r="A1818" s="89" t="s">
        <v>53</v>
      </c>
      <c r="B1818" s="89" t="s">
        <v>54</v>
      </c>
      <c r="C1818" s="89" t="s">
        <v>48</v>
      </c>
      <c r="D1818" s="90">
        <v>44909</v>
      </c>
      <c r="AC1818" s="89">
        <v>204.51825199999999</v>
      </c>
      <c r="AI1818" s="89">
        <v>222.42170400000001</v>
      </c>
    </row>
    <row r="1819" spans="1:35" s="89" customFormat="1" x14ac:dyDescent="0.45">
      <c r="A1819" s="89" t="s">
        <v>53</v>
      </c>
      <c r="B1819" s="89" t="s">
        <v>54</v>
      </c>
      <c r="C1819" s="89" t="s">
        <v>48</v>
      </c>
      <c r="D1819" s="90">
        <v>44910</v>
      </c>
      <c r="AC1819" s="89">
        <v>204.51825199999999</v>
      </c>
      <c r="AI1819" s="89">
        <v>222.42170400000001</v>
      </c>
    </row>
    <row r="1820" spans="1:35" s="89" customFormat="1" x14ac:dyDescent="0.45">
      <c r="A1820" s="89" t="s">
        <v>53</v>
      </c>
      <c r="B1820" s="89" t="s">
        <v>54</v>
      </c>
      <c r="C1820" s="89" t="s">
        <v>48</v>
      </c>
      <c r="D1820" s="90">
        <v>44911</v>
      </c>
      <c r="AC1820" s="89">
        <v>204.51825199999999</v>
      </c>
      <c r="AI1820" s="89">
        <v>222.42170400000001</v>
      </c>
    </row>
    <row r="1821" spans="1:35" s="89" customFormat="1" x14ac:dyDescent="0.45">
      <c r="A1821" s="89" t="s">
        <v>53</v>
      </c>
      <c r="B1821" s="89" t="s">
        <v>54</v>
      </c>
      <c r="C1821" s="89" t="s">
        <v>48</v>
      </c>
      <c r="D1821" s="90">
        <v>44912</v>
      </c>
      <c r="AC1821" s="89">
        <v>204.51825199999999</v>
      </c>
      <c r="AI1821" s="89">
        <v>222.42170400000001</v>
      </c>
    </row>
    <row r="1822" spans="1:35" s="89" customFormat="1" x14ac:dyDescent="0.45">
      <c r="A1822" s="89" t="s">
        <v>53</v>
      </c>
      <c r="B1822" s="89" t="s">
        <v>54</v>
      </c>
      <c r="C1822" s="89" t="s">
        <v>48</v>
      </c>
      <c r="D1822" s="90">
        <v>44913</v>
      </c>
      <c r="AC1822" s="89">
        <v>204.51825199999999</v>
      </c>
      <c r="AI1822" s="89">
        <v>222.42170400000001</v>
      </c>
    </row>
    <row r="1823" spans="1:35" s="89" customFormat="1" x14ac:dyDescent="0.45">
      <c r="A1823" s="89" t="s">
        <v>53</v>
      </c>
      <c r="B1823" s="89" t="s">
        <v>54</v>
      </c>
      <c r="C1823" s="89" t="s">
        <v>48</v>
      </c>
      <c r="D1823" s="90">
        <v>44914</v>
      </c>
      <c r="AC1823" s="89">
        <v>204.51825199999999</v>
      </c>
      <c r="AI1823" s="89">
        <v>222.42170400000001</v>
      </c>
    </row>
    <row r="1824" spans="1:35" s="89" customFormat="1" x14ac:dyDescent="0.45">
      <c r="A1824" s="89" t="s">
        <v>53</v>
      </c>
      <c r="B1824" s="89" t="s">
        <v>54</v>
      </c>
      <c r="C1824" s="89" t="s">
        <v>48</v>
      </c>
      <c r="D1824" s="90">
        <v>44915</v>
      </c>
      <c r="AC1824" s="89">
        <v>204.51825199999999</v>
      </c>
      <c r="AI1824" s="89">
        <v>222.42170400000001</v>
      </c>
    </row>
    <row r="1825" spans="1:35" s="89" customFormat="1" x14ac:dyDescent="0.45">
      <c r="A1825" s="89" t="s">
        <v>53</v>
      </c>
      <c r="B1825" s="89" t="s">
        <v>54</v>
      </c>
      <c r="C1825" s="89" t="s">
        <v>48</v>
      </c>
      <c r="D1825" s="90">
        <v>44916</v>
      </c>
      <c r="AC1825" s="89">
        <v>204.51825199999999</v>
      </c>
      <c r="AI1825" s="89">
        <v>222.42170400000001</v>
      </c>
    </row>
    <row r="1826" spans="1:35" s="89" customFormat="1" x14ac:dyDescent="0.45">
      <c r="A1826" s="89" t="s">
        <v>53</v>
      </c>
      <c r="B1826" s="89" t="s">
        <v>54</v>
      </c>
      <c r="C1826" s="89" t="s">
        <v>48</v>
      </c>
      <c r="D1826" s="90">
        <v>44917</v>
      </c>
      <c r="AC1826" s="89">
        <v>204.51825199999999</v>
      </c>
      <c r="AI1826" s="89">
        <v>222.42170400000001</v>
      </c>
    </row>
    <row r="1827" spans="1:35" s="89" customFormat="1" x14ac:dyDescent="0.45">
      <c r="A1827" s="89" t="s">
        <v>53</v>
      </c>
      <c r="B1827" s="89" t="s">
        <v>54</v>
      </c>
      <c r="C1827" s="89" t="s">
        <v>48</v>
      </c>
      <c r="D1827" s="90">
        <v>44918</v>
      </c>
      <c r="AC1827" s="89">
        <v>204.51825199999999</v>
      </c>
      <c r="AI1827" s="89">
        <v>222.42170400000001</v>
      </c>
    </row>
    <row r="1828" spans="1:35" s="89" customFormat="1" x14ac:dyDescent="0.45">
      <c r="A1828" s="89" t="s">
        <v>53</v>
      </c>
      <c r="B1828" s="89" t="s">
        <v>54</v>
      </c>
      <c r="C1828" s="89" t="s">
        <v>48</v>
      </c>
      <c r="D1828" s="90">
        <v>44919</v>
      </c>
      <c r="AC1828" s="89">
        <v>204.51825199999999</v>
      </c>
      <c r="AI1828" s="89">
        <v>222.42170400000001</v>
      </c>
    </row>
    <row r="1829" spans="1:35" s="89" customFormat="1" x14ac:dyDescent="0.45">
      <c r="A1829" s="89" t="s">
        <v>53</v>
      </c>
      <c r="B1829" s="89" t="s">
        <v>54</v>
      </c>
      <c r="C1829" s="89" t="s">
        <v>48</v>
      </c>
      <c r="D1829" s="90">
        <v>44920</v>
      </c>
      <c r="AC1829" s="89">
        <v>204.51825199999999</v>
      </c>
      <c r="AI1829" s="89">
        <v>222.42170400000001</v>
      </c>
    </row>
    <row r="1830" spans="1:35" s="89" customFormat="1" x14ac:dyDescent="0.45">
      <c r="A1830" s="89" t="s">
        <v>53</v>
      </c>
      <c r="B1830" s="89" t="s">
        <v>54</v>
      </c>
      <c r="C1830" s="89" t="s">
        <v>48</v>
      </c>
      <c r="D1830" s="90">
        <v>44921</v>
      </c>
      <c r="AC1830" s="89">
        <v>204.51825199999999</v>
      </c>
      <c r="AI1830" s="89">
        <v>222.42170400000001</v>
      </c>
    </row>
    <row r="1831" spans="1:35" s="89" customFormat="1" x14ac:dyDescent="0.45">
      <c r="A1831" s="89" t="s">
        <v>53</v>
      </c>
      <c r="B1831" s="89" t="s">
        <v>54</v>
      </c>
      <c r="C1831" s="89" t="s">
        <v>48</v>
      </c>
      <c r="D1831" s="90">
        <v>44922</v>
      </c>
      <c r="AC1831" s="89">
        <v>204.51825199999999</v>
      </c>
      <c r="AI1831" s="89">
        <v>222.42170400000001</v>
      </c>
    </row>
    <row r="1832" spans="1:35" s="89" customFormat="1" x14ac:dyDescent="0.45">
      <c r="A1832" s="89" t="s">
        <v>53</v>
      </c>
      <c r="B1832" s="89" t="s">
        <v>54</v>
      </c>
      <c r="C1832" s="89" t="s">
        <v>48</v>
      </c>
      <c r="D1832" s="90">
        <v>44923</v>
      </c>
      <c r="AC1832" s="89">
        <v>204.51825199999999</v>
      </c>
      <c r="AI1832" s="89">
        <v>222.42170400000001</v>
      </c>
    </row>
    <row r="1833" spans="1:35" s="89" customFormat="1" x14ac:dyDescent="0.45">
      <c r="A1833" s="89" t="s">
        <v>53</v>
      </c>
      <c r="B1833" s="89" t="s">
        <v>54</v>
      </c>
      <c r="C1833" s="89" t="s">
        <v>48</v>
      </c>
      <c r="D1833" s="90">
        <v>44924</v>
      </c>
      <c r="AC1833" s="89">
        <v>204.51825199999999</v>
      </c>
      <c r="AI1833" s="89">
        <v>222.42170400000001</v>
      </c>
    </row>
    <row r="1834" spans="1:35" s="89" customFormat="1" x14ac:dyDescent="0.45">
      <c r="A1834" s="89" t="s">
        <v>53</v>
      </c>
      <c r="B1834" s="89" t="s">
        <v>54</v>
      </c>
      <c r="C1834" s="89" t="s">
        <v>48</v>
      </c>
      <c r="D1834" s="90">
        <v>44925</v>
      </c>
      <c r="AC1834" s="89">
        <v>204.51825199999999</v>
      </c>
      <c r="AI1834" s="89">
        <v>222.42170400000001</v>
      </c>
    </row>
    <row r="1835" spans="1:35" s="89" customFormat="1" x14ac:dyDescent="0.45">
      <c r="A1835" s="89" t="s">
        <v>53</v>
      </c>
      <c r="B1835" s="89" t="s">
        <v>54</v>
      </c>
      <c r="C1835" s="89" t="s">
        <v>48</v>
      </c>
      <c r="D1835" s="90">
        <v>44926</v>
      </c>
      <c r="AI1835" s="89">
        <v>222.42170400000001</v>
      </c>
    </row>
    <row r="1836" spans="1:35" s="89" customFormat="1" x14ac:dyDescent="0.45">
      <c r="A1836" s="89" t="s">
        <v>53</v>
      </c>
      <c r="B1836" s="89" t="s">
        <v>54</v>
      </c>
      <c r="C1836" s="89" t="s">
        <v>47</v>
      </c>
      <c r="D1836" s="90">
        <v>44562</v>
      </c>
      <c r="AI1836" s="89">
        <v>99.740673999999999</v>
      </c>
    </row>
    <row r="1837" spans="1:35" s="89" customFormat="1" x14ac:dyDescent="0.45">
      <c r="A1837" s="89" t="s">
        <v>53</v>
      </c>
      <c r="B1837" s="89" t="s">
        <v>54</v>
      </c>
      <c r="C1837" s="89" t="s">
        <v>47</v>
      </c>
      <c r="D1837" s="90">
        <v>44563</v>
      </c>
      <c r="AI1837" s="89">
        <v>99.740673999999999</v>
      </c>
    </row>
    <row r="1838" spans="1:35" s="89" customFormat="1" x14ac:dyDescent="0.45">
      <c r="A1838" s="89" t="s">
        <v>53</v>
      </c>
      <c r="B1838" s="89" t="s">
        <v>54</v>
      </c>
      <c r="C1838" s="89" t="s">
        <v>47</v>
      </c>
      <c r="D1838" s="90">
        <v>44564</v>
      </c>
      <c r="AI1838" s="89">
        <v>99.740673999999999</v>
      </c>
    </row>
    <row r="1839" spans="1:35" s="89" customFormat="1" x14ac:dyDescent="0.45">
      <c r="A1839" s="89" t="s">
        <v>53</v>
      </c>
      <c r="B1839" s="89" t="s">
        <v>54</v>
      </c>
      <c r="C1839" s="89" t="s">
        <v>47</v>
      </c>
      <c r="D1839" s="90">
        <v>44565</v>
      </c>
      <c r="AI1839" s="89">
        <v>99.740673999999999</v>
      </c>
    </row>
    <row r="1840" spans="1:35" s="89" customFormat="1" x14ac:dyDescent="0.45">
      <c r="A1840" s="89" t="s">
        <v>53</v>
      </c>
      <c r="B1840" s="89" t="s">
        <v>54</v>
      </c>
      <c r="C1840" s="89" t="s">
        <v>47</v>
      </c>
      <c r="D1840" s="90">
        <v>44566</v>
      </c>
      <c r="AI1840" s="89">
        <v>99.740673999999999</v>
      </c>
    </row>
    <row r="1841" spans="1:35" s="89" customFormat="1" x14ac:dyDescent="0.45">
      <c r="A1841" s="89" t="s">
        <v>53</v>
      </c>
      <c r="B1841" s="89" t="s">
        <v>54</v>
      </c>
      <c r="C1841" s="89" t="s">
        <v>47</v>
      </c>
      <c r="D1841" s="90">
        <v>44567</v>
      </c>
      <c r="AI1841" s="89">
        <v>99.740673999999999</v>
      </c>
    </row>
    <row r="1842" spans="1:35" s="89" customFormat="1" x14ac:dyDescent="0.45">
      <c r="A1842" s="89" t="s">
        <v>53</v>
      </c>
      <c r="B1842" s="89" t="s">
        <v>54</v>
      </c>
      <c r="C1842" s="89" t="s">
        <v>47</v>
      </c>
      <c r="D1842" s="90">
        <v>44568</v>
      </c>
      <c r="AI1842" s="89">
        <v>99.740673999999999</v>
      </c>
    </row>
    <row r="1843" spans="1:35" s="89" customFormat="1" x14ac:dyDescent="0.45">
      <c r="A1843" s="89" t="s">
        <v>53</v>
      </c>
      <c r="B1843" s="89" t="s">
        <v>54</v>
      </c>
      <c r="C1843" s="89" t="s">
        <v>47</v>
      </c>
      <c r="D1843" s="90">
        <v>44569</v>
      </c>
      <c r="AI1843" s="89">
        <v>99.740673999999999</v>
      </c>
    </row>
    <row r="1844" spans="1:35" s="89" customFormat="1" x14ac:dyDescent="0.45">
      <c r="A1844" s="89" t="s">
        <v>53</v>
      </c>
      <c r="B1844" s="89" t="s">
        <v>54</v>
      </c>
      <c r="C1844" s="89" t="s">
        <v>47</v>
      </c>
      <c r="D1844" s="90">
        <v>44570</v>
      </c>
      <c r="AI1844" s="89">
        <v>99.740673999999999</v>
      </c>
    </row>
    <row r="1845" spans="1:35" s="89" customFormat="1" x14ac:dyDescent="0.45">
      <c r="A1845" s="89" t="s">
        <v>53</v>
      </c>
      <c r="B1845" s="89" t="s">
        <v>54</v>
      </c>
      <c r="C1845" s="89" t="s">
        <v>47</v>
      </c>
      <c r="D1845" s="90">
        <v>44571</v>
      </c>
      <c r="AI1845" s="89">
        <v>99.740673999999999</v>
      </c>
    </row>
    <row r="1846" spans="1:35" s="89" customFormat="1" x14ac:dyDescent="0.45">
      <c r="A1846" s="89" t="s">
        <v>53</v>
      </c>
      <c r="B1846" s="89" t="s">
        <v>54</v>
      </c>
      <c r="C1846" s="89" t="s">
        <v>47</v>
      </c>
      <c r="D1846" s="90">
        <v>44572</v>
      </c>
      <c r="AI1846" s="89">
        <v>99.740673999999999</v>
      </c>
    </row>
    <row r="1847" spans="1:35" s="89" customFormat="1" x14ac:dyDescent="0.45">
      <c r="A1847" s="89" t="s">
        <v>53</v>
      </c>
      <c r="B1847" s="89" t="s">
        <v>54</v>
      </c>
      <c r="C1847" s="89" t="s">
        <v>47</v>
      </c>
      <c r="D1847" s="90">
        <v>44573</v>
      </c>
      <c r="AI1847" s="89">
        <v>99.740673999999999</v>
      </c>
    </row>
    <row r="1848" spans="1:35" s="89" customFormat="1" x14ac:dyDescent="0.45">
      <c r="A1848" s="89" t="s">
        <v>53</v>
      </c>
      <c r="B1848" s="89" t="s">
        <v>54</v>
      </c>
      <c r="C1848" s="89" t="s">
        <v>47</v>
      </c>
      <c r="D1848" s="90">
        <v>44574</v>
      </c>
      <c r="AI1848" s="89">
        <v>99.740673999999999</v>
      </c>
    </row>
    <row r="1849" spans="1:35" s="89" customFormat="1" x14ac:dyDescent="0.45">
      <c r="A1849" s="89" t="s">
        <v>53</v>
      </c>
      <c r="B1849" s="89" t="s">
        <v>54</v>
      </c>
      <c r="C1849" s="89" t="s">
        <v>47</v>
      </c>
      <c r="D1849" s="90">
        <v>44575</v>
      </c>
      <c r="AI1849" s="89">
        <v>99.740673999999999</v>
      </c>
    </row>
    <row r="1850" spans="1:35" s="89" customFormat="1" x14ac:dyDescent="0.45">
      <c r="A1850" s="89" t="s">
        <v>53</v>
      </c>
      <c r="B1850" s="89" t="s">
        <v>54</v>
      </c>
      <c r="C1850" s="89" t="s">
        <v>47</v>
      </c>
      <c r="D1850" s="90">
        <v>44576</v>
      </c>
      <c r="AI1850" s="89">
        <v>99.740673999999999</v>
      </c>
    </row>
    <row r="1851" spans="1:35" s="89" customFormat="1" x14ac:dyDescent="0.45">
      <c r="A1851" s="89" t="s">
        <v>53</v>
      </c>
      <c r="B1851" s="89" t="s">
        <v>54</v>
      </c>
      <c r="C1851" s="89" t="s">
        <v>47</v>
      </c>
      <c r="D1851" s="90">
        <v>44577</v>
      </c>
      <c r="AI1851" s="89">
        <v>99.740673999999999</v>
      </c>
    </row>
    <row r="1852" spans="1:35" s="89" customFormat="1" x14ac:dyDescent="0.45">
      <c r="A1852" s="89" t="s">
        <v>53</v>
      </c>
      <c r="B1852" s="89" t="s">
        <v>54</v>
      </c>
      <c r="C1852" s="89" t="s">
        <v>47</v>
      </c>
      <c r="D1852" s="90">
        <v>44578</v>
      </c>
      <c r="AI1852" s="89">
        <v>99.740673999999999</v>
      </c>
    </row>
    <row r="1853" spans="1:35" s="89" customFormat="1" x14ac:dyDescent="0.45">
      <c r="A1853" s="89" t="s">
        <v>53</v>
      </c>
      <c r="B1853" s="89" t="s">
        <v>54</v>
      </c>
      <c r="C1853" s="89" t="s">
        <v>47</v>
      </c>
      <c r="D1853" s="90">
        <v>44579</v>
      </c>
      <c r="AI1853" s="89">
        <v>99.740673999999999</v>
      </c>
    </row>
    <row r="1854" spans="1:35" s="89" customFormat="1" x14ac:dyDescent="0.45">
      <c r="A1854" s="89" t="s">
        <v>53</v>
      </c>
      <c r="B1854" s="89" t="s">
        <v>54</v>
      </c>
      <c r="C1854" s="89" t="s">
        <v>47</v>
      </c>
      <c r="D1854" s="90">
        <v>44580</v>
      </c>
      <c r="AI1854" s="89">
        <v>99.740673999999999</v>
      </c>
    </row>
    <row r="1855" spans="1:35" s="89" customFormat="1" x14ac:dyDescent="0.45">
      <c r="A1855" s="89" t="s">
        <v>53</v>
      </c>
      <c r="B1855" s="89" t="s">
        <v>54</v>
      </c>
      <c r="C1855" s="89" t="s">
        <v>47</v>
      </c>
      <c r="D1855" s="90">
        <v>44581</v>
      </c>
      <c r="AI1855" s="89">
        <v>99.740673999999999</v>
      </c>
    </row>
    <row r="1856" spans="1:35" s="89" customFormat="1" x14ac:dyDescent="0.45">
      <c r="A1856" s="89" t="s">
        <v>53</v>
      </c>
      <c r="B1856" s="89" t="s">
        <v>54</v>
      </c>
      <c r="C1856" s="89" t="s">
        <v>47</v>
      </c>
      <c r="D1856" s="90">
        <v>44582</v>
      </c>
      <c r="AI1856" s="89">
        <v>99.740673999999999</v>
      </c>
    </row>
    <row r="1857" spans="1:35" s="89" customFormat="1" x14ac:dyDescent="0.45">
      <c r="A1857" s="89" t="s">
        <v>53</v>
      </c>
      <c r="B1857" s="89" t="s">
        <v>54</v>
      </c>
      <c r="C1857" s="89" t="s">
        <v>47</v>
      </c>
      <c r="D1857" s="90">
        <v>44583</v>
      </c>
      <c r="AI1857" s="89">
        <v>99.740673999999999</v>
      </c>
    </row>
    <row r="1858" spans="1:35" s="89" customFormat="1" x14ac:dyDescent="0.45">
      <c r="A1858" s="89" t="s">
        <v>53</v>
      </c>
      <c r="B1858" s="89" t="s">
        <v>54</v>
      </c>
      <c r="C1858" s="89" t="s">
        <v>47</v>
      </c>
      <c r="D1858" s="90">
        <v>44584</v>
      </c>
      <c r="AI1858" s="89">
        <v>99.740673999999999</v>
      </c>
    </row>
    <row r="1859" spans="1:35" s="89" customFormat="1" x14ac:dyDescent="0.45">
      <c r="A1859" s="89" t="s">
        <v>53</v>
      </c>
      <c r="B1859" s="89" t="s">
        <v>54</v>
      </c>
      <c r="C1859" s="89" t="s">
        <v>47</v>
      </c>
      <c r="D1859" s="90">
        <v>44585</v>
      </c>
      <c r="AI1859" s="89">
        <v>99.740673999999999</v>
      </c>
    </row>
    <row r="1860" spans="1:35" s="89" customFormat="1" x14ac:dyDescent="0.45">
      <c r="A1860" s="89" t="s">
        <v>53</v>
      </c>
      <c r="B1860" s="89" t="s">
        <v>54</v>
      </c>
      <c r="C1860" s="89" t="s">
        <v>47</v>
      </c>
      <c r="D1860" s="90">
        <v>44586</v>
      </c>
      <c r="AI1860" s="89">
        <v>99.740673999999999</v>
      </c>
    </row>
    <row r="1861" spans="1:35" s="89" customFormat="1" x14ac:dyDescent="0.45">
      <c r="A1861" s="89" t="s">
        <v>53</v>
      </c>
      <c r="B1861" s="89" t="s">
        <v>54</v>
      </c>
      <c r="C1861" s="89" t="s">
        <v>47</v>
      </c>
      <c r="D1861" s="90">
        <v>44587</v>
      </c>
      <c r="AI1861" s="89">
        <v>99.740673999999999</v>
      </c>
    </row>
    <row r="1862" spans="1:35" s="89" customFormat="1" x14ac:dyDescent="0.45">
      <c r="A1862" s="89" t="s">
        <v>53</v>
      </c>
      <c r="B1862" s="89" t="s">
        <v>54</v>
      </c>
      <c r="C1862" s="89" t="s">
        <v>47</v>
      </c>
      <c r="D1862" s="90">
        <v>44588</v>
      </c>
      <c r="AI1862" s="89">
        <v>99.740673999999999</v>
      </c>
    </row>
    <row r="1863" spans="1:35" s="89" customFormat="1" x14ac:dyDescent="0.45">
      <c r="A1863" s="89" t="s">
        <v>53</v>
      </c>
      <c r="B1863" s="89" t="s">
        <v>54</v>
      </c>
      <c r="C1863" s="89" t="s">
        <v>47</v>
      </c>
      <c r="D1863" s="90">
        <v>44589</v>
      </c>
      <c r="AI1863" s="89">
        <v>99.740673999999999</v>
      </c>
    </row>
    <row r="1864" spans="1:35" s="89" customFormat="1" x14ac:dyDescent="0.45">
      <c r="A1864" s="89" t="s">
        <v>53</v>
      </c>
      <c r="B1864" s="89" t="s">
        <v>54</v>
      </c>
      <c r="C1864" s="89" t="s">
        <v>47</v>
      </c>
      <c r="D1864" s="90">
        <v>44590</v>
      </c>
      <c r="AI1864" s="89">
        <v>99.740673999999999</v>
      </c>
    </row>
    <row r="1865" spans="1:35" s="89" customFormat="1" x14ac:dyDescent="0.45">
      <c r="A1865" s="89" t="s">
        <v>53</v>
      </c>
      <c r="B1865" s="89" t="s">
        <v>54</v>
      </c>
      <c r="C1865" s="89" t="s">
        <v>47</v>
      </c>
      <c r="D1865" s="90">
        <v>44591</v>
      </c>
      <c r="AI1865" s="89">
        <v>99.740673999999999</v>
      </c>
    </row>
    <row r="1866" spans="1:35" s="89" customFormat="1" x14ac:dyDescent="0.45">
      <c r="A1866" s="89" t="s">
        <v>53</v>
      </c>
      <c r="B1866" s="89" t="s">
        <v>54</v>
      </c>
      <c r="C1866" s="89" t="s">
        <v>47</v>
      </c>
      <c r="D1866" s="90">
        <v>44592</v>
      </c>
      <c r="AI1866" s="89">
        <v>99.740673999999999</v>
      </c>
    </row>
    <row r="1867" spans="1:35" s="89" customFormat="1" x14ac:dyDescent="0.45">
      <c r="A1867" s="89" t="s">
        <v>53</v>
      </c>
      <c r="B1867" s="89" t="s">
        <v>54</v>
      </c>
      <c r="C1867" s="89" t="s">
        <v>47</v>
      </c>
      <c r="D1867" s="90">
        <v>44593</v>
      </c>
      <c r="AI1867" s="89">
        <v>99.740673999999999</v>
      </c>
    </row>
    <row r="1868" spans="1:35" s="89" customFormat="1" x14ac:dyDescent="0.45">
      <c r="A1868" s="89" t="s">
        <v>53</v>
      </c>
      <c r="B1868" s="89" t="s">
        <v>54</v>
      </c>
      <c r="C1868" s="89" t="s">
        <v>47</v>
      </c>
      <c r="D1868" s="90">
        <v>44594</v>
      </c>
      <c r="AI1868" s="89">
        <v>99.740673999999999</v>
      </c>
    </row>
    <row r="1869" spans="1:35" s="89" customFormat="1" x14ac:dyDescent="0.45">
      <c r="A1869" s="89" t="s">
        <v>53</v>
      </c>
      <c r="B1869" s="89" t="s">
        <v>54</v>
      </c>
      <c r="C1869" s="89" t="s">
        <v>47</v>
      </c>
      <c r="D1869" s="90">
        <v>44595</v>
      </c>
      <c r="AI1869" s="89">
        <v>99.740673999999999</v>
      </c>
    </row>
    <row r="1870" spans="1:35" s="89" customFormat="1" x14ac:dyDescent="0.45">
      <c r="A1870" s="89" t="s">
        <v>53</v>
      </c>
      <c r="B1870" s="89" t="s">
        <v>54</v>
      </c>
      <c r="C1870" s="89" t="s">
        <v>47</v>
      </c>
      <c r="D1870" s="90">
        <v>44596</v>
      </c>
      <c r="AI1870" s="89">
        <v>99.740673999999999</v>
      </c>
    </row>
    <row r="1871" spans="1:35" s="89" customFormat="1" x14ac:dyDescent="0.45">
      <c r="A1871" s="89" t="s">
        <v>53</v>
      </c>
      <c r="B1871" s="89" t="s">
        <v>54</v>
      </c>
      <c r="C1871" s="89" t="s">
        <v>47</v>
      </c>
      <c r="D1871" s="90">
        <v>44597</v>
      </c>
      <c r="AI1871" s="89">
        <v>99.740673999999999</v>
      </c>
    </row>
    <row r="1872" spans="1:35" s="89" customFormat="1" x14ac:dyDescent="0.45">
      <c r="A1872" s="89" t="s">
        <v>53</v>
      </c>
      <c r="B1872" s="89" t="s">
        <v>54</v>
      </c>
      <c r="C1872" s="89" t="s">
        <v>47</v>
      </c>
      <c r="D1872" s="90">
        <v>44598</v>
      </c>
      <c r="AI1872" s="89">
        <v>99.740673999999999</v>
      </c>
    </row>
    <row r="1873" spans="1:35" s="89" customFormat="1" x14ac:dyDescent="0.45">
      <c r="A1873" s="89" t="s">
        <v>53</v>
      </c>
      <c r="B1873" s="89" t="s">
        <v>54</v>
      </c>
      <c r="C1873" s="89" t="s">
        <v>47</v>
      </c>
      <c r="D1873" s="90">
        <v>44599</v>
      </c>
      <c r="AI1873" s="89">
        <v>99.740673999999999</v>
      </c>
    </row>
    <row r="1874" spans="1:35" s="89" customFormat="1" x14ac:dyDescent="0.45">
      <c r="A1874" s="89" t="s">
        <v>53</v>
      </c>
      <c r="B1874" s="89" t="s">
        <v>54</v>
      </c>
      <c r="C1874" s="89" t="s">
        <v>47</v>
      </c>
      <c r="D1874" s="90">
        <v>44600</v>
      </c>
      <c r="AI1874" s="89">
        <v>99.740673999999999</v>
      </c>
    </row>
    <row r="1875" spans="1:35" s="89" customFormat="1" x14ac:dyDescent="0.45">
      <c r="A1875" s="89" t="s">
        <v>53</v>
      </c>
      <c r="B1875" s="89" t="s">
        <v>54</v>
      </c>
      <c r="C1875" s="89" t="s">
        <v>47</v>
      </c>
      <c r="D1875" s="90">
        <v>44601</v>
      </c>
      <c r="AI1875" s="89">
        <v>99.740673999999999</v>
      </c>
    </row>
    <row r="1876" spans="1:35" s="89" customFormat="1" x14ac:dyDescent="0.45">
      <c r="A1876" s="89" t="s">
        <v>53</v>
      </c>
      <c r="B1876" s="89" t="s">
        <v>54</v>
      </c>
      <c r="C1876" s="89" t="s">
        <v>47</v>
      </c>
      <c r="D1876" s="90">
        <v>44602</v>
      </c>
      <c r="AI1876" s="89">
        <v>99.740673999999999</v>
      </c>
    </row>
    <row r="1877" spans="1:35" s="89" customFormat="1" x14ac:dyDescent="0.45">
      <c r="A1877" s="89" t="s">
        <v>53</v>
      </c>
      <c r="B1877" s="89" t="s">
        <v>54</v>
      </c>
      <c r="C1877" s="89" t="s">
        <v>47</v>
      </c>
      <c r="D1877" s="90">
        <v>44603</v>
      </c>
      <c r="AI1877" s="89">
        <v>99.740673999999999</v>
      </c>
    </row>
    <row r="1878" spans="1:35" s="89" customFormat="1" x14ac:dyDescent="0.45">
      <c r="A1878" s="89" t="s">
        <v>53</v>
      </c>
      <c r="B1878" s="89" t="s">
        <v>54</v>
      </c>
      <c r="C1878" s="89" t="s">
        <v>47</v>
      </c>
      <c r="D1878" s="90">
        <v>44604</v>
      </c>
      <c r="AI1878" s="89">
        <v>99.740673999999999</v>
      </c>
    </row>
    <row r="1879" spans="1:35" s="89" customFormat="1" x14ac:dyDescent="0.45">
      <c r="A1879" s="89" t="s">
        <v>53</v>
      </c>
      <c r="B1879" s="89" t="s">
        <v>54</v>
      </c>
      <c r="C1879" s="89" t="s">
        <v>47</v>
      </c>
      <c r="D1879" s="90">
        <v>44605</v>
      </c>
      <c r="AI1879" s="89">
        <v>99.740673999999999</v>
      </c>
    </row>
    <row r="1880" spans="1:35" s="89" customFormat="1" x14ac:dyDescent="0.45">
      <c r="A1880" s="89" t="s">
        <v>53</v>
      </c>
      <c r="B1880" s="89" t="s">
        <v>54</v>
      </c>
      <c r="C1880" s="89" t="s">
        <v>47</v>
      </c>
      <c r="D1880" s="90">
        <v>44606</v>
      </c>
      <c r="AI1880" s="89">
        <v>99.740673999999999</v>
      </c>
    </row>
    <row r="1881" spans="1:35" s="89" customFormat="1" x14ac:dyDescent="0.45">
      <c r="A1881" s="89" t="s">
        <v>53</v>
      </c>
      <c r="B1881" s="89" t="s">
        <v>54</v>
      </c>
      <c r="C1881" s="89" t="s">
        <v>47</v>
      </c>
      <c r="D1881" s="90">
        <v>44607</v>
      </c>
      <c r="AI1881" s="89">
        <v>99.740673999999999</v>
      </c>
    </row>
    <row r="1882" spans="1:35" s="89" customFormat="1" x14ac:dyDescent="0.45">
      <c r="A1882" s="89" t="s">
        <v>53</v>
      </c>
      <c r="B1882" s="89" t="s">
        <v>54</v>
      </c>
      <c r="C1882" s="89" t="s">
        <v>47</v>
      </c>
      <c r="D1882" s="90">
        <v>44608</v>
      </c>
      <c r="AI1882" s="89">
        <v>99.740673999999999</v>
      </c>
    </row>
    <row r="1883" spans="1:35" s="89" customFormat="1" x14ac:dyDescent="0.45">
      <c r="A1883" s="89" t="s">
        <v>53</v>
      </c>
      <c r="B1883" s="89" t="s">
        <v>54</v>
      </c>
      <c r="C1883" s="89" t="s">
        <v>47</v>
      </c>
      <c r="D1883" s="90">
        <v>44609</v>
      </c>
      <c r="AI1883" s="89">
        <v>99.740673999999999</v>
      </c>
    </row>
    <row r="1884" spans="1:35" s="89" customFormat="1" x14ac:dyDescent="0.45">
      <c r="A1884" s="89" t="s">
        <v>53</v>
      </c>
      <c r="B1884" s="89" t="s">
        <v>54</v>
      </c>
      <c r="C1884" s="89" t="s">
        <v>47</v>
      </c>
      <c r="D1884" s="90">
        <v>44610</v>
      </c>
      <c r="AI1884" s="89">
        <v>99.740673999999999</v>
      </c>
    </row>
    <row r="1885" spans="1:35" s="89" customFormat="1" x14ac:dyDescent="0.45">
      <c r="A1885" s="89" t="s">
        <v>53</v>
      </c>
      <c r="B1885" s="89" t="s">
        <v>54</v>
      </c>
      <c r="C1885" s="89" t="s">
        <v>47</v>
      </c>
      <c r="D1885" s="90">
        <v>44611</v>
      </c>
      <c r="AI1885" s="89">
        <v>99.740673999999999</v>
      </c>
    </row>
    <row r="1886" spans="1:35" s="89" customFormat="1" x14ac:dyDescent="0.45">
      <c r="A1886" s="89" t="s">
        <v>53</v>
      </c>
      <c r="B1886" s="89" t="s">
        <v>54</v>
      </c>
      <c r="C1886" s="89" t="s">
        <v>47</v>
      </c>
      <c r="D1886" s="90">
        <v>44612</v>
      </c>
      <c r="AI1886" s="89">
        <v>99.740673999999999</v>
      </c>
    </row>
    <row r="1887" spans="1:35" s="89" customFormat="1" x14ac:dyDescent="0.45">
      <c r="A1887" s="89" t="s">
        <v>53</v>
      </c>
      <c r="B1887" s="89" t="s">
        <v>54</v>
      </c>
      <c r="C1887" s="89" t="s">
        <v>47</v>
      </c>
      <c r="D1887" s="90">
        <v>44613</v>
      </c>
      <c r="AI1887" s="89">
        <v>99.740673999999999</v>
      </c>
    </row>
    <row r="1888" spans="1:35" s="89" customFormat="1" x14ac:dyDescent="0.45">
      <c r="A1888" s="89" t="s">
        <v>53</v>
      </c>
      <c r="B1888" s="89" t="s">
        <v>54</v>
      </c>
      <c r="C1888" s="89" t="s">
        <v>47</v>
      </c>
      <c r="D1888" s="90">
        <v>44614</v>
      </c>
      <c r="AI1888" s="89">
        <v>99.740673999999999</v>
      </c>
    </row>
    <row r="1889" spans="1:35" s="89" customFormat="1" x14ac:dyDescent="0.45">
      <c r="A1889" s="89" t="s">
        <v>53</v>
      </c>
      <c r="B1889" s="89" t="s">
        <v>54</v>
      </c>
      <c r="C1889" s="89" t="s">
        <v>47</v>
      </c>
      <c r="D1889" s="90">
        <v>44615</v>
      </c>
      <c r="AI1889" s="89">
        <v>99.740673999999999</v>
      </c>
    </row>
    <row r="1890" spans="1:35" s="89" customFormat="1" x14ac:dyDescent="0.45">
      <c r="A1890" s="89" t="s">
        <v>53</v>
      </c>
      <c r="B1890" s="89" t="s">
        <v>54</v>
      </c>
      <c r="C1890" s="89" t="s">
        <v>47</v>
      </c>
      <c r="D1890" s="90">
        <v>44616</v>
      </c>
      <c r="AI1890" s="89">
        <v>99.740673999999999</v>
      </c>
    </row>
    <row r="1891" spans="1:35" s="89" customFormat="1" x14ac:dyDescent="0.45">
      <c r="A1891" s="89" t="s">
        <v>53</v>
      </c>
      <c r="B1891" s="89" t="s">
        <v>54</v>
      </c>
      <c r="C1891" s="89" t="s">
        <v>47</v>
      </c>
      <c r="D1891" s="90">
        <v>44617</v>
      </c>
      <c r="AI1891" s="89">
        <v>99.740673999999999</v>
      </c>
    </row>
    <row r="1892" spans="1:35" s="89" customFormat="1" x14ac:dyDescent="0.45">
      <c r="A1892" s="89" t="s">
        <v>53</v>
      </c>
      <c r="B1892" s="89" t="s">
        <v>54</v>
      </c>
      <c r="C1892" s="89" t="s">
        <v>47</v>
      </c>
      <c r="D1892" s="90">
        <v>44618</v>
      </c>
      <c r="AI1892" s="89">
        <v>99.740673999999999</v>
      </c>
    </row>
    <row r="1893" spans="1:35" s="89" customFormat="1" x14ac:dyDescent="0.45">
      <c r="A1893" s="89" t="s">
        <v>53</v>
      </c>
      <c r="B1893" s="89" t="s">
        <v>54</v>
      </c>
      <c r="C1893" s="89" t="s">
        <v>47</v>
      </c>
      <c r="D1893" s="90">
        <v>44619</v>
      </c>
      <c r="AI1893" s="89">
        <v>99.740673999999999</v>
      </c>
    </row>
    <row r="1894" spans="1:35" s="89" customFormat="1" x14ac:dyDescent="0.45">
      <c r="A1894" s="89" t="s">
        <v>53</v>
      </c>
      <c r="B1894" s="89" t="s">
        <v>54</v>
      </c>
      <c r="C1894" s="89" t="s">
        <v>47</v>
      </c>
      <c r="D1894" s="90">
        <v>44620</v>
      </c>
      <c r="AI1894" s="89">
        <v>99.740673999999999</v>
      </c>
    </row>
    <row r="1895" spans="1:35" s="89" customFormat="1" x14ac:dyDescent="0.45">
      <c r="A1895" s="89" t="s">
        <v>53</v>
      </c>
      <c r="B1895" s="89" t="s">
        <v>54</v>
      </c>
      <c r="C1895" s="89" t="s">
        <v>47</v>
      </c>
      <c r="D1895" s="90">
        <v>44621</v>
      </c>
      <c r="AI1895" s="89">
        <v>99.740673999999999</v>
      </c>
    </row>
    <row r="1896" spans="1:35" s="89" customFormat="1" x14ac:dyDescent="0.45">
      <c r="A1896" s="89" t="s">
        <v>53</v>
      </c>
      <c r="B1896" s="89" t="s">
        <v>54</v>
      </c>
      <c r="C1896" s="89" t="s">
        <v>47</v>
      </c>
      <c r="D1896" s="90">
        <v>44622</v>
      </c>
      <c r="AI1896" s="89">
        <v>99.740673999999999</v>
      </c>
    </row>
    <row r="1897" spans="1:35" s="89" customFormat="1" x14ac:dyDescent="0.45">
      <c r="A1897" s="89" t="s">
        <v>53</v>
      </c>
      <c r="B1897" s="89" t="s">
        <v>54</v>
      </c>
      <c r="C1897" s="89" t="s">
        <v>47</v>
      </c>
      <c r="D1897" s="90">
        <v>44623</v>
      </c>
      <c r="AI1897" s="89">
        <v>99.740673999999999</v>
      </c>
    </row>
    <row r="1898" spans="1:35" s="89" customFormat="1" x14ac:dyDescent="0.45">
      <c r="A1898" s="89" t="s">
        <v>53</v>
      </c>
      <c r="B1898" s="89" t="s">
        <v>54</v>
      </c>
      <c r="C1898" s="89" t="s">
        <v>47</v>
      </c>
      <c r="D1898" s="90">
        <v>44624</v>
      </c>
      <c r="AI1898" s="89">
        <v>99.740673999999999</v>
      </c>
    </row>
    <row r="1899" spans="1:35" s="89" customFormat="1" x14ac:dyDescent="0.45">
      <c r="A1899" s="89" t="s">
        <v>53</v>
      </c>
      <c r="B1899" s="89" t="s">
        <v>54</v>
      </c>
      <c r="C1899" s="89" t="s">
        <v>47</v>
      </c>
      <c r="D1899" s="90">
        <v>44625</v>
      </c>
      <c r="AI1899" s="89">
        <v>99.740673999999999</v>
      </c>
    </row>
    <row r="1900" spans="1:35" s="89" customFormat="1" x14ac:dyDescent="0.45">
      <c r="A1900" s="89" t="s">
        <v>53</v>
      </c>
      <c r="B1900" s="89" t="s">
        <v>54</v>
      </c>
      <c r="C1900" s="89" t="s">
        <v>47</v>
      </c>
      <c r="D1900" s="90">
        <v>44626</v>
      </c>
      <c r="AI1900" s="89">
        <v>99.740673999999999</v>
      </c>
    </row>
    <row r="1901" spans="1:35" s="89" customFormat="1" x14ac:dyDescent="0.45">
      <c r="A1901" s="89" t="s">
        <v>53</v>
      </c>
      <c r="B1901" s="89" t="s">
        <v>54</v>
      </c>
      <c r="C1901" s="89" t="s">
        <v>47</v>
      </c>
      <c r="D1901" s="90">
        <v>44627</v>
      </c>
      <c r="AI1901" s="89">
        <v>99.740673999999999</v>
      </c>
    </row>
    <row r="1902" spans="1:35" s="89" customFormat="1" x14ac:dyDescent="0.45">
      <c r="A1902" s="89" t="s">
        <v>53</v>
      </c>
      <c r="B1902" s="89" t="s">
        <v>54</v>
      </c>
      <c r="C1902" s="89" t="s">
        <v>47</v>
      </c>
      <c r="D1902" s="90">
        <v>44628</v>
      </c>
      <c r="AI1902" s="89">
        <v>99.740673999999999</v>
      </c>
    </row>
    <row r="1903" spans="1:35" s="89" customFormat="1" x14ac:dyDescent="0.45">
      <c r="A1903" s="89" t="s">
        <v>53</v>
      </c>
      <c r="B1903" s="89" t="s">
        <v>54</v>
      </c>
      <c r="C1903" s="89" t="s">
        <v>47</v>
      </c>
      <c r="D1903" s="90">
        <v>44629</v>
      </c>
      <c r="AI1903" s="89">
        <v>99.740673999999999</v>
      </c>
    </row>
    <row r="1904" spans="1:35" s="89" customFormat="1" x14ac:dyDescent="0.45">
      <c r="A1904" s="89" t="s">
        <v>53</v>
      </c>
      <c r="B1904" s="89" t="s">
        <v>54</v>
      </c>
      <c r="C1904" s="89" t="s">
        <v>47</v>
      </c>
      <c r="D1904" s="90">
        <v>44630</v>
      </c>
      <c r="AI1904" s="89">
        <v>99.740673999999999</v>
      </c>
    </row>
    <row r="1905" spans="1:35" s="89" customFormat="1" x14ac:dyDescent="0.45">
      <c r="A1905" s="89" t="s">
        <v>53</v>
      </c>
      <c r="B1905" s="89" t="s">
        <v>54</v>
      </c>
      <c r="C1905" s="89" t="s">
        <v>47</v>
      </c>
      <c r="D1905" s="90">
        <v>44631</v>
      </c>
      <c r="AI1905" s="89">
        <v>99.740673999999999</v>
      </c>
    </row>
    <row r="1906" spans="1:35" s="89" customFormat="1" x14ac:dyDescent="0.45">
      <c r="A1906" s="89" t="s">
        <v>53</v>
      </c>
      <c r="B1906" s="89" t="s">
        <v>54</v>
      </c>
      <c r="C1906" s="89" t="s">
        <v>47</v>
      </c>
      <c r="D1906" s="90">
        <v>44632</v>
      </c>
      <c r="AI1906" s="89">
        <v>99.740673999999999</v>
      </c>
    </row>
    <row r="1907" spans="1:35" s="89" customFormat="1" x14ac:dyDescent="0.45">
      <c r="A1907" s="89" t="s">
        <v>53</v>
      </c>
      <c r="B1907" s="89" t="s">
        <v>54</v>
      </c>
      <c r="C1907" s="89" t="s">
        <v>47</v>
      </c>
      <c r="D1907" s="90">
        <v>44633</v>
      </c>
      <c r="AI1907" s="89">
        <v>99.740673999999999</v>
      </c>
    </row>
    <row r="1908" spans="1:35" s="89" customFormat="1" x14ac:dyDescent="0.45">
      <c r="A1908" s="89" t="s">
        <v>53</v>
      </c>
      <c r="B1908" s="89" t="s">
        <v>54</v>
      </c>
      <c r="C1908" s="89" t="s">
        <v>47</v>
      </c>
      <c r="D1908" s="90">
        <v>44634</v>
      </c>
      <c r="AI1908" s="89">
        <v>99.740673999999999</v>
      </c>
    </row>
    <row r="1909" spans="1:35" s="89" customFormat="1" x14ac:dyDescent="0.45">
      <c r="A1909" s="89" t="s">
        <v>53</v>
      </c>
      <c r="B1909" s="89" t="s">
        <v>54</v>
      </c>
      <c r="C1909" s="89" t="s">
        <v>47</v>
      </c>
      <c r="D1909" s="90">
        <v>44635</v>
      </c>
      <c r="AI1909" s="89">
        <v>99.740673999999999</v>
      </c>
    </row>
    <row r="1910" spans="1:35" s="89" customFormat="1" x14ac:dyDescent="0.45">
      <c r="A1910" s="89" t="s">
        <v>53</v>
      </c>
      <c r="B1910" s="89" t="s">
        <v>54</v>
      </c>
      <c r="C1910" s="89" t="s">
        <v>47</v>
      </c>
      <c r="D1910" s="90">
        <v>44636</v>
      </c>
      <c r="AI1910" s="89">
        <v>99.740673999999999</v>
      </c>
    </row>
    <row r="1911" spans="1:35" s="89" customFormat="1" x14ac:dyDescent="0.45">
      <c r="A1911" s="89" t="s">
        <v>53</v>
      </c>
      <c r="B1911" s="89" t="s">
        <v>54</v>
      </c>
      <c r="C1911" s="89" t="s">
        <v>47</v>
      </c>
      <c r="D1911" s="90">
        <v>44637</v>
      </c>
      <c r="AI1911" s="89">
        <v>99.740673999999999</v>
      </c>
    </row>
    <row r="1912" spans="1:35" s="89" customFormat="1" x14ac:dyDescent="0.45">
      <c r="A1912" s="89" t="s">
        <v>53</v>
      </c>
      <c r="B1912" s="89" t="s">
        <v>54</v>
      </c>
      <c r="C1912" s="89" t="s">
        <v>47</v>
      </c>
      <c r="D1912" s="90">
        <v>44638</v>
      </c>
      <c r="AI1912" s="89">
        <v>99.740673999999999</v>
      </c>
    </row>
    <row r="1913" spans="1:35" s="89" customFormat="1" x14ac:dyDescent="0.45">
      <c r="A1913" s="89" t="s">
        <v>53</v>
      </c>
      <c r="B1913" s="89" t="s">
        <v>54</v>
      </c>
      <c r="C1913" s="89" t="s">
        <v>47</v>
      </c>
      <c r="D1913" s="90">
        <v>44639</v>
      </c>
      <c r="AI1913" s="89">
        <v>99.740673999999999</v>
      </c>
    </row>
    <row r="1914" spans="1:35" s="89" customFormat="1" x14ac:dyDescent="0.45">
      <c r="A1914" s="89" t="s">
        <v>53</v>
      </c>
      <c r="B1914" s="89" t="s">
        <v>54</v>
      </c>
      <c r="C1914" s="89" t="s">
        <v>47</v>
      </c>
      <c r="D1914" s="90">
        <v>44640</v>
      </c>
      <c r="AI1914" s="89">
        <v>99.740673999999999</v>
      </c>
    </row>
    <row r="1915" spans="1:35" s="89" customFormat="1" x14ac:dyDescent="0.45">
      <c r="A1915" s="89" t="s">
        <v>53</v>
      </c>
      <c r="B1915" s="89" t="s">
        <v>54</v>
      </c>
      <c r="C1915" s="89" t="s">
        <v>47</v>
      </c>
      <c r="D1915" s="90">
        <v>44641</v>
      </c>
      <c r="AI1915" s="89">
        <v>99.740673999999999</v>
      </c>
    </row>
    <row r="1916" spans="1:35" s="89" customFormat="1" x14ac:dyDescent="0.45">
      <c r="A1916" s="89" t="s">
        <v>53</v>
      </c>
      <c r="B1916" s="89" t="s">
        <v>54</v>
      </c>
      <c r="C1916" s="89" t="s">
        <v>47</v>
      </c>
      <c r="D1916" s="90">
        <v>44642</v>
      </c>
      <c r="AI1916" s="89">
        <v>99.740673999999999</v>
      </c>
    </row>
    <row r="1917" spans="1:35" s="89" customFormat="1" x14ac:dyDescent="0.45">
      <c r="A1917" s="89" t="s">
        <v>53</v>
      </c>
      <c r="B1917" s="89" t="s">
        <v>54</v>
      </c>
      <c r="C1917" s="89" t="s">
        <v>47</v>
      </c>
      <c r="D1917" s="90">
        <v>44643</v>
      </c>
      <c r="AI1917" s="89">
        <v>99.740673999999999</v>
      </c>
    </row>
    <row r="1918" spans="1:35" s="89" customFormat="1" x14ac:dyDescent="0.45">
      <c r="A1918" s="89" t="s">
        <v>53</v>
      </c>
      <c r="B1918" s="89" t="s">
        <v>54</v>
      </c>
      <c r="C1918" s="89" t="s">
        <v>47</v>
      </c>
      <c r="D1918" s="90">
        <v>44644</v>
      </c>
      <c r="AA1918" s="89">
        <v>0</v>
      </c>
      <c r="AB1918" s="89">
        <v>0</v>
      </c>
      <c r="AI1918" s="89">
        <v>99.740673999999999</v>
      </c>
    </row>
    <row r="1919" spans="1:35" s="89" customFormat="1" x14ac:dyDescent="0.45">
      <c r="A1919" s="89" t="s">
        <v>53</v>
      </c>
      <c r="B1919" s="89" t="s">
        <v>54</v>
      </c>
      <c r="C1919" s="89" t="s">
        <v>47</v>
      </c>
      <c r="D1919" s="90">
        <v>44645</v>
      </c>
      <c r="AA1919" s="89">
        <v>0</v>
      </c>
      <c r="AB1919" s="89">
        <v>0</v>
      </c>
      <c r="AI1919" s="89">
        <v>99.740673999999999</v>
      </c>
    </row>
    <row r="1920" spans="1:35" s="89" customFormat="1" x14ac:dyDescent="0.45">
      <c r="A1920" s="89" t="s">
        <v>53</v>
      </c>
      <c r="B1920" s="89" t="s">
        <v>54</v>
      </c>
      <c r="C1920" s="89" t="s">
        <v>47</v>
      </c>
      <c r="D1920" s="90">
        <v>44646</v>
      </c>
      <c r="AA1920" s="89">
        <v>0</v>
      </c>
      <c r="AB1920" s="89">
        <v>0</v>
      </c>
      <c r="AI1920" s="89">
        <v>95.584812580000005</v>
      </c>
    </row>
    <row r="1921" spans="1:35" s="89" customFormat="1" x14ac:dyDescent="0.45">
      <c r="A1921" s="89" t="s">
        <v>53</v>
      </c>
      <c r="B1921" s="89" t="s">
        <v>54</v>
      </c>
      <c r="C1921" s="89" t="s">
        <v>47</v>
      </c>
      <c r="D1921" s="90">
        <v>44647</v>
      </c>
      <c r="AA1921" s="89">
        <v>0</v>
      </c>
      <c r="AB1921" s="89">
        <v>0</v>
      </c>
      <c r="AI1921" s="89">
        <v>99.740673999999999</v>
      </c>
    </row>
    <row r="1922" spans="1:35" s="89" customFormat="1" x14ac:dyDescent="0.45">
      <c r="A1922" s="89" t="s">
        <v>53</v>
      </c>
      <c r="B1922" s="89" t="s">
        <v>54</v>
      </c>
      <c r="C1922" s="89" t="s">
        <v>47</v>
      </c>
      <c r="D1922" s="90">
        <v>44648</v>
      </c>
      <c r="AA1922" s="89">
        <v>0</v>
      </c>
      <c r="AB1922" s="89">
        <v>0</v>
      </c>
      <c r="AI1922" s="89">
        <v>99.740673999999999</v>
      </c>
    </row>
    <row r="1923" spans="1:35" s="89" customFormat="1" x14ac:dyDescent="0.45">
      <c r="A1923" s="89" t="s">
        <v>53</v>
      </c>
      <c r="B1923" s="89" t="s">
        <v>54</v>
      </c>
      <c r="C1923" s="89" t="s">
        <v>47</v>
      </c>
      <c r="D1923" s="90">
        <v>44649</v>
      </c>
      <c r="AA1923" s="89">
        <v>0</v>
      </c>
      <c r="AB1923" s="89">
        <v>0</v>
      </c>
      <c r="AI1923" s="89">
        <v>99.740673999999999</v>
      </c>
    </row>
    <row r="1924" spans="1:35" s="89" customFormat="1" x14ac:dyDescent="0.45">
      <c r="A1924" s="89" t="s">
        <v>53</v>
      </c>
      <c r="B1924" s="89" t="s">
        <v>54</v>
      </c>
      <c r="C1924" s="89" t="s">
        <v>47</v>
      </c>
      <c r="D1924" s="90">
        <v>44650</v>
      </c>
      <c r="AA1924" s="89">
        <v>0</v>
      </c>
      <c r="AB1924" s="89">
        <v>0</v>
      </c>
      <c r="AI1924" s="89">
        <v>99.740673999999999</v>
      </c>
    </row>
    <row r="1925" spans="1:35" s="89" customFormat="1" x14ac:dyDescent="0.45">
      <c r="A1925" s="89" t="s">
        <v>53</v>
      </c>
      <c r="B1925" s="89" t="s">
        <v>54</v>
      </c>
      <c r="C1925" s="89" t="s">
        <v>47</v>
      </c>
      <c r="D1925" s="90">
        <v>44651</v>
      </c>
      <c r="AA1925" s="89">
        <v>0</v>
      </c>
      <c r="AB1925" s="89">
        <v>0</v>
      </c>
      <c r="AI1925" s="89">
        <v>99.740673999999999</v>
      </c>
    </row>
    <row r="1926" spans="1:35" s="89" customFormat="1" x14ac:dyDescent="0.45">
      <c r="A1926" s="89" t="s">
        <v>53</v>
      </c>
      <c r="B1926" s="89" t="s">
        <v>54</v>
      </c>
      <c r="C1926" s="89" t="s">
        <v>47</v>
      </c>
      <c r="D1926" s="90">
        <v>44652</v>
      </c>
      <c r="AA1926" s="89">
        <v>0</v>
      </c>
      <c r="AB1926" s="89">
        <v>0</v>
      </c>
      <c r="AI1926" s="89">
        <v>99.740673999999999</v>
      </c>
    </row>
    <row r="1927" spans="1:35" s="89" customFormat="1" x14ac:dyDescent="0.45">
      <c r="A1927" s="89" t="s">
        <v>53</v>
      </c>
      <c r="B1927" s="89" t="s">
        <v>54</v>
      </c>
      <c r="C1927" s="89" t="s">
        <v>47</v>
      </c>
      <c r="D1927" s="90">
        <v>44653</v>
      </c>
      <c r="AI1927" s="89">
        <v>99.740673999999999</v>
      </c>
    </row>
    <row r="1928" spans="1:35" s="89" customFormat="1" x14ac:dyDescent="0.45">
      <c r="A1928" s="89" t="s">
        <v>53</v>
      </c>
      <c r="B1928" s="89" t="s">
        <v>54</v>
      </c>
      <c r="C1928" s="89" t="s">
        <v>47</v>
      </c>
      <c r="D1928" s="90">
        <v>44654</v>
      </c>
      <c r="AI1928" s="89">
        <v>99.740673999999999</v>
      </c>
    </row>
    <row r="1929" spans="1:35" s="89" customFormat="1" x14ac:dyDescent="0.45">
      <c r="A1929" s="89" t="s">
        <v>53</v>
      </c>
      <c r="B1929" s="89" t="s">
        <v>54</v>
      </c>
      <c r="C1929" s="89" t="s">
        <v>47</v>
      </c>
      <c r="D1929" s="90">
        <v>44655</v>
      </c>
      <c r="AI1929" s="89">
        <v>99.740673999999999</v>
      </c>
    </row>
    <row r="1930" spans="1:35" s="89" customFormat="1" x14ac:dyDescent="0.45">
      <c r="A1930" s="89" t="s">
        <v>53</v>
      </c>
      <c r="B1930" s="89" t="s">
        <v>54</v>
      </c>
      <c r="C1930" s="89" t="s">
        <v>47</v>
      </c>
      <c r="D1930" s="90">
        <v>44656</v>
      </c>
      <c r="AI1930" s="89">
        <v>99.740673999999999</v>
      </c>
    </row>
    <row r="1931" spans="1:35" s="89" customFormat="1" x14ac:dyDescent="0.45">
      <c r="A1931" s="89" t="s">
        <v>53</v>
      </c>
      <c r="B1931" s="89" t="s">
        <v>54</v>
      </c>
      <c r="C1931" s="89" t="s">
        <v>47</v>
      </c>
      <c r="D1931" s="90">
        <v>44657</v>
      </c>
      <c r="AI1931" s="89">
        <v>99.740673999999999</v>
      </c>
    </row>
    <row r="1932" spans="1:35" s="89" customFormat="1" x14ac:dyDescent="0.45">
      <c r="A1932" s="89" t="s">
        <v>53</v>
      </c>
      <c r="B1932" s="89" t="s">
        <v>54</v>
      </c>
      <c r="C1932" s="89" t="s">
        <v>47</v>
      </c>
      <c r="D1932" s="90">
        <v>44658</v>
      </c>
      <c r="AI1932" s="89">
        <v>99.740673999999999</v>
      </c>
    </row>
    <row r="1933" spans="1:35" s="89" customFormat="1" x14ac:dyDescent="0.45">
      <c r="A1933" s="89" t="s">
        <v>53</v>
      </c>
      <c r="B1933" s="89" t="s">
        <v>54</v>
      </c>
      <c r="C1933" s="89" t="s">
        <v>47</v>
      </c>
      <c r="D1933" s="90">
        <v>44659</v>
      </c>
      <c r="AI1933" s="89">
        <v>99.740673999999999</v>
      </c>
    </row>
    <row r="1934" spans="1:35" s="89" customFormat="1" x14ac:dyDescent="0.45">
      <c r="A1934" s="89" t="s">
        <v>53</v>
      </c>
      <c r="B1934" s="89" t="s">
        <v>54</v>
      </c>
      <c r="C1934" s="89" t="s">
        <v>47</v>
      </c>
      <c r="D1934" s="90">
        <v>44660</v>
      </c>
      <c r="AI1934" s="89">
        <v>99.740673999999999</v>
      </c>
    </row>
    <row r="1935" spans="1:35" s="89" customFormat="1" x14ac:dyDescent="0.45">
      <c r="A1935" s="89" t="s">
        <v>53</v>
      </c>
      <c r="B1935" s="89" t="s">
        <v>54</v>
      </c>
      <c r="C1935" s="89" t="s">
        <v>47</v>
      </c>
      <c r="D1935" s="90">
        <v>44661</v>
      </c>
      <c r="AI1935" s="89">
        <v>99.740673999999999</v>
      </c>
    </row>
    <row r="1936" spans="1:35" s="89" customFormat="1" x14ac:dyDescent="0.45">
      <c r="A1936" s="89" t="s">
        <v>53</v>
      </c>
      <c r="B1936" s="89" t="s">
        <v>54</v>
      </c>
      <c r="C1936" s="89" t="s">
        <v>47</v>
      </c>
      <c r="D1936" s="90">
        <v>44662</v>
      </c>
      <c r="AI1936" s="89">
        <v>99.740673999999999</v>
      </c>
    </row>
    <row r="1937" spans="1:35" s="89" customFormat="1" x14ac:dyDescent="0.45">
      <c r="A1937" s="89" t="s">
        <v>53</v>
      </c>
      <c r="B1937" s="89" t="s">
        <v>54</v>
      </c>
      <c r="C1937" s="89" t="s">
        <v>47</v>
      </c>
      <c r="D1937" s="90">
        <v>44663</v>
      </c>
      <c r="AI1937" s="89">
        <v>99.740673999999999</v>
      </c>
    </row>
    <row r="1938" spans="1:35" s="89" customFormat="1" x14ac:dyDescent="0.45">
      <c r="A1938" s="89" t="s">
        <v>53</v>
      </c>
      <c r="B1938" s="89" t="s">
        <v>54</v>
      </c>
      <c r="C1938" s="89" t="s">
        <v>47</v>
      </c>
      <c r="D1938" s="90">
        <v>44664</v>
      </c>
      <c r="AI1938" s="89">
        <v>99.740673999999999</v>
      </c>
    </row>
    <row r="1939" spans="1:35" s="89" customFormat="1" x14ac:dyDescent="0.45">
      <c r="A1939" s="89" t="s">
        <v>53</v>
      </c>
      <c r="B1939" s="89" t="s">
        <v>54</v>
      </c>
      <c r="C1939" s="89" t="s">
        <v>47</v>
      </c>
      <c r="D1939" s="90">
        <v>44665</v>
      </c>
      <c r="AI1939" s="89">
        <v>99.740673999999999</v>
      </c>
    </row>
    <row r="1940" spans="1:35" s="89" customFormat="1" x14ac:dyDescent="0.45">
      <c r="A1940" s="89" t="s">
        <v>53</v>
      </c>
      <c r="B1940" s="89" t="s">
        <v>54</v>
      </c>
      <c r="C1940" s="89" t="s">
        <v>47</v>
      </c>
      <c r="D1940" s="90">
        <v>44666</v>
      </c>
      <c r="AI1940" s="89">
        <v>99.740673999999999</v>
      </c>
    </row>
    <row r="1941" spans="1:35" s="89" customFormat="1" x14ac:dyDescent="0.45">
      <c r="A1941" s="89" t="s">
        <v>53</v>
      </c>
      <c r="B1941" s="89" t="s">
        <v>54</v>
      </c>
      <c r="C1941" s="89" t="s">
        <v>47</v>
      </c>
      <c r="D1941" s="90">
        <v>44667</v>
      </c>
      <c r="AI1941" s="89">
        <v>99.740673999999999</v>
      </c>
    </row>
    <row r="1942" spans="1:35" s="89" customFormat="1" x14ac:dyDescent="0.45">
      <c r="A1942" s="89" t="s">
        <v>53</v>
      </c>
      <c r="B1942" s="89" t="s">
        <v>54</v>
      </c>
      <c r="C1942" s="89" t="s">
        <v>47</v>
      </c>
      <c r="D1942" s="90">
        <v>44668</v>
      </c>
      <c r="AI1942" s="89">
        <v>99.740673999999999</v>
      </c>
    </row>
    <row r="1943" spans="1:35" s="89" customFormat="1" x14ac:dyDescent="0.45">
      <c r="A1943" s="89" t="s">
        <v>53</v>
      </c>
      <c r="B1943" s="89" t="s">
        <v>54</v>
      </c>
      <c r="C1943" s="89" t="s">
        <v>47</v>
      </c>
      <c r="D1943" s="90">
        <v>44669</v>
      </c>
      <c r="AI1943" s="89">
        <v>99.740673999999999</v>
      </c>
    </row>
    <row r="1944" spans="1:35" s="89" customFormat="1" x14ac:dyDescent="0.45">
      <c r="A1944" s="89" t="s">
        <v>53</v>
      </c>
      <c r="B1944" s="89" t="s">
        <v>54</v>
      </c>
      <c r="C1944" s="89" t="s">
        <v>47</v>
      </c>
      <c r="D1944" s="90">
        <v>44670</v>
      </c>
      <c r="AI1944" s="89">
        <v>99.740673999999999</v>
      </c>
    </row>
    <row r="1945" spans="1:35" s="89" customFormat="1" x14ac:dyDescent="0.45">
      <c r="A1945" s="89" t="s">
        <v>53</v>
      </c>
      <c r="B1945" s="89" t="s">
        <v>54</v>
      </c>
      <c r="C1945" s="89" t="s">
        <v>47</v>
      </c>
      <c r="D1945" s="90">
        <v>44671</v>
      </c>
      <c r="AI1945" s="89">
        <v>99.740673999999999</v>
      </c>
    </row>
    <row r="1946" spans="1:35" s="89" customFormat="1" x14ac:dyDescent="0.45">
      <c r="A1946" s="89" t="s">
        <v>53</v>
      </c>
      <c r="B1946" s="89" t="s">
        <v>54</v>
      </c>
      <c r="C1946" s="89" t="s">
        <v>47</v>
      </c>
      <c r="D1946" s="90">
        <v>44672</v>
      </c>
      <c r="AI1946" s="89">
        <v>99.740673999999999</v>
      </c>
    </row>
    <row r="1947" spans="1:35" s="89" customFormat="1" x14ac:dyDescent="0.45">
      <c r="A1947" s="89" t="s">
        <v>53</v>
      </c>
      <c r="B1947" s="89" t="s">
        <v>54</v>
      </c>
      <c r="C1947" s="89" t="s">
        <v>47</v>
      </c>
      <c r="D1947" s="90">
        <v>44673</v>
      </c>
      <c r="AI1947" s="89">
        <v>99.740673999999999</v>
      </c>
    </row>
    <row r="1948" spans="1:35" s="89" customFormat="1" x14ac:dyDescent="0.45">
      <c r="A1948" s="89" t="s">
        <v>53</v>
      </c>
      <c r="B1948" s="89" t="s">
        <v>54</v>
      </c>
      <c r="C1948" s="89" t="s">
        <v>47</v>
      </c>
      <c r="D1948" s="90">
        <v>44674</v>
      </c>
      <c r="AI1948" s="89">
        <v>99.740673999999999</v>
      </c>
    </row>
    <row r="1949" spans="1:35" s="89" customFormat="1" x14ac:dyDescent="0.45">
      <c r="A1949" s="89" t="s">
        <v>53</v>
      </c>
      <c r="B1949" s="89" t="s">
        <v>54</v>
      </c>
      <c r="C1949" s="89" t="s">
        <v>47</v>
      </c>
      <c r="D1949" s="90">
        <v>44675</v>
      </c>
      <c r="AI1949" s="89">
        <v>99.740673999999999</v>
      </c>
    </row>
    <row r="1950" spans="1:35" s="89" customFormat="1" x14ac:dyDescent="0.45">
      <c r="A1950" s="89" t="s">
        <v>53</v>
      </c>
      <c r="B1950" s="89" t="s">
        <v>54</v>
      </c>
      <c r="C1950" s="89" t="s">
        <v>47</v>
      </c>
      <c r="D1950" s="90">
        <v>44676</v>
      </c>
      <c r="AI1950" s="89">
        <v>99.740673999999999</v>
      </c>
    </row>
    <row r="1951" spans="1:35" s="89" customFormat="1" x14ac:dyDescent="0.45">
      <c r="A1951" s="89" t="s">
        <v>53</v>
      </c>
      <c r="B1951" s="89" t="s">
        <v>54</v>
      </c>
      <c r="C1951" s="89" t="s">
        <v>47</v>
      </c>
      <c r="D1951" s="90">
        <v>44677</v>
      </c>
      <c r="AI1951" s="89">
        <v>99.740673999999999</v>
      </c>
    </row>
    <row r="1952" spans="1:35" s="89" customFormat="1" x14ac:dyDescent="0.45">
      <c r="A1952" s="89" t="s">
        <v>53</v>
      </c>
      <c r="B1952" s="89" t="s">
        <v>54</v>
      </c>
      <c r="C1952" s="89" t="s">
        <v>47</v>
      </c>
      <c r="D1952" s="90">
        <v>44678</v>
      </c>
      <c r="AI1952" s="89">
        <v>99.740673999999999</v>
      </c>
    </row>
    <row r="1953" spans="1:35" s="89" customFormat="1" x14ac:dyDescent="0.45">
      <c r="A1953" s="89" t="s">
        <v>53</v>
      </c>
      <c r="B1953" s="89" t="s">
        <v>54</v>
      </c>
      <c r="C1953" s="89" t="s">
        <v>47</v>
      </c>
      <c r="D1953" s="90">
        <v>44679</v>
      </c>
      <c r="AI1953" s="89">
        <v>99.740673999999999</v>
      </c>
    </row>
    <row r="1954" spans="1:35" s="89" customFormat="1" x14ac:dyDescent="0.45">
      <c r="A1954" s="89" t="s">
        <v>53</v>
      </c>
      <c r="B1954" s="89" t="s">
        <v>54</v>
      </c>
      <c r="C1954" s="89" t="s">
        <v>47</v>
      </c>
      <c r="D1954" s="90">
        <v>44680</v>
      </c>
      <c r="AI1954" s="89">
        <v>99.740673999999999</v>
      </c>
    </row>
    <row r="1955" spans="1:35" s="89" customFormat="1" x14ac:dyDescent="0.45">
      <c r="A1955" s="89" t="s">
        <v>53</v>
      </c>
      <c r="B1955" s="89" t="s">
        <v>54</v>
      </c>
      <c r="C1955" s="89" t="s">
        <v>47</v>
      </c>
      <c r="D1955" s="90">
        <v>44681</v>
      </c>
      <c r="AI1955" s="89">
        <v>99.740673999999999</v>
      </c>
    </row>
    <row r="1956" spans="1:35" s="89" customFormat="1" x14ac:dyDescent="0.45">
      <c r="A1956" s="89" t="s">
        <v>53</v>
      </c>
      <c r="B1956" s="89" t="s">
        <v>54</v>
      </c>
      <c r="C1956" s="89" t="s">
        <v>47</v>
      </c>
      <c r="D1956" s="90">
        <v>44682</v>
      </c>
      <c r="AI1956" s="89">
        <v>99.740673999999999</v>
      </c>
    </row>
    <row r="1957" spans="1:35" s="89" customFormat="1" x14ac:dyDescent="0.45">
      <c r="A1957" s="89" t="s">
        <v>53</v>
      </c>
      <c r="B1957" s="89" t="s">
        <v>54</v>
      </c>
      <c r="C1957" s="89" t="s">
        <v>47</v>
      </c>
      <c r="D1957" s="90">
        <v>44683</v>
      </c>
      <c r="AI1957" s="89">
        <v>99.740673999999999</v>
      </c>
    </row>
    <row r="1958" spans="1:35" s="89" customFormat="1" x14ac:dyDescent="0.45">
      <c r="A1958" s="89" t="s">
        <v>53</v>
      </c>
      <c r="B1958" s="89" t="s">
        <v>54</v>
      </c>
      <c r="C1958" s="89" t="s">
        <v>47</v>
      </c>
      <c r="D1958" s="90">
        <v>44684</v>
      </c>
      <c r="AI1958" s="89">
        <v>99.740673999999999</v>
      </c>
    </row>
    <row r="1959" spans="1:35" s="89" customFormat="1" x14ac:dyDescent="0.45">
      <c r="A1959" s="89" t="s">
        <v>53</v>
      </c>
      <c r="B1959" s="89" t="s">
        <v>54</v>
      </c>
      <c r="C1959" s="89" t="s">
        <v>47</v>
      </c>
      <c r="D1959" s="90">
        <v>44685</v>
      </c>
      <c r="AI1959" s="89">
        <v>99.740673999999999</v>
      </c>
    </row>
    <row r="1960" spans="1:35" s="89" customFormat="1" x14ac:dyDescent="0.45">
      <c r="A1960" s="89" t="s">
        <v>53</v>
      </c>
      <c r="B1960" s="89" t="s">
        <v>54</v>
      </c>
      <c r="C1960" s="89" t="s">
        <v>47</v>
      </c>
      <c r="D1960" s="90">
        <v>44686</v>
      </c>
      <c r="AI1960" s="89">
        <v>99.740673999999999</v>
      </c>
    </row>
    <row r="1961" spans="1:35" s="89" customFormat="1" x14ac:dyDescent="0.45">
      <c r="A1961" s="89" t="s">
        <v>53</v>
      </c>
      <c r="B1961" s="89" t="s">
        <v>54</v>
      </c>
      <c r="C1961" s="89" t="s">
        <v>47</v>
      </c>
      <c r="D1961" s="90">
        <v>44687</v>
      </c>
      <c r="AI1961" s="89">
        <v>99.740673999999999</v>
      </c>
    </row>
    <row r="1962" spans="1:35" s="89" customFormat="1" x14ac:dyDescent="0.45">
      <c r="A1962" s="89" t="s">
        <v>53</v>
      </c>
      <c r="B1962" s="89" t="s">
        <v>54</v>
      </c>
      <c r="C1962" s="89" t="s">
        <v>47</v>
      </c>
      <c r="D1962" s="90">
        <v>44688</v>
      </c>
      <c r="AI1962" s="89">
        <v>99.740673999999999</v>
      </c>
    </row>
    <row r="1963" spans="1:35" s="89" customFormat="1" x14ac:dyDescent="0.45">
      <c r="A1963" s="89" t="s">
        <v>53</v>
      </c>
      <c r="B1963" s="89" t="s">
        <v>54</v>
      </c>
      <c r="C1963" s="89" t="s">
        <v>47</v>
      </c>
      <c r="D1963" s="90">
        <v>44689</v>
      </c>
      <c r="AI1963" s="89">
        <v>99.740673999999999</v>
      </c>
    </row>
    <row r="1964" spans="1:35" s="89" customFormat="1" x14ac:dyDescent="0.45">
      <c r="A1964" s="89" t="s">
        <v>53</v>
      </c>
      <c r="B1964" s="89" t="s">
        <v>54</v>
      </c>
      <c r="C1964" s="89" t="s">
        <v>47</v>
      </c>
      <c r="D1964" s="90">
        <v>44690</v>
      </c>
      <c r="AI1964" s="89">
        <v>99.740673999999999</v>
      </c>
    </row>
    <row r="1965" spans="1:35" s="89" customFormat="1" x14ac:dyDescent="0.45">
      <c r="A1965" s="89" t="s">
        <v>53</v>
      </c>
      <c r="B1965" s="89" t="s">
        <v>54</v>
      </c>
      <c r="C1965" s="89" t="s">
        <v>47</v>
      </c>
      <c r="D1965" s="90">
        <v>44691</v>
      </c>
      <c r="AI1965" s="89">
        <v>99.740673999999999</v>
      </c>
    </row>
    <row r="1966" spans="1:35" s="89" customFormat="1" x14ac:dyDescent="0.45">
      <c r="A1966" s="89" t="s">
        <v>53</v>
      </c>
      <c r="B1966" s="89" t="s">
        <v>54</v>
      </c>
      <c r="C1966" s="89" t="s">
        <v>47</v>
      </c>
      <c r="D1966" s="90">
        <v>44692</v>
      </c>
      <c r="AI1966" s="89">
        <v>99.740673999999999</v>
      </c>
    </row>
    <row r="1967" spans="1:35" s="89" customFormat="1" x14ac:dyDescent="0.45">
      <c r="A1967" s="89" t="s">
        <v>53</v>
      </c>
      <c r="B1967" s="89" t="s">
        <v>54</v>
      </c>
      <c r="C1967" s="89" t="s">
        <v>47</v>
      </c>
      <c r="D1967" s="90">
        <v>44693</v>
      </c>
      <c r="AI1967" s="89">
        <v>99.740673999999999</v>
      </c>
    </row>
    <row r="1968" spans="1:35" s="89" customFormat="1" x14ac:dyDescent="0.45">
      <c r="A1968" s="89" t="s">
        <v>53</v>
      </c>
      <c r="B1968" s="89" t="s">
        <v>54</v>
      </c>
      <c r="C1968" s="89" t="s">
        <v>47</v>
      </c>
      <c r="D1968" s="90">
        <v>44694</v>
      </c>
      <c r="AI1968" s="89">
        <v>99.740673999999999</v>
      </c>
    </row>
    <row r="1969" spans="1:35" s="89" customFormat="1" x14ac:dyDescent="0.45">
      <c r="A1969" s="89" t="s">
        <v>53</v>
      </c>
      <c r="B1969" s="89" t="s">
        <v>54</v>
      </c>
      <c r="C1969" s="89" t="s">
        <v>47</v>
      </c>
      <c r="D1969" s="90">
        <v>44695</v>
      </c>
      <c r="AI1969" s="89">
        <v>99.740673999999999</v>
      </c>
    </row>
    <row r="1970" spans="1:35" s="89" customFormat="1" x14ac:dyDescent="0.45">
      <c r="A1970" s="89" t="s">
        <v>53</v>
      </c>
      <c r="B1970" s="89" t="s">
        <v>54</v>
      </c>
      <c r="C1970" s="89" t="s">
        <v>47</v>
      </c>
      <c r="D1970" s="90">
        <v>44696</v>
      </c>
      <c r="AI1970" s="89">
        <v>99.740673999999999</v>
      </c>
    </row>
    <row r="1971" spans="1:35" s="89" customFormat="1" x14ac:dyDescent="0.45">
      <c r="A1971" s="89" t="s">
        <v>53</v>
      </c>
      <c r="B1971" s="89" t="s">
        <v>54</v>
      </c>
      <c r="C1971" s="89" t="s">
        <v>47</v>
      </c>
      <c r="D1971" s="90">
        <v>44697</v>
      </c>
      <c r="AI1971" s="89">
        <v>99.740673999999999</v>
      </c>
    </row>
    <row r="1972" spans="1:35" s="89" customFormat="1" x14ac:dyDescent="0.45">
      <c r="A1972" s="89" t="s">
        <v>53</v>
      </c>
      <c r="B1972" s="89" t="s">
        <v>54</v>
      </c>
      <c r="C1972" s="89" t="s">
        <v>47</v>
      </c>
      <c r="D1972" s="90">
        <v>44698</v>
      </c>
      <c r="AI1972" s="89">
        <v>99.740673999999999</v>
      </c>
    </row>
    <row r="1973" spans="1:35" s="89" customFormat="1" x14ac:dyDescent="0.45">
      <c r="A1973" s="89" t="s">
        <v>53</v>
      </c>
      <c r="B1973" s="89" t="s">
        <v>54</v>
      </c>
      <c r="C1973" s="89" t="s">
        <v>47</v>
      </c>
      <c r="D1973" s="90">
        <v>44699</v>
      </c>
      <c r="AI1973" s="89">
        <v>99.740673999999999</v>
      </c>
    </row>
    <row r="1974" spans="1:35" s="89" customFormat="1" x14ac:dyDescent="0.45">
      <c r="A1974" s="89" t="s">
        <v>53</v>
      </c>
      <c r="B1974" s="89" t="s">
        <v>54</v>
      </c>
      <c r="C1974" s="89" t="s">
        <v>47</v>
      </c>
      <c r="D1974" s="90">
        <v>44700</v>
      </c>
      <c r="AI1974" s="89">
        <v>99.740673999999999</v>
      </c>
    </row>
    <row r="1975" spans="1:35" s="89" customFormat="1" x14ac:dyDescent="0.45">
      <c r="A1975" s="89" t="s">
        <v>53</v>
      </c>
      <c r="B1975" s="89" t="s">
        <v>54</v>
      </c>
      <c r="C1975" s="89" t="s">
        <v>47</v>
      </c>
      <c r="D1975" s="90">
        <v>44701</v>
      </c>
      <c r="AI1975" s="89">
        <v>99.740673999999999</v>
      </c>
    </row>
    <row r="1976" spans="1:35" s="89" customFormat="1" x14ac:dyDescent="0.45">
      <c r="A1976" s="89" t="s">
        <v>53</v>
      </c>
      <c r="B1976" s="89" t="s">
        <v>54</v>
      </c>
      <c r="C1976" s="89" t="s">
        <v>47</v>
      </c>
      <c r="D1976" s="90">
        <v>44702</v>
      </c>
      <c r="AI1976" s="89">
        <v>99.740673999999999</v>
      </c>
    </row>
    <row r="1977" spans="1:35" s="89" customFormat="1" x14ac:dyDescent="0.45">
      <c r="A1977" s="89" t="s">
        <v>53</v>
      </c>
      <c r="B1977" s="89" t="s">
        <v>54</v>
      </c>
      <c r="C1977" s="89" t="s">
        <v>47</v>
      </c>
      <c r="D1977" s="90">
        <v>44703</v>
      </c>
      <c r="AI1977" s="89">
        <v>99.740673999999999</v>
      </c>
    </row>
    <row r="1978" spans="1:35" s="89" customFormat="1" x14ac:dyDescent="0.45">
      <c r="A1978" s="89" t="s">
        <v>53</v>
      </c>
      <c r="B1978" s="89" t="s">
        <v>54</v>
      </c>
      <c r="C1978" s="89" t="s">
        <v>47</v>
      </c>
      <c r="D1978" s="90">
        <v>44704</v>
      </c>
      <c r="AI1978" s="89">
        <v>99.740673999999999</v>
      </c>
    </row>
    <row r="1979" spans="1:35" s="89" customFormat="1" x14ac:dyDescent="0.45">
      <c r="A1979" s="89" t="s">
        <v>53</v>
      </c>
      <c r="B1979" s="89" t="s">
        <v>54</v>
      </c>
      <c r="C1979" s="89" t="s">
        <v>47</v>
      </c>
      <c r="D1979" s="90">
        <v>44705</v>
      </c>
      <c r="AI1979" s="89">
        <v>99.740673999999999</v>
      </c>
    </row>
    <row r="1980" spans="1:35" s="89" customFormat="1" x14ac:dyDescent="0.45">
      <c r="A1980" s="89" t="s">
        <v>53</v>
      </c>
      <c r="B1980" s="89" t="s">
        <v>54</v>
      </c>
      <c r="C1980" s="89" t="s">
        <v>47</v>
      </c>
      <c r="D1980" s="90">
        <v>44706</v>
      </c>
      <c r="AI1980" s="89">
        <v>99.740673999999999</v>
      </c>
    </row>
    <row r="1981" spans="1:35" s="89" customFormat="1" x14ac:dyDescent="0.45">
      <c r="A1981" s="89" t="s">
        <v>53</v>
      </c>
      <c r="B1981" s="89" t="s">
        <v>54</v>
      </c>
      <c r="C1981" s="89" t="s">
        <v>47</v>
      </c>
      <c r="D1981" s="90">
        <v>44707</v>
      </c>
      <c r="AI1981" s="89">
        <v>99.740673999999999</v>
      </c>
    </row>
    <row r="1982" spans="1:35" s="89" customFormat="1" x14ac:dyDescent="0.45">
      <c r="A1982" s="89" t="s">
        <v>53</v>
      </c>
      <c r="B1982" s="89" t="s">
        <v>54</v>
      </c>
      <c r="C1982" s="89" t="s">
        <v>47</v>
      </c>
      <c r="D1982" s="90">
        <v>44708</v>
      </c>
      <c r="AI1982" s="89">
        <v>99.740673999999999</v>
      </c>
    </row>
    <row r="1983" spans="1:35" s="89" customFormat="1" x14ac:dyDescent="0.45">
      <c r="A1983" s="89" t="s">
        <v>53</v>
      </c>
      <c r="B1983" s="89" t="s">
        <v>54</v>
      </c>
      <c r="C1983" s="89" t="s">
        <v>47</v>
      </c>
      <c r="D1983" s="90">
        <v>44709</v>
      </c>
      <c r="AI1983" s="89">
        <v>99.740673999999999</v>
      </c>
    </row>
    <row r="1984" spans="1:35" s="89" customFormat="1" x14ac:dyDescent="0.45">
      <c r="A1984" s="89" t="s">
        <v>53</v>
      </c>
      <c r="B1984" s="89" t="s">
        <v>54</v>
      </c>
      <c r="C1984" s="89" t="s">
        <v>47</v>
      </c>
      <c r="D1984" s="90">
        <v>44710</v>
      </c>
      <c r="AI1984" s="89">
        <v>99.740673999999999</v>
      </c>
    </row>
    <row r="1985" spans="1:35" s="89" customFormat="1" x14ac:dyDescent="0.45">
      <c r="A1985" s="89" t="s">
        <v>53</v>
      </c>
      <c r="B1985" s="89" t="s">
        <v>54</v>
      </c>
      <c r="C1985" s="89" t="s">
        <v>47</v>
      </c>
      <c r="D1985" s="90">
        <v>44711</v>
      </c>
      <c r="AI1985" s="89">
        <v>99.740673999999999</v>
      </c>
    </row>
    <row r="1986" spans="1:35" s="89" customFormat="1" x14ac:dyDescent="0.45">
      <c r="A1986" s="89" t="s">
        <v>53</v>
      </c>
      <c r="B1986" s="89" t="s">
        <v>54</v>
      </c>
      <c r="C1986" s="89" t="s">
        <v>47</v>
      </c>
      <c r="D1986" s="90">
        <v>44712</v>
      </c>
      <c r="AI1986" s="89">
        <v>99.740673999999999</v>
      </c>
    </row>
    <row r="1987" spans="1:35" s="89" customFormat="1" x14ac:dyDescent="0.45">
      <c r="A1987" s="89" t="s">
        <v>53</v>
      </c>
      <c r="B1987" s="89" t="s">
        <v>54</v>
      </c>
      <c r="C1987" s="89" t="s">
        <v>47</v>
      </c>
      <c r="D1987" s="90">
        <v>44713</v>
      </c>
      <c r="AI1987" s="89">
        <v>99.740673999999999</v>
      </c>
    </row>
    <row r="1988" spans="1:35" s="89" customFormat="1" x14ac:dyDescent="0.45">
      <c r="A1988" s="89" t="s">
        <v>53</v>
      </c>
      <c r="B1988" s="89" t="s">
        <v>54</v>
      </c>
      <c r="C1988" s="89" t="s">
        <v>47</v>
      </c>
      <c r="D1988" s="90">
        <v>44714</v>
      </c>
      <c r="AI1988" s="89">
        <v>99.740673999999999</v>
      </c>
    </row>
    <row r="1989" spans="1:35" s="89" customFormat="1" x14ac:dyDescent="0.45">
      <c r="A1989" s="89" t="s">
        <v>53</v>
      </c>
      <c r="B1989" s="89" t="s">
        <v>54</v>
      </c>
      <c r="C1989" s="89" t="s">
        <v>47</v>
      </c>
      <c r="D1989" s="90">
        <v>44715</v>
      </c>
      <c r="AI1989" s="89">
        <v>99.740673999999999</v>
      </c>
    </row>
    <row r="1990" spans="1:35" s="89" customFormat="1" x14ac:dyDescent="0.45">
      <c r="A1990" s="89" t="s">
        <v>53</v>
      </c>
      <c r="B1990" s="89" t="s">
        <v>54</v>
      </c>
      <c r="C1990" s="89" t="s">
        <v>47</v>
      </c>
      <c r="D1990" s="90">
        <v>44716</v>
      </c>
      <c r="AI1990" s="89">
        <v>99.740673999999999</v>
      </c>
    </row>
    <row r="1991" spans="1:35" s="89" customFormat="1" x14ac:dyDescent="0.45">
      <c r="A1991" s="89" t="s">
        <v>53</v>
      </c>
      <c r="B1991" s="89" t="s">
        <v>54</v>
      </c>
      <c r="C1991" s="89" t="s">
        <v>47</v>
      </c>
      <c r="D1991" s="90">
        <v>44717</v>
      </c>
      <c r="AI1991" s="89">
        <v>99.740673999999999</v>
      </c>
    </row>
    <row r="1992" spans="1:35" s="89" customFormat="1" x14ac:dyDescent="0.45">
      <c r="A1992" s="89" t="s">
        <v>53</v>
      </c>
      <c r="B1992" s="89" t="s">
        <v>54</v>
      </c>
      <c r="C1992" s="89" t="s">
        <v>47</v>
      </c>
      <c r="D1992" s="90">
        <v>44718</v>
      </c>
      <c r="AI1992" s="89">
        <v>99.740673999999999</v>
      </c>
    </row>
    <row r="1993" spans="1:35" s="89" customFormat="1" x14ac:dyDescent="0.45">
      <c r="A1993" s="89" t="s">
        <v>53</v>
      </c>
      <c r="B1993" s="89" t="s">
        <v>54</v>
      </c>
      <c r="C1993" s="89" t="s">
        <v>47</v>
      </c>
      <c r="D1993" s="90">
        <v>44719</v>
      </c>
      <c r="AA1993" s="89">
        <v>0</v>
      </c>
      <c r="AB1993" s="89">
        <v>0</v>
      </c>
      <c r="AI1993" s="89">
        <v>99.740673999999999</v>
      </c>
    </row>
    <row r="1994" spans="1:35" s="89" customFormat="1" x14ac:dyDescent="0.45">
      <c r="A1994" s="89" t="s">
        <v>53</v>
      </c>
      <c r="B1994" s="89" t="s">
        <v>54</v>
      </c>
      <c r="C1994" s="89" t="s">
        <v>47</v>
      </c>
      <c r="D1994" s="90">
        <v>44720</v>
      </c>
      <c r="AA1994" s="89">
        <v>0</v>
      </c>
      <c r="AB1994" s="89">
        <v>0</v>
      </c>
      <c r="AI1994" s="89">
        <v>99.740673999999999</v>
      </c>
    </row>
    <row r="1995" spans="1:35" s="89" customFormat="1" x14ac:dyDescent="0.45">
      <c r="A1995" s="89" t="s">
        <v>53</v>
      </c>
      <c r="B1995" s="89" t="s">
        <v>54</v>
      </c>
      <c r="C1995" s="89" t="s">
        <v>47</v>
      </c>
      <c r="D1995" s="90">
        <v>44721</v>
      </c>
      <c r="AA1995" s="89">
        <v>0</v>
      </c>
      <c r="AB1995" s="89">
        <v>0</v>
      </c>
      <c r="AI1995" s="89">
        <v>99.740673999999999</v>
      </c>
    </row>
    <row r="1996" spans="1:35" s="89" customFormat="1" x14ac:dyDescent="0.45">
      <c r="A1996" s="89" t="s">
        <v>53</v>
      </c>
      <c r="B1996" s="89" t="s">
        <v>54</v>
      </c>
      <c r="C1996" s="89" t="s">
        <v>47</v>
      </c>
      <c r="D1996" s="90">
        <v>44722</v>
      </c>
      <c r="AA1996" s="89">
        <v>0</v>
      </c>
      <c r="AB1996" s="89">
        <v>0</v>
      </c>
      <c r="AI1996" s="89">
        <v>99.740673999999999</v>
      </c>
    </row>
    <row r="1997" spans="1:35" s="89" customFormat="1" x14ac:dyDescent="0.45">
      <c r="A1997" s="89" t="s">
        <v>53</v>
      </c>
      <c r="B1997" s="89" t="s">
        <v>54</v>
      </c>
      <c r="C1997" s="89" t="s">
        <v>47</v>
      </c>
      <c r="D1997" s="90">
        <v>44723</v>
      </c>
      <c r="AA1997" s="89">
        <v>0</v>
      </c>
      <c r="AB1997" s="89">
        <v>0</v>
      </c>
      <c r="AI1997" s="89">
        <v>99.740673999999999</v>
      </c>
    </row>
    <row r="1998" spans="1:35" s="89" customFormat="1" x14ac:dyDescent="0.45">
      <c r="A1998" s="89" t="s">
        <v>53</v>
      </c>
      <c r="B1998" s="89" t="s">
        <v>54</v>
      </c>
      <c r="C1998" s="89" t="s">
        <v>47</v>
      </c>
      <c r="D1998" s="90">
        <v>44724</v>
      </c>
      <c r="AA1998" s="89">
        <v>0</v>
      </c>
      <c r="AB1998" s="89">
        <v>0</v>
      </c>
      <c r="AI1998" s="89">
        <v>99.740673999999999</v>
      </c>
    </row>
    <row r="1999" spans="1:35" s="89" customFormat="1" x14ac:dyDescent="0.45">
      <c r="A1999" s="89" t="s">
        <v>53</v>
      </c>
      <c r="B1999" s="89" t="s">
        <v>54</v>
      </c>
      <c r="C1999" s="89" t="s">
        <v>47</v>
      </c>
      <c r="D1999" s="90">
        <v>44725</v>
      </c>
      <c r="AA1999" s="89">
        <v>0</v>
      </c>
      <c r="AB1999" s="89">
        <v>0</v>
      </c>
      <c r="AI1999" s="89">
        <v>99.740673999999999</v>
      </c>
    </row>
    <row r="2000" spans="1:35" s="89" customFormat="1" x14ac:dyDescent="0.45">
      <c r="A2000" s="89" t="s">
        <v>53</v>
      </c>
      <c r="B2000" s="89" t="s">
        <v>54</v>
      </c>
      <c r="C2000" s="89" t="s">
        <v>47</v>
      </c>
      <c r="D2000" s="90">
        <v>44726</v>
      </c>
      <c r="AA2000" s="89">
        <v>0</v>
      </c>
      <c r="AB2000" s="89">
        <v>0</v>
      </c>
      <c r="AI2000" s="89">
        <v>99.740673999999999</v>
      </c>
    </row>
    <row r="2001" spans="1:35" s="89" customFormat="1" x14ac:dyDescent="0.45">
      <c r="A2001" s="89" t="s">
        <v>53</v>
      </c>
      <c r="B2001" s="89" t="s">
        <v>54</v>
      </c>
      <c r="C2001" s="89" t="s">
        <v>47</v>
      </c>
      <c r="D2001" s="90">
        <v>44727</v>
      </c>
      <c r="AA2001" s="89">
        <v>0</v>
      </c>
      <c r="AB2001" s="89">
        <v>0</v>
      </c>
      <c r="AI2001" s="89">
        <v>99.740673999999999</v>
      </c>
    </row>
    <row r="2002" spans="1:35" s="89" customFormat="1" x14ac:dyDescent="0.45">
      <c r="A2002" s="89" t="s">
        <v>53</v>
      </c>
      <c r="B2002" s="89" t="s">
        <v>54</v>
      </c>
      <c r="C2002" s="89" t="s">
        <v>47</v>
      </c>
      <c r="D2002" s="90">
        <v>44728</v>
      </c>
      <c r="AA2002" s="89">
        <v>0</v>
      </c>
      <c r="AB2002" s="89">
        <v>0</v>
      </c>
      <c r="AI2002" s="89">
        <v>99.740673999999999</v>
      </c>
    </row>
    <row r="2003" spans="1:35" s="89" customFormat="1" x14ac:dyDescent="0.45">
      <c r="A2003" s="89" t="s">
        <v>53</v>
      </c>
      <c r="B2003" s="89" t="s">
        <v>54</v>
      </c>
      <c r="C2003" s="89" t="s">
        <v>47</v>
      </c>
      <c r="D2003" s="90">
        <v>44729</v>
      </c>
      <c r="AA2003" s="89">
        <v>0</v>
      </c>
      <c r="AB2003" s="89">
        <v>0</v>
      </c>
      <c r="AI2003" s="89">
        <v>99.740673999999999</v>
      </c>
    </row>
    <row r="2004" spans="1:35" s="89" customFormat="1" x14ac:dyDescent="0.45">
      <c r="A2004" s="89" t="s">
        <v>53</v>
      </c>
      <c r="B2004" s="89" t="s">
        <v>54</v>
      </c>
      <c r="C2004" s="89" t="s">
        <v>47</v>
      </c>
      <c r="D2004" s="90">
        <v>44730</v>
      </c>
      <c r="AA2004" s="89">
        <v>0</v>
      </c>
      <c r="AB2004" s="89">
        <v>0</v>
      </c>
      <c r="AI2004" s="89">
        <v>99.740673999999999</v>
      </c>
    </row>
    <row r="2005" spans="1:35" s="89" customFormat="1" x14ac:dyDescent="0.45">
      <c r="A2005" s="89" t="s">
        <v>53</v>
      </c>
      <c r="B2005" s="89" t="s">
        <v>54</v>
      </c>
      <c r="C2005" s="89" t="s">
        <v>47</v>
      </c>
      <c r="D2005" s="90">
        <v>44731</v>
      </c>
      <c r="AA2005" s="89">
        <v>0</v>
      </c>
      <c r="AB2005" s="89">
        <v>0</v>
      </c>
      <c r="AI2005" s="89">
        <v>99.740673999999999</v>
      </c>
    </row>
    <row r="2006" spans="1:35" s="89" customFormat="1" x14ac:dyDescent="0.45">
      <c r="A2006" s="89" t="s">
        <v>53</v>
      </c>
      <c r="B2006" s="89" t="s">
        <v>54</v>
      </c>
      <c r="C2006" s="89" t="s">
        <v>47</v>
      </c>
      <c r="D2006" s="90">
        <v>44732</v>
      </c>
      <c r="AA2006" s="89">
        <v>0</v>
      </c>
      <c r="AB2006" s="89">
        <v>0</v>
      </c>
      <c r="AI2006" s="89">
        <v>99.740673999999999</v>
      </c>
    </row>
    <row r="2007" spans="1:35" s="89" customFormat="1" x14ac:dyDescent="0.45">
      <c r="A2007" s="89" t="s">
        <v>53</v>
      </c>
      <c r="B2007" s="89" t="s">
        <v>54</v>
      </c>
      <c r="C2007" s="89" t="s">
        <v>47</v>
      </c>
      <c r="D2007" s="90">
        <v>44733</v>
      </c>
      <c r="AA2007" s="89">
        <v>0</v>
      </c>
      <c r="AB2007" s="89">
        <v>0</v>
      </c>
      <c r="AI2007" s="89">
        <v>99.740673999999999</v>
      </c>
    </row>
    <row r="2008" spans="1:35" s="89" customFormat="1" x14ac:dyDescent="0.45">
      <c r="A2008" s="89" t="s">
        <v>53</v>
      </c>
      <c r="B2008" s="89" t="s">
        <v>54</v>
      </c>
      <c r="C2008" s="89" t="s">
        <v>47</v>
      </c>
      <c r="D2008" s="90">
        <v>44734</v>
      </c>
      <c r="AA2008" s="89">
        <v>0</v>
      </c>
      <c r="AB2008" s="89">
        <v>0</v>
      </c>
      <c r="AI2008" s="89">
        <v>99.740673999999999</v>
      </c>
    </row>
    <row r="2009" spans="1:35" s="89" customFormat="1" x14ac:dyDescent="0.45">
      <c r="A2009" s="89" t="s">
        <v>53</v>
      </c>
      <c r="B2009" s="89" t="s">
        <v>54</v>
      </c>
      <c r="C2009" s="89" t="s">
        <v>47</v>
      </c>
      <c r="D2009" s="90">
        <v>44735</v>
      </c>
      <c r="AA2009" s="89">
        <v>0</v>
      </c>
      <c r="AB2009" s="89">
        <v>0</v>
      </c>
      <c r="AI2009" s="89">
        <v>99.740673999999999</v>
      </c>
    </row>
    <row r="2010" spans="1:35" s="89" customFormat="1" x14ac:dyDescent="0.45">
      <c r="A2010" s="89" t="s">
        <v>53</v>
      </c>
      <c r="B2010" s="89" t="s">
        <v>54</v>
      </c>
      <c r="C2010" s="89" t="s">
        <v>47</v>
      </c>
      <c r="D2010" s="90">
        <v>44736</v>
      </c>
      <c r="AA2010" s="89">
        <v>0</v>
      </c>
      <c r="AB2010" s="89">
        <v>0</v>
      </c>
      <c r="AI2010" s="89">
        <v>99.740673999999999</v>
      </c>
    </row>
    <row r="2011" spans="1:35" s="89" customFormat="1" x14ac:dyDescent="0.45">
      <c r="A2011" s="89" t="s">
        <v>53</v>
      </c>
      <c r="B2011" s="89" t="s">
        <v>54</v>
      </c>
      <c r="C2011" s="89" t="s">
        <v>47</v>
      </c>
      <c r="D2011" s="90">
        <v>44737</v>
      </c>
      <c r="AI2011" s="89">
        <v>99.740673999999999</v>
      </c>
    </row>
    <row r="2012" spans="1:35" s="89" customFormat="1" x14ac:dyDescent="0.45">
      <c r="A2012" s="89" t="s">
        <v>53</v>
      </c>
      <c r="B2012" s="89" t="s">
        <v>54</v>
      </c>
      <c r="C2012" s="89" t="s">
        <v>47</v>
      </c>
      <c r="D2012" s="90">
        <v>44738</v>
      </c>
      <c r="AI2012" s="89">
        <v>99.740673999999999</v>
      </c>
    </row>
    <row r="2013" spans="1:35" s="89" customFormat="1" x14ac:dyDescent="0.45">
      <c r="A2013" s="89" t="s">
        <v>53</v>
      </c>
      <c r="B2013" s="89" t="s">
        <v>54</v>
      </c>
      <c r="C2013" s="89" t="s">
        <v>47</v>
      </c>
      <c r="D2013" s="90">
        <v>44739</v>
      </c>
      <c r="AI2013" s="89">
        <v>99.740673999999999</v>
      </c>
    </row>
    <row r="2014" spans="1:35" s="89" customFormat="1" x14ac:dyDescent="0.45">
      <c r="A2014" s="89" t="s">
        <v>53</v>
      </c>
      <c r="B2014" s="89" t="s">
        <v>54</v>
      </c>
      <c r="C2014" s="89" t="s">
        <v>47</v>
      </c>
      <c r="D2014" s="90">
        <v>44740</v>
      </c>
      <c r="AI2014" s="89">
        <v>99.740673999999999</v>
      </c>
    </row>
    <row r="2015" spans="1:35" s="89" customFormat="1" x14ac:dyDescent="0.45">
      <c r="A2015" s="89" t="s">
        <v>53</v>
      </c>
      <c r="B2015" s="89" t="s">
        <v>54</v>
      </c>
      <c r="C2015" s="89" t="s">
        <v>47</v>
      </c>
      <c r="D2015" s="90">
        <v>44741</v>
      </c>
      <c r="AI2015" s="89">
        <v>99.740673999999999</v>
      </c>
    </row>
    <row r="2016" spans="1:35" s="89" customFormat="1" x14ac:dyDescent="0.45">
      <c r="A2016" s="89" t="s">
        <v>53</v>
      </c>
      <c r="B2016" s="89" t="s">
        <v>54</v>
      </c>
      <c r="C2016" s="89" t="s">
        <v>47</v>
      </c>
      <c r="D2016" s="90">
        <v>44742</v>
      </c>
      <c r="AI2016" s="89">
        <v>99.740673999999999</v>
      </c>
    </row>
    <row r="2017" spans="1:35" s="89" customFormat="1" x14ac:dyDescent="0.45">
      <c r="A2017" s="89" t="s">
        <v>53</v>
      </c>
      <c r="B2017" s="89" t="s">
        <v>54</v>
      </c>
      <c r="C2017" s="89" t="s">
        <v>47</v>
      </c>
      <c r="D2017" s="90">
        <v>44743</v>
      </c>
      <c r="AI2017" s="89">
        <v>99.740673999999999</v>
      </c>
    </row>
    <row r="2018" spans="1:35" s="89" customFormat="1" x14ac:dyDescent="0.45">
      <c r="A2018" s="89" t="s">
        <v>53</v>
      </c>
      <c r="B2018" s="89" t="s">
        <v>54</v>
      </c>
      <c r="C2018" s="89" t="s">
        <v>47</v>
      </c>
      <c r="D2018" s="90">
        <v>44744</v>
      </c>
      <c r="AI2018" s="89">
        <v>99.740673999999999</v>
      </c>
    </row>
    <row r="2019" spans="1:35" s="89" customFormat="1" x14ac:dyDescent="0.45">
      <c r="A2019" s="89" t="s">
        <v>53</v>
      </c>
      <c r="B2019" s="89" t="s">
        <v>54</v>
      </c>
      <c r="C2019" s="89" t="s">
        <v>47</v>
      </c>
      <c r="D2019" s="90">
        <v>44745</v>
      </c>
      <c r="AI2019" s="89">
        <v>99.740673999999999</v>
      </c>
    </row>
    <row r="2020" spans="1:35" s="89" customFormat="1" x14ac:dyDescent="0.45">
      <c r="A2020" s="89" t="s">
        <v>53</v>
      </c>
      <c r="B2020" s="89" t="s">
        <v>54</v>
      </c>
      <c r="C2020" s="89" t="s">
        <v>47</v>
      </c>
      <c r="D2020" s="90">
        <v>44746</v>
      </c>
      <c r="AI2020" s="89">
        <v>99.740673999999999</v>
      </c>
    </row>
    <row r="2021" spans="1:35" s="89" customFormat="1" x14ac:dyDescent="0.45">
      <c r="A2021" s="89" t="s">
        <v>53</v>
      </c>
      <c r="B2021" s="89" t="s">
        <v>54</v>
      </c>
      <c r="C2021" s="89" t="s">
        <v>47</v>
      </c>
      <c r="D2021" s="90">
        <v>44747</v>
      </c>
      <c r="AI2021" s="89">
        <v>99.740673999999999</v>
      </c>
    </row>
    <row r="2022" spans="1:35" s="89" customFormat="1" x14ac:dyDescent="0.45">
      <c r="A2022" s="89" t="s">
        <v>53</v>
      </c>
      <c r="B2022" s="89" t="s">
        <v>54</v>
      </c>
      <c r="C2022" s="89" t="s">
        <v>47</v>
      </c>
      <c r="D2022" s="90">
        <v>44748</v>
      </c>
      <c r="AI2022" s="89">
        <v>99.740673999999999</v>
      </c>
    </row>
    <row r="2023" spans="1:35" s="89" customFormat="1" x14ac:dyDescent="0.45">
      <c r="A2023" s="89" t="s">
        <v>53</v>
      </c>
      <c r="B2023" s="89" t="s">
        <v>54</v>
      </c>
      <c r="C2023" s="89" t="s">
        <v>47</v>
      </c>
      <c r="D2023" s="90">
        <v>44749</v>
      </c>
      <c r="AI2023" s="89">
        <v>99.740673999999999</v>
      </c>
    </row>
    <row r="2024" spans="1:35" s="89" customFormat="1" x14ac:dyDescent="0.45">
      <c r="A2024" s="89" t="s">
        <v>53</v>
      </c>
      <c r="B2024" s="89" t="s">
        <v>54</v>
      </c>
      <c r="C2024" s="89" t="s">
        <v>47</v>
      </c>
      <c r="D2024" s="90">
        <v>44750</v>
      </c>
      <c r="AI2024" s="89">
        <v>99.740673999999999</v>
      </c>
    </row>
    <row r="2025" spans="1:35" s="89" customFormat="1" x14ac:dyDescent="0.45">
      <c r="A2025" s="89" t="s">
        <v>53</v>
      </c>
      <c r="B2025" s="89" t="s">
        <v>54</v>
      </c>
      <c r="C2025" s="89" t="s">
        <v>47</v>
      </c>
      <c r="D2025" s="90">
        <v>44751</v>
      </c>
      <c r="AI2025" s="89">
        <v>99.740673999999999</v>
      </c>
    </row>
    <row r="2026" spans="1:35" s="89" customFormat="1" x14ac:dyDescent="0.45">
      <c r="A2026" s="89" t="s">
        <v>53</v>
      </c>
      <c r="B2026" s="89" t="s">
        <v>54</v>
      </c>
      <c r="C2026" s="89" t="s">
        <v>47</v>
      </c>
      <c r="D2026" s="90">
        <v>44752</v>
      </c>
      <c r="AI2026" s="89">
        <v>99.740673999999999</v>
      </c>
    </row>
    <row r="2027" spans="1:35" s="89" customFormat="1" x14ac:dyDescent="0.45">
      <c r="A2027" s="89" t="s">
        <v>53</v>
      </c>
      <c r="B2027" s="89" t="s">
        <v>54</v>
      </c>
      <c r="C2027" s="89" t="s">
        <v>47</v>
      </c>
      <c r="D2027" s="90">
        <v>44753</v>
      </c>
      <c r="AI2027" s="89">
        <v>99.740673999999999</v>
      </c>
    </row>
    <row r="2028" spans="1:35" s="89" customFormat="1" x14ac:dyDescent="0.45">
      <c r="A2028" s="89" t="s">
        <v>53</v>
      </c>
      <c r="B2028" s="89" t="s">
        <v>54</v>
      </c>
      <c r="C2028" s="89" t="s">
        <v>47</v>
      </c>
      <c r="D2028" s="90">
        <v>44754</v>
      </c>
      <c r="AI2028" s="89">
        <v>99.740673999999999</v>
      </c>
    </row>
    <row r="2029" spans="1:35" s="89" customFormat="1" x14ac:dyDescent="0.45">
      <c r="A2029" s="89" t="s">
        <v>53</v>
      </c>
      <c r="B2029" s="89" t="s">
        <v>54</v>
      </c>
      <c r="C2029" s="89" t="s">
        <v>47</v>
      </c>
      <c r="D2029" s="90">
        <v>44755</v>
      </c>
      <c r="AI2029" s="89">
        <v>99.740673999999999</v>
      </c>
    </row>
    <row r="2030" spans="1:35" s="89" customFormat="1" x14ac:dyDescent="0.45">
      <c r="A2030" s="89" t="s">
        <v>53</v>
      </c>
      <c r="B2030" s="89" t="s">
        <v>54</v>
      </c>
      <c r="C2030" s="89" t="s">
        <v>47</v>
      </c>
      <c r="D2030" s="90">
        <v>44756</v>
      </c>
      <c r="AI2030" s="89">
        <v>99.740673999999999</v>
      </c>
    </row>
    <row r="2031" spans="1:35" s="89" customFormat="1" x14ac:dyDescent="0.45">
      <c r="A2031" s="89" t="s">
        <v>53</v>
      </c>
      <c r="B2031" s="89" t="s">
        <v>54</v>
      </c>
      <c r="C2031" s="89" t="s">
        <v>47</v>
      </c>
      <c r="D2031" s="90">
        <v>44757</v>
      </c>
      <c r="AI2031" s="89">
        <v>99.740673999999999</v>
      </c>
    </row>
    <row r="2032" spans="1:35" s="89" customFormat="1" x14ac:dyDescent="0.45">
      <c r="A2032" s="89" t="s">
        <v>53</v>
      </c>
      <c r="B2032" s="89" t="s">
        <v>54</v>
      </c>
      <c r="C2032" s="89" t="s">
        <v>47</v>
      </c>
      <c r="D2032" s="90">
        <v>44758</v>
      </c>
      <c r="AI2032" s="89">
        <v>99.740673999999999</v>
      </c>
    </row>
    <row r="2033" spans="1:35" s="89" customFormat="1" x14ac:dyDescent="0.45">
      <c r="A2033" s="89" t="s">
        <v>53</v>
      </c>
      <c r="B2033" s="89" t="s">
        <v>54</v>
      </c>
      <c r="C2033" s="89" t="s">
        <v>47</v>
      </c>
      <c r="D2033" s="90">
        <v>44759</v>
      </c>
      <c r="AI2033" s="89">
        <v>99.740673999999999</v>
      </c>
    </row>
    <row r="2034" spans="1:35" s="89" customFormat="1" x14ac:dyDescent="0.45">
      <c r="A2034" s="89" t="s">
        <v>53</v>
      </c>
      <c r="B2034" s="89" t="s">
        <v>54</v>
      </c>
      <c r="C2034" s="89" t="s">
        <v>47</v>
      </c>
      <c r="D2034" s="90">
        <v>44760</v>
      </c>
      <c r="AI2034" s="89">
        <v>99.740673999999999</v>
      </c>
    </row>
    <row r="2035" spans="1:35" s="89" customFormat="1" x14ac:dyDescent="0.45">
      <c r="A2035" s="89" t="s">
        <v>53</v>
      </c>
      <c r="B2035" s="89" t="s">
        <v>54</v>
      </c>
      <c r="C2035" s="89" t="s">
        <v>47</v>
      </c>
      <c r="D2035" s="90">
        <v>44761</v>
      </c>
      <c r="AI2035" s="89">
        <v>99.740673999999999</v>
      </c>
    </row>
    <row r="2036" spans="1:35" s="89" customFormat="1" x14ac:dyDescent="0.45">
      <c r="A2036" s="89" t="s">
        <v>53</v>
      </c>
      <c r="B2036" s="89" t="s">
        <v>54</v>
      </c>
      <c r="C2036" s="89" t="s">
        <v>47</v>
      </c>
      <c r="D2036" s="90">
        <v>44762</v>
      </c>
      <c r="AI2036" s="89">
        <v>99.740673999999999</v>
      </c>
    </row>
    <row r="2037" spans="1:35" s="89" customFormat="1" x14ac:dyDescent="0.45">
      <c r="A2037" s="89" t="s">
        <v>53</v>
      </c>
      <c r="B2037" s="89" t="s">
        <v>54</v>
      </c>
      <c r="C2037" s="89" t="s">
        <v>47</v>
      </c>
      <c r="D2037" s="90">
        <v>44763</v>
      </c>
      <c r="AI2037" s="89">
        <v>99.740673999999999</v>
      </c>
    </row>
    <row r="2038" spans="1:35" s="89" customFormat="1" x14ac:dyDescent="0.45">
      <c r="A2038" s="89" t="s">
        <v>53</v>
      </c>
      <c r="B2038" s="89" t="s">
        <v>54</v>
      </c>
      <c r="C2038" s="89" t="s">
        <v>47</v>
      </c>
      <c r="D2038" s="90">
        <v>44764</v>
      </c>
      <c r="AI2038" s="89">
        <v>99.740673999999999</v>
      </c>
    </row>
    <row r="2039" spans="1:35" s="89" customFormat="1" x14ac:dyDescent="0.45">
      <c r="A2039" s="89" t="s">
        <v>53</v>
      </c>
      <c r="B2039" s="89" t="s">
        <v>54</v>
      </c>
      <c r="C2039" s="89" t="s">
        <v>47</v>
      </c>
      <c r="D2039" s="90">
        <v>44765</v>
      </c>
      <c r="AI2039" s="89">
        <v>99.740673999999999</v>
      </c>
    </row>
    <row r="2040" spans="1:35" s="89" customFormat="1" x14ac:dyDescent="0.45">
      <c r="A2040" s="89" t="s">
        <v>53</v>
      </c>
      <c r="B2040" s="89" t="s">
        <v>54</v>
      </c>
      <c r="C2040" s="89" t="s">
        <v>47</v>
      </c>
      <c r="D2040" s="90">
        <v>44766</v>
      </c>
      <c r="AI2040" s="89">
        <v>99.740673999999999</v>
      </c>
    </row>
    <row r="2041" spans="1:35" s="89" customFormat="1" x14ac:dyDescent="0.45">
      <c r="A2041" s="89" t="s">
        <v>53</v>
      </c>
      <c r="B2041" s="89" t="s">
        <v>54</v>
      </c>
      <c r="C2041" s="89" t="s">
        <v>47</v>
      </c>
      <c r="D2041" s="90">
        <v>44767</v>
      </c>
      <c r="AI2041" s="89">
        <v>99.740673999999999</v>
      </c>
    </row>
    <row r="2042" spans="1:35" s="89" customFormat="1" x14ac:dyDescent="0.45">
      <c r="A2042" s="89" t="s">
        <v>53</v>
      </c>
      <c r="B2042" s="89" t="s">
        <v>54</v>
      </c>
      <c r="C2042" s="89" t="s">
        <v>47</v>
      </c>
      <c r="D2042" s="90">
        <v>44768</v>
      </c>
      <c r="AI2042" s="89">
        <v>99.740673999999999</v>
      </c>
    </row>
    <row r="2043" spans="1:35" s="89" customFormat="1" x14ac:dyDescent="0.45">
      <c r="A2043" s="89" t="s">
        <v>53</v>
      </c>
      <c r="B2043" s="89" t="s">
        <v>54</v>
      </c>
      <c r="C2043" s="89" t="s">
        <v>47</v>
      </c>
      <c r="D2043" s="90">
        <v>44769</v>
      </c>
      <c r="AI2043" s="89">
        <v>99.740673999999999</v>
      </c>
    </row>
    <row r="2044" spans="1:35" s="89" customFormat="1" x14ac:dyDescent="0.45">
      <c r="A2044" s="89" t="s">
        <v>53</v>
      </c>
      <c r="B2044" s="89" t="s">
        <v>54</v>
      </c>
      <c r="C2044" s="89" t="s">
        <v>47</v>
      </c>
      <c r="D2044" s="90">
        <v>44770</v>
      </c>
      <c r="AI2044" s="89">
        <v>99.740673999999999</v>
      </c>
    </row>
    <row r="2045" spans="1:35" s="89" customFormat="1" x14ac:dyDescent="0.45">
      <c r="A2045" s="89" t="s">
        <v>53</v>
      </c>
      <c r="B2045" s="89" t="s">
        <v>54</v>
      </c>
      <c r="C2045" s="89" t="s">
        <v>47</v>
      </c>
      <c r="D2045" s="90">
        <v>44771</v>
      </c>
      <c r="AI2045" s="89">
        <v>99.740673999999999</v>
      </c>
    </row>
    <row r="2046" spans="1:35" s="89" customFormat="1" x14ac:dyDescent="0.45">
      <c r="A2046" s="89" t="s">
        <v>53</v>
      </c>
      <c r="B2046" s="89" t="s">
        <v>54</v>
      </c>
      <c r="C2046" s="89" t="s">
        <v>47</v>
      </c>
      <c r="D2046" s="90">
        <v>44772</v>
      </c>
      <c r="AI2046" s="89">
        <v>99.740673999999999</v>
      </c>
    </row>
    <row r="2047" spans="1:35" s="89" customFormat="1" x14ac:dyDescent="0.45">
      <c r="A2047" s="89" t="s">
        <v>53</v>
      </c>
      <c r="B2047" s="89" t="s">
        <v>54</v>
      </c>
      <c r="C2047" s="89" t="s">
        <v>47</v>
      </c>
      <c r="D2047" s="90">
        <v>44773</v>
      </c>
      <c r="AI2047" s="89">
        <v>99.740673999999999</v>
      </c>
    </row>
    <row r="2048" spans="1:35" s="89" customFormat="1" x14ac:dyDescent="0.45">
      <c r="A2048" s="89" t="s">
        <v>53</v>
      </c>
      <c r="B2048" s="89" t="s">
        <v>54</v>
      </c>
      <c r="C2048" s="89" t="s">
        <v>47</v>
      </c>
      <c r="D2048" s="90">
        <v>44774</v>
      </c>
      <c r="AI2048" s="89">
        <v>99.740673999999999</v>
      </c>
    </row>
    <row r="2049" spans="1:35" s="89" customFormat="1" x14ac:dyDescent="0.45">
      <c r="A2049" s="89" t="s">
        <v>53</v>
      </c>
      <c r="B2049" s="89" t="s">
        <v>54</v>
      </c>
      <c r="C2049" s="89" t="s">
        <v>47</v>
      </c>
      <c r="D2049" s="90">
        <v>44775</v>
      </c>
      <c r="AI2049" s="89">
        <v>99.740673999999999</v>
      </c>
    </row>
    <row r="2050" spans="1:35" s="89" customFormat="1" x14ac:dyDescent="0.45">
      <c r="A2050" s="89" t="s">
        <v>53</v>
      </c>
      <c r="B2050" s="89" t="s">
        <v>54</v>
      </c>
      <c r="C2050" s="89" t="s">
        <v>47</v>
      </c>
      <c r="D2050" s="90">
        <v>44776</v>
      </c>
      <c r="AI2050" s="89">
        <v>99.740673999999999</v>
      </c>
    </row>
    <row r="2051" spans="1:35" s="89" customFormat="1" x14ac:dyDescent="0.45">
      <c r="A2051" s="89" t="s">
        <v>53</v>
      </c>
      <c r="B2051" s="89" t="s">
        <v>54</v>
      </c>
      <c r="C2051" s="89" t="s">
        <v>47</v>
      </c>
      <c r="D2051" s="90">
        <v>44777</v>
      </c>
      <c r="AI2051" s="89">
        <v>99.740673999999999</v>
      </c>
    </row>
    <row r="2052" spans="1:35" s="89" customFormat="1" x14ac:dyDescent="0.45">
      <c r="A2052" s="89" t="s">
        <v>53</v>
      </c>
      <c r="B2052" s="89" t="s">
        <v>54</v>
      </c>
      <c r="C2052" s="89" t="s">
        <v>47</v>
      </c>
      <c r="D2052" s="90">
        <v>44778</v>
      </c>
      <c r="AI2052" s="89">
        <v>99.740673999999999</v>
      </c>
    </row>
    <row r="2053" spans="1:35" s="89" customFormat="1" x14ac:dyDescent="0.45">
      <c r="A2053" s="89" t="s">
        <v>53</v>
      </c>
      <c r="B2053" s="89" t="s">
        <v>54</v>
      </c>
      <c r="C2053" s="89" t="s">
        <v>47</v>
      </c>
      <c r="D2053" s="90">
        <v>44779</v>
      </c>
      <c r="AI2053" s="89">
        <v>99.740673999999999</v>
      </c>
    </row>
    <row r="2054" spans="1:35" s="89" customFormat="1" x14ac:dyDescent="0.45">
      <c r="A2054" s="89" t="s">
        <v>53</v>
      </c>
      <c r="B2054" s="89" t="s">
        <v>54</v>
      </c>
      <c r="C2054" s="89" t="s">
        <v>47</v>
      </c>
      <c r="D2054" s="90">
        <v>44780</v>
      </c>
      <c r="AI2054" s="89">
        <v>99.740673999999999</v>
      </c>
    </row>
    <row r="2055" spans="1:35" s="89" customFormat="1" x14ac:dyDescent="0.45">
      <c r="A2055" s="89" t="s">
        <v>53</v>
      </c>
      <c r="B2055" s="89" t="s">
        <v>54</v>
      </c>
      <c r="C2055" s="89" t="s">
        <v>47</v>
      </c>
      <c r="D2055" s="90">
        <v>44781</v>
      </c>
      <c r="AI2055" s="89">
        <v>99.740673999999999</v>
      </c>
    </row>
    <row r="2056" spans="1:35" s="89" customFormat="1" x14ac:dyDescent="0.45">
      <c r="A2056" s="89" t="s">
        <v>53</v>
      </c>
      <c r="B2056" s="89" t="s">
        <v>54</v>
      </c>
      <c r="C2056" s="89" t="s">
        <v>47</v>
      </c>
      <c r="D2056" s="90">
        <v>44782</v>
      </c>
      <c r="AI2056" s="89">
        <v>99.740673999999999</v>
      </c>
    </row>
    <row r="2057" spans="1:35" s="89" customFormat="1" x14ac:dyDescent="0.45">
      <c r="A2057" s="89" t="s">
        <v>53</v>
      </c>
      <c r="B2057" s="89" t="s">
        <v>54</v>
      </c>
      <c r="C2057" s="89" t="s">
        <v>47</v>
      </c>
      <c r="D2057" s="90">
        <v>44783</v>
      </c>
      <c r="AI2057" s="89">
        <v>99.740673999999999</v>
      </c>
    </row>
    <row r="2058" spans="1:35" s="89" customFormat="1" x14ac:dyDescent="0.45">
      <c r="A2058" s="89" t="s">
        <v>53</v>
      </c>
      <c r="B2058" s="89" t="s">
        <v>54</v>
      </c>
      <c r="C2058" s="89" t="s">
        <v>47</v>
      </c>
      <c r="D2058" s="90">
        <v>44784</v>
      </c>
      <c r="AI2058" s="89">
        <v>99.740673999999999</v>
      </c>
    </row>
    <row r="2059" spans="1:35" s="89" customFormat="1" x14ac:dyDescent="0.45">
      <c r="A2059" s="89" t="s">
        <v>53</v>
      </c>
      <c r="B2059" s="89" t="s">
        <v>54</v>
      </c>
      <c r="C2059" s="89" t="s">
        <v>47</v>
      </c>
      <c r="D2059" s="90">
        <v>44785</v>
      </c>
      <c r="AI2059" s="89">
        <v>99.740673999999999</v>
      </c>
    </row>
    <row r="2060" spans="1:35" s="89" customFormat="1" x14ac:dyDescent="0.45">
      <c r="A2060" s="89" t="s">
        <v>53</v>
      </c>
      <c r="B2060" s="89" t="s">
        <v>54</v>
      </c>
      <c r="C2060" s="89" t="s">
        <v>47</v>
      </c>
      <c r="D2060" s="90">
        <v>44786</v>
      </c>
      <c r="AI2060" s="89">
        <v>99.740673999999999</v>
      </c>
    </row>
    <row r="2061" spans="1:35" s="89" customFormat="1" x14ac:dyDescent="0.45">
      <c r="A2061" s="89" t="s">
        <v>53</v>
      </c>
      <c r="B2061" s="89" t="s">
        <v>54</v>
      </c>
      <c r="C2061" s="89" t="s">
        <v>47</v>
      </c>
      <c r="D2061" s="90">
        <v>44787</v>
      </c>
      <c r="AI2061" s="89">
        <v>99.740673999999999</v>
      </c>
    </row>
    <row r="2062" spans="1:35" s="89" customFormat="1" x14ac:dyDescent="0.45">
      <c r="A2062" s="89" t="s">
        <v>53</v>
      </c>
      <c r="B2062" s="89" t="s">
        <v>54</v>
      </c>
      <c r="C2062" s="89" t="s">
        <v>47</v>
      </c>
      <c r="D2062" s="90">
        <v>44788</v>
      </c>
      <c r="AI2062" s="89">
        <v>99.740673999999999</v>
      </c>
    </row>
    <row r="2063" spans="1:35" s="89" customFormat="1" x14ac:dyDescent="0.45">
      <c r="A2063" s="89" t="s">
        <v>53</v>
      </c>
      <c r="B2063" s="89" t="s">
        <v>54</v>
      </c>
      <c r="C2063" s="89" t="s">
        <v>47</v>
      </c>
      <c r="D2063" s="90">
        <v>44789</v>
      </c>
      <c r="AI2063" s="89">
        <v>99.740673999999999</v>
      </c>
    </row>
    <row r="2064" spans="1:35" s="89" customFormat="1" x14ac:dyDescent="0.45">
      <c r="A2064" s="89" t="s">
        <v>53</v>
      </c>
      <c r="B2064" s="89" t="s">
        <v>54</v>
      </c>
      <c r="C2064" s="89" t="s">
        <v>47</v>
      </c>
      <c r="D2064" s="90">
        <v>44790</v>
      </c>
      <c r="AI2064" s="89">
        <v>99.740673999999999</v>
      </c>
    </row>
    <row r="2065" spans="1:35" s="89" customFormat="1" x14ac:dyDescent="0.45">
      <c r="A2065" s="89" t="s">
        <v>53</v>
      </c>
      <c r="B2065" s="89" t="s">
        <v>54</v>
      </c>
      <c r="C2065" s="89" t="s">
        <v>47</v>
      </c>
      <c r="D2065" s="90">
        <v>44791</v>
      </c>
      <c r="AI2065" s="89">
        <v>99.740673999999999</v>
      </c>
    </row>
    <row r="2066" spans="1:35" s="89" customFormat="1" x14ac:dyDescent="0.45">
      <c r="A2066" s="89" t="s">
        <v>53</v>
      </c>
      <c r="B2066" s="89" t="s">
        <v>54</v>
      </c>
      <c r="C2066" s="89" t="s">
        <v>47</v>
      </c>
      <c r="D2066" s="90">
        <v>44792</v>
      </c>
      <c r="AI2066" s="89">
        <v>99.740673999999999</v>
      </c>
    </row>
    <row r="2067" spans="1:35" s="89" customFormat="1" x14ac:dyDescent="0.45">
      <c r="A2067" s="89" t="s">
        <v>53</v>
      </c>
      <c r="B2067" s="89" t="s">
        <v>54</v>
      </c>
      <c r="C2067" s="89" t="s">
        <v>47</v>
      </c>
      <c r="D2067" s="90">
        <v>44793</v>
      </c>
      <c r="AI2067" s="89">
        <v>99.740673999999999</v>
      </c>
    </row>
    <row r="2068" spans="1:35" s="89" customFormat="1" x14ac:dyDescent="0.45">
      <c r="A2068" s="89" t="s">
        <v>53</v>
      </c>
      <c r="B2068" s="89" t="s">
        <v>54</v>
      </c>
      <c r="C2068" s="89" t="s">
        <v>47</v>
      </c>
      <c r="D2068" s="90">
        <v>44794</v>
      </c>
      <c r="AI2068" s="89">
        <v>99.740673999999999</v>
      </c>
    </row>
    <row r="2069" spans="1:35" s="89" customFormat="1" x14ac:dyDescent="0.45">
      <c r="A2069" s="89" t="s">
        <v>53</v>
      </c>
      <c r="B2069" s="89" t="s">
        <v>54</v>
      </c>
      <c r="C2069" s="89" t="s">
        <v>47</v>
      </c>
      <c r="D2069" s="90">
        <v>44795</v>
      </c>
      <c r="AI2069" s="89">
        <v>99.740673999999999</v>
      </c>
    </row>
    <row r="2070" spans="1:35" s="89" customFormat="1" x14ac:dyDescent="0.45">
      <c r="A2070" s="89" t="s">
        <v>53</v>
      </c>
      <c r="B2070" s="89" t="s">
        <v>54</v>
      </c>
      <c r="C2070" s="89" t="s">
        <v>47</v>
      </c>
      <c r="D2070" s="90">
        <v>44796</v>
      </c>
      <c r="AI2070" s="89">
        <v>99.740673999999999</v>
      </c>
    </row>
    <row r="2071" spans="1:35" s="89" customFormat="1" x14ac:dyDescent="0.45">
      <c r="A2071" s="89" t="s">
        <v>53</v>
      </c>
      <c r="B2071" s="89" t="s">
        <v>54</v>
      </c>
      <c r="C2071" s="89" t="s">
        <v>47</v>
      </c>
      <c r="D2071" s="90">
        <v>44797</v>
      </c>
      <c r="AI2071" s="89">
        <v>99.740673999999999</v>
      </c>
    </row>
    <row r="2072" spans="1:35" s="89" customFormat="1" x14ac:dyDescent="0.45">
      <c r="A2072" s="89" t="s">
        <v>53</v>
      </c>
      <c r="B2072" s="89" t="s">
        <v>54</v>
      </c>
      <c r="C2072" s="89" t="s">
        <v>47</v>
      </c>
      <c r="D2072" s="90">
        <v>44798</v>
      </c>
      <c r="AI2072" s="89">
        <v>99.740673999999999</v>
      </c>
    </row>
    <row r="2073" spans="1:35" s="89" customFormat="1" x14ac:dyDescent="0.45">
      <c r="A2073" s="89" t="s">
        <v>53</v>
      </c>
      <c r="B2073" s="89" t="s">
        <v>54</v>
      </c>
      <c r="C2073" s="89" t="s">
        <v>47</v>
      </c>
      <c r="D2073" s="90">
        <v>44799</v>
      </c>
      <c r="AI2073" s="89">
        <v>99.740673999999999</v>
      </c>
    </row>
    <row r="2074" spans="1:35" s="89" customFormat="1" x14ac:dyDescent="0.45">
      <c r="A2074" s="89" t="s">
        <v>53</v>
      </c>
      <c r="B2074" s="89" t="s">
        <v>54</v>
      </c>
      <c r="C2074" s="89" t="s">
        <v>47</v>
      </c>
      <c r="D2074" s="90">
        <v>44800</v>
      </c>
      <c r="AI2074" s="89">
        <v>99.740673999999999</v>
      </c>
    </row>
    <row r="2075" spans="1:35" s="89" customFormat="1" x14ac:dyDescent="0.45">
      <c r="A2075" s="89" t="s">
        <v>53</v>
      </c>
      <c r="B2075" s="89" t="s">
        <v>54</v>
      </c>
      <c r="C2075" s="89" t="s">
        <v>47</v>
      </c>
      <c r="D2075" s="90">
        <v>44801</v>
      </c>
      <c r="AI2075" s="89">
        <v>99.740673999999999</v>
      </c>
    </row>
    <row r="2076" spans="1:35" s="89" customFormat="1" x14ac:dyDescent="0.45">
      <c r="A2076" s="89" t="s">
        <v>53</v>
      </c>
      <c r="B2076" s="89" t="s">
        <v>54</v>
      </c>
      <c r="C2076" s="89" t="s">
        <v>47</v>
      </c>
      <c r="D2076" s="90">
        <v>44802</v>
      </c>
      <c r="AI2076" s="89">
        <v>99.740673999999999</v>
      </c>
    </row>
    <row r="2077" spans="1:35" s="89" customFormat="1" x14ac:dyDescent="0.45">
      <c r="A2077" s="89" t="s">
        <v>53</v>
      </c>
      <c r="B2077" s="89" t="s">
        <v>54</v>
      </c>
      <c r="C2077" s="89" t="s">
        <v>47</v>
      </c>
      <c r="D2077" s="90">
        <v>44803</v>
      </c>
      <c r="AI2077" s="89">
        <v>99.740673999999999</v>
      </c>
    </row>
    <row r="2078" spans="1:35" s="89" customFormat="1" x14ac:dyDescent="0.45">
      <c r="A2078" s="89" t="s">
        <v>53</v>
      </c>
      <c r="B2078" s="89" t="s">
        <v>54</v>
      </c>
      <c r="C2078" s="89" t="s">
        <v>47</v>
      </c>
      <c r="D2078" s="90">
        <v>44804</v>
      </c>
      <c r="AI2078" s="89">
        <v>99.740673999999999</v>
      </c>
    </row>
    <row r="2079" spans="1:35" s="89" customFormat="1" x14ac:dyDescent="0.45">
      <c r="A2079" s="89" t="s">
        <v>53</v>
      </c>
      <c r="B2079" s="89" t="s">
        <v>54</v>
      </c>
      <c r="C2079" s="89" t="s">
        <v>47</v>
      </c>
      <c r="D2079" s="90">
        <v>44805</v>
      </c>
      <c r="AI2079" s="89">
        <v>99.740673999999999</v>
      </c>
    </row>
    <row r="2080" spans="1:35" s="89" customFormat="1" x14ac:dyDescent="0.45">
      <c r="A2080" s="89" t="s">
        <v>53</v>
      </c>
      <c r="B2080" s="89" t="s">
        <v>54</v>
      </c>
      <c r="C2080" s="89" t="s">
        <v>47</v>
      </c>
      <c r="D2080" s="90">
        <v>44806</v>
      </c>
      <c r="AI2080" s="89">
        <v>99.740673999999999</v>
      </c>
    </row>
    <row r="2081" spans="1:35" s="89" customFormat="1" x14ac:dyDescent="0.45">
      <c r="A2081" s="89" t="s">
        <v>53</v>
      </c>
      <c r="B2081" s="89" t="s">
        <v>54</v>
      </c>
      <c r="C2081" s="89" t="s">
        <v>47</v>
      </c>
      <c r="D2081" s="90">
        <v>44807</v>
      </c>
      <c r="AI2081" s="89">
        <v>99.740673999999999</v>
      </c>
    </row>
    <row r="2082" spans="1:35" s="89" customFormat="1" x14ac:dyDescent="0.45">
      <c r="A2082" s="89" t="s">
        <v>53</v>
      </c>
      <c r="B2082" s="89" t="s">
        <v>54</v>
      </c>
      <c r="C2082" s="89" t="s">
        <v>47</v>
      </c>
      <c r="D2082" s="90">
        <v>44808</v>
      </c>
      <c r="AI2082" s="89">
        <v>99.740673999999999</v>
      </c>
    </row>
    <row r="2083" spans="1:35" s="89" customFormat="1" x14ac:dyDescent="0.45">
      <c r="A2083" s="89" t="s">
        <v>53</v>
      </c>
      <c r="B2083" s="89" t="s">
        <v>54</v>
      </c>
      <c r="C2083" s="89" t="s">
        <v>47</v>
      </c>
      <c r="D2083" s="90">
        <v>44809</v>
      </c>
      <c r="AI2083" s="89">
        <v>99.740673999999999</v>
      </c>
    </row>
    <row r="2084" spans="1:35" s="89" customFormat="1" x14ac:dyDescent="0.45">
      <c r="A2084" s="89" t="s">
        <v>53</v>
      </c>
      <c r="B2084" s="89" t="s">
        <v>54</v>
      </c>
      <c r="C2084" s="89" t="s">
        <v>47</v>
      </c>
      <c r="D2084" s="90">
        <v>44810</v>
      </c>
      <c r="AI2084" s="89">
        <v>99.740673999999999</v>
      </c>
    </row>
    <row r="2085" spans="1:35" s="89" customFormat="1" x14ac:dyDescent="0.45">
      <c r="A2085" s="89" t="s">
        <v>53</v>
      </c>
      <c r="B2085" s="89" t="s">
        <v>54</v>
      </c>
      <c r="C2085" s="89" t="s">
        <v>47</v>
      </c>
      <c r="D2085" s="90">
        <v>44811</v>
      </c>
      <c r="AI2085" s="89">
        <v>99.740673999999999</v>
      </c>
    </row>
    <row r="2086" spans="1:35" s="89" customFormat="1" x14ac:dyDescent="0.45">
      <c r="A2086" s="89" t="s">
        <v>53</v>
      </c>
      <c r="B2086" s="89" t="s">
        <v>54</v>
      </c>
      <c r="C2086" s="89" t="s">
        <v>47</v>
      </c>
      <c r="D2086" s="90">
        <v>44812</v>
      </c>
      <c r="AI2086" s="89">
        <v>99.740673999999999</v>
      </c>
    </row>
    <row r="2087" spans="1:35" s="89" customFormat="1" x14ac:dyDescent="0.45">
      <c r="A2087" s="89" t="s">
        <v>53</v>
      </c>
      <c r="B2087" s="89" t="s">
        <v>54</v>
      </c>
      <c r="C2087" s="89" t="s">
        <v>47</v>
      </c>
      <c r="D2087" s="90">
        <v>44813</v>
      </c>
      <c r="AI2087" s="89">
        <v>99.740673999999999</v>
      </c>
    </row>
    <row r="2088" spans="1:35" s="89" customFormat="1" x14ac:dyDescent="0.45">
      <c r="A2088" s="89" t="s">
        <v>53</v>
      </c>
      <c r="B2088" s="89" t="s">
        <v>54</v>
      </c>
      <c r="C2088" s="89" t="s">
        <v>47</v>
      </c>
      <c r="D2088" s="90">
        <v>44814</v>
      </c>
      <c r="AI2088" s="89">
        <v>99.740673999999999</v>
      </c>
    </row>
    <row r="2089" spans="1:35" s="89" customFormat="1" x14ac:dyDescent="0.45">
      <c r="A2089" s="89" t="s">
        <v>53</v>
      </c>
      <c r="B2089" s="89" t="s">
        <v>54</v>
      </c>
      <c r="C2089" s="89" t="s">
        <v>47</v>
      </c>
      <c r="D2089" s="90">
        <v>44815</v>
      </c>
      <c r="AI2089" s="89">
        <v>99.740673999999999</v>
      </c>
    </row>
    <row r="2090" spans="1:35" s="89" customFormat="1" x14ac:dyDescent="0.45">
      <c r="A2090" s="89" t="s">
        <v>53</v>
      </c>
      <c r="B2090" s="89" t="s">
        <v>54</v>
      </c>
      <c r="C2090" s="89" t="s">
        <v>47</v>
      </c>
      <c r="D2090" s="90">
        <v>44816</v>
      </c>
      <c r="AI2090" s="89">
        <v>99.740673999999999</v>
      </c>
    </row>
    <row r="2091" spans="1:35" s="89" customFormat="1" x14ac:dyDescent="0.45">
      <c r="A2091" s="89" t="s">
        <v>53</v>
      </c>
      <c r="B2091" s="89" t="s">
        <v>54</v>
      </c>
      <c r="C2091" s="89" t="s">
        <v>47</v>
      </c>
      <c r="D2091" s="90">
        <v>44817</v>
      </c>
      <c r="AI2091" s="89">
        <v>99.740673999999999</v>
      </c>
    </row>
    <row r="2092" spans="1:35" s="89" customFormat="1" x14ac:dyDescent="0.45">
      <c r="A2092" s="89" t="s">
        <v>53</v>
      </c>
      <c r="B2092" s="89" t="s">
        <v>54</v>
      </c>
      <c r="C2092" s="89" t="s">
        <v>47</v>
      </c>
      <c r="D2092" s="90">
        <v>44818</v>
      </c>
      <c r="AI2092" s="89">
        <v>99.740673999999999</v>
      </c>
    </row>
    <row r="2093" spans="1:35" s="89" customFormat="1" x14ac:dyDescent="0.45">
      <c r="A2093" s="89" t="s">
        <v>53</v>
      </c>
      <c r="B2093" s="89" t="s">
        <v>54</v>
      </c>
      <c r="C2093" s="89" t="s">
        <v>47</v>
      </c>
      <c r="D2093" s="90">
        <v>44819</v>
      </c>
      <c r="AI2093" s="89">
        <v>99.740673999999999</v>
      </c>
    </row>
    <row r="2094" spans="1:35" s="89" customFormat="1" x14ac:dyDescent="0.45">
      <c r="A2094" s="89" t="s">
        <v>53</v>
      </c>
      <c r="B2094" s="89" t="s">
        <v>54</v>
      </c>
      <c r="C2094" s="89" t="s">
        <v>47</v>
      </c>
      <c r="D2094" s="90">
        <v>44820</v>
      </c>
      <c r="AI2094" s="89">
        <v>99.740673999999999</v>
      </c>
    </row>
    <row r="2095" spans="1:35" s="89" customFormat="1" x14ac:dyDescent="0.45">
      <c r="A2095" s="89" t="s">
        <v>53</v>
      </c>
      <c r="B2095" s="89" t="s">
        <v>54</v>
      </c>
      <c r="C2095" s="89" t="s">
        <v>47</v>
      </c>
      <c r="D2095" s="90">
        <v>44821</v>
      </c>
      <c r="AI2095" s="89">
        <v>99.740673999999999</v>
      </c>
    </row>
    <row r="2096" spans="1:35" s="89" customFormat="1" x14ac:dyDescent="0.45">
      <c r="A2096" s="89" t="s">
        <v>53</v>
      </c>
      <c r="B2096" s="89" t="s">
        <v>54</v>
      </c>
      <c r="C2096" s="89" t="s">
        <v>47</v>
      </c>
      <c r="D2096" s="90">
        <v>44822</v>
      </c>
      <c r="AI2096" s="89">
        <v>99.740673999999999</v>
      </c>
    </row>
    <row r="2097" spans="1:35" s="89" customFormat="1" x14ac:dyDescent="0.45">
      <c r="A2097" s="89" t="s">
        <v>53</v>
      </c>
      <c r="B2097" s="89" t="s">
        <v>54</v>
      </c>
      <c r="C2097" s="89" t="s">
        <v>47</v>
      </c>
      <c r="D2097" s="90">
        <v>44823</v>
      </c>
      <c r="AI2097" s="89">
        <v>99.740673999999999</v>
      </c>
    </row>
    <row r="2098" spans="1:35" s="89" customFormat="1" x14ac:dyDescent="0.45">
      <c r="A2098" s="89" t="s">
        <v>53</v>
      </c>
      <c r="B2098" s="89" t="s">
        <v>54</v>
      </c>
      <c r="C2098" s="89" t="s">
        <v>47</v>
      </c>
      <c r="D2098" s="90">
        <v>44824</v>
      </c>
      <c r="AI2098" s="89">
        <v>99.740673999999999</v>
      </c>
    </row>
    <row r="2099" spans="1:35" s="89" customFormat="1" x14ac:dyDescent="0.45">
      <c r="A2099" s="89" t="s">
        <v>53</v>
      </c>
      <c r="B2099" s="89" t="s">
        <v>54</v>
      </c>
      <c r="C2099" s="89" t="s">
        <v>47</v>
      </c>
      <c r="D2099" s="90">
        <v>44825</v>
      </c>
      <c r="AI2099" s="89">
        <v>99.740673999999999</v>
      </c>
    </row>
    <row r="2100" spans="1:35" s="89" customFormat="1" x14ac:dyDescent="0.45">
      <c r="A2100" s="89" t="s">
        <v>53</v>
      </c>
      <c r="B2100" s="89" t="s">
        <v>54</v>
      </c>
      <c r="C2100" s="89" t="s">
        <v>47</v>
      </c>
      <c r="D2100" s="90">
        <v>44826</v>
      </c>
      <c r="AI2100" s="89">
        <v>99.740673999999999</v>
      </c>
    </row>
    <row r="2101" spans="1:35" s="89" customFormat="1" x14ac:dyDescent="0.45">
      <c r="A2101" s="89" t="s">
        <v>53</v>
      </c>
      <c r="B2101" s="89" t="s">
        <v>54</v>
      </c>
      <c r="C2101" s="89" t="s">
        <v>47</v>
      </c>
      <c r="D2101" s="90">
        <v>44827</v>
      </c>
      <c r="AI2101" s="89">
        <v>99.740673999999999</v>
      </c>
    </row>
    <row r="2102" spans="1:35" s="89" customFormat="1" x14ac:dyDescent="0.45">
      <c r="A2102" s="89" t="s">
        <v>53</v>
      </c>
      <c r="B2102" s="89" t="s">
        <v>54</v>
      </c>
      <c r="C2102" s="89" t="s">
        <v>47</v>
      </c>
      <c r="D2102" s="90">
        <v>44828</v>
      </c>
      <c r="AI2102" s="89">
        <v>99.740673999999999</v>
      </c>
    </row>
    <row r="2103" spans="1:35" s="89" customFormat="1" x14ac:dyDescent="0.45">
      <c r="A2103" s="89" t="s">
        <v>53</v>
      </c>
      <c r="B2103" s="89" t="s">
        <v>54</v>
      </c>
      <c r="C2103" s="89" t="s">
        <v>47</v>
      </c>
      <c r="D2103" s="90">
        <v>44829</v>
      </c>
      <c r="AI2103" s="89">
        <v>99.740673999999999</v>
      </c>
    </row>
    <row r="2104" spans="1:35" s="89" customFormat="1" x14ac:dyDescent="0.45">
      <c r="A2104" s="89" t="s">
        <v>53</v>
      </c>
      <c r="B2104" s="89" t="s">
        <v>54</v>
      </c>
      <c r="C2104" s="89" t="s">
        <v>47</v>
      </c>
      <c r="D2104" s="90">
        <v>44830</v>
      </c>
      <c r="AI2104" s="89">
        <v>99.740673999999999</v>
      </c>
    </row>
    <row r="2105" spans="1:35" s="89" customFormat="1" x14ac:dyDescent="0.45">
      <c r="A2105" s="89" t="s">
        <v>53</v>
      </c>
      <c r="B2105" s="89" t="s">
        <v>54</v>
      </c>
      <c r="C2105" s="89" t="s">
        <v>47</v>
      </c>
      <c r="D2105" s="90">
        <v>44831</v>
      </c>
      <c r="AI2105" s="89">
        <v>99.740673999999999</v>
      </c>
    </row>
    <row r="2106" spans="1:35" s="89" customFormat="1" x14ac:dyDescent="0.45">
      <c r="A2106" s="89" t="s">
        <v>53</v>
      </c>
      <c r="B2106" s="89" t="s">
        <v>54</v>
      </c>
      <c r="C2106" s="89" t="s">
        <v>47</v>
      </c>
      <c r="D2106" s="90">
        <v>44832</v>
      </c>
      <c r="AI2106" s="89">
        <v>99.740673999999999</v>
      </c>
    </row>
    <row r="2107" spans="1:35" s="89" customFormat="1" x14ac:dyDescent="0.45">
      <c r="A2107" s="89" t="s">
        <v>53</v>
      </c>
      <c r="B2107" s="89" t="s">
        <v>54</v>
      </c>
      <c r="C2107" s="89" t="s">
        <v>47</v>
      </c>
      <c r="D2107" s="90">
        <v>44833</v>
      </c>
      <c r="AI2107" s="89">
        <v>99.740673999999999</v>
      </c>
    </row>
    <row r="2108" spans="1:35" s="89" customFormat="1" x14ac:dyDescent="0.45">
      <c r="A2108" s="89" t="s">
        <v>53</v>
      </c>
      <c r="B2108" s="89" t="s">
        <v>54</v>
      </c>
      <c r="C2108" s="89" t="s">
        <v>47</v>
      </c>
      <c r="D2108" s="90">
        <v>44834</v>
      </c>
      <c r="AI2108" s="89">
        <v>99.740673999999999</v>
      </c>
    </row>
    <row r="2109" spans="1:35" s="89" customFormat="1" x14ac:dyDescent="0.45">
      <c r="A2109" s="89" t="s">
        <v>53</v>
      </c>
      <c r="B2109" s="89" t="s">
        <v>54</v>
      </c>
      <c r="C2109" s="89" t="s">
        <v>47</v>
      </c>
      <c r="D2109" s="90">
        <v>44835</v>
      </c>
      <c r="AI2109" s="89">
        <v>99.740673999999999</v>
      </c>
    </row>
    <row r="2110" spans="1:35" s="89" customFormat="1" x14ac:dyDescent="0.45">
      <c r="A2110" s="89" t="s">
        <v>53</v>
      </c>
      <c r="B2110" s="89" t="s">
        <v>54</v>
      </c>
      <c r="C2110" s="89" t="s">
        <v>47</v>
      </c>
      <c r="D2110" s="90">
        <v>44836</v>
      </c>
      <c r="AI2110" s="89">
        <v>99.740673999999999</v>
      </c>
    </row>
    <row r="2111" spans="1:35" s="89" customFormat="1" x14ac:dyDescent="0.45">
      <c r="A2111" s="89" t="s">
        <v>53</v>
      </c>
      <c r="B2111" s="89" t="s">
        <v>54</v>
      </c>
      <c r="C2111" s="89" t="s">
        <v>47</v>
      </c>
      <c r="D2111" s="90">
        <v>44837</v>
      </c>
      <c r="AI2111" s="89">
        <v>99.740673999999999</v>
      </c>
    </row>
    <row r="2112" spans="1:35" s="89" customFormat="1" x14ac:dyDescent="0.45">
      <c r="A2112" s="89" t="s">
        <v>53</v>
      </c>
      <c r="B2112" s="89" t="s">
        <v>54</v>
      </c>
      <c r="C2112" s="89" t="s">
        <v>47</v>
      </c>
      <c r="D2112" s="90">
        <v>44838</v>
      </c>
      <c r="AI2112" s="89">
        <v>99.740673999999999</v>
      </c>
    </row>
    <row r="2113" spans="1:35" s="89" customFormat="1" x14ac:dyDescent="0.45">
      <c r="A2113" s="89" t="s">
        <v>53</v>
      </c>
      <c r="B2113" s="89" t="s">
        <v>54</v>
      </c>
      <c r="C2113" s="89" t="s">
        <v>47</v>
      </c>
      <c r="D2113" s="90">
        <v>44839</v>
      </c>
      <c r="AI2113" s="89">
        <v>99.740673999999999</v>
      </c>
    </row>
    <row r="2114" spans="1:35" s="89" customFormat="1" x14ac:dyDescent="0.45">
      <c r="A2114" s="89" t="s">
        <v>53</v>
      </c>
      <c r="B2114" s="89" t="s">
        <v>54</v>
      </c>
      <c r="C2114" s="89" t="s">
        <v>47</v>
      </c>
      <c r="D2114" s="90">
        <v>44840</v>
      </c>
      <c r="AI2114" s="89">
        <v>99.740673999999999</v>
      </c>
    </row>
    <row r="2115" spans="1:35" s="89" customFormat="1" x14ac:dyDescent="0.45">
      <c r="A2115" s="89" t="s">
        <v>53</v>
      </c>
      <c r="B2115" s="89" t="s">
        <v>54</v>
      </c>
      <c r="C2115" s="89" t="s">
        <v>47</v>
      </c>
      <c r="D2115" s="90">
        <v>44841</v>
      </c>
      <c r="AI2115" s="89">
        <v>99.740673999999999</v>
      </c>
    </row>
    <row r="2116" spans="1:35" s="89" customFormat="1" x14ac:dyDescent="0.45">
      <c r="A2116" s="89" t="s">
        <v>53</v>
      </c>
      <c r="B2116" s="89" t="s">
        <v>54</v>
      </c>
      <c r="C2116" s="89" t="s">
        <v>47</v>
      </c>
      <c r="D2116" s="90">
        <v>44842</v>
      </c>
      <c r="AI2116" s="89">
        <v>99.740673999999999</v>
      </c>
    </row>
    <row r="2117" spans="1:35" s="89" customFormat="1" x14ac:dyDescent="0.45">
      <c r="A2117" s="89" t="s">
        <v>53</v>
      </c>
      <c r="B2117" s="89" t="s">
        <v>54</v>
      </c>
      <c r="C2117" s="89" t="s">
        <v>47</v>
      </c>
      <c r="D2117" s="90">
        <v>44843</v>
      </c>
      <c r="AI2117" s="89">
        <v>99.740673999999999</v>
      </c>
    </row>
    <row r="2118" spans="1:35" s="89" customFormat="1" x14ac:dyDescent="0.45">
      <c r="A2118" s="89" t="s">
        <v>53</v>
      </c>
      <c r="B2118" s="89" t="s">
        <v>54</v>
      </c>
      <c r="C2118" s="89" t="s">
        <v>47</v>
      </c>
      <c r="D2118" s="90">
        <v>44844</v>
      </c>
      <c r="AI2118" s="89">
        <v>99.740673999999999</v>
      </c>
    </row>
    <row r="2119" spans="1:35" s="89" customFormat="1" x14ac:dyDescent="0.45">
      <c r="A2119" s="89" t="s">
        <v>53</v>
      </c>
      <c r="B2119" s="89" t="s">
        <v>54</v>
      </c>
      <c r="C2119" s="89" t="s">
        <v>47</v>
      </c>
      <c r="D2119" s="90">
        <v>44845</v>
      </c>
      <c r="AI2119" s="89">
        <v>99.740673999999999</v>
      </c>
    </row>
    <row r="2120" spans="1:35" s="89" customFormat="1" x14ac:dyDescent="0.45">
      <c r="A2120" s="89" t="s">
        <v>53</v>
      </c>
      <c r="B2120" s="89" t="s">
        <v>54</v>
      </c>
      <c r="C2120" s="89" t="s">
        <v>47</v>
      </c>
      <c r="D2120" s="90">
        <v>44846</v>
      </c>
      <c r="AI2120" s="89">
        <v>99.740673999999999</v>
      </c>
    </row>
    <row r="2121" spans="1:35" s="89" customFormat="1" x14ac:dyDescent="0.45">
      <c r="A2121" s="89" t="s">
        <v>53</v>
      </c>
      <c r="B2121" s="89" t="s">
        <v>54</v>
      </c>
      <c r="C2121" s="89" t="s">
        <v>47</v>
      </c>
      <c r="D2121" s="90">
        <v>44847</v>
      </c>
      <c r="AI2121" s="89">
        <v>99.740673999999999</v>
      </c>
    </row>
    <row r="2122" spans="1:35" s="89" customFormat="1" x14ac:dyDescent="0.45">
      <c r="A2122" s="89" t="s">
        <v>53</v>
      </c>
      <c r="B2122" s="89" t="s">
        <v>54</v>
      </c>
      <c r="C2122" s="89" t="s">
        <v>47</v>
      </c>
      <c r="D2122" s="90">
        <v>44848</v>
      </c>
      <c r="AI2122" s="89">
        <v>99.740673999999999</v>
      </c>
    </row>
    <row r="2123" spans="1:35" s="89" customFormat="1" x14ac:dyDescent="0.45">
      <c r="A2123" s="89" t="s">
        <v>53</v>
      </c>
      <c r="B2123" s="89" t="s">
        <v>54</v>
      </c>
      <c r="C2123" s="89" t="s">
        <v>47</v>
      </c>
      <c r="D2123" s="90">
        <v>44849</v>
      </c>
      <c r="AI2123" s="89">
        <v>99.740673999999999</v>
      </c>
    </row>
    <row r="2124" spans="1:35" s="89" customFormat="1" x14ac:dyDescent="0.45">
      <c r="A2124" s="89" t="s">
        <v>53</v>
      </c>
      <c r="B2124" s="89" t="s">
        <v>54</v>
      </c>
      <c r="C2124" s="89" t="s">
        <v>47</v>
      </c>
      <c r="D2124" s="90">
        <v>44850</v>
      </c>
      <c r="AI2124" s="89">
        <v>99.740673999999999</v>
      </c>
    </row>
    <row r="2125" spans="1:35" s="89" customFormat="1" x14ac:dyDescent="0.45">
      <c r="A2125" s="89" t="s">
        <v>53</v>
      </c>
      <c r="B2125" s="89" t="s">
        <v>54</v>
      </c>
      <c r="C2125" s="89" t="s">
        <v>47</v>
      </c>
      <c r="D2125" s="90">
        <v>44851</v>
      </c>
      <c r="AI2125" s="89">
        <v>99.740673999999999</v>
      </c>
    </row>
    <row r="2126" spans="1:35" s="89" customFormat="1" x14ac:dyDescent="0.45">
      <c r="A2126" s="89" t="s">
        <v>53</v>
      </c>
      <c r="B2126" s="89" t="s">
        <v>54</v>
      </c>
      <c r="C2126" s="89" t="s">
        <v>47</v>
      </c>
      <c r="D2126" s="90">
        <v>44852</v>
      </c>
      <c r="AI2126" s="89">
        <v>99.740673999999999</v>
      </c>
    </row>
    <row r="2127" spans="1:35" s="89" customFormat="1" x14ac:dyDescent="0.45">
      <c r="A2127" s="89" t="s">
        <v>53</v>
      </c>
      <c r="B2127" s="89" t="s">
        <v>54</v>
      </c>
      <c r="C2127" s="89" t="s">
        <v>47</v>
      </c>
      <c r="D2127" s="90">
        <v>44853</v>
      </c>
      <c r="AI2127" s="89">
        <v>99.740673999999999</v>
      </c>
    </row>
    <row r="2128" spans="1:35" s="89" customFormat="1" x14ac:dyDescent="0.45">
      <c r="A2128" s="89" t="s">
        <v>53</v>
      </c>
      <c r="B2128" s="89" t="s">
        <v>54</v>
      </c>
      <c r="C2128" s="89" t="s">
        <v>47</v>
      </c>
      <c r="D2128" s="90">
        <v>44854</v>
      </c>
      <c r="AI2128" s="89">
        <v>99.740673999999999</v>
      </c>
    </row>
    <row r="2129" spans="1:35" s="89" customFormat="1" x14ac:dyDescent="0.45">
      <c r="A2129" s="89" t="s">
        <v>53</v>
      </c>
      <c r="B2129" s="89" t="s">
        <v>54</v>
      </c>
      <c r="C2129" s="89" t="s">
        <v>47</v>
      </c>
      <c r="D2129" s="90">
        <v>44855</v>
      </c>
      <c r="AI2129" s="89">
        <v>99.740673999999999</v>
      </c>
    </row>
    <row r="2130" spans="1:35" s="89" customFormat="1" x14ac:dyDescent="0.45">
      <c r="A2130" s="89" t="s">
        <v>53</v>
      </c>
      <c r="B2130" s="89" t="s">
        <v>54</v>
      </c>
      <c r="C2130" s="89" t="s">
        <v>47</v>
      </c>
      <c r="D2130" s="90">
        <v>44856</v>
      </c>
      <c r="AI2130" s="89">
        <v>99.740673999999999</v>
      </c>
    </row>
    <row r="2131" spans="1:35" s="89" customFormat="1" x14ac:dyDescent="0.45">
      <c r="A2131" s="89" t="s">
        <v>53</v>
      </c>
      <c r="B2131" s="89" t="s">
        <v>54</v>
      </c>
      <c r="C2131" s="89" t="s">
        <v>47</v>
      </c>
      <c r="D2131" s="90">
        <v>44857</v>
      </c>
      <c r="AI2131" s="89">
        <v>99.740673999999999</v>
      </c>
    </row>
    <row r="2132" spans="1:35" s="89" customFormat="1" x14ac:dyDescent="0.45">
      <c r="A2132" s="89" t="s">
        <v>53</v>
      </c>
      <c r="B2132" s="89" t="s">
        <v>54</v>
      </c>
      <c r="C2132" s="89" t="s">
        <v>47</v>
      </c>
      <c r="D2132" s="90">
        <v>44858</v>
      </c>
      <c r="AI2132" s="89">
        <v>99.740673999999999</v>
      </c>
    </row>
    <row r="2133" spans="1:35" s="89" customFormat="1" x14ac:dyDescent="0.45">
      <c r="A2133" s="89" t="s">
        <v>53</v>
      </c>
      <c r="B2133" s="89" t="s">
        <v>54</v>
      </c>
      <c r="C2133" s="89" t="s">
        <v>47</v>
      </c>
      <c r="D2133" s="90">
        <v>44859</v>
      </c>
      <c r="AI2133" s="89">
        <v>99.740673999999999</v>
      </c>
    </row>
    <row r="2134" spans="1:35" s="89" customFormat="1" x14ac:dyDescent="0.45">
      <c r="A2134" s="89" t="s">
        <v>53</v>
      </c>
      <c r="B2134" s="89" t="s">
        <v>54</v>
      </c>
      <c r="C2134" s="89" t="s">
        <v>47</v>
      </c>
      <c r="D2134" s="90">
        <v>44860</v>
      </c>
      <c r="AI2134" s="89">
        <v>99.740673999999999</v>
      </c>
    </row>
    <row r="2135" spans="1:35" s="89" customFormat="1" x14ac:dyDescent="0.45">
      <c r="A2135" s="89" t="s">
        <v>53</v>
      </c>
      <c r="B2135" s="89" t="s">
        <v>54</v>
      </c>
      <c r="C2135" s="89" t="s">
        <v>47</v>
      </c>
      <c r="D2135" s="90">
        <v>44861</v>
      </c>
      <c r="AI2135" s="89">
        <v>99.740673999999999</v>
      </c>
    </row>
    <row r="2136" spans="1:35" s="89" customFormat="1" x14ac:dyDescent="0.45">
      <c r="A2136" s="89" t="s">
        <v>53</v>
      </c>
      <c r="B2136" s="89" t="s">
        <v>54</v>
      </c>
      <c r="C2136" s="89" t="s">
        <v>47</v>
      </c>
      <c r="D2136" s="90">
        <v>44862</v>
      </c>
      <c r="AI2136" s="89">
        <v>99.740673999999999</v>
      </c>
    </row>
    <row r="2137" spans="1:35" s="89" customFormat="1" x14ac:dyDescent="0.45">
      <c r="A2137" s="89" t="s">
        <v>53</v>
      </c>
      <c r="B2137" s="89" t="s">
        <v>54</v>
      </c>
      <c r="C2137" s="89" t="s">
        <v>47</v>
      </c>
      <c r="D2137" s="90">
        <v>44863</v>
      </c>
      <c r="AI2137" s="89">
        <v>103.8965354</v>
      </c>
    </row>
    <row r="2138" spans="1:35" s="89" customFormat="1" x14ac:dyDescent="0.45">
      <c r="A2138" s="89" t="s">
        <v>53</v>
      </c>
      <c r="B2138" s="89" t="s">
        <v>54</v>
      </c>
      <c r="C2138" s="89" t="s">
        <v>47</v>
      </c>
      <c r="D2138" s="90">
        <v>44864</v>
      </c>
      <c r="AI2138" s="89">
        <v>99.740673999999999</v>
      </c>
    </row>
    <row r="2139" spans="1:35" s="89" customFormat="1" x14ac:dyDescent="0.45">
      <c r="A2139" s="89" t="s">
        <v>53</v>
      </c>
      <c r="B2139" s="89" t="s">
        <v>54</v>
      </c>
      <c r="C2139" s="89" t="s">
        <v>47</v>
      </c>
      <c r="D2139" s="90">
        <v>44865</v>
      </c>
      <c r="AI2139" s="89">
        <v>99.740673999999999</v>
      </c>
    </row>
    <row r="2140" spans="1:35" s="89" customFormat="1" x14ac:dyDescent="0.45">
      <c r="A2140" s="89" t="s">
        <v>53</v>
      </c>
      <c r="B2140" s="89" t="s">
        <v>54</v>
      </c>
      <c r="C2140" s="89" t="s">
        <v>47</v>
      </c>
      <c r="D2140" s="90">
        <v>44866</v>
      </c>
      <c r="AI2140" s="89">
        <v>99.740673999999999</v>
      </c>
    </row>
    <row r="2141" spans="1:35" s="89" customFormat="1" x14ac:dyDescent="0.45">
      <c r="A2141" s="89" t="s">
        <v>53</v>
      </c>
      <c r="B2141" s="89" t="s">
        <v>54</v>
      </c>
      <c r="C2141" s="89" t="s">
        <v>47</v>
      </c>
      <c r="D2141" s="90">
        <v>44867</v>
      </c>
      <c r="AI2141" s="89">
        <v>99.740673999999999</v>
      </c>
    </row>
    <row r="2142" spans="1:35" s="89" customFormat="1" x14ac:dyDescent="0.45">
      <c r="A2142" s="89" t="s">
        <v>53</v>
      </c>
      <c r="B2142" s="89" t="s">
        <v>54</v>
      </c>
      <c r="C2142" s="89" t="s">
        <v>47</v>
      </c>
      <c r="D2142" s="90">
        <v>44868</v>
      </c>
      <c r="AI2142" s="89">
        <v>99.740673999999999</v>
      </c>
    </row>
    <row r="2143" spans="1:35" s="89" customFormat="1" x14ac:dyDescent="0.45">
      <c r="A2143" s="89" t="s">
        <v>53</v>
      </c>
      <c r="B2143" s="89" t="s">
        <v>54</v>
      </c>
      <c r="C2143" s="89" t="s">
        <v>47</v>
      </c>
      <c r="D2143" s="90">
        <v>44869</v>
      </c>
      <c r="AI2143" s="89">
        <v>99.740673999999999</v>
      </c>
    </row>
    <row r="2144" spans="1:35" s="89" customFormat="1" x14ac:dyDescent="0.45">
      <c r="A2144" s="89" t="s">
        <v>53</v>
      </c>
      <c r="B2144" s="89" t="s">
        <v>54</v>
      </c>
      <c r="C2144" s="89" t="s">
        <v>47</v>
      </c>
      <c r="D2144" s="90">
        <v>44870</v>
      </c>
      <c r="AI2144" s="89">
        <v>99.740673999999999</v>
      </c>
    </row>
    <row r="2145" spans="1:35" s="89" customFormat="1" x14ac:dyDescent="0.45">
      <c r="A2145" s="89" t="s">
        <v>53</v>
      </c>
      <c r="B2145" s="89" t="s">
        <v>54</v>
      </c>
      <c r="C2145" s="89" t="s">
        <v>47</v>
      </c>
      <c r="D2145" s="90">
        <v>44871</v>
      </c>
      <c r="AI2145" s="89">
        <v>99.740673999999999</v>
      </c>
    </row>
    <row r="2146" spans="1:35" s="89" customFormat="1" x14ac:dyDescent="0.45">
      <c r="A2146" s="89" t="s">
        <v>53</v>
      </c>
      <c r="B2146" s="89" t="s">
        <v>54</v>
      </c>
      <c r="C2146" s="89" t="s">
        <v>47</v>
      </c>
      <c r="D2146" s="90">
        <v>44872</v>
      </c>
      <c r="AI2146" s="89">
        <v>99.740673999999999</v>
      </c>
    </row>
    <row r="2147" spans="1:35" s="89" customFormat="1" x14ac:dyDescent="0.45">
      <c r="A2147" s="89" t="s">
        <v>53</v>
      </c>
      <c r="B2147" s="89" t="s">
        <v>54</v>
      </c>
      <c r="C2147" s="89" t="s">
        <v>47</v>
      </c>
      <c r="D2147" s="90">
        <v>44873</v>
      </c>
      <c r="AI2147" s="89">
        <v>99.740673999999999</v>
      </c>
    </row>
    <row r="2148" spans="1:35" s="89" customFormat="1" x14ac:dyDescent="0.45">
      <c r="A2148" s="89" t="s">
        <v>53</v>
      </c>
      <c r="B2148" s="89" t="s">
        <v>54</v>
      </c>
      <c r="C2148" s="89" t="s">
        <v>47</v>
      </c>
      <c r="D2148" s="90">
        <v>44874</v>
      </c>
      <c r="AI2148" s="89">
        <v>99.740673999999999</v>
      </c>
    </row>
    <row r="2149" spans="1:35" s="89" customFormat="1" x14ac:dyDescent="0.45">
      <c r="A2149" s="89" t="s">
        <v>53</v>
      </c>
      <c r="B2149" s="89" t="s">
        <v>54</v>
      </c>
      <c r="C2149" s="89" t="s">
        <v>47</v>
      </c>
      <c r="D2149" s="90">
        <v>44875</v>
      </c>
      <c r="AI2149" s="89">
        <v>99.740673999999999</v>
      </c>
    </row>
    <row r="2150" spans="1:35" s="89" customFormat="1" x14ac:dyDescent="0.45">
      <c r="A2150" s="89" t="s">
        <v>53</v>
      </c>
      <c r="B2150" s="89" t="s">
        <v>54</v>
      </c>
      <c r="C2150" s="89" t="s">
        <v>47</v>
      </c>
      <c r="D2150" s="90">
        <v>44876</v>
      </c>
      <c r="AI2150" s="89">
        <v>99.740673999999999</v>
      </c>
    </row>
    <row r="2151" spans="1:35" s="89" customFormat="1" x14ac:dyDescent="0.45">
      <c r="A2151" s="89" t="s">
        <v>53</v>
      </c>
      <c r="B2151" s="89" t="s">
        <v>54</v>
      </c>
      <c r="C2151" s="89" t="s">
        <v>47</v>
      </c>
      <c r="D2151" s="90">
        <v>44877</v>
      </c>
      <c r="AI2151" s="89">
        <v>99.740673999999999</v>
      </c>
    </row>
    <row r="2152" spans="1:35" s="89" customFormat="1" x14ac:dyDescent="0.45">
      <c r="A2152" s="89" t="s">
        <v>53</v>
      </c>
      <c r="B2152" s="89" t="s">
        <v>54</v>
      </c>
      <c r="C2152" s="89" t="s">
        <v>47</v>
      </c>
      <c r="D2152" s="90">
        <v>44878</v>
      </c>
      <c r="AI2152" s="89">
        <v>99.740673999999999</v>
      </c>
    </row>
    <row r="2153" spans="1:35" s="89" customFormat="1" x14ac:dyDescent="0.45">
      <c r="A2153" s="89" t="s">
        <v>53</v>
      </c>
      <c r="B2153" s="89" t="s">
        <v>54</v>
      </c>
      <c r="C2153" s="89" t="s">
        <v>47</v>
      </c>
      <c r="D2153" s="90">
        <v>44879</v>
      </c>
      <c r="AI2153" s="89">
        <v>99.740673999999999</v>
      </c>
    </row>
    <row r="2154" spans="1:35" s="89" customFormat="1" x14ac:dyDescent="0.45">
      <c r="A2154" s="89" t="s">
        <v>53</v>
      </c>
      <c r="B2154" s="89" t="s">
        <v>54</v>
      </c>
      <c r="C2154" s="89" t="s">
        <v>47</v>
      </c>
      <c r="D2154" s="90">
        <v>44880</v>
      </c>
      <c r="AI2154" s="89">
        <v>99.740673999999999</v>
      </c>
    </row>
    <row r="2155" spans="1:35" s="89" customFormat="1" x14ac:dyDescent="0.45">
      <c r="A2155" s="89" t="s">
        <v>53</v>
      </c>
      <c r="B2155" s="89" t="s">
        <v>54</v>
      </c>
      <c r="C2155" s="89" t="s">
        <v>47</v>
      </c>
      <c r="D2155" s="90">
        <v>44881</v>
      </c>
      <c r="AI2155" s="89">
        <v>99.740673999999999</v>
      </c>
    </row>
    <row r="2156" spans="1:35" s="89" customFormat="1" x14ac:dyDescent="0.45">
      <c r="A2156" s="89" t="s">
        <v>53</v>
      </c>
      <c r="B2156" s="89" t="s">
        <v>54</v>
      </c>
      <c r="C2156" s="89" t="s">
        <v>47</v>
      </c>
      <c r="D2156" s="90">
        <v>44882</v>
      </c>
      <c r="AI2156" s="89">
        <v>99.740673999999999</v>
      </c>
    </row>
    <row r="2157" spans="1:35" s="89" customFormat="1" x14ac:dyDescent="0.45">
      <c r="A2157" s="89" t="s">
        <v>53</v>
      </c>
      <c r="B2157" s="89" t="s">
        <v>54</v>
      </c>
      <c r="C2157" s="89" t="s">
        <v>47</v>
      </c>
      <c r="D2157" s="90">
        <v>44883</v>
      </c>
      <c r="AI2157" s="89">
        <v>99.740673999999999</v>
      </c>
    </row>
    <row r="2158" spans="1:35" s="89" customFormat="1" x14ac:dyDescent="0.45">
      <c r="A2158" s="89" t="s">
        <v>53</v>
      </c>
      <c r="B2158" s="89" t="s">
        <v>54</v>
      </c>
      <c r="C2158" s="89" t="s">
        <v>47</v>
      </c>
      <c r="D2158" s="90">
        <v>44884</v>
      </c>
      <c r="AI2158" s="89">
        <v>99.740673999999999</v>
      </c>
    </row>
    <row r="2159" spans="1:35" s="89" customFormat="1" x14ac:dyDescent="0.45">
      <c r="A2159" s="89" t="s">
        <v>53</v>
      </c>
      <c r="B2159" s="89" t="s">
        <v>54</v>
      </c>
      <c r="C2159" s="89" t="s">
        <v>47</v>
      </c>
      <c r="D2159" s="90">
        <v>44885</v>
      </c>
      <c r="AI2159" s="89">
        <v>99.740673999999999</v>
      </c>
    </row>
    <row r="2160" spans="1:35" s="89" customFormat="1" x14ac:dyDescent="0.45">
      <c r="A2160" s="89" t="s">
        <v>53</v>
      </c>
      <c r="B2160" s="89" t="s">
        <v>54</v>
      </c>
      <c r="C2160" s="89" t="s">
        <v>47</v>
      </c>
      <c r="D2160" s="90">
        <v>44886</v>
      </c>
      <c r="AI2160" s="89">
        <v>99.740673999999999</v>
      </c>
    </row>
    <row r="2161" spans="1:35" s="89" customFormat="1" x14ac:dyDescent="0.45">
      <c r="A2161" s="89" t="s">
        <v>53</v>
      </c>
      <c r="B2161" s="89" t="s">
        <v>54</v>
      </c>
      <c r="C2161" s="89" t="s">
        <v>47</v>
      </c>
      <c r="D2161" s="90">
        <v>44887</v>
      </c>
      <c r="AI2161" s="89">
        <v>99.740673999999999</v>
      </c>
    </row>
    <row r="2162" spans="1:35" s="89" customFormat="1" x14ac:dyDescent="0.45">
      <c r="A2162" s="89" t="s">
        <v>53</v>
      </c>
      <c r="B2162" s="89" t="s">
        <v>54</v>
      </c>
      <c r="C2162" s="89" t="s">
        <v>47</v>
      </c>
      <c r="D2162" s="90">
        <v>44888</v>
      </c>
      <c r="AI2162" s="89">
        <v>99.740673999999999</v>
      </c>
    </row>
    <row r="2163" spans="1:35" s="89" customFormat="1" x14ac:dyDescent="0.45">
      <c r="A2163" s="89" t="s">
        <v>53</v>
      </c>
      <c r="B2163" s="89" t="s">
        <v>54</v>
      </c>
      <c r="C2163" s="89" t="s">
        <v>47</v>
      </c>
      <c r="D2163" s="90">
        <v>44889</v>
      </c>
      <c r="AI2163" s="89">
        <v>99.740673999999999</v>
      </c>
    </row>
    <row r="2164" spans="1:35" s="89" customFormat="1" x14ac:dyDescent="0.45">
      <c r="A2164" s="89" t="s">
        <v>53</v>
      </c>
      <c r="B2164" s="89" t="s">
        <v>54</v>
      </c>
      <c r="C2164" s="89" t="s">
        <v>47</v>
      </c>
      <c r="D2164" s="90">
        <v>44890</v>
      </c>
      <c r="AI2164" s="89">
        <v>99.740673999999999</v>
      </c>
    </row>
    <row r="2165" spans="1:35" s="89" customFormat="1" x14ac:dyDescent="0.45">
      <c r="A2165" s="89" t="s">
        <v>53</v>
      </c>
      <c r="B2165" s="89" t="s">
        <v>54</v>
      </c>
      <c r="C2165" s="89" t="s">
        <v>47</v>
      </c>
      <c r="D2165" s="90">
        <v>44891</v>
      </c>
      <c r="AI2165" s="89">
        <v>99.740673999999999</v>
      </c>
    </row>
    <row r="2166" spans="1:35" s="89" customFormat="1" x14ac:dyDescent="0.45">
      <c r="A2166" s="89" t="s">
        <v>53</v>
      </c>
      <c r="B2166" s="89" t="s">
        <v>54</v>
      </c>
      <c r="C2166" s="89" t="s">
        <v>47</v>
      </c>
      <c r="D2166" s="90">
        <v>44892</v>
      </c>
      <c r="AI2166" s="89">
        <v>99.740673999999999</v>
      </c>
    </row>
    <row r="2167" spans="1:35" s="89" customFormat="1" x14ac:dyDescent="0.45">
      <c r="A2167" s="89" t="s">
        <v>53</v>
      </c>
      <c r="B2167" s="89" t="s">
        <v>54</v>
      </c>
      <c r="C2167" s="89" t="s">
        <v>47</v>
      </c>
      <c r="D2167" s="90">
        <v>44893</v>
      </c>
      <c r="AI2167" s="89">
        <v>99.740673999999999</v>
      </c>
    </row>
    <row r="2168" spans="1:35" s="89" customFormat="1" x14ac:dyDescent="0.45">
      <c r="A2168" s="89" t="s">
        <v>53</v>
      </c>
      <c r="B2168" s="89" t="s">
        <v>54</v>
      </c>
      <c r="C2168" s="89" t="s">
        <v>47</v>
      </c>
      <c r="D2168" s="90">
        <v>44894</v>
      </c>
      <c r="AI2168" s="89">
        <v>99.740673999999999</v>
      </c>
    </row>
    <row r="2169" spans="1:35" s="89" customFormat="1" x14ac:dyDescent="0.45">
      <c r="A2169" s="89" t="s">
        <v>53</v>
      </c>
      <c r="B2169" s="89" t="s">
        <v>54</v>
      </c>
      <c r="C2169" s="89" t="s">
        <v>47</v>
      </c>
      <c r="D2169" s="90">
        <v>44895</v>
      </c>
      <c r="AI2169" s="89">
        <v>99.740673999999999</v>
      </c>
    </row>
    <row r="2170" spans="1:35" s="89" customFormat="1" x14ac:dyDescent="0.45">
      <c r="A2170" s="89" t="s">
        <v>53</v>
      </c>
      <c r="B2170" s="89" t="s">
        <v>54</v>
      </c>
      <c r="C2170" s="89" t="s">
        <v>47</v>
      </c>
      <c r="D2170" s="90">
        <v>44896</v>
      </c>
      <c r="AI2170" s="89">
        <v>99.740673999999999</v>
      </c>
    </row>
    <row r="2171" spans="1:35" s="89" customFormat="1" x14ac:dyDescent="0.45">
      <c r="A2171" s="89" t="s">
        <v>53</v>
      </c>
      <c r="B2171" s="89" t="s">
        <v>54</v>
      </c>
      <c r="C2171" s="89" t="s">
        <v>47</v>
      </c>
      <c r="D2171" s="90">
        <v>44897</v>
      </c>
      <c r="AI2171" s="89">
        <v>99.740673999999999</v>
      </c>
    </row>
    <row r="2172" spans="1:35" s="89" customFormat="1" x14ac:dyDescent="0.45">
      <c r="A2172" s="89" t="s">
        <v>53</v>
      </c>
      <c r="B2172" s="89" t="s">
        <v>54</v>
      </c>
      <c r="C2172" s="89" t="s">
        <v>47</v>
      </c>
      <c r="D2172" s="90">
        <v>44898</v>
      </c>
      <c r="AI2172" s="89">
        <v>99.740673999999999</v>
      </c>
    </row>
    <row r="2173" spans="1:35" s="89" customFormat="1" x14ac:dyDescent="0.45">
      <c r="A2173" s="89" t="s">
        <v>53</v>
      </c>
      <c r="B2173" s="89" t="s">
        <v>54</v>
      </c>
      <c r="C2173" s="89" t="s">
        <v>47</v>
      </c>
      <c r="D2173" s="90">
        <v>44899</v>
      </c>
      <c r="AI2173" s="89">
        <v>99.740673999999999</v>
      </c>
    </row>
    <row r="2174" spans="1:35" s="89" customFormat="1" x14ac:dyDescent="0.45">
      <c r="A2174" s="89" t="s">
        <v>53</v>
      </c>
      <c r="B2174" s="89" t="s">
        <v>54</v>
      </c>
      <c r="C2174" s="89" t="s">
        <v>47</v>
      </c>
      <c r="D2174" s="90">
        <v>44900</v>
      </c>
      <c r="AI2174" s="89">
        <v>99.740673999999999</v>
      </c>
    </row>
    <row r="2175" spans="1:35" s="89" customFormat="1" x14ac:dyDescent="0.45">
      <c r="A2175" s="89" t="s">
        <v>53</v>
      </c>
      <c r="B2175" s="89" t="s">
        <v>54</v>
      </c>
      <c r="C2175" s="89" t="s">
        <v>47</v>
      </c>
      <c r="D2175" s="90">
        <v>44901</v>
      </c>
      <c r="AI2175" s="89">
        <v>99.740673999999999</v>
      </c>
    </row>
    <row r="2176" spans="1:35" s="89" customFormat="1" x14ac:dyDescent="0.45">
      <c r="A2176" s="89" t="s">
        <v>53</v>
      </c>
      <c r="B2176" s="89" t="s">
        <v>54</v>
      </c>
      <c r="C2176" s="89" t="s">
        <v>47</v>
      </c>
      <c r="D2176" s="90">
        <v>44902</v>
      </c>
      <c r="AI2176" s="89">
        <v>99.740673999999999</v>
      </c>
    </row>
    <row r="2177" spans="1:35" s="89" customFormat="1" x14ac:dyDescent="0.45">
      <c r="A2177" s="89" t="s">
        <v>53</v>
      </c>
      <c r="B2177" s="89" t="s">
        <v>54</v>
      </c>
      <c r="C2177" s="89" t="s">
        <v>47</v>
      </c>
      <c r="D2177" s="90">
        <v>44903</v>
      </c>
      <c r="AI2177" s="89">
        <v>99.740673999999999</v>
      </c>
    </row>
    <row r="2178" spans="1:35" s="89" customFormat="1" x14ac:dyDescent="0.45">
      <c r="A2178" s="89" t="s">
        <v>53</v>
      </c>
      <c r="B2178" s="89" t="s">
        <v>54</v>
      </c>
      <c r="C2178" s="89" t="s">
        <v>47</v>
      </c>
      <c r="D2178" s="90">
        <v>44904</v>
      </c>
      <c r="AI2178" s="89">
        <v>99.740673999999999</v>
      </c>
    </row>
    <row r="2179" spans="1:35" s="89" customFormat="1" x14ac:dyDescent="0.45">
      <c r="A2179" s="89" t="s">
        <v>53</v>
      </c>
      <c r="B2179" s="89" t="s">
        <v>54</v>
      </c>
      <c r="C2179" s="89" t="s">
        <v>47</v>
      </c>
      <c r="D2179" s="90">
        <v>44905</v>
      </c>
      <c r="AI2179" s="89">
        <v>99.740673999999999</v>
      </c>
    </row>
    <row r="2180" spans="1:35" s="89" customFormat="1" x14ac:dyDescent="0.45">
      <c r="A2180" s="89" t="s">
        <v>53</v>
      </c>
      <c r="B2180" s="89" t="s">
        <v>54</v>
      </c>
      <c r="C2180" s="89" t="s">
        <v>47</v>
      </c>
      <c r="D2180" s="90">
        <v>44906</v>
      </c>
      <c r="AI2180" s="89">
        <v>99.740673999999999</v>
      </c>
    </row>
    <row r="2181" spans="1:35" s="89" customFormat="1" x14ac:dyDescent="0.45">
      <c r="A2181" s="89" t="s">
        <v>53</v>
      </c>
      <c r="B2181" s="89" t="s">
        <v>54</v>
      </c>
      <c r="C2181" s="89" t="s">
        <v>47</v>
      </c>
      <c r="D2181" s="90">
        <v>44907</v>
      </c>
      <c r="AI2181" s="89">
        <v>99.740673999999999</v>
      </c>
    </row>
    <row r="2182" spans="1:35" s="89" customFormat="1" x14ac:dyDescent="0.45">
      <c r="A2182" s="89" t="s">
        <v>53</v>
      </c>
      <c r="B2182" s="89" t="s">
        <v>54</v>
      </c>
      <c r="C2182" s="89" t="s">
        <v>47</v>
      </c>
      <c r="D2182" s="90">
        <v>44908</v>
      </c>
      <c r="AI2182" s="89">
        <v>99.740673999999999</v>
      </c>
    </row>
    <row r="2183" spans="1:35" s="89" customFormat="1" x14ac:dyDescent="0.45">
      <c r="A2183" s="89" t="s">
        <v>53</v>
      </c>
      <c r="B2183" s="89" t="s">
        <v>54</v>
      </c>
      <c r="C2183" s="89" t="s">
        <v>47</v>
      </c>
      <c r="D2183" s="90">
        <v>44909</v>
      </c>
      <c r="AI2183" s="89">
        <v>99.740673999999999</v>
      </c>
    </row>
    <row r="2184" spans="1:35" s="89" customFormat="1" x14ac:dyDescent="0.45">
      <c r="A2184" s="89" t="s">
        <v>53</v>
      </c>
      <c r="B2184" s="89" t="s">
        <v>54</v>
      </c>
      <c r="C2184" s="89" t="s">
        <v>47</v>
      </c>
      <c r="D2184" s="90">
        <v>44910</v>
      </c>
      <c r="AI2184" s="89">
        <v>99.740673999999999</v>
      </c>
    </row>
    <row r="2185" spans="1:35" s="89" customFormat="1" x14ac:dyDescent="0.45">
      <c r="A2185" s="89" t="s">
        <v>53</v>
      </c>
      <c r="B2185" s="89" t="s">
        <v>54</v>
      </c>
      <c r="C2185" s="89" t="s">
        <v>47</v>
      </c>
      <c r="D2185" s="90">
        <v>44911</v>
      </c>
      <c r="AI2185" s="89">
        <v>99.740673999999999</v>
      </c>
    </row>
    <row r="2186" spans="1:35" s="89" customFormat="1" x14ac:dyDescent="0.45">
      <c r="A2186" s="89" t="s">
        <v>53</v>
      </c>
      <c r="B2186" s="89" t="s">
        <v>54</v>
      </c>
      <c r="C2186" s="89" t="s">
        <v>47</v>
      </c>
      <c r="D2186" s="90">
        <v>44912</v>
      </c>
      <c r="AI2186" s="89">
        <v>99.740673999999999</v>
      </c>
    </row>
    <row r="2187" spans="1:35" s="89" customFormat="1" x14ac:dyDescent="0.45">
      <c r="A2187" s="89" t="s">
        <v>53</v>
      </c>
      <c r="B2187" s="89" t="s">
        <v>54</v>
      </c>
      <c r="C2187" s="89" t="s">
        <v>47</v>
      </c>
      <c r="D2187" s="90">
        <v>44913</v>
      </c>
      <c r="AI2187" s="89">
        <v>99.740673999999999</v>
      </c>
    </row>
    <row r="2188" spans="1:35" s="89" customFormat="1" x14ac:dyDescent="0.45">
      <c r="A2188" s="89" t="s">
        <v>53</v>
      </c>
      <c r="B2188" s="89" t="s">
        <v>54</v>
      </c>
      <c r="C2188" s="89" t="s">
        <v>47</v>
      </c>
      <c r="D2188" s="90">
        <v>44914</v>
      </c>
      <c r="AI2188" s="89">
        <v>99.740673999999999</v>
      </c>
    </row>
    <row r="2189" spans="1:35" s="89" customFormat="1" x14ac:dyDescent="0.45">
      <c r="A2189" s="89" t="s">
        <v>53</v>
      </c>
      <c r="B2189" s="89" t="s">
        <v>54</v>
      </c>
      <c r="C2189" s="89" t="s">
        <v>47</v>
      </c>
      <c r="D2189" s="90">
        <v>44915</v>
      </c>
      <c r="AI2189" s="89">
        <v>99.740673999999999</v>
      </c>
    </row>
    <row r="2190" spans="1:35" s="89" customFormat="1" x14ac:dyDescent="0.45">
      <c r="A2190" s="89" t="s">
        <v>53</v>
      </c>
      <c r="B2190" s="89" t="s">
        <v>54</v>
      </c>
      <c r="C2190" s="89" t="s">
        <v>47</v>
      </c>
      <c r="D2190" s="90">
        <v>44916</v>
      </c>
      <c r="AI2190" s="89">
        <v>99.740673999999999</v>
      </c>
    </row>
    <row r="2191" spans="1:35" s="89" customFormat="1" x14ac:dyDescent="0.45">
      <c r="A2191" s="89" t="s">
        <v>53</v>
      </c>
      <c r="B2191" s="89" t="s">
        <v>54</v>
      </c>
      <c r="C2191" s="89" t="s">
        <v>47</v>
      </c>
      <c r="D2191" s="90">
        <v>44917</v>
      </c>
      <c r="AI2191" s="89">
        <v>99.740673999999999</v>
      </c>
    </row>
    <row r="2192" spans="1:35" s="89" customFormat="1" x14ac:dyDescent="0.45">
      <c r="A2192" s="89" t="s">
        <v>53</v>
      </c>
      <c r="B2192" s="89" t="s">
        <v>54</v>
      </c>
      <c r="C2192" s="89" t="s">
        <v>47</v>
      </c>
      <c r="D2192" s="90">
        <v>44918</v>
      </c>
      <c r="AI2192" s="89">
        <v>99.740673999999999</v>
      </c>
    </row>
    <row r="2193" spans="1:35" s="89" customFormat="1" x14ac:dyDescent="0.45">
      <c r="A2193" s="89" t="s">
        <v>53</v>
      </c>
      <c r="B2193" s="89" t="s">
        <v>54</v>
      </c>
      <c r="C2193" s="89" t="s">
        <v>47</v>
      </c>
      <c r="D2193" s="90">
        <v>44919</v>
      </c>
      <c r="AI2193" s="89">
        <v>99.740673999999999</v>
      </c>
    </row>
    <row r="2194" spans="1:35" s="89" customFormat="1" x14ac:dyDescent="0.45">
      <c r="A2194" s="89" t="s">
        <v>53</v>
      </c>
      <c r="B2194" s="89" t="s">
        <v>54</v>
      </c>
      <c r="C2194" s="89" t="s">
        <v>47</v>
      </c>
      <c r="D2194" s="90">
        <v>44920</v>
      </c>
      <c r="AI2194" s="89">
        <v>99.740673999999999</v>
      </c>
    </row>
    <row r="2195" spans="1:35" s="89" customFormat="1" x14ac:dyDescent="0.45">
      <c r="A2195" s="89" t="s">
        <v>53</v>
      </c>
      <c r="B2195" s="89" t="s">
        <v>54</v>
      </c>
      <c r="C2195" s="89" t="s">
        <v>47</v>
      </c>
      <c r="D2195" s="90">
        <v>44921</v>
      </c>
      <c r="AI2195" s="89">
        <v>99.740673999999999</v>
      </c>
    </row>
    <row r="2196" spans="1:35" s="89" customFormat="1" x14ac:dyDescent="0.45">
      <c r="A2196" s="89" t="s">
        <v>53</v>
      </c>
      <c r="B2196" s="89" t="s">
        <v>54</v>
      </c>
      <c r="C2196" s="89" t="s">
        <v>47</v>
      </c>
      <c r="D2196" s="90">
        <v>44922</v>
      </c>
      <c r="AI2196" s="89">
        <v>99.740673999999999</v>
      </c>
    </row>
    <row r="2197" spans="1:35" s="89" customFormat="1" x14ac:dyDescent="0.45">
      <c r="A2197" s="89" t="s">
        <v>53</v>
      </c>
      <c r="B2197" s="89" t="s">
        <v>54</v>
      </c>
      <c r="C2197" s="89" t="s">
        <v>47</v>
      </c>
      <c r="D2197" s="90">
        <v>44923</v>
      </c>
      <c r="AI2197" s="89">
        <v>99.740673999999999</v>
      </c>
    </row>
    <row r="2198" spans="1:35" s="89" customFormat="1" x14ac:dyDescent="0.45">
      <c r="A2198" s="89" t="s">
        <v>53</v>
      </c>
      <c r="B2198" s="89" t="s">
        <v>54</v>
      </c>
      <c r="C2198" s="89" t="s">
        <v>47</v>
      </c>
      <c r="D2198" s="90">
        <v>44924</v>
      </c>
      <c r="AI2198" s="89">
        <v>99.740673999999999</v>
      </c>
    </row>
    <row r="2199" spans="1:35" s="89" customFormat="1" x14ac:dyDescent="0.45">
      <c r="A2199" s="89" t="s">
        <v>53</v>
      </c>
      <c r="B2199" s="89" t="s">
        <v>54</v>
      </c>
      <c r="C2199" s="89" t="s">
        <v>47</v>
      </c>
      <c r="D2199" s="90">
        <v>44925</v>
      </c>
      <c r="AI2199" s="89">
        <v>99.740673999999999</v>
      </c>
    </row>
    <row r="2200" spans="1:35" s="89" customFormat="1" x14ac:dyDescent="0.45">
      <c r="A2200" s="89" t="s">
        <v>53</v>
      </c>
      <c r="B2200" s="89" t="s">
        <v>54</v>
      </c>
      <c r="C2200" s="89" t="s">
        <v>47</v>
      </c>
      <c r="D2200" s="90">
        <v>44926</v>
      </c>
      <c r="AI2200" s="89">
        <v>99.740673999999999</v>
      </c>
    </row>
    <row r="2201" spans="1:35" s="89" customFormat="1" x14ac:dyDescent="0.45">
      <c r="A2201" s="89" t="s">
        <v>55</v>
      </c>
      <c r="B2201" s="89" t="s">
        <v>56</v>
      </c>
      <c r="C2201" s="89" t="s">
        <v>48</v>
      </c>
      <c r="D2201" s="90">
        <v>44562</v>
      </c>
      <c r="AI2201" s="89">
        <v>0</v>
      </c>
    </row>
    <row r="2202" spans="1:35" s="89" customFormat="1" x14ac:dyDescent="0.45">
      <c r="A2202" s="89" t="s">
        <v>55</v>
      </c>
      <c r="B2202" s="89" t="s">
        <v>56</v>
      </c>
      <c r="C2202" s="89" t="s">
        <v>48</v>
      </c>
      <c r="D2202" s="90">
        <v>44563</v>
      </c>
      <c r="AI2202" s="89">
        <v>0</v>
      </c>
    </row>
    <row r="2203" spans="1:35" s="89" customFormat="1" x14ac:dyDescent="0.45">
      <c r="A2203" s="89" t="s">
        <v>55</v>
      </c>
      <c r="B2203" s="89" t="s">
        <v>56</v>
      </c>
      <c r="C2203" s="89" t="s">
        <v>48</v>
      </c>
      <c r="D2203" s="90">
        <v>44564</v>
      </c>
      <c r="AI2203" s="89">
        <v>0</v>
      </c>
    </row>
    <row r="2204" spans="1:35" s="89" customFormat="1" x14ac:dyDescent="0.45">
      <c r="A2204" s="89" t="s">
        <v>55</v>
      </c>
      <c r="B2204" s="89" t="s">
        <v>56</v>
      </c>
      <c r="C2204" s="89" t="s">
        <v>48</v>
      </c>
      <c r="D2204" s="90">
        <v>44565</v>
      </c>
      <c r="AI2204" s="89">
        <v>0</v>
      </c>
    </row>
    <row r="2205" spans="1:35" s="89" customFormat="1" x14ac:dyDescent="0.45">
      <c r="A2205" s="89" t="s">
        <v>55</v>
      </c>
      <c r="B2205" s="89" t="s">
        <v>56</v>
      </c>
      <c r="C2205" s="89" t="s">
        <v>48</v>
      </c>
      <c r="D2205" s="90">
        <v>44566</v>
      </c>
      <c r="AI2205" s="89">
        <v>0</v>
      </c>
    </row>
    <row r="2206" spans="1:35" s="89" customFormat="1" x14ac:dyDescent="0.45">
      <c r="A2206" s="89" t="s">
        <v>55</v>
      </c>
      <c r="B2206" s="89" t="s">
        <v>56</v>
      </c>
      <c r="C2206" s="89" t="s">
        <v>48</v>
      </c>
      <c r="D2206" s="90">
        <v>44567</v>
      </c>
      <c r="AI2206" s="89">
        <v>0</v>
      </c>
    </row>
    <row r="2207" spans="1:35" s="89" customFormat="1" x14ac:dyDescent="0.45">
      <c r="A2207" s="89" t="s">
        <v>55</v>
      </c>
      <c r="B2207" s="89" t="s">
        <v>56</v>
      </c>
      <c r="C2207" s="89" t="s">
        <v>48</v>
      </c>
      <c r="D2207" s="90">
        <v>44568</v>
      </c>
      <c r="AI2207" s="89">
        <v>0</v>
      </c>
    </row>
    <row r="2208" spans="1:35" s="89" customFormat="1" x14ac:dyDescent="0.45">
      <c r="A2208" s="89" t="s">
        <v>55</v>
      </c>
      <c r="B2208" s="89" t="s">
        <v>56</v>
      </c>
      <c r="C2208" s="89" t="s">
        <v>48</v>
      </c>
      <c r="D2208" s="90">
        <v>44569</v>
      </c>
      <c r="AI2208" s="89">
        <v>0</v>
      </c>
    </row>
    <row r="2209" spans="1:35" s="89" customFormat="1" x14ac:dyDescent="0.45">
      <c r="A2209" s="89" t="s">
        <v>55</v>
      </c>
      <c r="B2209" s="89" t="s">
        <v>56</v>
      </c>
      <c r="C2209" s="89" t="s">
        <v>48</v>
      </c>
      <c r="D2209" s="90">
        <v>44570</v>
      </c>
      <c r="AI2209" s="89">
        <v>0</v>
      </c>
    </row>
    <row r="2210" spans="1:35" s="89" customFormat="1" x14ac:dyDescent="0.45">
      <c r="A2210" s="89" t="s">
        <v>55</v>
      </c>
      <c r="B2210" s="89" t="s">
        <v>56</v>
      </c>
      <c r="C2210" s="89" t="s">
        <v>48</v>
      </c>
      <c r="D2210" s="90">
        <v>44571</v>
      </c>
      <c r="AI2210" s="89">
        <v>0</v>
      </c>
    </row>
    <row r="2211" spans="1:35" s="89" customFormat="1" x14ac:dyDescent="0.45">
      <c r="A2211" s="89" t="s">
        <v>55</v>
      </c>
      <c r="B2211" s="89" t="s">
        <v>56</v>
      </c>
      <c r="C2211" s="89" t="s">
        <v>48</v>
      </c>
      <c r="D2211" s="90">
        <v>44572</v>
      </c>
      <c r="AI2211" s="89">
        <v>0</v>
      </c>
    </row>
    <row r="2212" spans="1:35" s="89" customFormat="1" x14ac:dyDescent="0.45">
      <c r="A2212" s="89" t="s">
        <v>55</v>
      </c>
      <c r="B2212" s="89" t="s">
        <v>56</v>
      </c>
      <c r="C2212" s="89" t="s">
        <v>48</v>
      </c>
      <c r="D2212" s="90">
        <v>44573</v>
      </c>
      <c r="AI2212" s="89">
        <v>0</v>
      </c>
    </row>
    <row r="2213" spans="1:35" s="89" customFormat="1" x14ac:dyDescent="0.45">
      <c r="A2213" s="89" t="s">
        <v>55</v>
      </c>
      <c r="B2213" s="89" t="s">
        <v>56</v>
      </c>
      <c r="C2213" s="89" t="s">
        <v>48</v>
      </c>
      <c r="D2213" s="90">
        <v>44574</v>
      </c>
      <c r="AI2213" s="89">
        <v>0</v>
      </c>
    </row>
    <row r="2214" spans="1:35" s="89" customFormat="1" x14ac:dyDescent="0.45">
      <c r="A2214" s="89" t="s">
        <v>55</v>
      </c>
      <c r="B2214" s="89" t="s">
        <v>56</v>
      </c>
      <c r="C2214" s="89" t="s">
        <v>48</v>
      </c>
      <c r="D2214" s="90">
        <v>44575</v>
      </c>
      <c r="AI2214" s="89">
        <v>0</v>
      </c>
    </row>
    <row r="2215" spans="1:35" s="89" customFormat="1" x14ac:dyDescent="0.45">
      <c r="A2215" s="89" t="s">
        <v>55</v>
      </c>
      <c r="B2215" s="89" t="s">
        <v>56</v>
      </c>
      <c r="C2215" s="89" t="s">
        <v>48</v>
      </c>
      <c r="D2215" s="90">
        <v>44576</v>
      </c>
      <c r="AI2215" s="89">
        <v>0</v>
      </c>
    </row>
    <row r="2216" spans="1:35" s="89" customFormat="1" x14ac:dyDescent="0.45">
      <c r="A2216" s="89" t="s">
        <v>55</v>
      </c>
      <c r="B2216" s="89" t="s">
        <v>56</v>
      </c>
      <c r="C2216" s="89" t="s">
        <v>48</v>
      </c>
      <c r="D2216" s="90">
        <v>44577</v>
      </c>
      <c r="AI2216" s="89">
        <v>0</v>
      </c>
    </row>
    <row r="2217" spans="1:35" s="89" customFormat="1" x14ac:dyDescent="0.45">
      <c r="A2217" s="89" t="s">
        <v>55</v>
      </c>
      <c r="B2217" s="89" t="s">
        <v>56</v>
      </c>
      <c r="C2217" s="89" t="s">
        <v>48</v>
      </c>
      <c r="D2217" s="90">
        <v>44578</v>
      </c>
      <c r="AI2217" s="89">
        <v>0</v>
      </c>
    </row>
    <row r="2218" spans="1:35" s="89" customFormat="1" x14ac:dyDescent="0.45">
      <c r="A2218" s="89" t="s">
        <v>55</v>
      </c>
      <c r="B2218" s="89" t="s">
        <v>56</v>
      </c>
      <c r="C2218" s="89" t="s">
        <v>48</v>
      </c>
      <c r="D2218" s="90">
        <v>44579</v>
      </c>
      <c r="AI2218" s="89">
        <v>0</v>
      </c>
    </row>
    <row r="2219" spans="1:35" s="89" customFormat="1" x14ac:dyDescent="0.45">
      <c r="A2219" s="89" t="s">
        <v>55</v>
      </c>
      <c r="B2219" s="89" t="s">
        <v>56</v>
      </c>
      <c r="C2219" s="89" t="s">
        <v>48</v>
      </c>
      <c r="D2219" s="90">
        <v>44580</v>
      </c>
      <c r="AI2219" s="89">
        <v>0</v>
      </c>
    </row>
    <row r="2220" spans="1:35" s="89" customFormat="1" x14ac:dyDescent="0.45">
      <c r="A2220" s="89" t="s">
        <v>55</v>
      </c>
      <c r="B2220" s="89" t="s">
        <v>56</v>
      </c>
      <c r="C2220" s="89" t="s">
        <v>48</v>
      </c>
      <c r="D2220" s="90">
        <v>44581</v>
      </c>
      <c r="AI2220" s="89">
        <v>0</v>
      </c>
    </row>
    <row r="2221" spans="1:35" s="89" customFormat="1" x14ac:dyDescent="0.45">
      <c r="A2221" s="89" t="s">
        <v>55</v>
      </c>
      <c r="B2221" s="89" t="s">
        <v>56</v>
      </c>
      <c r="C2221" s="89" t="s">
        <v>48</v>
      </c>
      <c r="D2221" s="90">
        <v>44582</v>
      </c>
      <c r="AI2221" s="89">
        <v>0</v>
      </c>
    </row>
    <row r="2222" spans="1:35" s="89" customFormat="1" x14ac:dyDescent="0.45">
      <c r="A2222" s="89" t="s">
        <v>55</v>
      </c>
      <c r="B2222" s="89" t="s">
        <v>56</v>
      </c>
      <c r="C2222" s="89" t="s">
        <v>48</v>
      </c>
      <c r="D2222" s="90">
        <v>44583</v>
      </c>
      <c r="AI2222" s="89">
        <v>0</v>
      </c>
    </row>
    <row r="2223" spans="1:35" s="89" customFormat="1" x14ac:dyDescent="0.45">
      <c r="A2223" s="89" t="s">
        <v>55</v>
      </c>
      <c r="B2223" s="89" t="s">
        <v>56</v>
      </c>
      <c r="C2223" s="89" t="s">
        <v>48</v>
      </c>
      <c r="D2223" s="90">
        <v>44584</v>
      </c>
      <c r="AI2223" s="89">
        <v>0</v>
      </c>
    </row>
    <row r="2224" spans="1:35" s="89" customFormat="1" x14ac:dyDescent="0.45">
      <c r="A2224" s="89" t="s">
        <v>55</v>
      </c>
      <c r="B2224" s="89" t="s">
        <v>56</v>
      </c>
      <c r="C2224" s="89" t="s">
        <v>48</v>
      </c>
      <c r="D2224" s="90">
        <v>44585</v>
      </c>
      <c r="AI2224" s="89">
        <v>0</v>
      </c>
    </row>
    <row r="2225" spans="1:35" s="89" customFormat="1" x14ac:dyDescent="0.45">
      <c r="A2225" s="89" t="s">
        <v>55</v>
      </c>
      <c r="B2225" s="89" t="s">
        <v>56</v>
      </c>
      <c r="C2225" s="89" t="s">
        <v>48</v>
      </c>
      <c r="D2225" s="90">
        <v>44586</v>
      </c>
      <c r="AI2225" s="89">
        <v>0</v>
      </c>
    </row>
    <row r="2226" spans="1:35" s="89" customFormat="1" x14ac:dyDescent="0.45">
      <c r="A2226" s="89" t="s">
        <v>55</v>
      </c>
      <c r="B2226" s="89" t="s">
        <v>56</v>
      </c>
      <c r="C2226" s="89" t="s">
        <v>48</v>
      </c>
      <c r="D2226" s="90">
        <v>44587</v>
      </c>
      <c r="AI2226" s="89">
        <v>0</v>
      </c>
    </row>
    <row r="2227" spans="1:35" s="89" customFormat="1" x14ac:dyDescent="0.45">
      <c r="A2227" s="89" t="s">
        <v>55</v>
      </c>
      <c r="B2227" s="89" t="s">
        <v>56</v>
      </c>
      <c r="C2227" s="89" t="s">
        <v>48</v>
      </c>
      <c r="D2227" s="90">
        <v>44588</v>
      </c>
      <c r="AI2227" s="89">
        <v>0</v>
      </c>
    </row>
    <row r="2228" spans="1:35" s="89" customFormat="1" x14ac:dyDescent="0.45">
      <c r="A2228" s="89" t="s">
        <v>55</v>
      </c>
      <c r="B2228" s="89" t="s">
        <v>56</v>
      </c>
      <c r="C2228" s="89" t="s">
        <v>48</v>
      </c>
      <c r="D2228" s="90">
        <v>44589</v>
      </c>
      <c r="AI2228" s="89">
        <v>0</v>
      </c>
    </row>
    <row r="2229" spans="1:35" s="89" customFormat="1" x14ac:dyDescent="0.45">
      <c r="A2229" s="89" t="s">
        <v>55</v>
      </c>
      <c r="B2229" s="89" t="s">
        <v>56</v>
      </c>
      <c r="C2229" s="89" t="s">
        <v>48</v>
      </c>
      <c r="D2229" s="90">
        <v>44590</v>
      </c>
      <c r="AI2229" s="89">
        <v>0</v>
      </c>
    </row>
    <row r="2230" spans="1:35" s="89" customFormat="1" x14ac:dyDescent="0.45">
      <c r="A2230" s="89" t="s">
        <v>55</v>
      </c>
      <c r="B2230" s="89" t="s">
        <v>56</v>
      </c>
      <c r="C2230" s="89" t="s">
        <v>48</v>
      </c>
      <c r="D2230" s="90">
        <v>44591</v>
      </c>
      <c r="AI2230" s="89">
        <v>0</v>
      </c>
    </row>
    <row r="2231" spans="1:35" s="89" customFormat="1" x14ac:dyDescent="0.45">
      <c r="A2231" s="89" t="s">
        <v>55</v>
      </c>
      <c r="B2231" s="89" t="s">
        <v>56</v>
      </c>
      <c r="C2231" s="89" t="s">
        <v>48</v>
      </c>
      <c r="D2231" s="90">
        <v>44592</v>
      </c>
      <c r="AI2231" s="89">
        <v>0</v>
      </c>
    </row>
    <row r="2232" spans="1:35" s="89" customFormat="1" x14ac:dyDescent="0.45">
      <c r="A2232" s="89" t="s">
        <v>55</v>
      </c>
      <c r="B2232" s="89" t="s">
        <v>56</v>
      </c>
      <c r="C2232" s="89" t="s">
        <v>48</v>
      </c>
      <c r="D2232" s="90">
        <v>44593</v>
      </c>
      <c r="AI2232" s="89">
        <v>0</v>
      </c>
    </row>
    <row r="2233" spans="1:35" s="89" customFormat="1" x14ac:dyDescent="0.45">
      <c r="A2233" s="89" t="s">
        <v>55</v>
      </c>
      <c r="B2233" s="89" t="s">
        <v>56</v>
      </c>
      <c r="C2233" s="89" t="s">
        <v>48</v>
      </c>
      <c r="D2233" s="90">
        <v>44594</v>
      </c>
      <c r="AI2233" s="89">
        <v>0</v>
      </c>
    </row>
    <row r="2234" spans="1:35" s="89" customFormat="1" x14ac:dyDescent="0.45">
      <c r="A2234" s="89" t="s">
        <v>55</v>
      </c>
      <c r="B2234" s="89" t="s">
        <v>56</v>
      </c>
      <c r="C2234" s="89" t="s">
        <v>48</v>
      </c>
      <c r="D2234" s="90">
        <v>44595</v>
      </c>
      <c r="AI2234" s="89">
        <v>0</v>
      </c>
    </row>
    <row r="2235" spans="1:35" s="89" customFormat="1" x14ac:dyDescent="0.45">
      <c r="A2235" s="89" t="s">
        <v>55</v>
      </c>
      <c r="B2235" s="89" t="s">
        <v>56</v>
      </c>
      <c r="C2235" s="89" t="s">
        <v>48</v>
      </c>
      <c r="D2235" s="90">
        <v>44596</v>
      </c>
      <c r="AI2235" s="89">
        <v>0</v>
      </c>
    </row>
    <row r="2236" spans="1:35" s="89" customFormat="1" x14ac:dyDescent="0.45">
      <c r="A2236" s="89" t="s">
        <v>55</v>
      </c>
      <c r="B2236" s="89" t="s">
        <v>56</v>
      </c>
      <c r="C2236" s="89" t="s">
        <v>48</v>
      </c>
      <c r="D2236" s="90">
        <v>44597</v>
      </c>
      <c r="AI2236" s="89">
        <v>0</v>
      </c>
    </row>
    <row r="2237" spans="1:35" s="89" customFormat="1" x14ac:dyDescent="0.45">
      <c r="A2237" s="89" t="s">
        <v>55</v>
      </c>
      <c r="B2237" s="89" t="s">
        <v>56</v>
      </c>
      <c r="C2237" s="89" t="s">
        <v>48</v>
      </c>
      <c r="D2237" s="90">
        <v>44598</v>
      </c>
      <c r="AI2237" s="89">
        <v>0</v>
      </c>
    </row>
    <row r="2238" spans="1:35" s="89" customFormat="1" x14ac:dyDescent="0.45">
      <c r="A2238" s="89" t="s">
        <v>55</v>
      </c>
      <c r="B2238" s="89" t="s">
        <v>56</v>
      </c>
      <c r="C2238" s="89" t="s">
        <v>48</v>
      </c>
      <c r="D2238" s="90">
        <v>44599</v>
      </c>
      <c r="AI2238" s="89">
        <v>0</v>
      </c>
    </row>
    <row r="2239" spans="1:35" s="89" customFormat="1" x14ac:dyDescent="0.45">
      <c r="A2239" s="89" t="s">
        <v>55</v>
      </c>
      <c r="B2239" s="89" t="s">
        <v>56</v>
      </c>
      <c r="C2239" s="89" t="s">
        <v>48</v>
      </c>
      <c r="D2239" s="90">
        <v>44600</v>
      </c>
      <c r="AI2239" s="89">
        <v>0</v>
      </c>
    </row>
    <row r="2240" spans="1:35" s="89" customFormat="1" x14ac:dyDescent="0.45">
      <c r="A2240" s="89" t="s">
        <v>55</v>
      </c>
      <c r="B2240" s="89" t="s">
        <v>56</v>
      </c>
      <c r="C2240" s="89" t="s">
        <v>48</v>
      </c>
      <c r="D2240" s="90">
        <v>44601</v>
      </c>
      <c r="AI2240" s="89">
        <v>0</v>
      </c>
    </row>
    <row r="2241" spans="1:35" s="89" customFormat="1" x14ac:dyDescent="0.45">
      <c r="A2241" s="89" t="s">
        <v>55</v>
      </c>
      <c r="B2241" s="89" t="s">
        <v>56</v>
      </c>
      <c r="C2241" s="89" t="s">
        <v>48</v>
      </c>
      <c r="D2241" s="90">
        <v>44602</v>
      </c>
      <c r="AI2241" s="89">
        <v>0</v>
      </c>
    </row>
    <row r="2242" spans="1:35" s="89" customFormat="1" x14ac:dyDescent="0.45">
      <c r="A2242" s="89" t="s">
        <v>55</v>
      </c>
      <c r="B2242" s="89" t="s">
        <v>56</v>
      </c>
      <c r="C2242" s="89" t="s">
        <v>48</v>
      </c>
      <c r="D2242" s="90">
        <v>44603</v>
      </c>
      <c r="AI2242" s="89">
        <v>0</v>
      </c>
    </row>
    <row r="2243" spans="1:35" s="89" customFormat="1" x14ac:dyDescent="0.45">
      <c r="A2243" s="89" t="s">
        <v>55</v>
      </c>
      <c r="B2243" s="89" t="s">
        <v>56</v>
      </c>
      <c r="C2243" s="89" t="s">
        <v>48</v>
      </c>
      <c r="D2243" s="90">
        <v>44604</v>
      </c>
      <c r="AI2243" s="89">
        <v>0</v>
      </c>
    </row>
    <row r="2244" spans="1:35" s="89" customFormat="1" x14ac:dyDescent="0.45">
      <c r="A2244" s="89" t="s">
        <v>55</v>
      </c>
      <c r="B2244" s="89" t="s">
        <v>56</v>
      </c>
      <c r="C2244" s="89" t="s">
        <v>48</v>
      </c>
      <c r="D2244" s="90">
        <v>44605</v>
      </c>
      <c r="AI2244" s="89">
        <v>0</v>
      </c>
    </row>
    <row r="2245" spans="1:35" s="89" customFormat="1" x14ac:dyDescent="0.45">
      <c r="A2245" s="89" t="s">
        <v>55</v>
      </c>
      <c r="B2245" s="89" t="s">
        <v>56</v>
      </c>
      <c r="C2245" s="89" t="s">
        <v>48</v>
      </c>
      <c r="D2245" s="90">
        <v>44606</v>
      </c>
      <c r="AI2245" s="89">
        <v>0</v>
      </c>
    </row>
    <row r="2246" spans="1:35" s="89" customFormat="1" x14ac:dyDescent="0.45">
      <c r="A2246" s="89" t="s">
        <v>55</v>
      </c>
      <c r="B2246" s="89" t="s">
        <v>56</v>
      </c>
      <c r="C2246" s="89" t="s">
        <v>48</v>
      </c>
      <c r="D2246" s="90">
        <v>44607</v>
      </c>
      <c r="AI2246" s="89">
        <v>0</v>
      </c>
    </row>
    <row r="2247" spans="1:35" s="89" customFormat="1" x14ac:dyDescent="0.45">
      <c r="A2247" s="89" t="s">
        <v>55</v>
      </c>
      <c r="B2247" s="89" t="s">
        <v>56</v>
      </c>
      <c r="C2247" s="89" t="s">
        <v>48</v>
      </c>
      <c r="D2247" s="90">
        <v>44608</v>
      </c>
      <c r="AI2247" s="89">
        <v>0</v>
      </c>
    </row>
    <row r="2248" spans="1:35" s="89" customFormat="1" x14ac:dyDescent="0.45">
      <c r="A2248" s="89" t="s">
        <v>55</v>
      </c>
      <c r="B2248" s="89" t="s">
        <v>56</v>
      </c>
      <c r="C2248" s="89" t="s">
        <v>48</v>
      </c>
      <c r="D2248" s="90">
        <v>44609</v>
      </c>
      <c r="AI2248" s="89">
        <v>0</v>
      </c>
    </row>
    <row r="2249" spans="1:35" s="89" customFormat="1" x14ac:dyDescent="0.45">
      <c r="A2249" s="89" t="s">
        <v>55</v>
      </c>
      <c r="B2249" s="89" t="s">
        <v>56</v>
      </c>
      <c r="C2249" s="89" t="s">
        <v>48</v>
      </c>
      <c r="D2249" s="90">
        <v>44610</v>
      </c>
      <c r="AI2249" s="89">
        <v>0</v>
      </c>
    </row>
    <row r="2250" spans="1:35" s="89" customFormat="1" x14ac:dyDescent="0.45">
      <c r="A2250" s="89" t="s">
        <v>55</v>
      </c>
      <c r="B2250" s="89" t="s">
        <v>56</v>
      </c>
      <c r="C2250" s="89" t="s">
        <v>48</v>
      </c>
      <c r="D2250" s="90">
        <v>44611</v>
      </c>
      <c r="AI2250" s="89">
        <v>0</v>
      </c>
    </row>
    <row r="2251" spans="1:35" s="89" customFormat="1" x14ac:dyDescent="0.45">
      <c r="A2251" s="89" t="s">
        <v>55</v>
      </c>
      <c r="B2251" s="89" t="s">
        <v>56</v>
      </c>
      <c r="C2251" s="89" t="s">
        <v>48</v>
      </c>
      <c r="D2251" s="90">
        <v>44612</v>
      </c>
      <c r="AI2251" s="89">
        <v>0</v>
      </c>
    </row>
    <row r="2252" spans="1:35" s="89" customFormat="1" x14ac:dyDescent="0.45">
      <c r="A2252" s="89" t="s">
        <v>55</v>
      </c>
      <c r="B2252" s="89" t="s">
        <v>56</v>
      </c>
      <c r="C2252" s="89" t="s">
        <v>48</v>
      </c>
      <c r="D2252" s="90">
        <v>44613</v>
      </c>
      <c r="AI2252" s="89">
        <v>0</v>
      </c>
    </row>
    <row r="2253" spans="1:35" s="89" customFormat="1" x14ac:dyDescent="0.45">
      <c r="A2253" s="89" t="s">
        <v>55</v>
      </c>
      <c r="B2253" s="89" t="s">
        <v>56</v>
      </c>
      <c r="C2253" s="89" t="s">
        <v>48</v>
      </c>
      <c r="D2253" s="90">
        <v>44614</v>
      </c>
      <c r="AI2253" s="89">
        <v>0</v>
      </c>
    </row>
    <row r="2254" spans="1:35" s="89" customFormat="1" x14ac:dyDescent="0.45">
      <c r="A2254" s="89" t="s">
        <v>55</v>
      </c>
      <c r="B2254" s="89" t="s">
        <v>56</v>
      </c>
      <c r="C2254" s="89" t="s">
        <v>48</v>
      </c>
      <c r="D2254" s="90">
        <v>44615</v>
      </c>
      <c r="AI2254" s="89">
        <v>0</v>
      </c>
    </row>
    <row r="2255" spans="1:35" s="89" customFormat="1" x14ac:dyDescent="0.45">
      <c r="A2255" s="89" t="s">
        <v>55</v>
      </c>
      <c r="B2255" s="89" t="s">
        <v>56</v>
      </c>
      <c r="C2255" s="89" t="s">
        <v>48</v>
      </c>
      <c r="D2255" s="90">
        <v>44616</v>
      </c>
      <c r="AI2255" s="89">
        <v>0</v>
      </c>
    </row>
    <row r="2256" spans="1:35" s="89" customFormat="1" x14ac:dyDescent="0.45">
      <c r="A2256" s="89" t="s">
        <v>55</v>
      </c>
      <c r="B2256" s="89" t="s">
        <v>56</v>
      </c>
      <c r="C2256" s="89" t="s">
        <v>48</v>
      </c>
      <c r="D2256" s="90">
        <v>44617</v>
      </c>
      <c r="AI2256" s="89">
        <v>0</v>
      </c>
    </row>
    <row r="2257" spans="1:35" s="89" customFormat="1" x14ac:dyDescent="0.45">
      <c r="A2257" s="89" t="s">
        <v>55</v>
      </c>
      <c r="B2257" s="89" t="s">
        <v>56</v>
      </c>
      <c r="C2257" s="89" t="s">
        <v>48</v>
      </c>
      <c r="D2257" s="90">
        <v>44618</v>
      </c>
      <c r="AI2257" s="89">
        <v>0</v>
      </c>
    </row>
    <row r="2258" spans="1:35" s="89" customFormat="1" x14ac:dyDescent="0.45">
      <c r="A2258" s="89" t="s">
        <v>55</v>
      </c>
      <c r="B2258" s="89" t="s">
        <v>56</v>
      </c>
      <c r="C2258" s="89" t="s">
        <v>48</v>
      </c>
      <c r="D2258" s="90">
        <v>44619</v>
      </c>
      <c r="AI2258" s="89">
        <v>0</v>
      </c>
    </row>
    <row r="2259" spans="1:35" s="89" customFormat="1" x14ac:dyDescent="0.45">
      <c r="A2259" s="89" t="s">
        <v>55</v>
      </c>
      <c r="B2259" s="89" t="s">
        <v>56</v>
      </c>
      <c r="C2259" s="89" t="s">
        <v>48</v>
      </c>
      <c r="D2259" s="90">
        <v>44620</v>
      </c>
      <c r="AI2259" s="89">
        <v>0</v>
      </c>
    </row>
    <row r="2260" spans="1:35" s="89" customFormat="1" x14ac:dyDescent="0.45">
      <c r="A2260" s="89" t="s">
        <v>55</v>
      </c>
      <c r="B2260" s="89" t="s">
        <v>56</v>
      </c>
      <c r="C2260" s="89" t="s">
        <v>48</v>
      </c>
      <c r="D2260" s="90">
        <v>44621</v>
      </c>
      <c r="AI2260" s="89">
        <v>0</v>
      </c>
    </row>
    <row r="2261" spans="1:35" s="89" customFormat="1" x14ac:dyDescent="0.45">
      <c r="A2261" s="89" t="s">
        <v>55</v>
      </c>
      <c r="B2261" s="89" t="s">
        <v>56</v>
      </c>
      <c r="C2261" s="89" t="s">
        <v>48</v>
      </c>
      <c r="D2261" s="90">
        <v>44622</v>
      </c>
      <c r="AI2261" s="89">
        <v>0</v>
      </c>
    </row>
    <row r="2262" spans="1:35" s="89" customFormat="1" x14ac:dyDescent="0.45">
      <c r="A2262" s="89" t="s">
        <v>55</v>
      </c>
      <c r="B2262" s="89" t="s">
        <v>56</v>
      </c>
      <c r="C2262" s="89" t="s">
        <v>48</v>
      </c>
      <c r="D2262" s="90">
        <v>44623</v>
      </c>
      <c r="AI2262" s="89">
        <v>0</v>
      </c>
    </row>
    <row r="2263" spans="1:35" s="89" customFormat="1" x14ac:dyDescent="0.45">
      <c r="A2263" s="89" t="s">
        <v>55</v>
      </c>
      <c r="B2263" s="89" t="s">
        <v>56</v>
      </c>
      <c r="C2263" s="89" t="s">
        <v>48</v>
      </c>
      <c r="D2263" s="90">
        <v>44624</v>
      </c>
      <c r="AI2263" s="89">
        <v>0</v>
      </c>
    </row>
    <row r="2264" spans="1:35" s="89" customFormat="1" x14ac:dyDescent="0.45">
      <c r="A2264" s="89" t="s">
        <v>55</v>
      </c>
      <c r="B2264" s="89" t="s">
        <v>56</v>
      </c>
      <c r="C2264" s="89" t="s">
        <v>48</v>
      </c>
      <c r="D2264" s="90">
        <v>44625</v>
      </c>
      <c r="AI2264" s="89">
        <v>0</v>
      </c>
    </row>
    <row r="2265" spans="1:35" s="89" customFormat="1" x14ac:dyDescent="0.45">
      <c r="A2265" s="89" t="s">
        <v>55</v>
      </c>
      <c r="B2265" s="89" t="s">
        <v>56</v>
      </c>
      <c r="C2265" s="89" t="s">
        <v>48</v>
      </c>
      <c r="D2265" s="90">
        <v>44626</v>
      </c>
      <c r="AI2265" s="89">
        <v>0</v>
      </c>
    </row>
    <row r="2266" spans="1:35" s="89" customFormat="1" x14ac:dyDescent="0.45">
      <c r="A2266" s="89" t="s">
        <v>55</v>
      </c>
      <c r="B2266" s="89" t="s">
        <v>56</v>
      </c>
      <c r="C2266" s="89" t="s">
        <v>48</v>
      </c>
      <c r="D2266" s="90">
        <v>44627</v>
      </c>
      <c r="AI2266" s="89">
        <v>0</v>
      </c>
    </row>
    <row r="2267" spans="1:35" s="89" customFormat="1" x14ac:dyDescent="0.45">
      <c r="A2267" s="89" t="s">
        <v>55</v>
      </c>
      <c r="B2267" s="89" t="s">
        <v>56</v>
      </c>
      <c r="C2267" s="89" t="s">
        <v>48</v>
      </c>
      <c r="D2267" s="90">
        <v>44628</v>
      </c>
      <c r="AI2267" s="89">
        <v>0</v>
      </c>
    </row>
    <row r="2268" spans="1:35" s="89" customFormat="1" x14ac:dyDescent="0.45">
      <c r="A2268" s="89" t="s">
        <v>55</v>
      </c>
      <c r="B2268" s="89" t="s">
        <v>56</v>
      </c>
      <c r="C2268" s="89" t="s">
        <v>48</v>
      </c>
      <c r="D2268" s="90">
        <v>44629</v>
      </c>
      <c r="AI2268" s="89">
        <v>0</v>
      </c>
    </row>
    <row r="2269" spans="1:35" s="89" customFormat="1" x14ac:dyDescent="0.45">
      <c r="A2269" s="89" t="s">
        <v>55</v>
      </c>
      <c r="B2269" s="89" t="s">
        <v>56</v>
      </c>
      <c r="C2269" s="89" t="s">
        <v>48</v>
      </c>
      <c r="D2269" s="90">
        <v>44630</v>
      </c>
      <c r="AI2269" s="89">
        <v>0</v>
      </c>
    </row>
    <row r="2270" spans="1:35" s="89" customFormat="1" x14ac:dyDescent="0.45">
      <c r="A2270" s="89" t="s">
        <v>55</v>
      </c>
      <c r="B2270" s="89" t="s">
        <v>56</v>
      </c>
      <c r="C2270" s="89" t="s">
        <v>48</v>
      </c>
      <c r="D2270" s="90">
        <v>44631</v>
      </c>
      <c r="AI2270" s="89">
        <v>0</v>
      </c>
    </row>
    <row r="2271" spans="1:35" s="89" customFormat="1" x14ac:dyDescent="0.45">
      <c r="A2271" s="89" t="s">
        <v>55</v>
      </c>
      <c r="B2271" s="89" t="s">
        <v>56</v>
      </c>
      <c r="C2271" s="89" t="s">
        <v>48</v>
      </c>
      <c r="D2271" s="90">
        <v>44632</v>
      </c>
      <c r="AI2271" s="89">
        <v>0</v>
      </c>
    </row>
    <row r="2272" spans="1:35" s="89" customFormat="1" x14ac:dyDescent="0.45">
      <c r="A2272" s="89" t="s">
        <v>55</v>
      </c>
      <c r="B2272" s="89" t="s">
        <v>56</v>
      </c>
      <c r="C2272" s="89" t="s">
        <v>48</v>
      </c>
      <c r="D2272" s="90">
        <v>44633</v>
      </c>
      <c r="AI2272" s="89">
        <v>0</v>
      </c>
    </row>
    <row r="2273" spans="1:35" s="89" customFormat="1" x14ac:dyDescent="0.45">
      <c r="A2273" s="89" t="s">
        <v>55</v>
      </c>
      <c r="B2273" s="89" t="s">
        <v>56</v>
      </c>
      <c r="C2273" s="89" t="s">
        <v>48</v>
      </c>
      <c r="D2273" s="90">
        <v>44634</v>
      </c>
      <c r="AI2273" s="89">
        <v>0</v>
      </c>
    </row>
    <row r="2274" spans="1:35" s="89" customFormat="1" x14ac:dyDescent="0.45">
      <c r="A2274" s="89" t="s">
        <v>55</v>
      </c>
      <c r="B2274" s="89" t="s">
        <v>56</v>
      </c>
      <c r="C2274" s="89" t="s">
        <v>48</v>
      </c>
      <c r="D2274" s="90">
        <v>44635</v>
      </c>
      <c r="AI2274" s="89">
        <v>0</v>
      </c>
    </row>
    <row r="2275" spans="1:35" s="89" customFormat="1" x14ac:dyDescent="0.45">
      <c r="A2275" s="89" t="s">
        <v>55</v>
      </c>
      <c r="B2275" s="89" t="s">
        <v>56</v>
      </c>
      <c r="C2275" s="89" t="s">
        <v>48</v>
      </c>
      <c r="D2275" s="90">
        <v>44636</v>
      </c>
      <c r="AI2275" s="89">
        <v>0</v>
      </c>
    </row>
    <row r="2276" spans="1:35" s="89" customFormat="1" x14ac:dyDescent="0.45">
      <c r="A2276" s="89" t="s">
        <v>55</v>
      </c>
      <c r="B2276" s="89" t="s">
        <v>56</v>
      </c>
      <c r="C2276" s="89" t="s">
        <v>48</v>
      </c>
      <c r="D2276" s="90">
        <v>44637</v>
      </c>
      <c r="AI2276" s="89">
        <v>0</v>
      </c>
    </row>
    <row r="2277" spans="1:35" s="89" customFormat="1" x14ac:dyDescent="0.45">
      <c r="A2277" s="89" t="s">
        <v>55</v>
      </c>
      <c r="B2277" s="89" t="s">
        <v>56</v>
      </c>
      <c r="C2277" s="89" t="s">
        <v>48</v>
      </c>
      <c r="D2277" s="90">
        <v>44638</v>
      </c>
      <c r="AI2277" s="89">
        <v>0</v>
      </c>
    </row>
    <row r="2278" spans="1:35" s="89" customFormat="1" x14ac:dyDescent="0.45">
      <c r="A2278" s="89" t="s">
        <v>55</v>
      </c>
      <c r="B2278" s="89" t="s">
        <v>56</v>
      </c>
      <c r="C2278" s="89" t="s">
        <v>48</v>
      </c>
      <c r="D2278" s="90">
        <v>44639</v>
      </c>
      <c r="AI2278" s="89">
        <v>0</v>
      </c>
    </row>
    <row r="2279" spans="1:35" s="89" customFormat="1" x14ac:dyDescent="0.45">
      <c r="A2279" s="89" t="s">
        <v>55</v>
      </c>
      <c r="B2279" s="89" t="s">
        <v>56</v>
      </c>
      <c r="C2279" s="89" t="s">
        <v>48</v>
      </c>
      <c r="D2279" s="90">
        <v>44640</v>
      </c>
      <c r="AI2279" s="89">
        <v>0</v>
      </c>
    </row>
    <row r="2280" spans="1:35" s="89" customFormat="1" x14ac:dyDescent="0.45">
      <c r="A2280" s="89" t="s">
        <v>55</v>
      </c>
      <c r="B2280" s="89" t="s">
        <v>56</v>
      </c>
      <c r="C2280" s="89" t="s">
        <v>48</v>
      </c>
      <c r="D2280" s="90">
        <v>44641</v>
      </c>
      <c r="AI2280" s="89">
        <v>0</v>
      </c>
    </row>
    <row r="2281" spans="1:35" s="89" customFormat="1" x14ac:dyDescent="0.45">
      <c r="A2281" s="89" t="s">
        <v>55</v>
      </c>
      <c r="B2281" s="89" t="s">
        <v>56</v>
      </c>
      <c r="C2281" s="89" t="s">
        <v>48</v>
      </c>
      <c r="D2281" s="90">
        <v>44642</v>
      </c>
      <c r="AI2281" s="89">
        <v>0</v>
      </c>
    </row>
    <row r="2282" spans="1:35" s="89" customFormat="1" x14ac:dyDescent="0.45">
      <c r="A2282" s="89" t="s">
        <v>55</v>
      </c>
      <c r="B2282" s="89" t="s">
        <v>56</v>
      </c>
      <c r="C2282" s="89" t="s">
        <v>48</v>
      </c>
      <c r="D2282" s="90">
        <v>44643</v>
      </c>
      <c r="AI2282" s="89">
        <v>0</v>
      </c>
    </row>
    <row r="2283" spans="1:35" s="89" customFormat="1" x14ac:dyDescent="0.45">
      <c r="A2283" s="89" t="s">
        <v>55</v>
      </c>
      <c r="B2283" s="89" t="s">
        <v>56</v>
      </c>
      <c r="C2283" s="89" t="s">
        <v>48</v>
      </c>
      <c r="D2283" s="90">
        <v>44644</v>
      </c>
      <c r="AI2283" s="89">
        <v>0</v>
      </c>
    </row>
    <row r="2284" spans="1:35" s="89" customFormat="1" x14ac:dyDescent="0.45">
      <c r="A2284" s="89" t="s">
        <v>55</v>
      </c>
      <c r="B2284" s="89" t="s">
        <v>56</v>
      </c>
      <c r="C2284" s="89" t="s">
        <v>48</v>
      </c>
      <c r="D2284" s="90">
        <v>44645</v>
      </c>
      <c r="AI2284" s="89">
        <v>0</v>
      </c>
    </row>
    <row r="2285" spans="1:35" s="89" customFormat="1" x14ac:dyDescent="0.45">
      <c r="A2285" s="89" t="s">
        <v>55</v>
      </c>
      <c r="B2285" s="89" t="s">
        <v>56</v>
      </c>
      <c r="C2285" s="89" t="s">
        <v>48</v>
      </c>
      <c r="D2285" s="90">
        <v>44646</v>
      </c>
      <c r="AI2285" s="89">
        <v>0</v>
      </c>
    </row>
    <row r="2286" spans="1:35" s="89" customFormat="1" x14ac:dyDescent="0.45">
      <c r="A2286" s="89" t="s">
        <v>55</v>
      </c>
      <c r="B2286" s="89" t="s">
        <v>56</v>
      </c>
      <c r="C2286" s="89" t="s">
        <v>48</v>
      </c>
      <c r="D2286" s="90">
        <v>44647</v>
      </c>
      <c r="AI2286" s="89">
        <v>0</v>
      </c>
    </row>
    <row r="2287" spans="1:35" s="89" customFormat="1" x14ac:dyDescent="0.45">
      <c r="A2287" s="89" t="s">
        <v>55</v>
      </c>
      <c r="B2287" s="89" t="s">
        <v>56</v>
      </c>
      <c r="C2287" s="89" t="s">
        <v>48</v>
      </c>
      <c r="D2287" s="90">
        <v>44648</v>
      </c>
      <c r="AI2287" s="89">
        <v>0</v>
      </c>
    </row>
    <row r="2288" spans="1:35" s="89" customFormat="1" x14ac:dyDescent="0.45">
      <c r="A2288" s="89" t="s">
        <v>55</v>
      </c>
      <c r="B2288" s="89" t="s">
        <v>56</v>
      </c>
      <c r="C2288" s="89" t="s">
        <v>48</v>
      </c>
      <c r="D2288" s="90">
        <v>44649</v>
      </c>
      <c r="AI2288" s="89">
        <v>0</v>
      </c>
    </row>
    <row r="2289" spans="1:35" s="89" customFormat="1" x14ac:dyDescent="0.45">
      <c r="A2289" s="89" t="s">
        <v>55</v>
      </c>
      <c r="B2289" s="89" t="s">
        <v>56</v>
      </c>
      <c r="C2289" s="89" t="s">
        <v>48</v>
      </c>
      <c r="D2289" s="90">
        <v>44650</v>
      </c>
      <c r="AI2289" s="89">
        <v>0</v>
      </c>
    </row>
    <row r="2290" spans="1:35" s="89" customFormat="1" x14ac:dyDescent="0.45">
      <c r="A2290" s="89" t="s">
        <v>55</v>
      </c>
      <c r="B2290" s="89" t="s">
        <v>56</v>
      </c>
      <c r="C2290" s="89" t="s">
        <v>48</v>
      </c>
      <c r="D2290" s="90">
        <v>44651</v>
      </c>
      <c r="AI2290" s="89">
        <v>0</v>
      </c>
    </row>
    <row r="2291" spans="1:35" s="89" customFormat="1" x14ac:dyDescent="0.45">
      <c r="A2291" s="89" t="s">
        <v>55</v>
      </c>
      <c r="B2291" s="89" t="s">
        <v>56</v>
      </c>
      <c r="C2291" s="89" t="s">
        <v>48</v>
      </c>
      <c r="D2291" s="90">
        <v>44652</v>
      </c>
      <c r="AI2291" s="89">
        <v>0</v>
      </c>
    </row>
    <row r="2292" spans="1:35" s="89" customFormat="1" x14ac:dyDescent="0.45">
      <c r="A2292" s="89" t="s">
        <v>55</v>
      </c>
      <c r="B2292" s="89" t="s">
        <v>56</v>
      </c>
      <c r="C2292" s="89" t="s">
        <v>48</v>
      </c>
      <c r="D2292" s="90">
        <v>44653</v>
      </c>
      <c r="AI2292" s="89">
        <v>0</v>
      </c>
    </row>
    <row r="2293" spans="1:35" s="89" customFormat="1" x14ac:dyDescent="0.45">
      <c r="A2293" s="89" t="s">
        <v>55</v>
      </c>
      <c r="B2293" s="89" t="s">
        <v>56</v>
      </c>
      <c r="C2293" s="89" t="s">
        <v>48</v>
      </c>
      <c r="D2293" s="90">
        <v>44654</v>
      </c>
      <c r="AI2293" s="89">
        <v>0</v>
      </c>
    </row>
    <row r="2294" spans="1:35" s="89" customFormat="1" x14ac:dyDescent="0.45">
      <c r="A2294" s="89" t="s">
        <v>55</v>
      </c>
      <c r="B2294" s="89" t="s">
        <v>56</v>
      </c>
      <c r="C2294" s="89" t="s">
        <v>48</v>
      </c>
      <c r="D2294" s="90">
        <v>44655</v>
      </c>
      <c r="AI2294" s="89">
        <v>0</v>
      </c>
    </row>
    <row r="2295" spans="1:35" s="89" customFormat="1" x14ac:dyDescent="0.45">
      <c r="A2295" s="89" t="s">
        <v>55</v>
      </c>
      <c r="B2295" s="89" t="s">
        <v>56</v>
      </c>
      <c r="C2295" s="89" t="s">
        <v>48</v>
      </c>
      <c r="D2295" s="90">
        <v>44656</v>
      </c>
      <c r="AI2295" s="89">
        <v>0</v>
      </c>
    </row>
    <row r="2296" spans="1:35" s="89" customFormat="1" x14ac:dyDescent="0.45">
      <c r="A2296" s="89" t="s">
        <v>55</v>
      </c>
      <c r="B2296" s="89" t="s">
        <v>56</v>
      </c>
      <c r="C2296" s="89" t="s">
        <v>48</v>
      </c>
      <c r="D2296" s="90">
        <v>44657</v>
      </c>
      <c r="AI2296" s="89">
        <v>0</v>
      </c>
    </row>
    <row r="2297" spans="1:35" s="89" customFormat="1" x14ac:dyDescent="0.45">
      <c r="A2297" s="89" t="s">
        <v>55</v>
      </c>
      <c r="B2297" s="89" t="s">
        <v>56</v>
      </c>
      <c r="C2297" s="89" t="s">
        <v>48</v>
      </c>
      <c r="D2297" s="90">
        <v>44658</v>
      </c>
      <c r="AI2297" s="89">
        <v>0</v>
      </c>
    </row>
    <row r="2298" spans="1:35" s="89" customFormat="1" x14ac:dyDescent="0.45">
      <c r="A2298" s="89" t="s">
        <v>55</v>
      </c>
      <c r="B2298" s="89" t="s">
        <v>56</v>
      </c>
      <c r="C2298" s="89" t="s">
        <v>48</v>
      </c>
      <c r="D2298" s="90">
        <v>44659</v>
      </c>
      <c r="AI2298" s="89">
        <v>0</v>
      </c>
    </row>
    <row r="2299" spans="1:35" s="89" customFormat="1" x14ac:dyDescent="0.45">
      <c r="A2299" s="89" t="s">
        <v>55</v>
      </c>
      <c r="B2299" s="89" t="s">
        <v>56</v>
      </c>
      <c r="C2299" s="89" t="s">
        <v>48</v>
      </c>
      <c r="D2299" s="90">
        <v>44660</v>
      </c>
      <c r="AI2299" s="89">
        <v>0</v>
      </c>
    </row>
    <row r="2300" spans="1:35" s="89" customFormat="1" x14ac:dyDescent="0.45">
      <c r="A2300" s="89" t="s">
        <v>55</v>
      </c>
      <c r="B2300" s="89" t="s">
        <v>56</v>
      </c>
      <c r="C2300" s="89" t="s">
        <v>48</v>
      </c>
      <c r="D2300" s="90">
        <v>44661</v>
      </c>
      <c r="AI2300" s="89">
        <v>0</v>
      </c>
    </row>
    <row r="2301" spans="1:35" s="89" customFormat="1" x14ac:dyDescent="0.45">
      <c r="A2301" s="89" t="s">
        <v>55</v>
      </c>
      <c r="B2301" s="89" t="s">
        <v>56</v>
      </c>
      <c r="C2301" s="89" t="s">
        <v>48</v>
      </c>
      <c r="D2301" s="90">
        <v>44662</v>
      </c>
      <c r="AI2301" s="89">
        <v>0</v>
      </c>
    </row>
    <row r="2302" spans="1:35" s="89" customFormat="1" x14ac:dyDescent="0.45">
      <c r="A2302" s="89" t="s">
        <v>55</v>
      </c>
      <c r="B2302" s="89" t="s">
        <v>56</v>
      </c>
      <c r="C2302" s="89" t="s">
        <v>48</v>
      </c>
      <c r="D2302" s="90">
        <v>44663</v>
      </c>
      <c r="AI2302" s="89">
        <v>0</v>
      </c>
    </row>
    <row r="2303" spans="1:35" s="89" customFormat="1" x14ac:dyDescent="0.45">
      <c r="A2303" s="89" t="s">
        <v>55</v>
      </c>
      <c r="B2303" s="89" t="s">
        <v>56</v>
      </c>
      <c r="C2303" s="89" t="s">
        <v>48</v>
      </c>
      <c r="D2303" s="90">
        <v>44664</v>
      </c>
      <c r="AI2303" s="89">
        <v>0</v>
      </c>
    </row>
    <row r="2304" spans="1:35" s="89" customFormat="1" x14ac:dyDescent="0.45">
      <c r="A2304" s="89" t="s">
        <v>55</v>
      </c>
      <c r="B2304" s="89" t="s">
        <v>56</v>
      </c>
      <c r="C2304" s="89" t="s">
        <v>48</v>
      </c>
      <c r="D2304" s="90">
        <v>44665</v>
      </c>
      <c r="AI2304" s="89">
        <v>0</v>
      </c>
    </row>
    <row r="2305" spans="1:35" s="89" customFormat="1" x14ac:dyDescent="0.45">
      <c r="A2305" s="89" t="s">
        <v>55</v>
      </c>
      <c r="B2305" s="89" t="s">
        <v>56</v>
      </c>
      <c r="C2305" s="89" t="s">
        <v>48</v>
      </c>
      <c r="D2305" s="90">
        <v>44666</v>
      </c>
      <c r="AI2305" s="89">
        <v>0</v>
      </c>
    </row>
    <row r="2306" spans="1:35" s="89" customFormat="1" x14ac:dyDescent="0.45">
      <c r="A2306" s="89" t="s">
        <v>55</v>
      </c>
      <c r="B2306" s="89" t="s">
        <v>56</v>
      </c>
      <c r="C2306" s="89" t="s">
        <v>48</v>
      </c>
      <c r="D2306" s="90">
        <v>44667</v>
      </c>
      <c r="AI2306" s="89">
        <v>0</v>
      </c>
    </row>
    <row r="2307" spans="1:35" s="89" customFormat="1" x14ac:dyDescent="0.45">
      <c r="A2307" s="89" t="s">
        <v>55</v>
      </c>
      <c r="B2307" s="89" t="s">
        <v>56</v>
      </c>
      <c r="C2307" s="89" t="s">
        <v>48</v>
      </c>
      <c r="D2307" s="90">
        <v>44668</v>
      </c>
      <c r="AI2307" s="89">
        <v>0</v>
      </c>
    </row>
    <row r="2308" spans="1:35" s="89" customFormat="1" x14ac:dyDescent="0.45">
      <c r="A2308" s="89" t="s">
        <v>55</v>
      </c>
      <c r="B2308" s="89" t="s">
        <v>56</v>
      </c>
      <c r="C2308" s="89" t="s">
        <v>48</v>
      </c>
      <c r="D2308" s="90">
        <v>44669</v>
      </c>
      <c r="AI2308" s="89">
        <v>0</v>
      </c>
    </row>
    <row r="2309" spans="1:35" s="89" customFormat="1" x14ac:dyDescent="0.45">
      <c r="A2309" s="89" t="s">
        <v>55</v>
      </c>
      <c r="B2309" s="89" t="s">
        <v>56</v>
      </c>
      <c r="C2309" s="89" t="s">
        <v>48</v>
      </c>
      <c r="D2309" s="90">
        <v>44670</v>
      </c>
      <c r="AI2309" s="89">
        <v>0</v>
      </c>
    </row>
    <row r="2310" spans="1:35" s="89" customFormat="1" x14ac:dyDescent="0.45">
      <c r="A2310" s="89" t="s">
        <v>55</v>
      </c>
      <c r="B2310" s="89" t="s">
        <v>56</v>
      </c>
      <c r="C2310" s="89" t="s">
        <v>48</v>
      </c>
      <c r="D2310" s="90">
        <v>44671</v>
      </c>
      <c r="AI2310" s="89">
        <v>0</v>
      </c>
    </row>
    <row r="2311" spans="1:35" s="89" customFormat="1" x14ac:dyDescent="0.45">
      <c r="A2311" s="89" t="s">
        <v>55</v>
      </c>
      <c r="B2311" s="89" t="s">
        <v>56</v>
      </c>
      <c r="C2311" s="89" t="s">
        <v>48</v>
      </c>
      <c r="D2311" s="90">
        <v>44672</v>
      </c>
      <c r="AI2311" s="89">
        <v>0</v>
      </c>
    </row>
    <row r="2312" spans="1:35" s="89" customFormat="1" x14ac:dyDescent="0.45">
      <c r="A2312" s="89" t="s">
        <v>55</v>
      </c>
      <c r="B2312" s="89" t="s">
        <v>56</v>
      </c>
      <c r="C2312" s="89" t="s">
        <v>48</v>
      </c>
      <c r="D2312" s="90">
        <v>44673</v>
      </c>
      <c r="AI2312" s="89">
        <v>0</v>
      </c>
    </row>
    <row r="2313" spans="1:35" s="89" customFormat="1" x14ac:dyDescent="0.45">
      <c r="A2313" s="89" t="s">
        <v>55</v>
      </c>
      <c r="B2313" s="89" t="s">
        <v>56</v>
      </c>
      <c r="C2313" s="89" t="s">
        <v>48</v>
      </c>
      <c r="D2313" s="90">
        <v>44674</v>
      </c>
      <c r="AI2313" s="89">
        <v>0</v>
      </c>
    </row>
    <row r="2314" spans="1:35" s="89" customFormat="1" x14ac:dyDescent="0.45">
      <c r="A2314" s="89" t="s">
        <v>55</v>
      </c>
      <c r="B2314" s="89" t="s">
        <v>56</v>
      </c>
      <c r="C2314" s="89" t="s">
        <v>48</v>
      </c>
      <c r="D2314" s="90">
        <v>44675</v>
      </c>
      <c r="AI2314" s="89">
        <v>0</v>
      </c>
    </row>
    <row r="2315" spans="1:35" s="89" customFormat="1" x14ac:dyDescent="0.45">
      <c r="A2315" s="89" t="s">
        <v>55</v>
      </c>
      <c r="B2315" s="89" t="s">
        <v>56</v>
      </c>
      <c r="C2315" s="89" t="s">
        <v>48</v>
      </c>
      <c r="D2315" s="90">
        <v>44676</v>
      </c>
      <c r="AI2315" s="89">
        <v>0</v>
      </c>
    </row>
    <row r="2316" spans="1:35" s="89" customFormat="1" x14ac:dyDescent="0.45">
      <c r="A2316" s="89" t="s">
        <v>55</v>
      </c>
      <c r="B2316" s="89" t="s">
        <v>56</v>
      </c>
      <c r="C2316" s="89" t="s">
        <v>48</v>
      </c>
      <c r="D2316" s="90">
        <v>44677</v>
      </c>
      <c r="AI2316" s="89">
        <v>0</v>
      </c>
    </row>
    <row r="2317" spans="1:35" s="89" customFormat="1" x14ac:dyDescent="0.45">
      <c r="A2317" s="89" t="s">
        <v>55</v>
      </c>
      <c r="B2317" s="89" t="s">
        <v>56</v>
      </c>
      <c r="C2317" s="89" t="s">
        <v>48</v>
      </c>
      <c r="D2317" s="90">
        <v>44678</v>
      </c>
      <c r="AI2317" s="89">
        <v>0</v>
      </c>
    </row>
    <row r="2318" spans="1:35" s="89" customFormat="1" x14ac:dyDescent="0.45">
      <c r="A2318" s="89" t="s">
        <v>55</v>
      </c>
      <c r="B2318" s="89" t="s">
        <v>56</v>
      </c>
      <c r="C2318" s="89" t="s">
        <v>48</v>
      </c>
      <c r="D2318" s="90">
        <v>44679</v>
      </c>
      <c r="AI2318" s="89">
        <v>0</v>
      </c>
    </row>
    <row r="2319" spans="1:35" s="89" customFormat="1" x14ac:dyDescent="0.45">
      <c r="A2319" s="89" t="s">
        <v>55</v>
      </c>
      <c r="B2319" s="89" t="s">
        <v>56</v>
      </c>
      <c r="C2319" s="89" t="s">
        <v>48</v>
      </c>
      <c r="D2319" s="90">
        <v>44680</v>
      </c>
      <c r="AI2319" s="89">
        <v>0</v>
      </c>
    </row>
    <row r="2320" spans="1:35" s="89" customFormat="1" x14ac:dyDescent="0.45">
      <c r="A2320" s="89" t="s">
        <v>55</v>
      </c>
      <c r="B2320" s="89" t="s">
        <v>56</v>
      </c>
      <c r="C2320" s="89" t="s">
        <v>48</v>
      </c>
      <c r="D2320" s="90">
        <v>44681</v>
      </c>
      <c r="AI2320" s="89">
        <v>0</v>
      </c>
    </row>
    <row r="2321" spans="1:35" s="89" customFormat="1" x14ac:dyDescent="0.45">
      <c r="A2321" s="89" t="s">
        <v>55</v>
      </c>
      <c r="B2321" s="89" t="s">
        <v>56</v>
      </c>
      <c r="C2321" s="89" t="s">
        <v>48</v>
      </c>
      <c r="D2321" s="90">
        <v>44682</v>
      </c>
      <c r="AI2321" s="89">
        <v>0</v>
      </c>
    </row>
    <row r="2322" spans="1:35" s="89" customFormat="1" x14ac:dyDescent="0.45">
      <c r="A2322" s="89" t="s">
        <v>55</v>
      </c>
      <c r="B2322" s="89" t="s">
        <v>56</v>
      </c>
      <c r="C2322" s="89" t="s">
        <v>48</v>
      </c>
      <c r="D2322" s="90">
        <v>44683</v>
      </c>
      <c r="AI2322" s="89">
        <v>0</v>
      </c>
    </row>
    <row r="2323" spans="1:35" s="89" customFormat="1" x14ac:dyDescent="0.45">
      <c r="A2323" s="89" t="s">
        <v>55</v>
      </c>
      <c r="B2323" s="89" t="s">
        <v>56</v>
      </c>
      <c r="C2323" s="89" t="s">
        <v>48</v>
      </c>
      <c r="D2323" s="90">
        <v>44684</v>
      </c>
      <c r="AI2323" s="89">
        <v>0</v>
      </c>
    </row>
    <row r="2324" spans="1:35" s="89" customFormat="1" x14ac:dyDescent="0.45">
      <c r="A2324" s="89" t="s">
        <v>55</v>
      </c>
      <c r="B2324" s="89" t="s">
        <v>56</v>
      </c>
      <c r="C2324" s="89" t="s">
        <v>48</v>
      </c>
      <c r="D2324" s="90">
        <v>44685</v>
      </c>
      <c r="AI2324" s="89">
        <v>0</v>
      </c>
    </row>
    <row r="2325" spans="1:35" s="89" customFormat="1" x14ac:dyDescent="0.45">
      <c r="A2325" s="89" t="s">
        <v>55</v>
      </c>
      <c r="B2325" s="89" t="s">
        <v>56</v>
      </c>
      <c r="C2325" s="89" t="s">
        <v>48</v>
      </c>
      <c r="D2325" s="90">
        <v>44686</v>
      </c>
      <c r="AI2325" s="89">
        <v>0</v>
      </c>
    </row>
    <row r="2326" spans="1:35" s="89" customFormat="1" x14ac:dyDescent="0.45">
      <c r="A2326" s="89" t="s">
        <v>55</v>
      </c>
      <c r="B2326" s="89" t="s">
        <v>56</v>
      </c>
      <c r="C2326" s="89" t="s">
        <v>48</v>
      </c>
      <c r="D2326" s="90">
        <v>44687</v>
      </c>
      <c r="AI2326" s="89">
        <v>0</v>
      </c>
    </row>
    <row r="2327" spans="1:35" s="89" customFormat="1" x14ac:dyDescent="0.45">
      <c r="A2327" s="89" t="s">
        <v>55</v>
      </c>
      <c r="B2327" s="89" t="s">
        <v>56</v>
      </c>
      <c r="C2327" s="89" t="s">
        <v>48</v>
      </c>
      <c r="D2327" s="90">
        <v>44688</v>
      </c>
      <c r="AI2327" s="89">
        <v>0</v>
      </c>
    </row>
    <row r="2328" spans="1:35" s="89" customFormat="1" x14ac:dyDescent="0.45">
      <c r="A2328" s="89" t="s">
        <v>55</v>
      </c>
      <c r="B2328" s="89" t="s">
        <v>56</v>
      </c>
      <c r="C2328" s="89" t="s">
        <v>48</v>
      </c>
      <c r="D2328" s="90">
        <v>44689</v>
      </c>
      <c r="AI2328" s="89">
        <v>0</v>
      </c>
    </row>
    <row r="2329" spans="1:35" s="89" customFormat="1" x14ac:dyDescent="0.45">
      <c r="A2329" s="89" t="s">
        <v>55</v>
      </c>
      <c r="B2329" s="89" t="s">
        <v>56</v>
      </c>
      <c r="C2329" s="89" t="s">
        <v>48</v>
      </c>
      <c r="D2329" s="90">
        <v>44690</v>
      </c>
      <c r="AI2329" s="89">
        <v>0</v>
      </c>
    </row>
    <row r="2330" spans="1:35" s="89" customFormat="1" x14ac:dyDescent="0.45">
      <c r="A2330" s="89" t="s">
        <v>55</v>
      </c>
      <c r="B2330" s="89" t="s">
        <v>56</v>
      </c>
      <c r="C2330" s="89" t="s">
        <v>48</v>
      </c>
      <c r="D2330" s="90">
        <v>44691</v>
      </c>
      <c r="AI2330" s="89">
        <v>0</v>
      </c>
    </row>
    <row r="2331" spans="1:35" s="89" customFormat="1" x14ac:dyDescent="0.45">
      <c r="A2331" s="89" t="s">
        <v>55</v>
      </c>
      <c r="B2331" s="89" t="s">
        <v>56</v>
      </c>
      <c r="C2331" s="89" t="s">
        <v>48</v>
      </c>
      <c r="D2331" s="90">
        <v>44692</v>
      </c>
      <c r="AI2331" s="89">
        <v>0</v>
      </c>
    </row>
    <row r="2332" spans="1:35" s="89" customFormat="1" x14ac:dyDescent="0.45">
      <c r="A2332" s="89" t="s">
        <v>55</v>
      </c>
      <c r="B2332" s="89" t="s">
        <v>56</v>
      </c>
      <c r="C2332" s="89" t="s">
        <v>48</v>
      </c>
      <c r="D2332" s="90">
        <v>44693</v>
      </c>
      <c r="AI2332" s="89">
        <v>0</v>
      </c>
    </row>
    <row r="2333" spans="1:35" s="89" customFormat="1" x14ac:dyDescent="0.45">
      <c r="A2333" s="89" t="s">
        <v>55</v>
      </c>
      <c r="B2333" s="89" t="s">
        <v>56</v>
      </c>
      <c r="C2333" s="89" t="s">
        <v>48</v>
      </c>
      <c r="D2333" s="90">
        <v>44694</v>
      </c>
      <c r="AI2333" s="89">
        <v>0</v>
      </c>
    </row>
    <row r="2334" spans="1:35" s="89" customFormat="1" x14ac:dyDescent="0.45">
      <c r="A2334" s="89" t="s">
        <v>55</v>
      </c>
      <c r="B2334" s="89" t="s">
        <v>56</v>
      </c>
      <c r="C2334" s="89" t="s">
        <v>48</v>
      </c>
      <c r="D2334" s="90">
        <v>44695</v>
      </c>
      <c r="AI2334" s="89">
        <v>0</v>
      </c>
    </row>
    <row r="2335" spans="1:35" s="89" customFormat="1" x14ac:dyDescent="0.45">
      <c r="A2335" s="89" t="s">
        <v>55</v>
      </c>
      <c r="B2335" s="89" t="s">
        <v>56</v>
      </c>
      <c r="C2335" s="89" t="s">
        <v>48</v>
      </c>
      <c r="D2335" s="90">
        <v>44696</v>
      </c>
      <c r="AI2335" s="89">
        <v>0</v>
      </c>
    </row>
    <row r="2336" spans="1:35" s="89" customFormat="1" x14ac:dyDescent="0.45">
      <c r="A2336" s="89" t="s">
        <v>55</v>
      </c>
      <c r="B2336" s="89" t="s">
        <v>56</v>
      </c>
      <c r="C2336" s="89" t="s">
        <v>48</v>
      </c>
      <c r="D2336" s="90">
        <v>44697</v>
      </c>
      <c r="AI2336" s="89">
        <v>0</v>
      </c>
    </row>
    <row r="2337" spans="1:35" s="89" customFormat="1" x14ac:dyDescent="0.45">
      <c r="A2337" s="89" t="s">
        <v>55</v>
      </c>
      <c r="B2337" s="89" t="s">
        <v>56</v>
      </c>
      <c r="C2337" s="89" t="s">
        <v>48</v>
      </c>
      <c r="D2337" s="90">
        <v>44698</v>
      </c>
      <c r="AI2337" s="89">
        <v>0</v>
      </c>
    </row>
    <row r="2338" spans="1:35" s="89" customFormat="1" x14ac:dyDescent="0.45">
      <c r="A2338" s="89" t="s">
        <v>55</v>
      </c>
      <c r="B2338" s="89" t="s">
        <v>56</v>
      </c>
      <c r="C2338" s="89" t="s">
        <v>48</v>
      </c>
      <c r="D2338" s="90">
        <v>44699</v>
      </c>
      <c r="AI2338" s="89">
        <v>0</v>
      </c>
    </row>
    <row r="2339" spans="1:35" s="89" customFormat="1" x14ac:dyDescent="0.45">
      <c r="A2339" s="89" t="s">
        <v>55</v>
      </c>
      <c r="B2339" s="89" t="s">
        <v>56</v>
      </c>
      <c r="C2339" s="89" t="s">
        <v>48</v>
      </c>
      <c r="D2339" s="90">
        <v>44700</v>
      </c>
      <c r="AI2339" s="89">
        <v>0</v>
      </c>
    </row>
    <row r="2340" spans="1:35" s="89" customFormat="1" x14ac:dyDescent="0.45">
      <c r="A2340" s="89" t="s">
        <v>55</v>
      </c>
      <c r="B2340" s="89" t="s">
        <v>56</v>
      </c>
      <c r="C2340" s="89" t="s">
        <v>48</v>
      </c>
      <c r="D2340" s="90">
        <v>44701</v>
      </c>
      <c r="AI2340" s="89">
        <v>0</v>
      </c>
    </row>
    <row r="2341" spans="1:35" s="89" customFormat="1" x14ac:dyDescent="0.45">
      <c r="A2341" s="89" t="s">
        <v>55</v>
      </c>
      <c r="B2341" s="89" t="s">
        <v>56</v>
      </c>
      <c r="C2341" s="89" t="s">
        <v>48</v>
      </c>
      <c r="D2341" s="90">
        <v>44702</v>
      </c>
      <c r="AI2341" s="89">
        <v>0</v>
      </c>
    </row>
    <row r="2342" spans="1:35" s="89" customFormat="1" x14ac:dyDescent="0.45">
      <c r="A2342" s="89" t="s">
        <v>55</v>
      </c>
      <c r="B2342" s="89" t="s">
        <v>56</v>
      </c>
      <c r="C2342" s="89" t="s">
        <v>48</v>
      </c>
      <c r="D2342" s="90">
        <v>44703</v>
      </c>
      <c r="AI2342" s="89">
        <v>0</v>
      </c>
    </row>
    <row r="2343" spans="1:35" s="89" customFormat="1" x14ac:dyDescent="0.45">
      <c r="A2343" s="89" t="s">
        <v>55</v>
      </c>
      <c r="B2343" s="89" t="s">
        <v>56</v>
      </c>
      <c r="C2343" s="89" t="s">
        <v>48</v>
      </c>
      <c r="D2343" s="90">
        <v>44704</v>
      </c>
      <c r="AI2343" s="89">
        <v>0</v>
      </c>
    </row>
    <row r="2344" spans="1:35" s="89" customFormat="1" x14ac:dyDescent="0.45">
      <c r="A2344" s="89" t="s">
        <v>55</v>
      </c>
      <c r="B2344" s="89" t="s">
        <v>56</v>
      </c>
      <c r="C2344" s="89" t="s">
        <v>48</v>
      </c>
      <c r="D2344" s="90">
        <v>44705</v>
      </c>
      <c r="AI2344" s="89">
        <v>0</v>
      </c>
    </row>
    <row r="2345" spans="1:35" s="89" customFormat="1" x14ac:dyDescent="0.45">
      <c r="A2345" s="89" t="s">
        <v>55</v>
      </c>
      <c r="B2345" s="89" t="s">
        <v>56</v>
      </c>
      <c r="C2345" s="89" t="s">
        <v>48</v>
      </c>
      <c r="D2345" s="90">
        <v>44706</v>
      </c>
      <c r="AI2345" s="89">
        <v>0</v>
      </c>
    </row>
    <row r="2346" spans="1:35" s="89" customFormat="1" x14ac:dyDescent="0.45">
      <c r="A2346" s="89" t="s">
        <v>55</v>
      </c>
      <c r="B2346" s="89" t="s">
        <v>56</v>
      </c>
      <c r="C2346" s="89" t="s">
        <v>48</v>
      </c>
      <c r="D2346" s="90">
        <v>44707</v>
      </c>
      <c r="AI2346" s="89">
        <v>0</v>
      </c>
    </row>
    <row r="2347" spans="1:35" s="89" customFormat="1" x14ac:dyDescent="0.45">
      <c r="A2347" s="89" t="s">
        <v>55</v>
      </c>
      <c r="B2347" s="89" t="s">
        <v>56</v>
      </c>
      <c r="C2347" s="89" t="s">
        <v>48</v>
      </c>
      <c r="D2347" s="90">
        <v>44708</v>
      </c>
      <c r="AI2347" s="89">
        <v>0</v>
      </c>
    </row>
    <row r="2348" spans="1:35" s="89" customFormat="1" x14ac:dyDescent="0.45">
      <c r="A2348" s="89" t="s">
        <v>55</v>
      </c>
      <c r="B2348" s="89" t="s">
        <v>56</v>
      </c>
      <c r="C2348" s="89" t="s">
        <v>48</v>
      </c>
      <c r="D2348" s="90">
        <v>44709</v>
      </c>
      <c r="AI2348" s="89">
        <v>0</v>
      </c>
    </row>
    <row r="2349" spans="1:35" s="89" customFormat="1" x14ac:dyDescent="0.45">
      <c r="A2349" s="89" t="s">
        <v>55</v>
      </c>
      <c r="B2349" s="89" t="s">
        <v>56</v>
      </c>
      <c r="C2349" s="89" t="s">
        <v>48</v>
      </c>
      <c r="D2349" s="90">
        <v>44710</v>
      </c>
      <c r="AI2349" s="89">
        <v>0</v>
      </c>
    </row>
    <row r="2350" spans="1:35" s="89" customFormat="1" x14ac:dyDescent="0.45">
      <c r="A2350" s="89" t="s">
        <v>55</v>
      </c>
      <c r="B2350" s="89" t="s">
        <v>56</v>
      </c>
      <c r="C2350" s="89" t="s">
        <v>48</v>
      </c>
      <c r="D2350" s="90">
        <v>44711</v>
      </c>
      <c r="AI2350" s="89">
        <v>0</v>
      </c>
    </row>
    <row r="2351" spans="1:35" s="89" customFormat="1" x14ac:dyDescent="0.45">
      <c r="A2351" s="89" t="s">
        <v>55</v>
      </c>
      <c r="B2351" s="89" t="s">
        <v>56</v>
      </c>
      <c r="C2351" s="89" t="s">
        <v>48</v>
      </c>
      <c r="D2351" s="90">
        <v>44712</v>
      </c>
      <c r="AI2351" s="89">
        <v>0</v>
      </c>
    </row>
    <row r="2352" spans="1:35" s="89" customFormat="1" x14ac:dyDescent="0.45">
      <c r="A2352" s="89" t="s">
        <v>55</v>
      </c>
      <c r="B2352" s="89" t="s">
        <v>56</v>
      </c>
      <c r="C2352" s="89" t="s">
        <v>48</v>
      </c>
      <c r="D2352" s="90">
        <v>44713</v>
      </c>
      <c r="AI2352" s="89">
        <v>0</v>
      </c>
    </row>
    <row r="2353" spans="1:35" s="89" customFormat="1" x14ac:dyDescent="0.45">
      <c r="A2353" s="89" t="s">
        <v>55</v>
      </c>
      <c r="B2353" s="89" t="s">
        <v>56</v>
      </c>
      <c r="C2353" s="89" t="s">
        <v>48</v>
      </c>
      <c r="D2353" s="90">
        <v>44714</v>
      </c>
      <c r="AI2353" s="89">
        <v>0</v>
      </c>
    </row>
    <row r="2354" spans="1:35" s="89" customFormat="1" x14ac:dyDescent="0.45">
      <c r="A2354" s="89" t="s">
        <v>55</v>
      </c>
      <c r="B2354" s="89" t="s">
        <v>56</v>
      </c>
      <c r="C2354" s="89" t="s">
        <v>48</v>
      </c>
      <c r="D2354" s="90">
        <v>44715</v>
      </c>
      <c r="AI2354" s="89">
        <v>0</v>
      </c>
    </row>
    <row r="2355" spans="1:35" s="89" customFormat="1" x14ac:dyDescent="0.45">
      <c r="A2355" s="89" t="s">
        <v>55</v>
      </c>
      <c r="B2355" s="89" t="s">
        <v>56</v>
      </c>
      <c r="C2355" s="89" t="s">
        <v>48</v>
      </c>
      <c r="D2355" s="90">
        <v>44716</v>
      </c>
      <c r="AI2355" s="89">
        <v>0</v>
      </c>
    </row>
    <row r="2356" spans="1:35" s="89" customFormat="1" x14ac:dyDescent="0.45">
      <c r="A2356" s="89" t="s">
        <v>55</v>
      </c>
      <c r="B2356" s="89" t="s">
        <v>56</v>
      </c>
      <c r="C2356" s="89" t="s">
        <v>48</v>
      </c>
      <c r="D2356" s="90">
        <v>44717</v>
      </c>
      <c r="AI2356" s="89">
        <v>0</v>
      </c>
    </row>
    <row r="2357" spans="1:35" s="89" customFormat="1" x14ac:dyDescent="0.45">
      <c r="A2357" s="89" t="s">
        <v>55</v>
      </c>
      <c r="B2357" s="89" t="s">
        <v>56</v>
      </c>
      <c r="C2357" s="89" t="s">
        <v>48</v>
      </c>
      <c r="D2357" s="90">
        <v>44718</v>
      </c>
      <c r="AI2357" s="89">
        <v>0</v>
      </c>
    </row>
    <row r="2358" spans="1:35" s="89" customFormat="1" x14ac:dyDescent="0.45">
      <c r="A2358" s="89" t="s">
        <v>55</v>
      </c>
      <c r="B2358" s="89" t="s">
        <v>56</v>
      </c>
      <c r="C2358" s="89" t="s">
        <v>48</v>
      </c>
      <c r="D2358" s="90">
        <v>44719</v>
      </c>
      <c r="AI2358" s="89">
        <v>0</v>
      </c>
    </row>
    <row r="2359" spans="1:35" s="89" customFormat="1" x14ac:dyDescent="0.45">
      <c r="A2359" s="89" t="s">
        <v>55</v>
      </c>
      <c r="B2359" s="89" t="s">
        <v>56</v>
      </c>
      <c r="C2359" s="89" t="s">
        <v>48</v>
      </c>
      <c r="D2359" s="90">
        <v>44720</v>
      </c>
      <c r="AI2359" s="89">
        <v>0</v>
      </c>
    </row>
    <row r="2360" spans="1:35" s="89" customFormat="1" x14ac:dyDescent="0.45">
      <c r="A2360" s="89" t="s">
        <v>55</v>
      </c>
      <c r="B2360" s="89" t="s">
        <v>56</v>
      </c>
      <c r="C2360" s="89" t="s">
        <v>48</v>
      </c>
      <c r="D2360" s="90">
        <v>44721</v>
      </c>
      <c r="AI2360" s="89">
        <v>0</v>
      </c>
    </row>
    <row r="2361" spans="1:35" s="89" customFormat="1" x14ac:dyDescent="0.45">
      <c r="A2361" s="89" t="s">
        <v>55</v>
      </c>
      <c r="B2361" s="89" t="s">
        <v>56</v>
      </c>
      <c r="C2361" s="89" t="s">
        <v>48</v>
      </c>
      <c r="D2361" s="90">
        <v>44722</v>
      </c>
      <c r="AI2361" s="89">
        <v>0</v>
      </c>
    </row>
    <row r="2362" spans="1:35" s="89" customFormat="1" x14ac:dyDescent="0.45">
      <c r="A2362" s="89" t="s">
        <v>55</v>
      </c>
      <c r="B2362" s="89" t="s">
        <v>56</v>
      </c>
      <c r="C2362" s="89" t="s">
        <v>48</v>
      </c>
      <c r="D2362" s="90">
        <v>44723</v>
      </c>
      <c r="AI2362" s="89">
        <v>0</v>
      </c>
    </row>
    <row r="2363" spans="1:35" s="89" customFormat="1" x14ac:dyDescent="0.45">
      <c r="A2363" s="89" t="s">
        <v>55</v>
      </c>
      <c r="B2363" s="89" t="s">
        <v>56</v>
      </c>
      <c r="C2363" s="89" t="s">
        <v>48</v>
      </c>
      <c r="D2363" s="90">
        <v>44724</v>
      </c>
      <c r="AI2363" s="89">
        <v>0</v>
      </c>
    </row>
    <row r="2364" spans="1:35" s="89" customFormat="1" x14ac:dyDescent="0.45">
      <c r="A2364" s="89" t="s">
        <v>55</v>
      </c>
      <c r="B2364" s="89" t="s">
        <v>56</v>
      </c>
      <c r="C2364" s="89" t="s">
        <v>48</v>
      </c>
      <c r="D2364" s="90">
        <v>44725</v>
      </c>
      <c r="AI2364" s="89">
        <v>0</v>
      </c>
    </row>
    <row r="2365" spans="1:35" s="89" customFormat="1" x14ac:dyDescent="0.45">
      <c r="A2365" s="89" t="s">
        <v>55</v>
      </c>
      <c r="B2365" s="89" t="s">
        <v>56</v>
      </c>
      <c r="C2365" s="89" t="s">
        <v>48</v>
      </c>
      <c r="D2365" s="90">
        <v>44726</v>
      </c>
      <c r="AI2365" s="89">
        <v>0</v>
      </c>
    </row>
    <row r="2366" spans="1:35" s="89" customFormat="1" x14ac:dyDescent="0.45">
      <c r="A2366" s="89" t="s">
        <v>55</v>
      </c>
      <c r="B2366" s="89" t="s">
        <v>56</v>
      </c>
      <c r="C2366" s="89" t="s">
        <v>48</v>
      </c>
      <c r="D2366" s="90">
        <v>44727</v>
      </c>
      <c r="AI2366" s="89">
        <v>0</v>
      </c>
    </row>
    <row r="2367" spans="1:35" s="89" customFormat="1" x14ac:dyDescent="0.45">
      <c r="A2367" s="89" t="s">
        <v>55</v>
      </c>
      <c r="B2367" s="89" t="s">
        <v>56</v>
      </c>
      <c r="C2367" s="89" t="s">
        <v>48</v>
      </c>
      <c r="D2367" s="90">
        <v>44728</v>
      </c>
      <c r="AI2367" s="89">
        <v>0</v>
      </c>
    </row>
    <row r="2368" spans="1:35" s="89" customFormat="1" x14ac:dyDescent="0.45">
      <c r="A2368" s="89" t="s">
        <v>55</v>
      </c>
      <c r="B2368" s="89" t="s">
        <v>56</v>
      </c>
      <c r="C2368" s="89" t="s">
        <v>48</v>
      </c>
      <c r="D2368" s="90">
        <v>44729</v>
      </c>
      <c r="AI2368" s="89">
        <v>0</v>
      </c>
    </row>
    <row r="2369" spans="1:35" s="89" customFormat="1" x14ac:dyDescent="0.45">
      <c r="A2369" s="89" t="s">
        <v>55</v>
      </c>
      <c r="B2369" s="89" t="s">
        <v>56</v>
      </c>
      <c r="C2369" s="89" t="s">
        <v>48</v>
      </c>
      <c r="D2369" s="90">
        <v>44730</v>
      </c>
      <c r="AI2369" s="89">
        <v>0</v>
      </c>
    </row>
    <row r="2370" spans="1:35" s="89" customFormat="1" x14ac:dyDescent="0.45">
      <c r="A2370" s="89" t="s">
        <v>55</v>
      </c>
      <c r="B2370" s="89" t="s">
        <v>56</v>
      </c>
      <c r="C2370" s="89" t="s">
        <v>48</v>
      </c>
      <c r="D2370" s="90">
        <v>44731</v>
      </c>
      <c r="AI2370" s="89">
        <v>0</v>
      </c>
    </row>
    <row r="2371" spans="1:35" s="89" customFormat="1" x14ac:dyDescent="0.45">
      <c r="A2371" s="89" t="s">
        <v>55</v>
      </c>
      <c r="B2371" s="89" t="s">
        <v>56</v>
      </c>
      <c r="C2371" s="89" t="s">
        <v>48</v>
      </c>
      <c r="D2371" s="90">
        <v>44732</v>
      </c>
      <c r="AI2371" s="89">
        <v>0</v>
      </c>
    </row>
    <row r="2372" spans="1:35" s="89" customFormat="1" x14ac:dyDescent="0.45">
      <c r="A2372" s="89" t="s">
        <v>55</v>
      </c>
      <c r="B2372" s="89" t="s">
        <v>56</v>
      </c>
      <c r="C2372" s="89" t="s">
        <v>48</v>
      </c>
      <c r="D2372" s="90">
        <v>44733</v>
      </c>
      <c r="AI2372" s="89">
        <v>0</v>
      </c>
    </row>
    <row r="2373" spans="1:35" s="89" customFormat="1" x14ac:dyDescent="0.45">
      <c r="A2373" s="89" t="s">
        <v>55</v>
      </c>
      <c r="B2373" s="89" t="s">
        <v>56</v>
      </c>
      <c r="C2373" s="89" t="s">
        <v>48</v>
      </c>
      <c r="D2373" s="90">
        <v>44734</v>
      </c>
      <c r="AI2373" s="89">
        <v>0</v>
      </c>
    </row>
    <row r="2374" spans="1:35" s="89" customFormat="1" x14ac:dyDescent="0.45">
      <c r="A2374" s="89" t="s">
        <v>55</v>
      </c>
      <c r="B2374" s="89" t="s">
        <v>56</v>
      </c>
      <c r="C2374" s="89" t="s">
        <v>48</v>
      </c>
      <c r="D2374" s="90">
        <v>44735</v>
      </c>
      <c r="AI2374" s="89">
        <v>0</v>
      </c>
    </row>
    <row r="2375" spans="1:35" s="89" customFormat="1" x14ac:dyDescent="0.45">
      <c r="A2375" s="89" t="s">
        <v>55</v>
      </c>
      <c r="B2375" s="89" t="s">
        <v>56</v>
      </c>
      <c r="C2375" s="89" t="s">
        <v>48</v>
      </c>
      <c r="D2375" s="90">
        <v>44736</v>
      </c>
      <c r="AI2375" s="89">
        <v>0</v>
      </c>
    </row>
    <row r="2376" spans="1:35" s="89" customFormat="1" x14ac:dyDescent="0.45">
      <c r="A2376" s="89" t="s">
        <v>55</v>
      </c>
      <c r="B2376" s="89" t="s">
        <v>56</v>
      </c>
      <c r="C2376" s="89" t="s">
        <v>48</v>
      </c>
      <c r="D2376" s="90">
        <v>44737</v>
      </c>
      <c r="AI2376" s="89">
        <v>0</v>
      </c>
    </row>
    <row r="2377" spans="1:35" s="89" customFormat="1" x14ac:dyDescent="0.45">
      <c r="A2377" s="89" t="s">
        <v>55</v>
      </c>
      <c r="B2377" s="89" t="s">
        <v>56</v>
      </c>
      <c r="C2377" s="89" t="s">
        <v>48</v>
      </c>
      <c r="D2377" s="90">
        <v>44738</v>
      </c>
      <c r="AI2377" s="89">
        <v>0</v>
      </c>
    </row>
    <row r="2378" spans="1:35" s="89" customFormat="1" x14ac:dyDescent="0.45">
      <c r="A2378" s="89" t="s">
        <v>55</v>
      </c>
      <c r="B2378" s="89" t="s">
        <v>56</v>
      </c>
      <c r="C2378" s="89" t="s">
        <v>48</v>
      </c>
      <c r="D2378" s="90">
        <v>44739</v>
      </c>
      <c r="AI2378" s="89">
        <v>0</v>
      </c>
    </row>
    <row r="2379" spans="1:35" s="89" customFormat="1" x14ac:dyDescent="0.45">
      <c r="A2379" s="89" t="s">
        <v>55</v>
      </c>
      <c r="B2379" s="89" t="s">
        <v>56</v>
      </c>
      <c r="C2379" s="89" t="s">
        <v>48</v>
      </c>
      <c r="D2379" s="90">
        <v>44740</v>
      </c>
      <c r="AI2379" s="89">
        <v>0</v>
      </c>
    </row>
    <row r="2380" spans="1:35" s="89" customFormat="1" x14ac:dyDescent="0.45">
      <c r="A2380" s="89" t="s">
        <v>55</v>
      </c>
      <c r="B2380" s="89" t="s">
        <v>56</v>
      </c>
      <c r="C2380" s="89" t="s">
        <v>48</v>
      </c>
      <c r="D2380" s="90">
        <v>44741</v>
      </c>
      <c r="AI2380" s="89">
        <v>0</v>
      </c>
    </row>
    <row r="2381" spans="1:35" s="89" customFormat="1" x14ac:dyDescent="0.45">
      <c r="A2381" s="89" t="s">
        <v>55</v>
      </c>
      <c r="B2381" s="89" t="s">
        <v>56</v>
      </c>
      <c r="C2381" s="89" t="s">
        <v>48</v>
      </c>
      <c r="D2381" s="90">
        <v>44742</v>
      </c>
      <c r="AI2381" s="89">
        <v>0</v>
      </c>
    </row>
    <row r="2382" spans="1:35" s="89" customFormat="1" x14ac:dyDescent="0.45">
      <c r="A2382" s="89" t="s">
        <v>55</v>
      </c>
      <c r="B2382" s="89" t="s">
        <v>56</v>
      </c>
      <c r="C2382" s="89" t="s">
        <v>48</v>
      </c>
      <c r="D2382" s="90">
        <v>44743</v>
      </c>
      <c r="AI2382" s="89">
        <v>0</v>
      </c>
    </row>
    <row r="2383" spans="1:35" s="89" customFormat="1" x14ac:dyDescent="0.45">
      <c r="A2383" s="89" t="s">
        <v>55</v>
      </c>
      <c r="B2383" s="89" t="s">
        <v>56</v>
      </c>
      <c r="C2383" s="89" t="s">
        <v>48</v>
      </c>
      <c r="D2383" s="90">
        <v>44744</v>
      </c>
      <c r="AI2383" s="89">
        <v>0</v>
      </c>
    </row>
    <row r="2384" spans="1:35" s="89" customFormat="1" x14ac:dyDescent="0.45">
      <c r="A2384" s="89" t="s">
        <v>55</v>
      </c>
      <c r="B2384" s="89" t="s">
        <v>56</v>
      </c>
      <c r="C2384" s="89" t="s">
        <v>48</v>
      </c>
      <c r="D2384" s="90">
        <v>44745</v>
      </c>
      <c r="AI2384" s="89">
        <v>0</v>
      </c>
    </row>
    <row r="2385" spans="1:35" s="89" customFormat="1" x14ac:dyDescent="0.45">
      <c r="A2385" s="89" t="s">
        <v>55</v>
      </c>
      <c r="B2385" s="89" t="s">
        <v>56</v>
      </c>
      <c r="C2385" s="89" t="s">
        <v>48</v>
      </c>
      <c r="D2385" s="90">
        <v>44746</v>
      </c>
      <c r="AI2385" s="89">
        <v>0</v>
      </c>
    </row>
    <row r="2386" spans="1:35" s="89" customFormat="1" x14ac:dyDescent="0.45">
      <c r="A2386" s="89" t="s">
        <v>55</v>
      </c>
      <c r="B2386" s="89" t="s">
        <v>56</v>
      </c>
      <c r="C2386" s="89" t="s">
        <v>48</v>
      </c>
      <c r="D2386" s="90">
        <v>44747</v>
      </c>
      <c r="AI2386" s="89">
        <v>0</v>
      </c>
    </row>
    <row r="2387" spans="1:35" s="89" customFormat="1" x14ac:dyDescent="0.45">
      <c r="A2387" s="89" t="s">
        <v>55</v>
      </c>
      <c r="B2387" s="89" t="s">
        <v>56</v>
      </c>
      <c r="C2387" s="89" t="s">
        <v>48</v>
      </c>
      <c r="D2387" s="90">
        <v>44748</v>
      </c>
      <c r="AI2387" s="89">
        <v>0</v>
      </c>
    </row>
    <row r="2388" spans="1:35" s="89" customFormat="1" x14ac:dyDescent="0.45">
      <c r="A2388" s="89" t="s">
        <v>55</v>
      </c>
      <c r="B2388" s="89" t="s">
        <v>56</v>
      </c>
      <c r="C2388" s="89" t="s">
        <v>48</v>
      </c>
      <c r="D2388" s="90">
        <v>44749</v>
      </c>
      <c r="AI2388" s="89">
        <v>0</v>
      </c>
    </row>
    <row r="2389" spans="1:35" s="89" customFormat="1" x14ac:dyDescent="0.45">
      <c r="A2389" s="89" t="s">
        <v>55</v>
      </c>
      <c r="B2389" s="89" t="s">
        <v>56</v>
      </c>
      <c r="C2389" s="89" t="s">
        <v>48</v>
      </c>
      <c r="D2389" s="90">
        <v>44750</v>
      </c>
      <c r="AI2389" s="89">
        <v>0</v>
      </c>
    </row>
    <row r="2390" spans="1:35" s="89" customFormat="1" x14ac:dyDescent="0.45">
      <c r="A2390" s="89" t="s">
        <v>55</v>
      </c>
      <c r="B2390" s="89" t="s">
        <v>56</v>
      </c>
      <c r="C2390" s="89" t="s">
        <v>48</v>
      </c>
      <c r="D2390" s="90">
        <v>44751</v>
      </c>
      <c r="AI2390" s="89">
        <v>0</v>
      </c>
    </row>
    <row r="2391" spans="1:35" s="89" customFormat="1" x14ac:dyDescent="0.45">
      <c r="A2391" s="89" t="s">
        <v>55</v>
      </c>
      <c r="B2391" s="89" t="s">
        <v>56</v>
      </c>
      <c r="C2391" s="89" t="s">
        <v>48</v>
      </c>
      <c r="D2391" s="90">
        <v>44752</v>
      </c>
      <c r="AI2391" s="89">
        <v>0</v>
      </c>
    </row>
    <row r="2392" spans="1:35" s="89" customFormat="1" x14ac:dyDescent="0.45">
      <c r="A2392" s="89" t="s">
        <v>55</v>
      </c>
      <c r="B2392" s="89" t="s">
        <v>56</v>
      </c>
      <c r="C2392" s="89" t="s">
        <v>48</v>
      </c>
      <c r="D2392" s="90">
        <v>44753</v>
      </c>
      <c r="AI2392" s="89">
        <v>0</v>
      </c>
    </row>
    <row r="2393" spans="1:35" s="89" customFormat="1" x14ac:dyDescent="0.45">
      <c r="A2393" s="89" t="s">
        <v>55</v>
      </c>
      <c r="B2393" s="89" t="s">
        <v>56</v>
      </c>
      <c r="C2393" s="89" t="s">
        <v>48</v>
      </c>
      <c r="D2393" s="90">
        <v>44754</v>
      </c>
      <c r="AI2393" s="89">
        <v>0</v>
      </c>
    </row>
    <row r="2394" spans="1:35" s="89" customFormat="1" x14ac:dyDescent="0.45">
      <c r="A2394" s="89" t="s">
        <v>55</v>
      </c>
      <c r="B2394" s="89" t="s">
        <v>56</v>
      </c>
      <c r="C2394" s="89" t="s">
        <v>48</v>
      </c>
      <c r="D2394" s="90">
        <v>44755</v>
      </c>
      <c r="AI2394" s="89">
        <v>0</v>
      </c>
    </row>
    <row r="2395" spans="1:35" s="89" customFormat="1" x14ac:dyDescent="0.45">
      <c r="A2395" s="89" t="s">
        <v>55</v>
      </c>
      <c r="B2395" s="89" t="s">
        <v>56</v>
      </c>
      <c r="C2395" s="89" t="s">
        <v>48</v>
      </c>
      <c r="D2395" s="90">
        <v>44756</v>
      </c>
      <c r="AI2395" s="89">
        <v>0</v>
      </c>
    </row>
    <row r="2396" spans="1:35" s="89" customFormat="1" x14ac:dyDescent="0.45">
      <c r="A2396" s="89" t="s">
        <v>55</v>
      </c>
      <c r="B2396" s="89" t="s">
        <v>56</v>
      </c>
      <c r="C2396" s="89" t="s">
        <v>48</v>
      </c>
      <c r="D2396" s="90">
        <v>44757</v>
      </c>
      <c r="AI2396" s="89">
        <v>0</v>
      </c>
    </row>
    <row r="2397" spans="1:35" s="89" customFormat="1" x14ac:dyDescent="0.45">
      <c r="A2397" s="89" t="s">
        <v>55</v>
      </c>
      <c r="B2397" s="89" t="s">
        <v>56</v>
      </c>
      <c r="C2397" s="89" t="s">
        <v>48</v>
      </c>
      <c r="D2397" s="90">
        <v>44758</v>
      </c>
      <c r="AI2397" s="89">
        <v>0</v>
      </c>
    </row>
    <row r="2398" spans="1:35" s="89" customFormat="1" x14ac:dyDescent="0.45">
      <c r="A2398" s="89" t="s">
        <v>55</v>
      </c>
      <c r="B2398" s="89" t="s">
        <v>56</v>
      </c>
      <c r="C2398" s="89" t="s">
        <v>48</v>
      </c>
      <c r="D2398" s="90">
        <v>44759</v>
      </c>
      <c r="AI2398" s="89">
        <v>0</v>
      </c>
    </row>
    <row r="2399" spans="1:35" s="89" customFormat="1" x14ac:dyDescent="0.45">
      <c r="A2399" s="89" t="s">
        <v>55</v>
      </c>
      <c r="B2399" s="89" t="s">
        <v>56</v>
      </c>
      <c r="C2399" s="89" t="s">
        <v>48</v>
      </c>
      <c r="D2399" s="90">
        <v>44760</v>
      </c>
      <c r="AI2399" s="89">
        <v>0</v>
      </c>
    </row>
    <row r="2400" spans="1:35" s="89" customFormat="1" x14ac:dyDescent="0.45">
      <c r="A2400" s="89" t="s">
        <v>55</v>
      </c>
      <c r="B2400" s="89" t="s">
        <v>56</v>
      </c>
      <c r="C2400" s="89" t="s">
        <v>48</v>
      </c>
      <c r="D2400" s="90">
        <v>44761</v>
      </c>
      <c r="AI2400" s="89">
        <v>0</v>
      </c>
    </row>
    <row r="2401" spans="1:35" s="89" customFormat="1" x14ac:dyDescent="0.45">
      <c r="A2401" s="89" t="s">
        <v>55</v>
      </c>
      <c r="B2401" s="89" t="s">
        <v>56</v>
      </c>
      <c r="C2401" s="89" t="s">
        <v>48</v>
      </c>
      <c r="D2401" s="90">
        <v>44762</v>
      </c>
      <c r="AI2401" s="89">
        <v>0</v>
      </c>
    </row>
    <row r="2402" spans="1:35" s="89" customFormat="1" x14ac:dyDescent="0.45">
      <c r="A2402" s="89" t="s">
        <v>55</v>
      </c>
      <c r="B2402" s="89" t="s">
        <v>56</v>
      </c>
      <c r="C2402" s="89" t="s">
        <v>48</v>
      </c>
      <c r="D2402" s="90">
        <v>44763</v>
      </c>
      <c r="AI2402" s="89">
        <v>0</v>
      </c>
    </row>
    <row r="2403" spans="1:35" s="89" customFormat="1" x14ac:dyDescent="0.45">
      <c r="A2403" s="89" t="s">
        <v>55</v>
      </c>
      <c r="B2403" s="89" t="s">
        <v>56</v>
      </c>
      <c r="C2403" s="89" t="s">
        <v>48</v>
      </c>
      <c r="D2403" s="90">
        <v>44764</v>
      </c>
      <c r="AI2403" s="89">
        <v>0</v>
      </c>
    </row>
    <row r="2404" spans="1:35" s="89" customFormat="1" x14ac:dyDescent="0.45">
      <c r="A2404" s="89" t="s">
        <v>55</v>
      </c>
      <c r="B2404" s="89" t="s">
        <v>56</v>
      </c>
      <c r="C2404" s="89" t="s">
        <v>48</v>
      </c>
      <c r="D2404" s="90">
        <v>44765</v>
      </c>
      <c r="AI2404" s="89">
        <v>0</v>
      </c>
    </row>
    <row r="2405" spans="1:35" s="89" customFormat="1" x14ac:dyDescent="0.45">
      <c r="A2405" s="89" t="s">
        <v>55</v>
      </c>
      <c r="B2405" s="89" t="s">
        <v>56</v>
      </c>
      <c r="C2405" s="89" t="s">
        <v>48</v>
      </c>
      <c r="D2405" s="90">
        <v>44766</v>
      </c>
      <c r="AI2405" s="89">
        <v>0</v>
      </c>
    </row>
    <row r="2406" spans="1:35" s="89" customFormat="1" x14ac:dyDescent="0.45">
      <c r="A2406" s="89" t="s">
        <v>55</v>
      </c>
      <c r="B2406" s="89" t="s">
        <v>56</v>
      </c>
      <c r="C2406" s="89" t="s">
        <v>48</v>
      </c>
      <c r="D2406" s="90">
        <v>44767</v>
      </c>
      <c r="AI2406" s="89">
        <v>0</v>
      </c>
    </row>
    <row r="2407" spans="1:35" s="89" customFormat="1" x14ac:dyDescent="0.45">
      <c r="A2407" s="89" t="s">
        <v>55</v>
      </c>
      <c r="B2407" s="89" t="s">
        <v>56</v>
      </c>
      <c r="C2407" s="89" t="s">
        <v>48</v>
      </c>
      <c r="D2407" s="90">
        <v>44768</v>
      </c>
      <c r="AI2407" s="89">
        <v>0</v>
      </c>
    </row>
    <row r="2408" spans="1:35" s="89" customFormat="1" x14ac:dyDescent="0.45">
      <c r="A2408" s="89" t="s">
        <v>55</v>
      </c>
      <c r="B2408" s="89" t="s">
        <v>56</v>
      </c>
      <c r="C2408" s="89" t="s">
        <v>48</v>
      </c>
      <c r="D2408" s="90">
        <v>44769</v>
      </c>
      <c r="AI2408" s="89">
        <v>0</v>
      </c>
    </row>
    <row r="2409" spans="1:35" s="89" customFormat="1" x14ac:dyDescent="0.45">
      <c r="A2409" s="89" t="s">
        <v>55</v>
      </c>
      <c r="B2409" s="89" t="s">
        <v>56</v>
      </c>
      <c r="C2409" s="89" t="s">
        <v>48</v>
      </c>
      <c r="D2409" s="90">
        <v>44770</v>
      </c>
      <c r="AI2409" s="89">
        <v>0</v>
      </c>
    </row>
    <row r="2410" spans="1:35" s="89" customFormat="1" x14ac:dyDescent="0.45">
      <c r="A2410" s="89" t="s">
        <v>55</v>
      </c>
      <c r="B2410" s="89" t="s">
        <v>56</v>
      </c>
      <c r="C2410" s="89" t="s">
        <v>48</v>
      </c>
      <c r="D2410" s="90">
        <v>44771</v>
      </c>
      <c r="AI2410" s="89">
        <v>0</v>
      </c>
    </row>
    <row r="2411" spans="1:35" s="89" customFormat="1" x14ac:dyDescent="0.45">
      <c r="A2411" s="89" t="s">
        <v>55</v>
      </c>
      <c r="B2411" s="89" t="s">
        <v>56</v>
      </c>
      <c r="C2411" s="89" t="s">
        <v>48</v>
      </c>
      <c r="D2411" s="90">
        <v>44772</v>
      </c>
      <c r="AI2411" s="89">
        <v>0</v>
      </c>
    </row>
    <row r="2412" spans="1:35" s="89" customFormat="1" x14ac:dyDescent="0.45">
      <c r="A2412" s="89" t="s">
        <v>55</v>
      </c>
      <c r="B2412" s="89" t="s">
        <v>56</v>
      </c>
      <c r="C2412" s="89" t="s">
        <v>48</v>
      </c>
      <c r="D2412" s="90">
        <v>44773</v>
      </c>
      <c r="AI2412" s="89">
        <v>0</v>
      </c>
    </row>
    <row r="2413" spans="1:35" s="89" customFormat="1" x14ac:dyDescent="0.45">
      <c r="A2413" s="89" t="s">
        <v>55</v>
      </c>
      <c r="B2413" s="89" t="s">
        <v>56</v>
      </c>
      <c r="C2413" s="89" t="s">
        <v>48</v>
      </c>
      <c r="D2413" s="90">
        <v>44774</v>
      </c>
      <c r="AI2413" s="89">
        <v>0</v>
      </c>
    </row>
    <row r="2414" spans="1:35" s="89" customFormat="1" x14ac:dyDescent="0.45">
      <c r="A2414" s="89" t="s">
        <v>55</v>
      </c>
      <c r="B2414" s="89" t="s">
        <v>56</v>
      </c>
      <c r="C2414" s="89" t="s">
        <v>48</v>
      </c>
      <c r="D2414" s="90">
        <v>44775</v>
      </c>
      <c r="AI2414" s="89">
        <v>0</v>
      </c>
    </row>
    <row r="2415" spans="1:35" s="89" customFormat="1" x14ac:dyDescent="0.45">
      <c r="A2415" s="89" t="s">
        <v>55</v>
      </c>
      <c r="B2415" s="89" t="s">
        <v>56</v>
      </c>
      <c r="C2415" s="89" t="s">
        <v>48</v>
      </c>
      <c r="D2415" s="90">
        <v>44776</v>
      </c>
      <c r="AI2415" s="89">
        <v>0</v>
      </c>
    </row>
    <row r="2416" spans="1:35" s="89" customFormat="1" x14ac:dyDescent="0.45">
      <c r="A2416" s="89" t="s">
        <v>55</v>
      </c>
      <c r="B2416" s="89" t="s">
        <v>56</v>
      </c>
      <c r="C2416" s="89" t="s">
        <v>48</v>
      </c>
      <c r="D2416" s="90">
        <v>44777</v>
      </c>
      <c r="AI2416" s="89">
        <v>0</v>
      </c>
    </row>
    <row r="2417" spans="1:35" s="89" customFormat="1" x14ac:dyDescent="0.45">
      <c r="A2417" s="89" t="s">
        <v>55</v>
      </c>
      <c r="B2417" s="89" t="s">
        <v>56</v>
      </c>
      <c r="C2417" s="89" t="s">
        <v>48</v>
      </c>
      <c r="D2417" s="90">
        <v>44778</v>
      </c>
      <c r="AI2417" s="89">
        <v>0</v>
      </c>
    </row>
    <row r="2418" spans="1:35" s="89" customFormat="1" x14ac:dyDescent="0.45">
      <c r="A2418" s="89" t="s">
        <v>55</v>
      </c>
      <c r="B2418" s="89" t="s">
        <v>56</v>
      </c>
      <c r="C2418" s="89" t="s">
        <v>48</v>
      </c>
      <c r="D2418" s="90">
        <v>44779</v>
      </c>
      <c r="AI2418" s="89">
        <v>0</v>
      </c>
    </row>
    <row r="2419" spans="1:35" s="89" customFormat="1" x14ac:dyDescent="0.45">
      <c r="A2419" s="89" t="s">
        <v>55</v>
      </c>
      <c r="B2419" s="89" t="s">
        <v>56</v>
      </c>
      <c r="C2419" s="89" t="s">
        <v>48</v>
      </c>
      <c r="D2419" s="90">
        <v>44780</v>
      </c>
      <c r="AI2419" s="89">
        <v>0</v>
      </c>
    </row>
    <row r="2420" spans="1:35" s="89" customFormat="1" x14ac:dyDescent="0.45">
      <c r="A2420" s="89" t="s">
        <v>55</v>
      </c>
      <c r="B2420" s="89" t="s">
        <v>56</v>
      </c>
      <c r="C2420" s="89" t="s">
        <v>48</v>
      </c>
      <c r="D2420" s="90">
        <v>44781</v>
      </c>
      <c r="AI2420" s="89">
        <v>0</v>
      </c>
    </row>
    <row r="2421" spans="1:35" s="89" customFormat="1" x14ac:dyDescent="0.45">
      <c r="A2421" s="89" t="s">
        <v>55</v>
      </c>
      <c r="B2421" s="89" t="s">
        <v>56</v>
      </c>
      <c r="C2421" s="89" t="s">
        <v>48</v>
      </c>
      <c r="D2421" s="90">
        <v>44782</v>
      </c>
      <c r="AI2421" s="89">
        <v>0</v>
      </c>
    </row>
    <row r="2422" spans="1:35" s="89" customFormat="1" x14ac:dyDescent="0.45">
      <c r="A2422" s="89" t="s">
        <v>55</v>
      </c>
      <c r="B2422" s="89" t="s">
        <v>56</v>
      </c>
      <c r="C2422" s="89" t="s">
        <v>48</v>
      </c>
      <c r="D2422" s="90">
        <v>44783</v>
      </c>
      <c r="AI2422" s="89">
        <v>0</v>
      </c>
    </row>
    <row r="2423" spans="1:35" s="89" customFormat="1" x14ac:dyDescent="0.45">
      <c r="A2423" s="89" t="s">
        <v>55</v>
      </c>
      <c r="B2423" s="89" t="s">
        <v>56</v>
      </c>
      <c r="C2423" s="89" t="s">
        <v>48</v>
      </c>
      <c r="D2423" s="90">
        <v>44784</v>
      </c>
      <c r="AI2423" s="89">
        <v>0</v>
      </c>
    </row>
    <row r="2424" spans="1:35" s="89" customFormat="1" x14ac:dyDescent="0.45">
      <c r="A2424" s="89" t="s">
        <v>55</v>
      </c>
      <c r="B2424" s="89" t="s">
        <v>56</v>
      </c>
      <c r="C2424" s="89" t="s">
        <v>48</v>
      </c>
      <c r="D2424" s="90">
        <v>44785</v>
      </c>
      <c r="AI2424" s="89">
        <v>0</v>
      </c>
    </row>
    <row r="2425" spans="1:35" s="89" customFormat="1" x14ac:dyDescent="0.45">
      <c r="A2425" s="89" t="s">
        <v>55</v>
      </c>
      <c r="B2425" s="89" t="s">
        <v>56</v>
      </c>
      <c r="C2425" s="89" t="s">
        <v>48</v>
      </c>
      <c r="D2425" s="90">
        <v>44786</v>
      </c>
      <c r="AI2425" s="89">
        <v>0</v>
      </c>
    </row>
    <row r="2426" spans="1:35" s="89" customFormat="1" x14ac:dyDescent="0.45">
      <c r="A2426" s="89" t="s">
        <v>55</v>
      </c>
      <c r="B2426" s="89" t="s">
        <v>56</v>
      </c>
      <c r="C2426" s="89" t="s">
        <v>48</v>
      </c>
      <c r="D2426" s="90">
        <v>44787</v>
      </c>
      <c r="AI2426" s="89">
        <v>0</v>
      </c>
    </row>
    <row r="2427" spans="1:35" s="89" customFormat="1" x14ac:dyDescent="0.45">
      <c r="A2427" s="89" t="s">
        <v>55</v>
      </c>
      <c r="B2427" s="89" t="s">
        <v>56</v>
      </c>
      <c r="C2427" s="89" t="s">
        <v>48</v>
      </c>
      <c r="D2427" s="90">
        <v>44788</v>
      </c>
      <c r="AI2427" s="89">
        <v>0</v>
      </c>
    </row>
    <row r="2428" spans="1:35" s="89" customFormat="1" x14ac:dyDescent="0.45">
      <c r="A2428" s="89" t="s">
        <v>55</v>
      </c>
      <c r="B2428" s="89" t="s">
        <v>56</v>
      </c>
      <c r="C2428" s="89" t="s">
        <v>48</v>
      </c>
      <c r="D2428" s="90">
        <v>44789</v>
      </c>
      <c r="AI2428" s="89">
        <v>0</v>
      </c>
    </row>
    <row r="2429" spans="1:35" s="89" customFormat="1" x14ac:dyDescent="0.45">
      <c r="A2429" s="89" t="s">
        <v>55</v>
      </c>
      <c r="B2429" s="89" t="s">
        <v>56</v>
      </c>
      <c r="C2429" s="89" t="s">
        <v>48</v>
      </c>
      <c r="D2429" s="90">
        <v>44790</v>
      </c>
      <c r="AI2429" s="89">
        <v>0</v>
      </c>
    </row>
    <row r="2430" spans="1:35" s="89" customFormat="1" x14ac:dyDescent="0.45">
      <c r="A2430" s="89" t="s">
        <v>55</v>
      </c>
      <c r="B2430" s="89" t="s">
        <v>56</v>
      </c>
      <c r="C2430" s="89" t="s">
        <v>48</v>
      </c>
      <c r="D2430" s="90">
        <v>44791</v>
      </c>
      <c r="AI2430" s="89">
        <v>0</v>
      </c>
    </row>
    <row r="2431" spans="1:35" s="89" customFormat="1" x14ac:dyDescent="0.45">
      <c r="A2431" s="89" t="s">
        <v>55</v>
      </c>
      <c r="B2431" s="89" t="s">
        <v>56</v>
      </c>
      <c r="C2431" s="89" t="s">
        <v>48</v>
      </c>
      <c r="D2431" s="90">
        <v>44792</v>
      </c>
      <c r="AI2431" s="89">
        <v>0</v>
      </c>
    </row>
    <row r="2432" spans="1:35" s="89" customFormat="1" x14ac:dyDescent="0.45">
      <c r="A2432" s="89" t="s">
        <v>55</v>
      </c>
      <c r="B2432" s="89" t="s">
        <v>56</v>
      </c>
      <c r="C2432" s="89" t="s">
        <v>48</v>
      </c>
      <c r="D2432" s="90">
        <v>44793</v>
      </c>
      <c r="AI2432" s="89">
        <v>0</v>
      </c>
    </row>
    <row r="2433" spans="1:35" s="89" customFormat="1" x14ac:dyDescent="0.45">
      <c r="A2433" s="89" t="s">
        <v>55</v>
      </c>
      <c r="B2433" s="89" t="s">
        <v>56</v>
      </c>
      <c r="C2433" s="89" t="s">
        <v>48</v>
      </c>
      <c r="D2433" s="90">
        <v>44794</v>
      </c>
      <c r="AI2433" s="89">
        <v>0</v>
      </c>
    </row>
    <row r="2434" spans="1:35" s="89" customFormat="1" x14ac:dyDescent="0.45">
      <c r="A2434" s="89" t="s">
        <v>55</v>
      </c>
      <c r="B2434" s="89" t="s">
        <v>56</v>
      </c>
      <c r="C2434" s="89" t="s">
        <v>48</v>
      </c>
      <c r="D2434" s="90">
        <v>44795</v>
      </c>
      <c r="AI2434" s="89">
        <v>0</v>
      </c>
    </row>
    <row r="2435" spans="1:35" s="89" customFormat="1" x14ac:dyDescent="0.45">
      <c r="A2435" s="89" t="s">
        <v>55</v>
      </c>
      <c r="B2435" s="89" t="s">
        <v>56</v>
      </c>
      <c r="C2435" s="89" t="s">
        <v>48</v>
      </c>
      <c r="D2435" s="90">
        <v>44796</v>
      </c>
      <c r="AI2435" s="89">
        <v>0</v>
      </c>
    </row>
    <row r="2436" spans="1:35" s="89" customFormat="1" x14ac:dyDescent="0.45">
      <c r="A2436" s="89" t="s">
        <v>55</v>
      </c>
      <c r="B2436" s="89" t="s">
        <v>56</v>
      </c>
      <c r="C2436" s="89" t="s">
        <v>48</v>
      </c>
      <c r="D2436" s="90">
        <v>44797</v>
      </c>
      <c r="AI2436" s="89">
        <v>0</v>
      </c>
    </row>
    <row r="2437" spans="1:35" s="89" customFormat="1" x14ac:dyDescent="0.45">
      <c r="A2437" s="89" t="s">
        <v>55</v>
      </c>
      <c r="B2437" s="89" t="s">
        <v>56</v>
      </c>
      <c r="C2437" s="89" t="s">
        <v>48</v>
      </c>
      <c r="D2437" s="90">
        <v>44798</v>
      </c>
      <c r="AI2437" s="89">
        <v>0</v>
      </c>
    </row>
    <row r="2438" spans="1:35" s="89" customFormat="1" x14ac:dyDescent="0.45">
      <c r="A2438" s="89" t="s">
        <v>55</v>
      </c>
      <c r="B2438" s="89" t="s">
        <v>56</v>
      </c>
      <c r="C2438" s="89" t="s">
        <v>48</v>
      </c>
      <c r="D2438" s="90">
        <v>44799</v>
      </c>
      <c r="AI2438" s="89">
        <v>0</v>
      </c>
    </row>
    <row r="2439" spans="1:35" s="89" customFormat="1" x14ac:dyDescent="0.45">
      <c r="A2439" s="89" t="s">
        <v>55</v>
      </c>
      <c r="B2439" s="89" t="s">
        <v>56</v>
      </c>
      <c r="C2439" s="89" t="s">
        <v>48</v>
      </c>
      <c r="D2439" s="90">
        <v>44800</v>
      </c>
      <c r="AI2439" s="89">
        <v>0</v>
      </c>
    </row>
    <row r="2440" spans="1:35" s="89" customFormat="1" x14ac:dyDescent="0.45">
      <c r="A2440" s="89" t="s">
        <v>55</v>
      </c>
      <c r="B2440" s="89" t="s">
        <v>56</v>
      </c>
      <c r="C2440" s="89" t="s">
        <v>48</v>
      </c>
      <c r="D2440" s="90">
        <v>44801</v>
      </c>
      <c r="AI2440" s="89">
        <v>0</v>
      </c>
    </row>
    <row r="2441" spans="1:35" s="89" customFormat="1" x14ac:dyDescent="0.45">
      <c r="A2441" s="89" t="s">
        <v>55</v>
      </c>
      <c r="B2441" s="89" t="s">
        <v>56</v>
      </c>
      <c r="C2441" s="89" t="s">
        <v>48</v>
      </c>
      <c r="D2441" s="90">
        <v>44802</v>
      </c>
      <c r="AI2441" s="89">
        <v>0</v>
      </c>
    </row>
    <row r="2442" spans="1:35" s="89" customFormat="1" x14ac:dyDescent="0.45">
      <c r="A2442" s="89" t="s">
        <v>55</v>
      </c>
      <c r="B2442" s="89" t="s">
        <v>56</v>
      </c>
      <c r="C2442" s="89" t="s">
        <v>48</v>
      </c>
      <c r="D2442" s="90">
        <v>44803</v>
      </c>
      <c r="AI2442" s="89">
        <v>0</v>
      </c>
    </row>
    <row r="2443" spans="1:35" s="89" customFormat="1" x14ac:dyDescent="0.45">
      <c r="A2443" s="89" t="s">
        <v>55</v>
      </c>
      <c r="B2443" s="89" t="s">
        <v>56</v>
      </c>
      <c r="C2443" s="89" t="s">
        <v>48</v>
      </c>
      <c r="D2443" s="90">
        <v>44804</v>
      </c>
      <c r="AI2443" s="89">
        <v>0</v>
      </c>
    </row>
    <row r="2444" spans="1:35" s="89" customFormat="1" x14ac:dyDescent="0.45">
      <c r="A2444" s="89" t="s">
        <v>55</v>
      </c>
      <c r="B2444" s="89" t="s">
        <v>56</v>
      </c>
      <c r="C2444" s="89" t="s">
        <v>48</v>
      </c>
      <c r="D2444" s="90">
        <v>44805</v>
      </c>
      <c r="AI2444" s="89">
        <v>0</v>
      </c>
    </row>
    <row r="2445" spans="1:35" s="89" customFormat="1" x14ac:dyDescent="0.45">
      <c r="A2445" s="89" t="s">
        <v>55</v>
      </c>
      <c r="B2445" s="89" t="s">
        <v>56</v>
      </c>
      <c r="C2445" s="89" t="s">
        <v>48</v>
      </c>
      <c r="D2445" s="90">
        <v>44806</v>
      </c>
      <c r="AI2445" s="89">
        <v>0</v>
      </c>
    </row>
    <row r="2446" spans="1:35" s="89" customFormat="1" x14ac:dyDescent="0.45">
      <c r="A2446" s="89" t="s">
        <v>55</v>
      </c>
      <c r="B2446" s="89" t="s">
        <v>56</v>
      </c>
      <c r="C2446" s="89" t="s">
        <v>48</v>
      </c>
      <c r="D2446" s="90">
        <v>44807</v>
      </c>
      <c r="AI2446" s="89">
        <v>0</v>
      </c>
    </row>
    <row r="2447" spans="1:35" s="89" customFormat="1" x14ac:dyDescent="0.45">
      <c r="A2447" s="89" t="s">
        <v>55</v>
      </c>
      <c r="B2447" s="89" t="s">
        <v>56</v>
      </c>
      <c r="C2447" s="89" t="s">
        <v>48</v>
      </c>
      <c r="D2447" s="90">
        <v>44808</v>
      </c>
      <c r="AI2447" s="89">
        <v>0</v>
      </c>
    </row>
    <row r="2448" spans="1:35" s="89" customFormat="1" x14ac:dyDescent="0.45">
      <c r="A2448" s="89" t="s">
        <v>55</v>
      </c>
      <c r="B2448" s="89" t="s">
        <v>56</v>
      </c>
      <c r="C2448" s="89" t="s">
        <v>48</v>
      </c>
      <c r="D2448" s="90">
        <v>44809</v>
      </c>
      <c r="AI2448" s="89">
        <v>0</v>
      </c>
    </row>
    <row r="2449" spans="1:35" s="89" customFormat="1" x14ac:dyDescent="0.45">
      <c r="A2449" s="89" t="s">
        <v>55</v>
      </c>
      <c r="B2449" s="89" t="s">
        <v>56</v>
      </c>
      <c r="C2449" s="89" t="s">
        <v>48</v>
      </c>
      <c r="D2449" s="90">
        <v>44810</v>
      </c>
      <c r="AI2449" s="89">
        <v>0</v>
      </c>
    </row>
    <row r="2450" spans="1:35" s="89" customFormat="1" x14ac:dyDescent="0.45">
      <c r="A2450" s="89" t="s">
        <v>55</v>
      </c>
      <c r="B2450" s="89" t="s">
        <v>56</v>
      </c>
      <c r="C2450" s="89" t="s">
        <v>48</v>
      </c>
      <c r="D2450" s="90">
        <v>44811</v>
      </c>
      <c r="AI2450" s="89">
        <v>0</v>
      </c>
    </row>
    <row r="2451" spans="1:35" s="89" customFormat="1" x14ac:dyDescent="0.45">
      <c r="A2451" s="89" t="s">
        <v>55</v>
      </c>
      <c r="B2451" s="89" t="s">
        <v>56</v>
      </c>
      <c r="C2451" s="89" t="s">
        <v>48</v>
      </c>
      <c r="D2451" s="90">
        <v>44812</v>
      </c>
      <c r="AI2451" s="89">
        <v>0</v>
      </c>
    </row>
    <row r="2452" spans="1:35" s="89" customFormat="1" x14ac:dyDescent="0.45">
      <c r="A2452" s="89" t="s">
        <v>55</v>
      </c>
      <c r="B2452" s="89" t="s">
        <v>56</v>
      </c>
      <c r="C2452" s="89" t="s">
        <v>48</v>
      </c>
      <c r="D2452" s="90">
        <v>44813</v>
      </c>
      <c r="AI2452" s="89">
        <v>0</v>
      </c>
    </row>
    <row r="2453" spans="1:35" s="89" customFormat="1" x14ac:dyDescent="0.45">
      <c r="A2453" s="89" t="s">
        <v>55</v>
      </c>
      <c r="B2453" s="89" t="s">
        <v>56</v>
      </c>
      <c r="C2453" s="89" t="s">
        <v>48</v>
      </c>
      <c r="D2453" s="90">
        <v>44814</v>
      </c>
      <c r="AI2453" s="89">
        <v>0</v>
      </c>
    </row>
    <row r="2454" spans="1:35" s="89" customFormat="1" x14ac:dyDescent="0.45">
      <c r="A2454" s="89" t="s">
        <v>55</v>
      </c>
      <c r="B2454" s="89" t="s">
        <v>56</v>
      </c>
      <c r="C2454" s="89" t="s">
        <v>48</v>
      </c>
      <c r="D2454" s="90">
        <v>44815</v>
      </c>
      <c r="AI2454" s="89">
        <v>0</v>
      </c>
    </row>
    <row r="2455" spans="1:35" s="89" customFormat="1" x14ac:dyDescent="0.45">
      <c r="A2455" s="89" t="s">
        <v>55</v>
      </c>
      <c r="B2455" s="89" t="s">
        <v>56</v>
      </c>
      <c r="C2455" s="89" t="s">
        <v>48</v>
      </c>
      <c r="D2455" s="90">
        <v>44816</v>
      </c>
      <c r="AI2455" s="89">
        <v>0</v>
      </c>
    </row>
    <row r="2456" spans="1:35" s="89" customFormat="1" x14ac:dyDescent="0.45">
      <c r="A2456" s="89" t="s">
        <v>55</v>
      </c>
      <c r="B2456" s="89" t="s">
        <v>56</v>
      </c>
      <c r="C2456" s="89" t="s">
        <v>48</v>
      </c>
      <c r="D2456" s="90">
        <v>44817</v>
      </c>
      <c r="AI2456" s="89">
        <v>0</v>
      </c>
    </row>
    <row r="2457" spans="1:35" s="89" customFormat="1" x14ac:dyDescent="0.45">
      <c r="A2457" s="89" t="s">
        <v>55</v>
      </c>
      <c r="B2457" s="89" t="s">
        <v>56</v>
      </c>
      <c r="C2457" s="89" t="s">
        <v>48</v>
      </c>
      <c r="D2457" s="90">
        <v>44818</v>
      </c>
      <c r="AI2457" s="89">
        <v>0</v>
      </c>
    </row>
    <row r="2458" spans="1:35" s="89" customFormat="1" x14ac:dyDescent="0.45">
      <c r="A2458" s="89" t="s">
        <v>55</v>
      </c>
      <c r="B2458" s="89" t="s">
        <v>56</v>
      </c>
      <c r="C2458" s="89" t="s">
        <v>48</v>
      </c>
      <c r="D2458" s="90">
        <v>44819</v>
      </c>
      <c r="AI2458" s="89">
        <v>0</v>
      </c>
    </row>
    <row r="2459" spans="1:35" s="89" customFormat="1" x14ac:dyDescent="0.45">
      <c r="A2459" s="89" t="s">
        <v>55</v>
      </c>
      <c r="B2459" s="89" t="s">
        <v>56</v>
      </c>
      <c r="C2459" s="89" t="s">
        <v>48</v>
      </c>
      <c r="D2459" s="90">
        <v>44820</v>
      </c>
      <c r="AI2459" s="89">
        <v>0</v>
      </c>
    </row>
    <row r="2460" spans="1:35" s="89" customFormat="1" x14ac:dyDescent="0.45">
      <c r="A2460" s="89" t="s">
        <v>55</v>
      </c>
      <c r="B2460" s="89" t="s">
        <v>56</v>
      </c>
      <c r="C2460" s="89" t="s">
        <v>48</v>
      </c>
      <c r="D2460" s="90">
        <v>44821</v>
      </c>
      <c r="AI2460" s="89">
        <v>0</v>
      </c>
    </row>
    <row r="2461" spans="1:35" s="89" customFormat="1" x14ac:dyDescent="0.45">
      <c r="A2461" s="89" t="s">
        <v>55</v>
      </c>
      <c r="B2461" s="89" t="s">
        <v>56</v>
      </c>
      <c r="C2461" s="89" t="s">
        <v>48</v>
      </c>
      <c r="D2461" s="90">
        <v>44822</v>
      </c>
      <c r="AI2461" s="89">
        <v>0</v>
      </c>
    </row>
    <row r="2462" spans="1:35" s="89" customFormat="1" x14ac:dyDescent="0.45">
      <c r="A2462" s="89" t="s">
        <v>55</v>
      </c>
      <c r="B2462" s="89" t="s">
        <v>56</v>
      </c>
      <c r="C2462" s="89" t="s">
        <v>48</v>
      </c>
      <c r="D2462" s="90">
        <v>44823</v>
      </c>
      <c r="AI2462" s="89">
        <v>0</v>
      </c>
    </row>
    <row r="2463" spans="1:35" s="89" customFormat="1" x14ac:dyDescent="0.45">
      <c r="A2463" s="89" t="s">
        <v>55</v>
      </c>
      <c r="B2463" s="89" t="s">
        <v>56</v>
      </c>
      <c r="C2463" s="89" t="s">
        <v>48</v>
      </c>
      <c r="D2463" s="90">
        <v>44824</v>
      </c>
      <c r="AI2463" s="89">
        <v>0</v>
      </c>
    </row>
    <row r="2464" spans="1:35" s="89" customFormat="1" x14ac:dyDescent="0.45">
      <c r="A2464" s="89" t="s">
        <v>55</v>
      </c>
      <c r="B2464" s="89" t="s">
        <v>56</v>
      </c>
      <c r="C2464" s="89" t="s">
        <v>48</v>
      </c>
      <c r="D2464" s="90">
        <v>44825</v>
      </c>
      <c r="AI2464" s="89">
        <v>0</v>
      </c>
    </row>
    <row r="2465" spans="1:35" s="89" customFormat="1" x14ac:dyDescent="0.45">
      <c r="A2465" s="89" t="s">
        <v>55</v>
      </c>
      <c r="B2465" s="89" t="s">
        <v>56</v>
      </c>
      <c r="C2465" s="89" t="s">
        <v>48</v>
      </c>
      <c r="D2465" s="90">
        <v>44826</v>
      </c>
      <c r="AI2465" s="89">
        <v>0</v>
      </c>
    </row>
    <row r="2466" spans="1:35" s="89" customFormat="1" x14ac:dyDescent="0.45">
      <c r="A2466" s="89" t="s">
        <v>55</v>
      </c>
      <c r="B2466" s="89" t="s">
        <v>56</v>
      </c>
      <c r="C2466" s="89" t="s">
        <v>48</v>
      </c>
      <c r="D2466" s="90">
        <v>44827</v>
      </c>
      <c r="AI2466" s="89">
        <v>0</v>
      </c>
    </row>
    <row r="2467" spans="1:35" s="89" customFormat="1" x14ac:dyDescent="0.45">
      <c r="A2467" s="89" t="s">
        <v>55</v>
      </c>
      <c r="B2467" s="89" t="s">
        <v>56</v>
      </c>
      <c r="C2467" s="89" t="s">
        <v>48</v>
      </c>
      <c r="D2467" s="90">
        <v>44828</v>
      </c>
      <c r="AI2467" s="89">
        <v>0</v>
      </c>
    </row>
    <row r="2468" spans="1:35" s="89" customFormat="1" x14ac:dyDescent="0.45">
      <c r="A2468" s="89" t="s">
        <v>55</v>
      </c>
      <c r="B2468" s="89" t="s">
        <v>56</v>
      </c>
      <c r="C2468" s="89" t="s">
        <v>48</v>
      </c>
      <c r="D2468" s="90">
        <v>44829</v>
      </c>
      <c r="AI2468" s="89">
        <v>0</v>
      </c>
    </row>
    <row r="2469" spans="1:35" s="89" customFormat="1" x14ac:dyDescent="0.45">
      <c r="A2469" s="89" t="s">
        <v>55</v>
      </c>
      <c r="B2469" s="89" t="s">
        <v>56</v>
      </c>
      <c r="C2469" s="89" t="s">
        <v>48</v>
      </c>
      <c r="D2469" s="90">
        <v>44830</v>
      </c>
      <c r="AI2469" s="89">
        <v>0</v>
      </c>
    </row>
    <row r="2470" spans="1:35" s="89" customFormat="1" x14ac:dyDescent="0.45">
      <c r="A2470" s="89" t="s">
        <v>55</v>
      </c>
      <c r="B2470" s="89" t="s">
        <v>56</v>
      </c>
      <c r="C2470" s="89" t="s">
        <v>48</v>
      </c>
      <c r="D2470" s="90">
        <v>44831</v>
      </c>
      <c r="AI2470" s="89">
        <v>0</v>
      </c>
    </row>
    <row r="2471" spans="1:35" s="89" customFormat="1" x14ac:dyDescent="0.45">
      <c r="A2471" s="89" t="s">
        <v>55</v>
      </c>
      <c r="B2471" s="89" t="s">
        <v>56</v>
      </c>
      <c r="C2471" s="89" t="s">
        <v>48</v>
      </c>
      <c r="D2471" s="90">
        <v>44832</v>
      </c>
      <c r="AI2471" s="89">
        <v>0</v>
      </c>
    </row>
    <row r="2472" spans="1:35" s="89" customFormat="1" x14ac:dyDescent="0.45">
      <c r="A2472" s="89" t="s">
        <v>55</v>
      </c>
      <c r="B2472" s="89" t="s">
        <v>56</v>
      </c>
      <c r="C2472" s="89" t="s">
        <v>48</v>
      </c>
      <c r="D2472" s="90">
        <v>44833</v>
      </c>
      <c r="AI2472" s="89">
        <v>0</v>
      </c>
    </row>
    <row r="2473" spans="1:35" s="89" customFormat="1" x14ac:dyDescent="0.45">
      <c r="A2473" s="89" t="s">
        <v>55</v>
      </c>
      <c r="B2473" s="89" t="s">
        <v>56</v>
      </c>
      <c r="C2473" s="89" t="s">
        <v>48</v>
      </c>
      <c r="D2473" s="90">
        <v>44834</v>
      </c>
      <c r="AI2473" s="89">
        <v>0</v>
      </c>
    </row>
    <row r="2474" spans="1:35" s="89" customFormat="1" x14ac:dyDescent="0.45">
      <c r="A2474" s="89" t="s">
        <v>55</v>
      </c>
      <c r="B2474" s="89" t="s">
        <v>56</v>
      </c>
      <c r="C2474" s="89" t="s">
        <v>48</v>
      </c>
      <c r="D2474" s="90">
        <v>44835</v>
      </c>
      <c r="AI2474" s="89">
        <v>0</v>
      </c>
    </row>
    <row r="2475" spans="1:35" s="89" customFormat="1" x14ac:dyDescent="0.45">
      <c r="A2475" s="89" t="s">
        <v>55</v>
      </c>
      <c r="B2475" s="89" t="s">
        <v>56</v>
      </c>
      <c r="C2475" s="89" t="s">
        <v>48</v>
      </c>
      <c r="D2475" s="90">
        <v>44836</v>
      </c>
      <c r="AI2475" s="89">
        <v>0</v>
      </c>
    </row>
    <row r="2476" spans="1:35" s="89" customFormat="1" x14ac:dyDescent="0.45">
      <c r="A2476" s="89" t="s">
        <v>55</v>
      </c>
      <c r="B2476" s="89" t="s">
        <v>56</v>
      </c>
      <c r="C2476" s="89" t="s">
        <v>48</v>
      </c>
      <c r="D2476" s="90">
        <v>44837</v>
      </c>
      <c r="AI2476" s="89">
        <v>0</v>
      </c>
    </row>
    <row r="2477" spans="1:35" s="89" customFormat="1" x14ac:dyDescent="0.45">
      <c r="A2477" s="89" t="s">
        <v>55</v>
      </c>
      <c r="B2477" s="89" t="s">
        <v>56</v>
      </c>
      <c r="C2477" s="89" t="s">
        <v>48</v>
      </c>
      <c r="D2477" s="90">
        <v>44838</v>
      </c>
      <c r="AI2477" s="89">
        <v>0</v>
      </c>
    </row>
    <row r="2478" spans="1:35" s="89" customFormat="1" x14ac:dyDescent="0.45">
      <c r="A2478" s="89" t="s">
        <v>55</v>
      </c>
      <c r="B2478" s="89" t="s">
        <v>56</v>
      </c>
      <c r="C2478" s="89" t="s">
        <v>48</v>
      </c>
      <c r="D2478" s="90">
        <v>44839</v>
      </c>
      <c r="AI2478" s="89">
        <v>0</v>
      </c>
    </row>
    <row r="2479" spans="1:35" s="89" customFormat="1" x14ac:dyDescent="0.45">
      <c r="A2479" s="89" t="s">
        <v>55</v>
      </c>
      <c r="B2479" s="89" t="s">
        <v>56</v>
      </c>
      <c r="C2479" s="89" t="s">
        <v>48</v>
      </c>
      <c r="D2479" s="90">
        <v>44840</v>
      </c>
      <c r="AI2479" s="89">
        <v>0</v>
      </c>
    </row>
    <row r="2480" spans="1:35" s="89" customFormat="1" x14ac:dyDescent="0.45">
      <c r="A2480" s="89" t="s">
        <v>55</v>
      </c>
      <c r="B2480" s="89" t="s">
        <v>56</v>
      </c>
      <c r="C2480" s="89" t="s">
        <v>48</v>
      </c>
      <c r="D2480" s="90">
        <v>44841</v>
      </c>
      <c r="AI2480" s="89">
        <v>0</v>
      </c>
    </row>
    <row r="2481" spans="1:35" s="89" customFormat="1" x14ac:dyDescent="0.45">
      <c r="A2481" s="89" t="s">
        <v>55</v>
      </c>
      <c r="B2481" s="89" t="s">
        <v>56</v>
      </c>
      <c r="C2481" s="89" t="s">
        <v>48</v>
      </c>
      <c r="D2481" s="90">
        <v>44842</v>
      </c>
      <c r="AI2481" s="89">
        <v>0</v>
      </c>
    </row>
    <row r="2482" spans="1:35" s="89" customFormat="1" x14ac:dyDescent="0.45">
      <c r="A2482" s="89" t="s">
        <v>55</v>
      </c>
      <c r="B2482" s="89" t="s">
        <v>56</v>
      </c>
      <c r="C2482" s="89" t="s">
        <v>48</v>
      </c>
      <c r="D2482" s="90">
        <v>44843</v>
      </c>
      <c r="AI2482" s="89">
        <v>0</v>
      </c>
    </row>
    <row r="2483" spans="1:35" s="89" customFormat="1" x14ac:dyDescent="0.45">
      <c r="A2483" s="89" t="s">
        <v>55</v>
      </c>
      <c r="B2483" s="89" t="s">
        <v>56</v>
      </c>
      <c r="C2483" s="89" t="s">
        <v>48</v>
      </c>
      <c r="D2483" s="90">
        <v>44844</v>
      </c>
      <c r="AI2483" s="89">
        <v>0</v>
      </c>
    </row>
    <row r="2484" spans="1:35" s="89" customFormat="1" x14ac:dyDescent="0.45">
      <c r="A2484" s="89" t="s">
        <v>55</v>
      </c>
      <c r="B2484" s="89" t="s">
        <v>56</v>
      </c>
      <c r="C2484" s="89" t="s">
        <v>48</v>
      </c>
      <c r="D2484" s="90">
        <v>44845</v>
      </c>
      <c r="AI2484" s="89">
        <v>0</v>
      </c>
    </row>
    <row r="2485" spans="1:35" s="89" customFormat="1" x14ac:dyDescent="0.45">
      <c r="A2485" s="89" t="s">
        <v>55</v>
      </c>
      <c r="B2485" s="89" t="s">
        <v>56</v>
      </c>
      <c r="C2485" s="89" t="s">
        <v>48</v>
      </c>
      <c r="D2485" s="90">
        <v>44846</v>
      </c>
      <c r="AI2485" s="89">
        <v>0</v>
      </c>
    </row>
    <row r="2486" spans="1:35" s="89" customFormat="1" x14ac:dyDescent="0.45">
      <c r="A2486" s="89" t="s">
        <v>55</v>
      </c>
      <c r="B2486" s="89" t="s">
        <v>56</v>
      </c>
      <c r="C2486" s="89" t="s">
        <v>48</v>
      </c>
      <c r="D2486" s="90">
        <v>44847</v>
      </c>
      <c r="AI2486" s="89">
        <v>0</v>
      </c>
    </row>
    <row r="2487" spans="1:35" s="89" customFormat="1" x14ac:dyDescent="0.45">
      <c r="A2487" s="89" t="s">
        <v>55</v>
      </c>
      <c r="B2487" s="89" t="s">
        <v>56</v>
      </c>
      <c r="C2487" s="89" t="s">
        <v>48</v>
      </c>
      <c r="D2487" s="90">
        <v>44848</v>
      </c>
      <c r="AI2487" s="89">
        <v>0</v>
      </c>
    </row>
    <row r="2488" spans="1:35" s="89" customFormat="1" x14ac:dyDescent="0.45">
      <c r="A2488" s="89" t="s">
        <v>55</v>
      </c>
      <c r="B2488" s="89" t="s">
        <v>56</v>
      </c>
      <c r="C2488" s="89" t="s">
        <v>48</v>
      </c>
      <c r="D2488" s="90">
        <v>44849</v>
      </c>
      <c r="AI2488" s="89">
        <v>0</v>
      </c>
    </row>
    <row r="2489" spans="1:35" s="89" customFormat="1" x14ac:dyDescent="0.45">
      <c r="A2489" s="89" t="s">
        <v>55</v>
      </c>
      <c r="B2489" s="89" t="s">
        <v>56</v>
      </c>
      <c r="C2489" s="89" t="s">
        <v>48</v>
      </c>
      <c r="D2489" s="90">
        <v>44850</v>
      </c>
      <c r="AI2489" s="89">
        <v>0</v>
      </c>
    </row>
    <row r="2490" spans="1:35" s="89" customFormat="1" x14ac:dyDescent="0.45">
      <c r="A2490" s="89" t="s">
        <v>55</v>
      </c>
      <c r="B2490" s="89" t="s">
        <v>56</v>
      </c>
      <c r="C2490" s="89" t="s">
        <v>48</v>
      </c>
      <c r="D2490" s="90">
        <v>44851</v>
      </c>
      <c r="AI2490" s="89">
        <v>0</v>
      </c>
    </row>
    <row r="2491" spans="1:35" s="89" customFormat="1" x14ac:dyDescent="0.45">
      <c r="A2491" s="89" t="s">
        <v>55</v>
      </c>
      <c r="B2491" s="89" t="s">
        <v>56</v>
      </c>
      <c r="C2491" s="89" t="s">
        <v>48</v>
      </c>
      <c r="D2491" s="90">
        <v>44852</v>
      </c>
      <c r="AI2491" s="89">
        <v>0</v>
      </c>
    </row>
    <row r="2492" spans="1:35" s="89" customFormat="1" x14ac:dyDescent="0.45">
      <c r="A2492" s="89" t="s">
        <v>55</v>
      </c>
      <c r="B2492" s="89" t="s">
        <v>56</v>
      </c>
      <c r="C2492" s="89" t="s">
        <v>48</v>
      </c>
      <c r="D2492" s="90">
        <v>44853</v>
      </c>
      <c r="AI2492" s="89">
        <v>0</v>
      </c>
    </row>
    <row r="2493" spans="1:35" s="89" customFormat="1" x14ac:dyDescent="0.45">
      <c r="A2493" s="89" t="s">
        <v>55</v>
      </c>
      <c r="B2493" s="89" t="s">
        <v>56</v>
      </c>
      <c r="C2493" s="89" t="s">
        <v>48</v>
      </c>
      <c r="D2493" s="90">
        <v>44854</v>
      </c>
      <c r="AI2493" s="89">
        <v>0</v>
      </c>
    </row>
    <row r="2494" spans="1:35" s="89" customFormat="1" x14ac:dyDescent="0.45">
      <c r="A2494" s="89" t="s">
        <v>55</v>
      </c>
      <c r="B2494" s="89" t="s">
        <v>56</v>
      </c>
      <c r="C2494" s="89" t="s">
        <v>48</v>
      </c>
      <c r="D2494" s="90">
        <v>44855</v>
      </c>
      <c r="AI2494" s="89">
        <v>0</v>
      </c>
    </row>
    <row r="2495" spans="1:35" s="89" customFormat="1" x14ac:dyDescent="0.45">
      <c r="A2495" s="89" t="s">
        <v>55</v>
      </c>
      <c r="B2495" s="89" t="s">
        <v>56</v>
      </c>
      <c r="C2495" s="89" t="s">
        <v>48</v>
      </c>
      <c r="D2495" s="90">
        <v>44856</v>
      </c>
      <c r="AI2495" s="89">
        <v>0</v>
      </c>
    </row>
    <row r="2496" spans="1:35" s="89" customFormat="1" x14ac:dyDescent="0.45">
      <c r="A2496" s="89" t="s">
        <v>55</v>
      </c>
      <c r="B2496" s="89" t="s">
        <v>56</v>
      </c>
      <c r="C2496" s="89" t="s">
        <v>48</v>
      </c>
      <c r="D2496" s="90">
        <v>44857</v>
      </c>
      <c r="AI2496" s="89">
        <v>0</v>
      </c>
    </row>
    <row r="2497" spans="1:35" s="89" customFormat="1" x14ac:dyDescent="0.45">
      <c r="A2497" s="89" t="s">
        <v>55</v>
      </c>
      <c r="B2497" s="89" t="s">
        <v>56</v>
      </c>
      <c r="C2497" s="89" t="s">
        <v>48</v>
      </c>
      <c r="D2497" s="90">
        <v>44858</v>
      </c>
      <c r="AI2497" s="89">
        <v>0</v>
      </c>
    </row>
    <row r="2498" spans="1:35" s="89" customFormat="1" x14ac:dyDescent="0.45">
      <c r="A2498" s="89" t="s">
        <v>55</v>
      </c>
      <c r="B2498" s="89" t="s">
        <v>56</v>
      </c>
      <c r="C2498" s="89" t="s">
        <v>48</v>
      </c>
      <c r="D2498" s="90">
        <v>44859</v>
      </c>
      <c r="AI2498" s="89">
        <v>0</v>
      </c>
    </row>
    <row r="2499" spans="1:35" s="89" customFormat="1" x14ac:dyDescent="0.45">
      <c r="A2499" s="89" t="s">
        <v>55</v>
      </c>
      <c r="B2499" s="89" t="s">
        <v>56</v>
      </c>
      <c r="C2499" s="89" t="s">
        <v>48</v>
      </c>
      <c r="D2499" s="90">
        <v>44860</v>
      </c>
      <c r="AI2499" s="89">
        <v>0</v>
      </c>
    </row>
    <row r="2500" spans="1:35" s="89" customFormat="1" x14ac:dyDescent="0.45">
      <c r="A2500" s="89" t="s">
        <v>55</v>
      </c>
      <c r="B2500" s="89" t="s">
        <v>56</v>
      </c>
      <c r="C2500" s="89" t="s">
        <v>48</v>
      </c>
      <c r="D2500" s="90">
        <v>44861</v>
      </c>
      <c r="AI2500" s="89">
        <v>0</v>
      </c>
    </row>
    <row r="2501" spans="1:35" s="89" customFormat="1" x14ac:dyDescent="0.45">
      <c r="A2501" s="89" t="s">
        <v>55</v>
      </c>
      <c r="B2501" s="89" t="s">
        <v>56</v>
      </c>
      <c r="C2501" s="89" t="s">
        <v>48</v>
      </c>
      <c r="D2501" s="90">
        <v>44862</v>
      </c>
      <c r="AI2501" s="89">
        <v>0</v>
      </c>
    </row>
    <row r="2502" spans="1:35" s="89" customFormat="1" x14ac:dyDescent="0.45">
      <c r="A2502" s="89" t="s">
        <v>55</v>
      </c>
      <c r="B2502" s="89" t="s">
        <v>56</v>
      </c>
      <c r="C2502" s="89" t="s">
        <v>48</v>
      </c>
      <c r="D2502" s="90">
        <v>44863</v>
      </c>
      <c r="AI2502" s="89">
        <v>0</v>
      </c>
    </row>
    <row r="2503" spans="1:35" s="89" customFormat="1" x14ac:dyDescent="0.45">
      <c r="A2503" s="89" t="s">
        <v>55</v>
      </c>
      <c r="B2503" s="89" t="s">
        <v>56</v>
      </c>
      <c r="C2503" s="89" t="s">
        <v>48</v>
      </c>
      <c r="D2503" s="90">
        <v>44864</v>
      </c>
      <c r="AI2503" s="89">
        <v>0</v>
      </c>
    </row>
    <row r="2504" spans="1:35" s="89" customFormat="1" x14ac:dyDescent="0.45">
      <c r="A2504" s="89" t="s">
        <v>55</v>
      </c>
      <c r="B2504" s="89" t="s">
        <v>56</v>
      </c>
      <c r="C2504" s="89" t="s">
        <v>48</v>
      </c>
      <c r="D2504" s="90">
        <v>44865</v>
      </c>
      <c r="AI2504" s="89">
        <v>0</v>
      </c>
    </row>
    <row r="2505" spans="1:35" s="89" customFormat="1" x14ac:dyDescent="0.45">
      <c r="A2505" s="89" t="s">
        <v>55</v>
      </c>
      <c r="B2505" s="89" t="s">
        <v>56</v>
      </c>
      <c r="C2505" s="89" t="s">
        <v>48</v>
      </c>
      <c r="D2505" s="90">
        <v>44866</v>
      </c>
      <c r="AI2505" s="89">
        <v>0</v>
      </c>
    </row>
    <row r="2506" spans="1:35" s="89" customFormat="1" x14ac:dyDescent="0.45">
      <c r="A2506" s="89" t="s">
        <v>55</v>
      </c>
      <c r="B2506" s="89" t="s">
        <v>56</v>
      </c>
      <c r="C2506" s="89" t="s">
        <v>48</v>
      </c>
      <c r="D2506" s="90">
        <v>44867</v>
      </c>
      <c r="AI2506" s="89">
        <v>0</v>
      </c>
    </row>
    <row r="2507" spans="1:35" s="89" customFormat="1" x14ac:dyDescent="0.45">
      <c r="A2507" s="89" t="s">
        <v>55</v>
      </c>
      <c r="B2507" s="89" t="s">
        <v>56</v>
      </c>
      <c r="C2507" s="89" t="s">
        <v>48</v>
      </c>
      <c r="D2507" s="90">
        <v>44868</v>
      </c>
      <c r="AI2507" s="89">
        <v>0</v>
      </c>
    </row>
    <row r="2508" spans="1:35" s="89" customFormat="1" x14ac:dyDescent="0.45">
      <c r="A2508" s="89" t="s">
        <v>55</v>
      </c>
      <c r="B2508" s="89" t="s">
        <v>56</v>
      </c>
      <c r="C2508" s="89" t="s">
        <v>48</v>
      </c>
      <c r="D2508" s="90">
        <v>44869</v>
      </c>
      <c r="AI2508" s="89">
        <v>0</v>
      </c>
    </row>
    <row r="2509" spans="1:35" s="89" customFormat="1" x14ac:dyDescent="0.45">
      <c r="A2509" s="89" t="s">
        <v>55</v>
      </c>
      <c r="B2509" s="89" t="s">
        <v>56</v>
      </c>
      <c r="C2509" s="89" t="s">
        <v>48</v>
      </c>
      <c r="D2509" s="90">
        <v>44870</v>
      </c>
      <c r="AI2509" s="89">
        <v>0</v>
      </c>
    </row>
    <row r="2510" spans="1:35" s="89" customFormat="1" x14ac:dyDescent="0.45">
      <c r="A2510" s="89" t="s">
        <v>55</v>
      </c>
      <c r="B2510" s="89" t="s">
        <v>56</v>
      </c>
      <c r="C2510" s="89" t="s">
        <v>48</v>
      </c>
      <c r="D2510" s="90">
        <v>44871</v>
      </c>
      <c r="AI2510" s="89">
        <v>0</v>
      </c>
    </row>
    <row r="2511" spans="1:35" s="89" customFormat="1" x14ac:dyDescent="0.45">
      <c r="A2511" s="89" t="s">
        <v>55</v>
      </c>
      <c r="B2511" s="89" t="s">
        <v>56</v>
      </c>
      <c r="C2511" s="89" t="s">
        <v>48</v>
      </c>
      <c r="D2511" s="90">
        <v>44872</v>
      </c>
      <c r="AI2511" s="89">
        <v>0</v>
      </c>
    </row>
    <row r="2512" spans="1:35" s="89" customFormat="1" x14ac:dyDescent="0.45">
      <c r="A2512" s="89" t="s">
        <v>55</v>
      </c>
      <c r="B2512" s="89" t="s">
        <v>56</v>
      </c>
      <c r="C2512" s="89" t="s">
        <v>48</v>
      </c>
      <c r="D2512" s="90">
        <v>44873</v>
      </c>
      <c r="AI2512" s="89">
        <v>0</v>
      </c>
    </row>
    <row r="2513" spans="1:35" s="89" customFormat="1" x14ac:dyDescent="0.45">
      <c r="A2513" s="89" t="s">
        <v>55</v>
      </c>
      <c r="B2513" s="89" t="s">
        <v>56</v>
      </c>
      <c r="C2513" s="89" t="s">
        <v>48</v>
      </c>
      <c r="D2513" s="90">
        <v>44874</v>
      </c>
      <c r="AI2513" s="89">
        <v>0</v>
      </c>
    </row>
    <row r="2514" spans="1:35" s="89" customFormat="1" x14ac:dyDescent="0.45">
      <c r="A2514" s="89" t="s">
        <v>55</v>
      </c>
      <c r="B2514" s="89" t="s">
        <v>56</v>
      </c>
      <c r="C2514" s="89" t="s">
        <v>48</v>
      </c>
      <c r="D2514" s="90">
        <v>44875</v>
      </c>
      <c r="AI2514" s="89">
        <v>0</v>
      </c>
    </row>
    <row r="2515" spans="1:35" s="89" customFormat="1" x14ac:dyDescent="0.45">
      <c r="A2515" s="89" t="s">
        <v>55</v>
      </c>
      <c r="B2515" s="89" t="s">
        <v>56</v>
      </c>
      <c r="C2515" s="89" t="s">
        <v>48</v>
      </c>
      <c r="D2515" s="90">
        <v>44876</v>
      </c>
      <c r="AI2515" s="89">
        <v>0</v>
      </c>
    </row>
    <row r="2516" spans="1:35" s="89" customFormat="1" x14ac:dyDescent="0.45">
      <c r="A2516" s="89" t="s">
        <v>55</v>
      </c>
      <c r="B2516" s="89" t="s">
        <v>56</v>
      </c>
      <c r="C2516" s="89" t="s">
        <v>48</v>
      </c>
      <c r="D2516" s="90">
        <v>44877</v>
      </c>
      <c r="AI2516" s="89">
        <v>0</v>
      </c>
    </row>
    <row r="2517" spans="1:35" s="89" customFormat="1" x14ac:dyDescent="0.45">
      <c r="A2517" s="89" t="s">
        <v>55</v>
      </c>
      <c r="B2517" s="89" t="s">
        <v>56</v>
      </c>
      <c r="C2517" s="89" t="s">
        <v>48</v>
      </c>
      <c r="D2517" s="90">
        <v>44878</v>
      </c>
      <c r="AI2517" s="89">
        <v>0</v>
      </c>
    </row>
    <row r="2518" spans="1:35" s="89" customFormat="1" x14ac:dyDescent="0.45">
      <c r="A2518" s="89" t="s">
        <v>55</v>
      </c>
      <c r="B2518" s="89" t="s">
        <v>56</v>
      </c>
      <c r="C2518" s="89" t="s">
        <v>48</v>
      </c>
      <c r="D2518" s="90">
        <v>44879</v>
      </c>
      <c r="AI2518" s="89">
        <v>0</v>
      </c>
    </row>
    <row r="2519" spans="1:35" s="89" customFormat="1" x14ac:dyDescent="0.45">
      <c r="A2519" s="89" t="s">
        <v>55</v>
      </c>
      <c r="B2519" s="89" t="s">
        <v>56</v>
      </c>
      <c r="C2519" s="89" t="s">
        <v>48</v>
      </c>
      <c r="D2519" s="90">
        <v>44880</v>
      </c>
      <c r="AI2519" s="89">
        <v>0</v>
      </c>
    </row>
    <row r="2520" spans="1:35" s="89" customFormat="1" x14ac:dyDescent="0.45">
      <c r="A2520" s="89" t="s">
        <v>55</v>
      </c>
      <c r="B2520" s="89" t="s">
        <v>56</v>
      </c>
      <c r="C2520" s="89" t="s">
        <v>48</v>
      </c>
      <c r="D2520" s="90">
        <v>44881</v>
      </c>
      <c r="AI2520" s="89">
        <v>0</v>
      </c>
    </row>
    <row r="2521" spans="1:35" s="89" customFormat="1" x14ac:dyDescent="0.45">
      <c r="A2521" s="89" t="s">
        <v>55</v>
      </c>
      <c r="B2521" s="89" t="s">
        <v>56</v>
      </c>
      <c r="C2521" s="89" t="s">
        <v>48</v>
      </c>
      <c r="D2521" s="90">
        <v>44882</v>
      </c>
      <c r="AI2521" s="89">
        <v>0</v>
      </c>
    </row>
    <row r="2522" spans="1:35" s="89" customFormat="1" x14ac:dyDescent="0.45">
      <c r="A2522" s="89" t="s">
        <v>55</v>
      </c>
      <c r="B2522" s="89" t="s">
        <v>56</v>
      </c>
      <c r="C2522" s="89" t="s">
        <v>48</v>
      </c>
      <c r="D2522" s="90">
        <v>44883</v>
      </c>
      <c r="AI2522" s="89">
        <v>0</v>
      </c>
    </row>
    <row r="2523" spans="1:35" s="89" customFormat="1" x14ac:dyDescent="0.45">
      <c r="A2523" s="89" t="s">
        <v>55</v>
      </c>
      <c r="B2523" s="89" t="s">
        <v>56</v>
      </c>
      <c r="C2523" s="89" t="s">
        <v>48</v>
      </c>
      <c r="D2523" s="90">
        <v>44884</v>
      </c>
      <c r="AI2523" s="89">
        <v>0</v>
      </c>
    </row>
    <row r="2524" spans="1:35" s="89" customFormat="1" x14ac:dyDescent="0.45">
      <c r="A2524" s="89" t="s">
        <v>55</v>
      </c>
      <c r="B2524" s="89" t="s">
        <v>56</v>
      </c>
      <c r="C2524" s="89" t="s">
        <v>48</v>
      </c>
      <c r="D2524" s="90">
        <v>44885</v>
      </c>
      <c r="AI2524" s="89">
        <v>0</v>
      </c>
    </row>
    <row r="2525" spans="1:35" s="89" customFormat="1" x14ac:dyDescent="0.45">
      <c r="A2525" s="89" t="s">
        <v>55</v>
      </c>
      <c r="B2525" s="89" t="s">
        <v>56</v>
      </c>
      <c r="C2525" s="89" t="s">
        <v>48</v>
      </c>
      <c r="D2525" s="90">
        <v>44886</v>
      </c>
      <c r="AI2525" s="89">
        <v>0</v>
      </c>
    </row>
    <row r="2526" spans="1:35" s="89" customFormat="1" x14ac:dyDescent="0.45">
      <c r="A2526" s="89" t="s">
        <v>55</v>
      </c>
      <c r="B2526" s="89" t="s">
        <v>56</v>
      </c>
      <c r="C2526" s="89" t="s">
        <v>48</v>
      </c>
      <c r="D2526" s="90">
        <v>44887</v>
      </c>
      <c r="AI2526" s="89">
        <v>0</v>
      </c>
    </row>
    <row r="2527" spans="1:35" s="89" customFormat="1" x14ac:dyDescent="0.45">
      <c r="A2527" s="89" t="s">
        <v>55</v>
      </c>
      <c r="B2527" s="89" t="s">
        <v>56</v>
      </c>
      <c r="C2527" s="89" t="s">
        <v>48</v>
      </c>
      <c r="D2527" s="90">
        <v>44888</v>
      </c>
      <c r="AI2527" s="89">
        <v>0</v>
      </c>
    </row>
    <row r="2528" spans="1:35" s="89" customFormat="1" x14ac:dyDescent="0.45">
      <c r="A2528" s="89" t="s">
        <v>55</v>
      </c>
      <c r="B2528" s="89" t="s">
        <v>56</v>
      </c>
      <c r="C2528" s="89" t="s">
        <v>48</v>
      </c>
      <c r="D2528" s="90">
        <v>44889</v>
      </c>
      <c r="AI2528" s="89">
        <v>0</v>
      </c>
    </row>
    <row r="2529" spans="1:35" s="89" customFormat="1" x14ac:dyDescent="0.45">
      <c r="A2529" s="89" t="s">
        <v>55</v>
      </c>
      <c r="B2529" s="89" t="s">
        <v>56</v>
      </c>
      <c r="C2529" s="89" t="s">
        <v>48</v>
      </c>
      <c r="D2529" s="90">
        <v>44890</v>
      </c>
      <c r="AI2529" s="89">
        <v>0</v>
      </c>
    </row>
    <row r="2530" spans="1:35" s="89" customFormat="1" x14ac:dyDescent="0.45">
      <c r="A2530" s="89" t="s">
        <v>55</v>
      </c>
      <c r="B2530" s="89" t="s">
        <v>56</v>
      </c>
      <c r="C2530" s="89" t="s">
        <v>48</v>
      </c>
      <c r="D2530" s="90">
        <v>44891</v>
      </c>
      <c r="AI2530" s="89">
        <v>0</v>
      </c>
    </row>
    <row r="2531" spans="1:35" s="89" customFormat="1" x14ac:dyDescent="0.45">
      <c r="A2531" s="89" t="s">
        <v>55</v>
      </c>
      <c r="B2531" s="89" t="s">
        <v>56</v>
      </c>
      <c r="C2531" s="89" t="s">
        <v>48</v>
      </c>
      <c r="D2531" s="90">
        <v>44892</v>
      </c>
      <c r="AI2531" s="89">
        <v>0</v>
      </c>
    </row>
    <row r="2532" spans="1:35" s="89" customFormat="1" x14ac:dyDescent="0.45">
      <c r="A2532" s="89" t="s">
        <v>55</v>
      </c>
      <c r="B2532" s="89" t="s">
        <v>56</v>
      </c>
      <c r="C2532" s="89" t="s">
        <v>48</v>
      </c>
      <c r="D2532" s="90">
        <v>44893</v>
      </c>
      <c r="AI2532" s="89">
        <v>0</v>
      </c>
    </row>
    <row r="2533" spans="1:35" s="89" customFormat="1" x14ac:dyDescent="0.45">
      <c r="A2533" s="89" t="s">
        <v>55</v>
      </c>
      <c r="B2533" s="89" t="s">
        <v>56</v>
      </c>
      <c r="C2533" s="89" t="s">
        <v>48</v>
      </c>
      <c r="D2533" s="90">
        <v>44894</v>
      </c>
      <c r="AI2533" s="89">
        <v>0</v>
      </c>
    </row>
    <row r="2534" spans="1:35" s="89" customFormat="1" x14ac:dyDescent="0.45">
      <c r="A2534" s="89" t="s">
        <v>55</v>
      </c>
      <c r="B2534" s="89" t="s">
        <v>56</v>
      </c>
      <c r="C2534" s="89" t="s">
        <v>48</v>
      </c>
      <c r="D2534" s="90">
        <v>44895</v>
      </c>
      <c r="AI2534" s="89">
        <v>0</v>
      </c>
    </row>
    <row r="2535" spans="1:35" s="89" customFormat="1" x14ac:dyDescent="0.45">
      <c r="A2535" s="89" t="s">
        <v>55</v>
      </c>
      <c r="B2535" s="89" t="s">
        <v>56</v>
      </c>
      <c r="C2535" s="89" t="s">
        <v>48</v>
      </c>
      <c r="D2535" s="90">
        <v>44896</v>
      </c>
      <c r="AI2535" s="89">
        <v>0</v>
      </c>
    </row>
    <row r="2536" spans="1:35" s="89" customFormat="1" x14ac:dyDescent="0.45">
      <c r="A2536" s="89" t="s">
        <v>55</v>
      </c>
      <c r="B2536" s="89" t="s">
        <v>56</v>
      </c>
      <c r="C2536" s="89" t="s">
        <v>48</v>
      </c>
      <c r="D2536" s="90">
        <v>44897</v>
      </c>
      <c r="AI2536" s="89">
        <v>0</v>
      </c>
    </row>
    <row r="2537" spans="1:35" s="89" customFormat="1" x14ac:dyDescent="0.45">
      <c r="A2537" s="89" t="s">
        <v>55</v>
      </c>
      <c r="B2537" s="89" t="s">
        <v>56</v>
      </c>
      <c r="C2537" s="89" t="s">
        <v>48</v>
      </c>
      <c r="D2537" s="90">
        <v>44898</v>
      </c>
      <c r="AI2537" s="89">
        <v>0</v>
      </c>
    </row>
    <row r="2538" spans="1:35" s="89" customFormat="1" x14ac:dyDescent="0.45">
      <c r="A2538" s="89" t="s">
        <v>55</v>
      </c>
      <c r="B2538" s="89" t="s">
        <v>56</v>
      </c>
      <c r="C2538" s="89" t="s">
        <v>48</v>
      </c>
      <c r="D2538" s="90">
        <v>44899</v>
      </c>
      <c r="AI2538" s="89">
        <v>0</v>
      </c>
    </row>
    <row r="2539" spans="1:35" s="89" customFormat="1" x14ac:dyDescent="0.45">
      <c r="A2539" s="89" t="s">
        <v>55</v>
      </c>
      <c r="B2539" s="89" t="s">
        <v>56</v>
      </c>
      <c r="C2539" s="89" t="s">
        <v>48</v>
      </c>
      <c r="D2539" s="90">
        <v>44900</v>
      </c>
      <c r="AI2539" s="89">
        <v>0</v>
      </c>
    </row>
    <row r="2540" spans="1:35" s="89" customFormat="1" x14ac:dyDescent="0.45">
      <c r="A2540" s="89" t="s">
        <v>55</v>
      </c>
      <c r="B2540" s="89" t="s">
        <v>56</v>
      </c>
      <c r="C2540" s="89" t="s">
        <v>48</v>
      </c>
      <c r="D2540" s="90">
        <v>44901</v>
      </c>
      <c r="AI2540" s="89">
        <v>0</v>
      </c>
    </row>
    <row r="2541" spans="1:35" s="89" customFormat="1" x14ac:dyDescent="0.45">
      <c r="A2541" s="89" t="s">
        <v>55</v>
      </c>
      <c r="B2541" s="89" t="s">
        <v>56</v>
      </c>
      <c r="C2541" s="89" t="s">
        <v>48</v>
      </c>
      <c r="D2541" s="90">
        <v>44902</v>
      </c>
      <c r="AI2541" s="89">
        <v>0</v>
      </c>
    </row>
    <row r="2542" spans="1:35" s="89" customFormat="1" x14ac:dyDescent="0.45">
      <c r="A2542" s="89" t="s">
        <v>55</v>
      </c>
      <c r="B2542" s="89" t="s">
        <v>56</v>
      </c>
      <c r="C2542" s="89" t="s">
        <v>48</v>
      </c>
      <c r="D2542" s="90">
        <v>44903</v>
      </c>
      <c r="AI2542" s="89">
        <v>0</v>
      </c>
    </row>
    <row r="2543" spans="1:35" s="89" customFormat="1" x14ac:dyDescent="0.45">
      <c r="A2543" s="89" t="s">
        <v>55</v>
      </c>
      <c r="B2543" s="89" t="s">
        <v>56</v>
      </c>
      <c r="C2543" s="89" t="s">
        <v>48</v>
      </c>
      <c r="D2543" s="90">
        <v>44904</v>
      </c>
      <c r="AI2543" s="89">
        <v>0</v>
      </c>
    </row>
    <row r="2544" spans="1:35" s="89" customFormat="1" x14ac:dyDescent="0.45">
      <c r="A2544" s="89" t="s">
        <v>55</v>
      </c>
      <c r="B2544" s="89" t="s">
        <v>56</v>
      </c>
      <c r="C2544" s="89" t="s">
        <v>48</v>
      </c>
      <c r="D2544" s="90">
        <v>44905</v>
      </c>
      <c r="AI2544" s="89">
        <v>0</v>
      </c>
    </row>
    <row r="2545" spans="1:35" s="89" customFormat="1" x14ac:dyDescent="0.45">
      <c r="A2545" s="89" t="s">
        <v>55</v>
      </c>
      <c r="B2545" s="89" t="s">
        <v>56</v>
      </c>
      <c r="C2545" s="89" t="s">
        <v>48</v>
      </c>
      <c r="D2545" s="90">
        <v>44906</v>
      </c>
      <c r="AI2545" s="89">
        <v>0</v>
      </c>
    </row>
    <row r="2546" spans="1:35" s="89" customFormat="1" x14ac:dyDescent="0.45">
      <c r="A2546" s="89" t="s">
        <v>55</v>
      </c>
      <c r="B2546" s="89" t="s">
        <v>56</v>
      </c>
      <c r="C2546" s="89" t="s">
        <v>48</v>
      </c>
      <c r="D2546" s="90">
        <v>44907</v>
      </c>
      <c r="AI2546" s="89">
        <v>0</v>
      </c>
    </row>
    <row r="2547" spans="1:35" s="89" customFormat="1" x14ac:dyDescent="0.45">
      <c r="A2547" s="89" t="s">
        <v>55</v>
      </c>
      <c r="B2547" s="89" t="s">
        <v>56</v>
      </c>
      <c r="C2547" s="89" t="s">
        <v>48</v>
      </c>
      <c r="D2547" s="90">
        <v>44908</v>
      </c>
      <c r="AI2547" s="89">
        <v>0</v>
      </c>
    </row>
    <row r="2548" spans="1:35" s="89" customFormat="1" x14ac:dyDescent="0.45">
      <c r="A2548" s="89" t="s">
        <v>55</v>
      </c>
      <c r="B2548" s="89" t="s">
        <v>56</v>
      </c>
      <c r="C2548" s="89" t="s">
        <v>48</v>
      </c>
      <c r="D2548" s="90">
        <v>44909</v>
      </c>
      <c r="AI2548" s="89">
        <v>0</v>
      </c>
    </row>
    <row r="2549" spans="1:35" s="89" customFormat="1" x14ac:dyDescent="0.45">
      <c r="A2549" s="89" t="s">
        <v>55</v>
      </c>
      <c r="B2549" s="89" t="s">
        <v>56</v>
      </c>
      <c r="C2549" s="89" t="s">
        <v>48</v>
      </c>
      <c r="D2549" s="90">
        <v>44910</v>
      </c>
      <c r="AI2549" s="89">
        <v>0</v>
      </c>
    </row>
    <row r="2550" spans="1:35" s="89" customFormat="1" x14ac:dyDescent="0.45">
      <c r="A2550" s="89" t="s">
        <v>55</v>
      </c>
      <c r="B2550" s="89" t="s">
        <v>56</v>
      </c>
      <c r="C2550" s="89" t="s">
        <v>48</v>
      </c>
      <c r="D2550" s="90">
        <v>44911</v>
      </c>
      <c r="AI2550" s="89">
        <v>0</v>
      </c>
    </row>
    <row r="2551" spans="1:35" s="89" customFormat="1" x14ac:dyDescent="0.45">
      <c r="A2551" s="89" t="s">
        <v>55</v>
      </c>
      <c r="B2551" s="89" t="s">
        <v>56</v>
      </c>
      <c r="C2551" s="89" t="s">
        <v>48</v>
      </c>
      <c r="D2551" s="90">
        <v>44912</v>
      </c>
      <c r="AI2551" s="89">
        <v>0</v>
      </c>
    </row>
    <row r="2552" spans="1:35" s="89" customFormat="1" x14ac:dyDescent="0.45">
      <c r="A2552" s="89" t="s">
        <v>55</v>
      </c>
      <c r="B2552" s="89" t="s">
        <v>56</v>
      </c>
      <c r="C2552" s="89" t="s">
        <v>48</v>
      </c>
      <c r="D2552" s="90">
        <v>44913</v>
      </c>
      <c r="AI2552" s="89">
        <v>0</v>
      </c>
    </row>
    <row r="2553" spans="1:35" s="89" customFormat="1" x14ac:dyDescent="0.45">
      <c r="A2553" s="89" t="s">
        <v>55</v>
      </c>
      <c r="B2553" s="89" t="s">
        <v>56</v>
      </c>
      <c r="C2553" s="89" t="s">
        <v>48</v>
      </c>
      <c r="D2553" s="90">
        <v>44914</v>
      </c>
      <c r="AI2553" s="89">
        <v>0</v>
      </c>
    </row>
    <row r="2554" spans="1:35" s="89" customFormat="1" x14ac:dyDescent="0.45">
      <c r="A2554" s="89" t="s">
        <v>55</v>
      </c>
      <c r="B2554" s="89" t="s">
        <v>56</v>
      </c>
      <c r="C2554" s="89" t="s">
        <v>48</v>
      </c>
      <c r="D2554" s="90">
        <v>44915</v>
      </c>
      <c r="AI2554" s="89">
        <v>0</v>
      </c>
    </row>
    <row r="2555" spans="1:35" s="89" customFormat="1" x14ac:dyDescent="0.45">
      <c r="A2555" s="89" t="s">
        <v>55</v>
      </c>
      <c r="B2555" s="89" t="s">
        <v>56</v>
      </c>
      <c r="C2555" s="89" t="s">
        <v>48</v>
      </c>
      <c r="D2555" s="90">
        <v>44916</v>
      </c>
      <c r="AI2555" s="89">
        <v>0</v>
      </c>
    </row>
    <row r="2556" spans="1:35" s="89" customFormat="1" x14ac:dyDescent="0.45">
      <c r="A2556" s="89" t="s">
        <v>55</v>
      </c>
      <c r="B2556" s="89" t="s">
        <v>56</v>
      </c>
      <c r="C2556" s="89" t="s">
        <v>48</v>
      </c>
      <c r="D2556" s="90">
        <v>44917</v>
      </c>
      <c r="AI2556" s="89">
        <v>0</v>
      </c>
    </row>
    <row r="2557" spans="1:35" s="89" customFormat="1" x14ac:dyDescent="0.45">
      <c r="A2557" s="89" t="s">
        <v>55</v>
      </c>
      <c r="B2557" s="89" t="s">
        <v>56</v>
      </c>
      <c r="C2557" s="89" t="s">
        <v>48</v>
      </c>
      <c r="D2557" s="90">
        <v>44918</v>
      </c>
      <c r="AI2557" s="89">
        <v>0</v>
      </c>
    </row>
    <row r="2558" spans="1:35" s="89" customFormat="1" x14ac:dyDescent="0.45">
      <c r="A2558" s="89" t="s">
        <v>55</v>
      </c>
      <c r="B2558" s="89" t="s">
        <v>56</v>
      </c>
      <c r="C2558" s="89" t="s">
        <v>48</v>
      </c>
      <c r="D2558" s="90">
        <v>44919</v>
      </c>
      <c r="AI2558" s="89">
        <v>0</v>
      </c>
    </row>
    <row r="2559" spans="1:35" s="89" customFormat="1" x14ac:dyDescent="0.45">
      <c r="A2559" s="89" t="s">
        <v>55</v>
      </c>
      <c r="B2559" s="89" t="s">
        <v>56</v>
      </c>
      <c r="C2559" s="89" t="s">
        <v>48</v>
      </c>
      <c r="D2559" s="90">
        <v>44920</v>
      </c>
      <c r="AI2559" s="89">
        <v>0</v>
      </c>
    </row>
    <row r="2560" spans="1:35" s="89" customFormat="1" x14ac:dyDescent="0.45">
      <c r="A2560" s="89" t="s">
        <v>55</v>
      </c>
      <c r="B2560" s="89" t="s">
        <v>56</v>
      </c>
      <c r="C2560" s="89" t="s">
        <v>48</v>
      </c>
      <c r="D2560" s="90">
        <v>44921</v>
      </c>
      <c r="AI2560" s="89">
        <v>0</v>
      </c>
    </row>
    <row r="2561" spans="1:35" s="89" customFormat="1" x14ac:dyDescent="0.45">
      <c r="A2561" s="89" t="s">
        <v>55</v>
      </c>
      <c r="B2561" s="89" t="s">
        <v>56</v>
      </c>
      <c r="C2561" s="89" t="s">
        <v>48</v>
      </c>
      <c r="D2561" s="90">
        <v>44922</v>
      </c>
      <c r="AI2561" s="89">
        <v>0</v>
      </c>
    </row>
    <row r="2562" spans="1:35" s="89" customFormat="1" x14ac:dyDescent="0.45">
      <c r="A2562" s="89" t="s">
        <v>55</v>
      </c>
      <c r="B2562" s="89" t="s">
        <v>56</v>
      </c>
      <c r="C2562" s="89" t="s">
        <v>48</v>
      </c>
      <c r="D2562" s="90">
        <v>44923</v>
      </c>
      <c r="AI2562" s="89">
        <v>0</v>
      </c>
    </row>
    <row r="2563" spans="1:35" s="89" customFormat="1" x14ac:dyDescent="0.45">
      <c r="A2563" s="89" t="s">
        <v>55</v>
      </c>
      <c r="B2563" s="89" t="s">
        <v>56</v>
      </c>
      <c r="C2563" s="89" t="s">
        <v>48</v>
      </c>
      <c r="D2563" s="90">
        <v>44924</v>
      </c>
      <c r="AI2563" s="89">
        <v>0</v>
      </c>
    </row>
    <row r="2564" spans="1:35" s="89" customFormat="1" x14ac:dyDescent="0.45">
      <c r="A2564" s="89" t="s">
        <v>55</v>
      </c>
      <c r="B2564" s="89" t="s">
        <v>56</v>
      </c>
      <c r="C2564" s="89" t="s">
        <v>48</v>
      </c>
      <c r="D2564" s="90">
        <v>44925</v>
      </c>
      <c r="AI2564" s="89">
        <v>0</v>
      </c>
    </row>
    <row r="2565" spans="1:35" s="89" customFormat="1" x14ac:dyDescent="0.45">
      <c r="A2565" s="89" t="s">
        <v>55</v>
      </c>
      <c r="B2565" s="89" t="s">
        <v>56</v>
      </c>
      <c r="C2565" s="89" t="s">
        <v>48</v>
      </c>
      <c r="D2565" s="90">
        <v>44926</v>
      </c>
      <c r="AI2565" s="89">
        <v>0</v>
      </c>
    </row>
    <row r="2566" spans="1:35" s="89" customFormat="1" x14ac:dyDescent="0.45">
      <c r="A2566" s="89" t="s">
        <v>55</v>
      </c>
      <c r="B2566" s="89" t="s">
        <v>56</v>
      </c>
      <c r="C2566" s="89" t="s">
        <v>47</v>
      </c>
      <c r="D2566" s="90">
        <v>44562</v>
      </c>
      <c r="AC2566" s="89">
        <v>110.000016</v>
      </c>
      <c r="AI2566" s="89">
        <v>229.40355099999999</v>
      </c>
    </row>
    <row r="2567" spans="1:35" s="89" customFormat="1" x14ac:dyDescent="0.45">
      <c r="A2567" s="89" t="s">
        <v>55</v>
      </c>
      <c r="B2567" s="89" t="s">
        <v>56</v>
      </c>
      <c r="C2567" s="89" t="s">
        <v>47</v>
      </c>
      <c r="D2567" s="90">
        <v>44563</v>
      </c>
      <c r="AC2567" s="89">
        <v>110.000016</v>
      </c>
      <c r="AI2567" s="89">
        <v>229.40355099999999</v>
      </c>
    </row>
    <row r="2568" spans="1:35" s="89" customFormat="1" x14ac:dyDescent="0.45">
      <c r="A2568" s="89" t="s">
        <v>55</v>
      </c>
      <c r="B2568" s="89" t="s">
        <v>56</v>
      </c>
      <c r="C2568" s="89" t="s">
        <v>47</v>
      </c>
      <c r="D2568" s="90">
        <v>44564</v>
      </c>
      <c r="AC2568" s="89">
        <v>110.000016</v>
      </c>
      <c r="AI2568" s="89">
        <v>229.40355099999999</v>
      </c>
    </row>
    <row r="2569" spans="1:35" s="89" customFormat="1" x14ac:dyDescent="0.45">
      <c r="A2569" s="89" t="s">
        <v>55</v>
      </c>
      <c r="B2569" s="89" t="s">
        <v>56</v>
      </c>
      <c r="C2569" s="89" t="s">
        <v>47</v>
      </c>
      <c r="D2569" s="90">
        <v>44565</v>
      </c>
      <c r="AC2569" s="89">
        <v>110.000016</v>
      </c>
      <c r="AI2569" s="89">
        <v>229.40355099999999</v>
      </c>
    </row>
    <row r="2570" spans="1:35" s="89" customFormat="1" x14ac:dyDescent="0.45">
      <c r="A2570" s="89" t="s">
        <v>55</v>
      </c>
      <c r="B2570" s="89" t="s">
        <v>56</v>
      </c>
      <c r="C2570" s="89" t="s">
        <v>47</v>
      </c>
      <c r="D2570" s="90">
        <v>44566</v>
      </c>
      <c r="AC2570" s="89">
        <v>110.000016</v>
      </c>
      <c r="AI2570" s="89">
        <v>229.40355099999999</v>
      </c>
    </row>
    <row r="2571" spans="1:35" s="89" customFormat="1" x14ac:dyDescent="0.45">
      <c r="A2571" s="89" t="s">
        <v>55</v>
      </c>
      <c r="B2571" s="89" t="s">
        <v>56</v>
      </c>
      <c r="C2571" s="89" t="s">
        <v>47</v>
      </c>
      <c r="D2571" s="90">
        <v>44567</v>
      </c>
      <c r="AC2571" s="89">
        <v>110.000016</v>
      </c>
      <c r="AI2571" s="89">
        <v>229.40355099999999</v>
      </c>
    </row>
    <row r="2572" spans="1:35" s="89" customFormat="1" x14ac:dyDescent="0.45">
      <c r="A2572" s="89" t="s">
        <v>55</v>
      </c>
      <c r="B2572" s="89" t="s">
        <v>56</v>
      </c>
      <c r="C2572" s="89" t="s">
        <v>47</v>
      </c>
      <c r="D2572" s="90">
        <v>44568</v>
      </c>
      <c r="AC2572" s="89">
        <v>110.000016</v>
      </c>
      <c r="AI2572" s="89">
        <v>229.40355099999999</v>
      </c>
    </row>
    <row r="2573" spans="1:35" s="89" customFormat="1" x14ac:dyDescent="0.45">
      <c r="A2573" s="89" t="s">
        <v>55</v>
      </c>
      <c r="B2573" s="89" t="s">
        <v>56</v>
      </c>
      <c r="C2573" s="89" t="s">
        <v>47</v>
      </c>
      <c r="D2573" s="90">
        <v>44569</v>
      </c>
      <c r="AC2573" s="89">
        <v>110.000016</v>
      </c>
      <c r="AI2573" s="89">
        <v>229.40355099999999</v>
      </c>
    </row>
    <row r="2574" spans="1:35" s="89" customFormat="1" x14ac:dyDescent="0.45">
      <c r="A2574" s="89" t="s">
        <v>55</v>
      </c>
      <c r="B2574" s="89" t="s">
        <v>56</v>
      </c>
      <c r="C2574" s="89" t="s">
        <v>47</v>
      </c>
      <c r="D2574" s="90">
        <v>44570</v>
      </c>
      <c r="AC2574" s="89">
        <v>110.000016</v>
      </c>
      <c r="AI2574" s="89">
        <v>229.40355099999999</v>
      </c>
    </row>
    <row r="2575" spans="1:35" s="89" customFormat="1" x14ac:dyDescent="0.45">
      <c r="A2575" s="89" t="s">
        <v>55</v>
      </c>
      <c r="B2575" s="89" t="s">
        <v>56</v>
      </c>
      <c r="C2575" s="89" t="s">
        <v>47</v>
      </c>
      <c r="D2575" s="90">
        <v>44571</v>
      </c>
      <c r="AC2575" s="89">
        <v>110.000016</v>
      </c>
      <c r="AI2575" s="89">
        <v>229.40355099999999</v>
      </c>
    </row>
    <row r="2576" spans="1:35" s="89" customFormat="1" x14ac:dyDescent="0.45">
      <c r="A2576" s="89" t="s">
        <v>55</v>
      </c>
      <c r="B2576" s="89" t="s">
        <v>56</v>
      </c>
      <c r="C2576" s="89" t="s">
        <v>47</v>
      </c>
      <c r="D2576" s="90">
        <v>44572</v>
      </c>
      <c r="AC2576" s="89">
        <v>110.000016</v>
      </c>
      <c r="AI2576" s="89">
        <v>229.40355099999999</v>
      </c>
    </row>
    <row r="2577" spans="1:35" s="89" customFormat="1" x14ac:dyDescent="0.45">
      <c r="A2577" s="89" t="s">
        <v>55</v>
      </c>
      <c r="B2577" s="89" t="s">
        <v>56</v>
      </c>
      <c r="C2577" s="89" t="s">
        <v>47</v>
      </c>
      <c r="D2577" s="90">
        <v>44573</v>
      </c>
      <c r="AC2577" s="89">
        <v>110.000016</v>
      </c>
      <c r="AI2577" s="89">
        <v>229.40355099999999</v>
      </c>
    </row>
    <row r="2578" spans="1:35" s="89" customFormat="1" x14ac:dyDescent="0.45">
      <c r="A2578" s="89" t="s">
        <v>55</v>
      </c>
      <c r="B2578" s="89" t="s">
        <v>56</v>
      </c>
      <c r="C2578" s="89" t="s">
        <v>47</v>
      </c>
      <c r="D2578" s="90">
        <v>44574</v>
      </c>
      <c r="AC2578" s="89">
        <v>110.000016</v>
      </c>
      <c r="AI2578" s="89">
        <v>229.40355099999999</v>
      </c>
    </row>
    <row r="2579" spans="1:35" s="89" customFormat="1" x14ac:dyDescent="0.45">
      <c r="A2579" s="89" t="s">
        <v>55</v>
      </c>
      <c r="B2579" s="89" t="s">
        <v>56</v>
      </c>
      <c r="C2579" s="89" t="s">
        <v>47</v>
      </c>
      <c r="D2579" s="90">
        <v>44575</v>
      </c>
      <c r="AC2579" s="89">
        <v>110.000016</v>
      </c>
      <c r="AI2579" s="89">
        <v>229.40355099999999</v>
      </c>
    </row>
    <row r="2580" spans="1:35" s="89" customFormat="1" x14ac:dyDescent="0.45">
      <c r="A2580" s="89" t="s">
        <v>55</v>
      </c>
      <c r="B2580" s="89" t="s">
        <v>56</v>
      </c>
      <c r="C2580" s="89" t="s">
        <v>47</v>
      </c>
      <c r="D2580" s="90">
        <v>44576</v>
      </c>
      <c r="AC2580" s="89">
        <v>110.000016</v>
      </c>
      <c r="AI2580" s="89">
        <v>229.40355099999999</v>
      </c>
    </row>
    <row r="2581" spans="1:35" s="89" customFormat="1" x14ac:dyDescent="0.45">
      <c r="A2581" s="89" t="s">
        <v>55</v>
      </c>
      <c r="B2581" s="89" t="s">
        <v>56</v>
      </c>
      <c r="C2581" s="89" t="s">
        <v>47</v>
      </c>
      <c r="D2581" s="90">
        <v>44577</v>
      </c>
      <c r="AC2581" s="89">
        <v>110.000016</v>
      </c>
      <c r="AI2581" s="89">
        <v>229.40355099999999</v>
      </c>
    </row>
    <row r="2582" spans="1:35" s="89" customFormat="1" x14ac:dyDescent="0.45">
      <c r="A2582" s="89" t="s">
        <v>55</v>
      </c>
      <c r="B2582" s="89" t="s">
        <v>56</v>
      </c>
      <c r="C2582" s="89" t="s">
        <v>47</v>
      </c>
      <c r="D2582" s="90">
        <v>44578</v>
      </c>
      <c r="AC2582" s="89">
        <v>110.000016</v>
      </c>
      <c r="AI2582" s="89">
        <v>229.40355099999999</v>
      </c>
    </row>
    <row r="2583" spans="1:35" s="89" customFormat="1" x14ac:dyDescent="0.45">
      <c r="A2583" s="89" t="s">
        <v>55</v>
      </c>
      <c r="B2583" s="89" t="s">
        <v>56</v>
      </c>
      <c r="C2583" s="89" t="s">
        <v>47</v>
      </c>
      <c r="D2583" s="90">
        <v>44579</v>
      </c>
      <c r="AC2583" s="89">
        <v>110.000016</v>
      </c>
      <c r="AI2583" s="89">
        <v>229.40355099999999</v>
      </c>
    </row>
    <row r="2584" spans="1:35" s="89" customFormat="1" x14ac:dyDescent="0.45">
      <c r="A2584" s="89" t="s">
        <v>55</v>
      </c>
      <c r="B2584" s="89" t="s">
        <v>56</v>
      </c>
      <c r="C2584" s="89" t="s">
        <v>47</v>
      </c>
      <c r="D2584" s="90">
        <v>44580</v>
      </c>
      <c r="AC2584" s="89">
        <v>110.000016</v>
      </c>
      <c r="AI2584" s="89">
        <v>229.40355099999999</v>
      </c>
    </row>
    <row r="2585" spans="1:35" s="89" customFormat="1" x14ac:dyDescent="0.45">
      <c r="A2585" s="89" t="s">
        <v>55</v>
      </c>
      <c r="B2585" s="89" t="s">
        <v>56</v>
      </c>
      <c r="C2585" s="89" t="s">
        <v>47</v>
      </c>
      <c r="D2585" s="90">
        <v>44581</v>
      </c>
      <c r="AC2585" s="89">
        <v>110.000016</v>
      </c>
      <c r="AI2585" s="89">
        <v>229.40355099999999</v>
      </c>
    </row>
    <row r="2586" spans="1:35" s="89" customFormat="1" x14ac:dyDescent="0.45">
      <c r="A2586" s="89" t="s">
        <v>55</v>
      </c>
      <c r="B2586" s="89" t="s">
        <v>56</v>
      </c>
      <c r="C2586" s="89" t="s">
        <v>47</v>
      </c>
      <c r="D2586" s="90">
        <v>44582</v>
      </c>
      <c r="AC2586" s="89">
        <v>110.000016</v>
      </c>
      <c r="AI2586" s="89">
        <v>229.40355099999999</v>
      </c>
    </row>
    <row r="2587" spans="1:35" s="89" customFormat="1" x14ac:dyDescent="0.45">
      <c r="A2587" s="89" t="s">
        <v>55</v>
      </c>
      <c r="B2587" s="89" t="s">
        <v>56</v>
      </c>
      <c r="C2587" s="89" t="s">
        <v>47</v>
      </c>
      <c r="D2587" s="90">
        <v>44583</v>
      </c>
      <c r="AC2587" s="89">
        <v>110.000016</v>
      </c>
      <c r="AI2587" s="89">
        <v>229.40355099999999</v>
      </c>
    </row>
    <row r="2588" spans="1:35" s="89" customFormat="1" x14ac:dyDescent="0.45">
      <c r="A2588" s="89" t="s">
        <v>55</v>
      </c>
      <c r="B2588" s="89" t="s">
        <v>56</v>
      </c>
      <c r="C2588" s="89" t="s">
        <v>47</v>
      </c>
      <c r="D2588" s="90">
        <v>44584</v>
      </c>
      <c r="AC2588" s="89">
        <v>110.000016</v>
      </c>
      <c r="AI2588" s="89">
        <v>229.40355099999999</v>
      </c>
    </row>
    <row r="2589" spans="1:35" s="89" customFormat="1" x14ac:dyDescent="0.45">
      <c r="A2589" s="89" t="s">
        <v>55</v>
      </c>
      <c r="B2589" s="89" t="s">
        <v>56</v>
      </c>
      <c r="C2589" s="89" t="s">
        <v>47</v>
      </c>
      <c r="D2589" s="90">
        <v>44585</v>
      </c>
      <c r="AC2589" s="89">
        <v>110.000016</v>
      </c>
      <c r="AI2589" s="89">
        <v>229.40355099999999</v>
      </c>
    </row>
    <row r="2590" spans="1:35" s="89" customFormat="1" x14ac:dyDescent="0.45">
      <c r="A2590" s="89" t="s">
        <v>55</v>
      </c>
      <c r="B2590" s="89" t="s">
        <v>56</v>
      </c>
      <c r="C2590" s="89" t="s">
        <v>47</v>
      </c>
      <c r="D2590" s="90">
        <v>44586</v>
      </c>
      <c r="AC2590" s="89">
        <v>110.000016</v>
      </c>
      <c r="AI2590" s="89">
        <v>229.40355099999999</v>
      </c>
    </row>
    <row r="2591" spans="1:35" s="89" customFormat="1" x14ac:dyDescent="0.45">
      <c r="A2591" s="89" t="s">
        <v>55</v>
      </c>
      <c r="B2591" s="89" t="s">
        <v>56</v>
      </c>
      <c r="C2591" s="89" t="s">
        <v>47</v>
      </c>
      <c r="D2591" s="90">
        <v>44587</v>
      </c>
      <c r="AC2591" s="89">
        <v>110.000016</v>
      </c>
      <c r="AI2591" s="89">
        <v>229.40355099999999</v>
      </c>
    </row>
    <row r="2592" spans="1:35" s="89" customFormat="1" x14ac:dyDescent="0.45">
      <c r="A2592" s="89" t="s">
        <v>55</v>
      </c>
      <c r="B2592" s="89" t="s">
        <v>56</v>
      </c>
      <c r="C2592" s="89" t="s">
        <v>47</v>
      </c>
      <c r="D2592" s="90">
        <v>44588</v>
      </c>
      <c r="AC2592" s="89">
        <v>110.000016</v>
      </c>
      <c r="AI2592" s="89">
        <v>229.40355099999999</v>
      </c>
    </row>
    <row r="2593" spans="1:35" s="89" customFormat="1" x14ac:dyDescent="0.45">
      <c r="A2593" s="89" t="s">
        <v>55</v>
      </c>
      <c r="B2593" s="89" t="s">
        <v>56</v>
      </c>
      <c r="C2593" s="89" t="s">
        <v>47</v>
      </c>
      <c r="D2593" s="90">
        <v>44589</v>
      </c>
      <c r="AC2593" s="89">
        <v>110.000016</v>
      </c>
      <c r="AI2593" s="89">
        <v>229.40355099999999</v>
      </c>
    </row>
    <row r="2594" spans="1:35" s="89" customFormat="1" x14ac:dyDescent="0.45">
      <c r="A2594" s="89" t="s">
        <v>55</v>
      </c>
      <c r="B2594" s="89" t="s">
        <v>56</v>
      </c>
      <c r="C2594" s="89" t="s">
        <v>47</v>
      </c>
      <c r="D2594" s="90">
        <v>44590</v>
      </c>
      <c r="AC2594" s="89">
        <v>110.000016</v>
      </c>
      <c r="AI2594" s="89">
        <v>229.40355099999999</v>
      </c>
    </row>
    <row r="2595" spans="1:35" s="89" customFormat="1" x14ac:dyDescent="0.45">
      <c r="A2595" s="89" t="s">
        <v>55</v>
      </c>
      <c r="B2595" s="89" t="s">
        <v>56</v>
      </c>
      <c r="C2595" s="89" t="s">
        <v>47</v>
      </c>
      <c r="D2595" s="90">
        <v>44591</v>
      </c>
      <c r="AC2595" s="89">
        <v>110.000016</v>
      </c>
      <c r="AI2595" s="89">
        <v>229.40355099999999</v>
      </c>
    </row>
    <row r="2596" spans="1:35" s="89" customFormat="1" x14ac:dyDescent="0.45">
      <c r="A2596" s="89" t="s">
        <v>55</v>
      </c>
      <c r="B2596" s="89" t="s">
        <v>56</v>
      </c>
      <c r="C2596" s="89" t="s">
        <v>47</v>
      </c>
      <c r="D2596" s="90">
        <v>44592</v>
      </c>
      <c r="AC2596" s="89">
        <v>110.000016</v>
      </c>
      <c r="AI2596" s="89">
        <v>229.40355099999999</v>
      </c>
    </row>
    <row r="2597" spans="1:35" s="89" customFormat="1" x14ac:dyDescent="0.45">
      <c r="A2597" s="89" t="s">
        <v>55</v>
      </c>
      <c r="B2597" s="89" t="s">
        <v>56</v>
      </c>
      <c r="C2597" s="89" t="s">
        <v>47</v>
      </c>
      <c r="D2597" s="90">
        <v>44593</v>
      </c>
      <c r="AC2597" s="89">
        <v>110.000016</v>
      </c>
      <c r="AI2597" s="89">
        <v>229.40355099999999</v>
      </c>
    </row>
    <row r="2598" spans="1:35" s="89" customFormat="1" x14ac:dyDescent="0.45">
      <c r="A2598" s="89" t="s">
        <v>55</v>
      </c>
      <c r="B2598" s="89" t="s">
        <v>56</v>
      </c>
      <c r="C2598" s="89" t="s">
        <v>47</v>
      </c>
      <c r="D2598" s="90">
        <v>44594</v>
      </c>
      <c r="AC2598" s="89">
        <v>110.000016</v>
      </c>
      <c r="AI2598" s="89">
        <v>229.40355099999999</v>
      </c>
    </row>
    <row r="2599" spans="1:35" s="89" customFormat="1" x14ac:dyDescent="0.45">
      <c r="A2599" s="89" t="s">
        <v>55</v>
      </c>
      <c r="B2599" s="89" t="s">
        <v>56</v>
      </c>
      <c r="C2599" s="89" t="s">
        <v>47</v>
      </c>
      <c r="D2599" s="90">
        <v>44595</v>
      </c>
      <c r="AC2599" s="89">
        <v>110.000016</v>
      </c>
      <c r="AI2599" s="89">
        <v>229.40355099999999</v>
      </c>
    </row>
    <row r="2600" spans="1:35" s="89" customFormat="1" x14ac:dyDescent="0.45">
      <c r="A2600" s="89" t="s">
        <v>55</v>
      </c>
      <c r="B2600" s="89" t="s">
        <v>56</v>
      </c>
      <c r="C2600" s="89" t="s">
        <v>47</v>
      </c>
      <c r="D2600" s="90">
        <v>44596</v>
      </c>
      <c r="AC2600" s="89">
        <v>110.000016</v>
      </c>
      <c r="AI2600" s="89">
        <v>229.40355099999999</v>
      </c>
    </row>
    <row r="2601" spans="1:35" s="89" customFormat="1" x14ac:dyDescent="0.45">
      <c r="A2601" s="89" t="s">
        <v>55</v>
      </c>
      <c r="B2601" s="89" t="s">
        <v>56</v>
      </c>
      <c r="C2601" s="89" t="s">
        <v>47</v>
      </c>
      <c r="D2601" s="90">
        <v>44597</v>
      </c>
      <c r="AC2601" s="89">
        <v>110.000016</v>
      </c>
      <c r="AI2601" s="89">
        <v>229.40355099999999</v>
      </c>
    </row>
    <row r="2602" spans="1:35" s="89" customFormat="1" x14ac:dyDescent="0.45">
      <c r="A2602" s="89" t="s">
        <v>55</v>
      </c>
      <c r="B2602" s="89" t="s">
        <v>56</v>
      </c>
      <c r="C2602" s="89" t="s">
        <v>47</v>
      </c>
      <c r="D2602" s="90">
        <v>44598</v>
      </c>
      <c r="AC2602" s="89">
        <v>110.000016</v>
      </c>
      <c r="AI2602" s="89">
        <v>229.40355099999999</v>
      </c>
    </row>
    <row r="2603" spans="1:35" s="89" customFormat="1" x14ac:dyDescent="0.45">
      <c r="A2603" s="89" t="s">
        <v>55</v>
      </c>
      <c r="B2603" s="89" t="s">
        <v>56</v>
      </c>
      <c r="C2603" s="89" t="s">
        <v>47</v>
      </c>
      <c r="D2603" s="90">
        <v>44599</v>
      </c>
      <c r="AC2603" s="89">
        <v>110.000016</v>
      </c>
      <c r="AI2603" s="89">
        <v>229.40355099999999</v>
      </c>
    </row>
    <row r="2604" spans="1:35" s="89" customFormat="1" x14ac:dyDescent="0.45">
      <c r="A2604" s="89" t="s">
        <v>55</v>
      </c>
      <c r="B2604" s="89" t="s">
        <v>56</v>
      </c>
      <c r="C2604" s="89" t="s">
        <v>47</v>
      </c>
      <c r="D2604" s="90">
        <v>44600</v>
      </c>
      <c r="AC2604" s="89">
        <v>110.000016</v>
      </c>
      <c r="AI2604" s="89">
        <v>229.40355099999999</v>
      </c>
    </row>
    <row r="2605" spans="1:35" s="89" customFormat="1" x14ac:dyDescent="0.45">
      <c r="A2605" s="89" t="s">
        <v>55</v>
      </c>
      <c r="B2605" s="89" t="s">
        <v>56</v>
      </c>
      <c r="C2605" s="89" t="s">
        <v>47</v>
      </c>
      <c r="D2605" s="90">
        <v>44601</v>
      </c>
      <c r="AC2605" s="89">
        <v>110.000016</v>
      </c>
      <c r="AI2605" s="89">
        <v>229.40355099999999</v>
      </c>
    </row>
    <row r="2606" spans="1:35" s="89" customFormat="1" x14ac:dyDescent="0.45">
      <c r="A2606" s="89" t="s">
        <v>55</v>
      </c>
      <c r="B2606" s="89" t="s">
        <v>56</v>
      </c>
      <c r="C2606" s="89" t="s">
        <v>47</v>
      </c>
      <c r="D2606" s="90">
        <v>44602</v>
      </c>
      <c r="AC2606" s="89">
        <v>110.000016</v>
      </c>
      <c r="AI2606" s="89">
        <v>229.40355099999999</v>
      </c>
    </row>
    <row r="2607" spans="1:35" s="89" customFormat="1" x14ac:dyDescent="0.45">
      <c r="A2607" s="89" t="s">
        <v>55</v>
      </c>
      <c r="B2607" s="89" t="s">
        <v>56</v>
      </c>
      <c r="C2607" s="89" t="s">
        <v>47</v>
      </c>
      <c r="D2607" s="90">
        <v>44603</v>
      </c>
      <c r="AC2607" s="89">
        <v>110.000016</v>
      </c>
      <c r="AI2607" s="89">
        <v>229.40355099999999</v>
      </c>
    </row>
    <row r="2608" spans="1:35" s="89" customFormat="1" x14ac:dyDescent="0.45">
      <c r="A2608" s="89" t="s">
        <v>55</v>
      </c>
      <c r="B2608" s="89" t="s">
        <v>56</v>
      </c>
      <c r="C2608" s="89" t="s">
        <v>47</v>
      </c>
      <c r="D2608" s="90">
        <v>44604</v>
      </c>
      <c r="AC2608" s="89">
        <v>110.000016</v>
      </c>
      <c r="AI2608" s="89">
        <v>229.40355099999999</v>
      </c>
    </row>
    <row r="2609" spans="1:35" s="89" customFormat="1" x14ac:dyDescent="0.45">
      <c r="A2609" s="89" t="s">
        <v>55</v>
      </c>
      <c r="B2609" s="89" t="s">
        <v>56</v>
      </c>
      <c r="C2609" s="89" t="s">
        <v>47</v>
      </c>
      <c r="D2609" s="90">
        <v>44605</v>
      </c>
      <c r="AC2609" s="89">
        <v>110.000016</v>
      </c>
      <c r="AI2609" s="89">
        <v>229.40355099999999</v>
      </c>
    </row>
    <row r="2610" spans="1:35" s="89" customFormat="1" x14ac:dyDescent="0.45">
      <c r="A2610" s="89" t="s">
        <v>55</v>
      </c>
      <c r="B2610" s="89" t="s">
        <v>56</v>
      </c>
      <c r="C2610" s="89" t="s">
        <v>47</v>
      </c>
      <c r="D2610" s="90">
        <v>44606</v>
      </c>
      <c r="AC2610" s="89">
        <v>110.000016</v>
      </c>
      <c r="AI2610" s="89">
        <v>229.40355099999999</v>
      </c>
    </row>
    <row r="2611" spans="1:35" s="89" customFormat="1" x14ac:dyDescent="0.45">
      <c r="A2611" s="89" t="s">
        <v>55</v>
      </c>
      <c r="B2611" s="89" t="s">
        <v>56</v>
      </c>
      <c r="C2611" s="89" t="s">
        <v>47</v>
      </c>
      <c r="D2611" s="90">
        <v>44607</v>
      </c>
      <c r="AC2611" s="89">
        <v>110.000016</v>
      </c>
      <c r="AI2611" s="89">
        <v>229.40355099999999</v>
      </c>
    </row>
    <row r="2612" spans="1:35" s="89" customFormat="1" x14ac:dyDescent="0.45">
      <c r="A2612" s="89" t="s">
        <v>55</v>
      </c>
      <c r="B2612" s="89" t="s">
        <v>56</v>
      </c>
      <c r="C2612" s="89" t="s">
        <v>47</v>
      </c>
      <c r="D2612" s="90">
        <v>44608</v>
      </c>
      <c r="AC2612" s="89">
        <v>110.000016</v>
      </c>
      <c r="AI2612" s="89">
        <v>229.40355099999999</v>
      </c>
    </row>
    <row r="2613" spans="1:35" s="89" customFormat="1" x14ac:dyDescent="0.45">
      <c r="A2613" s="89" t="s">
        <v>55</v>
      </c>
      <c r="B2613" s="89" t="s">
        <v>56</v>
      </c>
      <c r="C2613" s="89" t="s">
        <v>47</v>
      </c>
      <c r="D2613" s="90">
        <v>44609</v>
      </c>
      <c r="AC2613" s="89">
        <v>110.000016</v>
      </c>
      <c r="AI2613" s="89">
        <v>229.40355099999999</v>
      </c>
    </row>
    <row r="2614" spans="1:35" s="89" customFormat="1" x14ac:dyDescent="0.45">
      <c r="A2614" s="89" t="s">
        <v>55</v>
      </c>
      <c r="B2614" s="89" t="s">
        <v>56</v>
      </c>
      <c r="C2614" s="89" t="s">
        <v>47</v>
      </c>
      <c r="D2614" s="90">
        <v>44610</v>
      </c>
      <c r="AC2614" s="89">
        <v>110.000016</v>
      </c>
      <c r="AI2614" s="89">
        <v>229.40355099999999</v>
      </c>
    </row>
    <row r="2615" spans="1:35" s="89" customFormat="1" x14ac:dyDescent="0.45">
      <c r="A2615" s="89" t="s">
        <v>55</v>
      </c>
      <c r="B2615" s="89" t="s">
        <v>56</v>
      </c>
      <c r="C2615" s="89" t="s">
        <v>47</v>
      </c>
      <c r="D2615" s="90">
        <v>44611</v>
      </c>
      <c r="AC2615" s="89">
        <v>110.000016</v>
      </c>
      <c r="AI2615" s="89">
        <v>229.40355099999999</v>
      </c>
    </row>
    <row r="2616" spans="1:35" s="89" customFormat="1" x14ac:dyDescent="0.45">
      <c r="A2616" s="89" t="s">
        <v>55</v>
      </c>
      <c r="B2616" s="89" t="s">
        <v>56</v>
      </c>
      <c r="C2616" s="89" t="s">
        <v>47</v>
      </c>
      <c r="D2616" s="90">
        <v>44612</v>
      </c>
      <c r="AC2616" s="89">
        <v>110.000016</v>
      </c>
      <c r="AI2616" s="89">
        <v>229.40355099999999</v>
      </c>
    </row>
    <row r="2617" spans="1:35" s="89" customFormat="1" x14ac:dyDescent="0.45">
      <c r="A2617" s="89" t="s">
        <v>55</v>
      </c>
      <c r="B2617" s="89" t="s">
        <v>56</v>
      </c>
      <c r="C2617" s="89" t="s">
        <v>47</v>
      </c>
      <c r="D2617" s="90">
        <v>44613</v>
      </c>
      <c r="AC2617" s="89">
        <v>110.000016</v>
      </c>
      <c r="AI2617" s="89">
        <v>229.40355099999999</v>
      </c>
    </row>
    <row r="2618" spans="1:35" s="89" customFormat="1" x14ac:dyDescent="0.45">
      <c r="A2618" s="89" t="s">
        <v>55</v>
      </c>
      <c r="B2618" s="89" t="s">
        <v>56</v>
      </c>
      <c r="C2618" s="89" t="s">
        <v>47</v>
      </c>
      <c r="D2618" s="90">
        <v>44614</v>
      </c>
      <c r="AC2618" s="89">
        <v>110.000016</v>
      </c>
      <c r="AI2618" s="89">
        <v>229.40355099999999</v>
      </c>
    </row>
    <row r="2619" spans="1:35" s="89" customFormat="1" x14ac:dyDescent="0.45">
      <c r="A2619" s="89" t="s">
        <v>55</v>
      </c>
      <c r="B2619" s="89" t="s">
        <v>56</v>
      </c>
      <c r="C2619" s="89" t="s">
        <v>47</v>
      </c>
      <c r="D2619" s="90">
        <v>44615</v>
      </c>
      <c r="AC2619" s="89">
        <v>110.000016</v>
      </c>
      <c r="AI2619" s="89">
        <v>229.40355099999999</v>
      </c>
    </row>
    <row r="2620" spans="1:35" s="89" customFormat="1" x14ac:dyDescent="0.45">
      <c r="A2620" s="89" t="s">
        <v>55</v>
      </c>
      <c r="B2620" s="89" t="s">
        <v>56</v>
      </c>
      <c r="C2620" s="89" t="s">
        <v>47</v>
      </c>
      <c r="D2620" s="90">
        <v>44616</v>
      </c>
      <c r="AC2620" s="89">
        <v>110.000016</v>
      </c>
      <c r="AI2620" s="89">
        <v>229.40355099999999</v>
      </c>
    </row>
    <row r="2621" spans="1:35" s="89" customFormat="1" x14ac:dyDescent="0.45">
      <c r="A2621" s="89" t="s">
        <v>55</v>
      </c>
      <c r="B2621" s="89" t="s">
        <v>56</v>
      </c>
      <c r="C2621" s="89" t="s">
        <v>47</v>
      </c>
      <c r="D2621" s="90">
        <v>44617</v>
      </c>
      <c r="AC2621" s="89">
        <v>110.000016</v>
      </c>
      <c r="AI2621" s="89">
        <v>229.40355099999999</v>
      </c>
    </row>
    <row r="2622" spans="1:35" s="89" customFormat="1" x14ac:dyDescent="0.45">
      <c r="A2622" s="89" t="s">
        <v>55</v>
      </c>
      <c r="B2622" s="89" t="s">
        <v>56</v>
      </c>
      <c r="C2622" s="89" t="s">
        <v>47</v>
      </c>
      <c r="D2622" s="90">
        <v>44618</v>
      </c>
      <c r="AC2622" s="89">
        <v>110.000016</v>
      </c>
      <c r="AI2622" s="89">
        <v>229.40355099999999</v>
      </c>
    </row>
    <row r="2623" spans="1:35" s="89" customFormat="1" x14ac:dyDescent="0.45">
      <c r="A2623" s="89" t="s">
        <v>55</v>
      </c>
      <c r="B2623" s="89" t="s">
        <v>56</v>
      </c>
      <c r="C2623" s="89" t="s">
        <v>47</v>
      </c>
      <c r="D2623" s="90">
        <v>44619</v>
      </c>
      <c r="AC2623" s="89">
        <v>110.000016</v>
      </c>
      <c r="AI2623" s="89">
        <v>229.40355099999999</v>
      </c>
    </row>
    <row r="2624" spans="1:35" s="89" customFormat="1" x14ac:dyDescent="0.45">
      <c r="A2624" s="89" t="s">
        <v>55</v>
      </c>
      <c r="B2624" s="89" t="s">
        <v>56</v>
      </c>
      <c r="C2624" s="89" t="s">
        <v>47</v>
      </c>
      <c r="D2624" s="90">
        <v>44620</v>
      </c>
      <c r="AC2624" s="89">
        <v>110.000016</v>
      </c>
      <c r="AI2624" s="89">
        <v>229.40355099999999</v>
      </c>
    </row>
    <row r="2625" spans="1:35" s="89" customFormat="1" x14ac:dyDescent="0.45">
      <c r="A2625" s="89" t="s">
        <v>55</v>
      </c>
      <c r="B2625" s="89" t="s">
        <v>56</v>
      </c>
      <c r="C2625" s="89" t="s">
        <v>47</v>
      </c>
      <c r="D2625" s="90">
        <v>44621</v>
      </c>
      <c r="AC2625" s="89">
        <v>110.000016</v>
      </c>
      <c r="AI2625" s="89">
        <v>229.40355099999999</v>
      </c>
    </row>
    <row r="2626" spans="1:35" s="89" customFormat="1" x14ac:dyDescent="0.45">
      <c r="A2626" s="89" t="s">
        <v>55</v>
      </c>
      <c r="B2626" s="89" t="s">
        <v>56</v>
      </c>
      <c r="C2626" s="89" t="s">
        <v>47</v>
      </c>
      <c r="D2626" s="90">
        <v>44622</v>
      </c>
      <c r="AC2626" s="89">
        <v>110.000016</v>
      </c>
      <c r="AI2626" s="89">
        <v>229.40355099999999</v>
      </c>
    </row>
    <row r="2627" spans="1:35" s="89" customFormat="1" x14ac:dyDescent="0.45">
      <c r="A2627" s="89" t="s">
        <v>55</v>
      </c>
      <c r="B2627" s="89" t="s">
        <v>56</v>
      </c>
      <c r="C2627" s="89" t="s">
        <v>47</v>
      </c>
      <c r="D2627" s="90">
        <v>44623</v>
      </c>
      <c r="AC2627" s="89">
        <v>110.000016</v>
      </c>
      <c r="AI2627" s="89">
        <v>229.40355099999999</v>
      </c>
    </row>
    <row r="2628" spans="1:35" s="89" customFormat="1" x14ac:dyDescent="0.45">
      <c r="A2628" s="89" t="s">
        <v>55</v>
      </c>
      <c r="B2628" s="89" t="s">
        <v>56</v>
      </c>
      <c r="C2628" s="89" t="s">
        <v>47</v>
      </c>
      <c r="D2628" s="90">
        <v>44624</v>
      </c>
      <c r="AC2628" s="89">
        <v>110.000016</v>
      </c>
      <c r="AI2628" s="89">
        <v>229.40355099999999</v>
      </c>
    </row>
    <row r="2629" spans="1:35" s="89" customFormat="1" x14ac:dyDescent="0.45">
      <c r="A2629" s="89" t="s">
        <v>55</v>
      </c>
      <c r="B2629" s="89" t="s">
        <v>56</v>
      </c>
      <c r="C2629" s="89" t="s">
        <v>47</v>
      </c>
      <c r="D2629" s="90">
        <v>44625</v>
      </c>
      <c r="AC2629" s="89">
        <v>110.000016</v>
      </c>
      <c r="AI2629" s="89">
        <v>229.40355099999999</v>
      </c>
    </row>
    <row r="2630" spans="1:35" s="89" customFormat="1" x14ac:dyDescent="0.45">
      <c r="A2630" s="89" t="s">
        <v>55</v>
      </c>
      <c r="B2630" s="89" t="s">
        <v>56</v>
      </c>
      <c r="C2630" s="89" t="s">
        <v>47</v>
      </c>
      <c r="D2630" s="90">
        <v>44626</v>
      </c>
      <c r="AC2630" s="89">
        <v>110.000016</v>
      </c>
      <c r="AI2630" s="89">
        <v>229.40355099999999</v>
      </c>
    </row>
    <row r="2631" spans="1:35" s="89" customFormat="1" x14ac:dyDescent="0.45">
      <c r="A2631" s="89" t="s">
        <v>55</v>
      </c>
      <c r="B2631" s="89" t="s">
        <v>56</v>
      </c>
      <c r="C2631" s="89" t="s">
        <v>47</v>
      </c>
      <c r="D2631" s="90">
        <v>44627</v>
      </c>
      <c r="AC2631" s="89">
        <v>110.000016</v>
      </c>
      <c r="AI2631" s="89">
        <v>229.40355099999999</v>
      </c>
    </row>
    <row r="2632" spans="1:35" s="89" customFormat="1" x14ac:dyDescent="0.45">
      <c r="A2632" s="89" t="s">
        <v>55</v>
      </c>
      <c r="B2632" s="89" t="s">
        <v>56</v>
      </c>
      <c r="C2632" s="89" t="s">
        <v>47</v>
      </c>
      <c r="D2632" s="90">
        <v>44628</v>
      </c>
      <c r="AC2632" s="89">
        <v>110.000016</v>
      </c>
      <c r="AI2632" s="89">
        <v>229.40355099999999</v>
      </c>
    </row>
    <row r="2633" spans="1:35" s="89" customFormat="1" x14ac:dyDescent="0.45">
      <c r="A2633" s="89" t="s">
        <v>55</v>
      </c>
      <c r="B2633" s="89" t="s">
        <v>56</v>
      </c>
      <c r="C2633" s="89" t="s">
        <v>47</v>
      </c>
      <c r="D2633" s="90">
        <v>44629</v>
      </c>
      <c r="AC2633" s="89">
        <v>110.000016</v>
      </c>
      <c r="AI2633" s="89">
        <v>229.40355099999999</v>
      </c>
    </row>
    <row r="2634" spans="1:35" s="89" customFormat="1" x14ac:dyDescent="0.45">
      <c r="A2634" s="89" t="s">
        <v>55</v>
      </c>
      <c r="B2634" s="89" t="s">
        <v>56</v>
      </c>
      <c r="C2634" s="89" t="s">
        <v>47</v>
      </c>
      <c r="D2634" s="90">
        <v>44630</v>
      </c>
      <c r="AC2634" s="89">
        <v>110.000016</v>
      </c>
      <c r="AI2634" s="89">
        <v>229.40355099999999</v>
      </c>
    </row>
    <row r="2635" spans="1:35" s="89" customFormat="1" x14ac:dyDescent="0.45">
      <c r="A2635" s="89" t="s">
        <v>55</v>
      </c>
      <c r="B2635" s="89" t="s">
        <v>56</v>
      </c>
      <c r="C2635" s="89" t="s">
        <v>47</v>
      </c>
      <c r="D2635" s="90">
        <v>44631</v>
      </c>
      <c r="AC2635" s="89">
        <v>110.000016</v>
      </c>
      <c r="AI2635" s="89">
        <v>229.40355099999999</v>
      </c>
    </row>
    <row r="2636" spans="1:35" s="89" customFormat="1" x14ac:dyDescent="0.45">
      <c r="A2636" s="89" t="s">
        <v>55</v>
      </c>
      <c r="B2636" s="89" t="s">
        <v>56</v>
      </c>
      <c r="C2636" s="89" t="s">
        <v>47</v>
      </c>
      <c r="D2636" s="90">
        <v>44632</v>
      </c>
      <c r="AC2636" s="89">
        <v>110.000016</v>
      </c>
      <c r="AI2636" s="89">
        <v>229.40355099999999</v>
      </c>
    </row>
    <row r="2637" spans="1:35" s="89" customFormat="1" x14ac:dyDescent="0.45">
      <c r="A2637" s="89" t="s">
        <v>55</v>
      </c>
      <c r="B2637" s="89" t="s">
        <v>56</v>
      </c>
      <c r="C2637" s="89" t="s">
        <v>47</v>
      </c>
      <c r="D2637" s="90">
        <v>44633</v>
      </c>
      <c r="AC2637" s="89">
        <v>110.000016</v>
      </c>
      <c r="AI2637" s="89">
        <v>229.40355099999999</v>
      </c>
    </row>
    <row r="2638" spans="1:35" s="89" customFormat="1" x14ac:dyDescent="0.45">
      <c r="A2638" s="89" t="s">
        <v>55</v>
      </c>
      <c r="B2638" s="89" t="s">
        <v>56</v>
      </c>
      <c r="C2638" s="89" t="s">
        <v>47</v>
      </c>
      <c r="D2638" s="90">
        <v>44634</v>
      </c>
      <c r="AC2638" s="89">
        <v>110.000016</v>
      </c>
      <c r="AI2638" s="89">
        <v>229.40355099999999</v>
      </c>
    </row>
    <row r="2639" spans="1:35" s="89" customFormat="1" x14ac:dyDescent="0.45">
      <c r="A2639" s="89" t="s">
        <v>55</v>
      </c>
      <c r="B2639" s="89" t="s">
        <v>56</v>
      </c>
      <c r="C2639" s="89" t="s">
        <v>47</v>
      </c>
      <c r="D2639" s="90">
        <v>44635</v>
      </c>
      <c r="AC2639" s="89">
        <v>110.000016</v>
      </c>
      <c r="AI2639" s="89">
        <v>229.40355099999999</v>
      </c>
    </row>
    <row r="2640" spans="1:35" s="89" customFormat="1" x14ac:dyDescent="0.45">
      <c r="A2640" s="89" t="s">
        <v>55</v>
      </c>
      <c r="B2640" s="89" t="s">
        <v>56</v>
      </c>
      <c r="C2640" s="89" t="s">
        <v>47</v>
      </c>
      <c r="D2640" s="90">
        <v>44636</v>
      </c>
      <c r="AC2640" s="89">
        <v>110.000016</v>
      </c>
      <c r="AI2640" s="89">
        <v>229.40355099999999</v>
      </c>
    </row>
    <row r="2641" spans="1:35" s="89" customFormat="1" x14ac:dyDescent="0.45">
      <c r="A2641" s="89" t="s">
        <v>55</v>
      </c>
      <c r="B2641" s="89" t="s">
        <v>56</v>
      </c>
      <c r="C2641" s="89" t="s">
        <v>47</v>
      </c>
      <c r="D2641" s="90">
        <v>44637</v>
      </c>
      <c r="AC2641" s="89">
        <v>110.000016</v>
      </c>
      <c r="AI2641" s="89">
        <v>229.40355099999999</v>
      </c>
    </row>
    <row r="2642" spans="1:35" s="89" customFormat="1" x14ac:dyDescent="0.45">
      <c r="A2642" s="89" t="s">
        <v>55</v>
      </c>
      <c r="B2642" s="89" t="s">
        <v>56</v>
      </c>
      <c r="C2642" s="89" t="s">
        <v>47</v>
      </c>
      <c r="D2642" s="90">
        <v>44638</v>
      </c>
      <c r="AC2642" s="89">
        <v>110.000016</v>
      </c>
      <c r="AI2642" s="89">
        <v>229.40355099999999</v>
      </c>
    </row>
    <row r="2643" spans="1:35" s="89" customFormat="1" x14ac:dyDescent="0.45">
      <c r="A2643" s="89" t="s">
        <v>55</v>
      </c>
      <c r="B2643" s="89" t="s">
        <v>56</v>
      </c>
      <c r="C2643" s="89" t="s">
        <v>47</v>
      </c>
      <c r="D2643" s="90">
        <v>44639</v>
      </c>
      <c r="AC2643" s="89">
        <v>110.000016</v>
      </c>
      <c r="AI2643" s="89">
        <v>229.40355099999999</v>
      </c>
    </row>
    <row r="2644" spans="1:35" s="89" customFormat="1" x14ac:dyDescent="0.45">
      <c r="A2644" s="89" t="s">
        <v>55</v>
      </c>
      <c r="B2644" s="89" t="s">
        <v>56</v>
      </c>
      <c r="C2644" s="89" t="s">
        <v>47</v>
      </c>
      <c r="D2644" s="90">
        <v>44640</v>
      </c>
      <c r="AC2644" s="89">
        <v>110.000016</v>
      </c>
      <c r="AI2644" s="89">
        <v>229.40355099999999</v>
      </c>
    </row>
    <row r="2645" spans="1:35" s="89" customFormat="1" x14ac:dyDescent="0.45">
      <c r="A2645" s="89" t="s">
        <v>55</v>
      </c>
      <c r="B2645" s="89" t="s">
        <v>56</v>
      </c>
      <c r="C2645" s="89" t="s">
        <v>47</v>
      </c>
      <c r="D2645" s="90">
        <v>44641</v>
      </c>
      <c r="AC2645" s="89">
        <v>110.000016</v>
      </c>
      <c r="AI2645" s="89">
        <v>229.40355099999999</v>
      </c>
    </row>
    <row r="2646" spans="1:35" s="89" customFormat="1" x14ac:dyDescent="0.45">
      <c r="A2646" s="89" t="s">
        <v>55</v>
      </c>
      <c r="B2646" s="89" t="s">
        <v>56</v>
      </c>
      <c r="C2646" s="89" t="s">
        <v>47</v>
      </c>
      <c r="D2646" s="90">
        <v>44642</v>
      </c>
      <c r="AC2646" s="89">
        <v>110.000016</v>
      </c>
      <c r="AI2646" s="89">
        <v>229.40355099999999</v>
      </c>
    </row>
    <row r="2647" spans="1:35" s="89" customFormat="1" x14ac:dyDescent="0.45">
      <c r="A2647" s="89" t="s">
        <v>55</v>
      </c>
      <c r="B2647" s="89" t="s">
        <v>56</v>
      </c>
      <c r="C2647" s="89" t="s">
        <v>47</v>
      </c>
      <c r="D2647" s="90">
        <v>44643</v>
      </c>
      <c r="AC2647" s="89">
        <v>110.000016</v>
      </c>
      <c r="AI2647" s="89">
        <v>229.40355099999999</v>
      </c>
    </row>
    <row r="2648" spans="1:35" s="89" customFormat="1" x14ac:dyDescent="0.45">
      <c r="A2648" s="89" t="s">
        <v>55</v>
      </c>
      <c r="B2648" s="89" t="s">
        <v>56</v>
      </c>
      <c r="C2648" s="89" t="s">
        <v>47</v>
      </c>
      <c r="D2648" s="90">
        <v>44644</v>
      </c>
      <c r="AC2648" s="89">
        <v>110.000016</v>
      </c>
      <c r="AI2648" s="89">
        <v>229.40355099999999</v>
      </c>
    </row>
    <row r="2649" spans="1:35" s="89" customFormat="1" x14ac:dyDescent="0.45">
      <c r="A2649" s="89" t="s">
        <v>55</v>
      </c>
      <c r="B2649" s="89" t="s">
        <v>56</v>
      </c>
      <c r="C2649" s="89" t="s">
        <v>47</v>
      </c>
      <c r="D2649" s="90">
        <v>44645</v>
      </c>
      <c r="AC2649" s="89">
        <v>110.000016</v>
      </c>
      <c r="AI2649" s="89">
        <v>229.40355099999999</v>
      </c>
    </row>
    <row r="2650" spans="1:35" s="89" customFormat="1" x14ac:dyDescent="0.45">
      <c r="A2650" s="89" t="s">
        <v>55</v>
      </c>
      <c r="B2650" s="89" t="s">
        <v>56</v>
      </c>
      <c r="C2650" s="89" t="s">
        <v>47</v>
      </c>
      <c r="D2650" s="90">
        <v>44646</v>
      </c>
      <c r="AC2650" s="89">
        <v>105.41668199999999</v>
      </c>
      <c r="AI2650" s="89">
        <v>219.84506970000001</v>
      </c>
    </row>
    <row r="2651" spans="1:35" s="89" customFormat="1" x14ac:dyDescent="0.45">
      <c r="A2651" s="89" t="s">
        <v>55</v>
      </c>
      <c r="B2651" s="89" t="s">
        <v>56</v>
      </c>
      <c r="C2651" s="89" t="s">
        <v>47</v>
      </c>
      <c r="D2651" s="90">
        <v>44647</v>
      </c>
      <c r="AC2651" s="89">
        <v>110.000016</v>
      </c>
      <c r="AI2651" s="89">
        <v>229.40355099999999</v>
      </c>
    </row>
    <row r="2652" spans="1:35" s="89" customFormat="1" x14ac:dyDescent="0.45">
      <c r="A2652" s="89" t="s">
        <v>55</v>
      </c>
      <c r="B2652" s="89" t="s">
        <v>56</v>
      </c>
      <c r="C2652" s="89" t="s">
        <v>47</v>
      </c>
      <c r="D2652" s="90">
        <v>44648</v>
      </c>
      <c r="AC2652" s="89">
        <v>110.000016</v>
      </c>
      <c r="AI2652" s="89">
        <v>229.40355099999999</v>
      </c>
    </row>
    <row r="2653" spans="1:35" s="89" customFormat="1" x14ac:dyDescent="0.45">
      <c r="A2653" s="89" t="s">
        <v>55</v>
      </c>
      <c r="B2653" s="89" t="s">
        <v>56</v>
      </c>
      <c r="C2653" s="89" t="s">
        <v>47</v>
      </c>
      <c r="D2653" s="90">
        <v>44649</v>
      </c>
      <c r="AC2653" s="89">
        <v>110.000016</v>
      </c>
      <c r="AI2653" s="89">
        <v>229.40355099999999</v>
      </c>
    </row>
    <row r="2654" spans="1:35" s="89" customFormat="1" x14ac:dyDescent="0.45">
      <c r="A2654" s="89" t="s">
        <v>55</v>
      </c>
      <c r="B2654" s="89" t="s">
        <v>56</v>
      </c>
      <c r="C2654" s="89" t="s">
        <v>47</v>
      </c>
      <c r="D2654" s="90">
        <v>44650</v>
      </c>
      <c r="AC2654" s="89">
        <v>110.000016</v>
      </c>
      <c r="AI2654" s="89">
        <v>229.40355099999999</v>
      </c>
    </row>
    <row r="2655" spans="1:35" s="89" customFormat="1" x14ac:dyDescent="0.45">
      <c r="A2655" s="89" t="s">
        <v>55</v>
      </c>
      <c r="B2655" s="89" t="s">
        <v>56</v>
      </c>
      <c r="C2655" s="89" t="s">
        <v>47</v>
      </c>
      <c r="D2655" s="90">
        <v>44651</v>
      </c>
      <c r="AC2655" s="89">
        <v>110.000016</v>
      </c>
      <c r="AI2655" s="89">
        <v>229.40355099999999</v>
      </c>
    </row>
    <row r="2656" spans="1:35" s="89" customFormat="1" x14ac:dyDescent="0.45">
      <c r="A2656" s="89" t="s">
        <v>55</v>
      </c>
      <c r="B2656" s="89" t="s">
        <v>56</v>
      </c>
      <c r="C2656" s="89" t="s">
        <v>47</v>
      </c>
      <c r="D2656" s="90">
        <v>44652</v>
      </c>
      <c r="AC2656" s="89">
        <v>110.000016</v>
      </c>
      <c r="AI2656" s="89">
        <v>229.40355099999999</v>
      </c>
    </row>
    <row r="2657" spans="1:35" s="89" customFormat="1" x14ac:dyDescent="0.45">
      <c r="A2657" s="89" t="s">
        <v>55</v>
      </c>
      <c r="B2657" s="89" t="s">
        <v>56</v>
      </c>
      <c r="C2657" s="89" t="s">
        <v>47</v>
      </c>
      <c r="D2657" s="90">
        <v>44653</v>
      </c>
      <c r="AC2657" s="89">
        <v>110.000016</v>
      </c>
      <c r="AI2657" s="89">
        <v>229.40355099999999</v>
      </c>
    </row>
    <row r="2658" spans="1:35" s="89" customFormat="1" x14ac:dyDescent="0.45">
      <c r="A2658" s="89" t="s">
        <v>55</v>
      </c>
      <c r="B2658" s="89" t="s">
        <v>56</v>
      </c>
      <c r="C2658" s="89" t="s">
        <v>47</v>
      </c>
      <c r="D2658" s="90">
        <v>44654</v>
      </c>
      <c r="AC2658" s="89">
        <v>110.000016</v>
      </c>
      <c r="AI2658" s="89">
        <v>229.40355099999999</v>
      </c>
    </row>
    <row r="2659" spans="1:35" s="89" customFormat="1" x14ac:dyDescent="0.45">
      <c r="A2659" s="89" t="s">
        <v>55</v>
      </c>
      <c r="B2659" s="89" t="s">
        <v>56</v>
      </c>
      <c r="C2659" s="89" t="s">
        <v>47</v>
      </c>
      <c r="D2659" s="90">
        <v>44655</v>
      </c>
      <c r="AC2659" s="89">
        <v>110.000016</v>
      </c>
      <c r="AI2659" s="89">
        <v>229.40355099999999</v>
      </c>
    </row>
    <row r="2660" spans="1:35" s="89" customFormat="1" x14ac:dyDescent="0.45">
      <c r="A2660" s="89" t="s">
        <v>55</v>
      </c>
      <c r="B2660" s="89" t="s">
        <v>56</v>
      </c>
      <c r="C2660" s="89" t="s">
        <v>47</v>
      </c>
      <c r="D2660" s="90">
        <v>44656</v>
      </c>
      <c r="AC2660" s="89">
        <v>110.000016</v>
      </c>
      <c r="AI2660" s="89">
        <v>229.40355099999999</v>
      </c>
    </row>
    <row r="2661" spans="1:35" s="89" customFormat="1" x14ac:dyDescent="0.45">
      <c r="A2661" s="89" t="s">
        <v>55</v>
      </c>
      <c r="B2661" s="89" t="s">
        <v>56</v>
      </c>
      <c r="C2661" s="89" t="s">
        <v>47</v>
      </c>
      <c r="D2661" s="90">
        <v>44657</v>
      </c>
      <c r="AC2661" s="89">
        <v>110.000016</v>
      </c>
      <c r="AI2661" s="89">
        <v>229.40355099999999</v>
      </c>
    </row>
    <row r="2662" spans="1:35" s="89" customFormat="1" x14ac:dyDescent="0.45">
      <c r="A2662" s="89" t="s">
        <v>55</v>
      </c>
      <c r="B2662" s="89" t="s">
        <v>56</v>
      </c>
      <c r="C2662" s="89" t="s">
        <v>47</v>
      </c>
      <c r="D2662" s="90">
        <v>44658</v>
      </c>
      <c r="AC2662" s="89">
        <v>110.000016</v>
      </c>
      <c r="AI2662" s="89">
        <v>229.40355099999999</v>
      </c>
    </row>
    <row r="2663" spans="1:35" s="89" customFormat="1" x14ac:dyDescent="0.45">
      <c r="A2663" s="89" t="s">
        <v>55</v>
      </c>
      <c r="B2663" s="89" t="s">
        <v>56</v>
      </c>
      <c r="C2663" s="89" t="s">
        <v>47</v>
      </c>
      <c r="D2663" s="90">
        <v>44659</v>
      </c>
      <c r="AC2663" s="89">
        <v>110.000016</v>
      </c>
      <c r="AI2663" s="89">
        <v>229.40355099999999</v>
      </c>
    </row>
    <row r="2664" spans="1:35" s="89" customFormat="1" x14ac:dyDescent="0.45">
      <c r="A2664" s="89" t="s">
        <v>55</v>
      </c>
      <c r="B2664" s="89" t="s">
        <v>56</v>
      </c>
      <c r="C2664" s="89" t="s">
        <v>47</v>
      </c>
      <c r="D2664" s="90">
        <v>44660</v>
      </c>
      <c r="AC2664" s="89">
        <v>110.000016</v>
      </c>
      <c r="AI2664" s="89">
        <v>229.40355099999999</v>
      </c>
    </row>
    <row r="2665" spans="1:35" s="89" customFormat="1" x14ac:dyDescent="0.45">
      <c r="A2665" s="89" t="s">
        <v>55</v>
      </c>
      <c r="B2665" s="89" t="s">
        <v>56</v>
      </c>
      <c r="C2665" s="89" t="s">
        <v>47</v>
      </c>
      <c r="D2665" s="90">
        <v>44661</v>
      </c>
      <c r="AC2665" s="89">
        <v>110.000016</v>
      </c>
      <c r="AI2665" s="89">
        <v>229.40355099999999</v>
      </c>
    </row>
    <row r="2666" spans="1:35" s="89" customFormat="1" x14ac:dyDescent="0.45">
      <c r="A2666" s="89" t="s">
        <v>55</v>
      </c>
      <c r="B2666" s="89" t="s">
        <v>56</v>
      </c>
      <c r="C2666" s="89" t="s">
        <v>47</v>
      </c>
      <c r="D2666" s="90">
        <v>44662</v>
      </c>
      <c r="AC2666" s="89">
        <v>110.000016</v>
      </c>
      <c r="AI2666" s="89">
        <v>229.40355099999999</v>
      </c>
    </row>
    <row r="2667" spans="1:35" s="89" customFormat="1" x14ac:dyDescent="0.45">
      <c r="A2667" s="89" t="s">
        <v>55</v>
      </c>
      <c r="B2667" s="89" t="s">
        <v>56</v>
      </c>
      <c r="C2667" s="89" t="s">
        <v>47</v>
      </c>
      <c r="D2667" s="90">
        <v>44663</v>
      </c>
      <c r="AC2667" s="89">
        <v>110.000016</v>
      </c>
      <c r="AI2667" s="89">
        <v>229.40355099999999</v>
      </c>
    </row>
    <row r="2668" spans="1:35" s="89" customFormat="1" x14ac:dyDescent="0.45">
      <c r="A2668" s="89" t="s">
        <v>55</v>
      </c>
      <c r="B2668" s="89" t="s">
        <v>56</v>
      </c>
      <c r="C2668" s="89" t="s">
        <v>47</v>
      </c>
      <c r="D2668" s="90">
        <v>44664</v>
      </c>
      <c r="AC2668" s="89">
        <v>110.000016</v>
      </c>
      <c r="AI2668" s="89">
        <v>229.40355099999999</v>
      </c>
    </row>
    <row r="2669" spans="1:35" s="89" customFormat="1" x14ac:dyDescent="0.45">
      <c r="A2669" s="89" t="s">
        <v>55</v>
      </c>
      <c r="B2669" s="89" t="s">
        <v>56</v>
      </c>
      <c r="C2669" s="89" t="s">
        <v>47</v>
      </c>
      <c r="D2669" s="90">
        <v>44665</v>
      </c>
      <c r="AC2669" s="89">
        <v>110.000016</v>
      </c>
      <c r="AI2669" s="89">
        <v>229.40355099999999</v>
      </c>
    </row>
    <row r="2670" spans="1:35" s="89" customFormat="1" x14ac:dyDescent="0.45">
      <c r="A2670" s="89" t="s">
        <v>55</v>
      </c>
      <c r="B2670" s="89" t="s">
        <v>56</v>
      </c>
      <c r="C2670" s="89" t="s">
        <v>47</v>
      </c>
      <c r="D2670" s="90">
        <v>44666</v>
      </c>
      <c r="AC2670" s="89">
        <v>110.000016</v>
      </c>
      <c r="AI2670" s="89">
        <v>229.40355099999999</v>
      </c>
    </row>
    <row r="2671" spans="1:35" s="89" customFormat="1" x14ac:dyDescent="0.45">
      <c r="A2671" s="89" t="s">
        <v>55</v>
      </c>
      <c r="B2671" s="89" t="s">
        <v>56</v>
      </c>
      <c r="C2671" s="89" t="s">
        <v>47</v>
      </c>
      <c r="D2671" s="90">
        <v>44667</v>
      </c>
      <c r="AC2671" s="89">
        <v>110.000016</v>
      </c>
      <c r="AI2671" s="89">
        <v>229.40355099999999</v>
      </c>
    </row>
    <row r="2672" spans="1:35" s="89" customFormat="1" x14ac:dyDescent="0.45">
      <c r="A2672" s="89" t="s">
        <v>55</v>
      </c>
      <c r="B2672" s="89" t="s">
        <v>56</v>
      </c>
      <c r="C2672" s="89" t="s">
        <v>47</v>
      </c>
      <c r="D2672" s="90">
        <v>44668</v>
      </c>
      <c r="AC2672" s="89">
        <v>110.000016</v>
      </c>
      <c r="AI2672" s="89">
        <v>229.40355099999999</v>
      </c>
    </row>
    <row r="2673" spans="1:35" s="89" customFormat="1" x14ac:dyDescent="0.45">
      <c r="A2673" s="89" t="s">
        <v>55</v>
      </c>
      <c r="B2673" s="89" t="s">
        <v>56</v>
      </c>
      <c r="C2673" s="89" t="s">
        <v>47</v>
      </c>
      <c r="D2673" s="90">
        <v>44669</v>
      </c>
      <c r="AC2673" s="89">
        <v>110.000016</v>
      </c>
      <c r="AI2673" s="89">
        <v>229.40355099999999</v>
      </c>
    </row>
    <row r="2674" spans="1:35" s="89" customFormat="1" x14ac:dyDescent="0.45">
      <c r="A2674" s="89" t="s">
        <v>55</v>
      </c>
      <c r="B2674" s="89" t="s">
        <v>56</v>
      </c>
      <c r="C2674" s="89" t="s">
        <v>47</v>
      </c>
      <c r="D2674" s="90">
        <v>44670</v>
      </c>
      <c r="AC2674" s="89">
        <v>110.000016</v>
      </c>
      <c r="AI2674" s="89">
        <v>229.40355099999999</v>
      </c>
    </row>
    <row r="2675" spans="1:35" s="89" customFormat="1" x14ac:dyDescent="0.45">
      <c r="A2675" s="89" t="s">
        <v>55</v>
      </c>
      <c r="B2675" s="89" t="s">
        <v>56</v>
      </c>
      <c r="C2675" s="89" t="s">
        <v>47</v>
      </c>
      <c r="D2675" s="90">
        <v>44671</v>
      </c>
      <c r="AC2675" s="89">
        <v>110.000016</v>
      </c>
      <c r="AI2675" s="89">
        <v>229.40355099999999</v>
      </c>
    </row>
    <row r="2676" spans="1:35" s="89" customFormat="1" x14ac:dyDescent="0.45">
      <c r="A2676" s="89" t="s">
        <v>55</v>
      </c>
      <c r="B2676" s="89" t="s">
        <v>56</v>
      </c>
      <c r="C2676" s="89" t="s">
        <v>47</v>
      </c>
      <c r="D2676" s="90">
        <v>44672</v>
      </c>
      <c r="AC2676" s="89">
        <v>110.000016</v>
      </c>
      <c r="AI2676" s="89">
        <v>229.40355099999999</v>
      </c>
    </row>
    <row r="2677" spans="1:35" s="89" customFormat="1" x14ac:dyDescent="0.45">
      <c r="A2677" s="89" t="s">
        <v>55</v>
      </c>
      <c r="B2677" s="89" t="s">
        <v>56</v>
      </c>
      <c r="C2677" s="89" t="s">
        <v>47</v>
      </c>
      <c r="D2677" s="90">
        <v>44673</v>
      </c>
      <c r="AC2677" s="89">
        <v>110.000016</v>
      </c>
      <c r="AI2677" s="89">
        <v>229.40355099999999</v>
      </c>
    </row>
    <row r="2678" spans="1:35" s="89" customFormat="1" x14ac:dyDescent="0.45">
      <c r="A2678" s="89" t="s">
        <v>55</v>
      </c>
      <c r="B2678" s="89" t="s">
        <v>56</v>
      </c>
      <c r="C2678" s="89" t="s">
        <v>47</v>
      </c>
      <c r="D2678" s="90">
        <v>44674</v>
      </c>
      <c r="AC2678" s="89">
        <v>110.000016</v>
      </c>
      <c r="AI2678" s="89">
        <v>229.40355099999999</v>
      </c>
    </row>
    <row r="2679" spans="1:35" s="89" customFormat="1" x14ac:dyDescent="0.45">
      <c r="A2679" s="89" t="s">
        <v>55</v>
      </c>
      <c r="B2679" s="89" t="s">
        <v>56</v>
      </c>
      <c r="C2679" s="89" t="s">
        <v>47</v>
      </c>
      <c r="D2679" s="90">
        <v>44675</v>
      </c>
      <c r="AC2679" s="89">
        <v>110.000016</v>
      </c>
      <c r="AI2679" s="89">
        <v>229.40355099999999</v>
      </c>
    </row>
    <row r="2680" spans="1:35" s="89" customFormat="1" x14ac:dyDescent="0.45">
      <c r="A2680" s="89" t="s">
        <v>55</v>
      </c>
      <c r="B2680" s="89" t="s">
        <v>56</v>
      </c>
      <c r="C2680" s="89" t="s">
        <v>47</v>
      </c>
      <c r="D2680" s="90">
        <v>44676</v>
      </c>
      <c r="AC2680" s="89">
        <v>110.000016</v>
      </c>
      <c r="AI2680" s="89">
        <v>229.40355099999999</v>
      </c>
    </row>
    <row r="2681" spans="1:35" s="89" customFormat="1" x14ac:dyDescent="0.45">
      <c r="A2681" s="89" t="s">
        <v>55</v>
      </c>
      <c r="B2681" s="89" t="s">
        <v>56</v>
      </c>
      <c r="C2681" s="89" t="s">
        <v>47</v>
      </c>
      <c r="D2681" s="90">
        <v>44677</v>
      </c>
      <c r="AC2681" s="89">
        <v>110.000016</v>
      </c>
      <c r="AI2681" s="89">
        <v>229.40355099999999</v>
      </c>
    </row>
    <row r="2682" spans="1:35" s="89" customFormat="1" x14ac:dyDescent="0.45">
      <c r="A2682" s="89" t="s">
        <v>55</v>
      </c>
      <c r="B2682" s="89" t="s">
        <v>56</v>
      </c>
      <c r="C2682" s="89" t="s">
        <v>47</v>
      </c>
      <c r="D2682" s="90">
        <v>44678</v>
      </c>
      <c r="AC2682" s="89">
        <v>110.000016</v>
      </c>
      <c r="AI2682" s="89">
        <v>229.40355099999999</v>
      </c>
    </row>
    <row r="2683" spans="1:35" s="89" customFormat="1" x14ac:dyDescent="0.45">
      <c r="A2683" s="89" t="s">
        <v>55</v>
      </c>
      <c r="B2683" s="89" t="s">
        <v>56</v>
      </c>
      <c r="C2683" s="89" t="s">
        <v>47</v>
      </c>
      <c r="D2683" s="90">
        <v>44679</v>
      </c>
      <c r="AC2683" s="89">
        <v>110.000016</v>
      </c>
      <c r="AI2683" s="89">
        <v>229.40355099999999</v>
      </c>
    </row>
    <row r="2684" spans="1:35" s="89" customFormat="1" x14ac:dyDescent="0.45">
      <c r="A2684" s="89" t="s">
        <v>55</v>
      </c>
      <c r="B2684" s="89" t="s">
        <v>56</v>
      </c>
      <c r="C2684" s="89" t="s">
        <v>47</v>
      </c>
      <c r="D2684" s="90">
        <v>44680</v>
      </c>
      <c r="AC2684" s="89">
        <v>110.000016</v>
      </c>
      <c r="AI2684" s="89">
        <v>229.40355099999999</v>
      </c>
    </row>
    <row r="2685" spans="1:35" s="89" customFormat="1" x14ac:dyDescent="0.45">
      <c r="A2685" s="89" t="s">
        <v>55</v>
      </c>
      <c r="B2685" s="89" t="s">
        <v>56</v>
      </c>
      <c r="C2685" s="89" t="s">
        <v>47</v>
      </c>
      <c r="D2685" s="90">
        <v>44681</v>
      </c>
      <c r="AC2685" s="89">
        <v>110.000016</v>
      </c>
      <c r="AI2685" s="89">
        <v>229.40355099999999</v>
      </c>
    </row>
    <row r="2686" spans="1:35" s="89" customFormat="1" x14ac:dyDescent="0.45">
      <c r="A2686" s="89" t="s">
        <v>55</v>
      </c>
      <c r="B2686" s="89" t="s">
        <v>56</v>
      </c>
      <c r="C2686" s="89" t="s">
        <v>47</v>
      </c>
      <c r="D2686" s="90">
        <v>44682</v>
      </c>
      <c r="AC2686" s="89">
        <v>110.000016</v>
      </c>
      <c r="AI2686" s="89">
        <v>229.40355099999999</v>
      </c>
    </row>
    <row r="2687" spans="1:35" s="89" customFormat="1" x14ac:dyDescent="0.45">
      <c r="A2687" s="89" t="s">
        <v>55</v>
      </c>
      <c r="B2687" s="89" t="s">
        <v>56</v>
      </c>
      <c r="C2687" s="89" t="s">
        <v>47</v>
      </c>
      <c r="D2687" s="90">
        <v>44683</v>
      </c>
      <c r="AC2687" s="89">
        <v>110.000016</v>
      </c>
      <c r="AI2687" s="89">
        <v>229.40355099999999</v>
      </c>
    </row>
    <row r="2688" spans="1:35" s="89" customFormat="1" x14ac:dyDescent="0.45">
      <c r="A2688" s="89" t="s">
        <v>55</v>
      </c>
      <c r="B2688" s="89" t="s">
        <v>56</v>
      </c>
      <c r="C2688" s="89" t="s">
        <v>47</v>
      </c>
      <c r="D2688" s="90">
        <v>44684</v>
      </c>
      <c r="AC2688" s="89">
        <v>110.000016</v>
      </c>
      <c r="AI2688" s="89">
        <v>229.40355099999999</v>
      </c>
    </row>
    <row r="2689" spans="1:35" s="89" customFormat="1" x14ac:dyDescent="0.45">
      <c r="A2689" s="89" t="s">
        <v>55</v>
      </c>
      <c r="B2689" s="89" t="s">
        <v>56</v>
      </c>
      <c r="C2689" s="89" t="s">
        <v>47</v>
      </c>
      <c r="D2689" s="90">
        <v>44685</v>
      </c>
      <c r="AC2689" s="89">
        <v>110.000016</v>
      </c>
      <c r="AI2689" s="89">
        <v>229.40355099999999</v>
      </c>
    </row>
    <row r="2690" spans="1:35" s="89" customFormat="1" x14ac:dyDescent="0.45">
      <c r="A2690" s="89" t="s">
        <v>55</v>
      </c>
      <c r="B2690" s="89" t="s">
        <v>56</v>
      </c>
      <c r="C2690" s="89" t="s">
        <v>47</v>
      </c>
      <c r="D2690" s="90">
        <v>44686</v>
      </c>
      <c r="AC2690" s="89">
        <v>110.000016</v>
      </c>
      <c r="AI2690" s="89">
        <v>229.40355099999999</v>
      </c>
    </row>
    <row r="2691" spans="1:35" s="89" customFormat="1" x14ac:dyDescent="0.45">
      <c r="A2691" s="89" t="s">
        <v>55</v>
      </c>
      <c r="B2691" s="89" t="s">
        <v>56</v>
      </c>
      <c r="C2691" s="89" t="s">
        <v>47</v>
      </c>
      <c r="D2691" s="90">
        <v>44687</v>
      </c>
      <c r="AC2691" s="89">
        <v>110.000016</v>
      </c>
      <c r="AI2691" s="89">
        <v>229.40355099999999</v>
      </c>
    </row>
    <row r="2692" spans="1:35" s="89" customFormat="1" x14ac:dyDescent="0.45">
      <c r="A2692" s="89" t="s">
        <v>55</v>
      </c>
      <c r="B2692" s="89" t="s">
        <v>56</v>
      </c>
      <c r="C2692" s="89" t="s">
        <v>47</v>
      </c>
      <c r="D2692" s="90">
        <v>44688</v>
      </c>
      <c r="AC2692" s="89">
        <v>110.000016</v>
      </c>
      <c r="AI2692" s="89">
        <v>229.40355099999999</v>
      </c>
    </row>
    <row r="2693" spans="1:35" s="89" customFormat="1" x14ac:dyDescent="0.45">
      <c r="A2693" s="89" t="s">
        <v>55</v>
      </c>
      <c r="B2693" s="89" t="s">
        <v>56</v>
      </c>
      <c r="C2693" s="89" t="s">
        <v>47</v>
      </c>
      <c r="D2693" s="90">
        <v>44689</v>
      </c>
      <c r="AC2693" s="89">
        <v>110.000016</v>
      </c>
      <c r="AI2693" s="89">
        <v>229.40355099999999</v>
      </c>
    </row>
    <row r="2694" spans="1:35" s="89" customFormat="1" x14ac:dyDescent="0.45">
      <c r="A2694" s="89" t="s">
        <v>55</v>
      </c>
      <c r="B2694" s="89" t="s">
        <v>56</v>
      </c>
      <c r="C2694" s="89" t="s">
        <v>47</v>
      </c>
      <c r="D2694" s="90">
        <v>44690</v>
      </c>
      <c r="AC2694" s="89">
        <v>110.000016</v>
      </c>
      <c r="AI2694" s="89">
        <v>229.40355099999999</v>
      </c>
    </row>
    <row r="2695" spans="1:35" s="89" customFormat="1" x14ac:dyDescent="0.45">
      <c r="A2695" s="89" t="s">
        <v>55</v>
      </c>
      <c r="B2695" s="89" t="s">
        <v>56</v>
      </c>
      <c r="C2695" s="89" t="s">
        <v>47</v>
      </c>
      <c r="D2695" s="90">
        <v>44691</v>
      </c>
      <c r="AC2695" s="89">
        <v>110.000016</v>
      </c>
      <c r="AI2695" s="89">
        <v>229.40355099999999</v>
      </c>
    </row>
    <row r="2696" spans="1:35" s="89" customFormat="1" x14ac:dyDescent="0.45">
      <c r="A2696" s="89" t="s">
        <v>55</v>
      </c>
      <c r="B2696" s="89" t="s">
        <v>56</v>
      </c>
      <c r="C2696" s="89" t="s">
        <v>47</v>
      </c>
      <c r="D2696" s="90">
        <v>44692</v>
      </c>
      <c r="AC2696" s="89">
        <v>110.000016</v>
      </c>
      <c r="AI2696" s="89">
        <v>229.40355099999999</v>
      </c>
    </row>
    <row r="2697" spans="1:35" s="89" customFormat="1" x14ac:dyDescent="0.45">
      <c r="A2697" s="89" t="s">
        <v>55</v>
      </c>
      <c r="B2697" s="89" t="s">
        <v>56</v>
      </c>
      <c r="C2697" s="89" t="s">
        <v>47</v>
      </c>
      <c r="D2697" s="90">
        <v>44693</v>
      </c>
      <c r="AC2697" s="89">
        <v>110.000016</v>
      </c>
      <c r="AI2697" s="89">
        <v>229.40355099999999</v>
      </c>
    </row>
    <row r="2698" spans="1:35" s="89" customFormat="1" x14ac:dyDescent="0.45">
      <c r="A2698" s="89" t="s">
        <v>55</v>
      </c>
      <c r="B2698" s="89" t="s">
        <v>56</v>
      </c>
      <c r="C2698" s="89" t="s">
        <v>47</v>
      </c>
      <c r="D2698" s="90">
        <v>44694</v>
      </c>
      <c r="AC2698" s="89">
        <v>110.000016</v>
      </c>
      <c r="AI2698" s="89">
        <v>229.40355099999999</v>
      </c>
    </row>
    <row r="2699" spans="1:35" s="89" customFormat="1" x14ac:dyDescent="0.45">
      <c r="A2699" s="89" t="s">
        <v>55</v>
      </c>
      <c r="B2699" s="89" t="s">
        <v>56</v>
      </c>
      <c r="C2699" s="89" t="s">
        <v>47</v>
      </c>
      <c r="D2699" s="90">
        <v>44695</v>
      </c>
      <c r="AC2699" s="89">
        <v>110.000016</v>
      </c>
      <c r="AI2699" s="89">
        <v>229.40355099999999</v>
      </c>
    </row>
    <row r="2700" spans="1:35" s="89" customFormat="1" x14ac:dyDescent="0.45">
      <c r="A2700" s="89" t="s">
        <v>55</v>
      </c>
      <c r="B2700" s="89" t="s">
        <v>56</v>
      </c>
      <c r="C2700" s="89" t="s">
        <v>47</v>
      </c>
      <c r="D2700" s="90">
        <v>44696</v>
      </c>
      <c r="AC2700" s="89">
        <v>110.000016</v>
      </c>
      <c r="AI2700" s="89">
        <v>229.40355099999999</v>
      </c>
    </row>
    <row r="2701" spans="1:35" s="89" customFormat="1" x14ac:dyDescent="0.45">
      <c r="A2701" s="89" t="s">
        <v>55</v>
      </c>
      <c r="B2701" s="89" t="s">
        <v>56</v>
      </c>
      <c r="C2701" s="89" t="s">
        <v>47</v>
      </c>
      <c r="D2701" s="90">
        <v>44697</v>
      </c>
      <c r="AC2701" s="89">
        <v>110.000016</v>
      </c>
      <c r="AI2701" s="89">
        <v>229.40355099999999</v>
      </c>
    </row>
    <row r="2702" spans="1:35" s="89" customFormat="1" x14ac:dyDescent="0.45">
      <c r="A2702" s="89" t="s">
        <v>55</v>
      </c>
      <c r="B2702" s="89" t="s">
        <v>56</v>
      </c>
      <c r="C2702" s="89" t="s">
        <v>47</v>
      </c>
      <c r="D2702" s="90">
        <v>44698</v>
      </c>
      <c r="AC2702" s="89">
        <v>110.000016</v>
      </c>
      <c r="AI2702" s="89">
        <v>229.40355099999999</v>
      </c>
    </row>
    <row r="2703" spans="1:35" s="89" customFormat="1" x14ac:dyDescent="0.45">
      <c r="A2703" s="89" t="s">
        <v>55</v>
      </c>
      <c r="B2703" s="89" t="s">
        <v>56</v>
      </c>
      <c r="C2703" s="89" t="s">
        <v>47</v>
      </c>
      <c r="D2703" s="90">
        <v>44699</v>
      </c>
      <c r="AC2703" s="89">
        <v>110.000016</v>
      </c>
      <c r="AI2703" s="89">
        <v>229.40355099999999</v>
      </c>
    </row>
    <row r="2704" spans="1:35" s="89" customFormat="1" x14ac:dyDescent="0.45">
      <c r="A2704" s="89" t="s">
        <v>55</v>
      </c>
      <c r="B2704" s="89" t="s">
        <v>56</v>
      </c>
      <c r="C2704" s="89" t="s">
        <v>47</v>
      </c>
      <c r="D2704" s="90">
        <v>44700</v>
      </c>
      <c r="AC2704" s="89">
        <v>110.000016</v>
      </c>
      <c r="AI2704" s="89">
        <v>229.40355099999999</v>
      </c>
    </row>
    <row r="2705" spans="1:35" s="89" customFormat="1" x14ac:dyDescent="0.45">
      <c r="A2705" s="89" t="s">
        <v>55</v>
      </c>
      <c r="B2705" s="89" t="s">
        <v>56</v>
      </c>
      <c r="C2705" s="89" t="s">
        <v>47</v>
      </c>
      <c r="D2705" s="90">
        <v>44701</v>
      </c>
      <c r="AC2705" s="89">
        <v>110.000016</v>
      </c>
      <c r="AI2705" s="89">
        <v>229.40355099999999</v>
      </c>
    </row>
    <row r="2706" spans="1:35" s="89" customFormat="1" x14ac:dyDescent="0.45">
      <c r="A2706" s="89" t="s">
        <v>55</v>
      </c>
      <c r="B2706" s="89" t="s">
        <v>56</v>
      </c>
      <c r="C2706" s="89" t="s">
        <v>47</v>
      </c>
      <c r="D2706" s="90">
        <v>44702</v>
      </c>
      <c r="AC2706" s="89">
        <v>110.000016</v>
      </c>
      <c r="AI2706" s="89">
        <v>229.40355099999999</v>
      </c>
    </row>
    <row r="2707" spans="1:35" s="89" customFormat="1" x14ac:dyDescent="0.45">
      <c r="A2707" s="89" t="s">
        <v>55</v>
      </c>
      <c r="B2707" s="89" t="s">
        <v>56</v>
      </c>
      <c r="C2707" s="89" t="s">
        <v>47</v>
      </c>
      <c r="D2707" s="90">
        <v>44703</v>
      </c>
      <c r="AC2707" s="89">
        <v>110.000016</v>
      </c>
      <c r="AI2707" s="89">
        <v>229.40355099999999</v>
      </c>
    </row>
    <row r="2708" spans="1:35" s="89" customFormat="1" x14ac:dyDescent="0.45">
      <c r="A2708" s="89" t="s">
        <v>55</v>
      </c>
      <c r="B2708" s="89" t="s">
        <v>56</v>
      </c>
      <c r="C2708" s="89" t="s">
        <v>47</v>
      </c>
      <c r="D2708" s="90">
        <v>44704</v>
      </c>
      <c r="AC2708" s="89">
        <v>110.000016</v>
      </c>
      <c r="AI2708" s="89">
        <v>229.40355099999999</v>
      </c>
    </row>
    <row r="2709" spans="1:35" s="89" customFormat="1" x14ac:dyDescent="0.45">
      <c r="A2709" s="89" t="s">
        <v>55</v>
      </c>
      <c r="B2709" s="89" t="s">
        <v>56</v>
      </c>
      <c r="C2709" s="89" t="s">
        <v>47</v>
      </c>
      <c r="D2709" s="90">
        <v>44705</v>
      </c>
      <c r="AC2709" s="89">
        <v>110.000016</v>
      </c>
      <c r="AI2709" s="89">
        <v>229.40355099999999</v>
      </c>
    </row>
    <row r="2710" spans="1:35" s="89" customFormat="1" x14ac:dyDescent="0.45">
      <c r="A2710" s="89" t="s">
        <v>55</v>
      </c>
      <c r="B2710" s="89" t="s">
        <v>56</v>
      </c>
      <c r="C2710" s="89" t="s">
        <v>47</v>
      </c>
      <c r="D2710" s="90">
        <v>44706</v>
      </c>
      <c r="AC2710" s="89">
        <v>110.000016</v>
      </c>
      <c r="AI2710" s="89">
        <v>229.40355099999999</v>
      </c>
    </row>
    <row r="2711" spans="1:35" s="89" customFormat="1" x14ac:dyDescent="0.45">
      <c r="A2711" s="89" t="s">
        <v>55</v>
      </c>
      <c r="B2711" s="89" t="s">
        <v>56</v>
      </c>
      <c r="C2711" s="89" t="s">
        <v>47</v>
      </c>
      <c r="D2711" s="90">
        <v>44707</v>
      </c>
      <c r="AC2711" s="89">
        <v>110.000016</v>
      </c>
      <c r="AI2711" s="89">
        <v>229.40355099999999</v>
      </c>
    </row>
    <row r="2712" spans="1:35" s="89" customFormat="1" x14ac:dyDescent="0.45">
      <c r="A2712" s="89" t="s">
        <v>55</v>
      </c>
      <c r="B2712" s="89" t="s">
        <v>56</v>
      </c>
      <c r="C2712" s="89" t="s">
        <v>47</v>
      </c>
      <c r="D2712" s="90">
        <v>44708</v>
      </c>
      <c r="AC2712" s="89">
        <v>110.000016</v>
      </c>
      <c r="AI2712" s="89">
        <v>229.40355099999999</v>
      </c>
    </row>
    <row r="2713" spans="1:35" s="89" customFormat="1" x14ac:dyDescent="0.45">
      <c r="A2713" s="89" t="s">
        <v>55</v>
      </c>
      <c r="B2713" s="89" t="s">
        <v>56</v>
      </c>
      <c r="C2713" s="89" t="s">
        <v>47</v>
      </c>
      <c r="D2713" s="90">
        <v>44709</v>
      </c>
      <c r="AC2713" s="89">
        <v>110.000016</v>
      </c>
      <c r="AI2713" s="89">
        <v>229.40355099999999</v>
      </c>
    </row>
    <row r="2714" spans="1:35" s="89" customFormat="1" x14ac:dyDescent="0.45">
      <c r="A2714" s="89" t="s">
        <v>55</v>
      </c>
      <c r="B2714" s="89" t="s">
        <v>56</v>
      </c>
      <c r="C2714" s="89" t="s">
        <v>47</v>
      </c>
      <c r="D2714" s="90">
        <v>44710</v>
      </c>
      <c r="AC2714" s="89">
        <v>110.000016</v>
      </c>
      <c r="AI2714" s="89">
        <v>229.40355099999999</v>
      </c>
    </row>
    <row r="2715" spans="1:35" s="89" customFormat="1" x14ac:dyDescent="0.45">
      <c r="A2715" s="89" t="s">
        <v>55</v>
      </c>
      <c r="B2715" s="89" t="s">
        <v>56</v>
      </c>
      <c r="C2715" s="89" t="s">
        <v>47</v>
      </c>
      <c r="D2715" s="90">
        <v>44711</v>
      </c>
      <c r="AC2715" s="89">
        <v>110.000016</v>
      </c>
      <c r="AI2715" s="89">
        <v>229.40355099999999</v>
      </c>
    </row>
    <row r="2716" spans="1:35" s="89" customFormat="1" x14ac:dyDescent="0.45">
      <c r="A2716" s="89" t="s">
        <v>55</v>
      </c>
      <c r="B2716" s="89" t="s">
        <v>56</v>
      </c>
      <c r="C2716" s="89" t="s">
        <v>47</v>
      </c>
      <c r="D2716" s="90">
        <v>44712</v>
      </c>
      <c r="AC2716" s="89">
        <v>110.000016</v>
      </c>
      <c r="AI2716" s="89">
        <v>229.40355099999999</v>
      </c>
    </row>
    <row r="2717" spans="1:35" s="89" customFormat="1" x14ac:dyDescent="0.45">
      <c r="A2717" s="89" t="s">
        <v>55</v>
      </c>
      <c r="B2717" s="89" t="s">
        <v>56</v>
      </c>
      <c r="C2717" s="89" t="s">
        <v>47</v>
      </c>
      <c r="D2717" s="90">
        <v>44713</v>
      </c>
      <c r="AC2717" s="89">
        <v>110.000016</v>
      </c>
      <c r="AI2717" s="89">
        <v>229.40355099999999</v>
      </c>
    </row>
    <row r="2718" spans="1:35" s="89" customFormat="1" x14ac:dyDescent="0.45">
      <c r="A2718" s="89" t="s">
        <v>55</v>
      </c>
      <c r="B2718" s="89" t="s">
        <v>56</v>
      </c>
      <c r="C2718" s="89" t="s">
        <v>47</v>
      </c>
      <c r="D2718" s="90">
        <v>44714</v>
      </c>
      <c r="AC2718" s="89">
        <v>110.000016</v>
      </c>
      <c r="AI2718" s="89">
        <v>229.40355099999999</v>
      </c>
    </row>
    <row r="2719" spans="1:35" s="89" customFormat="1" x14ac:dyDescent="0.45">
      <c r="A2719" s="89" t="s">
        <v>55</v>
      </c>
      <c r="B2719" s="89" t="s">
        <v>56</v>
      </c>
      <c r="C2719" s="89" t="s">
        <v>47</v>
      </c>
      <c r="D2719" s="90">
        <v>44715</v>
      </c>
      <c r="AC2719" s="89">
        <v>110.000016</v>
      </c>
      <c r="AI2719" s="89">
        <v>229.40355099999999</v>
      </c>
    </row>
    <row r="2720" spans="1:35" s="89" customFormat="1" x14ac:dyDescent="0.45">
      <c r="A2720" s="89" t="s">
        <v>55</v>
      </c>
      <c r="B2720" s="89" t="s">
        <v>56</v>
      </c>
      <c r="C2720" s="89" t="s">
        <v>47</v>
      </c>
      <c r="D2720" s="90">
        <v>44716</v>
      </c>
      <c r="AC2720" s="89">
        <v>110.000016</v>
      </c>
      <c r="AI2720" s="89">
        <v>229.40355099999999</v>
      </c>
    </row>
    <row r="2721" spans="1:35" s="89" customFormat="1" x14ac:dyDescent="0.45">
      <c r="A2721" s="89" t="s">
        <v>55</v>
      </c>
      <c r="B2721" s="89" t="s">
        <v>56</v>
      </c>
      <c r="C2721" s="89" t="s">
        <v>47</v>
      </c>
      <c r="D2721" s="90">
        <v>44717</v>
      </c>
      <c r="AC2721" s="89">
        <v>110.000016</v>
      </c>
      <c r="AI2721" s="89">
        <v>229.40355099999999</v>
      </c>
    </row>
    <row r="2722" spans="1:35" s="89" customFormat="1" x14ac:dyDescent="0.45">
      <c r="A2722" s="89" t="s">
        <v>55</v>
      </c>
      <c r="B2722" s="89" t="s">
        <v>56</v>
      </c>
      <c r="C2722" s="89" t="s">
        <v>47</v>
      </c>
      <c r="D2722" s="90">
        <v>44718</v>
      </c>
      <c r="AC2722" s="89">
        <v>110.000016</v>
      </c>
      <c r="AI2722" s="89">
        <v>229.40355099999999</v>
      </c>
    </row>
    <row r="2723" spans="1:35" s="89" customFormat="1" x14ac:dyDescent="0.45">
      <c r="A2723" s="89" t="s">
        <v>55</v>
      </c>
      <c r="B2723" s="89" t="s">
        <v>56</v>
      </c>
      <c r="C2723" s="89" t="s">
        <v>47</v>
      </c>
      <c r="D2723" s="90">
        <v>44719</v>
      </c>
      <c r="AC2723" s="89">
        <v>110.000016</v>
      </c>
      <c r="AI2723" s="89">
        <v>229.40355099999999</v>
      </c>
    </row>
    <row r="2724" spans="1:35" s="89" customFormat="1" x14ac:dyDescent="0.45">
      <c r="A2724" s="89" t="s">
        <v>55</v>
      </c>
      <c r="B2724" s="89" t="s">
        <v>56</v>
      </c>
      <c r="C2724" s="89" t="s">
        <v>47</v>
      </c>
      <c r="D2724" s="90">
        <v>44720</v>
      </c>
      <c r="AC2724" s="89">
        <v>110.000016</v>
      </c>
      <c r="AI2724" s="89">
        <v>229.40355099999999</v>
      </c>
    </row>
    <row r="2725" spans="1:35" s="89" customFormat="1" x14ac:dyDescent="0.45">
      <c r="A2725" s="89" t="s">
        <v>55</v>
      </c>
      <c r="B2725" s="89" t="s">
        <v>56</v>
      </c>
      <c r="C2725" s="89" t="s">
        <v>47</v>
      </c>
      <c r="D2725" s="90">
        <v>44721</v>
      </c>
      <c r="AC2725" s="89">
        <v>110.000016</v>
      </c>
      <c r="AI2725" s="89">
        <v>229.40355099999999</v>
      </c>
    </row>
    <row r="2726" spans="1:35" s="89" customFormat="1" x14ac:dyDescent="0.45">
      <c r="A2726" s="89" t="s">
        <v>55</v>
      </c>
      <c r="B2726" s="89" t="s">
        <v>56</v>
      </c>
      <c r="C2726" s="89" t="s">
        <v>47</v>
      </c>
      <c r="D2726" s="90">
        <v>44722</v>
      </c>
      <c r="AC2726" s="89">
        <v>110.000016</v>
      </c>
      <c r="AI2726" s="89">
        <v>229.40355099999999</v>
      </c>
    </row>
    <row r="2727" spans="1:35" s="89" customFormat="1" x14ac:dyDescent="0.45">
      <c r="A2727" s="89" t="s">
        <v>55</v>
      </c>
      <c r="B2727" s="89" t="s">
        <v>56</v>
      </c>
      <c r="C2727" s="89" t="s">
        <v>47</v>
      </c>
      <c r="D2727" s="90">
        <v>44723</v>
      </c>
      <c r="AC2727" s="89">
        <v>110.000016</v>
      </c>
      <c r="AI2727" s="89">
        <v>229.40355099999999</v>
      </c>
    </row>
    <row r="2728" spans="1:35" s="89" customFormat="1" x14ac:dyDescent="0.45">
      <c r="A2728" s="89" t="s">
        <v>55</v>
      </c>
      <c r="B2728" s="89" t="s">
        <v>56</v>
      </c>
      <c r="C2728" s="89" t="s">
        <v>47</v>
      </c>
      <c r="D2728" s="90">
        <v>44724</v>
      </c>
      <c r="AC2728" s="89">
        <v>110.000016</v>
      </c>
      <c r="AI2728" s="89">
        <v>229.40355099999999</v>
      </c>
    </row>
    <row r="2729" spans="1:35" s="89" customFormat="1" x14ac:dyDescent="0.45">
      <c r="A2729" s="89" t="s">
        <v>55</v>
      </c>
      <c r="B2729" s="89" t="s">
        <v>56</v>
      </c>
      <c r="C2729" s="89" t="s">
        <v>47</v>
      </c>
      <c r="D2729" s="90">
        <v>44725</v>
      </c>
      <c r="AC2729" s="89">
        <v>110.000016</v>
      </c>
      <c r="AI2729" s="89">
        <v>229.40355099999999</v>
      </c>
    </row>
    <row r="2730" spans="1:35" s="89" customFormat="1" x14ac:dyDescent="0.45">
      <c r="A2730" s="89" t="s">
        <v>55</v>
      </c>
      <c r="B2730" s="89" t="s">
        <v>56</v>
      </c>
      <c r="C2730" s="89" t="s">
        <v>47</v>
      </c>
      <c r="D2730" s="90">
        <v>44726</v>
      </c>
      <c r="AC2730" s="89">
        <v>110.000016</v>
      </c>
      <c r="AI2730" s="89">
        <v>229.40355099999999</v>
      </c>
    </row>
    <row r="2731" spans="1:35" s="89" customFormat="1" x14ac:dyDescent="0.45">
      <c r="A2731" s="89" t="s">
        <v>55</v>
      </c>
      <c r="B2731" s="89" t="s">
        <v>56</v>
      </c>
      <c r="C2731" s="89" t="s">
        <v>47</v>
      </c>
      <c r="D2731" s="90">
        <v>44727</v>
      </c>
      <c r="AC2731" s="89">
        <v>110.000016</v>
      </c>
      <c r="AI2731" s="89">
        <v>229.40355099999999</v>
      </c>
    </row>
    <row r="2732" spans="1:35" s="89" customFormat="1" x14ac:dyDescent="0.45">
      <c r="A2732" s="89" t="s">
        <v>55</v>
      </c>
      <c r="B2732" s="89" t="s">
        <v>56</v>
      </c>
      <c r="C2732" s="89" t="s">
        <v>47</v>
      </c>
      <c r="D2732" s="90">
        <v>44728</v>
      </c>
      <c r="AC2732" s="89">
        <v>110.000016</v>
      </c>
      <c r="AI2732" s="89">
        <v>229.40355099999999</v>
      </c>
    </row>
    <row r="2733" spans="1:35" s="89" customFormat="1" x14ac:dyDescent="0.45">
      <c r="A2733" s="89" t="s">
        <v>55</v>
      </c>
      <c r="B2733" s="89" t="s">
        <v>56</v>
      </c>
      <c r="C2733" s="89" t="s">
        <v>47</v>
      </c>
      <c r="D2733" s="90">
        <v>44729</v>
      </c>
      <c r="AC2733" s="89">
        <v>110.000016</v>
      </c>
      <c r="AI2733" s="89">
        <v>229.40355099999999</v>
      </c>
    </row>
    <row r="2734" spans="1:35" s="89" customFormat="1" x14ac:dyDescent="0.45">
      <c r="A2734" s="89" t="s">
        <v>55</v>
      </c>
      <c r="B2734" s="89" t="s">
        <v>56</v>
      </c>
      <c r="C2734" s="89" t="s">
        <v>47</v>
      </c>
      <c r="D2734" s="90">
        <v>44730</v>
      </c>
      <c r="AC2734" s="89">
        <v>110.000016</v>
      </c>
      <c r="AI2734" s="89">
        <v>229.40355099999999</v>
      </c>
    </row>
    <row r="2735" spans="1:35" s="89" customFormat="1" x14ac:dyDescent="0.45">
      <c r="A2735" s="89" t="s">
        <v>55</v>
      </c>
      <c r="B2735" s="89" t="s">
        <v>56</v>
      </c>
      <c r="C2735" s="89" t="s">
        <v>47</v>
      </c>
      <c r="D2735" s="90">
        <v>44731</v>
      </c>
      <c r="AC2735" s="89">
        <v>110.000016</v>
      </c>
      <c r="AI2735" s="89">
        <v>229.40355099999999</v>
      </c>
    </row>
    <row r="2736" spans="1:35" s="89" customFormat="1" x14ac:dyDescent="0.45">
      <c r="A2736" s="89" t="s">
        <v>55</v>
      </c>
      <c r="B2736" s="89" t="s">
        <v>56</v>
      </c>
      <c r="C2736" s="89" t="s">
        <v>47</v>
      </c>
      <c r="D2736" s="90">
        <v>44732</v>
      </c>
      <c r="AC2736" s="89">
        <v>110.000016</v>
      </c>
      <c r="AI2736" s="89">
        <v>229.40355099999999</v>
      </c>
    </row>
    <row r="2737" spans="1:35" s="89" customFormat="1" x14ac:dyDescent="0.45">
      <c r="A2737" s="89" t="s">
        <v>55</v>
      </c>
      <c r="B2737" s="89" t="s">
        <v>56</v>
      </c>
      <c r="C2737" s="89" t="s">
        <v>47</v>
      </c>
      <c r="D2737" s="90">
        <v>44733</v>
      </c>
      <c r="AC2737" s="89">
        <v>110.000016</v>
      </c>
      <c r="AI2737" s="89">
        <v>229.40355099999999</v>
      </c>
    </row>
    <row r="2738" spans="1:35" s="89" customFormat="1" x14ac:dyDescent="0.45">
      <c r="A2738" s="89" t="s">
        <v>55</v>
      </c>
      <c r="B2738" s="89" t="s">
        <v>56</v>
      </c>
      <c r="C2738" s="89" t="s">
        <v>47</v>
      </c>
      <c r="D2738" s="90">
        <v>44734</v>
      </c>
      <c r="AC2738" s="89">
        <v>110.000016</v>
      </c>
      <c r="AI2738" s="89">
        <v>229.40355099999999</v>
      </c>
    </row>
    <row r="2739" spans="1:35" s="89" customFormat="1" x14ac:dyDescent="0.45">
      <c r="A2739" s="89" t="s">
        <v>55</v>
      </c>
      <c r="B2739" s="89" t="s">
        <v>56</v>
      </c>
      <c r="C2739" s="89" t="s">
        <v>47</v>
      </c>
      <c r="D2739" s="90">
        <v>44735</v>
      </c>
      <c r="AC2739" s="89">
        <v>110.000016</v>
      </c>
      <c r="AI2739" s="89">
        <v>229.40355099999999</v>
      </c>
    </row>
    <row r="2740" spans="1:35" s="89" customFormat="1" x14ac:dyDescent="0.45">
      <c r="A2740" s="89" t="s">
        <v>55</v>
      </c>
      <c r="B2740" s="89" t="s">
        <v>56</v>
      </c>
      <c r="C2740" s="89" t="s">
        <v>47</v>
      </c>
      <c r="D2740" s="90">
        <v>44736</v>
      </c>
      <c r="AC2740" s="89">
        <v>110.000016</v>
      </c>
      <c r="AI2740" s="89">
        <v>229.40355099999999</v>
      </c>
    </row>
    <row r="2741" spans="1:35" s="89" customFormat="1" x14ac:dyDescent="0.45">
      <c r="A2741" s="89" t="s">
        <v>55</v>
      </c>
      <c r="B2741" s="89" t="s">
        <v>56</v>
      </c>
      <c r="C2741" s="89" t="s">
        <v>47</v>
      </c>
      <c r="D2741" s="90">
        <v>44737</v>
      </c>
      <c r="AC2741" s="89">
        <v>110.000016</v>
      </c>
      <c r="AI2741" s="89">
        <v>229.40355099999999</v>
      </c>
    </row>
    <row r="2742" spans="1:35" s="89" customFormat="1" x14ac:dyDescent="0.45">
      <c r="A2742" s="89" t="s">
        <v>55</v>
      </c>
      <c r="B2742" s="89" t="s">
        <v>56</v>
      </c>
      <c r="C2742" s="89" t="s">
        <v>47</v>
      </c>
      <c r="D2742" s="90">
        <v>44738</v>
      </c>
      <c r="AC2742" s="89">
        <v>110.000016</v>
      </c>
      <c r="AI2742" s="89">
        <v>229.40355099999999</v>
      </c>
    </row>
    <row r="2743" spans="1:35" s="89" customFormat="1" x14ac:dyDescent="0.45">
      <c r="A2743" s="89" t="s">
        <v>55</v>
      </c>
      <c r="B2743" s="89" t="s">
        <v>56</v>
      </c>
      <c r="C2743" s="89" t="s">
        <v>47</v>
      </c>
      <c r="D2743" s="90">
        <v>44739</v>
      </c>
      <c r="AC2743" s="89">
        <v>110.000016</v>
      </c>
      <c r="AI2743" s="89">
        <v>229.40355099999999</v>
      </c>
    </row>
    <row r="2744" spans="1:35" s="89" customFormat="1" x14ac:dyDescent="0.45">
      <c r="A2744" s="89" t="s">
        <v>55</v>
      </c>
      <c r="B2744" s="89" t="s">
        <v>56</v>
      </c>
      <c r="C2744" s="89" t="s">
        <v>47</v>
      </c>
      <c r="D2744" s="90">
        <v>44740</v>
      </c>
      <c r="AC2744" s="89">
        <v>110.000016</v>
      </c>
      <c r="AI2744" s="89">
        <v>229.40355099999999</v>
      </c>
    </row>
    <row r="2745" spans="1:35" s="89" customFormat="1" x14ac:dyDescent="0.45">
      <c r="A2745" s="89" t="s">
        <v>55</v>
      </c>
      <c r="B2745" s="89" t="s">
        <v>56</v>
      </c>
      <c r="C2745" s="89" t="s">
        <v>47</v>
      </c>
      <c r="D2745" s="90">
        <v>44741</v>
      </c>
      <c r="AC2745" s="89">
        <v>110.000016</v>
      </c>
      <c r="AI2745" s="89">
        <v>229.40355099999999</v>
      </c>
    </row>
    <row r="2746" spans="1:35" s="89" customFormat="1" x14ac:dyDescent="0.45">
      <c r="A2746" s="89" t="s">
        <v>55</v>
      </c>
      <c r="B2746" s="89" t="s">
        <v>56</v>
      </c>
      <c r="C2746" s="89" t="s">
        <v>47</v>
      </c>
      <c r="D2746" s="90">
        <v>44742</v>
      </c>
      <c r="AC2746" s="89">
        <v>110.000016</v>
      </c>
      <c r="AI2746" s="89">
        <v>229.40355099999999</v>
      </c>
    </row>
    <row r="2747" spans="1:35" s="89" customFormat="1" x14ac:dyDescent="0.45">
      <c r="A2747" s="89" t="s">
        <v>55</v>
      </c>
      <c r="B2747" s="89" t="s">
        <v>56</v>
      </c>
      <c r="C2747" s="89" t="s">
        <v>47</v>
      </c>
      <c r="D2747" s="90">
        <v>44743</v>
      </c>
      <c r="AC2747" s="89">
        <v>110.000016</v>
      </c>
      <c r="AI2747" s="89">
        <v>229.40355099999999</v>
      </c>
    </row>
    <row r="2748" spans="1:35" s="89" customFormat="1" x14ac:dyDescent="0.45">
      <c r="A2748" s="89" t="s">
        <v>55</v>
      </c>
      <c r="B2748" s="89" t="s">
        <v>56</v>
      </c>
      <c r="C2748" s="89" t="s">
        <v>47</v>
      </c>
      <c r="D2748" s="90">
        <v>44744</v>
      </c>
      <c r="AC2748" s="89">
        <v>110.000016</v>
      </c>
      <c r="AI2748" s="89">
        <v>229.40355099999999</v>
      </c>
    </row>
    <row r="2749" spans="1:35" s="89" customFormat="1" x14ac:dyDescent="0.45">
      <c r="A2749" s="89" t="s">
        <v>55</v>
      </c>
      <c r="B2749" s="89" t="s">
        <v>56</v>
      </c>
      <c r="C2749" s="89" t="s">
        <v>47</v>
      </c>
      <c r="D2749" s="90">
        <v>44745</v>
      </c>
      <c r="AC2749" s="89">
        <v>110.000016</v>
      </c>
      <c r="AI2749" s="89">
        <v>229.40355099999999</v>
      </c>
    </row>
    <row r="2750" spans="1:35" s="89" customFormat="1" x14ac:dyDescent="0.45">
      <c r="A2750" s="89" t="s">
        <v>55</v>
      </c>
      <c r="B2750" s="89" t="s">
        <v>56</v>
      </c>
      <c r="C2750" s="89" t="s">
        <v>47</v>
      </c>
      <c r="D2750" s="90">
        <v>44746</v>
      </c>
      <c r="AC2750" s="89">
        <v>110.000016</v>
      </c>
      <c r="AI2750" s="89">
        <v>229.40355099999999</v>
      </c>
    </row>
    <row r="2751" spans="1:35" s="89" customFormat="1" x14ac:dyDescent="0.45">
      <c r="A2751" s="89" t="s">
        <v>55</v>
      </c>
      <c r="B2751" s="89" t="s">
        <v>56</v>
      </c>
      <c r="C2751" s="89" t="s">
        <v>47</v>
      </c>
      <c r="D2751" s="90">
        <v>44747</v>
      </c>
      <c r="AC2751" s="89">
        <v>110.000016</v>
      </c>
      <c r="AI2751" s="89">
        <v>229.40355099999999</v>
      </c>
    </row>
    <row r="2752" spans="1:35" s="89" customFormat="1" x14ac:dyDescent="0.45">
      <c r="A2752" s="89" t="s">
        <v>55</v>
      </c>
      <c r="B2752" s="89" t="s">
        <v>56</v>
      </c>
      <c r="C2752" s="89" t="s">
        <v>47</v>
      </c>
      <c r="D2752" s="90">
        <v>44748</v>
      </c>
      <c r="AC2752" s="89">
        <v>110.000016</v>
      </c>
      <c r="AI2752" s="89">
        <v>229.40355099999999</v>
      </c>
    </row>
    <row r="2753" spans="1:35" s="89" customFormat="1" x14ac:dyDescent="0.45">
      <c r="A2753" s="89" t="s">
        <v>55</v>
      </c>
      <c r="B2753" s="89" t="s">
        <v>56</v>
      </c>
      <c r="C2753" s="89" t="s">
        <v>47</v>
      </c>
      <c r="D2753" s="90">
        <v>44749</v>
      </c>
      <c r="AC2753" s="89">
        <v>110.000016</v>
      </c>
      <c r="AI2753" s="89">
        <v>229.40355099999999</v>
      </c>
    </row>
    <row r="2754" spans="1:35" s="89" customFormat="1" x14ac:dyDescent="0.45">
      <c r="A2754" s="89" t="s">
        <v>55</v>
      </c>
      <c r="B2754" s="89" t="s">
        <v>56</v>
      </c>
      <c r="C2754" s="89" t="s">
        <v>47</v>
      </c>
      <c r="D2754" s="90">
        <v>44750</v>
      </c>
      <c r="AC2754" s="89">
        <v>110.000016</v>
      </c>
      <c r="AI2754" s="89">
        <v>229.40355099999999</v>
      </c>
    </row>
    <row r="2755" spans="1:35" s="89" customFormat="1" x14ac:dyDescent="0.45">
      <c r="A2755" s="89" t="s">
        <v>55</v>
      </c>
      <c r="B2755" s="89" t="s">
        <v>56</v>
      </c>
      <c r="C2755" s="89" t="s">
        <v>47</v>
      </c>
      <c r="D2755" s="90">
        <v>44751</v>
      </c>
      <c r="AC2755" s="89">
        <v>110.000016</v>
      </c>
      <c r="AI2755" s="89">
        <v>229.40355099999999</v>
      </c>
    </row>
    <row r="2756" spans="1:35" s="89" customFormat="1" x14ac:dyDescent="0.45">
      <c r="A2756" s="89" t="s">
        <v>55</v>
      </c>
      <c r="B2756" s="89" t="s">
        <v>56</v>
      </c>
      <c r="C2756" s="89" t="s">
        <v>47</v>
      </c>
      <c r="D2756" s="90">
        <v>44752</v>
      </c>
      <c r="AC2756" s="89">
        <v>110.000016</v>
      </c>
      <c r="AI2756" s="89">
        <v>229.40355099999999</v>
      </c>
    </row>
    <row r="2757" spans="1:35" s="89" customFormat="1" x14ac:dyDescent="0.45">
      <c r="A2757" s="89" t="s">
        <v>55</v>
      </c>
      <c r="B2757" s="89" t="s">
        <v>56</v>
      </c>
      <c r="C2757" s="89" t="s">
        <v>47</v>
      </c>
      <c r="D2757" s="90">
        <v>44753</v>
      </c>
      <c r="AC2757" s="89">
        <v>110.000016</v>
      </c>
      <c r="AI2757" s="89">
        <v>229.40355099999999</v>
      </c>
    </row>
    <row r="2758" spans="1:35" s="89" customFormat="1" x14ac:dyDescent="0.45">
      <c r="A2758" s="89" t="s">
        <v>55</v>
      </c>
      <c r="B2758" s="89" t="s">
        <v>56</v>
      </c>
      <c r="C2758" s="89" t="s">
        <v>47</v>
      </c>
      <c r="D2758" s="90">
        <v>44754</v>
      </c>
      <c r="AC2758" s="89">
        <v>110.000016</v>
      </c>
      <c r="AI2758" s="89">
        <v>229.40355099999999</v>
      </c>
    </row>
    <row r="2759" spans="1:35" s="89" customFormat="1" x14ac:dyDescent="0.45">
      <c r="A2759" s="89" t="s">
        <v>55</v>
      </c>
      <c r="B2759" s="89" t="s">
        <v>56</v>
      </c>
      <c r="C2759" s="89" t="s">
        <v>47</v>
      </c>
      <c r="D2759" s="90">
        <v>44755</v>
      </c>
      <c r="AC2759" s="89">
        <v>110.000016</v>
      </c>
      <c r="AI2759" s="89">
        <v>229.40355099999999</v>
      </c>
    </row>
    <row r="2760" spans="1:35" s="89" customFormat="1" x14ac:dyDescent="0.45">
      <c r="A2760" s="89" t="s">
        <v>55</v>
      </c>
      <c r="B2760" s="89" t="s">
        <v>56</v>
      </c>
      <c r="C2760" s="89" t="s">
        <v>47</v>
      </c>
      <c r="D2760" s="90">
        <v>44756</v>
      </c>
      <c r="AC2760" s="89">
        <v>110.000016</v>
      </c>
      <c r="AI2760" s="89">
        <v>229.40355099999999</v>
      </c>
    </row>
    <row r="2761" spans="1:35" s="89" customFormat="1" x14ac:dyDescent="0.45">
      <c r="A2761" s="89" t="s">
        <v>55</v>
      </c>
      <c r="B2761" s="89" t="s">
        <v>56</v>
      </c>
      <c r="C2761" s="89" t="s">
        <v>47</v>
      </c>
      <c r="D2761" s="90">
        <v>44757</v>
      </c>
      <c r="AC2761" s="89">
        <v>110.000016</v>
      </c>
      <c r="AI2761" s="89">
        <v>229.40355099999999</v>
      </c>
    </row>
    <row r="2762" spans="1:35" s="89" customFormat="1" x14ac:dyDescent="0.45">
      <c r="A2762" s="89" t="s">
        <v>55</v>
      </c>
      <c r="B2762" s="89" t="s">
        <v>56</v>
      </c>
      <c r="C2762" s="89" t="s">
        <v>47</v>
      </c>
      <c r="D2762" s="90">
        <v>44758</v>
      </c>
      <c r="AC2762" s="89">
        <v>110.000016</v>
      </c>
      <c r="AI2762" s="89">
        <v>229.40355099999999</v>
      </c>
    </row>
    <row r="2763" spans="1:35" s="89" customFormat="1" x14ac:dyDescent="0.45">
      <c r="A2763" s="89" t="s">
        <v>55</v>
      </c>
      <c r="B2763" s="89" t="s">
        <v>56</v>
      </c>
      <c r="C2763" s="89" t="s">
        <v>47</v>
      </c>
      <c r="D2763" s="90">
        <v>44759</v>
      </c>
      <c r="AC2763" s="89">
        <v>110.000016</v>
      </c>
      <c r="AI2763" s="89">
        <v>229.40355099999999</v>
      </c>
    </row>
    <row r="2764" spans="1:35" s="89" customFormat="1" x14ac:dyDescent="0.45">
      <c r="A2764" s="89" t="s">
        <v>55</v>
      </c>
      <c r="B2764" s="89" t="s">
        <v>56</v>
      </c>
      <c r="C2764" s="89" t="s">
        <v>47</v>
      </c>
      <c r="D2764" s="90">
        <v>44760</v>
      </c>
      <c r="AC2764" s="89">
        <v>110.000016</v>
      </c>
      <c r="AI2764" s="89">
        <v>229.40355099999999</v>
      </c>
    </row>
    <row r="2765" spans="1:35" s="89" customFormat="1" x14ac:dyDescent="0.45">
      <c r="A2765" s="89" t="s">
        <v>55</v>
      </c>
      <c r="B2765" s="89" t="s">
        <v>56</v>
      </c>
      <c r="C2765" s="89" t="s">
        <v>47</v>
      </c>
      <c r="D2765" s="90">
        <v>44761</v>
      </c>
      <c r="AC2765" s="89">
        <v>110.000016</v>
      </c>
      <c r="AI2765" s="89">
        <v>229.40355099999999</v>
      </c>
    </row>
    <row r="2766" spans="1:35" s="89" customFormat="1" x14ac:dyDescent="0.45">
      <c r="A2766" s="89" t="s">
        <v>55</v>
      </c>
      <c r="B2766" s="89" t="s">
        <v>56</v>
      </c>
      <c r="C2766" s="89" t="s">
        <v>47</v>
      </c>
      <c r="D2766" s="90">
        <v>44762</v>
      </c>
      <c r="AC2766" s="89">
        <v>110.000016</v>
      </c>
      <c r="AI2766" s="89">
        <v>229.40355099999999</v>
      </c>
    </row>
    <row r="2767" spans="1:35" s="89" customFormat="1" x14ac:dyDescent="0.45">
      <c r="A2767" s="89" t="s">
        <v>55</v>
      </c>
      <c r="B2767" s="89" t="s">
        <v>56</v>
      </c>
      <c r="C2767" s="89" t="s">
        <v>47</v>
      </c>
      <c r="D2767" s="90">
        <v>44763</v>
      </c>
      <c r="AC2767" s="89">
        <v>110.000016</v>
      </c>
      <c r="AI2767" s="89">
        <v>229.40355099999999</v>
      </c>
    </row>
    <row r="2768" spans="1:35" s="89" customFormat="1" x14ac:dyDescent="0.45">
      <c r="A2768" s="89" t="s">
        <v>55</v>
      </c>
      <c r="B2768" s="89" t="s">
        <v>56</v>
      </c>
      <c r="C2768" s="89" t="s">
        <v>47</v>
      </c>
      <c r="D2768" s="90">
        <v>44764</v>
      </c>
      <c r="AC2768" s="89">
        <v>110.000016</v>
      </c>
      <c r="AI2768" s="89">
        <v>229.40355099999999</v>
      </c>
    </row>
    <row r="2769" spans="1:35" s="89" customFormat="1" x14ac:dyDescent="0.45">
      <c r="A2769" s="89" t="s">
        <v>55</v>
      </c>
      <c r="B2769" s="89" t="s">
        <v>56</v>
      </c>
      <c r="C2769" s="89" t="s">
        <v>47</v>
      </c>
      <c r="D2769" s="90">
        <v>44765</v>
      </c>
      <c r="AC2769" s="89">
        <v>110.000016</v>
      </c>
      <c r="AI2769" s="89">
        <v>229.40355099999999</v>
      </c>
    </row>
    <row r="2770" spans="1:35" s="89" customFormat="1" x14ac:dyDescent="0.45">
      <c r="A2770" s="89" t="s">
        <v>55</v>
      </c>
      <c r="B2770" s="89" t="s">
        <v>56</v>
      </c>
      <c r="C2770" s="89" t="s">
        <v>47</v>
      </c>
      <c r="D2770" s="90">
        <v>44766</v>
      </c>
      <c r="AC2770" s="89">
        <v>110.000016</v>
      </c>
      <c r="AI2770" s="89">
        <v>229.40355099999999</v>
      </c>
    </row>
    <row r="2771" spans="1:35" s="89" customFormat="1" x14ac:dyDescent="0.45">
      <c r="A2771" s="89" t="s">
        <v>55</v>
      </c>
      <c r="B2771" s="89" t="s">
        <v>56</v>
      </c>
      <c r="C2771" s="89" t="s">
        <v>47</v>
      </c>
      <c r="D2771" s="90">
        <v>44767</v>
      </c>
      <c r="AC2771" s="89">
        <v>110.000016</v>
      </c>
      <c r="AI2771" s="89">
        <v>229.40355099999999</v>
      </c>
    </row>
    <row r="2772" spans="1:35" s="89" customFormat="1" x14ac:dyDescent="0.45">
      <c r="A2772" s="89" t="s">
        <v>55</v>
      </c>
      <c r="B2772" s="89" t="s">
        <v>56</v>
      </c>
      <c r="C2772" s="89" t="s">
        <v>47</v>
      </c>
      <c r="D2772" s="90">
        <v>44768</v>
      </c>
      <c r="AC2772" s="89">
        <v>110.000016</v>
      </c>
      <c r="AI2772" s="89">
        <v>229.40355099999999</v>
      </c>
    </row>
    <row r="2773" spans="1:35" s="89" customFormat="1" x14ac:dyDescent="0.45">
      <c r="A2773" s="89" t="s">
        <v>55</v>
      </c>
      <c r="B2773" s="89" t="s">
        <v>56</v>
      </c>
      <c r="C2773" s="89" t="s">
        <v>47</v>
      </c>
      <c r="D2773" s="90">
        <v>44769</v>
      </c>
      <c r="AC2773" s="89">
        <v>110.000016</v>
      </c>
      <c r="AI2773" s="89">
        <v>229.40355099999999</v>
      </c>
    </row>
    <row r="2774" spans="1:35" s="89" customFormat="1" x14ac:dyDescent="0.45">
      <c r="A2774" s="89" t="s">
        <v>55</v>
      </c>
      <c r="B2774" s="89" t="s">
        <v>56</v>
      </c>
      <c r="C2774" s="89" t="s">
        <v>47</v>
      </c>
      <c r="D2774" s="90">
        <v>44770</v>
      </c>
      <c r="AC2774" s="89">
        <v>110.000016</v>
      </c>
      <c r="AI2774" s="89">
        <v>229.40355099999999</v>
      </c>
    </row>
    <row r="2775" spans="1:35" s="89" customFormat="1" x14ac:dyDescent="0.45">
      <c r="A2775" s="89" t="s">
        <v>55</v>
      </c>
      <c r="B2775" s="89" t="s">
        <v>56</v>
      </c>
      <c r="C2775" s="89" t="s">
        <v>47</v>
      </c>
      <c r="D2775" s="90">
        <v>44771</v>
      </c>
      <c r="AC2775" s="89">
        <v>110.000016</v>
      </c>
      <c r="AI2775" s="89">
        <v>229.40355099999999</v>
      </c>
    </row>
    <row r="2776" spans="1:35" s="89" customFormat="1" x14ac:dyDescent="0.45">
      <c r="A2776" s="89" t="s">
        <v>55</v>
      </c>
      <c r="B2776" s="89" t="s">
        <v>56</v>
      </c>
      <c r="C2776" s="89" t="s">
        <v>47</v>
      </c>
      <c r="D2776" s="90">
        <v>44772</v>
      </c>
      <c r="AC2776" s="89">
        <v>110.000016</v>
      </c>
      <c r="AI2776" s="89">
        <v>229.40355099999999</v>
      </c>
    </row>
    <row r="2777" spans="1:35" s="89" customFormat="1" x14ac:dyDescent="0.45">
      <c r="A2777" s="89" t="s">
        <v>55</v>
      </c>
      <c r="B2777" s="89" t="s">
        <v>56</v>
      </c>
      <c r="C2777" s="89" t="s">
        <v>47</v>
      </c>
      <c r="D2777" s="90">
        <v>44773</v>
      </c>
      <c r="AC2777" s="89">
        <v>110.000016</v>
      </c>
      <c r="AI2777" s="89">
        <v>229.40355099999999</v>
      </c>
    </row>
    <row r="2778" spans="1:35" s="89" customFormat="1" x14ac:dyDescent="0.45">
      <c r="A2778" s="89" t="s">
        <v>55</v>
      </c>
      <c r="B2778" s="89" t="s">
        <v>56</v>
      </c>
      <c r="C2778" s="89" t="s">
        <v>47</v>
      </c>
      <c r="D2778" s="90">
        <v>44774</v>
      </c>
      <c r="AC2778" s="89">
        <v>110.000016</v>
      </c>
      <c r="AI2778" s="89">
        <v>229.40355099999999</v>
      </c>
    </row>
    <row r="2779" spans="1:35" s="89" customFormat="1" x14ac:dyDescent="0.45">
      <c r="A2779" s="89" t="s">
        <v>55</v>
      </c>
      <c r="B2779" s="89" t="s">
        <v>56</v>
      </c>
      <c r="C2779" s="89" t="s">
        <v>47</v>
      </c>
      <c r="D2779" s="90">
        <v>44775</v>
      </c>
      <c r="AC2779" s="89">
        <v>110.000016</v>
      </c>
      <c r="AI2779" s="89">
        <v>229.40355099999999</v>
      </c>
    </row>
    <row r="2780" spans="1:35" s="89" customFormat="1" x14ac:dyDescent="0.45">
      <c r="A2780" s="89" t="s">
        <v>55</v>
      </c>
      <c r="B2780" s="89" t="s">
        <v>56</v>
      </c>
      <c r="C2780" s="89" t="s">
        <v>47</v>
      </c>
      <c r="D2780" s="90">
        <v>44776</v>
      </c>
      <c r="AC2780" s="89">
        <v>110.000016</v>
      </c>
      <c r="AI2780" s="89">
        <v>229.40355099999999</v>
      </c>
    </row>
    <row r="2781" spans="1:35" s="89" customFormat="1" x14ac:dyDescent="0.45">
      <c r="A2781" s="89" t="s">
        <v>55</v>
      </c>
      <c r="B2781" s="89" t="s">
        <v>56</v>
      </c>
      <c r="C2781" s="89" t="s">
        <v>47</v>
      </c>
      <c r="D2781" s="90">
        <v>44777</v>
      </c>
      <c r="AC2781" s="89">
        <v>110.000016</v>
      </c>
      <c r="AI2781" s="89">
        <v>229.40355099999999</v>
      </c>
    </row>
    <row r="2782" spans="1:35" s="89" customFormat="1" x14ac:dyDescent="0.45">
      <c r="A2782" s="89" t="s">
        <v>55</v>
      </c>
      <c r="B2782" s="89" t="s">
        <v>56</v>
      </c>
      <c r="C2782" s="89" t="s">
        <v>47</v>
      </c>
      <c r="D2782" s="90">
        <v>44778</v>
      </c>
      <c r="AC2782" s="89">
        <v>110.000016</v>
      </c>
      <c r="AI2782" s="89">
        <v>229.40355099999999</v>
      </c>
    </row>
    <row r="2783" spans="1:35" s="89" customFormat="1" x14ac:dyDescent="0.45">
      <c r="A2783" s="89" t="s">
        <v>55</v>
      </c>
      <c r="B2783" s="89" t="s">
        <v>56</v>
      </c>
      <c r="C2783" s="89" t="s">
        <v>47</v>
      </c>
      <c r="D2783" s="90">
        <v>44779</v>
      </c>
      <c r="AC2783" s="89">
        <v>110.000016</v>
      </c>
      <c r="AI2783" s="89">
        <v>229.40355099999999</v>
      </c>
    </row>
    <row r="2784" spans="1:35" s="89" customFormat="1" x14ac:dyDescent="0.45">
      <c r="A2784" s="89" t="s">
        <v>55</v>
      </c>
      <c r="B2784" s="89" t="s">
        <v>56</v>
      </c>
      <c r="C2784" s="89" t="s">
        <v>47</v>
      </c>
      <c r="D2784" s="90">
        <v>44780</v>
      </c>
      <c r="AC2784" s="89">
        <v>110.000016</v>
      </c>
      <c r="AI2784" s="89">
        <v>229.40355099999999</v>
      </c>
    </row>
    <row r="2785" spans="1:35" s="89" customFormat="1" x14ac:dyDescent="0.45">
      <c r="A2785" s="89" t="s">
        <v>55</v>
      </c>
      <c r="B2785" s="89" t="s">
        <v>56</v>
      </c>
      <c r="C2785" s="89" t="s">
        <v>47</v>
      </c>
      <c r="D2785" s="90">
        <v>44781</v>
      </c>
      <c r="AC2785" s="89">
        <v>110.000016</v>
      </c>
      <c r="AI2785" s="89">
        <v>229.40355099999999</v>
      </c>
    </row>
    <row r="2786" spans="1:35" s="89" customFormat="1" x14ac:dyDescent="0.45">
      <c r="A2786" s="89" t="s">
        <v>55</v>
      </c>
      <c r="B2786" s="89" t="s">
        <v>56</v>
      </c>
      <c r="C2786" s="89" t="s">
        <v>47</v>
      </c>
      <c r="D2786" s="90">
        <v>44782</v>
      </c>
      <c r="AC2786" s="89">
        <v>110.000016</v>
      </c>
      <c r="AI2786" s="89">
        <v>229.40355099999999</v>
      </c>
    </row>
    <row r="2787" spans="1:35" s="89" customFormat="1" x14ac:dyDescent="0.45">
      <c r="A2787" s="89" t="s">
        <v>55</v>
      </c>
      <c r="B2787" s="89" t="s">
        <v>56</v>
      </c>
      <c r="C2787" s="89" t="s">
        <v>47</v>
      </c>
      <c r="D2787" s="90">
        <v>44783</v>
      </c>
      <c r="AC2787" s="89">
        <v>110.000016</v>
      </c>
      <c r="AI2787" s="89">
        <v>229.40355099999999</v>
      </c>
    </row>
    <row r="2788" spans="1:35" s="89" customFormat="1" x14ac:dyDescent="0.45">
      <c r="A2788" s="89" t="s">
        <v>55</v>
      </c>
      <c r="B2788" s="89" t="s">
        <v>56</v>
      </c>
      <c r="C2788" s="89" t="s">
        <v>47</v>
      </c>
      <c r="D2788" s="90">
        <v>44784</v>
      </c>
      <c r="AC2788" s="89">
        <v>110.000016</v>
      </c>
      <c r="AI2788" s="89">
        <v>229.40355099999999</v>
      </c>
    </row>
    <row r="2789" spans="1:35" s="89" customFormat="1" x14ac:dyDescent="0.45">
      <c r="A2789" s="89" t="s">
        <v>55</v>
      </c>
      <c r="B2789" s="89" t="s">
        <v>56</v>
      </c>
      <c r="C2789" s="89" t="s">
        <v>47</v>
      </c>
      <c r="D2789" s="90">
        <v>44785</v>
      </c>
      <c r="AC2789" s="89">
        <v>110.000016</v>
      </c>
      <c r="AI2789" s="89">
        <v>229.40355099999999</v>
      </c>
    </row>
    <row r="2790" spans="1:35" s="89" customFormat="1" x14ac:dyDescent="0.45">
      <c r="A2790" s="89" t="s">
        <v>55</v>
      </c>
      <c r="B2790" s="89" t="s">
        <v>56</v>
      </c>
      <c r="C2790" s="89" t="s">
        <v>47</v>
      </c>
      <c r="D2790" s="90">
        <v>44786</v>
      </c>
      <c r="AC2790" s="89">
        <v>110.000016</v>
      </c>
      <c r="AI2790" s="89">
        <v>229.40355099999999</v>
      </c>
    </row>
    <row r="2791" spans="1:35" s="89" customFormat="1" x14ac:dyDescent="0.45">
      <c r="A2791" s="89" t="s">
        <v>55</v>
      </c>
      <c r="B2791" s="89" t="s">
        <v>56</v>
      </c>
      <c r="C2791" s="89" t="s">
        <v>47</v>
      </c>
      <c r="D2791" s="90">
        <v>44787</v>
      </c>
      <c r="AC2791" s="89">
        <v>110.000016</v>
      </c>
      <c r="AI2791" s="89">
        <v>229.40355099999999</v>
      </c>
    </row>
    <row r="2792" spans="1:35" s="89" customFormat="1" x14ac:dyDescent="0.45">
      <c r="A2792" s="89" t="s">
        <v>55</v>
      </c>
      <c r="B2792" s="89" t="s">
        <v>56</v>
      </c>
      <c r="C2792" s="89" t="s">
        <v>47</v>
      </c>
      <c r="D2792" s="90">
        <v>44788</v>
      </c>
      <c r="AC2792" s="89">
        <v>110.000016</v>
      </c>
      <c r="AI2792" s="89">
        <v>229.40355099999999</v>
      </c>
    </row>
    <row r="2793" spans="1:35" s="89" customFormat="1" x14ac:dyDescent="0.45">
      <c r="A2793" s="89" t="s">
        <v>55</v>
      </c>
      <c r="B2793" s="89" t="s">
        <v>56</v>
      </c>
      <c r="C2793" s="89" t="s">
        <v>47</v>
      </c>
      <c r="D2793" s="90">
        <v>44789</v>
      </c>
      <c r="AC2793" s="89">
        <v>110.000016</v>
      </c>
      <c r="AI2793" s="89">
        <v>229.40355099999999</v>
      </c>
    </row>
    <row r="2794" spans="1:35" s="89" customFormat="1" x14ac:dyDescent="0.45">
      <c r="A2794" s="89" t="s">
        <v>55</v>
      </c>
      <c r="B2794" s="89" t="s">
        <v>56</v>
      </c>
      <c r="C2794" s="89" t="s">
        <v>47</v>
      </c>
      <c r="D2794" s="90">
        <v>44790</v>
      </c>
      <c r="AC2794" s="89">
        <v>110.000016</v>
      </c>
      <c r="AI2794" s="89">
        <v>229.40355099999999</v>
      </c>
    </row>
    <row r="2795" spans="1:35" s="89" customFormat="1" x14ac:dyDescent="0.45">
      <c r="A2795" s="89" t="s">
        <v>55</v>
      </c>
      <c r="B2795" s="89" t="s">
        <v>56</v>
      </c>
      <c r="C2795" s="89" t="s">
        <v>47</v>
      </c>
      <c r="D2795" s="90">
        <v>44791</v>
      </c>
      <c r="AC2795" s="89">
        <v>110.000016</v>
      </c>
      <c r="AI2795" s="89">
        <v>229.40355099999999</v>
      </c>
    </row>
    <row r="2796" spans="1:35" s="89" customFormat="1" x14ac:dyDescent="0.45">
      <c r="A2796" s="89" t="s">
        <v>55</v>
      </c>
      <c r="B2796" s="89" t="s">
        <v>56</v>
      </c>
      <c r="C2796" s="89" t="s">
        <v>47</v>
      </c>
      <c r="D2796" s="90">
        <v>44792</v>
      </c>
      <c r="AC2796" s="89">
        <v>110.000016</v>
      </c>
      <c r="AI2796" s="89">
        <v>229.40355099999999</v>
      </c>
    </row>
    <row r="2797" spans="1:35" s="89" customFormat="1" x14ac:dyDescent="0.45">
      <c r="A2797" s="89" t="s">
        <v>55</v>
      </c>
      <c r="B2797" s="89" t="s">
        <v>56</v>
      </c>
      <c r="C2797" s="89" t="s">
        <v>47</v>
      </c>
      <c r="D2797" s="90">
        <v>44793</v>
      </c>
      <c r="AC2797" s="89">
        <v>110.000016</v>
      </c>
      <c r="AI2797" s="89">
        <v>229.40355099999999</v>
      </c>
    </row>
    <row r="2798" spans="1:35" s="89" customFormat="1" x14ac:dyDescent="0.45">
      <c r="A2798" s="89" t="s">
        <v>55</v>
      </c>
      <c r="B2798" s="89" t="s">
        <v>56</v>
      </c>
      <c r="C2798" s="89" t="s">
        <v>47</v>
      </c>
      <c r="D2798" s="90">
        <v>44794</v>
      </c>
      <c r="AC2798" s="89">
        <v>110.000016</v>
      </c>
      <c r="AI2798" s="89">
        <v>229.40355099999999</v>
      </c>
    </row>
    <row r="2799" spans="1:35" s="89" customFormat="1" x14ac:dyDescent="0.45">
      <c r="A2799" s="89" t="s">
        <v>55</v>
      </c>
      <c r="B2799" s="89" t="s">
        <v>56</v>
      </c>
      <c r="C2799" s="89" t="s">
        <v>47</v>
      </c>
      <c r="D2799" s="90">
        <v>44795</v>
      </c>
      <c r="K2799" s="89">
        <v>1</v>
      </c>
      <c r="L2799" s="89">
        <v>1</v>
      </c>
      <c r="AA2799" s="89">
        <v>0</v>
      </c>
      <c r="AB2799" s="89">
        <v>0</v>
      </c>
      <c r="AC2799" s="89">
        <v>110.000016</v>
      </c>
      <c r="AI2799" s="89">
        <v>229.40355099999999</v>
      </c>
    </row>
    <row r="2800" spans="1:35" s="89" customFormat="1" x14ac:dyDescent="0.45">
      <c r="A2800" s="89" t="s">
        <v>55</v>
      </c>
      <c r="B2800" s="89" t="s">
        <v>56</v>
      </c>
      <c r="C2800" s="89" t="s">
        <v>47</v>
      </c>
      <c r="D2800" s="90">
        <v>44796</v>
      </c>
      <c r="K2800" s="89">
        <v>1</v>
      </c>
      <c r="L2800" s="89">
        <v>1</v>
      </c>
      <c r="AA2800" s="89">
        <v>0</v>
      </c>
      <c r="AB2800" s="89">
        <v>0</v>
      </c>
      <c r="AC2800" s="89">
        <v>110.000016</v>
      </c>
      <c r="AI2800" s="89">
        <v>229.40355099999999</v>
      </c>
    </row>
    <row r="2801" spans="1:35" s="89" customFormat="1" x14ac:dyDescent="0.45">
      <c r="A2801" s="89" t="s">
        <v>55</v>
      </c>
      <c r="B2801" s="89" t="s">
        <v>56</v>
      </c>
      <c r="C2801" s="89" t="s">
        <v>47</v>
      </c>
      <c r="D2801" s="90">
        <v>44797</v>
      </c>
      <c r="K2801" s="89">
        <v>1</v>
      </c>
      <c r="L2801" s="89">
        <v>1</v>
      </c>
      <c r="AA2801" s="89">
        <v>0</v>
      </c>
      <c r="AB2801" s="89">
        <v>0</v>
      </c>
      <c r="AC2801" s="89">
        <v>110.000016</v>
      </c>
      <c r="AI2801" s="89">
        <v>229.40355099999999</v>
      </c>
    </row>
    <row r="2802" spans="1:35" s="89" customFormat="1" x14ac:dyDescent="0.45">
      <c r="A2802" s="89" t="s">
        <v>55</v>
      </c>
      <c r="B2802" s="89" t="s">
        <v>56</v>
      </c>
      <c r="C2802" s="89" t="s">
        <v>47</v>
      </c>
      <c r="D2802" s="90">
        <v>44798</v>
      </c>
      <c r="K2802" s="89">
        <v>1</v>
      </c>
      <c r="L2802" s="89">
        <v>1</v>
      </c>
      <c r="AA2802" s="89">
        <v>0</v>
      </c>
      <c r="AB2802" s="89">
        <v>0</v>
      </c>
      <c r="AC2802" s="89">
        <v>110.000016</v>
      </c>
      <c r="AI2802" s="89">
        <v>229.40355099999999</v>
      </c>
    </row>
    <row r="2803" spans="1:35" s="89" customFormat="1" x14ac:dyDescent="0.45">
      <c r="A2803" s="89" t="s">
        <v>55</v>
      </c>
      <c r="B2803" s="89" t="s">
        <v>56</v>
      </c>
      <c r="C2803" s="89" t="s">
        <v>47</v>
      </c>
      <c r="D2803" s="90">
        <v>44799</v>
      </c>
      <c r="K2803" s="89">
        <v>1</v>
      </c>
      <c r="L2803" s="89">
        <v>1</v>
      </c>
      <c r="AA2803" s="89">
        <v>0</v>
      </c>
      <c r="AB2803" s="89">
        <v>0</v>
      </c>
      <c r="AC2803" s="89">
        <v>110.000016</v>
      </c>
      <c r="AI2803" s="89">
        <v>229.40355099999999</v>
      </c>
    </row>
    <row r="2804" spans="1:35" s="89" customFormat="1" x14ac:dyDescent="0.45">
      <c r="A2804" s="89" t="s">
        <v>55</v>
      </c>
      <c r="B2804" s="89" t="s">
        <v>56</v>
      </c>
      <c r="C2804" s="89" t="s">
        <v>47</v>
      </c>
      <c r="D2804" s="90">
        <v>44800</v>
      </c>
      <c r="K2804" s="89">
        <v>1</v>
      </c>
      <c r="L2804" s="89">
        <v>1</v>
      </c>
      <c r="AA2804" s="89">
        <v>0</v>
      </c>
      <c r="AB2804" s="89">
        <v>0</v>
      </c>
      <c r="AC2804" s="89">
        <v>110.000016</v>
      </c>
      <c r="AI2804" s="89">
        <v>229.40355099999999</v>
      </c>
    </row>
    <row r="2805" spans="1:35" s="89" customFormat="1" x14ac:dyDescent="0.45">
      <c r="A2805" s="89" t="s">
        <v>55</v>
      </c>
      <c r="B2805" s="89" t="s">
        <v>56</v>
      </c>
      <c r="C2805" s="89" t="s">
        <v>47</v>
      </c>
      <c r="D2805" s="90">
        <v>44801</v>
      </c>
      <c r="K2805" s="89">
        <v>1</v>
      </c>
      <c r="L2805" s="89">
        <v>1</v>
      </c>
      <c r="AA2805" s="89">
        <v>0</v>
      </c>
      <c r="AB2805" s="89">
        <v>0</v>
      </c>
      <c r="AC2805" s="89">
        <v>110.000016</v>
      </c>
      <c r="AI2805" s="89">
        <v>229.40355099999999</v>
      </c>
    </row>
    <row r="2806" spans="1:35" s="89" customFormat="1" x14ac:dyDescent="0.45">
      <c r="A2806" s="89" t="s">
        <v>55</v>
      </c>
      <c r="B2806" s="89" t="s">
        <v>56</v>
      </c>
      <c r="C2806" s="89" t="s">
        <v>47</v>
      </c>
      <c r="D2806" s="90">
        <v>44802</v>
      </c>
      <c r="K2806" s="89">
        <v>1</v>
      </c>
      <c r="L2806" s="89">
        <v>1</v>
      </c>
      <c r="AA2806" s="89">
        <v>0</v>
      </c>
      <c r="AB2806" s="89">
        <v>0</v>
      </c>
      <c r="AC2806" s="89">
        <v>110.000016</v>
      </c>
      <c r="AI2806" s="89">
        <v>229.40355099999999</v>
      </c>
    </row>
    <row r="2807" spans="1:35" s="89" customFormat="1" x14ac:dyDescent="0.45">
      <c r="A2807" s="89" t="s">
        <v>55</v>
      </c>
      <c r="B2807" s="89" t="s">
        <v>56</v>
      </c>
      <c r="C2807" s="89" t="s">
        <v>47</v>
      </c>
      <c r="D2807" s="90">
        <v>44803</v>
      </c>
      <c r="K2807" s="89">
        <v>1</v>
      </c>
      <c r="L2807" s="89">
        <v>1</v>
      </c>
      <c r="AA2807" s="89">
        <v>0</v>
      </c>
      <c r="AB2807" s="89">
        <v>0</v>
      </c>
      <c r="AC2807" s="89">
        <v>110.000016</v>
      </c>
      <c r="AI2807" s="89">
        <v>229.40355099999999</v>
      </c>
    </row>
    <row r="2808" spans="1:35" s="89" customFormat="1" x14ac:dyDescent="0.45">
      <c r="A2808" s="89" t="s">
        <v>55</v>
      </c>
      <c r="B2808" s="89" t="s">
        <v>56</v>
      </c>
      <c r="C2808" s="89" t="s">
        <v>47</v>
      </c>
      <c r="D2808" s="90">
        <v>44804</v>
      </c>
      <c r="K2808" s="89">
        <v>1</v>
      </c>
      <c r="L2808" s="89">
        <v>1</v>
      </c>
      <c r="AA2808" s="89">
        <v>0</v>
      </c>
      <c r="AB2808" s="89">
        <v>0</v>
      </c>
      <c r="AC2808" s="89">
        <v>110.000016</v>
      </c>
      <c r="AI2808" s="89">
        <v>229.40355099999999</v>
      </c>
    </row>
    <row r="2809" spans="1:35" s="89" customFormat="1" x14ac:dyDescent="0.45">
      <c r="A2809" s="89" t="s">
        <v>55</v>
      </c>
      <c r="B2809" s="89" t="s">
        <v>56</v>
      </c>
      <c r="C2809" s="89" t="s">
        <v>47</v>
      </c>
      <c r="D2809" s="90">
        <v>44805</v>
      </c>
      <c r="K2809" s="89">
        <v>1</v>
      </c>
      <c r="L2809" s="89">
        <v>1</v>
      </c>
      <c r="AA2809" s="89">
        <v>0</v>
      </c>
      <c r="AB2809" s="89">
        <v>0</v>
      </c>
      <c r="AC2809" s="89">
        <v>110.000016</v>
      </c>
      <c r="AI2809" s="89">
        <v>229.40355099999999</v>
      </c>
    </row>
    <row r="2810" spans="1:35" s="89" customFormat="1" x14ac:dyDescent="0.45">
      <c r="A2810" s="89" t="s">
        <v>55</v>
      </c>
      <c r="B2810" s="89" t="s">
        <v>56</v>
      </c>
      <c r="C2810" s="89" t="s">
        <v>47</v>
      </c>
      <c r="D2810" s="90">
        <v>44806</v>
      </c>
      <c r="K2810" s="89">
        <v>1</v>
      </c>
      <c r="L2810" s="89">
        <v>1</v>
      </c>
      <c r="AA2810" s="89">
        <v>0</v>
      </c>
      <c r="AB2810" s="89">
        <v>0</v>
      </c>
      <c r="AC2810" s="89">
        <v>110.000016</v>
      </c>
      <c r="AI2810" s="89">
        <v>229.40355099999999</v>
      </c>
    </row>
    <row r="2811" spans="1:35" s="89" customFormat="1" x14ac:dyDescent="0.45">
      <c r="A2811" s="89" t="s">
        <v>55</v>
      </c>
      <c r="B2811" s="89" t="s">
        <v>56</v>
      </c>
      <c r="C2811" s="89" t="s">
        <v>47</v>
      </c>
      <c r="D2811" s="90">
        <v>44807</v>
      </c>
      <c r="AC2811" s="89">
        <v>110.000016</v>
      </c>
      <c r="AI2811" s="89">
        <v>229.40355099999999</v>
      </c>
    </row>
    <row r="2812" spans="1:35" s="89" customFormat="1" x14ac:dyDescent="0.45">
      <c r="A2812" s="89" t="s">
        <v>55</v>
      </c>
      <c r="B2812" s="89" t="s">
        <v>56</v>
      </c>
      <c r="C2812" s="89" t="s">
        <v>47</v>
      </c>
      <c r="D2812" s="90">
        <v>44808</v>
      </c>
      <c r="AC2812" s="89">
        <v>110.000016</v>
      </c>
      <c r="AI2812" s="89">
        <v>229.40355099999999</v>
      </c>
    </row>
    <row r="2813" spans="1:35" s="89" customFormat="1" x14ac:dyDescent="0.45">
      <c r="A2813" s="89" t="s">
        <v>55</v>
      </c>
      <c r="B2813" s="89" t="s">
        <v>56</v>
      </c>
      <c r="C2813" s="89" t="s">
        <v>47</v>
      </c>
      <c r="D2813" s="90">
        <v>44809</v>
      </c>
      <c r="AC2813" s="89">
        <v>110.000016</v>
      </c>
      <c r="AI2813" s="89">
        <v>229.40355099999999</v>
      </c>
    </row>
    <row r="2814" spans="1:35" s="89" customFormat="1" x14ac:dyDescent="0.45">
      <c r="A2814" s="89" t="s">
        <v>55</v>
      </c>
      <c r="B2814" s="89" t="s">
        <v>56</v>
      </c>
      <c r="C2814" s="89" t="s">
        <v>47</v>
      </c>
      <c r="D2814" s="90">
        <v>44810</v>
      </c>
      <c r="AC2814" s="89">
        <v>110.000016</v>
      </c>
      <c r="AI2814" s="89">
        <v>229.40355099999999</v>
      </c>
    </row>
    <row r="2815" spans="1:35" s="89" customFormat="1" x14ac:dyDescent="0.45">
      <c r="A2815" s="89" t="s">
        <v>55</v>
      </c>
      <c r="B2815" s="89" t="s">
        <v>56</v>
      </c>
      <c r="C2815" s="89" t="s">
        <v>47</v>
      </c>
      <c r="D2815" s="90">
        <v>44811</v>
      </c>
      <c r="AC2815" s="89">
        <v>110.000016</v>
      </c>
      <c r="AI2815" s="89">
        <v>229.40355099999999</v>
      </c>
    </row>
    <row r="2816" spans="1:35" s="89" customFormat="1" x14ac:dyDescent="0.45">
      <c r="A2816" s="89" t="s">
        <v>55</v>
      </c>
      <c r="B2816" s="89" t="s">
        <v>56</v>
      </c>
      <c r="C2816" s="89" t="s">
        <v>47</v>
      </c>
      <c r="D2816" s="90">
        <v>44812</v>
      </c>
      <c r="AC2816" s="89">
        <v>110.000016</v>
      </c>
      <c r="AI2816" s="89">
        <v>229.40355099999999</v>
      </c>
    </row>
    <row r="2817" spans="1:35" s="89" customFormat="1" x14ac:dyDescent="0.45">
      <c r="A2817" s="89" t="s">
        <v>55</v>
      </c>
      <c r="B2817" s="89" t="s">
        <v>56</v>
      </c>
      <c r="C2817" s="89" t="s">
        <v>47</v>
      </c>
      <c r="D2817" s="90">
        <v>44813</v>
      </c>
      <c r="AC2817" s="89">
        <v>110.000016</v>
      </c>
      <c r="AI2817" s="89">
        <v>229.40355099999999</v>
      </c>
    </row>
    <row r="2818" spans="1:35" s="89" customFormat="1" x14ac:dyDescent="0.45">
      <c r="A2818" s="89" t="s">
        <v>55</v>
      </c>
      <c r="B2818" s="89" t="s">
        <v>56</v>
      </c>
      <c r="C2818" s="89" t="s">
        <v>47</v>
      </c>
      <c r="D2818" s="90">
        <v>44814</v>
      </c>
      <c r="AC2818" s="89">
        <v>110.000016</v>
      </c>
      <c r="AI2818" s="89">
        <v>229.40355099999999</v>
      </c>
    </row>
    <row r="2819" spans="1:35" s="89" customFormat="1" x14ac:dyDescent="0.45">
      <c r="A2819" s="89" t="s">
        <v>55</v>
      </c>
      <c r="B2819" s="89" t="s">
        <v>56</v>
      </c>
      <c r="C2819" s="89" t="s">
        <v>47</v>
      </c>
      <c r="D2819" s="90">
        <v>44815</v>
      </c>
      <c r="AC2819" s="89">
        <v>110.000016</v>
      </c>
      <c r="AI2819" s="89">
        <v>229.40355099999999</v>
      </c>
    </row>
    <row r="2820" spans="1:35" s="89" customFormat="1" x14ac:dyDescent="0.45">
      <c r="A2820" s="89" t="s">
        <v>55</v>
      </c>
      <c r="B2820" s="89" t="s">
        <v>56</v>
      </c>
      <c r="C2820" s="89" t="s">
        <v>47</v>
      </c>
      <c r="D2820" s="90">
        <v>44816</v>
      </c>
      <c r="AC2820" s="89">
        <v>110.000016</v>
      </c>
      <c r="AI2820" s="89">
        <v>229.40355099999999</v>
      </c>
    </row>
    <row r="2821" spans="1:35" s="89" customFormat="1" x14ac:dyDescent="0.45">
      <c r="A2821" s="89" t="s">
        <v>55</v>
      </c>
      <c r="B2821" s="89" t="s">
        <v>56</v>
      </c>
      <c r="C2821" s="89" t="s">
        <v>47</v>
      </c>
      <c r="D2821" s="90">
        <v>44817</v>
      </c>
      <c r="AC2821" s="89">
        <v>110.000016</v>
      </c>
      <c r="AI2821" s="89">
        <v>229.40355099999999</v>
      </c>
    </row>
    <row r="2822" spans="1:35" s="89" customFormat="1" x14ac:dyDescent="0.45">
      <c r="A2822" s="89" t="s">
        <v>55</v>
      </c>
      <c r="B2822" s="89" t="s">
        <v>56</v>
      </c>
      <c r="C2822" s="89" t="s">
        <v>47</v>
      </c>
      <c r="D2822" s="90">
        <v>44818</v>
      </c>
      <c r="AC2822" s="89">
        <v>110.000016</v>
      </c>
      <c r="AI2822" s="89">
        <v>229.40355099999999</v>
      </c>
    </row>
    <row r="2823" spans="1:35" s="89" customFormat="1" x14ac:dyDescent="0.45">
      <c r="A2823" s="89" t="s">
        <v>55</v>
      </c>
      <c r="B2823" s="89" t="s">
        <v>56</v>
      </c>
      <c r="C2823" s="89" t="s">
        <v>47</v>
      </c>
      <c r="D2823" s="90">
        <v>44819</v>
      </c>
      <c r="AC2823" s="89">
        <v>110.000016</v>
      </c>
      <c r="AI2823" s="89">
        <v>229.40355099999999</v>
      </c>
    </row>
    <row r="2824" spans="1:35" s="89" customFormat="1" x14ac:dyDescent="0.45">
      <c r="A2824" s="89" t="s">
        <v>55</v>
      </c>
      <c r="B2824" s="89" t="s">
        <v>56</v>
      </c>
      <c r="C2824" s="89" t="s">
        <v>47</v>
      </c>
      <c r="D2824" s="90">
        <v>44820</v>
      </c>
      <c r="AC2824" s="89">
        <v>110.000016</v>
      </c>
      <c r="AI2824" s="89">
        <v>229.40355099999999</v>
      </c>
    </row>
    <row r="2825" spans="1:35" s="89" customFormat="1" x14ac:dyDescent="0.45">
      <c r="A2825" s="89" t="s">
        <v>55</v>
      </c>
      <c r="B2825" s="89" t="s">
        <v>56</v>
      </c>
      <c r="C2825" s="89" t="s">
        <v>47</v>
      </c>
      <c r="D2825" s="90">
        <v>44821</v>
      </c>
      <c r="AC2825" s="89">
        <v>110.000016</v>
      </c>
      <c r="AI2825" s="89">
        <v>229.40355099999999</v>
      </c>
    </row>
    <row r="2826" spans="1:35" s="89" customFormat="1" x14ac:dyDescent="0.45">
      <c r="A2826" s="89" t="s">
        <v>55</v>
      </c>
      <c r="B2826" s="89" t="s">
        <v>56</v>
      </c>
      <c r="C2826" s="89" t="s">
        <v>47</v>
      </c>
      <c r="D2826" s="90">
        <v>44822</v>
      </c>
      <c r="AC2826" s="89">
        <v>110.000016</v>
      </c>
      <c r="AI2826" s="89">
        <v>229.40355099999999</v>
      </c>
    </row>
    <row r="2827" spans="1:35" s="89" customFormat="1" x14ac:dyDescent="0.45">
      <c r="A2827" s="89" t="s">
        <v>55</v>
      </c>
      <c r="B2827" s="89" t="s">
        <v>56</v>
      </c>
      <c r="C2827" s="89" t="s">
        <v>47</v>
      </c>
      <c r="D2827" s="90">
        <v>44823</v>
      </c>
      <c r="AC2827" s="89">
        <v>110.000016</v>
      </c>
      <c r="AI2827" s="89">
        <v>229.40355099999999</v>
      </c>
    </row>
    <row r="2828" spans="1:35" s="89" customFormat="1" x14ac:dyDescent="0.45">
      <c r="A2828" s="89" t="s">
        <v>55</v>
      </c>
      <c r="B2828" s="89" t="s">
        <v>56</v>
      </c>
      <c r="C2828" s="89" t="s">
        <v>47</v>
      </c>
      <c r="D2828" s="90">
        <v>44824</v>
      </c>
      <c r="AC2828" s="89">
        <v>110.000016</v>
      </c>
      <c r="AI2828" s="89">
        <v>229.40355099999999</v>
      </c>
    </row>
    <row r="2829" spans="1:35" s="89" customFormat="1" x14ac:dyDescent="0.45">
      <c r="A2829" s="89" t="s">
        <v>55</v>
      </c>
      <c r="B2829" s="89" t="s">
        <v>56</v>
      </c>
      <c r="C2829" s="89" t="s">
        <v>47</v>
      </c>
      <c r="D2829" s="90">
        <v>44825</v>
      </c>
      <c r="AC2829" s="89">
        <v>110.000016</v>
      </c>
      <c r="AI2829" s="89">
        <v>229.40355099999999</v>
      </c>
    </row>
    <row r="2830" spans="1:35" s="89" customFormat="1" x14ac:dyDescent="0.45">
      <c r="A2830" s="89" t="s">
        <v>55</v>
      </c>
      <c r="B2830" s="89" t="s">
        <v>56</v>
      </c>
      <c r="C2830" s="89" t="s">
        <v>47</v>
      </c>
      <c r="D2830" s="90">
        <v>44826</v>
      </c>
      <c r="AC2830" s="89">
        <v>110.000016</v>
      </c>
      <c r="AI2830" s="89">
        <v>229.40355099999999</v>
      </c>
    </row>
    <row r="2831" spans="1:35" s="89" customFormat="1" x14ac:dyDescent="0.45">
      <c r="A2831" s="89" t="s">
        <v>55</v>
      </c>
      <c r="B2831" s="89" t="s">
        <v>56</v>
      </c>
      <c r="C2831" s="89" t="s">
        <v>47</v>
      </c>
      <c r="D2831" s="90">
        <v>44827</v>
      </c>
      <c r="AC2831" s="89">
        <v>110.000016</v>
      </c>
      <c r="AI2831" s="89">
        <v>229.40355099999999</v>
      </c>
    </row>
    <row r="2832" spans="1:35" s="89" customFormat="1" x14ac:dyDescent="0.45">
      <c r="A2832" s="89" t="s">
        <v>55</v>
      </c>
      <c r="B2832" s="89" t="s">
        <v>56</v>
      </c>
      <c r="C2832" s="89" t="s">
        <v>47</v>
      </c>
      <c r="D2832" s="90">
        <v>44828</v>
      </c>
      <c r="AC2832" s="89">
        <v>110.000016</v>
      </c>
      <c r="AI2832" s="89">
        <v>229.40355099999999</v>
      </c>
    </row>
    <row r="2833" spans="1:35" s="89" customFormat="1" x14ac:dyDescent="0.45">
      <c r="A2833" s="89" t="s">
        <v>55</v>
      </c>
      <c r="B2833" s="89" t="s">
        <v>56</v>
      </c>
      <c r="C2833" s="89" t="s">
        <v>47</v>
      </c>
      <c r="D2833" s="90">
        <v>44829</v>
      </c>
      <c r="AC2833" s="89">
        <v>110.000016</v>
      </c>
      <c r="AI2833" s="89">
        <v>229.40355099999999</v>
      </c>
    </row>
    <row r="2834" spans="1:35" s="89" customFormat="1" x14ac:dyDescent="0.45">
      <c r="A2834" s="89" t="s">
        <v>55</v>
      </c>
      <c r="B2834" s="89" t="s">
        <v>56</v>
      </c>
      <c r="C2834" s="89" t="s">
        <v>47</v>
      </c>
      <c r="D2834" s="90">
        <v>44830</v>
      </c>
      <c r="AC2834" s="89">
        <v>110.000016</v>
      </c>
      <c r="AI2834" s="89">
        <v>229.40355099999999</v>
      </c>
    </row>
    <row r="2835" spans="1:35" s="89" customFormat="1" x14ac:dyDescent="0.45">
      <c r="A2835" s="89" t="s">
        <v>55</v>
      </c>
      <c r="B2835" s="89" t="s">
        <v>56</v>
      </c>
      <c r="C2835" s="89" t="s">
        <v>47</v>
      </c>
      <c r="D2835" s="90">
        <v>44831</v>
      </c>
      <c r="AC2835" s="89">
        <v>110.000016</v>
      </c>
      <c r="AI2835" s="89">
        <v>229.40355099999999</v>
      </c>
    </row>
    <row r="2836" spans="1:35" s="89" customFormat="1" x14ac:dyDescent="0.45">
      <c r="A2836" s="89" t="s">
        <v>55</v>
      </c>
      <c r="B2836" s="89" t="s">
        <v>56</v>
      </c>
      <c r="C2836" s="89" t="s">
        <v>47</v>
      </c>
      <c r="D2836" s="90">
        <v>44832</v>
      </c>
      <c r="AC2836" s="89">
        <v>110.000016</v>
      </c>
      <c r="AI2836" s="89">
        <v>229.40355099999999</v>
      </c>
    </row>
    <row r="2837" spans="1:35" s="89" customFormat="1" x14ac:dyDescent="0.45">
      <c r="A2837" s="89" t="s">
        <v>55</v>
      </c>
      <c r="B2837" s="89" t="s">
        <v>56</v>
      </c>
      <c r="C2837" s="89" t="s">
        <v>47</v>
      </c>
      <c r="D2837" s="90">
        <v>44833</v>
      </c>
      <c r="AC2837" s="89">
        <v>110.000016</v>
      </c>
      <c r="AI2837" s="89">
        <v>229.40355099999999</v>
      </c>
    </row>
    <row r="2838" spans="1:35" s="89" customFormat="1" x14ac:dyDescent="0.45">
      <c r="A2838" s="89" t="s">
        <v>55</v>
      </c>
      <c r="B2838" s="89" t="s">
        <v>56</v>
      </c>
      <c r="C2838" s="89" t="s">
        <v>47</v>
      </c>
      <c r="D2838" s="90">
        <v>44834</v>
      </c>
      <c r="AC2838" s="89">
        <v>110.000016</v>
      </c>
      <c r="AI2838" s="89">
        <v>229.40355099999999</v>
      </c>
    </row>
    <row r="2839" spans="1:35" s="89" customFormat="1" x14ac:dyDescent="0.45">
      <c r="A2839" s="89" t="s">
        <v>55</v>
      </c>
      <c r="B2839" s="89" t="s">
        <v>56</v>
      </c>
      <c r="C2839" s="89" t="s">
        <v>47</v>
      </c>
      <c r="D2839" s="90">
        <v>44835</v>
      </c>
      <c r="AI2839" s="89">
        <v>229.40355099999999</v>
      </c>
    </row>
    <row r="2840" spans="1:35" s="89" customFormat="1" x14ac:dyDescent="0.45">
      <c r="A2840" s="89" t="s">
        <v>55</v>
      </c>
      <c r="B2840" s="89" t="s">
        <v>56</v>
      </c>
      <c r="C2840" s="89" t="s">
        <v>47</v>
      </c>
      <c r="D2840" s="90">
        <v>44836</v>
      </c>
      <c r="AI2840" s="89">
        <v>229.40355099999999</v>
      </c>
    </row>
    <row r="2841" spans="1:35" s="89" customFormat="1" x14ac:dyDescent="0.45">
      <c r="A2841" s="89" t="s">
        <v>55</v>
      </c>
      <c r="B2841" s="89" t="s">
        <v>56</v>
      </c>
      <c r="C2841" s="89" t="s">
        <v>47</v>
      </c>
      <c r="D2841" s="90">
        <v>44837</v>
      </c>
      <c r="AI2841" s="89">
        <v>229.40355099999999</v>
      </c>
    </row>
    <row r="2842" spans="1:35" s="89" customFormat="1" x14ac:dyDescent="0.45">
      <c r="A2842" s="89" t="s">
        <v>55</v>
      </c>
      <c r="B2842" s="89" t="s">
        <v>56</v>
      </c>
      <c r="C2842" s="89" t="s">
        <v>47</v>
      </c>
      <c r="D2842" s="90">
        <v>44838</v>
      </c>
      <c r="AI2842" s="89">
        <v>229.40355099999999</v>
      </c>
    </row>
    <row r="2843" spans="1:35" s="89" customFormat="1" x14ac:dyDescent="0.45">
      <c r="A2843" s="89" t="s">
        <v>55</v>
      </c>
      <c r="B2843" s="89" t="s">
        <v>56</v>
      </c>
      <c r="C2843" s="89" t="s">
        <v>47</v>
      </c>
      <c r="D2843" s="90">
        <v>44839</v>
      </c>
      <c r="AI2843" s="89">
        <v>229.40355099999999</v>
      </c>
    </row>
    <row r="2844" spans="1:35" s="89" customFormat="1" x14ac:dyDescent="0.45">
      <c r="A2844" s="89" t="s">
        <v>55</v>
      </c>
      <c r="B2844" s="89" t="s">
        <v>56</v>
      </c>
      <c r="C2844" s="89" t="s">
        <v>47</v>
      </c>
      <c r="D2844" s="90">
        <v>44840</v>
      </c>
      <c r="AI2844" s="89">
        <v>229.40355099999999</v>
      </c>
    </row>
    <row r="2845" spans="1:35" s="89" customFormat="1" x14ac:dyDescent="0.45">
      <c r="A2845" s="89" t="s">
        <v>55</v>
      </c>
      <c r="B2845" s="89" t="s">
        <v>56</v>
      </c>
      <c r="C2845" s="89" t="s">
        <v>47</v>
      </c>
      <c r="D2845" s="90">
        <v>44841</v>
      </c>
      <c r="AI2845" s="89">
        <v>229.40355099999999</v>
      </c>
    </row>
    <row r="2846" spans="1:35" s="89" customFormat="1" x14ac:dyDescent="0.45">
      <c r="A2846" s="89" t="s">
        <v>55</v>
      </c>
      <c r="B2846" s="89" t="s">
        <v>56</v>
      </c>
      <c r="C2846" s="89" t="s">
        <v>47</v>
      </c>
      <c r="D2846" s="90">
        <v>44842</v>
      </c>
      <c r="AI2846" s="89">
        <v>229.40355099999999</v>
      </c>
    </row>
    <row r="2847" spans="1:35" s="89" customFormat="1" x14ac:dyDescent="0.45">
      <c r="A2847" s="89" t="s">
        <v>55</v>
      </c>
      <c r="B2847" s="89" t="s">
        <v>56</v>
      </c>
      <c r="C2847" s="89" t="s">
        <v>47</v>
      </c>
      <c r="D2847" s="90">
        <v>44843</v>
      </c>
      <c r="AI2847" s="89">
        <v>229.40355099999999</v>
      </c>
    </row>
    <row r="2848" spans="1:35" s="89" customFormat="1" x14ac:dyDescent="0.45">
      <c r="A2848" s="89" t="s">
        <v>55</v>
      </c>
      <c r="B2848" s="89" t="s">
        <v>56</v>
      </c>
      <c r="C2848" s="89" t="s">
        <v>47</v>
      </c>
      <c r="D2848" s="90">
        <v>44844</v>
      </c>
      <c r="AI2848" s="89">
        <v>229.40355099999999</v>
      </c>
    </row>
    <row r="2849" spans="1:35" s="89" customFormat="1" x14ac:dyDescent="0.45">
      <c r="A2849" s="89" t="s">
        <v>55</v>
      </c>
      <c r="B2849" s="89" t="s">
        <v>56</v>
      </c>
      <c r="C2849" s="89" t="s">
        <v>47</v>
      </c>
      <c r="D2849" s="90">
        <v>44845</v>
      </c>
      <c r="AI2849" s="89">
        <v>229.40355099999999</v>
      </c>
    </row>
    <row r="2850" spans="1:35" s="89" customFormat="1" x14ac:dyDescent="0.45">
      <c r="A2850" s="89" t="s">
        <v>55</v>
      </c>
      <c r="B2850" s="89" t="s">
        <v>56</v>
      </c>
      <c r="C2850" s="89" t="s">
        <v>47</v>
      </c>
      <c r="D2850" s="90">
        <v>44846</v>
      </c>
      <c r="AI2850" s="89">
        <v>229.40355099999999</v>
      </c>
    </row>
    <row r="2851" spans="1:35" s="89" customFormat="1" x14ac:dyDescent="0.45">
      <c r="A2851" s="89" t="s">
        <v>55</v>
      </c>
      <c r="B2851" s="89" t="s">
        <v>56</v>
      </c>
      <c r="C2851" s="89" t="s">
        <v>47</v>
      </c>
      <c r="D2851" s="90">
        <v>44847</v>
      </c>
      <c r="AI2851" s="89">
        <v>229.40355099999999</v>
      </c>
    </row>
    <row r="2852" spans="1:35" s="89" customFormat="1" x14ac:dyDescent="0.45">
      <c r="A2852" s="89" t="s">
        <v>55</v>
      </c>
      <c r="B2852" s="89" t="s">
        <v>56</v>
      </c>
      <c r="C2852" s="89" t="s">
        <v>47</v>
      </c>
      <c r="D2852" s="90">
        <v>44848</v>
      </c>
      <c r="AI2852" s="89">
        <v>229.40355099999999</v>
      </c>
    </row>
    <row r="2853" spans="1:35" s="89" customFormat="1" x14ac:dyDescent="0.45">
      <c r="A2853" s="89" t="s">
        <v>55</v>
      </c>
      <c r="B2853" s="89" t="s">
        <v>56</v>
      </c>
      <c r="C2853" s="89" t="s">
        <v>47</v>
      </c>
      <c r="D2853" s="90">
        <v>44849</v>
      </c>
      <c r="AI2853" s="89">
        <v>229.40355099999999</v>
      </c>
    </row>
    <row r="2854" spans="1:35" s="89" customFormat="1" x14ac:dyDescent="0.45">
      <c r="A2854" s="89" t="s">
        <v>55</v>
      </c>
      <c r="B2854" s="89" t="s">
        <v>56</v>
      </c>
      <c r="C2854" s="89" t="s">
        <v>47</v>
      </c>
      <c r="D2854" s="90">
        <v>44850</v>
      </c>
      <c r="AI2854" s="89">
        <v>229.40355099999999</v>
      </c>
    </row>
    <row r="2855" spans="1:35" s="89" customFormat="1" x14ac:dyDescent="0.45">
      <c r="A2855" s="89" t="s">
        <v>55</v>
      </c>
      <c r="B2855" s="89" t="s">
        <v>56</v>
      </c>
      <c r="C2855" s="89" t="s">
        <v>47</v>
      </c>
      <c r="D2855" s="90">
        <v>44851</v>
      </c>
      <c r="AI2855" s="89">
        <v>229.40355099999999</v>
      </c>
    </row>
    <row r="2856" spans="1:35" s="89" customFormat="1" x14ac:dyDescent="0.45">
      <c r="A2856" s="89" t="s">
        <v>55</v>
      </c>
      <c r="B2856" s="89" t="s">
        <v>56</v>
      </c>
      <c r="C2856" s="89" t="s">
        <v>47</v>
      </c>
      <c r="D2856" s="90">
        <v>44852</v>
      </c>
      <c r="AI2856" s="89">
        <v>229.40355099999999</v>
      </c>
    </row>
    <row r="2857" spans="1:35" s="89" customFormat="1" x14ac:dyDescent="0.45">
      <c r="A2857" s="89" t="s">
        <v>55</v>
      </c>
      <c r="B2857" s="89" t="s">
        <v>56</v>
      </c>
      <c r="C2857" s="89" t="s">
        <v>47</v>
      </c>
      <c r="D2857" s="90">
        <v>44853</v>
      </c>
      <c r="AI2857" s="89">
        <v>229.40355099999999</v>
      </c>
    </row>
    <row r="2858" spans="1:35" s="89" customFormat="1" x14ac:dyDescent="0.45">
      <c r="A2858" s="89" t="s">
        <v>55</v>
      </c>
      <c r="B2858" s="89" t="s">
        <v>56</v>
      </c>
      <c r="C2858" s="89" t="s">
        <v>47</v>
      </c>
      <c r="D2858" s="90">
        <v>44854</v>
      </c>
      <c r="AI2858" s="89">
        <v>229.40355099999999</v>
      </c>
    </row>
    <row r="2859" spans="1:35" s="89" customFormat="1" x14ac:dyDescent="0.45">
      <c r="A2859" s="89" t="s">
        <v>55</v>
      </c>
      <c r="B2859" s="89" t="s">
        <v>56</v>
      </c>
      <c r="C2859" s="89" t="s">
        <v>47</v>
      </c>
      <c r="D2859" s="90">
        <v>44855</v>
      </c>
      <c r="AI2859" s="89">
        <v>229.40355099999999</v>
      </c>
    </row>
    <row r="2860" spans="1:35" s="89" customFormat="1" x14ac:dyDescent="0.45">
      <c r="A2860" s="89" t="s">
        <v>55</v>
      </c>
      <c r="B2860" s="89" t="s">
        <v>56</v>
      </c>
      <c r="C2860" s="89" t="s">
        <v>47</v>
      </c>
      <c r="D2860" s="90">
        <v>44856</v>
      </c>
      <c r="AI2860" s="89">
        <v>229.40355099999999</v>
      </c>
    </row>
    <row r="2861" spans="1:35" s="89" customFormat="1" x14ac:dyDescent="0.45">
      <c r="A2861" s="89" t="s">
        <v>55</v>
      </c>
      <c r="B2861" s="89" t="s">
        <v>56</v>
      </c>
      <c r="C2861" s="89" t="s">
        <v>47</v>
      </c>
      <c r="D2861" s="90">
        <v>44857</v>
      </c>
      <c r="AI2861" s="89">
        <v>229.40355099999999</v>
      </c>
    </row>
    <row r="2862" spans="1:35" s="89" customFormat="1" x14ac:dyDescent="0.45">
      <c r="A2862" s="89" t="s">
        <v>55</v>
      </c>
      <c r="B2862" s="89" t="s">
        <v>56</v>
      </c>
      <c r="C2862" s="89" t="s">
        <v>47</v>
      </c>
      <c r="D2862" s="90">
        <v>44858</v>
      </c>
      <c r="AI2862" s="89">
        <v>229.40355099999999</v>
      </c>
    </row>
    <row r="2863" spans="1:35" s="89" customFormat="1" x14ac:dyDescent="0.45">
      <c r="A2863" s="89" t="s">
        <v>55</v>
      </c>
      <c r="B2863" s="89" t="s">
        <v>56</v>
      </c>
      <c r="C2863" s="89" t="s">
        <v>47</v>
      </c>
      <c r="D2863" s="90">
        <v>44859</v>
      </c>
      <c r="AI2863" s="89">
        <v>229.40355099999999</v>
      </c>
    </row>
    <row r="2864" spans="1:35" s="89" customFormat="1" x14ac:dyDescent="0.45">
      <c r="A2864" s="89" t="s">
        <v>55</v>
      </c>
      <c r="B2864" s="89" t="s">
        <v>56</v>
      </c>
      <c r="C2864" s="89" t="s">
        <v>47</v>
      </c>
      <c r="D2864" s="90">
        <v>44860</v>
      </c>
      <c r="AI2864" s="89">
        <v>229.40355099999999</v>
      </c>
    </row>
    <row r="2865" spans="1:35" s="89" customFormat="1" x14ac:dyDescent="0.45">
      <c r="A2865" s="89" t="s">
        <v>55</v>
      </c>
      <c r="B2865" s="89" t="s">
        <v>56</v>
      </c>
      <c r="C2865" s="89" t="s">
        <v>47</v>
      </c>
      <c r="D2865" s="90">
        <v>44861</v>
      </c>
      <c r="AI2865" s="89">
        <v>229.40355099999999</v>
      </c>
    </row>
    <row r="2866" spans="1:35" s="89" customFormat="1" x14ac:dyDescent="0.45">
      <c r="A2866" s="89" t="s">
        <v>55</v>
      </c>
      <c r="B2866" s="89" t="s">
        <v>56</v>
      </c>
      <c r="C2866" s="89" t="s">
        <v>47</v>
      </c>
      <c r="D2866" s="90">
        <v>44862</v>
      </c>
      <c r="AI2866" s="89">
        <v>229.40355099999999</v>
      </c>
    </row>
    <row r="2867" spans="1:35" s="89" customFormat="1" x14ac:dyDescent="0.45">
      <c r="A2867" s="89" t="s">
        <v>55</v>
      </c>
      <c r="B2867" s="89" t="s">
        <v>56</v>
      </c>
      <c r="C2867" s="89" t="s">
        <v>47</v>
      </c>
      <c r="D2867" s="90">
        <v>44863</v>
      </c>
      <c r="AI2867" s="89">
        <v>238.9620323</v>
      </c>
    </row>
    <row r="2868" spans="1:35" s="89" customFormat="1" x14ac:dyDescent="0.45">
      <c r="A2868" s="89" t="s">
        <v>55</v>
      </c>
      <c r="B2868" s="89" t="s">
        <v>56</v>
      </c>
      <c r="C2868" s="89" t="s">
        <v>47</v>
      </c>
      <c r="D2868" s="90">
        <v>44864</v>
      </c>
      <c r="AI2868" s="89">
        <v>229.40355099999999</v>
      </c>
    </row>
    <row r="2869" spans="1:35" s="89" customFormat="1" x14ac:dyDescent="0.45">
      <c r="A2869" s="89" t="s">
        <v>55</v>
      </c>
      <c r="B2869" s="89" t="s">
        <v>56</v>
      </c>
      <c r="C2869" s="89" t="s">
        <v>47</v>
      </c>
      <c r="D2869" s="90">
        <v>44865</v>
      </c>
      <c r="AI2869" s="89">
        <v>229.40355099999999</v>
      </c>
    </row>
    <row r="2870" spans="1:35" s="89" customFormat="1" x14ac:dyDescent="0.45">
      <c r="A2870" s="89" t="s">
        <v>55</v>
      </c>
      <c r="B2870" s="89" t="s">
        <v>56</v>
      </c>
      <c r="C2870" s="89" t="s">
        <v>47</v>
      </c>
      <c r="D2870" s="90">
        <v>44866</v>
      </c>
      <c r="AI2870" s="89">
        <v>229.40355099999999</v>
      </c>
    </row>
    <row r="2871" spans="1:35" s="89" customFormat="1" x14ac:dyDescent="0.45">
      <c r="A2871" s="89" t="s">
        <v>55</v>
      </c>
      <c r="B2871" s="89" t="s">
        <v>56</v>
      </c>
      <c r="C2871" s="89" t="s">
        <v>47</v>
      </c>
      <c r="D2871" s="90">
        <v>44867</v>
      </c>
      <c r="AI2871" s="89">
        <v>229.40355099999999</v>
      </c>
    </row>
    <row r="2872" spans="1:35" s="89" customFormat="1" x14ac:dyDescent="0.45">
      <c r="A2872" s="89" t="s">
        <v>55</v>
      </c>
      <c r="B2872" s="89" t="s">
        <v>56</v>
      </c>
      <c r="C2872" s="89" t="s">
        <v>47</v>
      </c>
      <c r="D2872" s="90">
        <v>44868</v>
      </c>
      <c r="AI2872" s="89">
        <v>229.40355099999999</v>
      </c>
    </row>
    <row r="2873" spans="1:35" s="89" customFormat="1" x14ac:dyDescent="0.45">
      <c r="A2873" s="89" t="s">
        <v>55</v>
      </c>
      <c r="B2873" s="89" t="s">
        <v>56</v>
      </c>
      <c r="C2873" s="89" t="s">
        <v>47</v>
      </c>
      <c r="D2873" s="90">
        <v>44869</v>
      </c>
      <c r="AI2873" s="89">
        <v>229.40355099999999</v>
      </c>
    </row>
    <row r="2874" spans="1:35" s="89" customFormat="1" x14ac:dyDescent="0.45">
      <c r="A2874" s="89" t="s">
        <v>55</v>
      </c>
      <c r="B2874" s="89" t="s">
        <v>56</v>
      </c>
      <c r="C2874" s="89" t="s">
        <v>47</v>
      </c>
      <c r="D2874" s="90">
        <v>44870</v>
      </c>
      <c r="AI2874" s="89">
        <v>229.40355099999999</v>
      </c>
    </row>
    <row r="2875" spans="1:35" s="89" customFormat="1" x14ac:dyDescent="0.45">
      <c r="A2875" s="89" t="s">
        <v>55</v>
      </c>
      <c r="B2875" s="89" t="s">
        <v>56</v>
      </c>
      <c r="C2875" s="89" t="s">
        <v>47</v>
      </c>
      <c r="D2875" s="90">
        <v>44871</v>
      </c>
      <c r="AI2875" s="89">
        <v>229.40355099999999</v>
      </c>
    </row>
    <row r="2876" spans="1:35" s="89" customFormat="1" x14ac:dyDescent="0.45">
      <c r="A2876" s="89" t="s">
        <v>55</v>
      </c>
      <c r="B2876" s="89" t="s">
        <v>56</v>
      </c>
      <c r="C2876" s="89" t="s">
        <v>47</v>
      </c>
      <c r="D2876" s="90">
        <v>44872</v>
      </c>
      <c r="AI2876" s="89">
        <v>229.40355099999999</v>
      </c>
    </row>
    <row r="2877" spans="1:35" s="89" customFormat="1" x14ac:dyDescent="0.45">
      <c r="A2877" s="89" t="s">
        <v>55</v>
      </c>
      <c r="B2877" s="89" t="s">
        <v>56</v>
      </c>
      <c r="C2877" s="89" t="s">
        <v>47</v>
      </c>
      <c r="D2877" s="90">
        <v>44873</v>
      </c>
      <c r="AI2877" s="89">
        <v>229.40355099999999</v>
      </c>
    </row>
    <row r="2878" spans="1:35" s="89" customFormat="1" x14ac:dyDescent="0.45">
      <c r="A2878" s="89" t="s">
        <v>55</v>
      </c>
      <c r="B2878" s="89" t="s">
        <v>56</v>
      </c>
      <c r="C2878" s="89" t="s">
        <v>47</v>
      </c>
      <c r="D2878" s="90">
        <v>44874</v>
      </c>
      <c r="AI2878" s="89">
        <v>229.40355099999999</v>
      </c>
    </row>
    <row r="2879" spans="1:35" s="89" customFormat="1" x14ac:dyDescent="0.45">
      <c r="A2879" s="89" t="s">
        <v>55</v>
      </c>
      <c r="B2879" s="89" t="s">
        <v>56</v>
      </c>
      <c r="C2879" s="89" t="s">
        <v>47</v>
      </c>
      <c r="D2879" s="90">
        <v>44875</v>
      </c>
      <c r="AI2879" s="89">
        <v>229.40355099999999</v>
      </c>
    </row>
    <row r="2880" spans="1:35" s="89" customFormat="1" x14ac:dyDescent="0.45">
      <c r="A2880" s="89" t="s">
        <v>55</v>
      </c>
      <c r="B2880" s="89" t="s">
        <v>56</v>
      </c>
      <c r="C2880" s="89" t="s">
        <v>47</v>
      </c>
      <c r="D2880" s="90">
        <v>44876</v>
      </c>
      <c r="AI2880" s="89">
        <v>229.40355099999999</v>
      </c>
    </row>
    <row r="2881" spans="1:35" s="89" customFormat="1" x14ac:dyDescent="0.45">
      <c r="A2881" s="89" t="s">
        <v>55</v>
      </c>
      <c r="B2881" s="89" t="s">
        <v>56</v>
      </c>
      <c r="C2881" s="89" t="s">
        <v>47</v>
      </c>
      <c r="D2881" s="90">
        <v>44877</v>
      </c>
      <c r="AI2881" s="89">
        <v>229.40355099999999</v>
      </c>
    </row>
    <row r="2882" spans="1:35" s="89" customFormat="1" x14ac:dyDescent="0.45">
      <c r="A2882" s="89" t="s">
        <v>55</v>
      </c>
      <c r="B2882" s="89" t="s">
        <v>56</v>
      </c>
      <c r="C2882" s="89" t="s">
        <v>47</v>
      </c>
      <c r="D2882" s="90">
        <v>44878</v>
      </c>
      <c r="AI2882" s="89">
        <v>229.40355099999999</v>
      </c>
    </row>
    <row r="2883" spans="1:35" s="89" customFormat="1" x14ac:dyDescent="0.45">
      <c r="A2883" s="89" t="s">
        <v>55</v>
      </c>
      <c r="B2883" s="89" t="s">
        <v>56</v>
      </c>
      <c r="C2883" s="89" t="s">
        <v>47</v>
      </c>
      <c r="D2883" s="90">
        <v>44879</v>
      </c>
      <c r="AI2883" s="89">
        <v>229.40355099999999</v>
      </c>
    </row>
    <row r="2884" spans="1:35" s="89" customFormat="1" x14ac:dyDescent="0.45">
      <c r="A2884" s="89" t="s">
        <v>55</v>
      </c>
      <c r="B2884" s="89" t="s">
        <v>56</v>
      </c>
      <c r="C2884" s="89" t="s">
        <v>47</v>
      </c>
      <c r="D2884" s="90">
        <v>44880</v>
      </c>
      <c r="AI2884" s="89">
        <v>229.40355099999999</v>
      </c>
    </row>
    <row r="2885" spans="1:35" s="89" customFormat="1" x14ac:dyDescent="0.45">
      <c r="A2885" s="89" t="s">
        <v>55</v>
      </c>
      <c r="B2885" s="89" t="s">
        <v>56</v>
      </c>
      <c r="C2885" s="89" t="s">
        <v>47</v>
      </c>
      <c r="D2885" s="90">
        <v>44881</v>
      </c>
      <c r="AI2885" s="89">
        <v>229.40355099999999</v>
      </c>
    </row>
    <row r="2886" spans="1:35" s="89" customFormat="1" x14ac:dyDescent="0.45">
      <c r="A2886" s="89" t="s">
        <v>55</v>
      </c>
      <c r="B2886" s="89" t="s">
        <v>56</v>
      </c>
      <c r="C2886" s="89" t="s">
        <v>47</v>
      </c>
      <c r="D2886" s="90">
        <v>44882</v>
      </c>
      <c r="AI2886" s="89">
        <v>229.40355099999999</v>
      </c>
    </row>
    <row r="2887" spans="1:35" s="89" customFormat="1" x14ac:dyDescent="0.45">
      <c r="A2887" s="89" t="s">
        <v>55</v>
      </c>
      <c r="B2887" s="89" t="s">
        <v>56</v>
      </c>
      <c r="C2887" s="89" t="s">
        <v>47</v>
      </c>
      <c r="D2887" s="90">
        <v>44883</v>
      </c>
      <c r="AI2887" s="89">
        <v>229.40355099999999</v>
      </c>
    </row>
    <row r="2888" spans="1:35" s="89" customFormat="1" x14ac:dyDescent="0.45">
      <c r="A2888" s="89" t="s">
        <v>55</v>
      </c>
      <c r="B2888" s="89" t="s">
        <v>56</v>
      </c>
      <c r="C2888" s="89" t="s">
        <v>47</v>
      </c>
      <c r="D2888" s="90">
        <v>44884</v>
      </c>
      <c r="AI2888" s="89">
        <v>229.40355099999999</v>
      </c>
    </row>
    <row r="2889" spans="1:35" s="89" customFormat="1" x14ac:dyDescent="0.45">
      <c r="A2889" s="89" t="s">
        <v>55</v>
      </c>
      <c r="B2889" s="89" t="s">
        <v>56</v>
      </c>
      <c r="C2889" s="89" t="s">
        <v>47</v>
      </c>
      <c r="D2889" s="90">
        <v>44885</v>
      </c>
      <c r="AI2889" s="89">
        <v>229.40355099999999</v>
      </c>
    </row>
    <row r="2890" spans="1:35" s="89" customFormat="1" x14ac:dyDescent="0.45">
      <c r="A2890" s="89" t="s">
        <v>55</v>
      </c>
      <c r="B2890" s="89" t="s">
        <v>56</v>
      </c>
      <c r="C2890" s="89" t="s">
        <v>47</v>
      </c>
      <c r="D2890" s="90">
        <v>44886</v>
      </c>
      <c r="AI2890" s="89">
        <v>229.40355099999999</v>
      </c>
    </row>
    <row r="2891" spans="1:35" s="89" customFormat="1" x14ac:dyDescent="0.45">
      <c r="A2891" s="89" t="s">
        <v>55</v>
      </c>
      <c r="B2891" s="89" t="s">
        <v>56</v>
      </c>
      <c r="C2891" s="89" t="s">
        <v>47</v>
      </c>
      <c r="D2891" s="90">
        <v>44887</v>
      </c>
      <c r="AI2891" s="89">
        <v>229.40355099999999</v>
      </c>
    </row>
    <row r="2892" spans="1:35" s="89" customFormat="1" x14ac:dyDescent="0.45">
      <c r="A2892" s="89" t="s">
        <v>55</v>
      </c>
      <c r="B2892" s="89" t="s">
        <v>56</v>
      </c>
      <c r="C2892" s="89" t="s">
        <v>47</v>
      </c>
      <c r="D2892" s="90">
        <v>44888</v>
      </c>
      <c r="AI2892" s="89">
        <v>229.40355099999999</v>
      </c>
    </row>
    <row r="2893" spans="1:35" s="89" customFormat="1" x14ac:dyDescent="0.45">
      <c r="A2893" s="89" t="s">
        <v>55</v>
      </c>
      <c r="B2893" s="89" t="s">
        <v>56</v>
      </c>
      <c r="C2893" s="89" t="s">
        <v>47</v>
      </c>
      <c r="D2893" s="90">
        <v>44889</v>
      </c>
      <c r="AI2893" s="89">
        <v>229.40355099999999</v>
      </c>
    </row>
    <row r="2894" spans="1:35" s="89" customFormat="1" x14ac:dyDescent="0.45">
      <c r="A2894" s="89" t="s">
        <v>55</v>
      </c>
      <c r="B2894" s="89" t="s">
        <v>56</v>
      </c>
      <c r="C2894" s="89" t="s">
        <v>47</v>
      </c>
      <c r="D2894" s="90">
        <v>44890</v>
      </c>
      <c r="AI2894" s="89">
        <v>229.40355099999999</v>
      </c>
    </row>
    <row r="2895" spans="1:35" s="89" customFormat="1" x14ac:dyDescent="0.45">
      <c r="A2895" s="89" t="s">
        <v>55</v>
      </c>
      <c r="B2895" s="89" t="s">
        <v>56</v>
      </c>
      <c r="C2895" s="89" t="s">
        <v>47</v>
      </c>
      <c r="D2895" s="90">
        <v>44891</v>
      </c>
      <c r="AI2895" s="89">
        <v>229.40355099999999</v>
      </c>
    </row>
    <row r="2896" spans="1:35" s="89" customFormat="1" x14ac:dyDescent="0.45">
      <c r="A2896" s="89" t="s">
        <v>55</v>
      </c>
      <c r="B2896" s="89" t="s">
        <v>56</v>
      </c>
      <c r="C2896" s="89" t="s">
        <v>47</v>
      </c>
      <c r="D2896" s="90">
        <v>44892</v>
      </c>
      <c r="AI2896" s="89">
        <v>229.40355099999999</v>
      </c>
    </row>
    <row r="2897" spans="1:35" s="89" customFormat="1" x14ac:dyDescent="0.45">
      <c r="A2897" s="89" t="s">
        <v>55</v>
      </c>
      <c r="B2897" s="89" t="s">
        <v>56</v>
      </c>
      <c r="C2897" s="89" t="s">
        <v>47</v>
      </c>
      <c r="D2897" s="90">
        <v>44893</v>
      </c>
      <c r="AI2897" s="89">
        <v>229.40355099999999</v>
      </c>
    </row>
    <row r="2898" spans="1:35" s="89" customFormat="1" x14ac:dyDescent="0.45">
      <c r="A2898" s="89" t="s">
        <v>55</v>
      </c>
      <c r="B2898" s="89" t="s">
        <v>56</v>
      </c>
      <c r="C2898" s="89" t="s">
        <v>47</v>
      </c>
      <c r="D2898" s="90">
        <v>44894</v>
      </c>
      <c r="AI2898" s="89">
        <v>229.40355099999999</v>
      </c>
    </row>
    <row r="2899" spans="1:35" s="89" customFormat="1" x14ac:dyDescent="0.45">
      <c r="A2899" s="89" t="s">
        <v>55</v>
      </c>
      <c r="B2899" s="89" t="s">
        <v>56</v>
      </c>
      <c r="C2899" s="89" t="s">
        <v>47</v>
      </c>
      <c r="D2899" s="90">
        <v>44895</v>
      </c>
      <c r="AI2899" s="89">
        <v>229.40355099999999</v>
      </c>
    </row>
    <row r="2900" spans="1:35" s="89" customFormat="1" x14ac:dyDescent="0.45">
      <c r="A2900" s="89" t="s">
        <v>55</v>
      </c>
      <c r="B2900" s="89" t="s">
        <v>56</v>
      </c>
      <c r="C2900" s="89" t="s">
        <v>47</v>
      </c>
      <c r="D2900" s="90">
        <v>44896</v>
      </c>
      <c r="AI2900" s="89">
        <v>229.40355099999999</v>
      </c>
    </row>
    <row r="2901" spans="1:35" s="89" customFormat="1" x14ac:dyDescent="0.45">
      <c r="A2901" s="89" t="s">
        <v>55</v>
      </c>
      <c r="B2901" s="89" t="s">
        <v>56</v>
      </c>
      <c r="C2901" s="89" t="s">
        <v>47</v>
      </c>
      <c r="D2901" s="90">
        <v>44897</v>
      </c>
      <c r="AI2901" s="89">
        <v>229.40355099999999</v>
      </c>
    </row>
    <row r="2902" spans="1:35" s="89" customFormat="1" x14ac:dyDescent="0.45">
      <c r="A2902" s="89" t="s">
        <v>55</v>
      </c>
      <c r="B2902" s="89" t="s">
        <v>56</v>
      </c>
      <c r="C2902" s="89" t="s">
        <v>47</v>
      </c>
      <c r="D2902" s="90">
        <v>44898</v>
      </c>
      <c r="AI2902" s="89">
        <v>229.40355099999999</v>
      </c>
    </row>
    <row r="2903" spans="1:35" s="89" customFormat="1" x14ac:dyDescent="0.45">
      <c r="A2903" s="89" t="s">
        <v>55</v>
      </c>
      <c r="B2903" s="89" t="s">
        <v>56</v>
      </c>
      <c r="C2903" s="89" t="s">
        <v>47</v>
      </c>
      <c r="D2903" s="90">
        <v>44899</v>
      </c>
      <c r="AI2903" s="89">
        <v>229.40355099999999</v>
      </c>
    </row>
    <row r="2904" spans="1:35" s="89" customFormat="1" x14ac:dyDescent="0.45">
      <c r="A2904" s="89" t="s">
        <v>55</v>
      </c>
      <c r="B2904" s="89" t="s">
        <v>56</v>
      </c>
      <c r="C2904" s="89" t="s">
        <v>47</v>
      </c>
      <c r="D2904" s="90">
        <v>44900</v>
      </c>
      <c r="AI2904" s="89">
        <v>229.40355099999999</v>
      </c>
    </row>
    <row r="2905" spans="1:35" s="89" customFormat="1" x14ac:dyDescent="0.45">
      <c r="A2905" s="89" t="s">
        <v>55</v>
      </c>
      <c r="B2905" s="89" t="s">
        <v>56</v>
      </c>
      <c r="C2905" s="89" t="s">
        <v>47</v>
      </c>
      <c r="D2905" s="90">
        <v>44901</v>
      </c>
      <c r="AI2905" s="89">
        <v>229.40355099999999</v>
      </c>
    </row>
    <row r="2906" spans="1:35" s="89" customFormat="1" x14ac:dyDescent="0.45">
      <c r="A2906" s="89" t="s">
        <v>55</v>
      </c>
      <c r="B2906" s="89" t="s">
        <v>56</v>
      </c>
      <c r="C2906" s="89" t="s">
        <v>47</v>
      </c>
      <c r="D2906" s="90">
        <v>44902</v>
      </c>
      <c r="AI2906" s="89">
        <v>229.40355099999999</v>
      </c>
    </row>
    <row r="2907" spans="1:35" s="89" customFormat="1" x14ac:dyDescent="0.45">
      <c r="A2907" s="89" t="s">
        <v>55</v>
      </c>
      <c r="B2907" s="89" t="s">
        <v>56</v>
      </c>
      <c r="C2907" s="89" t="s">
        <v>47</v>
      </c>
      <c r="D2907" s="90">
        <v>44903</v>
      </c>
      <c r="AI2907" s="89">
        <v>229.40355099999999</v>
      </c>
    </row>
    <row r="2908" spans="1:35" s="89" customFormat="1" x14ac:dyDescent="0.45">
      <c r="A2908" s="89" t="s">
        <v>55</v>
      </c>
      <c r="B2908" s="89" t="s">
        <v>56</v>
      </c>
      <c r="C2908" s="89" t="s">
        <v>47</v>
      </c>
      <c r="D2908" s="90">
        <v>44904</v>
      </c>
      <c r="AI2908" s="89">
        <v>229.40355099999999</v>
      </c>
    </row>
    <row r="2909" spans="1:35" s="89" customFormat="1" x14ac:dyDescent="0.45">
      <c r="A2909" s="89" t="s">
        <v>55</v>
      </c>
      <c r="B2909" s="89" t="s">
        <v>56</v>
      </c>
      <c r="C2909" s="89" t="s">
        <v>47</v>
      </c>
      <c r="D2909" s="90">
        <v>44905</v>
      </c>
      <c r="AI2909" s="89">
        <v>229.40355099999999</v>
      </c>
    </row>
    <row r="2910" spans="1:35" s="89" customFormat="1" x14ac:dyDescent="0.45">
      <c r="A2910" s="89" t="s">
        <v>55</v>
      </c>
      <c r="B2910" s="89" t="s">
        <v>56</v>
      </c>
      <c r="C2910" s="89" t="s">
        <v>47</v>
      </c>
      <c r="D2910" s="90">
        <v>44906</v>
      </c>
      <c r="AI2910" s="89">
        <v>229.40355099999999</v>
      </c>
    </row>
    <row r="2911" spans="1:35" s="89" customFormat="1" x14ac:dyDescent="0.45">
      <c r="A2911" s="89" t="s">
        <v>55</v>
      </c>
      <c r="B2911" s="89" t="s">
        <v>56</v>
      </c>
      <c r="C2911" s="89" t="s">
        <v>47</v>
      </c>
      <c r="D2911" s="90">
        <v>44907</v>
      </c>
      <c r="AI2911" s="89">
        <v>229.40355099999999</v>
      </c>
    </row>
    <row r="2912" spans="1:35" s="89" customFormat="1" x14ac:dyDescent="0.45">
      <c r="A2912" s="89" t="s">
        <v>55</v>
      </c>
      <c r="B2912" s="89" t="s">
        <v>56</v>
      </c>
      <c r="C2912" s="89" t="s">
        <v>47</v>
      </c>
      <c r="D2912" s="90">
        <v>44908</v>
      </c>
      <c r="AI2912" s="89">
        <v>229.40355099999999</v>
      </c>
    </row>
    <row r="2913" spans="1:35" s="89" customFormat="1" x14ac:dyDescent="0.45">
      <c r="A2913" s="89" t="s">
        <v>55</v>
      </c>
      <c r="B2913" s="89" t="s">
        <v>56</v>
      </c>
      <c r="C2913" s="89" t="s">
        <v>47</v>
      </c>
      <c r="D2913" s="90">
        <v>44909</v>
      </c>
      <c r="AI2913" s="89">
        <v>229.40355099999999</v>
      </c>
    </row>
    <row r="2914" spans="1:35" s="89" customFormat="1" x14ac:dyDescent="0.45">
      <c r="A2914" s="89" t="s">
        <v>55</v>
      </c>
      <c r="B2914" s="89" t="s">
        <v>56</v>
      </c>
      <c r="C2914" s="89" t="s">
        <v>47</v>
      </c>
      <c r="D2914" s="90">
        <v>44910</v>
      </c>
      <c r="AI2914" s="89">
        <v>229.40355099999999</v>
      </c>
    </row>
    <row r="2915" spans="1:35" s="89" customFormat="1" x14ac:dyDescent="0.45">
      <c r="A2915" s="89" t="s">
        <v>55</v>
      </c>
      <c r="B2915" s="89" t="s">
        <v>56</v>
      </c>
      <c r="C2915" s="89" t="s">
        <v>47</v>
      </c>
      <c r="D2915" s="90">
        <v>44911</v>
      </c>
      <c r="AI2915" s="89">
        <v>229.40355099999999</v>
      </c>
    </row>
    <row r="2916" spans="1:35" s="89" customFormat="1" x14ac:dyDescent="0.45">
      <c r="A2916" s="89" t="s">
        <v>55</v>
      </c>
      <c r="B2916" s="89" t="s">
        <v>56</v>
      </c>
      <c r="C2916" s="89" t="s">
        <v>47</v>
      </c>
      <c r="D2916" s="90">
        <v>44912</v>
      </c>
      <c r="AI2916" s="89">
        <v>229.40355099999999</v>
      </c>
    </row>
    <row r="2917" spans="1:35" s="89" customFormat="1" x14ac:dyDescent="0.45">
      <c r="A2917" s="89" t="s">
        <v>55</v>
      </c>
      <c r="B2917" s="89" t="s">
        <v>56</v>
      </c>
      <c r="C2917" s="89" t="s">
        <v>47</v>
      </c>
      <c r="D2917" s="90">
        <v>44913</v>
      </c>
      <c r="AI2917" s="89">
        <v>229.40355099999999</v>
      </c>
    </row>
    <row r="2918" spans="1:35" s="89" customFormat="1" x14ac:dyDescent="0.45">
      <c r="A2918" s="89" t="s">
        <v>55</v>
      </c>
      <c r="B2918" s="89" t="s">
        <v>56</v>
      </c>
      <c r="C2918" s="89" t="s">
        <v>47</v>
      </c>
      <c r="D2918" s="90">
        <v>44914</v>
      </c>
      <c r="AI2918" s="89">
        <v>229.40355099999999</v>
      </c>
    </row>
    <row r="2919" spans="1:35" s="89" customFormat="1" x14ac:dyDescent="0.45">
      <c r="A2919" s="89" t="s">
        <v>55</v>
      </c>
      <c r="B2919" s="89" t="s">
        <v>56</v>
      </c>
      <c r="C2919" s="89" t="s">
        <v>47</v>
      </c>
      <c r="D2919" s="90">
        <v>44915</v>
      </c>
      <c r="AI2919" s="89">
        <v>229.40355099999999</v>
      </c>
    </row>
    <row r="2920" spans="1:35" s="89" customFormat="1" x14ac:dyDescent="0.45">
      <c r="A2920" s="89" t="s">
        <v>55</v>
      </c>
      <c r="B2920" s="89" t="s">
        <v>56</v>
      </c>
      <c r="C2920" s="89" t="s">
        <v>47</v>
      </c>
      <c r="D2920" s="90">
        <v>44916</v>
      </c>
      <c r="AI2920" s="89">
        <v>229.40355099999999</v>
      </c>
    </row>
    <row r="2921" spans="1:35" s="89" customFormat="1" x14ac:dyDescent="0.45">
      <c r="A2921" s="89" t="s">
        <v>55</v>
      </c>
      <c r="B2921" s="89" t="s">
        <v>56</v>
      </c>
      <c r="C2921" s="89" t="s">
        <v>47</v>
      </c>
      <c r="D2921" s="90">
        <v>44917</v>
      </c>
      <c r="AI2921" s="89">
        <v>229.40355099999999</v>
      </c>
    </row>
    <row r="2922" spans="1:35" s="89" customFormat="1" x14ac:dyDescent="0.45">
      <c r="A2922" s="89" t="s">
        <v>55</v>
      </c>
      <c r="B2922" s="89" t="s">
        <v>56</v>
      </c>
      <c r="C2922" s="89" t="s">
        <v>47</v>
      </c>
      <c r="D2922" s="90">
        <v>44918</v>
      </c>
      <c r="AI2922" s="89">
        <v>229.40355099999999</v>
      </c>
    </row>
    <row r="2923" spans="1:35" s="89" customFormat="1" x14ac:dyDescent="0.45">
      <c r="A2923" s="89" t="s">
        <v>55</v>
      </c>
      <c r="B2923" s="89" t="s">
        <v>56</v>
      </c>
      <c r="C2923" s="89" t="s">
        <v>47</v>
      </c>
      <c r="D2923" s="90">
        <v>44919</v>
      </c>
      <c r="AI2923" s="89">
        <v>229.40355099999999</v>
      </c>
    </row>
    <row r="2924" spans="1:35" s="89" customFormat="1" x14ac:dyDescent="0.45">
      <c r="A2924" s="89" t="s">
        <v>55</v>
      </c>
      <c r="B2924" s="89" t="s">
        <v>56</v>
      </c>
      <c r="C2924" s="89" t="s">
        <v>47</v>
      </c>
      <c r="D2924" s="90">
        <v>44920</v>
      </c>
      <c r="AI2924" s="89">
        <v>229.40355099999999</v>
      </c>
    </row>
    <row r="2925" spans="1:35" s="89" customFormat="1" x14ac:dyDescent="0.45">
      <c r="A2925" s="89" t="s">
        <v>55</v>
      </c>
      <c r="B2925" s="89" t="s">
        <v>56</v>
      </c>
      <c r="C2925" s="89" t="s">
        <v>47</v>
      </c>
      <c r="D2925" s="90">
        <v>44921</v>
      </c>
      <c r="AI2925" s="89">
        <v>229.40355099999999</v>
      </c>
    </row>
    <row r="2926" spans="1:35" s="89" customFormat="1" x14ac:dyDescent="0.45">
      <c r="A2926" s="89" t="s">
        <v>55</v>
      </c>
      <c r="B2926" s="89" t="s">
        <v>56</v>
      </c>
      <c r="C2926" s="89" t="s">
        <v>47</v>
      </c>
      <c r="D2926" s="90">
        <v>44922</v>
      </c>
      <c r="AI2926" s="89">
        <v>229.40355099999999</v>
      </c>
    </row>
    <row r="2927" spans="1:35" s="89" customFormat="1" x14ac:dyDescent="0.45">
      <c r="A2927" s="89" t="s">
        <v>55</v>
      </c>
      <c r="B2927" s="89" t="s">
        <v>56</v>
      </c>
      <c r="C2927" s="89" t="s">
        <v>47</v>
      </c>
      <c r="D2927" s="90">
        <v>44923</v>
      </c>
      <c r="AI2927" s="89">
        <v>229.40355099999999</v>
      </c>
    </row>
    <row r="2928" spans="1:35" s="89" customFormat="1" x14ac:dyDescent="0.45">
      <c r="A2928" s="89" t="s">
        <v>55</v>
      </c>
      <c r="B2928" s="89" t="s">
        <v>56</v>
      </c>
      <c r="C2928" s="89" t="s">
        <v>47</v>
      </c>
      <c r="D2928" s="90">
        <v>44924</v>
      </c>
      <c r="AI2928" s="89">
        <v>229.40355099999999</v>
      </c>
    </row>
    <row r="2929" spans="1:35" s="89" customFormat="1" x14ac:dyDescent="0.45">
      <c r="A2929" s="89" t="s">
        <v>55</v>
      </c>
      <c r="B2929" s="89" t="s">
        <v>56</v>
      </c>
      <c r="C2929" s="89" t="s">
        <v>47</v>
      </c>
      <c r="D2929" s="90">
        <v>44925</v>
      </c>
      <c r="AI2929" s="89">
        <v>229.40355099999999</v>
      </c>
    </row>
    <row r="2930" spans="1:35" s="89" customFormat="1" x14ac:dyDescent="0.45">
      <c r="A2930" s="89" t="s">
        <v>55</v>
      </c>
      <c r="B2930" s="89" t="s">
        <v>56</v>
      </c>
      <c r="C2930" s="89" t="s">
        <v>47</v>
      </c>
      <c r="D2930" s="90">
        <v>44926</v>
      </c>
      <c r="AI2930" s="89">
        <v>229.40355099999999</v>
      </c>
    </row>
    <row r="2931" spans="1:35" s="89" customFormat="1" x14ac:dyDescent="0.45">
      <c r="A2931" s="89" t="s">
        <v>57</v>
      </c>
      <c r="B2931" s="89" t="s">
        <v>58</v>
      </c>
      <c r="C2931" s="89" t="s">
        <v>48</v>
      </c>
      <c r="D2931" s="90">
        <v>44562</v>
      </c>
      <c r="AI2931" s="89">
        <v>0.34909200000000001</v>
      </c>
    </row>
    <row r="2932" spans="1:35" s="89" customFormat="1" x14ac:dyDescent="0.45">
      <c r="A2932" s="89" t="s">
        <v>57</v>
      </c>
      <c r="B2932" s="89" t="s">
        <v>58</v>
      </c>
      <c r="C2932" s="89" t="s">
        <v>48</v>
      </c>
      <c r="D2932" s="90">
        <v>44563</v>
      </c>
      <c r="AI2932" s="89">
        <v>0.34909200000000001</v>
      </c>
    </row>
    <row r="2933" spans="1:35" s="89" customFormat="1" x14ac:dyDescent="0.45">
      <c r="A2933" s="89" t="s">
        <v>57</v>
      </c>
      <c r="B2933" s="89" t="s">
        <v>58</v>
      </c>
      <c r="C2933" s="89" t="s">
        <v>48</v>
      </c>
      <c r="D2933" s="90">
        <v>44564</v>
      </c>
      <c r="AI2933" s="89">
        <v>0.34909200000000001</v>
      </c>
    </row>
    <row r="2934" spans="1:35" s="89" customFormat="1" x14ac:dyDescent="0.45">
      <c r="A2934" s="89" t="s">
        <v>57</v>
      </c>
      <c r="B2934" s="89" t="s">
        <v>58</v>
      </c>
      <c r="C2934" s="89" t="s">
        <v>48</v>
      </c>
      <c r="D2934" s="90">
        <v>44565</v>
      </c>
      <c r="AI2934" s="89">
        <v>0.34909200000000001</v>
      </c>
    </row>
    <row r="2935" spans="1:35" s="89" customFormat="1" x14ac:dyDescent="0.45">
      <c r="A2935" s="89" t="s">
        <v>57</v>
      </c>
      <c r="B2935" s="89" t="s">
        <v>58</v>
      </c>
      <c r="C2935" s="89" t="s">
        <v>48</v>
      </c>
      <c r="D2935" s="90">
        <v>44566</v>
      </c>
      <c r="AI2935" s="89">
        <v>0.34909200000000001</v>
      </c>
    </row>
    <row r="2936" spans="1:35" s="89" customFormat="1" x14ac:dyDescent="0.45">
      <c r="A2936" s="89" t="s">
        <v>57</v>
      </c>
      <c r="B2936" s="89" t="s">
        <v>58</v>
      </c>
      <c r="C2936" s="89" t="s">
        <v>48</v>
      </c>
      <c r="D2936" s="90">
        <v>44567</v>
      </c>
      <c r="AI2936" s="89">
        <v>0.34909200000000001</v>
      </c>
    </row>
    <row r="2937" spans="1:35" s="89" customFormat="1" x14ac:dyDescent="0.45">
      <c r="A2937" s="89" t="s">
        <v>57</v>
      </c>
      <c r="B2937" s="89" t="s">
        <v>58</v>
      </c>
      <c r="C2937" s="89" t="s">
        <v>48</v>
      </c>
      <c r="D2937" s="90">
        <v>44568</v>
      </c>
      <c r="AI2937" s="89">
        <v>0.34909200000000001</v>
      </c>
    </row>
    <row r="2938" spans="1:35" s="89" customFormat="1" x14ac:dyDescent="0.45">
      <c r="A2938" s="89" t="s">
        <v>57</v>
      </c>
      <c r="B2938" s="89" t="s">
        <v>58</v>
      </c>
      <c r="C2938" s="89" t="s">
        <v>48</v>
      </c>
      <c r="D2938" s="90">
        <v>44569</v>
      </c>
      <c r="AI2938" s="89">
        <v>0.34909200000000001</v>
      </c>
    </row>
    <row r="2939" spans="1:35" s="89" customFormat="1" x14ac:dyDescent="0.45">
      <c r="A2939" s="89" t="s">
        <v>57</v>
      </c>
      <c r="B2939" s="89" t="s">
        <v>58</v>
      </c>
      <c r="C2939" s="89" t="s">
        <v>48</v>
      </c>
      <c r="D2939" s="90">
        <v>44570</v>
      </c>
      <c r="AI2939" s="89">
        <v>0.34909200000000001</v>
      </c>
    </row>
    <row r="2940" spans="1:35" s="89" customFormat="1" x14ac:dyDescent="0.45">
      <c r="A2940" s="89" t="s">
        <v>57</v>
      </c>
      <c r="B2940" s="89" t="s">
        <v>58</v>
      </c>
      <c r="C2940" s="89" t="s">
        <v>48</v>
      </c>
      <c r="D2940" s="90">
        <v>44571</v>
      </c>
      <c r="AI2940" s="89">
        <v>0.34909200000000001</v>
      </c>
    </row>
    <row r="2941" spans="1:35" s="89" customFormat="1" x14ac:dyDescent="0.45">
      <c r="A2941" s="89" t="s">
        <v>57</v>
      </c>
      <c r="B2941" s="89" t="s">
        <v>58</v>
      </c>
      <c r="C2941" s="89" t="s">
        <v>48</v>
      </c>
      <c r="D2941" s="90">
        <v>44572</v>
      </c>
      <c r="AI2941" s="89">
        <v>0.34909200000000001</v>
      </c>
    </row>
    <row r="2942" spans="1:35" s="89" customFormat="1" x14ac:dyDescent="0.45">
      <c r="A2942" s="89" t="s">
        <v>57</v>
      </c>
      <c r="B2942" s="89" t="s">
        <v>58</v>
      </c>
      <c r="C2942" s="89" t="s">
        <v>48</v>
      </c>
      <c r="D2942" s="90">
        <v>44573</v>
      </c>
      <c r="AI2942" s="89">
        <v>0.34909200000000001</v>
      </c>
    </row>
    <row r="2943" spans="1:35" s="89" customFormat="1" x14ac:dyDescent="0.45">
      <c r="A2943" s="89" t="s">
        <v>57</v>
      </c>
      <c r="B2943" s="89" t="s">
        <v>58</v>
      </c>
      <c r="C2943" s="89" t="s">
        <v>48</v>
      </c>
      <c r="D2943" s="90">
        <v>44574</v>
      </c>
      <c r="AI2943" s="89">
        <v>0.34909200000000001</v>
      </c>
    </row>
    <row r="2944" spans="1:35" s="89" customFormat="1" x14ac:dyDescent="0.45">
      <c r="A2944" s="89" t="s">
        <v>57</v>
      </c>
      <c r="B2944" s="89" t="s">
        <v>58</v>
      </c>
      <c r="C2944" s="89" t="s">
        <v>48</v>
      </c>
      <c r="D2944" s="90">
        <v>44575</v>
      </c>
      <c r="AI2944" s="89">
        <v>0.34909200000000001</v>
      </c>
    </row>
    <row r="2945" spans="1:35" s="89" customFormat="1" x14ac:dyDescent="0.45">
      <c r="A2945" s="89" t="s">
        <v>57</v>
      </c>
      <c r="B2945" s="89" t="s">
        <v>58</v>
      </c>
      <c r="C2945" s="89" t="s">
        <v>48</v>
      </c>
      <c r="D2945" s="90">
        <v>44576</v>
      </c>
      <c r="AI2945" s="89">
        <v>0.34909200000000001</v>
      </c>
    </row>
    <row r="2946" spans="1:35" s="89" customFormat="1" x14ac:dyDescent="0.45">
      <c r="A2946" s="89" t="s">
        <v>57</v>
      </c>
      <c r="B2946" s="89" t="s">
        <v>58</v>
      </c>
      <c r="C2946" s="89" t="s">
        <v>48</v>
      </c>
      <c r="D2946" s="90">
        <v>44577</v>
      </c>
      <c r="AI2946" s="89">
        <v>0.34909200000000001</v>
      </c>
    </row>
    <row r="2947" spans="1:35" s="89" customFormat="1" x14ac:dyDescent="0.45">
      <c r="A2947" s="89" t="s">
        <v>57</v>
      </c>
      <c r="B2947" s="89" t="s">
        <v>58</v>
      </c>
      <c r="C2947" s="89" t="s">
        <v>48</v>
      </c>
      <c r="D2947" s="90">
        <v>44578</v>
      </c>
      <c r="AI2947" s="89">
        <v>0.34909200000000001</v>
      </c>
    </row>
    <row r="2948" spans="1:35" s="89" customFormat="1" x14ac:dyDescent="0.45">
      <c r="A2948" s="89" t="s">
        <v>57</v>
      </c>
      <c r="B2948" s="89" t="s">
        <v>58</v>
      </c>
      <c r="C2948" s="89" t="s">
        <v>48</v>
      </c>
      <c r="D2948" s="90">
        <v>44579</v>
      </c>
      <c r="AI2948" s="89">
        <v>0.34909200000000001</v>
      </c>
    </row>
    <row r="2949" spans="1:35" s="89" customFormat="1" x14ac:dyDescent="0.45">
      <c r="A2949" s="89" t="s">
        <v>57</v>
      </c>
      <c r="B2949" s="89" t="s">
        <v>58</v>
      </c>
      <c r="C2949" s="89" t="s">
        <v>48</v>
      </c>
      <c r="D2949" s="90">
        <v>44580</v>
      </c>
      <c r="AI2949" s="89">
        <v>0.34909200000000001</v>
      </c>
    </row>
    <row r="2950" spans="1:35" s="89" customFormat="1" x14ac:dyDescent="0.45">
      <c r="A2950" s="89" t="s">
        <v>57</v>
      </c>
      <c r="B2950" s="89" t="s">
        <v>58</v>
      </c>
      <c r="C2950" s="89" t="s">
        <v>48</v>
      </c>
      <c r="D2950" s="90">
        <v>44581</v>
      </c>
      <c r="AI2950" s="89">
        <v>0.34909200000000001</v>
      </c>
    </row>
    <row r="2951" spans="1:35" s="89" customFormat="1" x14ac:dyDescent="0.45">
      <c r="A2951" s="89" t="s">
        <v>57</v>
      </c>
      <c r="B2951" s="89" t="s">
        <v>58</v>
      </c>
      <c r="C2951" s="89" t="s">
        <v>48</v>
      </c>
      <c r="D2951" s="90">
        <v>44582</v>
      </c>
      <c r="AI2951" s="89">
        <v>0.34909200000000001</v>
      </c>
    </row>
    <row r="2952" spans="1:35" s="89" customFormat="1" x14ac:dyDescent="0.45">
      <c r="A2952" s="89" t="s">
        <v>57</v>
      </c>
      <c r="B2952" s="89" t="s">
        <v>58</v>
      </c>
      <c r="C2952" s="89" t="s">
        <v>48</v>
      </c>
      <c r="D2952" s="90">
        <v>44583</v>
      </c>
      <c r="AI2952" s="89">
        <v>0.34909200000000001</v>
      </c>
    </row>
    <row r="2953" spans="1:35" s="89" customFormat="1" x14ac:dyDescent="0.45">
      <c r="A2953" s="89" t="s">
        <v>57</v>
      </c>
      <c r="B2953" s="89" t="s">
        <v>58</v>
      </c>
      <c r="C2953" s="89" t="s">
        <v>48</v>
      </c>
      <c r="D2953" s="90">
        <v>44584</v>
      </c>
      <c r="AI2953" s="89">
        <v>0.34909200000000001</v>
      </c>
    </row>
    <row r="2954" spans="1:35" s="89" customFormat="1" x14ac:dyDescent="0.45">
      <c r="A2954" s="89" t="s">
        <v>57</v>
      </c>
      <c r="B2954" s="89" t="s">
        <v>58</v>
      </c>
      <c r="C2954" s="89" t="s">
        <v>48</v>
      </c>
      <c r="D2954" s="90">
        <v>44585</v>
      </c>
      <c r="AI2954" s="89">
        <v>0.34909200000000001</v>
      </c>
    </row>
    <row r="2955" spans="1:35" s="89" customFormat="1" x14ac:dyDescent="0.45">
      <c r="A2955" s="89" t="s">
        <v>57</v>
      </c>
      <c r="B2955" s="89" t="s">
        <v>58</v>
      </c>
      <c r="C2955" s="89" t="s">
        <v>48</v>
      </c>
      <c r="D2955" s="90">
        <v>44586</v>
      </c>
      <c r="AI2955" s="89">
        <v>0.34909200000000001</v>
      </c>
    </row>
    <row r="2956" spans="1:35" s="89" customFormat="1" x14ac:dyDescent="0.45">
      <c r="A2956" s="89" t="s">
        <v>57</v>
      </c>
      <c r="B2956" s="89" t="s">
        <v>58</v>
      </c>
      <c r="C2956" s="89" t="s">
        <v>48</v>
      </c>
      <c r="D2956" s="90">
        <v>44587</v>
      </c>
      <c r="AI2956" s="89">
        <v>0.34909200000000001</v>
      </c>
    </row>
    <row r="2957" spans="1:35" s="89" customFormat="1" x14ac:dyDescent="0.45">
      <c r="A2957" s="89" t="s">
        <v>57</v>
      </c>
      <c r="B2957" s="89" t="s">
        <v>58</v>
      </c>
      <c r="C2957" s="89" t="s">
        <v>48</v>
      </c>
      <c r="D2957" s="90">
        <v>44588</v>
      </c>
      <c r="AI2957" s="89">
        <v>0.34909200000000001</v>
      </c>
    </row>
    <row r="2958" spans="1:35" s="89" customFormat="1" x14ac:dyDescent="0.45">
      <c r="A2958" s="89" t="s">
        <v>57</v>
      </c>
      <c r="B2958" s="89" t="s">
        <v>58</v>
      </c>
      <c r="C2958" s="89" t="s">
        <v>48</v>
      </c>
      <c r="D2958" s="90">
        <v>44589</v>
      </c>
      <c r="AI2958" s="89">
        <v>0.34909200000000001</v>
      </c>
    </row>
    <row r="2959" spans="1:35" s="89" customFormat="1" x14ac:dyDescent="0.45">
      <c r="A2959" s="89" t="s">
        <v>57</v>
      </c>
      <c r="B2959" s="89" t="s">
        <v>58</v>
      </c>
      <c r="C2959" s="89" t="s">
        <v>48</v>
      </c>
      <c r="D2959" s="90">
        <v>44590</v>
      </c>
      <c r="AI2959" s="89">
        <v>0.34909200000000001</v>
      </c>
    </row>
    <row r="2960" spans="1:35" s="89" customFormat="1" x14ac:dyDescent="0.45">
      <c r="A2960" s="89" t="s">
        <v>57</v>
      </c>
      <c r="B2960" s="89" t="s">
        <v>58</v>
      </c>
      <c r="C2960" s="89" t="s">
        <v>48</v>
      </c>
      <c r="D2960" s="90">
        <v>44591</v>
      </c>
      <c r="AI2960" s="89">
        <v>0.34909200000000001</v>
      </c>
    </row>
    <row r="2961" spans="1:35" s="89" customFormat="1" x14ac:dyDescent="0.45">
      <c r="A2961" s="89" t="s">
        <v>57</v>
      </c>
      <c r="B2961" s="89" t="s">
        <v>58</v>
      </c>
      <c r="C2961" s="89" t="s">
        <v>48</v>
      </c>
      <c r="D2961" s="90">
        <v>44592</v>
      </c>
      <c r="AI2961" s="89">
        <v>0.34909200000000001</v>
      </c>
    </row>
    <row r="2962" spans="1:35" s="89" customFormat="1" x14ac:dyDescent="0.45">
      <c r="A2962" s="89" t="s">
        <v>57</v>
      </c>
      <c r="B2962" s="89" t="s">
        <v>58</v>
      </c>
      <c r="C2962" s="89" t="s">
        <v>48</v>
      </c>
      <c r="D2962" s="90">
        <v>44593</v>
      </c>
      <c r="AI2962" s="89">
        <v>0.34909200000000001</v>
      </c>
    </row>
    <row r="2963" spans="1:35" s="89" customFormat="1" x14ac:dyDescent="0.45">
      <c r="A2963" s="89" t="s">
        <v>57</v>
      </c>
      <c r="B2963" s="89" t="s">
        <v>58</v>
      </c>
      <c r="C2963" s="89" t="s">
        <v>48</v>
      </c>
      <c r="D2963" s="90">
        <v>44594</v>
      </c>
      <c r="AI2963" s="89">
        <v>0.34909200000000001</v>
      </c>
    </row>
    <row r="2964" spans="1:35" s="89" customFormat="1" x14ac:dyDescent="0.45">
      <c r="A2964" s="89" t="s">
        <v>57</v>
      </c>
      <c r="B2964" s="89" t="s">
        <v>58</v>
      </c>
      <c r="C2964" s="89" t="s">
        <v>48</v>
      </c>
      <c r="D2964" s="90">
        <v>44595</v>
      </c>
      <c r="AI2964" s="89">
        <v>0.34909200000000001</v>
      </c>
    </row>
    <row r="2965" spans="1:35" s="89" customFormat="1" x14ac:dyDescent="0.45">
      <c r="A2965" s="89" t="s">
        <v>57</v>
      </c>
      <c r="B2965" s="89" t="s">
        <v>58</v>
      </c>
      <c r="C2965" s="89" t="s">
        <v>48</v>
      </c>
      <c r="D2965" s="90">
        <v>44596</v>
      </c>
      <c r="AI2965" s="89">
        <v>0.34909200000000001</v>
      </c>
    </row>
    <row r="2966" spans="1:35" s="89" customFormat="1" x14ac:dyDescent="0.45">
      <c r="A2966" s="89" t="s">
        <v>57</v>
      </c>
      <c r="B2966" s="89" t="s">
        <v>58</v>
      </c>
      <c r="C2966" s="89" t="s">
        <v>48</v>
      </c>
      <c r="D2966" s="90">
        <v>44597</v>
      </c>
      <c r="AI2966" s="89">
        <v>0.34909200000000001</v>
      </c>
    </row>
    <row r="2967" spans="1:35" s="89" customFormat="1" x14ac:dyDescent="0.45">
      <c r="A2967" s="89" t="s">
        <v>57</v>
      </c>
      <c r="B2967" s="89" t="s">
        <v>58</v>
      </c>
      <c r="C2967" s="89" t="s">
        <v>48</v>
      </c>
      <c r="D2967" s="90">
        <v>44598</v>
      </c>
      <c r="AI2967" s="89">
        <v>0.34909200000000001</v>
      </c>
    </row>
    <row r="2968" spans="1:35" s="89" customFormat="1" x14ac:dyDescent="0.45">
      <c r="A2968" s="89" t="s">
        <v>57</v>
      </c>
      <c r="B2968" s="89" t="s">
        <v>58</v>
      </c>
      <c r="C2968" s="89" t="s">
        <v>48</v>
      </c>
      <c r="D2968" s="90">
        <v>44599</v>
      </c>
      <c r="AI2968" s="89">
        <v>0.34909200000000001</v>
      </c>
    </row>
    <row r="2969" spans="1:35" s="89" customFormat="1" x14ac:dyDescent="0.45">
      <c r="A2969" s="89" t="s">
        <v>57</v>
      </c>
      <c r="B2969" s="89" t="s">
        <v>58</v>
      </c>
      <c r="C2969" s="89" t="s">
        <v>48</v>
      </c>
      <c r="D2969" s="90">
        <v>44600</v>
      </c>
      <c r="AI2969" s="89">
        <v>0.34909200000000001</v>
      </c>
    </row>
    <row r="2970" spans="1:35" s="89" customFormat="1" x14ac:dyDescent="0.45">
      <c r="A2970" s="89" t="s">
        <v>57</v>
      </c>
      <c r="B2970" s="89" t="s">
        <v>58</v>
      </c>
      <c r="C2970" s="89" t="s">
        <v>48</v>
      </c>
      <c r="D2970" s="90">
        <v>44601</v>
      </c>
      <c r="AI2970" s="89">
        <v>0.34909200000000001</v>
      </c>
    </row>
    <row r="2971" spans="1:35" s="89" customFormat="1" x14ac:dyDescent="0.45">
      <c r="A2971" s="89" t="s">
        <v>57</v>
      </c>
      <c r="B2971" s="89" t="s">
        <v>58</v>
      </c>
      <c r="C2971" s="89" t="s">
        <v>48</v>
      </c>
      <c r="D2971" s="90">
        <v>44602</v>
      </c>
      <c r="AI2971" s="89">
        <v>0.34909200000000001</v>
      </c>
    </row>
    <row r="2972" spans="1:35" s="89" customFormat="1" x14ac:dyDescent="0.45">
      <c r="A2972" s="89" t="s">
        <v>57</v>
      </c>
      <c r="B2972" s="89" t="s">
        <v>58</v>
      </c>
      <c r="C2972" s="89" t="s">
        <v>48</v>
      </c>
      <c r="D2972" s="90">
        <v>44603</v>
      </c>
      <c r="AI2972" s="89">
        <v>0.34909200000000001</v>
      </c>
    </row>
    <row r="2973" spans="1:35" s="89" customFormat="1" x14ac:dyDescent="0.45">
      <c r="A2973" s="89" t="s">
        <v>57</v>
      </c>
      <c r="B2973" s="89" t="s">
        <v>58</v>
      </c>
      <c r="C2973" s="89" t="s">
        <v>48</v>
      </c>
      <c r="D2973" s="90">
        <v>44604</v>
      </c>
      <c r="AI2973" s="89">
        <v>0.34909200000000001</v>
      </c>
    </row>
    <row r="2974" spans="1:35" s="89" customFormat="1" x14ac:dyDescent="0.45">
      <c r="A2974" s="89" t="s">
        <v>57</v>
      </c>
      <c r="B2974" s="89" t="s">
        <v>58</v>
      </c>
      <c r="C2974" s="89" t="s">
        <v>48</v>
      </c>
      <c r="D2974" s="90">
        <v>44605</v>
      </c>
      <c r="AI2974" s="89">
        <v>0.34909200000000001</v>
      </c>
    </row>
    <row r="2975" spans="1:35" s="89" customFormat="1" x14ac:dyDescent="0.45">
      <c r="A2975" s="89" t="s">
        <v>57</v>
      </c>
      <c r="B2975" s="89" t="s">
        <v>58</v>
      </c>
      <c r="C2975" s="89" t="s">
        <v>48</v>
      </c>
      <c r="D2975" s="90">
        <v>44606</v>
      </c>
      <c r="AI2975" s="89">
        <v>0.34909200000000001</v>
      </c>
    </row>
    <row r="2976" spans="1:35" s="89" customFormat="1" x14ac:dyDescent="0.45">
      <c r="A2976" s="89" t="s">
        <v>57</v>
      </c>
      <c r="B2976" s="89" t="s">
        <v>58</v>
      </c>
      <c r="C2976" s="89" t="s">
        <v>48</v>
      </c>
      <c r="D2976" s="90">
        <v>44607</v>
      </c>
      <c r="AI2976" s="89">
        <v>0.34909200000000001</v>
      </c>
    </row>
    <row r="2977" spans="1:35" s="89" customFormat="1" x14ac:dyDescent="0.45">
      <c r="A2977" s="89" t="s">
        <v>57</v>
      </c>
      <c r="B2977" s="89" t="s">
        <v>58</v>
      </c>
      <c r="C2977" s="89" t="s">
        <v>48</v>
      </c>
      <c r="D2977" s="90">
        <v>44608</v>
      </c>
      <c r="AI2977" s="89">
        <v>0.34909200000000001</v>
      </c>
    </row>
    <row r="2978" spans="1:35" s="89" customFormat="1" x14ac:dyDescent="0.45">
      <c r="A2978" s="89" t="s">
        <v>57</v>
      </c>
      <c r="B2978" s="89" t="s">
        <v>58</v>
      </c>
      <c r="C2978" s="89" t="s">
        <v>48</v>
      </c>
      <c r="D2978" s="90">
        <v>44609</v>
      </c>
      <c r="AI2978" s="89">
        <v>0.34909200000000001</v>
      </c>
    </row>
    <row r="2979" spans="1:35" s="89" customFormat="1" x14ac:dyDescent="0.45">
      <c r="A2979" s="89" t="s">
        <v>57</v>
      </c>
      <c r="B2979" s="89" t="s">
        <v>58</v>
      </c>
      <c r="C2979" s="89" t="s">
        <v>48</v>
      </c>
      <c r="D2979" s="90">
        <v>44610</v>
      </c>
      <c r="AI2979" s="89">
        <v>0.34909200000000001</v>
      </c>
    </row>
    <row r="2980" spans="1:35" s="89" customFormat="1" x14ac:dyDescent="0.45">
      <c r="A2980" s="89" t="s">
        <v>57</v>
      </c>
      <c r="B2980" s="89" t="s">
        <v>58</v>
      </c>
      <c r="C2980" s="89" t="s">
        <v>48</v>
      </c>
      <c r="D2980" s="90">
        <v>44611</v>
      </c>
      <c r="AI2980" s="89">
        <v>0.34909200000000001</v>
      </c>
    </row>
    <row r="2981" spans="1:35" s="89" customFormat="1" x14ac:dyDescent="0.45">
      <c r="A2981" s="89" t="s">
        <v>57</v>
      </c>
      <c r="B2981" s="89" t="s">
        <v>58</v>
      </c>
      <c r="C2981" s="89" t="s">
        <v>48</v>
      </c>
      <c r="D2981" s="90">
        <v>44612</v>
      </c>
      <c r="AI2981" s="89">
        <v>0.34909200000000001</v>
      </c>
    </row>
    <row r="2982" spans="1:35" s="89" customFormat="1" x14ac:dyDescent="0.45">
      <c r="A2982" s="89" t="s">
        <v>57</v>
      </c>
      <c r="B2982" s="89" t="s">
        <v>58</v>
      </c>
      <c r="C2982" s="89" t="s">
        <v>48</v>
      </c>
      <c r="D2982" s="90">
        <v>44613</v>
      </c>
      <c r="AI2982" s="89">
        <v>0.34909200000000001</v>
      </c>
    </row>
    <row r="2983" spans="1:35" s="89" customFormat="1" x14ac:dyDescent="0.45">
      <c r="A2983" s="89" t="s">
        <v>57</v>
      </c>
      <c r="B2983" s="89" t="s">
        <v>58</v>
      </c>
      <c r="C2983" s="89" t="s">
        <v>48</v>
      </c>
      <c r="D2983" s="90">
        <v>44614</v>
      </c>
      <c r="AI2983" s="89">
        <v>0.34909200000000001</v>
      </c>
    </row>
    <row r="2984" spans="1:35" s="89" customFormat="1" x14ac:dyDescent="0.45">
      <c r="A2984" s="89" t="s">
        <v>57</v>
      </c>
      <c r="B2984" s="89" t="s">
        <v>58</v>
      </c>
      <c r="C2984" s="89" t="s">
        <v>48</v>
      </c>
      <c r="D2984" s="90">
        <v>44615</v>
      </c>
      <c r="AI2984" s="89">
        <v>0.34909200000000001</v>
      </c>
    </row>
    <row r="2985" spans="1:35" s="89" customFormat="1" x14ac:dyDescent="0.45">
      <c r="A2985" s="89" t="s">
        <v>57</v>
      </c>
      <c r="B2985" s="89" t="s">
        <v>58</v>
      </c>
      <c r="C2985" s="89" t="s">
        <v>48</v>
      </c>
      <c r="D2985" s="90">
        <v>44616</v>
      </c>
      <c r="AI2985" s="89">
        <v>0.34909200000000001</v>
      </c>
    </row>
    <row r="2986" spans="1:35" s="89" customFormat="1" x14ac:dyDescent="0.45">
      <c r="A2986" s="89" t="s">
        <v>57</v>
      </c>
      <c r="B2986" s="89" t="s">
        <v>58</v>
      </c>
      <c r="C2986" s="89" t="s">
        <v>48</v>
      </c>
      <c r="D2986" s="90">
        <v>44617</v>
      </c>
      <c r="AI2986" s="89">
        <v>0.34909200000000001</v>
      </c>
    </row>
    <row r="2987" spans="1:35" s="89" customFormat="1" x14ac:dyDescent="0.45">
      <c r="A2987" s="89" t="s">
        <v>57</v>
      </c>
      <c r="B2987" s="89" t="s">
        <v>58</v>
      </c>
      <c r="C2987" s="89" t="s">
        <v>48</v>
      </c>
      <c r="D2987" s="90">
        <v>44618</v>
      </c>
      <c r="AI2987" s="89">
        <v>0.34909200000000001</v>
      </c>
    </row>
    <row r="2988" spans="1:35" s="89" customFormat="1" x14ac:dyDescent="0.45">
      <c r="A2988" s="89" t="s">
        <v>57</v>
      </c>
      <c r="B2988" s="89" t="s">
        <v>58</v>
      </c>
      <c r="C2988" s="89" t="s">
        <v>48</v>
      </c>
      <c r="D2988" s="90">
        <v>44619</v>
      </c>
      <c r="AI2988" s="89">
        <v>0.34909200000000001</v>
      </c>
    </row>
    <row r="2989" spans="1:35" s="89" customFormat="1" x14ac:dyDescent="0.45">
      <c r="A2989" s="89" t="s">
        <v>57</v>
      </c>
      <c r="B2989" s="89" t="s">
        <v>58</v>
      </c>
      <c r="C2989" s="89" t="s">
        <v>48</v>
      </c>
      <c r="D2989" s="90">
        <v>44620</v>
      </c>
      <c r="AI2989" s="89">
        <v>0.34909200000000001</v>
      </c>
    </row>
    <row r="2990" spans="1:35" s="89" customFormat="1" x14ac:dyDescent="0.45">
      <c r="A2990" s="89" t="s">
        <v>57</v>
      </c>
      <c r="B2990" s="89" t="s">
        <v>58</v>
      </c>
      <c r="C2990" s="89" t="s">
        <v>48</v>
      </c>
      <c r="D2990" s="90">
        <v>44621</v>
      </c>
      <c r="AI2990" s="89">
        <v>0.34909200000000001</v>
      </c>
    </row>
    <row r="2991" spans="1:35" s="89" customFormat="1" x14ac:dyDescent="0.45">
      <c r="A2991" s="89" t="s">
        <v>57</v>
      </c>
      <c r="B2991" s="89" t="s">
        <v>58</v>
      </c>
      <c r="C2991" s="89" t="s">
        <v>48</v>
      </c>
      <c r="D2991" s="90">
        <v>44622</v>
      </c>
      <c r="AI2991" s="89">
        <v>0.34909200000000001</v>
      </c>
    </row>
    <row r="2992" spans="1:35" s="89" customFormat="1" x14ac:dyDescent="0.45">
      <c r="A2992" s="89" t="s">
        <v>57</v>
      </c>
      <c r="B2992" s="89" t="s">
        <v>58</v>
      </c>
      <c r="C2992" s="89" t="s">
        <v>48</v>
      </c>
      <c r="D2992" s="90">
        <v>44623</v>
      </c>
      <c r="AI2992" s="89">
        <v>0.34909200000000001</v>
      </c>
    </row>
    <row r="2993" spans="1:35" s="89" customFormat="1" x14ac:dyDescent="0.45">
      <c r="A2993" s="89" t="s">
        <v>57</v>
      </c>
      <c r="B2993" s="89" t="s">
        <v>58</v>
      </c>
      <c r="C2993" s="89" t="s">
        <v>48</v>
      </c>
      <c r="D2993" s="90">
        <v>44624</v>
      </c>
      <c r="AI2993" s="89">
        <v>0.34909200000000001</v>
      </c>
    </row>
    <row r="2994" spans="1:35" s="89" customFormat="1" x14ac:dyDescent="0.45">
      <c r="A2994" s="89" t="s">
        <v>57</v>
      </c>
      <c r="B2994" s="89" t="s">
        <v>58</v>
      </c>
      <c r="C2994" s="89" t="s">
        <v>48</v>
      </c>
      <c r="D2994" s="90">
        <v>44625</v>
      </c>
      <c r="AI2994" s="89">
        <v>0.34909200000000001</v>
      </c>
    </row>
    <row r="2995" spans="1:35" s="89" customFormat="1" x14ac:dyDescent="0.45">
      <c r="A2995" s="89" t="s">
        <v>57</v>
      </c>
      <c r="B2995" s="89" t="s">
        <v>58</v>
      </c>
      <c r="C2995" s="89" t="s">
        <v>48</v>
      </c>
      <c r="D2995" s="90">
        <v>44626</v>
      </c>
      <c r="AI2995" s="89">
        <v>0.34909200000000001</v>
      </c>
    </row>
    <row r="2996" spans="1:35" s="89" customFormat="1" x14ac:dyDescent="0.45">
      <c r="A2996" s="89" t="s">
        <v>57</v>
      </c>
      <c r="B2996" s="89" t="s">
        <v>58</v>
      </c>
      <c r="C2996" s="89" t="s">
        <v>48</v>
      </c>
      <c r="D2996" s="90">
        <v>44627</v>
      </c>
      <c r="AI2996" s="89">
        <v>0.34909200000000001</v>
      </c>
    </row>
    <row r="2997" spans="1:35" s="89" customFormat="1" x14ac:dyDescent="0.45">
      <c r="A2997" s="89" t="s">
        <v>57</v>
      </c>
      <c r="B2997" s="89" t="s">
        <v>58</v>
      </c>
      <c r="C2997" s="89" t="s">
        <v>48</v>
      </c>
      <c r="D2997" s="90">
        <v>44628</v>
      </c>
      <c r="AI2997" s="89">
        <v>0.34909200000000001</v>
      </c>
    </row>
    <row r="2998" spans="1:35" s="89" customFormat="1" x14ac:dyDescent="0.45">
      <c r="A2998" s="89" t="s">
        <v>57</v>
      </c>
      <c r="B2998" s="89" t="s">
        <v>58</v>
      </c>
      <c r="C2998" s="89" t="s">
        <v>48</v>
      </c>
      <c r="D2998" s="90">
        <v>44629</v>
      </c>
      <c r="AI2998" s="89">
        <v>0.34909200000000001</v>
      </c>
    </row>
    <row r="2999" spans="1:35" s="89" customFormat="1" x14ac:dyDescent="0.45">
      <c r="A2999" s="89" t="s">
        <v>57</v>
      </c>
      <c r="B2999" s="89" t="s">
        <v>58</v>
      </c>
      <c r="C2999" s="89" t="s">
        <v>48</v>
      </c>
      <c r="D2999" s="90">
        <v>44630</v>
      </c>
      <c r="AI2999" s="89">
        <v>0.34909200000000001</v>
      </c>
    </row>
    <row r="3000" spans="1:35" s="89" customFormat="1" x14ac:dyDescent="0.45">
      <c r="A3000" s="89" t="s">
        <v>57</v>
      </c>
      <c r="B3000" s="89" t="s">
        <v>58</v>
      </c>
      <c r="C3000" s="89" t="s">
        <v>48</v>
      </c>
      <c r="D3000" s="90">
        <v>44631</v>
      </c>
      <c r="AI3000" s="89">
        <v>0.34909200000000001</v>
      </c>
    </row>
    <row r="3001" spans="1:35" s="89" customFormat="1" x14ac:dyDescent="0.45">
      <c r="A3001" s="89" t="s">
        <v>57</v>
      </c>
      <c r="B3001" s="89" t="s">
        <v>58</v>
      </c>
      <c r="C3001" s="89" t="s">
        <v>48</v>
      </c>
      <c r="D3001" s="90">
        <v>44632</v>
      </c>
      <c r="AI3001" s="89">
        <v>0.34909200000000001</v>
      </c>
    </row>
    <row r="3002" spans="1:35" s="89" customFormat="1" x14ac:dyDescent="0.45">
      <c r="A3002" s="89" t="s">
        <v>57</v>
      </c>
      <c r="B3002" s="89" t="s">
        <v>58</v>
      </c>
      <c r="C3002" s="89" t="s">
        <v>48</v>
      </c>
      <c r="D3002" s="90">
        <v>44633</v>
      </c>
      <c r="AI3002" s="89">
        <v>0.34909200000000001</v>
      </c>
    </row>
    <row r="3003" spans="1:35" s="89" customFormat="1" x14ac:dyDescent="0.45">
      <c r="A3003" s="89" t="s">
        <v>57</v>
      </c>
      <c r="B3003" s="89" t="s">
        <v>58</v>
      </c>
      <c r="C3003" s="89" t="s">
        <v>48</v>
      </c>
      <c r="D3003" s="90">
        <v>44634</v>
      </c>
      <c r="AI3003" s="89">
        <v>0.34909200000000001</v>
      </c>
    </row>
    <row r="3004" spans="1:35" s="89" customFormat="1" x14ac:dyDescent="0.45">
      <c r="A3004" s="89" t="s">
        <v>57</v>
      </c>
      <c r="B3004" s="89" t="s">
        <v>58</v>
      </c>
      <c r="C3004" s="89" t="s">
        <v>48</v>
      </c>
      <c r="D3004" s="90">
        <v>44635</v>
      </c>
      <c r="AI3004" s="89">
        <v>0.34909200000000001</v>
      </c>
    </row>
    <row r="3005" spans="1:35" s="89" customFormat="1" x14ac:dyDescent="0.45">
      <c r="A3005" s="89" t="s">
        <v>57</v>
      </c>
      <c r="B3005" s="89" t="s">
        <v>58</v>
      </c>
      <c r="C3005" s="89" t="s">
        <v>48</v>
      </c>
      <c r="D3005" s="90">
        <v>44636</v>
      </c>
      <c r="AI3005" s="89">
        <v>0.34909200000000001</v>
      </c>
    </row>
    <row r="3006" spans="1:35" s="89" customFormat="1" x14ac:dyDescent="0.45">
      <c r="A3006" s="89" t="s">
        <v>57</v>
      </c>
      <c r="B3006" s="89" t="s">
        <v>58</v>
      </c>
      <c r="C3006" s="89" t="s">
        <v>48</v>
      </c>
      <c r="D3006" s="90">
        <v>44637</v>
      </c>
      <c r="AI3006" s="89">
        <v>0.34909200000000001</v>
      </c>
    </row>
    <row r="3007" spans="1:35" s="89" customFormat="1" x14ac:dyDescent="0.45">
      <c r="A3007" s="89" t="s">
        <v>57</v>
      </c>
      <c r="B3007" s="89" t="s">
        <v>58</v>
      </c>
      <c r="C3007" s="89" t="s">
        <v>48</v>
      </c>
      <c r="D3007" s="90">
        <v>44638</v>
      </c>
      <c r="AI3007" s="89">
        <v>0.34909200000000001</v>
      </c>
    </row>
    <row r="3008" spans="1:35" s="89" customFormat="1" x14ac:dyDescent="0.45">
      <c r="A3008" s="89" t="s">
        <v>57</v>
      </c>
      <c r="B3008" s="89" t="s">
        <v>58</v>
      </c>
      <c r="C3008" s="89" t="s">
        <v>48</v>
      </c>
      <c r="D3008" s="90">
        <v>44639</v>
      </c>
      <c r="AI3008" s="89">
        <v>0.34909200000000001</v>
      </c>
    </row>
    <row r="3009" spans="1:35" s="89" customFormat="1" x14ac:dyDescent="0.45">
      <c r="A3009" s="89" t="s">
        <v>57</v>
      </c>
      <c r="B3009" s="89" t="s">
        <v>58</v>
      </c>
      <c r="C3009" s="89" t="s">
        <v>48</v>
      </c>
      <c r="D3009" s="90">
        <v>44640</v>
      </c>
      <c r="AI3009" s="89">
        <v>0.34909200000000001</v>
      </c>
    </row>
    <row r="3010" spans="1:35" s="89" customFormat="1" x14ac:dyDescent="0.45">
      <c r="A3010" s="89" t="s">
        <v>57</v>
      </c>
      <c r="B3010" s="89" t="s">
        <v>58</v>
      </c>
      <c r="C3010" s="89" t="s">
        <v>48</v>
      </c>
      <c r="D3010" s="90">
        <v>44641</v>
      </c>
      <c r="AI3010" s="89">
        <v>0.34909200000000001</v>
      </c>
    </row>
    <row r="3011" spans="1:35" s="89" customFormat="1" x14ac:dyDescent="0.45">
      <c r="A3011" s="89" t="s">
        <v>57</v>
      </c>
      <c r="B3011" s="89" t="s">
        <v>58</v>
      </c>
      <c r="C3011" s="89" t="s">
        <v>48</v>
      </c>
      <c r="D3011" s="90">
        <v>44642</v>
      </c>
      <c r="AI3011" s="89">
        <v>0.34909200000000001</v>
      </c>
    </row>
    <row r="3012" spans="1:35" s="89" customFormat="1" x14ac:dyDescent="0.45">
      <c r="A3012" s="89" t="s">
        <v>57</v>
      </c>
      <c r="B3012" s="89" t="s">
        <v>58</v>
      </c>
      <c r="C3012" s="89" t="s">
        <v>48</v>
      </c>
      <c r="D3012" s="90">
        <v>44643</v>
      </c>
      <c r="AI3012" s="89">
        <v>0.34909200000000001</v>
      </c>
    </row>
    <row r="3013" spans="1:35" s="89" customFormat="1" x14ac:dyDescent="0.45">
      <c r="A3013" s="89" t="s">
        <v>57</v>
      </c>
      <c r="B3013" s="89" t="s">
        <v>58</v>
      </c>
      <c r="C3013" s="89" t="s">
        <v>48</v>
      </c>
      <c r="D3013" s="90">
        <v>44644</v>
      </c>
      <c r="AI3013" s="89">
        <v>0.34909200000000001</v>
      </c>
    </row>
    <row r="3014" spans="1:35" s="89" customFormat="1" x14ac:dyDescent="0.45">
      <c r="A3014" s="89" t="s">
        <v>57</v>
      </c>
      <c r="B3014" s="89" t="s">
        <v>58</v>
      </c>
      <c r="C3014" s="89" t="s">
        <v>48</v>
      </c>
      <c r="D3014" s="90">
        <v>44645</v>
      </c>
      <c r="AI3014" s="89">
        <v>0.34909200000000001</v>
      </c>
    </row>
    <row r="3015" spans="1:35" s="89" customFormat="1" x14ac:dyDescent="0.45">
      <c r="A3015" s="89" t="s">
        <v>57</v>
      </c>
      <c r="B3015" s="89" t="s">
        <v>58</v>
      </c>
      <c r="C3015" s="89" t="s">
        <v>48</v>
      </c>
      <c r="D3015" s="90">
        <v>44646</v>
      </c>
      <c r="AI3015" s="89">
        <v>0.33454650000000002</v>
      </c>
    </row>
    <row r="3016" spans="1:35" s="89" customFormat="1" x14ac:dyDescent="0.45">
      <c r="A3016" s="89" t="s">
        <v>57</v>
      </c>
      <c r="B3016" s="89" t="s">
        <v>58</v>
      </c>
      <c r="C3016" s="89" t="s">
        <v>48</v>
      </c>
      <c r="D3016" s="90">
        <v>44647</v>
      </c>
      <c r="AI3016" s="89">
        <v>0.34909200000000001</v>
      </c>
    </row>
    <row r="3017" spans="1:35" s="89" customFormat="1" x14ac:dyDescent="0.45">
      <c r="A3017" s="89" t="s">
        <v>57</v>
      </c>
      <c r="B3017" s="89" t="s">
        <v>58</v>
      </c>
      <c r="C3017" s="89" t="s">
        <v>48</v>
      </c>
      <c r="D3017" s="90">
        <v>44648</v>
      </c>
      <c r="AI3017" s="89">
        <v>0.34909200000000001</v>
      </c>
    </row>
    <row r="3018" spans="1:35" s="89" customFormat="1" x14ac:dyDescent="0.45">
      <c r="A3018" s="89" t="s">
        <v>57</v>
      </c>
      <c r="B3018" s="89" t="s">
        <v>58</v>
      </c>
      <c r="C3018" s="89" t="s">
        <v>48</v>
      </c>
      <c r="D3018" s="90">
        <v>44649</v>
      </c>
      <c r="AI3018" s="89">
        <v>0.34909200000000001</v>
      </c>
    </row>
    <row r="3019" spans="1:35" s="89" customFormat="1" x14ac:dyDescent="0.45">
      <c r="A3019" s="89" t="s">
        <v>57</v>
      </c>
      <c r="B3019" s="89" t="s">
        <v>58</v>
      </c>
      <c r="C3019" s="89" t="s">
        <v>48</v>
      </c>
      <c r="D3019" s="90">
        <v>44650</v>
      </c>
      <c r="AI3019" s="89">
        <v>0.34909200000000001</v>
      </c>
    </row>
    <row r="3020" spans="1:35" s="89" customFormat="1" x14ac:dyDescent="0.45">
      <c r="A3020" s="89" t="s">
        <v>57</v>
      </c>
      <c r="B3020" s="89" t="s">
        <v>58</v>
      </c>
      <c r="C3020" s="89" t="s">
        <v>48</v>
      </c>
      <c r="D3020" s="90">
        <v>44651</v>
      </c>
      <c r="AI3020" s="89">
        <v>0.34909200000000001</v>
      </c>
    </row>
    <row r="3021" spans="1:35" s="89" customFormat="1" x14ac:dyDescent="0.45">
      <c r="A3021" s="89" t="s">
        <v>57</v>
      </c>
      <c r="B3021" s="89" t="s">
        <v>58</v>
      </c>
      <c r="C3021" s="89" t="s">
        <v>48</v>
      </c>
      <c r="D3021" s="90">
        <v>44652</v>
      </c>
      <c r="AI3021" s="89">
        <v>0.34909200000000001</v>
      </c>
    </row>
    <row r="3022" spans="1:35" s="89" customFormat="1" x14ac:dyDescent="0.45">
      <c r="A3022" s="89" t="s">
        <v>57</v>
      </c>
      <c r="B3022" s="89" t="s">
        <v>58</v>
      </c>
      <c r="C3022" s="89" t="s">
        <v>48</v>
      </c>
      <c r="D3022" s="90">
        <v>44653</v>
      </c>
      <c r="AI3022" s="89">
        <v>0.34909200000000001</v>
      </c>
    </row>
    <row r="3023" spans="1:35" s="89" customFormat="1" x14ac:dyDescent="0.45">
      <c r="A3023" s="89" t="s">
        <v>57</v>
      </c>
      <c r="B3023" s="89" t="s">
        <v>58</v>
      </c>
      <c r="C3023" s="89" t="s">
        <v>48</v>
      </c>
      <c r="D3023" s="90">
        <v>44654</v>
      </c>
      <c r="AI3023" s="89">
        <v>0.34909200000000001</v>
      </c>
    </row>
    <row r="3024" spans="1:35" s="89" customFormat="1" x14ac:dyDescent="0.45">
      <c r="A3024" s="89" t="s">
        <v>57</v>
      </c>
      <c r="B3024" s="89" t="s">
        <v>58</v>
      </c>
      <c r="C3024" s="89" t="s">
        <v>48</v>
      </c>
      <c r="D3024" s="90">
        <v>44655</v>
      </c>
      <c r="AI3024" s="89">
        <v>0.34909200000000001</v>
      </c>
    </row>
    <row r="3025" spans="1:35" s="89" customFormat="1" x14ac:dyDescent="0.45">
      <c r="A3025" s="89" t="s">
        <v>57</v>
      </c>
      <c r="B3025" s="89" t="s">
        <v>58</v>
      </c>
      <c r="C3025" s="89" t="s">
        <v>48</v>
      </c>
      <c r="D3025" s="90">
        <v>44656</v>
      </c>
      <c r="AI3025" s="89">
        <v>0.34909200000000001</v>
      </c>
    </row>
    <row r="3026" spans="1:35" s="89" customFormat="1" x14ac:dyDescent="0.45">
      <c r="A3026" s="89" t="s">
        <v>57</v>
      </c>
      <c r="B3026" s="89" t="s">
        <v>58</v>
      </c>
      <c r="C3026" s="89" t="s">
        <v>48</v>
      </c>
      <c r="D3026" s="90">
        <v>44657</v>
      </c>
      <c r="AI3026" s="89">
        <v>0.34909200000000001</v>
      </c>
    </row>
    <row r="3027" spans="1:35" s="89" customFormat="1" x14ac:dyDescent="0.45">
      <c r="A3027" s="89" t="s">
        <v>57</v>
      </c>
      <c r="B3027" s="89" t="s">
        <v>58</v>
      </c>
      <c r="C3027" s="89" t="s">
        <v>48</v>
      </c>
      <c r="D3027" s="90">
        <v>44658</v>
      </c>
      <c r="AI3027" s="89">
        <v>0.34909200000000001</v>
      </c>
    </row>
    <row r="3028" spans="1:35" s="89" customFormat="1" x14ac:dyDescent="0.45">
      <c r="A3028" s="89" t="s">
        <v>57</v>
      </c>
      <c r="B3028" s="89" t="s">
        <v>58</v>
      </c>
      <c r="C3028" s="89" t="s">
        <v>48</v>
      </c>
      <c r="D3028" s="90">
        <v>44659</v>
      </c>
      <c r="AI3028" s="89">
        <v>0.34909200000000001</v>
      </c>
    </row>
    <row r="3029" spans="1:35" s="89" customFormat="1" x14ac:dyDescent="0.45">
      <c r="A3029" s="89" t="s">
        <v>57</v>
      </c>
      <c r="B3029" s="89" t="s">
        <v>58</v>
      </c>
      <c r="C3029" s="89" t="s">
        <v>48</v>
      </c>
      <c r="D3029" s="90">
        <v>44660</v>
      </c>
      <c r="AI3029" s="89">
        <v>0.34909200000000001</v>
      </c>
    </row>
    <row r="3030" spans="1:35" s="89" customFormat="1" x14ac:dyDescent="0.45">
      <c r="A3030" s="89" t="s">
        <v>57</v>
      </c>
      <c r="B3030" s="89" t="s">
        <v>58</v>
      </c>
      <c r="C3030" s="89" t="s">
        <v>48</v>
      </c>
      <c r="D3030" s="90">
        <v>44661</v>
      </c>
      <c r="AI3030" s="89">
        <v>0.34909200000000001</v>
      </c>
    </row>
    <row r="3031" spans="1:35" s="89" customFormat="1" x14ac:dyDescent="0.45">
      <c r="A3031" s="89" t="s">
        <v>57</v>
      </c>
      <c r="B3031" s="89" t="s">
        <v>58</v>
      </c>
      <c r="C3031" s="89" t="s">
        <v>48</v>
      </c>
      <c r="D3031" s="90">
        <v>44662</v>
      </c>
      <c r="AI3031" s="89">
        <v>0.34909200000000001</v>
      </c>
    </row>
    <row r="3032" spans="1:35" s="89" customFormat="1" x14ac:dyDescent="0.45">
      <c r="A3032" s="89" t="s">
        <v>57</v>
      </c>
      <c r="B3032" s="89" t="s">
        <v>58</v>
      </c>
      <c r="C3032" s="89" t="s">
        <v>48</v>
      </c>
      <c r="D3032" s="90">
        <v>44663</v>
      </c>
      <c r="AI3032" s="89">
        <v>0.34909200000000001</v>
      </c>
    </row>
    <row r="3033" spans="1:35" s="89" customFormat="1" x14ac:dyDescent="0.45">
      <c r="A3033" s="89" t="s">
        <v>57</v>
      </c>
      <c r="B3033" s="89" t="s">
        <v>58</v>
      </c>
      <c r="C3033" s="89" t="s">
        <v>48</v>
      </c>
      <c r="D3033" s="90">
        <v>44664</v>
      </c>
      <c r="AI3033" s="89">
        <v>0.34909200000000001</v>
      </c>
    </row>
    <row r="3034" spans="1:35" s="89" customFormat="1" x14ac:dyDescent="0.45">
      <c r="A3034" s="89" t="s">
        <v>57</v>
      </c>
      <c r="B3034" s="89" t="s">
        <v>58</v>
      </c>
      <c r="C3034" s="89" t="s">
        <v>48</v>
      </c>
      <c r="D3034" s="90">
        <v>44665</v>
      </c>
      <c r="AI3034" s="89">
        <v>0.34909200000000001</v>
      </c>
    </row>
    <row r="3035" spans="1:35" s="89" customFormat="1" x14ac:dyDescent="0.45">
      <c r="A3035" s="89" t="s">
        <v>57</v>
      </c>
      <c r="B3035" s="89" t="s">
        <v>58</v>
      </c>
      <c r="C3035" s="89" t="s">
        <v>48</v>
      </c>
      <c r="D3035" s="90">
        <v>44666</v>
      </c>
      <c r="AI3035" s="89">
        <v>0.34909200000000001</v>
      </c>
    </row>
    <row r="3036" spans="1:35" s="89" customFormat="1" x14ac:dyDescent="0.45">
      <c r="A3036" s="89" t="s">
        <v>57</v>
      </c>
      <c r="B3036" s="89" t="s">
        <v>58</v>
      </c>
      <c r="C3036" s="89" t="s">
        <v>48</v>
      </c>
      <c r="D3036" s="90">
        <v>44667</v>
      </c>
      <c r="AI3036" s="89">
        <v>0.34909200000000001</v>
      </c>
    </row>
    <row r="3037" spans="1:35" s="89" customFormat="1" x14ac:dyDescent="0.45">
      <c r="A3037" s="89" t="s">
        <v>57</v>
      </c>
      <c r="B3037" s="89" t="s">
        <v>58</v>
      </c>
      <c r="C3037" s="89" t="s">
        <v>48</v>
      </c>
      <c r="D3037" s="90">
        <v>44668</v>
      </c>
      <c r="AI3037" s="89">
        <v>0.34909200000000001</v>
      </c>
    </row>
    <row r="3038" spans="1:35" s="89" customFormat="1" x14ac:dyDescent="0.45">
      <c r="A3038" s="89" t="s">
        <v>57</v>
      </c>
      <c r="B3038" s="89" t="s">
        <v>58</v>
      </c>
      <c r="C3038" s="89" t="s">
        <v>48</v>
      </c>
      <c r="D3038" s="90">
        <v>44669</v>
      </c>
      <c r="AI3038" s="89">
        <v>0.34909200000000001</v>
      </c>
    </row>
    <row r="3039" spans="1:35" s="89" customFormat="1" x14ac:dyDescent="0.45">
      <c r="A3039" s="89" t="s">
        <v>57</v>
      </c>
      <c r="B3039" s="89" t="s">
        <v>58</v>
      </c>
      <c r="C3039" s="89" t="s">
        <v>48</v>
      </c>
      <c r="D3039" s="90">
        <v>44670</v>
      </c>
      <c r="AI3039" s="89">
        <v>0.34909200000000001</v>
      </c>
    </row>
    <row r="3040" spans="1:35" s="89" customFormat="1" x14ac:dyDescent="0.45">
      <c r="A3040" s="89" t="s">
        <v>57</v>
      </c>
      <c r="B3040" s="89" t="s">
        <v>58</v>
      </c>
      <c r="C3040" s="89" t="s">
        <v>48</v>
      </c>
      <c r="D3040" s="90">
        <v>44671</v>
      </c>
      <c r="AI3040" s="89">
        <v>0.34909200000000001</v>
      </c>
    </row>
    <row r="3041" spans="1:35" s="89" customFormat="1" x14ac:dyDescent="0.45">
      <c r="A3041" s="89" t="s">
        <v>57</v>
      </c>
      <c r="B3041" s="89" t="s">
        <v>58</v>
      </c>
      <c r="C3041" s="89" t="s">
        <v>48</v>
      </c>
      <c r="D3041" s="90">
        <v>44672</v>
      </c>
      <c r="AI3041" s="89">
        <v>0.34909200000000001</v>
      </c>
    </row>
    <row r="3042" spans="1:35" s="89" customFormat="1" x14ac:dyDescent="0.45">
      <c r="A3042" s="89" t="s">
        <v>57</v>
      </c>
      <c r="B3042" s="89" t="s">
        <v>58</v>
      </c>
      <c r="C3042" s="89" t="s">
        <v>48</v>
      </c>
      <c r="D3042" s="90">
        <v>44673</v>
      </c>
      <c r="AI3042" s="89">
        <v>0.34909200000000001</v>
      </c>
    </row>
    <row r="3043" spans="1:35" s="89" customFormat="1" x14ac:dyDescent="0.45">
      <c r="A3043" s="89" t="s">
        <v>57</v>
      </c>
      <c r="B3043" s="89" t="s">
        <v>58</v>
      </c>
      <c r="C3043" s="89" t="s">
        <v>48</v>
      </c>
      <c r="D3043" s="90">
        <v>44674</v>
      </c>
      <c r="AI3043" s="89">
        <v>0.34909200000000001</v>
      </c>
    </row>
    <row r="3044" spans="1:35" s="89" customFormat="1" x14ac:dyDescent="0.45">
      <c r="A3044" s="89" t="s">
        <v>57</v>
      </c>
      <c r="B3044" s="89" t="s">
        <v>58</v>
      </c>
      <c r="C3044" s="89" t="s">
        <v>48</v>
      </c>
      <c r="D3044" s="90">
        <v>44675</v>
      </c>
      <c r="AI3044" s="89">
        <v>0.34909200000000001</v>
      </c>
    </row>
    <row r="3045" spans="1:35" s="89" customFormat="1" x14ac:dyDescent="0.45">
      <c r="A3045" s="89" t="s">
        <v>57</v>
      </c>
      <c r="B3045" s="89" t="s">
        <v>58</v>
      </c>
      <c r="C3045" s="89" t="s">
        <v>48</v>
      </c>
      <c r="D3045" s="90">
        <v>44676</v>
      </c>
      <c r="AI3045" s="89">
        <v>0.34909200000000001</v>
      </c>
    </row>
    <row r="3046" spans="1:35" s="89" customFormat="1" x14ac:dyDescent="0.45">
      <c r="A3046" s="89" t="s">
        <v>57</v>
      </c>
      <c r="B3046" s="89" t="s">
        <v>58</v>
      </c>
      <c r="C3046" s="89" t="s">
        <v>48</v>
      </c>
      <c r="D3046" s="90">
        <v>44677</v>
      </c>
      <c r="AI3046" s="89">
        <v>0.34909200000000001</v>
      </c>
    </row>
    <row r="3047" spans="1:35" s="89" customFormat="1" x14ac:dyDescent="0.45">
      <c r="A3047" s="89" t="s">
        <v>57</v>
      </c>
      <c r="B3047" s="89" t="s">
        <v>58</v>
      </c>
      <c r="C3047" s="89" t="s">
        <v>48</v>
      </c>
      <c r="D3047" s="90">
        <v>44678</v>
      </c>
      <c r="AI3047" s="89">
        <v>0.34909200000000001</v>
      </c>
    </row>
    <row r="3048" spans="1:35" s="89" customFormat="1" x14ac:dyDescent="0.45">
      <c r="A3048" s="89" t="s">
        <v>57</v>
      </c>
      <c r="B3048" s="89" t="s">
        <v>58</v>
      </c>
      <c r="C3048" s="89" t="s">
        <v>48</v>
      </c>
      <c r="D3048" s="90">
        <v>44679</v>
      </c>
      <c r="AI3048" s="89">
        <v>0.34909200000000001</v>
      </c>
    </row>
    <row r="3049" spans="1:35" s="89" customFormat="1" x14ac:dyDescent="0.45">
      <c r="A3049" s="89" t="s">
        <v>57</v>
      </c>
      <c r="B3049" s="89" t="s">
        <v>58</v>
      </c>
      <c r="C3049" s="89" t="s">
        <v>48</v>
      </c>
      <c r="D3049" s="90">
        <v>44680</v>
      </c>
      <c r="AI3049" s="89">
        <v>0.34909200000000001</v>
      </c>
    </row>
    <row r="3050" spans="1:35" s="89" customFormat="1" x14ac:dyDescent="0.45">
      <c r="A3050" s="89" t="s">
        <v>57</v>
      </c>
      <c r="B3050" s="89" t="s">
        <v>58</v>
      </c>
      <c r="C3050" s="89" t="s">
        <v>48</v>
      </c>
      <c r="D3050" s="90">
        <v>44681</v>
      </c>
      <c r="AI3050" s="89">
        <v>0.34909200000000001</v>
      </c>
    </row>
    <row r="3051" spans="1:35" s="89" customFormat="1" x14ac:dyDescent="0.45">
      <c r="A3051" s="89" t="s">
        <v>57</v>
      </c>
      <c r="B3051" s="89" t="s">
        <v>58</v>
      </c>
      <c r="C3051" s="89" t="s">
        <v>48</v>
      </c>
      <c r="D3051" s="90">
        <v>44682</v>
      </c>
      <c r="AI3051" s="89">
        <v>0.34909200000000001</v>
      </c>
    </row>
    <row r="3052" spans="1:35" s="89" customFormat="1" x14ac:dyDescent="0.45">
      <c r="A3052" s="89" t="s">
        <v>57</v>
      </c>
      <c r="B3052" s="89" t="s">
        <v>58</v>
      </c>
      <c r="C3052" s="89" t="s">
        <v>48</v>
      </c>
      <c r="D3052" s="90">
        <v>44683</v>
      </c>
      <c r="AI3052" s="89">
        <v>0.34909200000000001</v>
      </c>
    </row>
    <row r="3053" spans="1:35" s="89" customFormat="1" x14ac:dyDescent="0.45">
      <c r="A3053" s="89" t="s">
        <v>57</v>
      </c>
      <c r="B3053" s="89" t="s">
        <v>58</v>
      </c>
      <c r="C3053" s="89" t="s">
        <v>48</v>
      </c>
      <c r="D3053" s="90">
        <v>44684</v>
      </c>
      <c r="AI3053" s="89">
        <v>0.34909200000000001</v>
      </c>
    </row>
    <row r="3054" spans="1:35" s="89" customFormat="1" x14ac:dyDescent="0.45">
      <c r="A3054" s="89" t="s">
        <v>57</v>
      </c>
      <c r="B3054" s="89" t="s">
        <v>58</v>
      </c>
      <c r="C3054" s="89" t="s">
        <v>48</v>
      </c>
      <c r="D3054" s="90">
        <v>44685</v>
      </c>
      <c r="AI3054" s="89">
        <v>0.34909200000000001</v>
      </c>
    </row>
    <row r="3055" spans="1:35" s="89" customFormat="1" x14ac:dyDescent="0.45">
      <c r="A3055" s="89" t="s">
        <v>57</v>
      </c>
      <c r="B3055" s="89" t="s">
        <v>58</v>
      </c>
      <c r="C3055" s="89" t="s">
        <v>48</v>
      </c>
      <c r="D3055" s="90">
        <v>44686</v>
      </c>
      <c r="AI3055" s="89">
        <v>0.34909200000000001</v>
      </c>
    </row>
    <row r="3056" spans="1:35" s="89" customFormat="1" x14ac:dyDescent="0.45">
      <c r="A3056" s="89" t="s">
        <v>57</v>
      </c>
      <c r="B3056" s="89" t="s">
        <v>58</v>
      </c>
      <c r="C3056" s="89" t="s">
        <v>48</v>
      </c>
      <c r="D3056" s="90">
        <v>44687</v>
      </c>
      <c r="AI3056" s="89">
        <v>0.34909200000000001</v>
      </c>
    </row>
    <row r="3057" spans="1:35" s="89" customFormat="1" x14ac:dyDescent="0.45">
      <c r="A3057" s="89" t="s">
        <v>57</v>
      </c>
      <c r="B3057" s="89" t="s">
        <v>58</v>
      </c>
      <c r="C3057" s="89" t="s">
        <v>48</v>
      </c>
      <c r="D3057" s="90">
        <v>44688</v>
      </c>
      <c r="AI3057" s="89">
        <v>0.34909200000000001</v>
      </c>
    </row>
    <row r="3058" spans="1:35" s="89" customFormat="1" x14ac:dyDescent="0.45">
      <c r="A3058" s="89" t="s">
        <v>57</v>
      </c>
      <c r="B3058" s="89" t="s">
        <v>58</v>
      </c>
      <c r="C3058" s="89" t="s">
        <v>48</v>
      </c>
      <c r="D3058" s="90">
        <v>44689</v>
      </c>
      <c r="AI3058" s="89">
        <v>0.34909200000000001</v>
      </c>
    </row>
    <row r="3059" spans="1:35" s="89" customFormat="1" x14ac:dyDescent="0.45">
      <c r="A3059" s="89" t="s">
        <v>57</v>
      </c>
      <c r="B3059" s="89" t="s">
        <v>58</v>
      </c>
      <c r="C3059" s="89" t="s">
        <v>48</v>
      </c>
      <c r="D3059" s="90">
        <v>44690</v>
      </c>
      <c r="AI3059" s="89">
        <v>0.34909200000000001</v>
      </c>
    </row>
    <row r="3060" spans="1:35" s="89" customFormat="1" x14ac:dyDescent="0.45">
      <c r="A3060" s="89" t="s">
        <v>57</v>
      </c>
      <c r="B3060" s="89" t="s">
        <v>58</v>
      </c>
      <c r="C3060" s="89" t="s">
        <v>48</v>
      </c>
      <c r="D3060" s="90">
        <v>44691</v>
      </c>
      <c r="AI3060" s="89">
        <v>0.34909200000000001</v>
      </c>
    </row>
    <row r="3061" spans="1:35" s="89" customFormat="1" x14ac:dyDescent="0.45">
      <c r="A3061" s="89" t="s">
        <v>57</v>
      </c>
      <c r="B3061" s="89" t="s">
        <v>58</v>
      </c>
      <c r="C3061" s="89" t="s">
        <v>48</v>
      </c>
      <c r="D3061" s="90">
        <v>44692</v>
      </c>
      <c r="AI3061" s="89">
        <v>0.34909200000000001</v>
      </c>
    </row>
    <row r="3062" spans="1:35" s="89" customFormat="1" x14ac:dyDescent="0.45">
      <c r="A3062" s="89" t="s">
        <v>57</v>
      </c>
      <c r="B3062" s="89" t="s">
        <v>58</v>
      </c>
      <c r="C3062" s="89" t="s">
        <v>48</v>
      </c>
      <c r="D3062" s="90">
        <v>44693</v>
      </c>
      <c r="AI3062" s="89">
        <v>0.34909200000000001</v>
      </c>
    </row>
    <row r="3063" spans="1:35" s="89" customFormat="1" x14ac:dyDescent="0.45">
      <c r="A3063" s="89" t="s">
        <v>57</v>
      </c>
      <c r="B3063" s="89" t="s">
        <v>58</v>
      </c>
      <c r="C3063" s="89" t="s">
        <v>48</v>
      </c>
      <c r="D3063" s="90">
        <v>44694</v>
      </c>
      <c r="AI3063" s="89">
        <v>0.34909200000000001</v>
      </c>
    </row>
    <row r="3064" spans="1:35" s="89" customFormat="1" x14ac:dyDescent="0.45">
      <c r="A3064" s="89" t="s">
        <v>57</v>
      </c>
      <c r="B3064" s="89" t="s">
        <v>58</v>
      </c>
      <c r="C3064" s="89" t="s">
        <v>48</v>
      </c>
      <c r="D3064" s="90">
        <v>44695</v>
      </c>
      <c r="AI3064" s="89">
        <v>0.34909200000000001</v>
      </c>
    </row>
    <row r="3065" spans="1:35" s="89" customFormat="1" x14ac:dyDescent="0.45">
      <c r="A3065" s="89" t="s">
        <v>57</v>
      </c>
      <c r="B3065" s="89" t="s">
        <v>58</v>
      </c>
      <c r="C3065" s="89" t="s">
        <v>48</v>
      </c>
      <c r="D3065" s="90">
        <v>44696</v>
      </c>
      <c r="AI3065" s="89">
        <v>0.34909200000000001</v>
      </c>
    </row>
    <row r="3066" spans="1:35" s="89" customFormat="1" x14ac:dyDescent="0.45">
      <c r="A3066" s="89" t="s">
        <v>57</v>
      </c>
      <c r="B3066" s="89" t="s">
        <v>58</v>
      </c>
      <c r="C3066" s="89" t="s">
        <v>48</v>
      </c>
      <c r="D3066" s="90">
        <v>44697</v>
      </c>
      <c r="AI3066" s="89">
        <v>0.34909200000000001</v>
      </c>
    </row>
    <row r="3067" spans="1:35" s="89" customFormat="1" x14ac:dyDescent="0.45">
      <c r="A3067" s="89" t="s">
        <v>57</v>
      </c>
      <c r="B3067" s="89" t="s">
        <v>58</v>
      </c>
      <c r="C3067" s="89" t="s">
        <v>48</v>
      </c>
      <c r="D3067" s="90">
        <v>44698</v>
      </c>
      <c r="AI3067" s="89">
        <v>0.34909200000000001</v>
      </c>
    </row>
    <row r="3068" spans="1:35" s="89" customFormat="1" x14ac:dyDescent="0.45">
      <c r="A3068" s="89" t="s">
        <v>57</v>
      </c>
      <c r="B3068" s="89" t="s">
        <v>58</v>
      </c>
      <c r="C3068" s="89" t="s">
        <v>48</v>
      </c>
      <c r="D3068" s="90">
        <v>44699</v>
      </c>
      <c r="AI3068" s="89">
        <v>0.34909200000000001</v>
      </c>
    </row>
    <row r="3069" spans="1:35" s="89" customFormat="1" x14ac:dyDescent="0.45">
      <c r="A3069" s="89" t="s">
        <v>57</v>
      </c>
      <c r="B3069" s="89" t="s">
        <v>58</v>
      </c>
      <c r="C3069" s="89" t="s">
        <v>48</v>
      </c>
      <c r="D3069" s="90">
        <v>44700</v>
      </c>
      <c r="AI3069" s="89">
        <v>0.34909200000000001</v>
      </c>
    </row>
    <row r="3070" spans="1:35" s="89" customFormat="1" x14ac:dyDescent="0.45">
      <c r="A3070" s="89" t="s">
        <v>57</v>
      </c>
      <c r="B3070" s="89" t="s">
        <v>58</v>
      </c>
      <c r="C3070" s="89" t="s">
        <v>48</v>
      </c>
      <c r="D3070" s="90">
        <v>44701</v>
      </c>
      <c r="AI3070" s="89">
        <v>0.34909200000000001</v>
      </c>
    </row>
    <row r="3071" spans="1:35" s="89" customFormat="1" x14ac:dyDescent="0.45">
      <c r="A3071" s="89" t="s">
        <v>57</v>
      </c>
      <c r="B3071" s="89" t="s">
        <v>58</v>
      </c>
      <c r="C3071" s="89" t="s">
        <v>48</v>
      </c>
      <c r="D3071" s="90">
        <v>44702</v>
      </c>
      <c r="AI3071" s="89">
        <v>0.34909200000000001</v>
      </c>
    </row>
    <row r="3072" spans="1:35" s="89" customFormat="1" x14ac:dyDescent="0.45">
      <c r="A3072" s="89" t="s">
        <v>57</v>
      </c>
      <c r="B3072" s="89" t="s">
        <v>58</v>
      </c>
      <c r="C3072" s="89" t="s">
        <v>48</v>
      </c>
      <c r="D3072" s="90">
        <v>44703</v>
      </c>
      <c r="AI3072" s="89">
        <v>0.34909200000000001</v>
      </c>
    </row>
    <row r="3073" spans="1:35" s="89" customFormat="1" x14ac:dyDescent="0.45">
      <c r="A3073" s="89" t="s">
        <v>57</v>
      </c>
      <c r="B3073" s="89" t="s">
        <v>58</v>
      </c>
      <c r="C3073" s="89" t="s">
        <v>48</v>
      </c>
      <c r="D3073" s="90">
        <v>44704</v>
      </c>
      <c r="AI3073" s="89">
        <v>0.34909200000000001</v>
      </c>
    </row>
    <row r="3074" spans="1:35" s="89" customFormat="1" x14ac:dyDescent="0.45">
      <c r="A3074" s="89" t="s">
        <v>57</v>
      </c>
      <c r="B3074" s="89" t="s">
        <v>58</v>
      </c>
      <c r="C3074" s="89" t="s">
        <v>48</v>
      </c>
      <c r="D3074" s="90">
        <v>44705</v>
      </c>
      <c r="AI3074" s="89">
        <v>0.34909200000000001</v>
      </c>
    </row>
    <row r="3075" spans="1:35" s="89" customFormat="1" x14ac:dyDescent="0.45">
      <c r="A3075" s="89" t="s">
        <v>57</v>
      </c>
      <c r="B3075" s="89" t="s">
        <v>58</v>
      </c>
      <c r="C3075" s="89" t="s">
        <v>48</v>
      </c>
      <c r="D3075" s="90">
        <v>44706</v>
      </c>
      <c r="AI3075" s="89">
        <v>0.34909200000000001</v>
      </c>
    </row>
    <row r="3076" spans="1:35" s="89" customFormat="1" x14ac:dyDescent="0.45">
      <c r="A3076" s="89" t="s">
        <v>57</v>
      </c>
      <c r="B3076" s="89" t="s">
        <v>58</v>
      </c>
      <c r="C3076" s="89" t="s">
        <v>48</v>
      </c>
      <c r="D3076" s="90">
        <v>44707</v>
      </c>
      <c r="AI3076" s="89">
        <v>0.34909200000000001</v>
      </c>
    </row>
    <row r="3077" spans="1:35" s="89" customFormat="1" x14ac:dyDescent="0.45">
      <c r="A3077" s="89" t="s">
        <v>57</v>
      </c>
      <c r="B3077" s="89" t="s">
        <v>58</v>
      </c>
      <c r="C3077" s="89" t="s">
        <v>48</v>
      </c>
      <c r="D3077" s="90">
        <v>44708</v>
      </c>
      <c r="AI3077" s="89">
        <v>0.34909200000000001</v>
      </c>
    </row>
    <row r="3078" spans="1:35" s="89" customFormat="1" x14ac:dyDescent="0.45">
      <c r="A3078" s="89" t="s">
        <v>57</v>
      </c>
      <c r="B3078" s="89" t="s">
        <v>58</v>
      </c>
      <c r="C3078" s="89" t="s">
        <v>48</v>
      </c>
      <c r="D3078" s="90">
        <v>44709</v>
      </c>
      <c r="AI3078" s="89">
        <v>0.34909200000000001</v>
      </c>
    </row>
    <row r="3079" spans="1:35" s="89" customFormat="1" x14ac:dyDescent="0.45">
      <c r="A3079" s="89" t="s">
        <v>57</v>
      </c>
      <c r="B3079" s="89" t="s">
        <v>58</v>
      </c>
      <c r="C3079" s="89" t="s">
        <v>48</v>
      </c>
      <c r="D3079" s="90">
        <v>44710</v>
      </c>
      <c r="AI3079" s="89">
        <v>0.34909200000000001</v>
      </c>
    </row>
    <row r="3080" spans="1:35" s="89" customFormat="1" x14ac:dyDescent="0.45">
      <c r="A3080" s="89" t="s">
        <v>57</v>
      </c>
      <c r="B3080" s="89" t="s">
        <v>58</v>
      </c>
      <c r="C3080" s="89" t="s">
        <v>48</v>
      </c>
      <c r="D3080" s="90">
        <v>44711</v>
      </c>
      <c r="AI3080" s="89">
        <v>0.34909200000000001</v>
      </c>
    </row>
    <row r="3081" spans="1:35" s="89" customFormat="1" x14ac:dyDescent="0.45">
      <c r="A3081" s="89" t="s">
        <v>57</v>
      </c>
      <c r="B3081" s="89" t="s">
        <v>58</v>
      </c>
      <c r="C3081" s="89" t="s">
        <v>48</v>
      </c>
      <c r="D3081" s="90">
        <v>44712</v>
      </c>
      <c r="AI3081" s="89">
        <v>0.34909200000000001</v>
      </c>
    </row>
    <row r="3082" spans="1:35" s="89" customFormat="1" x14ac:dyDescent="0.45">
      <c r="A3082" s="89" t="s">
        <v>57</v>
      </c>
      <c r="B3082" s="89" t="s">
        <v>58</v>
      </c>
      <c r="C3082" s="89" t="s">
        <v>48</v>
      </c>
      <c r="D3082" s="90">
        <v>44713</v>
      </c>
      <c r="AI3082" s="89">
        <v>0.34909200000000001</v>
      </c>
    </row>
    <row r="3083" spans="1:35" s="89" customFormat="1" x14ac:dyDescent="0.45">
      <c r="A3083" s="89" t="s">
        <v>57</v>
      </c>
      <c r="B3083" s="89" t="s">
        <v>58</v>
      </c>
      <c r="C3083" s="89" t="s">
        <v>48</v>
      </c>
      <c r="D3083" s="90">
        <v>44714</v>
      </c>
      <c r="AI3083" s="89">
        <v>0.34909200000000001</v>
      </c>
    </row>
    <row r="3084" spans="1:35" s="89" customFormat="1" x14ac:dyDescent="0.45">
      <c r="A3084" s="89" t="s">
        <v>57</v>
      </c>
      <c r="B3084" s="89" t="s">
        <v>58</v>
      </c>
      <c r="C3084" s="89" t="s">
        <v>48</v>
      </c>
      <c r="D3084" s="90">
        <v>44715</v>
      </c>
      <c r="AI3084" s="89">
        <v>0.34909200000000001</v>
      </c>
    </row>
    <row r="3085" spans="1:35" s="89" customFormat="1" x14ac:dyDescent="0.45">
      <c r="A3085" s="89" t="s">
        <v>57</v>
      </c>
      <c r="B3085" s="89" t="s">
        <v>58</v>
      </c>
      <c r="C3085" s="89" t="s">
        <v>48</v>
      </c>
      <c r="D3085" s="90">
        <v>44716</v>
      </c>
      <c r="AI3085" s="89">
        <v>0.34909200000000001</v>
      </c>
    </row>
    <row r="3086" spans="1:35" s="89" customFormat="1" x14ac:dyDescent="0.45">
      <c r="A3086" s="89" t="s">
        <v>57</v>
      </c>
      <c r="B3086" s="89" t="s">
        <v>58</v>
      </c>
      <c r="C3086" s="89" t="s">
        <v>48</v>
      </c>
      <c r="D3086" s="90">
        <v>44717</v>
      </c>
      <c r="AI3086" s="89">
        <v>0.34909200000000001</v>
      </c>
    </row>
    <row r="3087" spans="1:35" s="89" customFormat="1" x14ac:dyDescent="0.45">
      <c r="A3087" s="89" t="s">
        <v>57</v>
      </c>
      <c r="B3087" s="89" t="s">
        <v>58</v>
      </c>
      <c r="C3087" s="89" t="s">
        <v>48</v>
      </c>
      <c r="D3087" s="90">
        <v>44718</v>
      </c>
      <c r="AI3087" s="89">
        <v>0.34909200000000001</v>
      </c>
    </row>
    <row r="3088" spans="1:35" s="89" customFormat="1" x14ac:dyDescent="0.45">
      <c r="A3088" s="89" t="s">
        <v>57</v>
      </c>
      <c r="B3088" s="89" t="s">
        <v>58</v>
      </c>
      <c r="C3088" s="89" t="s">
        <v>48</v>
      </c>
      <c r="D3088" s="90">
        <v>44719</v>
      </c>
      <c r="AI3088" s="89">
        <v>0.34909200000000001</v>
      </c>
    </row>
    <row r="3089" spans="1:35" s="89" customFormat="1" x14ac:dyDescent="0.45">
      <c r="A3089" s="89" t="s">
        <v>57</v>
      </c>
      <c r="B3089" s="89" t="s">
        <v>58</v>
      </c>
      <c r="C3089" s="89" t="s">
        <v>48</v>
      </c>
      <c r="D3089" s="90">
        <v>44720</v>
      </c>
      <c r="AI3089" s="89">
        <v>0.34909200000000001</v>
      </c>
    </row>
    <row r="3090" spans="1:35" s="89" customFormat="1" x14ac:dyDescent="0.45">
      <c r="A3090" s="89" t="s">
        <v>57</v>
      </c>
      <c r="B3090" s="89" t="s">
        <v>58</v>
      </c>
      <c r="C3090" s="89" t="s">
        <v>48</v>
      </c>
      <c r="D3090" s="90">
        <v>44721</v>
      </c>
      <c r="AI3090" s="89">
        <v>0.34909200000000001</v>
      </c>
    </row>
    <row r="3091" spans="1:35" s="89" customFormat="1" x14ac:dyDescent="0.45">
      <c r="A3091" s="89" t="s">
        <v>57</v>
      </c>
      <c r="B3091" s="89" t="s">
        <v>58</v>
      </c>
      <c r="C3091" s="89" t="s">
        <v>48</v>
      </c>
      <c r="D3091" s="90">
        <v>44722</v>
      </c>
      <c r="AI3091" s="89">
        <v>0.34909200000000001</v>
      </c>
    </row>
    <row r="3092" spans="1:35" s="89" customFormat="1" x14ac:dyDescent="0.45">
      <c r="A3092" s="89" t="s">
        <v>57</v>
      </c>
      <c r="B3092" s="89" t="s">
        <v>58</v>
      </c>
      <c r="C3092" s="89" t="s">
        <v>48</v>
      </c>
      <c r="D3092" s="90">
        <v>44723</v>
      </c>
      <c r="AI3092" s="89">
        <v>0.34909200000000001</v>
      </c>
    </row>
    <row r="3093" spans="1:35" s="89" customFormat="1" x14ac:dyDescent="0.45">
      <c r="A3093" s="89" t="s">
        <v>57</v>
      </c>
      <c r="B3093" s="89" t="s">
        <v>58</v>
      </c>
      <c r="C3093" s="89" t="s">
        <v>48</v>
      </c>
      <c r="D3093" s="90">
        <v>44724</v>
      </c>
      <c r="AI3093" s="89">
        <v>0.34909200000000001</v>
      </c>
    </row>
    <row r="3094" spans="1:35" s="89" customFormat="1" x14ac:dyDescent="0.45">
      <c r="A3094" s="89" t="s">
        <v>57</v>
      </c>
      <c r="B3094" s="89" t="s">
        <v>58</v>
      </c>
      <c r="C3094" s="89" t="s">
        <v>48</v>
      </c>
      <c r="D3094" s="90">
        <v>44725</v>
      </c>
      <c r="AI3094" s="89">
        <v>0.34909200000000001</v>
      </c>
    </row>
    <row r="3095" spans="1:35" s="89" customFormat="1" x14ac:dyDescent="0.45">
      <c r="A3095" s="89" t="s">
        <v>57</v>
      </c>
      <c r="B3095" s="89" t="s">
        <v>58</v>
      </c>
      <c r="C3095" s="89" t="s">
        <v>48</v>
      </c>
      <c r="D3095" s="90">
        <v>44726</v>
      </c>
      <c r="AI3095" s="89">
        <v>0.34909200000000001</v>
      </c>
    </row>
    <row r="3096" spans="1:35" s="89" customFormat="1" x14ac:dyDescent="0.45">
      <c r="A3096" s="89" t="s">
        <v>57</v>
      </c>
      <c r="B3096" s="89" t="s">
        <v>58</v>
      </c>
      <c r="C3096" s="89" t="s">
        <v>48</v>
      </c>
      <c r="D3096" s="90">
        <v>44727</v>
      </c>
      <c r="AI3096" s="89">
        <v>0.34909200000000001</v>
      </c>
    </row>
    <row r="3097" spans="1:35" s="89" customFormat="1" x14ac:dyDescent="0.45">
      <c r="A3097" s="89" t="s">
        <v>57</v>
      </c>
      <c r="B3097" s="89" t="s">
        <v>58</v>
      </c>
      <c r="C3097" s="89" t="s">
        <v>48</v>
      </c>
      <c r="D3097" s="90">
        <v>44728</v>
      </c>
      <c r="AI3097" s="89">
        <v>0.34909200000000001</v>
      </c>
    </row>
    <row r="3098" spans="1:35" s="89" customFormat="1" x14ac:dyDescent="0.45">
      <c r="A3098" s="89" t="s">
        <v>57</v>
      </c>
      <c r="B3098" s="89" t="s">
        <v>58</v>
      </c>
      <c r="C3098" s="89" t="s">
        <v>48</v>
      </c>
      <c r="D3098" s="90">
        <v>44729</v>
      </c>
      <c r="AI3098" s="89">
        <v>0.34909200000000001</v>
      </c>
    </row>
    <row r="3099" spans="1:35" s="89" customFormat="1" x14ac:dyDescent="0.45">
      <c r="A3099" s="89" t="s">
        <v>57</v>
      </c>
      <c r="B3099" s="89" t="s">
        <v>58</v>
      </c>
      <c r="C3099" s="89" t="s">
        <v>48</v>
      </c>
      <c r="D3099" s="90">
        <v>44730</v>
      </c>
      <c r="AI3099" s="89">
        <v>0.34909200000000001</v>
      </c>
    </row>
    <row r="3100" spans="1:35" s="89" customFormat="1" x14ac:dyDescent="0.45">
      <c r="A3100" s="89" t="s">
        <v>57</v>
      </c>
      <c r="B3100" s="89" t="s">
        <v>58</v>
      </c>
      <c r="C3100" s="89" t="s">
        <v>48</v>
      </c>
      <c r="D3100" s="90">
        <v>44731</v>
      </c>
      <c r="AI3100" s="89">
        <v>0.34909200000000001</v>
      </c>
    </row>
    <row r="3101" spans="1:35" s="89" customFormat="1" x14ac:dyDescent="0.45">
      <c r="A3101" s="89" t="s">
        <v>57</v>
      </c>
      <c r="B3101" s="89" t="s">
        <v>58</v>
      </c>
      <c r="C3101" s="89" t="s">
        <v>48</v>
      </c>
      <c r="D3101" s="90">
        <v>44732</v>
      </c>
      <c r="AI3101" s="89">
        <v>0.34909200000000001</v>
      </c>
    </row>
    <row r="3102" spans="1:35" s="89" customFormat="1" x14ac:dyDescent="0.45">
      <c r="A3102" s="89" t="s">
        <v>57</v>
      </c>
      <c r="B3102" s="89" t="s">
        <v>58</v>
      </c>
      <c r="C3102" s="89" t="s">
        <v>48</v>
      </c>
      <c r="D3102" s="90">
        <v>44733</v>
      </c>
      <c r="AI3102" s="89">
        <v>0.34909200000000001</v>
      </c>
    </row>
    <row r="3103" spans="1:35" s="89" customFormat="1" x14ac:dyDescent="0.45">
      <c r="A3103" s="89" t="s">
        <v>57</v>
      </c>
      <c r="B3103" s="89" t="s">
        <v>58</v>
      </c>
      <c r="C3103" s="89" t="s">
        <v>48</v>
      </c>
      <c r="D3103" s="90">
        <v>44734</v>
      </c>
      <c r="AI3103" s="89">
        <v>0.34909200000000001</v>
      </c>
    </row>
    <row r="3104" spans="1:35" s="89" customFormat="1" x14ac:dyDescent="0.45">
      <c r="A3104" s="89" t="s">
        <v>57</v>
      </c>
      <c r="B3104" s="89" t="s">
        <v>58</v>
      </c>
      <c r="C3104" s="89" t="s">
        <v>48</v>
      </c>
      <c r="D3104" s="90">
        <v>44735</v>
      </c>
      <c r="AI3104" s="89">
        <v>0.34909200000000001</v>
      </c>
    </row>
    <row r="3105" spans="1:35" s="89" customFormat="1" x14ac:dyDescent="0.45">
      <c r="A3105" s="89" t="s">
        <v>57</v>
      </c>
      <c r="B3105" s="89" t="s">
        <v>58</v>
      </c>
      <c r="C3105" s="89" t="s">
        <v>48</v>
      </c>
      <c r="D3105" s="90">
        <v>44736</v>
      </c>
      <c r="AI3105" s="89">
        <v>0.34909200000000001</v>
      </c>
    </row>
    <row r="3106" spans="1:35" s="89" customFormat="1" x14ac:dyDescent="0.45">
      <c r="A3106" s="89" t="s">
        <v>57</v>
      </c>
      <c r="B3106" s="89" t="s">
        <v>58</v>
      </c>
      <c r="C3106" s="89" t="s">
        <v>48</v>
      </c>
      <c r="D3106" s="90">
        <v>44737</v>
      </c>
      <c r="AI3106" s="89">
        <v>0.34909200000000001</v>
      </c>
    </row>
    <row r="3107" spans="1:35" s="89" customFormat="1" x14ac:dyDescent="0.45">
      <c r="A3107" s="89" t="s">
        <v>57</v>
      </c>
      <c r="B3107" s="89" t="s">
        <v>58</v>
      </c>
      <c r="C3107" s="89" t="s">
        <v>48</v>
      </c>
      <c r="D3107" s="90">
        <v>44738</v>
      </c>
      <c r="AI3107" s="89">
        <v>0.34909200000000001</v>
      </c>
    </row>
    <row r="3108" spans="1:35" s="89" customFormat="1" x14ac:dyDescent="0.45">
      <c r="A3108" s="89" t="s">
        <v>57</v>
      </c>
      <c r="B3108" s="89" t="s">
        <v>58</v>
      </c>
      <c r="C3108" s="89" t="s">
        <v>48</v>
      </c>
      <c r="D3108" s="90">
        <v>44739</v>
      </c>
      <c r="AI3108" s="89">
        <v>0.34909200000000001</v>
      </c>
    </row>
    <row r="3109" spans="1:35" s="89" customFormat="1" x14ac:dyDescent="0.45">
      <c r="A3109" s="89" t="s">
        <v>57</v>
      </c>
      <c r="B3109" s="89" t="s">
        <v>58</v>
      </c>
      <c r="C3109" s="89" t="s">
        <v>48</v>
      </c>
      <c r="D3109" s="90">
        <v>44740</v>
      </c>
      <c r="AI3109" s="89">
        <v>0.34909200000000001</v>
      </c>
    </row>
    <row r="3110" spans="1:35" s="89" customFormat="1" x14ac:dyDescent="0.45">
      <c r="A3110" s="89" t="s">
        <v>57</v>
      </c>
      <c r="B3110" s="89" t="s">
        <v>58</v>
      </c>
      <c r="C3110" s="89" t="s">
        <v>48</v>
      </c>
      <c r="D3110" s="90">
        <v>44741</v>
      </c>
      <c r="AI3110" s="89">
        <v>0.34909200000000001</v>
      </c>
    </row>
    <row r="3111" spans="1:35" s="89" customFormat="1" x14ac:dyDescent="0.45">
      <c r="A3111" s="89" t="s">
        <v>57</v>
      </c>
      <c r="B3111" s="89" t="s">
        <v>58</v>
      </c>
      <c r="C3111" s="89" t="s">
        <v>48</v>
      </c>
      <c r="D3111" s="90">
        <v>44742</v>
      </c>
      <c r="AI3111" s="89">
        <v>0.34909200000000001</v>
      </c>
    </row>
    <row r="3112" spans="1:35" s="89" customFormat="1" x14ac:dyDescent="0.45">
      <c r="A3112" s="89" t="s">
        <v>57</v>
      </c>
      <c r="B3112" s="89" t="s">
        <v>58</v>
      </c>
      <c r="C3112" s="89" t="s">
        <v>48</v>
      </c>
      <c r="D3112" s="90">
        <v>44743</v>
      </c>
      <c r="AI3112" s="89">
        <v>0.34909200000000001</v>
      </c>
    </row>
    <row r="3113" spans="1:35" s="89" customFormat="1" x14ac:dyDescent="0.45">
      <c r="A3113" s="89" t="s">
        <v>57</v>
      </c>
      <c r="B3113" s="89" t="s">
        <v>58</v>
      </c>
      <c r="C3113" s="89" t="s">
        <v>48</v>
      </c>
      <c r="D3113" s="90">
        <v>44744</v>
      </c>
      <c r="AI3113" s="89">
        <v>0.34909200000000001</v>
      </c>
    </row>
    <row r="3114" spans="1:35" s="89" customFormat="1" x14ac:dyDescent="0.45">
      <c r="A3114" s="89" t="s">
        <v>57</v>
      </c>
      <c r="B3114" s="89" t="s">
        <v>58</v>
      </c>
      <c r="C3114" s="89" t="s">
        <v>48</v>
      </c>
      <c r="D3114" s="90">
        <v>44745</v>
      </c>
      <c r="AI3114" s="89">
        <v>0.34909200000000001</v>
      </c>
    </row>
    <row r="3115" spans="1:35" s="89" customFormat="1" x14ac:dyDescent="0.45">
      <c r="A3115" s="89" t="s">
        <v>57</v>
      </c>
      <c r="B3115" s="89" t="s">
        <v>58</v>
      </c>
      <c r="C3115" s="89" t="s">
        <v>48</v>
      </c>
      <c r="D3115" s="90">
        <v>44746</v>
      </c>
      <c r="AI3115" s="89">
        <v>0.34909200000000001</v>
      </c>
    </row>
    <row r="3116" spans="1:35" s="89" customFormat="1" x14ac:dyDescent="0.45">
      <c r="A3116" s="89" t="s">
        <v>57</v>
      </c>
      <c r="B3116" s="89" t="s">
        <v>58</v>
      </c>
      <c r="C3116" s="89" t="s">
        <v>48</v>
      </c>
      <c r="D3116" s="90">
        <v>44747</v>
      </c>
      <c r="AI3116" s="89">
        <v>0.34909200000000001</v>
      </c>
    </row>
    <row r="3117" spans="1:35" s="89" customFormat="1" x14ac:dyDescent="0.45">
      <c r="A3117" s="89" t="s">
        <v>57</v>
      </c>
      <c r="B3117" s="89" t="s">
        <v>58</v>
      </c>
      <c r="C3117" s="89" t="s">
        <v>48</v>
      </c>
      <c r="D3117" s="90">
        <v>44748</v>
      </c>
      <c r="AI3117" s="89">
        <v>0.34909200000000001</v>
      </c>
    </row>
    <row r="3118" spans="1:35" s="89" customFormat="1" x14ac:dyDescent="0.45">
      <c r="A3118" s="89" t="s">
        <v>57</v>
      </c>
      <c r="B3118" s="89" t="s">
        <v>58</v>
      </c>
      <c r="C3118" s="89" t="s">
        <v>48</v>
      </c>
      <c r="D3118" s="90">
        <v>44749</v>
      </c>
      <c r="AI3118" s="89">
        <v>0.34909200000000001</v>
      </c>
    </row>
    <row r="3119" spans="1:35" s="89" customFormat="1" x14ac:dyDescent="0.45">
      <c r="A3119" s="89" t="s">
        <v>57</v>
      </c>
      <c r="B3119" s="89" t="s">
        <v>58</v>
      </c>
      <c r="C3119" s="89" t="s">
        <v>48</v>
      </c>
      <c r="D3119" s="90">
        <v>44750</v>
      </c>
      <c r="AI3119" s="89">
        <v>0.34909200000000001</v>
      </c>
    </row>
    <row r="3120" spans="1:35" s="89" customFormat="1" x14ac:dyDescent="0.45">
      <c r="A3120" s="89" t="s">
        <v>57</v>
      </c>
      <c r="B3120" s="89" t="s">
        <v>58</v>
      </c>
      <c r="C3120" s="89" t="s">
        <v>48</v>
      </c>
      <c r="D3120" s="90">
        <v>44751</v>
      </c>
      <c r="AI3120" s="89">
        <v>0.34909200000000001</v>
      </c>
    </row>
    <row r="3121" spans="1:35" s="89" customFormat="1" x14ac:dyDescent="0.45">
      <c r="A3121" s="89" t="s">
        <v>57</v>
      </c>
      <c r="B3121" s="89" t="s">
        <v>58</v>
      </c>
      <c r="C3121" s="89" t="s">
        <v>48</v>
      </c>
      <c r="D3121" s="90">
        <v>44752</v>
      </c>
      <c r="AI3121" s="89">
        <v>0.34909200000000001</v>
      </c>
    </row>
    <row r="3122" spans="1:35" s="89" customFormat="1" x14ac:dyDescent="0.45">
      <c r="A3122" s="89" t="s">
        <v>57</v>
      </c>
      <c r="B3122" s="89" t="s">
        <v>58</v>
      </c>
      <c r="C3122" s="89" t="s">
        <v>48</v>
      </c>
      <c r="D3122" s="90">
        <v>44753</v>
      </c>
      <c r="AI3122" s="89">
        <v>0.34909200000000001</v>
      </c>
    </row>
    <row r="3123" spans="1:35" s="89" customFormat="1" x14ac:dyDescent="0.45">
      <c r="A3123" s="89" t="s">
        <v>57</v>
      </c>
      <c r="B3123" s="89" t="s">
        <v>58</v>
      </c>
      <c r="C3123" s="89" t="s">
        <v>48</v>
      </c>
      <c r="D3123" s="90">
        <v>44754</v>
      </c>
      <c r="AI3123" s="89">
        <v>0.34909200000000001</v>
      </c>
    </row>
    <row r="3124" spans="1:35" s="89" customFormat="1" x14ac:dyDescent="0.45">
      <c r="A3124" s="89" t="s">
        <v>57</v>
      </c>
      <c r="B3124" s="89" t="s">
        <v>58</v>
      </c>
      <c r="C3124" s="89" t="s">
        <v>48</v>
      </c>
      <c r="D3124" s="90">
        <v>44755</v>
      </c>
      <c r="AI3124" s="89">
        <v>0.34909200000000001</v>
      </c>
    </row>
    <row r="3125" spans="1:35" s="89" customFormat="1" x14ac:dyDescent="0.45">
      <c r="A3125" s="89" t="s">
        <v>57</v>
      </c>
      <c r="B3125" s="89" t="s">
        <v>58</v>
      </c>
      <c r="C3125" s="89" t="s">
        <v>48</v>
      </c>
      <c r="D3125" s="90">
        <v>44756</v>
      </c>
      <c r="AI3125" s="89">
        <v>0.34909200000000001</v>
      </c>
    </row>
    <row r="3126" spans="1:35" s="89" customFormat="1" x14ac:dyDescent="0.45">
      <c r="A3126" s="89" t="s">
        <v>57</v>
      </c>
      <c r="B3126" s="89" t="s">
        <v>58</v>
      </c>
      <c r="C3126" s="89" t="s">
        <v>48</v>
      </c>
      <c r="D3126" s="90">
        <v>44757</v>
      </c>
      <c r="AI3126" s="89">
        <v>0.34909200000000001</v>
      </c>
    </row>
    <row r="3127" spans="1:35" s="89" customFormat="1" x14ac:dyDescent="0.45">
      <c r="A3127" s="89" t="s">
        <v>57</v>
      </c>
      <c r="B3127" s="89" t="s">
        <v>58</v>
      </c>
      <c r="C3127" s="89" t="s">
        <v>48</v>
      </c>
      <c r="D3127" s="90">
        <v>44758</v>
      </c>
      <c r="AI3127" s="89">
        <v>0.34909200000000001</v>
      </c>
    </row>
    <row r="3128" spans="1:35" s="89" customFormat="1" x14ac:dyDescent="0.45">
      <c r="A3128" s="89" t="s">
        <v>57</v>
      </c>
      <c r="B3128" s="89" t="s">
        <v>58</v>
      </c>
      <c r="C3128" s="89" t="s">
        <v>48</v>
      </c>
      <c r="D3128" s="90">
        <v>44759</v>
      </c>
      <c r="AI3128" s="89">
        <v>0.34909200000000001</v>
      </c>
    </row>
    <row r="3129" spans="1:35" s="89" customFormat="1" x14ac:dyDescent="0.45">
      <c r="A3129" s="89" t="s">
        <v>57</v>
      </c>
      <c r="B3129" s="89" t="s">
        <v>58</v>
      </c>
      <c r="C3129" s="89" t="s">
        <v>48</v>
      </c>
      <c r="D3129" s="90">
        <v>44760</v>
      </c>
      <c r="AI3129" s="89">
        <v>0.34909200000000001</v>
      </c>
    </row>
    <row r="3130" spans="1:35" s="89" customFormat="1" x14ac:dyDescent="0.45">
      <c r="A3130" s="89" t="s">
        <v>57</v>
      </c>
      <c r="B3130" s="89" t="s">
        <v>58</v>
      </c>
      <c r="C3130" s="89" t="s">
        <v>48</v>
      </c>
      <c r="D3130" s="90">
        <v>44761</v>
      </c>
      <c r="AI3130" s="89">
        <v>0.34909200000000001</v>
      </c>
    </row>
    <row r="3131" spans="1:35" s="89" customFormat="1" x14ac:dyDescent="0.45">
      <c r="A3131" s="89" t="s">
        <v>57</v>
      </c>
      <c r="B3131" s="89" t="s">
        <v>58</v>
      </c>
      <c r="C3131" s="89" t="s">
        <v>48</v>
      </c>
      <c r="D3131" s="90">
        <v>44762</v>
      </c>
      <c r="AI3131" s="89">
        <v>0.34909200000000001</v>
      </c>
    </row>
    <row r="3132" spans="1:35" s="89" customFormat="1" x14ac:dyDescent="0.45">
      <c r="A3132" s="89" t="s">
        <v>57</v>
      </c>
      <c r="B3132" s="89" t="s">
        <v>58</v>
      </c>
      <c r="C3132" s="89" t="s">
        <v>48</v>
      </c>
      <c r="D3132" s="90">
        <v>44763</v>
      </c>
      <c r="AI3132" s="89">
        <v>0.34909200000000001</v>
      </c>
    </row>
    <row r="3133" spans="1:35" s="89" customFormat="1" x14ac:dyDescent="0.45">
      <c r="A3133" s="89" t="s">
        <v>57</v>
      </c>
      <c r="B3133" s="89" t="s">
        <v>58</v>
      </c>
      <c r="C3133" s="89" t="s">
        <v>48</v>
      </c>
      <c r="D3133" s="90">
        <v>44764</v>
      </c>
      <c r="AI3133" s="89">
        <v>0.34909200000000001</v>
      </c>
    </row>
    <row r="3134" spans="1:35" s="89" customFormat="1" x14ac:dyDescent="0.45">
      <c r="A3134" s="89" t="s">
        <v>57</v>
      </c>
      <c r="B3134" s="89" t="s">
        <v>58</v>
      </c>
      <c r="C3134" s="89" t="s">
        <v>48</v>
      </c>
      <c r="D3134" s="90">
        <v>44765</v>
      </c>
      <c r="AI3134" s="89">
        <v>0.34909200000000001</v>
      </c>
    </row>
    <row r="3135" spans="1:35" s="89" customFormat="1" x14ac:dyDescent="0.45">
      <c r="A3135" s="89" t="s">
        <v>57</v>
      </c>
      <c r="B3135" s="89" t="s">
        <v>58</v>
      </c>
      <c r="C3135" s="89" t="s">
        <v>48</v>
      </c>
      <c r="D3135" s="90">
        <v>44766</v>
      </c>
      <c r="AI3135" s="89">
        <v>0.34909200000000001</v>
      </c>
    </row>
    <row r="3136" spans="1:35" s="89" customFormat="1" x14ac:dyDescent="0.45">
      <c r="A3136" s="89" t="s">
        <v>57</v>
      </c>
      <c r="B3136" s="89" t="s">
        <v>58</v>
      </c>
      <c r="C3136" s="89" t="s">
        <v>48</v>
      </c>
      <c r="D3136" s="90">
        <v>44767</v>
      </c>
      <c r="AI3136" s="89">
        <v>0.34909200000000001</v>
      </c>
    </row>
    <row r="3137" spans="1:35" s="89" customFormat="1" x14ac:dyDescent="0.45">
      <c r="A3137" s="89" t="s">
        <v>57</v>
      </c>
      <c r="B3137" s="89" t="s">
        <v>58</v>
      </c>
      <c r="C3137" s="89" t="s">
        <v>48</v>
      </c>
      <c r="D3137" s="90">
        <v>44768</v>
      </c>
      <c r="AI3137" s="89">
        <v>0.34909200000000001</v>
      </c>
    </row>
    <row r="3138" spans="1:35" s="89" customFormat="1" x14ac:dyDescent="0.45">
      <c r="A3138" s="89" t="s">
        <v>57</v>
      </c>
      <c r="B3138" s="89" t="s">
        <v>58</v>
      </c>
      <c r="C3138" s="89" t="s">
        <v>48</v>
      </c>
      <c r="D3138" s="90">
        <v>44769</v>
      </c>
      <c r="AI3138" s="89">
        <v>0.34909200000000001</v>
      </c>
    </row>
    <row r="3139" spans="1:35" s="89" customFormat="1" x14ac:dyDescent="0.45">
      <c r="A3139" s="89" t="s">
        <v>57</v>
      </c>
      <c r="B3139" s="89" t="s">
        <v>58</v>
      </c>
      <c r="C3139" s="89" t="s">
        <v>48</v>
      </c>
      <c r="D3139" s="90">
        <v>44770</v>
      </c>
      <c r="AI3139" s="89">
        <v>0.34909200000000001</v>
      </c>
    </row>
    <row r="3140" spans="1:35" s="89" customFormat="1" x14ac:dyDescent="0.45">
      <c r="A3140" s="89" t="s">
        <v>57</v>
      </c>
      <c r="B3140" s="89" t="s">
        <v>58</v>
      </c>
      <c r="C3140" s="89" t="s">
        <v>48</v>
      </c>
      <c r="D3140" s="90">
        <v>44771</v>
      </c>
      <c r="AI3140" s="89">
        <v>0.34909200000000001</v>
      </c>
    </row>
    <row r="3141" spans="1:35" s="89" customFormat="1" x14ac:dyDescent="0.45">
      <c r="A3141" s="89" t="s">
        <v>57</v>
      </c>
      <c r="B3141" s="89" t="s">
        <v>58</v>
      </c>
      <c r="C3141" s="89" t="s">
        <v>48</v>
      </c>
      <c r="D3141" s="90">
        <v>44772</v>
      </c>
      <c r="AI3141" s="89">
        <v>0.34909200000000001</v>
      </c>
    </row>
    <row r="3142" spans="1:35" s="89" customFormat="1" x14ac:dyDescent="0.45">
      <c r="A3142" s="89" t="s">
        <v>57</v>
      </c>
      <c r="B3142" s="89" t="s">
        <v>58</v>
      </c>
      <c r="C3142" s="89" t="s">
        <v>48</v>
      </c>
      <c r="D3142" s="90">
        <v>44773</v>
      </c>
      <c r="AI3142" s="89">
        <v>0.34909200000000001</v>
      </c>
    </row>
    <row r="3143" spans="1:35" s="89" customFormat="1" x14ac:dyDescent="0.45">
      <c r="A3143" s="89" t="s">
        <v>57</v>
      </c>
      <c r="B3143" s="89" t="s">
        <v>58</v>
      </c>
      <c r="C3143" s="89" t="s">
        <v>48</v>
      </c>
      <c r="D3143" s="90">
        <v>44774</v>
      </c>
      <c r="AI3143" s="89">
        <v>0.34909200000000001</v>
      </c>
    </row>
    <row r="3144" spans="1:35" s="89" customFormat="1" x14ac:dyDescent="0.45">
      <c r="A3144" s="89" t="s">
        <v>57</v>
      </c>
      <c r="B3144" s="89" t="s">
        <v>58</v>
      </c>
      <c r="C3144" s="89" t="s">
        <v>48</v>
      </c>
      <c r="D3144" s="90">
        <v>44775</v>
      </c>
      <c r="AI3144" s="89">
        <v>0.34909200000000001</v>
      </c>
    </row>
    <row r="3145" spans="1:35" s="89" customFormat="1" x14ac:dyDescent="0.45">
      <c r="A3145" s="89" t="s">
        <v>57</v>
      </c>
      <c r="B3145" s="89" t="s">
        <v>58</v>
      </c>
      <c r="C3145" s="89" t="s">
        <v>48</v>
      </c>
      <c r="D3145" s="90">
        <v>44776</v>
      </c>
      <c r="AI3145" s="89">
        <v>0.34909200000000001</v>
      </c>
    </row>
    <row r="3146" spans="1:35" s="89" customFormat="1" x14ac:dyDescent="0.45">
      <c r="A3146" s="89" t="s">
        <v>57</v>
      </c>
      <c r="B3146" s="89" t="s">
        <v>58</v>
      </c>
      <c r="C3146" s="89" t="s">
        <v>48</v>
      </c>
      <c r="D3146" s="90">
        <v>44777</v>
      </c>
      <c r="AI3146" s="89">
        <v>0.34909200000000001</v>
      </c>
    </row>
    <row r="3147" spans="1:35" s="89" customFormat="1" x14ac:dyDescent="0.45">
      <c r="A3147" s="89" t="s">
        <v>57</v>
      </c>
      <c r="B3147" s="89" t="s">
        <v>58</v>
      </c>
      <c r="C3147" s="89" t="s">
        <v>48</v>
      </c>
      <c r="D3147" s="90">
        <v>44778</v>
      </c>
      <c r="AI3147" s="89">
        <v>0.34909200000000001</v>
      </c>
    </row>
    <row r="3148" spans="1:35" s="89" customFormat="1" x14ac:dyDescent="0.45">
      <c r="A3148" s="89" t="s">
        <v>57</v>
      </c>
      <c r="B3148" s="89" t="s">
        <v>58</v>
      </c>
      <c r="C3148" s="89" t="s">
        <v>48</v>
      </c>
      <c r="D3148" s="90">
        <v>44779</v>
      </c>
      <c r="AI3148" s="89">
        <v>0.34909200000000001</v>
      </c>
    </row>
    <row r="3149" spans="1:35" s="89" customFormat="1" x14ac:dyDescent="0.45">
      <c r="A3149" s="89" t="s">
        <v>57</v>
      </c>
      <c r="B3149" s="89" t="s">
        <v>58</v>
      </c>
      <c r="C3149" s="89" t="s">
        <v>48</v>
      </c>
      <c r="D3149" s="90">
        <v>44780</v>
      </c>
      <c r="AI3149" s="89">
        <v>0.34909200000000001</v>
      </c>
    </row>
    <row r="3150" spans="1:35" s="89" customFormat="1" x14ac:dyDescent="0.45">
      <c r="A3150" s="89" t="s">
        <v>57</v>
      </c>
      <c r="B3150" s="89" t="s">
        <v>58</v>
      </c>
      <c r="C3150" s="89" t="s">
        <v>48</v>
      </c>
      <c r="D3150" s="90">
        <v>44781</v>
      </c>
      <c r="AI3150" s="89">
        <v>0.34909200000000001</v>
      </c>
    </row>
    <row r="3151" spans="1:35" s="89" customFormat="1" x14ac:dyDescent="0.45">
      <c r="A3151" s="89" t="s">
        <v>57</v>
      </c>
      <c r="B3151" s="89" t="s">
        <v>58</v>
      </c>
      <c r="C3151" s="89" t="s">
        <v>48</v>
      </c>
      <c r="D3151" s="90">
        <v>44782</v>
      </c>
      <c r="AI3151" s="89">
        <v>0.34909200000000001</v>
      </c>
    </row>
    <row r="3152" spans="1:35" s="89" customFormat="1" x14ac:dyDescent="0.45">
      <c r="A3152" s="89" t="s">
        <v>57</v>
      </c>
      <c r="B3152" s="89" t="s">
        <v>58</v>
      </c>
      <c r="C3152" s="89" t="s">
        <v>48</v>
      </c>
      <c r="D3152" s="90">
        <v>44783</v>
      </c>
      <c r="AI3152" s="89">
        <v>0.34909200000000001</v>
      </c>
    </row>
    <row r="3153" spans="1:35" s="89" customFormat="1" x14ac:dyDescent="0.45">
      <c r="A3153" s="89" t="s">
        <v>57</v>
      </c>
      <c r="B3153" s="89" t="s">
        <v>58</v>
      </c>
      <c r="C3153" s="89" t="s">
        <v>48</v>
      </c>
      <c r="D3153" s="90">
        <v>44784</v>
      </c>
      <c r="AI3153" s="89">
        <v>0.34909200000000001</v>
      </c>
    </row>
    <row r="3154" spans="1:35" s="89" customFormat="1" x14ac:dyDescent="0.45">
      <c r="A3154" s="89" t="s">
        <v>57</v>
      </c>
      <c r="B3154" s="89" t="s">
        <v>58</v>
      </c>
      <c r="C3154" s="89" t="s">
        <v>48</v>
      </c>
      <c r="D3154" s="90">
        <v>44785</v>
      </c>
      <c r="AI3154" s="89">
        <v>0.34909200000000001</v>
      </c>
    </row>
    <row r="3155" spans="1:35" s="89" customFormat="1" x14ac:dyDescent="0.45">
      <c r="A3155" s="89" t="s">
        <v>57</v>
      </c>
      <c r="B3155" s="89" t="s">
        <v>58</v>
      </c>
      <c r="C3155" s="89" t="s">
        <v>48</v>
      </c>
      <c r="D3155" s="90">
        <v>44786</v>
      </c>
      <c r="AI3155" s="89">
        <v>0.34909200000000001</v>
      </c>
    </row>
    <row r="3156" spans="1:35" s="89" customFormat="1" x14ac:dyDescent="0.45">
      <c r="A3156" s="89" t="s">
        <v>57</v>
      </c>
      <c r="B3156" s="89" t="s">
        <v>58</v>
      </c>
      <c r="C3156" s="89" t="s">
        <v>48</v>
      </c>
      <c r="D3156" s="90">
        <v>44787</v>
      </c>
      <c r="AI3156" s="89">
        <v>0.34909200000000001</v>
      </c>
    </row>
    <row r="3157" spans="1:35" s="89" customFormat="1" x14ac:dyDescent="0.45">
      <c r="A3157" s="89" t="s">
        <v>57</v>
      </c>
      <c r="B3157" s="89" t="s">
        <v>58</v>
      </c>
      <c r="C3157" s="89" t="s">
        <v>48</v>
      </c>
      <c r="D3157" s="90">
        <v>44788</v>
      </c>
      <c r="AI3157" s="89">
        <v>0.34909200000000001</v>
      </c>
    </row>
    <row r="3158" spans="1:35" s="89" customFormat="1" x14ac:dyDescent="0.45">
      <c r="A3158" s="89" t="s">
        <v>57</v>
      </c>
      <c r="B3158" s="89" t="s">
        <v>58</v>
      </c>
      <c r="C3158" s="89" t="s">
        <v>48</v>
      </c>
      <c r="D3158" s="90">
        <v>44789</v>
      </c>
      <c r="AI3158" s="89">
        <v>0.34909200000000001</v>
      </c>
    </row>
    <row r="3159" spans="1:35" s="89" customFormat="1" x14ac:dyDescent="0.45">
      <c r="A3159" s="89" t="s">
        <v>57</v>
      </c>
      <c r="B3159" s="89" t="s">
        <v>58</v>
      </c>
      <c r="C3159" s="89" t="s">
        <v>48</v>
      </c>
      <c r="D3159" s="90">
        <v>44790</v>
      </c>
      <c r="AI3159" s="89">
        <v>0.34909200000000001</v>
      </c>
    </row>
    <row r="3160" spans="1:35" s="89" customFormat="1" x14ac:dyDescent="0.45">
      <c r="A3160" s="89" t="s">
        <v>57</v>
      </c>
      <c r="B3160" s="89" t="s">
        <v>58</v>
      </c>
      <c r="C3160" s="89" t="s">
        <v>48</v>
      </c>
      <c r="D3160" s="90">
        <v>44791</v>
      </c>
      <c r="AI3160" s="89">
        <v>0.34909200000000001</v>
      </c>
    </row>
    <row r="3161" spans="1:35" s="89" customFormat="1" x14ac:dyDescent="0.45">
      <c r="A3161" s="89" t="s">
        <v>57</v>
      </c>
      <c r="B3161" s="89" t="s">
        <v>58</v>
      </c>
      <c r="C3161" s="89" t="s">
        <v>48</v>
      </c>
      <c r="D3161" s="90">
        <v>44792</v>
      </c>
      <c r="AI3161" s="89">
        <v>0.34909200000000001</v>
      </c>
    </row>
    <row r="3162" spans="1:35" s="89" customFormat="1" x14ac:dyDescent="0.45">
      <c r="A3162" s="89" t="s">
        <v>57</v>
      </c>
      <c r="B3162" s="89" t="s">
        <v>58</v>
      </c>
      <c r="C3162" s="89" t="s">
        <v>48</v>
      </c>
      <c r="D3162" s="90">
        <v>44793</v>
      </c>
      <c r="AI3162" s="89">
        <v>0.34909200000000001</v>
      </c>
    </row>
    <row r="3163" spans="1:35" s="89" customFormat="1" x14ac:dyDescent="0.45">
      <c r="A3163" s="89" t="s">
        <v>57</v>
      </c>
      <c r="B3163" s="89" t="s">
        <v>58</v>
      </c>
      <c r="C3163" s="89" t="s">
        <v>48</v>
      </c>
      <c r="D3163" s="90">
        <v>44794</v>
      </c>
      <c r="AI3163" s="89">
        <v>0.34909200000000001</v>
      </c>
    </row>
    <row r="3164" spans="1:35" s="89" customFormat="1" x14ac:dyDescent="0.45">
      <c r="A3164" s="89" t="s">
        <v>57</v>
      </c>
      <c r="B3164" s="89" t="s">
        <v>58</v>
      </c>
      <c r="C3164" s="89" t="s">
        <v>48</v>
      </c>
      <c r="D3164" s="90">
        <v>44795</v>
      </c>
      <c r="AI3164" s="89">
        <v>0.34909200000000001</v>
      </c>
    </row>
    <row r="3165" spans="1:35" s="89" customFormat="1" x14ac:dyDescent="0.45">
      <c r="A3165" s="89" t="s">
        <v>57</v>
      </c>
      <c r="B3165" s="89" t="s">
        <v>58</v>
      </c>
      <c r="C3165" s="89" t="s">
        <v>48</v>
      </c>
      <c r="D3165" s="90">
        <v>44796</v>
      </c>
      <c r="AI3165" s="89">
        <v>0.34909200000000001</v>
      </c>
    </row>
    <row r="3166" spans="1:35" s="89" customFormat="1" x14ac:dyDescent="0.45">
      <c r="A3166" s="89" t="s">
        <v>57</v>
      </c>
      <c r="B3166" s="89" t="s">
        <v>58</v>
      </c>
      <c r="C3166" s="89" t="s">
        <v>48</v>
      </c>
      <c r="D3166" s="90">
        <v>44797</v>
      </c>
      <c r="AI3166" s="89">
        <v>0.34909200000000001</v>
      </c>
    </row>
    <row r="3167" spans="1:35" s="89" customFormat="1" x14ac:dyDescent="0.45">
      <c r="A3167" s="89" t="s">
        <v>57</v>
      </c>
      <c r="B3167" s="89" t="s">
        <v>58</v>
      </c>
      <c r="C3167" s="89" t="s">
        <v>48</v>
      </c>
      <c r="D3167" s="90">
        <v>44798</v>
      </c>
      <c r="AI3167" s="89">
        <v>0.34909200000000001</v>
      </c>
    </row>
    <row r="3168" spans="1:35" s="89" customFormat="1" x14ac:dyDescent="0.45">
      <c r="A3168" s="89" t="s">
        <v>57</v>
      </c>
      <c r="B3168" s="89" t="s">
        <v>58</v>
      </c>
      <c r="C3168" s="89" t="s">
        <v>48</v>
      </c>
      <c r="D3168" s="90">
        <v>44799</v>
      </c>
      <c r="AI3168" s="89">
        <v>0.34909200000000001</v>
      </c>
    </row>
    <row r="3169" spans="1:35" s="89" customFormat="1" x14ac:dyDescent="0.45">
      <c r="A3169" s="89" t="s">
        <v>57</v>
      </c>
      <c r="B3169" s="89" t="s">
        <v>58</v>
      </c>
      <c r="C3169" s="89" t="s">
        <v>48</v>
      </c>
      <c r="D3169" s="90">
        <v>44800</v>
      </c>
      <c r="AI3169" s="89">
        <v>0.34909200000000001</v>
      </c>
    </row>
    <row r="3170" spans="1:35" s="89" customFormat="1" x14ac:dyDescent="0.45">
      <c r="A3170" s="89" t="s">
        <v>57</v>
      </c>
      <c r="B3170" s="89" t="s">
        <v>58</v>
      </c>
      <c r="C3170" s="89" t="s">
        <v>48</v>
      </c>
      <c r="D3170" s="90">
        <v>44801</v>
      </c>
      <c r="AI3170" s="89">
        <v>0.34909200000000001</v>
      </c>
    </row>
    <row r="3171" spans="1:35" s="89" customFormat="1" x14ac:dyDescent="0.45">
      <c r="A3171" s="89" t="s">
        <v>57</v>
      </c>
      <c r="B3171" s="89" t="s">
        <v>58</v>
      </c>
      <c r="C3171" s="89" t="s">
        <v>48</v>
      </c>
      <c r="D3171" s="90">
        <v>44802</v>
      </c>
      <c r="AI3171" s="89">
        <v>0.34909200000000001</v>
      </c>
    </row>
    <row r="3172" spans="1:35" s="89" customFormat="1" x14ac:dyDescent="0.45">
      <c r="A3172" s="89" t="s">
        <v>57</v>
      </c>
      <c r="B3172" s="89" t="s">
        <v>58</v>
      </c>
      <c r="C3172" s="89" t="s">
        <v>48</v>
      </c>
      <c r="D3172" s="90">
        <v>44803</v>
      </c>
      <c r="AI3172" s="89">
        <v>0.34909200000000001</v>
      </c>
    </row>
    <row r="3173" spans="1:35" s="89" customFormat="1" x14ac:dyDescent="0.45">
      <c r="A3173" s="89" t="s">
        <v>57</v>
      </c>
      <c r="B3173" s="89" t="s">
        <v>58</v>
      </c>
      <c r="C3173" s="89" t="s">
        <v>48</v>
      </c>
      <c r="D3173" s="90">
        <v>44804</v>
      </c>
      <c r="AI3173" s="89">
        <v>0.34909200000000001</v>
      </c>
    </row>
    <row r="3174" spans="1:35" s="89" customFormat="1" x14ac:dyDescent="0.45">
      <c r="A3174" s="89" t="s">
        <v>57</v>
      </c>
      <c r="B3174" s="89" t="s">
        <v>58</v>
      </c>
      <c r="C3174" s="89" t="s">
        <v>48</v>
      </c>
      <c r="D3174" s="90">
        <v>44805</v>
      </c>
      <c r="AI3174" s="89">
        <v>0.34909200000000001</v>
      </c>
    </row>
    <row r="3175" spans="1:35" s="89" customFormat="1" x14ac:dyDescent="0.45">
      <c r="A3175" s="89" t="s">
        <v>57</v>
      </c>
      <c r="B3175" s="89" t="s">
        <v>58</v>
      </c>
      <c r="C3175" s="89" t="s">
        <v>48</v>
      </c>
      <c r="D3175" s="90">
        <v>44806</v>
      </c>
      <c r="AI3175" s="89">
        <v>0.34909200000000001</v>
      </c>
    </row>
    <row r="3176" spans="1:35" s="89" customFormat="1" x14ac:dyDescent="0.45">
      <c r="A3176" s="89" t="s">
        <v>57</v>
      </c>
      <c r="B3176" s="89" t="s">
        <v>58</v>
      </c>
      <c r="C3176" s="89" t="s">
        <v>48</v>
      </c>
      <c r="D3176" s="90">
        <v>44807</v>
      </c>
      <c r="AI3176" s="89">
        <v>0.34909200000000001</v>
      </c>
    </row>
    <row r="3177" spans="1:35" s="89" customFormat="1" x14ac:dyDescent="0.45">
      <c r="A3177" s="89" t="s">
        <v>57</v>
      </c>
      <c r="B3177" s="89" t="s">
        <v>58</v>
      </c>
      <c r="C3177" s="89" t="s">
        <v>48</v>
      </c>
      <c r="D3177" s="90">
        <v>44808</v>
      </c>
      <c r="AI3177" s="89">
        <v>0.34909200000000001</v>
      </c>
    </row>
    <row r="3178" spans="1:35" s="89" customFormat="1" x14ac:dyDescent="0.45">
      <c r="A3178" s="89" t="s">
        <v>57</v>
      </c>
      <c r="B3178" s="89" t="s">
        <v>58</v>
      </c>
      <c r="C3178" s="89" t="s">
        <v>48</v>
      </c>
      <c r="D3178" s="90">
        <v>44809</v>
      </c>
      <c r="AI3178" s="89">
        <v>0.34909200000000001</v>
      </c>
    </row>
    <row r="3179" spans="1:35" s="89" customFormat="1" x14ac:dyDescent="0.45">
      <c r="A3179" s="89" t="s">
        <v>57</v>
      </c>
      <c r="B3179" s="89" t="s">
        <v>58</v>
      </c>
      <c r="C3179" s="89" t="s">
        <v>48</v>
      </c>
      <c r="D3179" s="90">
        <v>44810</v>
      </c>
      <c r="AI3179" s="89">
        <v>0.34909200000000001</v>
      </c>
    </row>
    <row r="3180" spans="1:35" s="89" customFormat="1" x14ac:dyDescent="0.45">
      <c r="A3180" s="89" t="s">
        <v>57</v>
      </c>
      <c r="B3180" s="89" t="s">
        <v>58</v>
      </c>
      <c r="C3180" s="89" t="s">
        <v>48</v>
      </c>
      <c r="D3180" s="90">
        <v>44811</v>
      </c>
      <c r="AI3180" s="89">
        <v>0.34909200000000001</v>
      </c>
    </row>
    <row r="3181" spans="1:35" s="89" customFormat="1" x14ac:dyDescent="0.45">
      <c r="A3181" s="89" t="s">
        <v>57</v>
      </c>
      <c r="B3181" s="89" t="s">
        <v>58</v>
      </c>
      <c r="C3181" s="89" t="s">
        <v>48</v>
      </c>
      <c r="D3181" s="90">
        <v>44812</v>
      </c>
      <c r="AI3181" s="89">
        <v>0.34909200000000001</v>
      </c>
    </row>
    <row r="3182" spans="1:35" s="89" customFormat="1" x14ac:dyDescent="0.45">
      <c r="A3182" s="89" t="s">
        <v>57</v>
      </c>
      <c r="B3182" s="89" t="s">
        <v>58</v>
      </c>
      <c r="C3182" s="89" t="s">
        <v>48</v>
      </c>
      <c r="D3182" s="90">
        <v>44813</v>
      </c>
      <c r="AI3182" s="89">
        <v>0.34909200000000001</v>
      </c>
    </row>
    <row r="3183" spans="1:35" s="89" customFormat="1" x14ac:dyDescent="0.45">
      <c r="A3183" s="89" t="s">
        <v>57</v>
      </c>
      <c r="B3183" s="89" t="s">
        <v>58</v>
      </c>
      <c r="C3183" s="89" t="s">
        <v>48</v>
      </c>
      <c r="D3183" s="90">
        <v>44814</v>
      </c>
      <c r="AI3183" s="89">
        <v>0.34909200000000001</v>
      </c>
    </row>
    <row r="3184" spans="1:35" s="89" customFormat="1" x14ac:dyDescent="0.45">
      <c r="A3184" s="89" t="s">
        <v>57</v>
      </c>
      <c r="B3184" s="89" t="s">
        <v>58</v>
      </c>
      <c r="C3184" s="89" t="s">
        <v>48</v>
      </c>
      <c r="D3184" s="90">
        <v>44815</v>
      </c>
      <c r="AI3184" s="89">
        <v>0.34909200000000001</v>
      </c>
    </row>
    <row r="3185" spans="1:35" s="89" customFormat="1" x14ac:dyDescent="0.45">
      <c r="A3185" s="89" t="s">
        <v>57</v>
      </c>
      <c r="B3185" s="89" t="s">
        <v>58</v>
      </c>
      <c r="C3185" s="89" t="s">
        <v>48</v>
      </c>
      <c r="D3185" s="90">
        <v>44816</v>
      </c>
      <c r="AI3185" s="89">
        <v>0.34909200000000001</v>
      </c>
    </row>
    <row r="3186" spans="1:35" s="89" customFormat="1" x14ac:dyDescent="0.45">
      <c r="A3186" s="89" t="s">
        <v>57</v>
      </c>
      <c r="B3186" s="89" t="s">
        <v>58</v>
      </c>
      <c r="C3186" s="89" t="s">
        <v>48</v>
      </c>
      <c r="D3186" s="90">
        <v>44817</v>
      </c>
      <c r="AI3186" s="89">
        <v>0.34909200000000001</v>
      </c>
    </row>
    <row r="3187" spans="1:35" s="89" customFormat="1" x14ac:dyDescent="0.45">
      <c r="A3187" s="89" t="s">
        <v>57</v>
      </c>
      <c r="B3187" s="89" t="s">
        <v>58</v>
      </c>
      <c r="C3187" s="89" t="s">
        <v>48</v>
      </c>
      <c r="D3187" s="90">
        <v>44818</v>
      </c>
      <c r="AI3187" s="89">
        <v>0.34909200000000001</v>
      </c>
    </row>
    <row r="3188" spans="1:35" s="89" customFormat="1" x14ac:dyDescent="0.45">
      <c r="A3188" s="89" t="s">
        <v>57</v>
      </c>
      <c r="B3188" s="89" t="s">
        <v>58</v>
      </c>
      <c r="C3188" s="89" t="s">
        <v>48</v>
      </c>
      <c r="D3188" s="90">
        <v>44819</v>
      </c>
      <c r="AI3188" s="89">
        <v>0.34909200000000001</v>
      </c>
    </row>
    <row r="3189" spans="1:35" s="89" customFormat="1" x14ac:dyDescent="0.45">
      <c r="A3189" s="89" t="s">
        <v>57</v>
      </c>
      <c r="B3189" s="89" t="s">
        <v>58</v>
      </c>
      <c r="C3189" s="89" t="s">
        <v>48</v>
      </c>
      <c r="D3189" s="90">
        <v>44820</v>
      </c>
      <c r="AI3189" s="89">
        <v>0.34909200000000001</v>
      </c>
    </row>
    <row r="3190" spans="1:35" s="89" customFormat="1" x14ac:dyDescent="0.45">
      <c r="A3190" s="89" t="s">
        <v>57</v>
      </c>
      <c r="B3190" s="89" t="s">
        <v>58</v>
      </c>
      <c r="C3190" s="89" t="s">
        <v>48</v>
      </c>
      <c r="D3190" s="90">
        <v>44821</v>
      </c>
      <c r="AI3190" s="89">
        <v>0.34909200000000001</v>
      </c>
    </row>
    <row r="3191" spans="1:35" s="89" customFormat="1" x14ac:dyDescent="0.45">
      <c r="A3191" s="89" t="s">
        <v>57</v>
      </c>
      <c r="B3191" s="89" t="s">
        <v>58</v>
      </c>
      <c r="C3191" s="89" t="s">
        <v>48</v>
      </c>
      <c r="D3191" s="90">
        <v>44822</v>
      </c>
      <c r="AI3191" s="89">
        <v>0.34909200000000001</v>
      </c>
    </row>
    <row r="3192" spans="1:35" s="89" customFormat="1" x14ac:dyDescent="0.45">
      <c r="A3192" s="89" t="s">
        <v>57</v>
      </c>
      <c r="B3192" s="89" t="s">
        <v>58</v>
      </c>
      <c r="C3192" s="89" t="s">
        <v>48</v>
      </c>
      <c r="D3192" s="90">
        <v>44823</v>
      </c>
      <c r="AI3192" s="89">
        <v>0.34909200000000001</v>
      </c>
    </row>
    <row r="3193" spans="1:35" s="89" customFormat="1" x14ac:dyDescent="0.45">
      <c r="A3193" s="89" t="s">
        <v>57</v>
      </c>
      <c r="B3193" s="89" t="s">
        <v>58</v>
      </c>
      <c r="C3193" s="89" t="s">
        <v>48</v>
      </c>
      <c r="D3193" s="90">
        <v>44824</v>
      </c>
      <c r="AI3193" s="89">
        <v>0.34909200000000001</v>
      </c>
    </row>
    <row r="3194" spans="1:35" s="89" customFormat="1" x14ac:dyDescent="0.45">
      <c r="A3194" s="89" t="s">
        <v>57</v>
      </c>
      <c r="B3194" s="89" t="s">
        <v>58</v>
      </c>
      <c r="C3194" s="89" t="s">
        <v>48</v>
      </c>
      <c r="D3194" s="90">
        <v>44825</v>
      </c>
      <c r="AI3194" s="89">
        <v>0.34909200000000001</v>
      </c>
    </row>
    <row r="3195" spans="1:35" s="89" customFormat="1" x14ac:dyDescent="0.45">
      <c r="A3195" s="89" t="s">
        <v>57</v>
      </c>
      <c r="B3195" s="89" t="s">
        <v>58</v>
      </c>
      <c r="C3195" s="89" t="s">
        <v>48</v>
      </c>
      <c r="D3195" s="90">
        <v>44826</v>
      </c>
      <c r="AI3195" s="89">
        <v>0.34909200000000001</v>
      </c>
    </row>
    <row r="3196" spans="1:35" s="89" customFormat="1" x14ac:dyDescent="0.45">
      <c r="A3196" s="89" t="s">
        <v>57</v>
      </c>
      <c r="B3196" s="89" t="s">
        <v>58</v>
      </c>
      <c r="C3196" s="89" t="s">
        <v>48</v>
      </c>
      <c r="D3196" s="90">
        <v>44827</v>
      </c>
      <c r="AI3196" s="89">
        <v>0.34909200000000001</v>
      </c>
    </row>
    <row r="3197" spans="1:35" s="89" customFormat="1" x14ac:dyDescent="0.45">
      <c r="A3197" s="89" t="s">
        <v>57</v>
      </c>
      <c r="B3197" s="89" t="s">
        <v>58</v>
      </c>
      <c r="C3197" s="89" t="s">
        <v>48</v>
      </c>
      <c r="D3197" s="90">
        <v>44828</v>
      </c>
      <c r="AI3197" s="89">
        <v>0.34909200000000001</v>
      </c>
    </row>
    <row r="3198" spans="1:35" s="89" customFormat="1" x14ac:dyDescent="0.45">
      <c r="A3198" s="89" t="s">
        <v>57</v>
      </c>
      <c r="B3198" s="89" t="s">
        <v>58</v>
      </c>
      <c r="C3198" s="89" t="s">
        <v>48</v>
      </c>
      <c r="D3198" s="90">
        <v>44829</v>
      </c>
      <c r="AI3198" s="89">
        <v>0.34909200000000001</v>
      </c>
    </row>
    <row r="3199" spans="1:35" s="89" customFormat="1" x14ac:dyDescent="0.45">
      <c r="A3199" s="89" t="s">
        <v>57</v>
      </c>
      <c r="B3199" s="89" t="s">
        <v>58</v>
      </c>
      <c r="C3199" s="89" t="s">
        <v>48</v>
      </c>
      <c r="D3199" s="90">
        <v>44830</v>
      </c>
      <c r="AI3199" s="89">
        <v>0.34909200000000001</v>
      </c>
    </row>
    <row r="3200" spans="1:35" s="89" customFormat="1" x14ac:dyDescent="0.45">
      <c r="A3200" s="89" t="s">
        <v>57</v>
      </c>
      <c r="B3200" s="89" t="s">
        <v>58</v>
      </c>
      <c r="C3200" s="89" t="s">
        <v>48</v>
      </c>
      <c r="D3200" s="90">
        <v>44831</v>
      </c>
      <c r="AI3200" s="89">
        <v>0.34909200000000001</v>
      </c>
    </row>
    <row r="3201" spans="1:35" s="89" customFormat="1" x14ac:dyDescent="0.45">
      <c r="A3201" s="89" t="s">
        <v>57</v>
      </c>
      <c r="B3201" s="89" t="s">
        <v>58</v>
      </c>
      <c r="C3201" s="89" t="s">
        <v>48</v>
      </c>
      <c r="D3201" s="90">
        <v>44832</v>
      </c>
      <c r="AI3201" s="89">
        <v>0.34909200000000001</v>
      </c>
    </row>
    <row r="3202" spans="1:35" s="89" customFormat="1" x14ac:dyDescent="0.45">
      <c r="A3202" s="89" t="s">
        <v>57</v>
      </c>
      <c r="B3202" s="89" t="s">
        <v>58</v>
      </c>
      <c r="C3202" s="89" t="s">
        <v>48</v>
      </c>
      <c r="D3202" s="90">
        <v>44833</v>
      </c>
      <c r="AI3202" s="89">
        <v>0.34909200000000001</v>
      </c>
    </row>
    <row r="3203" spans="1:35" s="89" customFormat="1" x14ac:dyDescent="0.45">
      <c r="A3203" s="89" t="s">
        <v>57</v>
      </c>
      <c r="B3203" s="89" t="s">
        <v>58</v>
      </c>
      <c r="C3203" s="89" t="s">
        <v>48</v>
      </c>
      <c r="D3203" s="90">
        <v>44834</v>
      </c>
      <c r="AI3203" s="89">
        <v>0.34909200000000001</v>
      </c>
    </row>
    <row r="3204" spans="1:35" s="89" customFormat="1" x14ac:dyDescent="0.45">
      <c r="A3204" s="89" t="s">
        <v>57</v>
      </c>
      <c r="B3204" s="89" t="s">
        <v>58</v>
      </c>
      <c r="C3204" s="89" t="s">
        <v>48</v>
      </c>
      <c r="D3204" s="90">
        <v>44835</v>
      </c>
      <c r="AI3204" s="89">
        <v>0.34909200000000001</v>
      </c>
    </row>
    <row r="3205" spans="1:35" s="89" customFormat="1" x14ac:dyDescent="0.45">
      <c r="A3205" s="89" t="s">
        <v>57</v>
      </c>
      <c r="B3205" s="89" t="s">
        <v>58</v>
      </c>
      <c r="C3205" s="89" t="s">
        <v>48</v>
      </c>
      <c r="D3205" s="90">
        <v>44836</v>
      </c>
      <c r="AI3205" s="89">
        <v>0.34909200000000001</v>
      </c>
    </row>
    <row r="3206" spans="1:35" s="89" customFormat="1" x14ac:dyDescent="0.45">
      <c r="A3206" s="89" t="s">
        <v>57</v>
      </c>
      <c r="B3206" s="89" t="s">
        <v>58</v>
      </c>
      <c r="C3206" s="89" t="s">
        <v>48</v>
      </c>
      <c r="D3206" s="90">
        <v>44837</v>
      </c>
      <c r="AI3206" s="89">
        <v>0.34909200000000001</v>
      </c>
    </row>
    <row r="3207" spans="1:35" s="89" customFormat="1" x14ac:dyDescent="0.45">
      <c r="A3207" s="89" t="s">
        <v>57</v>
      </c>
      <c r="B3207" s="89" t="s">
        <v>58</v>
      </c>
      <c r="C3207" s="89" t="s">
        <v>48</v>
      </c>
      <c r="D3207" s="90">
        <v>44838</v>
      </c>
      <c r="AI3207" s="89">
        <v>0.34909200000000001</v>
      </c>
    </row>
    <row r="3208" spans="1:35" s="89" customFormat="1" x14ac:dyDescent="0.45">
      <c r="A3208" s="89" t="s">
        <v>57</v>
      </c>
      <c r="B3208" s="89" t="s">
        <v>58</v>
      </c>
      <c r="C3208" s="89" t="s">
        <v>48</v>
      </c>
      <c r="D3208" s="90">
        <v>44839</v>
      </c>
      <c r="AI3208" s="89">
        <v>0.34909200000000001</v>
      </c>
    </row>
    <row r="3209" spans="1:35" s="89" customFormat="1" x14ac:dyDescent="0.45">
      <c r="A3209" s="89" t="s">
        <v>57</v>
      </c>
      <c r="B3209" s="89" t="s">
        <v>58</v>
      </c>
      <c r="C3209" s="89" t="s">
        <v>48</v>
      </c>
      <c r="D3209" s="90">
        <v>44840</v>
      </c>
      <c r="AI3209" s="89">
        <v>0.34909200000000001</v>
      </c>
    </row>
    <row r="3210" spans="1:35" s="89" customFormat="1" x14ac:dyDescent="0.45">
      <c r="A3210" s="89" t="s">
        <v>57</v>
      </c>
      <c r="B3210" s="89" t="s">
        <v>58</v>
      </c>
      <c r="C3210" s="89" t="s">
        <v>48</v>
      </c>
      <c r="D3210" s="90">
        <v>44841</v>
      </c>
      <c r="AI3210" s="89">
        <v>0.34909200000000001</v>
      </c>
    </row>
    <row r="3211" spans="1:35" s="89" customFormat="1" x14ac:dyDescent="0.45">
      <c r="A3211" s="89" t="s">
        <v>57</v>
      </c>
      <c r="B3211" s="89" t="s">
        <v>58</v>
      </c>
      <c r="C3211" s="89" t="s">
        <v>48</v>
      </c>
      <c r="D3211" s="90">
        <v>44842</v>
      </c>
      <c r="AI3211" s="89">
        <v>0.34909200000000001</v>
      </c>
    </row>
    <row r="3212" spans="1:35" s="89" customFormat="1" x14ac:dyDescent="0.45">
      <c r="A3212" s="89" t="s">
        <v>57</v>
      </c>
      <c r="B3212" s="89" t="s">
        <v>58</v>
      </c>
      <c r="C3212" s="89" t="s">
        <v>48</v>
      </c>
      <c r="D3212" s="90">
        <v>44843</v>
      </c>
      <c r="AI3212" s="89">
        <v>0.34909200000000001</v>
      </c>
    </row>
    <row r="3213" spans="1:35" s="89" customFormat="1" x14ac:dyDescent="0.45">
      <c r="A3213" s="89" t="s">
        <v>57</v>
      </c>
      <c r="B3213" s="89" t="s">
        <v>58</v>
      </c>
      <c r="C3213" s="89" t="s">
        <v>48</v>
      </c>
      <c r="D3213" s="90">
        <v>44844</v>
      </c>
      <c r="AI3213" s="89">
        <v>0.34909200000000001</v>
      </c>
    </row>
    <row r="3214" spans="1:35" s="89" customFormat="1" x14ac:dyDescent="0.45">
      <c r="A3214" s="89" t="s">
        <v>57</v>
      </c>
      <c r="B3214" s="89" t="s">
        <v>58</v>
      </c>
      <c r="C3214" s="89" t="s">
        <v>48</v>
      </c>
      <c r="D3214" s="90">
        <v>44845</v>
      </c>
      <c r="AI3214" s="89">
        <v>0.34909200000000001</v>
      </c>
    </row>
    <row r="3215" spans="1:35" s="89" customFormat="1" x14ac:dyDescent="0.45">
      <c r="A3215" s="89" t="s">
        <v>57</v>
      </c>
      <c r="B3215" s="89" t="s">
        <v>58</v>
      </c>
      <c r="C3215" s="89" t="s">
        <v>48</v>
      </c>
      <c r="D3215" s="90">
        <v>44846</v>
      </c>
      <c r="AI3215" s="89">
        <v>0.34909200000000001</v>
      </c>
    </row>
    <row r="3216" spans="1:35" s="89" customFormat="1" x14ac:dyDescent="0.45">
      <c r="A3216" s="89" t="s">
        <v>57</v>
      </c>
      <c r="B3216" s="89" t="s">
        <v>58</v>
      </c>
      <c r="C3216" s="89" t="s">
        <v>48</v>
      </c>
      <c r="D3216" s="90">
        <v>44847</v>
      </c>
      <c r="AI3216" s="89">
        <v>0.34909200000000001</v>
      </c>
    </row>
    <row r="3217" spans="1:35" s="89" customFormat="1" x14ac:dyDescent="0.45">
      <c r="A3217" s="89" t="s">
        <v>57</v>
      </c>
      <c r="B3217" s="89" t="s">
        <v>58</v>
      </c>
      <c r="C3217" s="89" t="s">
        <v>48</v>
      </c>
      <c r="D3217" s="90">
        <v>44848</v>
      </c>
      <c r="AI3217" s="89">
        <v>0.34909200000000001</v>
      </c>
    </row>
    <row r="3218" spans="1:35" s="89" customFormat="1" x14ac:dyDescent="0.45">
      <c r="A3218" s="89" t="s">
        <v>57</v>
      </c>
      <c r="B3218" s="89" t="s">
        <v>58</v>
      </c>
      <c r="C3218" s="89" t="s">
        <v>48</v>
      </c>
      <c r="D3218" s="90">
        <v>44849</v>
      </c>
      <c r="AI3218" s="89">
        <v>0.34909200000000001</v>
      </c>
    </row>
    <row r="3219" spans="1:35" s="89" customFormat="1" x14ac:dyDescent="0.45">
      <c r="A3219" s="89" t="s">
        <v>57</v>
      </c>
      <c r="B3219" s="89" t="s">
        <v>58</v>
      </c>
      <c r="C3219" s="89" t="s">
        <v>48</v>
      </c>
      <c r="D3219" s="90">
        <v>44850</v>
      </c>
      <c r="AI3219" s="89">
        <v>0.34909200000000001</v>
      </c>
    </row>
    <row r="3220" spans="1:35" s="89" customFormat="1" x14ac:dyDescent="0.45">
      <c r="A3220" s="89" t="s">
        <v>57</v>
      </c>
      <c r="B3220" s="89" t="s">
        <v>58</v>
      </c>
      <c r="C3220" s="89" t="s">
        <v>48</v>
      </c>
      <c r="D3220" s="90">
        <v>44851</v>
      </c>
      <c r="AI3220" s="89">
        <v>0.34909200000000001</v>
      </c>
    </row>
    <row r="3221" spans="1:35" s="89" customFormat="1" x14ac:dyDescent="0.45">
      <c r="A3221" s="89" t="s">
        <v>57</v>
      </c>
      <c r="B3221" s="89" t="s">
        <v>58</v>
      </c>
      <c r="C3221" s="89" t="s">
        <v>48</v>
      </c>
      <c r="D3221" s="90">
        <v>44852</v>
      </c>
      <c r="AI3221" s="89">
        <v>0.34909200000000001</v>
      </c>
    </row>
    <row r="3222" spans="1:35" s="89" customFormat="1" x14ac:dyDescent="0.45">
      <c r="A3222" s="89" t="s">
        <v>57</v>
      </c>
      <c r="B3222" s="89" t="s">
        <v>58</v>
      </c>
      <c r="C3222" s="89" t="s">
        <v>48</v>
      </c>
      <c r="D3222" s="90">
        <v>44853</v>
      </c>
      <c r="AI3222" s="89">
        <v>0.34909200000000001</v>
      </c>
    </row>
    <row r="3223" spans="1:35" s="89" customFormat="1" x14ac:dyDescent="0.45">
      <c r="A3223" s="89" t="s">
        <v>57</v>
      </c>
      <c r="B3223" s="89" t="s">
        <v>58</v>
      </c>
      <c r="C3223" s="89" t="s">
        <v>48</v>
      </c>
      <c r="D3223" s="90">
        <v>44854</v>
      </c>
      <c r="AI3223" s="89">
        <v>0.34909200000000001</v>
      </c>
    </row>
    <row r="3224" spans="1:35" s="89" customFormat="1" x14ac:dyDescent="0.45">
      <c r="A3224" s="89" t="s">
        <v>57</v>
      </c>
      <c r="B3224" s="89" t="s">
        <v>58</v>
      </c>
      <c r="C3224" s="89" t="s">
        <v>48</v>
      </c>
      <c r="D3224" s="90">
        <v>44855</v>
      </c>
      <c r="AI3224" s="89">
        <v>0.34909200000000001</v>
      </c>
    </row>
    <row r="3225" spans="1:35" s="89" customFormat="1" x14ac:dyDescent="0.45">
      <c r="A3225" s="89" t="s">
        <v>57</v>
      </c>
      <c r="B3225" s="89" t="s">
        <v>58</v>
      </c>
      <c r="C3225" s="89" t="s">
        <v>48</v>
      </c>
      <c r="D3225" s="90">
        <v>44856</v>
      </c>
      <c r="AI3225" s="89">
        <v>0.34909200000000001</v>
      </c>
    </row>
    <row r="3226" spans="1:35" s="89" customFormat="1" x14ac:dyDescent="0.45">
      <c r="A3226" s="89" t="s">
        <v>57</v>
      </c>
      <c r="B3226" s="89" t="s">
        <v>58</v>
      </c>
      <c r="C3226" s="89" t="s">
        <v>48</v>
      </c>
      <c r="D3226" s="90">
        <v>44857</v>
      </c>
      <c r="AI3226" s="89">
        <v>0.34909200000000001</v>
      </c>
    </row>
    <row r="3227" spans="1:35" s="89" customFormat="1" x14ac:dyDescent="0.45">
      <c r="A3227" s="89" t="s">
        <v>57</v>
      </c>
      <c r="B3227" s="89" t="s">
        <v>58</v>
      </c>
      <c r="C3227" s="89" t="s">
        <v>48</v>
      </c>
      <c r="D3227" s="90">
        <v>44858</v>
      </c>
      <c r="AI3227" s="89">
        <v>0.34909200000000001</v>
      </c>
    </row>
    <row r="3228" spans="1:35" s="89" customFormat="1" x14ac:dyDescent="0.45">
      <c r="A3228" s="89" t="s">
        <v>57</v>
      </c>
      <c r="B3228" s="89" t="s">
        <v>58</v>
      </c>
      <c r="C3228" s="89" t="s">
        <v>48</v>
      </c>
      <c r="D3228" s="90">
        <v>44859</v>
      </c>
      <c r="AI3228" s="89">
        <v>0.34909200000000001</v>
      </c>
    </row>
    <row r="3229" spans="1:35" s="89" customFormat="1" x14ac:dyDescent="0.45">
      <c r="A3229" s="89" t="s">
        <v>57</v>
      </c>
      <c r="B3229" s="89" t="s">
        <v>58</v>
      </c>
      <c r="C3229" s="89" t="s">
        <v>48</v>
      </c>
      <c r="D3229" s="90">
        <v>44860</v>
      </c>
      <c r="AI3229" s="89">
        <v>0.34909200000000001</v>
      </c>
    </row>
    <row r="3230" spans="1:35" s="89" customFormat="1" x14ac:dyDescent="0.45">
      <c r="A3230" s="89" t="s">
        <v>57</v>
      </c>
      <c r="B3230" s="89" t="s">
        <v>58</v>
      </c>
      <c r="C3230" s="89" t="s">
        <v>48</v>
      </c>
      <c r="D3230" s="90">
        <v>44861</v>
      </c>
      <c r="AI3230" s="89">
        <v>0.34909200000000001</v>
      </c>
    </row>
    <row r="3231" spans="1:35" s="89" customFormat="1" x14ac:dyDescent="0.45">
      <c r="A3231" s="89" t="s">
        <v>57</v>
      </c>
      <c r="B3231" s="89" t="s">
        <v>58</v>
      </c>
      <c r="C3231" s="89" t="s">
        <v>48</v>
      </c>
      <c r="D3231" s="90">
        <v>44862</v>
      </c>
      <c r="AI3231" s="89">
        <v>0.34909200000000001</v>
      </c>
    </row>
    <row r="3232" spans="1:35" s="89" customFormat="1" x14ac:dyDescent="0.45">
      <c r="A3232" s="89" t="s">
        <v>57</v>
      </c>
      <c r="B3232" s="89" t="s">
        <v>58</v>
      </c>
      <c r="C3232" s="89" t="s">
        <v>48</v>
      </c>
      <c r="D3232" s="90">
        <v>44863</v>
      </c>
      <c r="AI3232" s="89">
        <v>0.3636375</v>
      </c>
    </row>
    <row r="3233" spans="1:35" s="89" customFormat="1" x14ac:dyDescent="0.45">
      <c r="A3233" s="89" t="s">
        <v>57</v>
      </c>
      <c r="B3233" s="89" t="s">
        <v>58</v>
      </c>
      <c r="C3233" s="89" t="s">
        <v>48</v>
      </c>
      <c r="D3233" s="90">
        <v>44864</v>
      </c>
      <c r="AI3233" s="89">
        <v>0.34909200000000001</v>
      </c>
    </row>
    <row r="3234" spans="1:35" s="89" customFormat="1" x14ac:dyDescent="0.45">
      <c r="A3234" s="89" t="s">
        <v>57</v>
      </c>
      <c r="B3234" s="89" t="s">
        <v>58</v>
      </c>
      <c r="C3234" s="89" t="s">
        <v>48</v>
      </c>
      <c r="D3234" s="90">
        <v>44865</v>
      </c>
      <c r="AI3234" s="89">
        <v>0.34909200000000001</v>
      </c>
    </row>
    <row r="3235" spans="1:35" s="89" customFormat="1" x14ac:dyDescent="0.45">
      <c r="A3235" s="89" t="s">
        <v>57</v>
      </c>
      <c r="B3235" s="89" t="s">
        <v>58</v>
      </c>
      <c r="C3235" s="89" t="s">
        <v>48</v>
      </c>
      <c r="D3235" s="90">
        <v>44866</v>
      </c>
      <c r="AI3235" s="89">
        <v>0.34909200000000001</v>
      </c>
    </row>
    <row r="3236" spans="1:35" s="89" customFormat="1" x14ac:dyDescent="0.45">
      <c r="A3236" s="89" t="s">
        <v>57</v>
      </c>
      <c r="B3236" s="89" t="s">
        <v>58</v>
      </c>
      <c r="C3236" s="89" t="s">
        <v>48</v>
      </c>
      <c r="D3236" s="90">
        <v>44867</v>
      </c>
      <c r="AI3236" s="89">
        <v>0.34909200000000001</v>
      </c>
    </row>
    <row r="3237" spans="1:35" s="89" customFormat="1" x14ac:dyDescent="0.45">
      <c r="A3237" s="89" t="s">
        <v>57</v>
      </c>
      <c r="B3237" s="89" t="s">
        <v>58</v>
      </c>
      <c r="C3237" s="89" t="s">
        <v>48</v>
      </c>
      <c r="D3237" s="90">
        <v>44868</v>
      </c>
      <c r="AI3237" s="89">
        <v>0.34909200000000001</v>
      </c>
    </row>
    <row r="3238" spans="1:35" s="89" customFormat="1" x14ac:dyDescent="0.45">
      <c r="A3238" s="89" t="s">
        <v>57</v>
      </c>
      <c r="B3238" s="89" t="s">
        <v>58</v>
      </c>
      <c r="C3238" s="89" t="s">
        <v>48</v>
      </c>
      <c r="D3238" s="90">
        <v>44869</v>
      </c>
      <c r="AI3238" s="89">
        <v>0.34909200000000001</v>
      </c>
    </row>
    <row r="3239" spans="1:35" s="89" customFormat="1" x14ac:dyDescent="0.45">
      <c r="A3239" s="89" t="s">
        <v>57</v>
      </c>
      <c r="B3239" s="89" t="s">
        <v>58</v>
      </c>
      <c r="C3239" s="89" t="s">
        <v>48</v>
      </c>
      <c r="D3239" s="90">
        <v>44870</v>
      </c>
      <c r="AI3239" s="89">
        <v>0.34909200000000001</v>
      </c>
    </row>
    <row r="3240" spans="1:35" s="89" customFormat="1" x14ac:dyDescent="0.45">
      <c r="A3240" s="89" t="s">
        <v>57</v>
      </c>
      <c r="B3240" s="89" t="s">
        <v>58</v>
      </c>
      <c r="C3240" s="89" t="s">
        <v>48</v>
      </c>
      <c r="D3240" s="90">
        <v>44871</v>
      </c>
      <c r="AI3240" s="89">
        <v>0.34909200000000001</v>
      </c>
    </row>
    <row r="3241" spans="1:35" s="89" customFormat="1" x14ac:dyDescent="0.45">
      <c r="A3241" s="89" t="s">
        <v>57</v>
      </c>
      <c r="B3241" s="89" t="s">
        <v>58</v>
      </c>
      <c r="C3241" s="89" t="s">
        <v>48</v>
      </c>
      <c r="D3241" s="90">
        <v>44872</v>
      </c>
      <c r="AI3241" s="89">
        <v>0.34909200000000001</v>
      </c>
    </row>
    <row r="3242" spans="1:35" s="89" customFormat="1" x14ac:dyDescent="0.45">
      <c r="A3242" s="89" t="s">
        <v>57</v>
      </c>
      <c r="B3242" s="89" t="s">
        <v>58</v>
      </c>
      <c r="C3242" s="89" t="s">
        <v>48</v>
      </c>
      <c r="D3242" s="90">
        <v>44873</v>
      </c>
      <c r="AI3242" s="89">
        <v>0.34909200000000001</v>
      </c>
    </row>
    <row r="3243" spans="1:35" s="89" customFormat="1" x14ac:dyDescent="0.45">
      <c r="A3243" s="89" t="s">
        <v>57</v>
      </c>
      <c r="B3243" s="89" t="s">
        <v>58</v>
      </c>
      <c r="C3243" s="89" t="s">
        <v>48</v>
      </c>
      <c r="D3243" s="90">
        <v>44874</v>
      </c>
      <c r="AI3243" s="89">
        <v>0.34909200000000001</v>
      </c>
    </row>
    <row r="3244" spans="1:35" s="89" customFormat="1" x14ac:dyDescent="0.45">
      <c r="A3244" s="89" t="s">
        <v>57</v>
      </c>
      <c r="B3244" s="89" t="s">
        <v>58</v>
      </c>
      <c r="C3244" s="89" t="s">
        <v>48</v>
      </c>
      <c r="D3244" s="90">
        <v>44875</v>
      </c>
      <c r="AI3244" s="89">
        <v>0.34909200000000001</v>
      </c>
    </row>
    <row r="3245" spans="1:35" s="89" customFormat="1" x14ac:dyDescent="0.45">
      <c r="A3245" s="89" t="s">
        <v>57</v>
      </c>
      <c r="B3245" s="89" t="s">
        <v>58</v>
      </c>
      <c r="C3245" s="89" t="s">
        <v>48</v>
      </c>
      <c r="D3245" s="90">
        <v>44876</v>
      </c>
      <c r="AI3245" s="89">
        <v>0.34909200000000001</v>
      </c>
    </row>
    <row r="3246" spans="1:35" s="89" customFormat="1" x14ac:dyDescent="0.45">
      <c r="A3246" s="89" t="s">
        <v>57</v>
      </c>
      <c r="B3246" s="89" t="s">
        <v>58</v>
      </c>
      <c r="C3246" s="89" t="s">
        <v>48</v>
      </c>
      <c r="D3246" s="90">
        <v>44877</v>
      </c>
      <c r="AI3246" s="89">
        <v>0.34909200000000001</v>
      </c>
    </row>
    <row r="3247" spans="1:35" s="89" customFormat="1" x14ac:dyDescent="0.45">
      <c r="A3247" s="89" t="s">
        <v>57</v>
      </c>
      <c r="B3247" s="89" t="s">
        <v>58</v>
      </c>
      <c r="C3247" s="89" t="s">
        <v>48</v>
      </c>
      <c r="D3247" s="90">
        <v>44878</v>
      </c>
      <c r="AI3247" s="89">
        <v>0.34909200000000001</v>
      </c>
    </row>
    <row r="3248" spans="1:35" s="89" customFormat="1" x14ac:dyDescent="0.45">
      <c r="A3248" s="89" t="s">
        <v>57</v>
      </c>
      <c r="B3248" s="89" t="s">
        <v>58</v>
      </c>
      <c r="C3248" s="89" t="s">
        <v>48</v>
      </c>
      <c r="D3248" s="90">
        <v>44879</v>
      </c>
      <c r="AI3248" s="89">
        <v>0.34909200000000001</v>
      </c>
    </row>
    <row r="3249" spans="1:35" s="89" customFormat="1" x14ac:dyDescent="0.45">
      <c r="A3249" s="89" t="s">
        <v>57</v>
      </c>
      <c r="B3249" s="89" t="s">
        <v>58</v>
      </c>
      <c r="C3249" s="89" t="s">
        <v>48</v>
      </c>
      <c r="D3249" s="90">
        <v>44880</v>
      </c>
      <c r="AI3249" s="89">
        <v>0.34909200000000001</v>
      </c>
    </row>
    <row r="3250" spans="1:35" s="89" customFormat="1" x14ac:dyDescent="0.45">
      <c r="A3250" s="89" t="s">
        <v>57</v>
      </c>
      <c r="B3250" s="89" t="s">
        <v>58</v>
      </c>
      <c r="C3250" s="89" t="s">
        <v>48</v>
      </c>
      <c r="D3250" s="90">
        <v>44881</v>
      </c>
      <c r="AI3250" s="89">
        <v>0.34909200000000001</v>
      </c>
    </row>
    <row r="3251" spans="1:35" s="89" customFormat="1" x14ac:dyDescent="0.45">
      <c r="A3251" s="89" t="s">
        <v>57</v>
      </c>
      <c r="B3251" s="89" t="s">
        <v>58</v>
      </c>
      <c r="C3251" s="89" t="s">
        <v>48</v>
      </c>
      <c r="D3251" s="90">
        <v>44882</v>
      </c>
      <c r="AI3251" s="89">
        <v>0.34909200000000001</v>
      </c>
    </row>
    <row r="3252" spans="1:35" s="89" customFormat="1" x14ac:dyDescent="0.45">
      <c r="A3252" s="89" t="s">
        <v>57</v>
      </c>
      <c r="B3252" s="89" t="s">
        <v>58</v>
      </c>
      <c r="C3252" s="89" t="s">
        <v>48</v>
      </c>
      <c r="D3252" s="90">
        <v>44883</v>
      </c>
      <c r="AI3252" s="89">
        <v>0.34909200000000001</v>
      </c>
    </row>
    <row r="3253" spans="1:35" s="89" customFormat="1" x14ac:dyDescent="0.45">
      <c r="A3253" s="89" t="s">
        <v>57</v>
      </c>
      <c r="B3253" s="89" t="s">
        <v>58</v>
      </c>
      <c r="C3253" s="89" t="s">
        <v>48</v>
      </c>
      <c r="D3253" s="90">
        <v>44884</v>
      </c>
      <c r="AI3253" s="89">
        <v>0.34909200000000001</v>
      </c>
    </row>
    <row r="3254" spans="1:35" s="89" customFormat="1" x14ac:dyDescent="0.45">
      <c r="A3254" s="89" t="s">
        <v>57</v>
      </c>
      <c r="B3254" s="89" t="s">
        <v>58</v>
      </c>
      <c r="C3254" s="89" t="s">
        <v>48</v>
      </c>
      <c r="D3254" s="90">
        <v>44885</v>
      </c>
      <c r="AI3254" s="89">
        <v>0.34909200000000001</v>
      </c>
    </row>
    <row r="3255" spans="1:35" s="89" customFormat="1" x14ac:dyDescent="0.45">
      <c r="A3255" s="89" t="s">
        <v>57</v>
      </c>
      <c r="B3255" s="89" t="s">
        <v>58</v>
      </c>
      <c r="C3255" s="89" t="s">
        <v>48</v>
      </c>
      <c r="D3255" s="90">
        <v>44886</v>
      </c>
      <c r="AI3255" s="89">
        <v>0.34909200000000001</v>
      </c>
    </row>
    <row r="3256" spans="1:35" s="89" customFormat="1" x14ac:dyDescent="0.45">
      <c r="A3256" s="89" t="s">
        <v>57</v>
      </c>
      <c r="B3256" s="89" t="s">
        <v>58</v>
      </c>
      <c r="C3256" s="89" t="s">
        <v>48</v>
      </c>
      <c r="D3256" s="90">
        <v>44887</v>
      </c>
      <c r="AI3256" s="89">
        <v>0.34909200000000001</v>
      </c>
    </row>
    <row r="3257" spans="1:35" s="89" customFormat="1" x14ac:dyDescent="0.45">
      <c r="A3257" s="89" t="s">
        <v>57</v>
      </c>
      <c r="B3257" s="89" t="s">
        <v>58</v>
      </c>
      <c r="C3257" s="89" t="s">
        <v>48</v>
      </c>
      <c r="D3257" s="90">
        <v>44888</v>
      </c>
      <c r="AI3257" s="89">
        <v>0.34909200000000001</v>
      </c>
    </row>
    <row r="3258" spans="1:35" s="89" customFormat="1" x14ac:dyDescent="0.45">
      <c r="A3258" s="89" t="s">
        <v>57</v>
      </c>
      <c r="B3258" s="89" t="s">
        <v>58</v>
      </c>
      <c r="C3258" s="89" t="s">
        <v>48</v>
      </c>
      <c r="D3258" s="90">
        <v>44889</v>
      </c>
      <c r="AI3258" s="89">
        <v>0.34909200000000001</v>
      </c>
    </row>
    <row r="3259" spans="1:35" s="89" customFormat="1" x14ac:dyDescent="0.45">
      <c r="A3259" s="89" t="s">
        <v>57</v>
      </c>
      <c r="B3259" s="89" t="s">
        <v>58</v>
      </c>
      <c r="C3259" s="89" t="s">
        <v>48</v>
      </c>
      <c r="D3259" s="90">
        <v>44890</v>
      </c>
      <c r="AI3259" s="89">
        <v>0.34909200000000001</v>
      </c>
    </row>
    <row r="3260" spans="1:35" s="89" customFormat="1" x14ac:dyDescent="0.45">
      <c r="A3260" s="89" t="s">
        <v>57</v>
      </c>
      <c r="B3260" s="89" t="s">
        <v>58</v>
      </c>
      <c r="C3260" s="89" t="s">
        <v>48</v>
      </c>
      <c r="D3260" s="90">
        <v>44891</v>
      </c>
      <c r="AI3260" s="89">
        <v>0.34909200000000001</v>
      </c>
    </row>
    <row r="3261" spans="1:35" s="89" customFormat="1" x14ac:dyDescent="0.45">
      <c r="A3261" s="89" t="s">
        <v>57</v>
      </c>
      <c r="B3261" s="89" t="s">
        <v>58</v>
      </c>
      <c r="C3261" s="89" t="s">
        <v>48</v>
      </c>
      <c r="D3261" s="90">
        <v>44892</v>
      </c>
      <c r="AI3261" s="89">
        <v>0.34909200000000001</v>
      </c>
    </row>
    <row r="3262" spans="1:35" s="89" customFormat="1" x14ac:dyDescent="0.45">
      <c r="A3262" s="89" t="s">
        <v>57</v>
      </c>
      <c r="B3262" s="89" t="s">
        <v>58</v>
      </c>
      <c r="C3262" s="89" t="s">
        <v>48</v>
      </c>
      <c r="D3262" s="90">
        <v>44893</v>
      </c>
      <c r="AI3262" s="89">
        <v>0.34909200000000001</v>
      </c>
    </row>
    <row r="3263" spans="1:35" s="89" customFormat="1" x14ac:dyDescent="0.45">
      <c r="A3263" s="89" t="s">
        <v>57</v>
      </c>
      <c r="B3263" s="89" t="s">
        <v>58</v>
      </c>
      <c r="C3263" s="89" t="s">
        <v>48</v>
      </c>
      <c r="D3263" s="90">
        <v>44894</v>
      </c>
      <c r="AI3263" s="89">
        <v>0.34909200000000001</v>
      </c>
    </row>
    <row r="3264" spans="1:35" s="89" customFormat="1" x14ac:dyDescent="0.45">
      <c r="A3264" s="89" t="s">
        <v>57</v>
      </c>
      <c r="B3264" s="89" t="s">
        <v>58</v>
      </c>
      <c r="C3264" s="89" t="s">
        <v>48</v>
      </c>
      <c r="D3264" s="90">
        <v>44895</v>
      </c>
      <c r="AI3264" s="89">
        <v>0.34909200000000001</v>
      </c>
    </row>
    <row r="3265" spans="1:35" s="89" customFormat="1" x14ac:dyDescent="0.45">
      <c r="A3265" s="89" t="s">
        <v>57</v>
      </c>
      <c r="B3265" s="89" t="s">
        <v>58</v>
      </c>
      <c r="C3265" s="89" t="s">
        <v>48</v>
      </c>
      <c r="D3265" s="90">
        <v>44896</v>
      </c>
      <c r="AI3265" s="89">
        <v>0.34909200000000001</v>
      </c>
    </row>
    <row r="3266" spans="1:35" s="89" customFormat="1" x14ac:dyDescent="0.45">
      <c r="A3266" s="89" t="s">
        <v>57</v>
      </c>
      <c r="B3266" s="89" t="s">
        <v>58</v>
      </c>
      <c r="C3266" s="89" t="s">
        <v>48</v>
      </c>
      <c r="D3266" s="90">
        <v>44897</v>
      </c>
      <c r="AI3266" s="89">
        <v>0.34909200000000001</v>
      </c>
    </row>
    <row r="3267" spans="1:35" s="89" customFormat="1" x14ac:dyDescent="0.45">
      <c r="A3267" s="89" t="s">
        <v>57</v>
      </c>
      <c r="B3267" s="89" t="s">
        <v>58</v>
      </c>
      <c r="C3267" s="89" t="s">
        <v>48</v>
      </c>
      <c r="D3267" s="90">
        <v>44898</v>
      </c>
      <c r="AI3267" s="89">
        <v>0.34909200000000001</v>
      </c>
    </row>
    <row r="3268" spans="1:35" s="89" customFormat="1" x14ac:dyDescent="0.45">
      <c r="A3268" s="89" t="s">
        <v>57</v>
      </c>
      <c r="B3268" s="89" t="s">
        <v>58</v>
      </c>
      <c r="C3268" s="89" t="s">
        <v>48</v>
      </c>
      <c r="D3268" s="90">
        <v>44899</v>
      </c>
      <c r="AI3268" s="89">
        <v>0.34909200000000001</v>
      </c>
    </row>
    <row r="3269" spans="1:35" s="89" customFormat="1" x14ac:dyDescent="0.45">
      <c r="A3269" s="89" t="s">
        <v>57</v>
      </c>
      <c r="B3269" s="89" t="s">
        <v>58</v>
      </c>
      <c r="C3269" s="89" t="s">
        <v>48</v>
      </c>
      <c r="D3269" s="90">
        <v>44900</v>
      </c>
      <c r="AI3269" s="89">
        <v>0.34909200000000001</v>
      </c>
    </row>
    <row r="3270" spans="1:35" s="89" customFormat="1" x14ac:dyDescent="0.45">
      <c r="A3270" s="89" t="s">
        <v>57</v>
      </c>
      <c r="B3270" s="89" t="s">
        <v>58</v>
      </c>
      <c r="C3270" s="89" t="s">
        <v>48</v>
      </c>
      <c r="D3270" s="90">
        <v>44901</v>
      </c>
      <c r="AI3270" s="89">
        <v>0.34909200000000001</v>
      </c>
    </row>
    <row r="3271" spans="1:35" s="89" customFormat="1" x14ac:dyDescent="0.45">
      <c r="A3271" s="89" t="s">
        <v>57</v>
      </c>
      <c r="B3271" s="89" t="s">
        <v>58</v>
      </c>
      <c r="C3271" s="89" t="s">
        <v>48</v>
      </c>
      <c r="D3271" s="90">
        <v>44902</v>
      </c>
      <c r="AI3271" s="89">
        <v>0.34909200000000001</v>
      </c>
    </row>
    <row r="3272" spans="1:35" s="89" customFormat="1" x14ac:dyDescent="0.45">
      <c r="A3272" s="89" t="s">
        <v>57</v>
      </c>
      <c r="B3272" s="89" t="s">
        <v>58</v>
      </c>
      <c r="C3272" s="89" t="s">
        <v>48</v>
      </c>
      <c r="D3272" s="90">
        <v>44903</v>
      </c>
      <c r="AI3272" s="89">
        <v>0.34909200000000001</v>
      </c>
    </row>
    <row r="3273" spans="1:35" s="89" customFormat="1" x14ac:dyDescent="0.45">
      <c r="A3273" s="89" t="s">
        <v>57</v>
      </c>
      <c r="B3273" s="89" t="s">
        <v>58</v>
      </c>
      <c r="C3273" s="89" t="s">
        <v>48</v>
      </c>
      <c r="D3273" s="90">
        <v>44904</v>
      </c>
      <c r="AI3273" s="89">
        <v>0.34909200000000001</v>
      </c>
    </row>
    <row r="3274" spans="1:35" s="89" customFormat="1" x14ac:dyDescent="0.45">
      <c r="A3274" s="89" t="s">
        <v>57</v>
      </c>
      <c r="B3274" s="89" t="s">
        <v>58</v>
      </c>
      <c r="C3274" s="89" t="s">
        <v>48</v>
      </c>
      <c r="D3274" s="90">
        <v>44905</v>
      </c>
      <c r="AI3274" s="89">
        <v>0.34909200000000001</v>
      </c>
    </row>
    <row r="3275" spans="1:35" s="89" customFormat="1" x14ac:dyDescent="0.45">
      <c r="A3275" s="89" t="s">
        <v>57</v>
      </c>
      <c r="B3275" s="89" t="s">
        <v>58</v>
      </c>
      <c r="C3275" s="89" t="s">
        <v>48</v>
      </c>
      <c r="D3275" s="90">
        <v>44906</v>
      </c>
      <c r="AI3275" s="89">
        <v>0.34909200000000001</v>
      </c>
    </row>
    <row r="3276" spans="1:35" s="89" customFormat="1" x14ac:dyDescent="0.45">
      <c r="A3276" s="89" t="s">
        <v>57</v>
      </c>
      <c r="B3276" s="89" t="s">
        <v>58</v>
      </c>
      <c r="C3276" s="89" t="s">
        <v>48</v>
      </c>
      <c r="D3276" s="90">
        <v>44907</v>
      </c>
      <c r="AI3276" s="89">
        <v>0.34909200000000001</v>
      </c>
    </row>
    <row r="3277" spans="1:35" s="89" customFormat="1" x14ac:dyDescent="0.45">
      <c r="A3277" s="89" t="s">
        <v>57</v>
      </c>
      <c r="B3277" s="89" t="s">
        <v>58</v>
      </c>
      <c r="C3277" s="89" t="s">
        <v>48</v>
      </c>
      <c r="D3277" s="90">
        <v>44908</v>
      </c>
      <c r="AI3277" s="89">
        <v>0.34909200000000001</v>
      </c>
    </row>
    <row r="3278" spans="1:35" s="89" customFormat="1" x14ac:dyDescent="0.45">
      <c r="A3278" s="89" t="s">
        <v>57</v>
      </c>
      <c r="B3278" s="89" t="s">
        <v>58</v>
      </c>
      <c r="C3278" s="89" t="s">
        <v>48</v>
      </c>
      <c r="D3278" s="90">
        <v>44909</v>
      </c>
      <c r="AI3278" s="89">
        <v>0.34909200000000001</v>
      </c>
    </row>
    <row r="3279" spans="1:35" s="89" customFormat="1" x14ac:dyDescent="0.45">
      <c r="A3279" s="89" t="s">
        <v>57</v>
      </c>
      <c r="B3279" s="89" t="s">
        <v>58</v>
      </c>
      <c r="C3279" s="89" t="s">
        <v>48</v>
      </c>
      <c r="D3279" s="90">
        <v>44910</v>
      </c>
      <c r="AI3279" s="89">
        <v>0.34909200000000001</v>
      </c>
    </row>
    <row r="3280" spans="1:35" s="89" customFormat="1" x14ac:dyDescent="0.45">
      <c r="A3280" s="89" t="s">
        <v>57</v>
      </c>
      <c r="B3280" s="89" t="s">
        <v>58</v>
      </c>
      <c r="C3280" s="89" t="s">
        <v>48</v>
      </c>
      <c r="D3280" s="90">
        <v>44911</v>
      </c>
      <c r="AI3280" s="89">
        <v>0.34909200000000001</v>
      </c>
    </row>
    <row r="3281" spans="1:35" s="89" customFormat="1" x14ac:dyDescent="0.45">
      <c r="A3281" s="89" t="s">
        <v>57</v>
      </c>
      <c r="B3281" s="89" t="s">
        <v>58</v>
      </c>
      <c r="C3281" s="89" t="s">
        <v>48</v>
      </c>
      <c r="D3281" s="90">
        <v>44912</v>
      </c>
      <c r="AI3281" s="89">
        <v>0.34909200000000001</v>
      </c>
    </row>
    <row r="3282" spans="1:35" s="89" customFormat="1" x14ac:dyDescent="0.45">
      <c r="A3282" s="89" t="s">
        <v>57</v>
      </c>
      <c r="B3282" s="89" t="s">
        <v>58</v>
      </c>
      <c r="C3282" s="89" t="s">
        <v>48</v>
      </c>
      <c r="D3282" s="90">
        <v>44913</v>
      </c>
      <c r="AI3282" s="89">
        <v>0.34909200000000001</v>
      </c>
    </row>
    <row r="3283" spans="1:35" s="89" customFormat="1" x14ac:dyDescent="0.45">
      <c r="A3283" s="89" t="s">
        <v>57</v>
      </c>
      <c r="B3283" s="89" t="s">
        <v>58</v>
      </c>
      <c r="C3283" s="89" t="s">
        <v>48</v>
      </c>
      <c r="D3283" s="90">
        <v>44914</v>
      </c>
      <c r="AI3283" s="89">
        <v>0.34909200000000001</v>
      </c>
    </row>
    <row r="3284" spans="1:35" s="89" customFormat="1" x14ac:dyDescent="0.45">
      <c r="A3284" s="89" t="s">
        <v>57</v>
      </c>
      <c r="B3284" s="89" t="s">
        <v>58</v>
      </c>
      <c r="C3284" s="89" t="s">
        <v>48</v>
      </c>
      <c r="D3284" s="90">
        <v>44915</v>
      </c>
      <c r="AI3284" s="89">
        <v>0.34909200000000001</v>
      </c>
    </row>
    <row r="3285" spans="1:35" s="89" customFormat="1" x14ac:dyDescent="0.45">
      <c r="A3285" s="89" t="s">
        <v>57</v>
      </c>
      <c r="B3285" s="89" t="s">
        <v>58</v>
      </c>
      <c r="C3285" s="89" t="s">
        <v>48</v>
      </c>
      <c r="D3285" s="90">
        <v>44916</v>
      </c>
      <c r="AI3285" s="89">
        <v>0.34909200000000001</v>
      </c>
    </row>
    <row r="3286" spans="1:35" s="89" customFormat="1" x14ac:dyDescent="0.45">
      <c r="A3286" s="89" t="s">
        <v>57</v>
      </c>
      <c r="B3286" s="89" t="s">
        <v>58</v>
      </c>
      <c r="C3286" s="89" t="s">
        <v>48</v>
      </c>
      <c r="D3286" s="90">
        <v>44917</v>
      </c>
      <c r="AI3286" s="89">
        <v>0.34909200000000001</v>
      </c>
    </row>
    <row r="3287" spans="1:35" s="89" customFormat="1" x14ac:dyDescent="0.45">
      <c r="A3287" s="89" t="s">
        <v>57</v>
      </c>
      <c r="B3287" s="89" t="s">
        <v>58</v>
      </c>
      <c r="C3287" s="89" t="s">
        <v>48</v>
      </c>
      <c r="D3287" s="90">
        <v>44918</v>
      </c>
      <c r="AI3287" s="89">
        <v>0.34909200000000001</v>
      </c>
    </row>
    <row r="3288" spans="1:35" s="89" customFormat="1" x14ac:dyDescent="0.45">
      <c r="A3288" s="89" t="s">
        <v>57</v>
      </c>
      <c r="B3288" s="89" t="s">
        <v>58</v>
      </c>
      <c r="C3288" s="89" t="s">
        <v>48</v>
      </c>
      <c r="D3288" s="90">
        <v>44919</v>
      </c>
      <c r="AI3288" s="89">
        <v>0.34909200000000001</v>
      </c>
    </row>
    <row r="3289" spans="1:35" s="89" customFormat="1" x14ac:dyDescent="0.45">
      <c r="A3289" s="89" t="s">
        <v>57</v>
      </c>
      <c r="B3289" s="89" t="s">
        <v>58</v>
      </c>
      <c r="C3289" s="89" t="s">
        <v>48</v>
      </c>
      <c r="D3289" s="90">
        <v>44920</v>
      </c>
      <c r="AI3289" s="89">
        <v>0.34909200000000001</v>
      </c>
    </row>
    <row r="3290" spans="1:35" s="89" customFormat="1" x14ac:dyDescent="0.45">
      <c r="A3290" s="89" t="s">
        <v>57</v>
      </c>
      <c r="B3290" s="89" t="s">
        <v>58</v>
      </c>
      <c r="C3290" s="89" t="s">
        <v>48</v>
      </c>
      <c r="D3290" s="90">
        <v>44921</v>
      </c>
      <c r="AI3290" s="89">
        <v>0.34909200000000001</v>
      </c>
    </row>
    <row r="3291" spans="1:35" s="89" customFormat="1" x14ac:dyDescent="0.45">
      <c r="A3291" s="89" t="s">
        <v>57</v>
      </c>
      <c r="B3291" s="89" t="s">
        <v>58</v>
      </c>
      <c r="C3291" s="89" t="s">
        <v>48</v>
      </c>
      <c r="D3291" s="90">
        <v>44922</v>
      </c>
      <c r="AI3291" s="89">
        <v>0.34909200000000001</v>
      </c>
    </row>
    <row r="3292" spans="1:35" s="89" customFormat="1" x14ac:dyDescent="0.45">
      <c r="A3292" s="89" t="s">
        <v>57</v>
      </c>
      <c r="B3292" s="89" t="s">
        <v>58</v>
      </c>
      <c r="C3292" s="89" t="s">
        <v>48</v>
      </c>
      <c r="D3292" s="90">
        <v>44923</v>
      </c>
      <c r="AI3292" s="89">
        <v>0.34909200000000001</v>
      </c>
    </row>
    <row r="3293" spans="1:35" s="89" customFormat="1" x14ac:dyDescent="0.45">
      <c r="A3293" s="89" t="s">
        <v>57</v>
      </c>
      <c r="B3293" s="89" t="s">
        <v>58</v>
      </c>
      <c r="C3293" s="89" t="s">
        <v>48</v>
      </c>
      <c r="D3293" s="90">
        <v>44924</v>
      </c>
      <c r="AI3293" s="89">
        <v>0.34909200000000001</v>
      </c>
    </row>
    <row r="3294" spans="1:35" s="89" customFormat="1" x14ac:dyDescent="0.45">
      <c r="A3294" s="89" t="s">
        <v>57</v>
      </c>
      <c r="B3294" s="89" t="s">
        <v>58</v>
      </c>
      <c r="C3294" s="89" t="s">
        <v>48</v>
      </c>
      <c r="D3294" s="90">
        <v>44925</v>
      </c>
      <c r="AI3294" s="89">
        <v>0.34909200000000001</v>
      </c>
    </row>
    <row r="3295" spans="1:35" s="89" customFormat="1" x14ac:dyDescent="0.45">
      <c r="A3295" s="89" t="s">
        <v>57</v>
      </c>
      <c r="B3295" s="89" t="s">
        <v>58</v>
      </c>
      <c r="C3295" s="89" t="s">
        <v>48</v>
      </c>
      <c r="D3295" s="90">
        <v>44926</v>
      </c>
      <c r="AI3295" s="89">
        <v>0.34909200000000001</v>
      </c>
    </row>
    <row r="3296" spans="1:35" s="89" customFormat="1" x14ac:dyDescent="0.45">
      <c r="A3296" s="89" t="s">
        <v>59</v>
      </c>
      <c r="B3296" s="89" t="s">
        <v>60</v>
      </c>
      <c r="C3296" s="89" t="s">
        <v>48</v>
      </c>
      <c r="D3296" s="90">
        <v>44562</v>
      </c>
      <c r="AC3296" s="89">
        <v>2.4</v>
      </c>
      <c r="AI3296" s="89">
        <v>11.968880909999999</v>
      </c>
    </row>
    <row r="3297" spans="1:35" s="89" customFormat="1" x14ac:dyDescent="0.45">
      <c r="A3297" s="89" t="s">
        <v>59</v>
      </c>
      <c r="B3297" s="89" t="s">
        <v>60</v>
      </c>
      <c r="C3297" s="89" t="s">
        <v>48</v>
      </c>
      <c r="D3297" s="90">
        <v>44563</v>
      </c>
      <c r="AC3297" s="89">
        <v>2.4</v>
      </c>
      <c r="AI3297" s="89">
        <v>11.968880909999999</v>
      </c>
    </row>
    <row r="3298" spans="1:35" s="89" customFormat="1" x14ac:dyDescent="0.45">
      <c r="A3298" s="89" t="s">
        <v>59</v>
      </c>
      <c r="B3298" s="89" t="s">
        <v>60</v>
      </c>
      <c r="C3298" s="89" t="s">
        <v>48</v>
      </c>
      <c r="D3298" s="90">
        <v>44564</v>
      </c>
      <c r="AC3298" s="89">
        <v>2.4</v>
      </c>
      <c r="AI3298" s="89">
        <v>11.968880909999999</v>
      </c>
    </row>
    <row r="3299" spans="1:35" s="89" customFormat="1" x14ac:dyDescent="0.45">
      <c r="A3299" s="89" t="s">
        <v>59</v>
      </c>
      <c r="B3299" s="89" t="s">
        <v>60</v>
      </c>
      <c r="C3299" s="89" t="s">
        <v>48</v>
      </c>
      <c r="D3299" s="90">
        <v>44565</v>
      </c>
      <c r="AC3299" s="89">
        <v>2.4</v>
      </c>
      <c r="AI3299" s="89">
        <v>11.968880909999999</v>
      </c>
    </row>
    <row r="3300" spans="1:35" s="89" customFormat="1" x14ac:dyDescent="0.45">
      <c r="A3300" s="89" t="s">
        <v>59</v>
      </c>
      <c r="B3300" s="89" t="s">
        <v>60</v>
      </c>
      <c r="C3300" s="89" t="s">
        <v>48</v>
      </c>
      <c r="D3300" s="90">
        <v>44566</v>
      </c>
      <c r="AC3300" s="89">
        <v>2.4</v>
      </c>
      <c r="AI3300" s="89">
        <v>11.968880909999999</v>
      </c>
    </row>
    <row r="3301" spans="1:35" s="89" customFormat="1" x14ac:dyDescent="0.45">
      <c r="A3301" s="89" t="s">
        <v>59</v>
      </c>
      <c r="B3301" s="89" t="s">
        <v>60</v>
      </c>
      <c r="C3301" s="89" t="s">
        <v>48</v>
      </c>
      <c r="D3301" s="90">
        <v>44567</v>
      </c>
      <c r="AC3301" s="89">
        <v>2.4</v>
      </c>
      <c r="AI3301" s="89">
        <v>11.968880909999999</v>
      </c>
    </row>
    <row r="3302" spans="1:35" s="89" customFormat="1" x14ac:dyDescent="0.45">
      <c r="A3302" s="89" t="s">
        <v>59</v>
      </c>
      <c r="B3302" s="89" t="s">
        <v>60</v>
      </c>
      <c r="C3302" s="89" t="s">
        <v>48</v>
      </c>
      <c r="D3302" s="90">
        <v>44568</v>
      </c>
      <c r="AC3302" s="89">
        <v>2.4</v>
      </c>
      <c r="AI3302" s="89">
        <v>11.968880909999999</v>
      </c>
    </row>
    <row r="3303" spans="1:35" s="89" customFormat="1" x14ac:dyDescent="0.45">
      <c r="A3303" s="89" t="s">
        <v>59</v>
      </c>
      <c r="B3303" s="89" t="s">
        <v>60</v>
      </c>
      <c r="C3303" s="89" t="s">
        <v>48</v>
      </c>
      <c r="D3303" s="90">
        <v>44569</v>
      </c>
      <c r="AC3303" s="89">
        <v>2.4</v>
      </c>
      <c r="AI3303" s="89">
        <v>11.968880909999999</v>
      </c>
    </row>
    <row r="3304" spans="1:35" s="89" customFormat="1" x14ac:dyDescent="0.45">
      <c r="A3304" s="89" t="s">
        <v>59</v>
      </c>
      <c r="B3304" s="89" t="s">
        <v>60</v>
      </c>
      <c r="C3304" s="89" t="s">
        <v>48</v>
      </c>
      <c r="D3304" s="90">
        <v>44570</v>
      </c>
      <c r="AC3304" s="89">
        <v>2.4</v>
      </c>
      <c r="AI3304" s="89">
        <v>11.968880909999999</v>
      </c>
    </row>
    <row r="3305" spans="1:35" s="89" customFormat="1" x14ac:dyDescent="0.45">
      <c r="A3305" s="89" t="s">
        <v>59</v>
      </c>
      <c r="B3305" s="89" t="s">
        <v>60</v>
      </c>
      <c r="C3305" s="89" t="s">
        <v>48</v>
      </c>
      <c r="D3305" s="90">
        <v>44571</v>
      </c>
      <c r="AC3305" s="89">
        <v>2.4</v>
      </c>
      <c r="AI3305" s="89">
        <v>11.968880909999999</v>
      </c>
    </row>
    <row r="3306" spans="1:35" s="89" customFormat="1" x14ac:dyDescent="0.45">
      <c r="A3306" s="89" t="s">
        <v>59</v>
      </c>
      <c r="B3306" s="89" t="s">
        <v>60</v>
      </c>
      <c r="C3306" s="89" t="s">
        <v>48</v>
      </c>
      <c r="D3306" s="90">
        <v>44572</v>
      </c>
      <c r="AC3306" s="89">
        <v>2.4</v>
      </c>
      <c r="AI3306" s="89">
        <v>11.968880909999999</v>
      </c>
    </row>
    <row r="3307" spans="1:35" s="89" customFormat="1" x14ac:dyDescent="0.45">
      <c r="A3307" s="89" t="s">
        <v>59</v>
      </c>
      <c r="B3307" s="89" t="s">
        <v>60</v>
      </c>
      <c r="C3307" s="89" t="s">
        <v>48</v>
      </c>
      <c r="D3307" s="90">
        <v>44573</v>
      </c>
      <c r="AC3307" s="89">
        <v>2.4</v>
      </c>
      <c r="AI3307" s="89">
        <v>11.968880909999999</v>
      </c>
    </row>
    <row r="3308" spans="1:35" s="89" customFormat="1" x14ac:dyDescent="0.45">
      <c r="A3308" s="89" t="s">
        <v>59</v>
      </c>
      <c r="B3308" s="89" t="s">
        <v>60</v>
      </c>
      <c r="C3308" s="89" t="s">
        <v>48</v>
      </c>
      <c r="D3308" s="90">
        <v>44574</v>
      </c>
      <c r="AC3308" s="89">
        <v>2.4</v>
      </c>
      <c r="AI3308" s="89">
        <v>11.968880909999999</v>
      </c>
    </row>
    <row r="3309" spans="1:35" s="89" customFormat="1" x14ac:dyDescent="0.45">
      <c r="A3309" s="89" t="s">
        <v>59</v>
      </c>
      <c r="B3309" s="89" t="s">
        <v>60</v>
      </c>
      <c r="C3309" s="89" t="s">
        <v>48</v>
      </c>
      <c r="D3309" s="90">
        <v>44575</v>
      </c>
      <c r="AC3309" s="89">
        <v>2.4</v>
      </c>
      <c r="AI3309" s="89">
        <v>11.968880909999999</v>
      </c>
    </row>
    <row r="3310" spans="1:35" s="89" customFormat="1" x14ac:dyDescent="0.45">
      <c r="A3310" s="89" t="s">
        <v>59</v>
      </c>
      <c r="B3310" s="89" t="s">
        <v>60</v>
      </c>
      <c r="C3310" s="89" t="s">
        <v>48</v>
      </c>
      <c r="D3310" s="90">
        <v>44576</v>
      </c>
      <c r="AC3310" s="89">
        <v>2.4</v>
      </c>
      <c r="AI3310" s="89">
        <v>11.968880909999999</v>
      </c>
    </row>
    <row r="3311" spans="1:35" s="89" customFormat="1" x14ac:dyDescent="0.45">
      <c r="A3311" s="89" t="s">
        <v>59</v>
      </c>
      <c r="B3311" s="89" t="s">
        <v>60</v>
      </c>
      <c r="C3311" s="89" t="s">
        <v>48</v>
      </c>
      <c r="D3311" s="90">
        <v>44577</v>
      </c>
      <c r="AC3311" s="89">
        <v>2.4</v>
      </c>
      <c r="AI3311" s="89">
        <v>11.968880909999999</v>
      </c>
    </row>
    <row r="3312" spans="1:35" s="89" customFormat="1" x14ac:dyDescent="0.45">
      <c r="A3312" s="89" t="s">
        <v>59</v>
      </c>
      <c r="B3312" s="89" t="s">
        <v>60</v>
      </c>
      <c r="C3312" s="89" t="s">
        <v>48</v>
      </c>
      <c r="D3312" s="90">
        <v>44578</v>
      </c>
      <c r="AC3312" s="89">
        <v>2.4</v>
      </c>
      <c r="AI3312" s="89">
        <v>11.968880909999999</v>
      </c>
    </row>
    <row r="3313" spans="1:35" s="89" customFormat="1" x14ac:dyDescent="0.45">
      <c r="A3313" s="89" t="s">
        <v>59</v>
      </c>
      <c r="B3313" s="89" t="s">
        <v>60</v>
      </c>
      <c r="C3313" s="89" t="s">
        <v>48</v>
      </c>
      <c r="D3313" s="90">
        <v>44579</v>
      </c>
      <c r="AC3313" s="89">
        <v>2.4</v>
      </c>
      <c r="AI3313" s="89">
        <v>11.968880909999999</v>
      </c>
    </row>
    <row r="3314" spans="1:35" s="89" customFormat="1" x14ac:dyDescent="0.45">
      <c r="A3314" s="89" t="s">
        <v>59</v>
      </c>
      <c r="B3314" s="89" t="s">
        <v>60</v>
      </c>
      <c r="C3314" s="89" t="s">
        <v>48</v>
      </c>
      <c r="D3314" s="90">
        <v>44580</v>
      </c>
      <c r="AC3314" s="89">
        <v>2.4</v>
      </c>
      <c r="AI3314" s="89">
        <v>11.968880909999999</v>
      </c>
    </row>
    <row r="3315" spans="1:35" s="89" customFormat="1" x14ac:dyDescent="0.45">
      <c r="A3315" s="89" t="s">
        <v>59</v>
      </c>
      <c r="B3315" s="89" t="s">
        <v>60</v>
      </c>
      <c r="C3315" s="89" t="s">
        <v>48</v>
      </c>
      <c r="D3315" s="90">
        <v>44581</v>
      </c>
      <c r="AC3315" s="89">
        <v>2.4</v>
      </c>
      <c r="AI3315" s="89">
        <v>11.968880909999999</v>
      </c>
    </row>
    <row r="3316" spans="1:35" s="89" customFormat="1" x14ac:dyDescent="0.45">
      <c r="A3316" s="89" t="s">
        <v>59</v>
      </c>
      <c r="B3316" s="89" t="s">
        <v>60</v>
      </c>
      <c r="C3316" s="89" t="s">
        <v>48</v>
      </c>
      <c r="D3316" s="90">
        <v>44582</v>
      </c>
      <c r="AC3316" s="89">
        <v>2.4</v>
      </c>
      <c r="AI3316" s="89">
        <v>11.968880909999999</v>
      </c>
    </row>
    <row r="3317" spans="1:35" s="89" customFormat="1" x14ac:dyDescent="0.45">
      <c r="A3317" s="89" t="s">
        <v>59</v>
      </c>
      <c r="B3317" s="89" t="s">
        <v>60</v>
      </c>
      <c r="C3317" s="89" t="s">
        <v>48</v>
      </c>
      <c r="D3317" s="90">
        <v>44583</v>
      </c>
      <c r="AC3317" s="89">
        <v>2.4</v>
      </c>
      <c r="AI3317" s="89">
        <v>11.968880909999999</v>
      </c>
    </row>
    <row r="3318" spans="1:35" s="89" customFormat="1" x14ac:dyDescent="0.45">
      <c r="A3318" s="89" t="s">
        <v>59</v>
      </c>
      <c r="B3318" s="89" t="s">
        <v>60</v>
      </c>
      <c r="C3318" s="89" t="s">
        <v>48</v>
      </c>
      <c r="D3318" s="90">
        <v>44584</v>
      </c>
      <c r="AC3318" s="89">
        <v>2.4</v>
      </c>
      <c r="AI3318" s="89">
        <v>11.968880909999999</v>
      </c>
    </row>
    <row r="3319" spans="1:35" s="89" customFormat="1" x14ac:dyDescent="0.45">
      <c r="A3319" s="89" t="s">
        <v>59</v>
      </c>
      <c r="B3319" s="89" t="s">
        <v>60</v>
      </c>
      <c r="C3319" s="89" t="s">
        <v>48</v>
      </c>
      <c r="D3319" s="90">
        <v>44585</v>
      </c>
      <c r="AC3319" s="89">
        <v>2.4</v>
      </c>
      <c r="AI3319" s="89">
        <v>11.968880909999999</v>
      </c>
    </row>
    <row r="3320" spans="1:35" s="89" customFormat="1" x14ac:dyDescent="0.45">
      <c r="A3320" s="89" t="s">
        <v>59</v>
      </c>
      <c r="B3320" s="89" t="s">
        <v>60</v>
      </c>
      <c r="C3320" s="89" t="s">
        <v>48</v>
      </c>
      <c r="D3320" s="90">
        <v>44586</v>
      </c>
      <c r="AC3320" s="89">
        <v>2.4</v>
      </c>
      <c r="AI3320" s="89">
        <v>11.968880909999999</v>
      </c>
    </row>
    <row r="3321" spans="1:35" s="89" customFormat="1" x14ac:dyDescent="0.45">
      <c r="A3321" s="89" t="s">
        <v>59</v>
      </c>
      <c r="B3321" s="89" t="s">
        <v>60</v>
      </c>
      <c r="C3321" s="89" t="s">
        <v>48</v>
      </c>
      <c r="D3321" s="90">
        <v>44587</v>
      </c>
      <c r="AC3321" s="89">
        <v>2.4</v>
      </c>
      <c r="AI3321" s="89">
        <v>11.968880909999999</v>
      </c>
    </row>
    <row r="3322" spans="1:35" s="89" customFormat="1" x14ac:dyDescent="0.45">
      <c r="A3322" s="89" t="s">
        <v>59</v>
      </c>
      <c r="B3322" s="89" t="s">
        <v>60</v>
      </c>
      <c r="C3322" s="89" t="s">
        <v>48</v>
      </c>
      <c r="D3322" s="90">
        <v>44588</v>
      </c>
      <c r="AC3322" s="89">
        <v>2.4</v>
      </c>
      <c r="AI3322" s="89">
        <v>11.968880909999999</v>
      </c>
    </row>
    <row r="3323" spans="1:35" s="89" customFormat="1" x14ac:dyDescent="0.45">
      <c r="A3323" s="89" t="s">
        <v>59</v>
      </c>
      <c r="B3323" s="89" t="s">
        <v>60</v>
      </c>
      <c r="C3323" s="89" t="s">
        <v>48</v>
      </c>
      <c r="D3323" s="90">
        <v>44589</v>
      </c>
      <c r="AC3323" s="89">
        <v>2.4</v>
      </c>
      <c r="AI3323" s="89">
        <v>11.968880909999999</v>
      </c>
    </row>
    <row r="3324" spans="1:35" s="89" customFormat="1" x14ac:dyDescent="0.45">
      <c r="A3324" s="89" t="s">
        <v>59</v>
      </c>
      <c r="B3324" s="89" t="s">
        <v>60</v>
      </c>
      <c r="C3324" s="89" t="s">
        <v>48</v>
      </c>
      <c r="D3324" s="90">
        <v>44590</v>
      </c>
      <c r="AC3324" s="89">
        <v>2.4</v>
      </c>
      <c r="AI3324" s="89">
        <v>11.968880909999999</v>
      </c>
    </row>
    <row r="3325" spans="1:35" s="89" customFormat="1" x14ac:dyDescent="0.45">
      <c r="A3325" s="89" t="s">
        <v>59</v>
      </c>
      <c r="B3325" s="89" t="s">
        <v>60</v>
      </c>
      <c r="C3325" s="89" t="s">
        <v>48</v>
      </c>
      <c r="D3325" s="90">
        <v>44591</v>
      </c>
      <c r="AC3325" s="89">
        <v>2.4</v>
      </c>
      <c r="AI3325" s="89">
        <v>11.968880909999999</v>
      </c>
    </row>
    <row r="3326" spans="1:35" s="89" customFormat="1" x14ac:dyDescent="0.45">
      <c r="A3326" s="89" t="s">
        <v>59</v>
      </c>
      <c r="B3326" s="89" t="s">
        <v>60</v>
      </c>
      <c r="C3326" s="89" t="s">
        <v>48</v>
      </c>
      <c r="D3326" s="90">
        <v>44592</v>
      </c>
      <c r="AC3326" s="89">
        <v>2.4</v>
      </c>
      <c r="AI3326" s="89">
        <v>11.968880909999999</v>
      </c>
    </row>
    <row r="3327" spans="1:35" s="89" customFormat="1" x14ac:dyDescent="0.45">
      <c r="A3327" s="89" t="s">
        <v>59</v>
      </c>
      <c r="B3327" s="89" t="s">
        <v>60</v>
      </c>
      <c r="C3327" s="89" t="s">
        <v>48</v>
      </c>
      <c r="D3327" s="90">
        <v>44593</v>
      </c>
      <c r="AC3327" s="89">
        <v>2.4</v>
      </c>
      <c r="AI3327" s="89">
        <v>11.968880909999999</v>
      </c>
    </row>
    <row r="3328" spans="1:35" s="89" customFormat="1" x14ac:dyDescent="0.45">
      <c r="A3328" s="89" t="s">
        <v>59</v>
      </c>
      <c r="B3328" s="89" t="s">
        <v>60</v>
      </c>
      <c r="C3328" s="89" t="s">
        <v>48</v>
      </c>
      <c r="D3328" s="90">
        <v>44594</v>
      </c>
      <c r="AC3328" s="89">
        <v>2.4</v>
      </c>
      <c r="AI3328" s="89">
        <v>11.968880909999999</v>
      </c>
    </row>
    <row r="3329" spans="1:35" s="89" customFormat="1" x14ac:dyDescent="0.45">
      <c r="A3329" s="89" t="s">
        <v>59</v>
      </c>
      <c r="B3329" s="89" t="s">
        <v>60</v>
      </c>
      <c r="C3329" s="89" t="s">
        <v>48</v>
      </c>
      <c r="D3329" s="90">
        <v>44595</v>
      </c>
      <c r="AC3329" s="89">
        <v>2.4</v>
      </c>
      <c r="AI3329" s="89">
        <v>11.968880909999999</v>
      </c>
    </row>
    <row r="3330" spans="1:35" s="89" customFormat="1" x14ac:dyDescent="0.45">
      <c r="A3330" s="89" t="s">
        <v>59</v>
      </c>
      <c r="B3330" s="89" t="s">
        <v>60</v>
      </c>
      <c r="C3330" s="89" t="s">
        <v>48</v>
      </c>
      <c r="D3330" s="90">
        <v>44596</v>
      </c>
      <c r="AC3330" s="89">
        <v>2.4</v>
      </c>
      <c r="AI3330" s="89">
        <v>11.968880909999999</v>
      </c>
    </row>
    <row r="3331" spans="1:35" s="89" customFormat="1" x14ac:dyDescent="0.45">
      <c r="A3331" s="89" t="s">
        <v>59</v>
      </c>
      <c r="B3331" s="89" t="s">
        <v>60</v>
      </c>
      <c r="C3331" s="89" t="s">
        <v>48</v>
      </c>
      <c r="D3331" s="90">
        <v>44597</v>
      </c>
      <c r="AC3331" s="89">
        <v>2.4</v>
      </c>
      <c r="AI3331" s="89">
        <v>11.968880909999999</v>
      </c>
    </row>
    <row r="3332" spans="1:35" s="89" customFormat="1" x14ac:dyDescent="0.45">
      <c r="A3332" s="89" t="s">
        <v>59</v>
      </c>
      <c r="B3332" s="89" t="s">
        <v>60</v>
      </c>
      <c r="C3332" s="89" t="s">
        <v>48</v>
      </c>
      <c r="D3332" s="90">
        <v>44598</v>
      </c>
      <c r="AC3332" s="89">
        <v>2.4</v>
      </c>
      <c r="AI3332" s="89">
        <v>11.968880909999999</v>
      </c>
    </row>
    <row r="3333" spans="1:35" s="89" customFormat="1" x14ac:dyDescent="0.45">
      <c r="A3333" s="89" t="s">
        <v>59</v>
      </c>
      <c r="B3333" s="89" t="s">
        <v>60</v>
      </c>
      <c r="C3333" s="89" t="s">
        <v>48</v>
      </c>
      <c r="D3333" s="90">
        <v>44599</v>
      </c>
      <c r="AC3333" s="89">
        <v>2.4</v>
      </c>
      <c r="AI3333" s="89">
        <v>11.968880909999999</v>
      </c>
    </row>
    <row r="3334" spans="1:35" s="89" customFormat="1" x14ac:dyDescent="0.45">
      <c r="A3334" s="89" t="s">
        <v>59</v>
      </c>
      <c r="B3334" s="89" t="s">
        <v>60</v>
      </c>
      <c r="C3334" s="89" t="s">
        <v>48</v>
      </c>
      <c r="D3334" s="90">
        <v>44600</v>
      </c>
      <c r="AC3334" s="89">
        <v>2.4</v>
      </c>
      <c r="AI3334" s="89">
        <v>11.968880909999999</v>
      </c>
    </row>
    <row r="3335" spans="1:35" s="89" customFormat="1" x14ac:dyDescent="0.45">
      <c r="A3335" s="89" t="s">
        <v>59</v>
      </c>
      <c r="B3335" s="89" t="s">
        <v>60</v>
      </c>
      <c r="C3335" s="89" t="s">
        <v>48</v>
      </c>
      <c r="D3335" s="90">
        <v>44601</v>
      </c>
      <c r="AC3335" s="89">
        <v>2.4</v>
      </c>
      <c r="AI3335" s="89">
        <v>11.968880909999999</v>
      </c>
    </row>
    <row r="3336" spans="1:35" s="89" customFormat="1" x14ac:dyDescent="0.45">
      <c r="A3336" s="89" t="s">
        <v>59</v>
      </c>
      <c r="B3336" s="89" t="s">
        <v>60</v>
      </c>
      <c r="C3336" s="89" t="s">
        <v>48</v>
      </c>
      <c r="D3336" s="90">
        <v>44602</v>
      </c>
      <c r="AC3336" s="89">
        <v>2.4</v>
      </c>
      <c r="AI3336" s="89">
        <v>11.968880909999999</v>
      </c>
    </row>
    <row r="3337" spans="1:35" s="89" customFormat="1" x14ac:dyDescent="0.45">
      <c r="A3337" s="89" t="s">
        <v>59</v>
      </c>
      <c r="B3337" s="89" t="s">
        <v>60</v>
      </c>
      <c r="C3337" s="89" t="s">
        <v>48</v>
      </c>
      <c r="D3337" s="90">
        <v>44603</v>
      </c>
      <c r="AC3337" s="89">
        <v>2.4</v>
      </c>
      <c r="AI3337" s="89">
        <v>11.968880909999999</v>
      </c>
    </row>
    <row r="3338" spans="1:35" s="89" customFormat="1" x14ac:dyDescent="0.45">
      <c r="A3338" s="89" t="s">
        <v>59</v>
      </c>
      <c r="B3338" s="89" t="s">
        <v>60</v>
      </c>
      <c r="C3338" s="89" t="s">
        <v>48</v>
      </c>
      <c r="D3338" s="90">
        <v>44604</v>
      </c>
      <c r="AC3338" s="89">
        <v>2.4</v>
      </c>
      <c r="AI3338" s="89">
        <v>11.968880909999999</v>
      </c>
    </row>
    <row r="3339" spans="1:35" s="89" customFormat="1" x14ac:dyDescent="0.45">
      <c r="A3339" s="89" t="s">
        <v>59</v>
      </c>
      <c r="B3339" s="89" t="s">
        <v>60</v>
      </c>
      <c r="C3339" s="89" t="s">
        <v>48</v>
      </c>
      <c r="D3339" s="90">
        <v>44605</v>
      </c>
      <c r="AC3339" s="89">
        <v>2.4</v>
      </c>
      <c r="AI3339" s="89">
        <v>11.968880909999999</v>
      </c>
    </row>
    <row r="3340" spans="1:35" s="89" customFormat="1" x14ac:dyDescent="0.45">
      <c r="A3340" s="89" t="s">
        <v>59</v>
      </c>
      <c r="B3340" s="89" t="s">
        <v>60</v>
      </c>
      <c r="C3340" s="89" t="s">
        <v>48</v>
      </c>
      <c r="D3340" s="90">
        <v>44606</v>
      </c>
      <c r="AC3340" s="89">
        <v>2.4</v>
      </c>
      <c r="AI3340" s="89">
        <v>11.968880909999999</v>
      </c>
    </row>
    <row r="3341" spans="1:35" s="89" customFormat="1" x14ac:dyDescent="0.45">
      <c r="A3341" s="89" t="s">
        <v>59</v>
      </c>
      <c r="B3341" s="89" t="s">
        <v>60</v>
      </c>
      <c r="C3341" s="89" t="s">
        <v>48</v>
      </c>
      <c r="D3341" s="90">
        <v>44607</v>
      </c>
      <c r="AC3341" s="89">
        <v>2.4</v>
      </c>
      <c r="AI3341" s="89">
        <v>11.968880909999999</v>
      </c>
    </row>
    <row r="3342" spans="1:35" s="89" customFormat="1" x14ac:dyDescent="0.45">
      <c r="A3342" s="89" t="s">
        <v>59</v>
      </c>
      <c r="B3342" s="89" t="s">
        <v>60</v>
      </c>
      <c r="C3342" s="89" t="s">
        <v>48</v>
      </c>
      <c r="D3342" s="90">
        <v>44608</v>
      </c>
      <c r="AC3342" s="89">
        <v>2.4</v>
      </c>
      <c r="AI3342" s="89">
        <v>11.968880909999999</v>
      </c>
    </row>
    <row r="3343" spans="1:35" s="89" customFormat="1" x14ac:dyDescent="0.45">
      <c r="A3343" s="89" t="s">
        <v>59</v>
      </c>
      <c r="B3343" s="89" t="s">
        <v>60</v>
      </c>
      <c r="C3343" s="89" t="s">
        <v>48</v>
      </c>
      <c r="D3343" s="90">
        <v>44609</v>
      </c>
      <c r="AC3343" s="89">
        <v>2.4</v>
      </c>
      <c r="AI3343" s="89">
        <v>11.968880909999999</v>
      </c>
    </row>
    <row r="3344" spans="1:35" s="89" customFormat="1" x14ac:dyDescent="0.45">
      <c r="A3344" s="89" t="s">
        <v>59</v>
      </c>
      <c r="B3344" s="89" t="s">
        <v>60</v>
      </c>
      <c r="C3344" s="89" t="s">
        <v>48</v>
      </c>
      <c r="D3344" s="90">
        <v>44610</v>
      </c>
      <c r="AC3344" s="89">
        <v>2.4</v>
      </c>
      <c r="AI3344" s="89">
        <v>11.968880909999999</v>
      </c>
    </row>
    <row r="3345" spans="1:35" s="89" customFormat="1" x14ac:dyDescent="0.45">
      <c r="A3345" s="89" t="s">
        <v>59</v>
      </c>
      <c r="B3345" s="89" t="s">
        <v>60</v>
      </c>
      <c r="C3345" s="89" t="s">
        <v>48</v>
      </c>
      <c r="D3345" s="90">
        <v>44611</v>
      </c>
      <c r="AC3345" s="89">
        <v>2.4</v>
      </c>
      <c r="AI3345" s="89">
        <v>11.968880909999999</v>
      </c>
    </row>
    <row r="3346" spans="1:35" s="89" customFormat="1" x14ac:dyDescent="0.45">
      <c r="A3346" s="89" t="s">
        <v>59</v>
      </c>
      <c r="B3346" s="89" t="s">
        <v>60</v>
      </c>
      <c r="C3346" s="89" t="s">
        <v>48</v>
      </c>
      <c r="D3346" s="90">
        <v>44612</v>
      </c>
      <c r="AC3346" s="89">
        <v>2.4</v>
      </c>
      <c r="AI3346" s="89">
        <v>11.968880909999999</v>
      </c>
    </row>
    <row r="3347" spans="1:35" s="89" customFormat="1" x14ac:dyDescent="0.45">
      <c r="A3347" s="89" t="s">
        <v>59</v>
      </c>
      <c r="B3347" s="89" t="s">
        <v>60</v>
      </c>
      <c r="C3347" s="89" t="s">
        <v>48</v>
      </c>
      <c r="D3347" s="90">
        <v>44613</v>
      </c>
      <c r="AC3347" s="89">
        <v>2.4</v>
      </c>
      <c r="AI3347" s="89">
        <v>11.968880909999999</v>
      </c>
    </row>
    <row r="3348" spans="1:35" s="89" customFormat="1" x14ac:dyDescent="0.45">
      <c r="A3348" s="89" t="s">
        <v>59</v>
      </c>
      <c r="B3348" s="89" t="s">
        <v>60</v>
      </c>
      <c r="C3348" s="89" t="s">
        <v>48</v>
      </c>
      <c r="D3348" s="90">
        <v>44614</v>
      </c>
      <c r="AC3348" s="89">
        <v>2.4</v>
      </c>
      <c r="AI3348" s="89">
        <v>11.968880909999999</v>
      </c>
    </row>
    <row r="3349" spans="1:35" s="89" customFormat="1" x14ac:dyDescent="0.45">
      <c r="A3349" s="89" t="s">
        <v>59</v>
      </c>
      <c r="B3349" s="89" t="s">
        <v>60</v>
      </c>
      <c r="C3349" s="89" t="s">
        <v>48</v>
      </c>
      <c r="D3349" s="90">
        <v>44615</v>
      </c>
      <c r="AC3349" s="89">
        <v>2.4</v>
      </c>
      <c r="AI3349" s="89">
        <v>11.968880909999999</v>
      </c>
    </row>
    <row r="3350" spans="1:35" s="89" customFormat="1" x14ac:dyDescent="0.45">
      <c r="A3350" s="89" t="s">
        <v>59</v>
      </c>
      <c r="B3350" s="89" t="s">
        <v>60</v>
      </c>
      <c r="C3350" s="89" t="s">
        <v>48</v>
      </c>
      <c r="D3350" s="90">
        <v>44616</v>
      </c>
      <c r="AC3350" s="89">
        <v>2.4</v>
      </c>
      <c r="AI3350" s="89">
        <v>11.968880909999999</v>
      </c>
    </row>
    <row r="3351" spans="1:35" s="89" customFormat="1" x14ac:dyDescent="0.45">
      <c r="A3351" s="89" t="s">
        <v>59</v>
      </c>
      <c r="B3351" s="89" t="s">
        <v>60</v>
      </c>
      <c r="C3351" s="89" t="s">
        <v>48</v>
      </c>
      <c r="D3351" s="90">
        <v>44617</v>
      </c>
      <c r="AC3351" s="89">
        <v>2.4</v>
      </c>
      <c r="AI3351" s="89">
        <v>11.968880909999999</v>
      </c>
    </row>
    <row r="3352" spans="1:35" s="89" customFormat="1" x14ac:dyDescent="0.45">
      <c r="A3352" s="89" t="s">
        <v>59</v>
      </c>
      <c r="B3352" s="89" t="s">
        <v>60</v>
      </c>
      <c r="C3352" s="89" t="s">
        <v>48</v>
      </c>
      <c r="D3352" s="90">
        <v>44618</v>
      </c>
      <c r="AC3352" s="89">
        <v>2.4</v>
      </c>
      <c r="AI3352" s="89">
        <v>11.968880909999999</v>
      </c>
    </row>
    <row r="3353" spans="1:35" s="89" customFormat="1" x14ac:dyDescent="0.45">
      <c r="A3353" s="89" t="s">
        <v>59</v>
      </c>
      <c r="B3353" s="89" t="s">
        <v>60</v>
      </c>
      <c r="C3353" s="89" t="s">
        <v>48</v>
      </c>
      <c r="D3353" s="90">
        <v>44619</v>
      </c>
      <c r="AC3353" s="89">
        <v>2.4</v>
      </c>
      <c r="AI3353" s="89">
        <v>11.968880909999999</v>
      </c>
    </row>
    <row r="3354" spans="1:35" s="89" customFormat="1" x14ac:dyDescent="0.45">
      <c r="A3354" s="89" t="s">
        <v>59</v>
      </c>
      <c r="B3354" s="89" t="s">
        <v>60</v>
      </c>
      <c r="C3354" s="89" t="s">
        <v>48</v>
      </c>
      <c r="D3354" s="90">
        <v>44620</v>
      </c>
      <c r="AC3354" s="89">
        <v>2.4</v>
      </c>
      <c r="AI3354" s="89">
        <v>11.968880909999999</v>
      </c>
    </row>
    <row r="3355" spans="1:35" s="89" customFormat="1" x14ac:dyDescent="0.45">
      <c r="A3355" s="89" t="s">
        <v>59</v>
      </c>
      <c r="B3355" s="89" t="s">
        <v>60</v>
      </c>
      <c r="C3355" s="89" t="s">
        <v>48</v>
      </c>
      <c r="D3355" s="90">
        <v>44621</v>
      </c>
      <c r="AC3355" s="89">
        <v>2.4</v>
      </c>
      <c r="AI3355" s="89">
        <v>11.968880909999999</v>
      </c>
    </row>
    <row r="3356" spans="1:35" s="89" customFormat="1" x14ac:dyDescent="0.45">
      <c r="A3356" s="89" t="s">
        <v>59</v>
      </c>
      <c r="B3356" s="89" t="s">
        <v>60</v>
      </c>
      <c r="C3356" s="89" t="s">
        <v>48</v>
      </c>
      <c r="D3356" s="90">
        <v>44622</v>
      </c>
      <c r="AC3356" s="89">
        <v>2.4</v>
      </c>
      <c r="AI3356" s="89">
        <v>11.968880909999999</v>
      </c>
    </row>
    <row r="3357" spans="1:35" s="89" customFormat="1" x14ac:dyDescent="0.45">
      <c r="A3357" s="89" t="s">
        <v>59</v>
      </c>
      <c r="B3357" s="89" t="s">
        <v>60</v>
      </c>
      <c r="C3357" s="89" t="s">
        <v>48</v>
      </c>
      <c r="D3357" s="90">
        <v>44623</v>
      </c>
      <c r="AC3357" s="89">
        <v>2.4</v>
      </c>
      <c r="AI3357" s="89">
        <v>11.968880909999999</v>
      </c>
    </row>
    <row r="3358" spans="1:35" s="89" customFormat="1" x14ac:dyDescent="0.45">
      <c r="A3358" s="89" t="s">
        <v>59</v>
      </c>
      <c r="B3358" s="89" t="s">
        <v>60</v>
      </c>
      <c r="C3358" s="89" t="s">
        <v>48</v>
      </c>
      <c r="D3358" s="90">
        <v>44624</v>
      </c>
      <c r="AC3358" s="89">
        <v>2.4</v>
      </c>
      <c r="AI3358" s="89">
        <v>11.968880909999999</v>
      </c>
    </row>
    <row r="3359" spans="1:35" s="89" customFormat="1" x14ac:dyDescent="0.45">
      <c r="A3359" s="89" t="s">
        <v>59</v>
      </c>
      <c r="B3359" s="89" t="s">
        <v>60</v>
      </c>
      <c r="C3359" s="89" t="s">
        <v>48</v>
      </c>
      <c r="D3359" s="90">
        <v>44625</v>
      </c>
      <c r="AC3359" s="89">
        <v>2.4</v>
      </c>
      <c r="AI3359" s="89">
        <v>11.968880909999999</v>
      </c>
    </row>
    <row r="3360" spans="1:35" s="89" customFormat="1" x14ac:dyDescent="0.45">
      <c r="A3360" s="89" t="s">
        <v>59</v>
      </c>
      <c r="B3360" s="89" t="s">
        <v>60</v>
      </c>
      <c r="C3360" s="89" t="s">
        <v>48</v>
      </c>
      <c r="D3360" s="90">
        <v>44626</v>
      </c>
      <c r="AC3360" s="89">
        <v>2.4</v>
      </c>
      <c r="AI3360" s="89">
        <v>11.968880909999999</v>
      </c>
    </row>
    <row r="3361" spans="1:35" s="89" customFormat="1" x14ac:dyDescent="0.45">
      <c r="A3361" s="89" t="s">
        <v>59</v>
      </c>
      <c r="B3361" s="89" t="s">
        <v>60</v>
      </c>
      <c r="C3361" s="89" t="s">
        <v>48</v>
      </c>
      <c r="D3361" s="90">
        <v>44627</v>
      </c>
      <c r="AC3361" s="89">
        <v>2.4</v>
      </c>
      <c r="AI3361" s="89">
        <v>11.968880909999999</v>
      </c>
    </row>
    <row r="3362" spans="1:35" s="89" customFormat="1" x14ac:dyDescent="0.45">
      <c r="A3362" s="89" t="s">
        <v>59</v>
      </c>
      <c r="B3362" s="89" t="s">
        <v>60</v>
      </c>
      <c r="C3362" s="89" t="s">
        <v>48</v>
      </c>
      <c r="D3362" s="90">
        <v>44628</v>
      </c>
      <c r="AC3362" s="89">
        <v>2.4</v>
      </c>
      <c r="AI3362" s="89">
        <v>11.968880909999999</v>
      </c>
    </row>
    <row r="3363" spans="1:35" s="89" customFormat="1" x14ac:dyDescent="0.45">
      <c r="A3363" s="89" t="s">
        <v>59</v>
      </c>
      <c r="B3363" s="89" t="s">
        <v>60</v>
      </c>
      <c r="C3363" s="89" t="s">
        <v>48</v>
      </c>
      <c r="D3363" s="90">
        <v>44629</v>
      </c>
      <c r="AC3363" s="89">
        <v>2.4</v>
      </c>
      <c r="AI3363" s="89">
        <v>11.968880909999999</v>
      </c>
    </row>
    <row r="3364" spans="1:35" s="89" customFormat="1" x14ac:dyDescent="0.45">
      <c r="A3364" s="89" t="s">
        <v>59</v>
      </c>
      <c r="B3364" s="89" t="s">
        <v>60</v>
      </c>
      <c r="C3364" s="89" t="s">
        <v>48</v>
      </c>
      <c r="D3364" s="90">
        <v>44630</v>
      </c>
      <c r="AC3364" s="89">
        <v>2.4</v>
      </c>
      <c r="AI3364" s="89">
        <v>11.968880909999999</v>
      </c>
    </row>
    <row r="3365" spans="1:35" s="89" customFormat="1" x14ac:dyDescent="0.45">
      <c r="A3365" s="89" t="s">
        <v>59</v>
      </c>
      <c r="B3365" s="89" t="s">
        <v>60</v>
      </c>
      <c r="C3365" s="89" t="s">
        <v>48</v>
      </c>
      <c r="D3365" s="90">
        <v>44631</v>
      </c>
      <c r="AC3365" s="89">
        <v>2.4</v>
      </c>
      <c r="AI3365" s="89">
        <v>11.968880909999999</v>
      </c>
    </row>
    <row r="3366" spans="1:35" s="89" customFormat="1" x14ac:dyDescent="0.45">
      <c r="A3366" s="89" t="s">
        <v>59</v>
      </c>
      <c r="B3366" s="89" t="s">
        <v>60</v>
      </c>
      <c r="C3366" s="89" t="s">
        <v>48</v>
      </c>
      <c r="D3366" s="90">
        <v>44632</v>
      </c>
      <c r="AC3366" s="89">
        <v>2.4</v>
      </c>
      <c r="AI3366" s="89">
        <v>11.968880909999999</v>
      </c>
    </row>
    <row r="3367" spans="1:35" s="89" customFormat="1" x14ac:dyDescent="0.45">
      <c r="A3367" s="89" t="s">
        <v>59</v>
      </c>
      <c r="B3367" s="89" t="s">
        <v>60</v>
      </c>
      <c r="C3367" s="89" t="s">
        <v>48</v>
      </c>
      <c r="D3367" s="90">
        <v>44633</v>
      </c>
      <c r="AC3367" s="89">
        <v>2.4</v>
      </c>
      <c r="AI3367" s="89">
        <v>11.968880909999999</v>
      </c>
    </row>
    <row r="3368" spans="1:35" s="89" customFormat="1" x14ac:dyDescent="0.45">
      <c r="A3368" s="89" t="s">
        <v>59</v>
      </c>
      <c r="B3368" s="89" t="s">
        <v>60</v>
      </c>
      <c r="C3368" s="89" t="s">
        <v>48</v>
      </c>
      <c r="D3368" s="90">
        <v>44634</v>
      </c>
      <c r="AC3368" s="89">
        <v>2.4</v>
      </c>
      <c r="AI3368" s="89">
        <v>11.968880909999999</v>
      </c>
    </row>
    <row r="3369" spans="1:35" s="89" customFormat="1" x14ac:dyDescent="0.45">
      <c r="A3369" s="89" t="s">
        <v>59</v>
      </c>
      <c r="B3369" s="89" t="s">
        <v>60</v>
      </c>
      <c r="C3369" s="89" t="s">
        <v>48</v>
      </c>
      <c r="D3369" s="90">
        <v>44635</v>
      </c>
      <c r="AC3369" s="89">
        <v>2.4</v>
      </c>
      <c r="AI3369" s="89">
        <v>11.968880909999999</v>
      </c>
    </row>
    <row r="3370" spans="1:35" s="89" customFormat="1" x14ac:dyDescent="0.45">
      <c r="A3370" s="89" t="s">
        <v>59</v>
      </c>
      <c r="B3370" s="89" t="s">
        <v>60</v>
      </c>
      <c r="C3370" s="89" t="s">
        <v>48</v>
      </c>
      <c r="D3370" s="90">
        <v>44636</v>
      </c>
      <c r="AC3370" s="89">
        <v>2.4</v>
      </c>
      <c r="AI3370" s="89">
        <v>11.968880909999999</v>
      </c>
    </row>
    <row r="3371" spans="1:35" s="89" customFormat="1" x14ac:dyDescent="0.45">
      <c r="A3371" s="89" t="s">
        <v>59</v>
      </c>
      <c r="B3371" s="89" t="s">
        <v>60</v>
      </c>
      <c r="C3371" s="89" t="s">
        <v>48</v>
      </c>
      <c r="D3371" s="90">
        <v>44637</v>
      </c>
      <c r="AC3371" s="89">
        <v>2.4</v>
      </c>
      <c r="AI3371" s="89">
        <v>11.968880909999999</v>
      </c>
    </row>
    <row r="3372" spans="1:35" s="89" customFormat="1" x14ac:dyDescent="0.45">
      <c r="A3372" s="89" t="s">
        <v>59</v>
      </c>
      <c r="B3372" s="89" t="s">
        <v>60</v>
      </c>
      <c r="C3372" s="89" t="s">
        <v>48</v>
      </c>
      <c r="D3372" s="90">
        <v>44638</v>
      </c>
      <c r="AC3372" s="89">
        <v>2.4</v>
      </c>
      <c r="AI3372" s="89">
        <v>11.968880909999999</v>
      </c>
    </row>
    <row r="3373" spans="1:35" s="89" customFormat="1" x14ac:dyDescent="0.45">
      <c r="A3373" s="89" t="s">
        <v>59</v>
      </c>
      <c r="B3373" s="89" t="s">
        <v>60</v>
      </c>
      <c r="C3373" s="89" t="s">
        <v>48</v>
      </c>
      <c r="D3373" s="90">
        <v>44639</v>
      </c>
      <c r="AC3373" s="89">
        <v>2.4</v>
      </c>
      <c r="AI3373" s="89">
        <v>11.968880909999999</v>
      </c>
    </row>
    <row r="3374" spans="1:35" s="89" customFormat="1" x14ac:dyDescent="0.45">
      <c r="A3374" s="89" t="s">
        <v>59</v>
      </c>
      <c r="B3374" s="89" t="s">
        <v>60</v>
      </c>
      <c r="C3374" s="89" t="s">
        <v>48</v>
      </c>
      <c r="D3374" s="90">
        <v>44640</v>
      </c>
      <c r="AC3374" s="89">
        <v>2.4</v>
      </c>
      <c r="AI3374" s="89">
        <v>11.968880909999999</v>
      </c>
    </row>
    <row r="3375" spans="1:35" s="89" customFormat="1" x14ac:dyDescent="0.45">
      <c r="A3375" s="89" t="s">
        <v>59</v>
      </c>
      <c r="B3375" s="89" t="s">
        <v>60</v>
      </c>
      <c r="C3375" s="89" t="s">
        <v>48</v>
      </c>
      <c r="D3375" s="90">
        <v>44641</v>
      </c>
      <c r="AC3375" s="89">
        <v>2.4</v>
      </c>
      <c r="AI3375" s="89">
        <v>11.968880909999999</v>
      </c>
    </row>
    <row r="3376" spans="1:35" s="89" customFormat="1" x14ac:dyDescent="0.45">
      <c r="A3376" s="89" t="s">
        <v>59</v>
      </c>
      <c r="B3376" s="89" t="s">
        <v>60</v>
      </c>
      <c r="C3376" s="89" t="s">
        <v>48</v>
      </c>
      <c r="D3376" s="90">
        <v>44642</v>
      </c>
      <c r="AC3376" s="89">
        <v>2.4</v>
      </c>
      <c r="AI3376" s="89">
        <v>11.968880909999999</v>
      </c>
    </row>
    <row r="3377" spans="1:35" s="89" customFormat="1" x14ac:dyDescent="0.45">
      <c r="A3377" s="89" t="s">
        <v>59</v>
      </c>
      <c r="B3377" s="89" t="s">
        <v>60</v>
      </c>
      <c r="C3377" s="89" t="s">
        <v>48</v>
      </c>
      <c r="D3377" s="90">
        <v>44643</v>
      </c>
      <c r="AC3377" s="89">
        <v>2.4</v>
      </c>
      <c r="AI3377" s="89">
        <v>11.968880909999999</v>
      </c>
    </row>
    <row r="3378" spans="1:35" s="89" customFormat="1" x14ac:dyDescent="0.45">
      <c r="A3378" s="89" t="s">
        <v>59</v>
      </c>
      <c r="B3378" s="89" t="s">
        <v>60</v>
      </c>
      <c r="C3378" s="89" t="s">
        <v>48</v>
      </c>
      <c r="D3378" s="90">
        <v>44644</v>
      </c>
      <c r="K3378" s="89">
        <v>1</v>
      </c>
      <c r="L3378" s="89">
        <v>1</v>
      </c>
      <c r="AA3378" s="89">
        <v>0</v>
      </c>
      <c r="AB3378" s="89">
        <v>0</v>
      </c>
      <c r="AC3378" s="89">
        <v>2.4</v>
      </c>
      <c r="AI3378" s="89">
        <v>11.968880909999999</v>
      </c>
    </row>
    <row r="3379" spans="1:35" s="89" customFormat="1" x14ac:dyDescent="0.45">
      <c r="A3379" s="89" t="s">
        <v>59</v>
      </c>
      <c r="B3379" s="89" t="s">
        <v>60</v>
      </c>
      <c r="C3379" s="89" t="s">
        <v>48</v>
      </c>
      <c r="D3379" s="90">
        <v>44645</v>
      </c>
      <c r="K3379" s="89">
        <v>1</v>
      </c>
      <c r="L3379" s="89">
        <v>1</v>
      </c>
      <c r="AA3379" s="89">
        <v>0</v>
      </c>
      <c r="AB3379" s="89">
        <v>0</v>
      </c>
      <c r="AC3379" s="89">
        <v>2.4</v>
      </c>
      <c r="AI3379" s="89">
        <v>11.968880909999999</v>
      </c>
    </row>
    <row r="3380" spans="1:35" s="89" customFormat="1" x14ac:dyDescent="0.45">
      <c r="A3380" s="89" t="s">
        <v>59</v>
      </c>
      <c r="B3380" s="89" t="s">
        <v>60</v>
      </c>
      <c r="C3380" s="89" t="s">
        <v>48</v>
      </c>
      <c r="D3380" s="90">
        <v>44646</v>
      </c>
      <c r="K3380" s="89">
        <v>1</v>
      </c>
      <c r="L3380" s="89">
        <v>1</v>
      </c>
      <c r="AA3380" s="89">
        <v>0</v>
      </c>
      <c r="AB3380" s="89">
        <v>0</v>
      </c>
      <c r="AC3380" s="89">
        <v>2.2999999999999998</v>
      </c>
      <c r="AI3380" s="89">
        <v>11.968880909999999</v>
      </c>
    </row>
    <row r="3381" spans="1:35" s="89" customFormat="1" x14ac:dyDescent="0.45">
      <c r="A3381" s="89" t="s">
        <v>59</v>
      </c>
      <c r="B3381" s="89" t="s">
        <v>60</v>
      </c>
      <c r="C3381" s="89" t="s">
        <v>48</v>
      </c>
      <c r="D3381" s="90">
        <v>44647</v>
      </c>
      <c r="K3381" s="89">
        <v>1</v>
      </c>
      <c r="L3381" s="89">
        <v>1</v>
      </c>
      <c r="AA3381" s="89">
        <v>0</v>
      </c>
      <c r="AB3381" s="89">
        <v>0</v>
      </c>
      <c r="AC3381" s="89">
        <v>2.4</v>
      </c>
      <c r="AI3381" s="89">
        <v>11.968880909999999</v>
      </c>
    </row>
    <row r="3382" spans="1:35" s="89" customFormat="1" x14ac:dyDescent="0.45">
      <c r="A3382" s="89" t="s">
        <v>59</v>
      </c>
      <c r="B3382" s="89" t="s">
        <v>60</v>
      </c>
      <c r="C3382" s="89" t="s">
        <v>48</v>
      </c>
      <c r="D3382" s="90">
        <v>44648</v>
      </c>
      <c r="K3382" s="89">
        <v>1</v>
      </c>
      <c r="L3382" s="89">
        <v>1</v>
      </c>
      <c r="AA3382" s="89">
        <v>0</v>
      </c>
      <c r="AB3382" s="89">
        <v>0</v>
      </c>
      <c r="AC3382" s="89">
        <v>2.4</v>
      </c>
      <c r="AI3382" s="89">
        <v>11.968880909999999</v>
      </c>
    </row>
    <row r="3383" spans="1:35" s="89" customFormat="1" x14ac:dyDescent="0.45">
      <c r="A3383" s="89" t="s">
        <v>59</v>
      </c>
      <c r="B3383" s="89" t="s">
        <v>60</v>
      </c>
      <c r="C3383" s="89" t="s">
        <v>48</v>
      </c>
      <c r="D3383" s="90">
        <v>44649</v>
      </c>
      <c r="K3383" s="89">
        <v>1</v>
      </c>
      <c r="L3383" s="89">
        <v>1</v>
      </c>
      <c r="AA3383" s="89">
        <v>0</v>
      </c>
      <c r="AB3383" s="89">
        <v>0</v>
      </c>
      <c r="AC3383" s="89">
        <v>2.4</v>
      </c>
      <c r="AI3383" s="89">
        <v>11.968880909999999</v>
      </c>
    </row>
    <row r="3384" spans="1:35" s="89" customFormat="1" x14ac:dyDescent="0.45">
      <c r="A3384" s="89" t="s">
        <v>59</v>
      </c>
      <c r="B3384" s="89" t="s">
        <v>60</v>
      </c>
      <c r="C3384" s="89" t="s">
        <v>48</v>
      </c>
      <c r="D3384" s="90">
        <v>44650</v>
      </c>
      <c r="K3384" s="89">
        <v>1</v>
      </c>
      <c r="L3384" s="89">
        <v>1</v>
      </c>
      <c r="AA3384" s="89">
        <v>0</v>
      </c>
      <c r="AB3384" s="89">
        <v>0</v>
      </c>
      <c r="AC3384" s="89">
        <v>2.4</v>
      </c>
      <c r="AI3384" s="89">
        <v>11.968880909999999</v>
      </c>
    </row>
    <row r="3385" spans="1:35" s="89" customFormat="1" x14ac:dyDescent="0.45">
      <c r="A3385" s="89" t="s">
        <v>59</v>
      </c>
      <c r="B3385" s="89" t="s">
        <v>60</v>
      </c>
      <c r="C3385" s="89" t="s">
        <v>48</v>
      </c>
      <c r="D3385" s="90">
        <v>44651</v>
      </c>
      <c r="K3385" s="89">
        <v>1</v>
      </c>
      <c r="L3385" s="89">
        <v>1</v>
      </c>
      <c r="AA3385" s="89">
        <v>0</v>
      </c>
      <c r="AB3385" s="89">
        <v>0</v>
      </c>
      <c r="AC3385" s="89">
        <v>2.4</v>
      </c>
      <c r="AI3385" s="89">
        <v>11.968880909999999</v>
      </c>
    </row>
    <row r="3386" spans="1:35" s="89" customFormat="1" x14ac:dyDescent="0.45">
      <c r="A3386" s="89" t="s">
        <v>59</v>
      </c>
      <c r="B3386" s="89" t="s">
        <v>60</v>
      </c>
      <c r="C3386" s="89" t="s">
        <v>48</v>
      </c>
      <c r="D3386" s="90">
        <v>44652</v>
      </c>
      <c r="K3386" s="89">
        <v>1</v>
      </c>
      <c r="L3386" s="89">
        <v>1</v>
      </c>
      <c r="AA3386" s="89">
        <v>0</v>
      </c>
      <c r="AB3386" s="89">
        <v>0</v>
      </c>
      <c r="AC3386" s="89">
        <v>2.4</v>
      </c>
      <c r="AI3386" s="89">
        <v>11.968880909999999</v>
      </c>
    </row>
    <row r="3387" spans="1:35" s="89" customFormat="1" x14ac:dyDescent="0.45">
      <c r="A3387" s="89" t="s">
        <v>59</v>
      </c>
      <c r="B3387" s="89" t="s">
        <v>60</v>
      </c>
      <c r="C3387" s="89" t="s">
        <v>48</v>
      </c>
      <c r="D3387" s="90">
        <v>44653</v>
      </c>
      <c r="AC3387" s="89">
        <v>2.4</v>
      </c>
      <c r="AI3387" s="89">
        <v>11.968880909999999</v>
      </c>
    </row>
    <row r="3388" spans="1:35" s="89" customFormat="1" x14ac:dyDescent="0.45">
      <c r="A3388" s="89" t="s">
        <v>59</v>
      </c>
      <c r="B3388" s="89" t="s">
        <v>60</v>
      </c>
      <c r="C3388" s="89" t="s">
        <v>48</v>
      </c>
      <c r="D3388" s="90">
        <v>44654</v>
      </c>
      <c r="AC3388" s="89">
        <v>2.4</v>
      </c>
      <c r="AI3388" s="89">
        <v>11.968880909999999</v>
      </c>
    </row>
    <row r="3389" spans="1:35" s="89" customFormat="1" x14ac:dyDescent="0.45">
      <c r="A3389" s="89" t="s">
        <v>59</v>
      </c>
      <c r="B3389" s="89" t="s">
        <v>60</v>
      </c>
      <c r="C3389" s="89" t="s">
        <v>48</v>
      </c>
      <c r="D3389" s="90">
        <v>44655</v>
      </c>
      <c r="AC3389" s="89">
        <v>2.4</v>
      </c>
      <c r="AI3389" s="89">
        <v>11.968880909999999</v>
      </c>
    </row>
    <row r="3390" spans="1:35" s="89" customFormat="1" x14ac:dyDescent="0.45">
      <c r="A3390" s="89" t="s">
        <v>59</v>
      </c>
      <c r="B3390" s="89" t="s">
        <v>60</v>
      </c>
      <c r="C3390" s="89" t="s">
        <v>48</v>
      </c>
      <c r="D3390" s="90">
        <v>44656</v>
      </c>
      <c r="AC3390" s="89">
        <v>2.4</v>
      </c>
      <c r="AI3390" s="89">
        <v>11.968880909999999</v>
      </c>
    </row>
    <row r="3391" spans="1:35" s="89" customFormat="1" x14ac:dyDescent="0.45">
      <c r="A3391" s="89" t="s">
        <v>59</v>
      </c>
      <c r="B3391" s="89" t="s">
        <v>60</v>
      </c>
      <c r="C3391" s="89" t="s">
        <v>48</v>
      </c>
      <c r="D3391" s="90">
        <v>44657</v>
      </c>
      <c r="AC3391" s="89">
        <v>2.4</v>
      </c>
      <c r="AI3391" s="89">
        <v>11.968880909999999</v>
      </c>
    </row>
    <row r="3392" spans="1:35" s="89" customFormat="1" x14ac:dyDescent="0.45">
      <c r="A3392" s="89" t="s">
        <v>59</v>
      </c>
      <c r="B3392" s="89" t="s">
        <v>60</v>
      </c>
      <c r="C3392" s="89" t="s">
        <v>48</v>
      </c>
      <c r="D3392" s="90">
        <v>44658</v>
      </c>
      <c r="AC3392" s="89">
        <v>2.4</v>
      </c>
      <c r="AI3392" s="89">
        <v>11.968880909999999</v>
      </c>
    </row>
    <row r="3393" spans="1:35" s="89" customFormat="1" x14ac:dyDescent="0.45">
      <c r="A3393" s="89" t="s">
        <v>59</v>
      </c>
      <c r="B3393" s="89" t="s">
        <v>60</v>
      </c>
      <c r="C3393" s="89" t="s">
        <v>48</v>
      </c>
      <c r="D3393" s="90">
        <v>44659</v>
      </c>
      <c r="AC3393" s="89">
        <v>2.4</v>
      </c>
      <c r="AI3393" s="89">
        <v>11.968880909999999</v>
      </c>
    </row>
    <row r="3394" spans="1:35" s="89" customFormat="1" x14ac:dyDescent="0.45">
      <c r="A3394" s="89" t="s">
        <v>59</v>
      </c>
      <c r="B3394" s="89" t="s">
        <v>60</v>
      </c>
      <c r="C3394" s="89" t="s">
        <v>48</v>
      </c>
      <c r="D3394" s="90">
        <v>44660</v>
      </c>
      <c r="AC3394" s="89">
        <v>2.4</v>
      </c>
      <c r="AI3394" s="89">
        <v>11.968880909999999</v>
      </c>
    </row>
    <row r="3395" spans="1:35" s="89" customFormat="1" x14ac:dyDescent="0.45">
      <c r="A3395" s="89" t="s">
        <v>59</v>
      </c>
      <c r="B3395" s="89" t="s">
        <v>60</v>
      </c>
      <c r="C3395" s="89" t="s">
        <v>48</v>
      </c>
      <c r="D3395" s="90">
        <v>44661</v>
      </c>
      <c r="AC3395" s="89">
        <v>2.4</v>
      </c>
      <c r="AI3395" s="89">
        <v>11.968880909999999</v>
      </c>
    </row>
    <row r="3396" spans="1:35" s="89" customFormat="1" x14ac:dyDescent="0.45">
      <c r="A3396" s="89" t="s">
        <v>59</v>
      </c>
      <c r="B3396" s="89" t="s">
        <v>60</v>
      </c>
      <c r="C3396" s="89" t="s">
        <v>48</v>
      </c>
      <c r="D3396" s="90">
        <v>44662</v>
      </c>
      <c r="AC3396" s="89">
        <v>2.4</v>
      </c>
      <c r="AI3396" s="89">
        <v>11.968880909999999</v>
      </c>
    </row>
    <row r="3397" spans="1:35" s="89" customFormat="1" x14ac:dyDescent="0.45">
      <c r="A3397" s="89" t="s">
        <v>59</v>
      </c>
      <c r="B3397" s="89" t="s">
        <v>60</v>
      </c>
      <c r="C3397" s="89" t="s">
        <v>48</v>
      </c>
      <c r="D3397" s="90">
        <v>44663</v>
      </c>
      <c r="AC3397" s="89">
        <v>2.4</v>
      </c>
      <c r="AI3397" s="89">
        <v>11.968880909999999</v>
      </c>
    </row>
    <row r="3398" spans="1:35" s="89" customFormat="1" x14ac:dyDescent="0.45">
      <c r="A3398" s="89" t="s">
        <v>59</v>
      </c>
      <c r="B3398" s="89" t="s">
        <v>60</v>
      </c>
      <c r="C3398" s="89" t="s">
        <v>48</v>
      </c>
      <c r="D3398" s="90">
        <v>44664</v>
      </c>
      <c r="AC3398" s="89">
        <v>2.4</v>
      </c>
      <c r="AI3398" s="89">
        <v>11.968880909999999</v>
      </c>
    </row>
    <row r="3399" spans="1:35" s="89" customFormat="1" x14ac:dyDescent="0.45">
      <c r="A3399" s="89" t="s">
        <v>59</v>
      </c>
      <c r="B3399" s="89" t="s">
        <v>60</v>
      </c>
      <c r="C3399" s="89" t="s">
        <v>48</v>
      </c>
      <c r="D3399" s="90">
        <v>44665</v>
      </c>
      <c r="AC3399" s="89">
        <v>2.4</v>
      </c>
      <c r="AI3399" s="89">
        <v>11.968880909999999</v>
      </c>
    </row>
    <row r="3400" spans="1:35" s="89" customFormat="1" x14ac:dyDescent="0.45">
      <c r="A3400" s="89" t="s">
        <v>59</v>
      </c>
      <c r="B3400" s="89" t="s">
        <v>60</v>
      </c>
      <c r="C3400" s="89" t="s">
        <v>48</v>
      </c>
      <c r="D3400" s="90">
        <v>44666</v>
      </c>
      <c r="AC3400" s="89">
        <v>2.4</v>
      </c>
      <c r="AI3400" s="89">
        <v>11.968880909999999</v>
      </c>
    </row>
    <row r="3401" spans="1:35" s="89" customFormat="1" x14ac:dyDescent="0.45">
      <c r="A3401" s="89" t="s">
        <v>59</v>
      </c>
      <c r="B3401" s="89" t="s">
        <v>60</v>
      </c>
      <c r="C3401" s="89" t="s">
        <v>48</v>
      </c>
      <c r="D3401" s="90">
        <v>44667</v>
      </c>
      <c r="AC3401" s="89">
        <v>2.4</v>
      </c>
      <c r="AI3401" s="89">
        <v>11.968880909999999</v>
      </c>
    </row>
    <row r="3402" spans="1:35" s="89" customFormat="1" x14ac:dyDescent="0.45">
      <c r="A3402" s="89" t="s">
        <v>59</v>
      </c>
      <c r="B3402" s="89" t="s">
        <v>60</v>
      </c>
      <c r="C3402" s="89" t="s">
        <v>48</v>
      </c>
      <c r="D3402" s="90">
        <v>44668</v>
      </c>
      <c r="AC3402" s="89">
        <v>2.4</v>
      </c>
      <c r="AI3402" s="89">
        <v>11.968880909999999</v>
      </c>
    </row>
    <row r="3403" spans="1:35" s="89" customFormat="1" x14ac:dyDescent="0.45">
      <c r="A3403" s="89" t="s">
        <v>59</v>
      </c>
      <c r="B3403" s="89" t="s">
        <v>60</v>
      </c>
      <c r="C3403" s="89" t="s">
        <v>48</v>
      </c>
      <c r="D3403" s="90">
        <v>44669</v>
      </c>
      <c r="AC3403" s="89">
        <v>2.4</v>
      </c>
      <c r="AI3403" s="89">
        <v>11.968880909999999</v>
      </c>
    </row>
    <row r="3404" spans="1:35" s="89" customFormat="1" x14ac:dyDescent="0.45">
      <c r="A3404" s="89" t="s">
        <v>59</v>
      </c>
      <c r="B3404" s="89" t="s">
        <v>60</v>
      </c>
      <c r="C3404" s="89" t="s">
        <v>48</v>
      </c>
      <c r="D3404" s="90">
        <v>44670</v>
      </c>
      <c r="AC3404" s="89">
        <v>2.4</v>
      </c>
      <c r="AI3404" s="89">
        <v>11.968880909999999</v>
      </c>
    </row>
    <row r="3405" spans="1:35" s="89" customFormat="1" x14ac:dyDescent="0.45">
      <c r="A3405" s="89" t="s">
        <v>59</v>
      </c>
      <c r="B3405" s="89" t="s">
        <v>60</v>
      </c>
      <c r="C3405" s="89" t="s">
        <v>48</v>
      </c>
      <c r="D3405" s="90">
        <v>44671</v>
      </c>
      <c r="AC3405" s="89">
        <v>2.4</v>
      </c>
      <c r="AI3405" s="89">
        <v>11.968880909999999</v>
      </c>
    </row>
    <row r="3406" spans="1:35" s="89" customFormat="1" x14ac:dyDescent="0.45">
      <c r="A3406" s="89" t="s">
        <v>59</v>
      </c>
      <c r="B3406" s="89" t="s">
        <v>60</v>
      </c>
      <c r="C3406" s="89" t="s">
        <v>48</v>
      </c>
      <c r="D3406" s="90">
        <v>44672</v>
      </c>
      <c r="AC3406" s="89">
        <v>2.4</v>
      </c>
      <c r="AI3406" s="89">
        <v>11.968880909999999</v>
      </c>
    </row>
    <row r="3407" spans="1:35" s="89" customFormat="1" x14ac:dyDescent="0.45">
      <c r="A3407" s="89" t="s">
        <v>59</v>
      </c>
      <c r="B3407" s="89" t="s">
        <v>60</v>
      </c>
      <c r="C3407" s="89" t="s">
        <v>48</v>
      </c>
      <c r="D3407" s="90">
        <v>44673</v>
      </c>
      <c r="AC3407" s="89">
        <v>2.4</v>
      </c>
      <c r="AI3407" s="89">
        <v>11.968880909999999</v>
      </c>
    </row>
    <row r="3408" spans="1:35" s="89" customFormat="1" x14ac:dyDescent="0.45">
      <c r="A3408" s="89" t="s">
        <v>59</v>
      </c>
      <c r="B3408" s="89" t="s">
        <v>60</v>
      </c>
      <c r="C3408" s="89" t="s">
        <v>48</v>
      </c>
      <c r="D3408" s="90">
        <v>44674</v>
      </c>
      <c r="AC3408" s="89">
        <v>2.4</v>
      </c>
      <c r="AI3408" s="89">
        <v>11.968880909999999</v>
      </c>
    </row>
    <row r="3409" spans="1:35" s="89" customFormat="1" x14ac:dyDescent="0.45">
      <c r="A3409" s="89" t="s">
        <v>59</v>
      </c>
      <c r="B3409" s="89" t="s">
        <v>60</v>
      </c>
      <c r="C3409" s="89" t="s">
        <v>48</v>
      </c>
      <c r="D3409" s="90">
        <v>44675</v>
      </c>
      <c r="AC3409" s="89">
        <v>2.4</v>
      </c>
      <c r="AI3409" s="89">
        <v>11.968880909999999</v>
      </c>
    </row>
    <row r="3410" spans="1:35" s="89" customFormat="1" x14ac:dyDescent="0.45">
      <c r="A3410" s="89" t="s">
        <v>59</v>
      </c>
      <c r="B3410" s="89" t="s">
        <v>60</v>
      </c>
      <c r="C3410" s="89" t="s">
        <v>48</v>
      </c>
      <c r="D3410" s="90">
        <v>44676</v>
      </c>
      <c r="AC3410" s="89">
        <v>2.4</v>
      </c>
      <c r="AI3410" s="89">
        <v>11.968880909999999</v>
      </c>
    </row>
    <row r="3411" spans="1:35" s="89" customFormat="1" x14ac:dyDescent="0.45">
      <c r="A3411" s="89" t="s">
        <v>59</v>
      </c>
      <c r="B3411" s="89" t="s">
        <v>60</v>
      </c>
      <c r="C3411" s="89" t="s">
        <v>48</v>
      </c>
      <c r="D3411" s="90">
        <v>44677</v>
      </c>
      <c r="AC3411" s="89">
        <v>2.4</v>
      </c>
      <c r="AI3411" s="89">
        <v>11.968880909999999</v>
      </c>
    </row>
    <row r="3412" spans="1:35" s="89" customFormat="1" x14ac:dyDescent="0.45">
      <c r="A3412" s="89" t="s">
        <v>59</v>
      </c>
      <c r="B3412" s="89" t="s">
        <v>60</v>
      </c>
      <c r="C3412" s="89" t="s">
        <v>48</v>
      </c>
      <c r="D3412" s="90">
        <v>44678</v>
      </c>
      <c r="AC3412" s="89">
        <v>2.4</v>
      </c>
      <c r="AI3412" s="89">
        <v>11.968880909999999</v>
      </c>
    </row>
    <row r="3413" spans="1:35" s="89" customFormat="1" x14ac:dyDescent="0.45">
      <c r="A3413" s="89" t="s">
        <v>59</v>
      </c>
      <c r="B3413" s="89" t="s">
        <v>60</v>
      </c>
      <c r="C3413" s="89" t="s">
        <v>48</v>
      </c>
      <c r="D3413" s="90">
        <v>44679</v>
      </c>
      <c r="AC3413" s="89">
        <v>2.4</v>
      </c>
      <c r="AI3413" s="89">
        <v>11.968880909999999</v>
      </c>
    </row>
    <row r="3414" spans="1:35" s="89" customFormat="1" x14ac:dyDescent="0.45">
      <c r="A3414" s="89" t="s">
        <v>59</v>
      </c>
      <c r="B3414" s="89" t="s">
        <v>60</v>
      </c>
      <c r="C3414" s="89" t="s">
        <v>48</v>
      </c>
      <c r="D3414" s="90">
        <v>44680</v>
      </c>
      <c r="AC3414" s="89">
        <v>2.4</v>
      </c>
      <c r="AI3414" s="89">
        <v>11.968880909999999</v>
      </c>
    </row>
    <row r="3415" spans="1:35" s="89" customFormat="1" x14ac:dyDescent="0.45">
      <c r="A3415" s="89" t="s">
        <v>59</v>
      </c>
      <c r="B3415" s="89" t="s">
        <v>60</v>
      </c>
      <c r="C3415" s="89" t="s">
        <v>48</v>
      </c>
      <c r="D3415" s="90">
        <v>44681</v>
      </c>
      <c r="AC3415" s="89">
        <v>2.4</v>
      </c>
      <c r="AI3415" s="89">
        <v>11.968880909999999</v>
      </c>
    </row>
    <row r="3416" spans="1:35" s="89" customFormat="1" x14ac:dyDescent="0.45">
      <c r="A3416" s="89" t="s">
        <v>59</v>
      </c>
      <c r="B3416" s="89" t="s">
        <v>60</v>
      </c>
      <c r="C3416" s="89" t="s">
        <v>48</v>
      </c>
      <c r="D3416" s="90">
        <v>44682</v>
      </c>
      <c r="AC3416" s="89">
        <v>2.4</v>
      </c>
      <c r="AI3416" s="89">
        <v>11.968880909999999</v>
      </c>
    </row>
    <row r="3417" spans="1:35" s="89" customFormat="1" x14ac:dyDescent="0.45">
      <c r="A3417" s="89" t="s">
        <v>59</v>
      </c>
      <c r="B3417" s="89" t="s">
        <v>60</v>
      </c>
      <c r="C3417" s="89" t="s">
        <v>48</v>
      </c>
      <c r="D3417" s="90">
        <v>44683</v>
      </c>
      <c r="AC3417" s="89">
        <v>2.4</v>
      </c>
      <c r="AI3417" s="89">
        <v>11.968880909999999</v>
      </c>
    </row>
    <row r="3418" spans="1:35" s="89" customFormat="1" x14ac:dyDescent="0.45">
      <c r="A3418" s="89" t="s">
        <v>59</v>
      </c>
      <c r="B3418" s="89" t="s">
        <v>60</v>
      </c>
      <c r="C3418" s="89" t="s">
        <v>48</v>
      </c>
      <c r="D3418" s="90">
        <v>44684</v>
      </c>
      <c r="AC3418" s="89">
        <v>2.4</v>
      </c>
      <c r="AI3418" s="89">
        <v>11.968880909999999</v>
      </c>
    </row>
    <row r="3419" spans="1:35" s="89" customFormat="1" x14ac:dyDescent="0.45">
      <c r="A3419" s="89" t="s">
        <v>59</v>
      </c>
      <c r="B3419" s="89" t="s">
        <v>60</v>
      </c>
      <c r="C3419" s="89" t="s">
        <v>48</v>
      </c>
      <c r="D3419" s="90">
        <v>44685</v>
      </c>
      <c r="AC3419" s="89">
        <v>2.4</v>
      </c>
      <c r="AI3419" s="89">
        <v>11.968880909999999</v>
      </c>
    </row>
    <row r="3420" spans="1:35" s="89" customFormat="1" x14ac:dyDescent="0.45">
      <c r="A3420" s="89" t="s">
        <v>59</v>
      </c>
      <c r="B3420" s="89" t="s">
        <v>60</v>
      </c>
      <c r="C3420" s="89" t="s">
        <v>48</v>
      </c>
      <c r="D3420" s="90">
        <v>44686</v>
      </c>
      <c r="AC3420" s="89">
        <v>2.4</v>
      </c>
      <c r="AI3420" s="89">
        <v>11.968880909999999</v>
      </c>
    </row>
    <row r="3421" spans="1:35" s="89" customFormat="1" x14ac:dyDescent="0.45">
      <c r="A3421" s="89" t="s">
        <v>59</v>
      </c>
      <c r="B3421" s="89" t="s">
        <v>60</v>
      </c>
      <c r="C3421" s="89" t="s">
        <v>48</v>
      </c>
      <c r="D3421" s="90">
        <v>44687</v>
      </c>
      <c r="AC3421" s="89">
        <v>2.4</v>
      </c>
      <c r="AI3421" s="89">
        <v>11.968880909999999</v>
      </c>
    </row>
    <row r="3422" spans="1:35" s="89" customFormat="1" x14ac:dyDescent="0.45">
      <c r="A3422" s="89" t="s">
        <v>59</v>
      </c>
      <c r="B3422" s="89" t="s">
        <v>60</v>
      </c>
      <c r="C3422" s="89" t="s">
        <v>48</v>
      </c>
      <c r="D3422" s="90">
        <v>44688</v>
      </c>
      <c r="AC3422" s="89">
        <v>2.4</v>
      </c>
      <c r="AI3422" s="89">
        <v>11.968880909999999</v>
      </c>
    </row>
    <row r="3423" spans="1:35" s="89" customFormat="1" x14ac:dyDescent="0.45">
      <c r="A3423" s="89" t="s">
        <v>59</v>
      </c>
      <c r="B3423" s="89" t="s">
        <v>60</v>
      </c>
      <c r="C3423" s="89" t="s">
        <v>48</v>
      </c>
      <c r="D3423" s="90">
        <v>44689</v>
      </c>
      <c r="AC3423" s="89">
        <v>2.4</v>
      </c>
      <c r="AI3423" s="89">
        <v>11.968880909999999</v>
      </c>
    </row>
    <row r="3424" spans="1:35" s="89" customFormat="1" x14ac:dyDescent="0.45">
      <c r="A3424" s="89" t="s">
        <v>59</v>
      </c>
      <c r="B3424" s="89" t="s">
        <v>60</v>
      </c>
      <c r="C3424" s="89" t="s">
        <v>48</v>
      </c>
      <c r="D3424" s="90">
        <v>44690</v>
      </c>
      <c r="AC3424" s="89">
        <v>2.4</v>
      </c>
      <c r="AI3424" s="89">
        <v>11.968880909999999</v>
      </c>
    </row>
    <row r="3425" spans="1:35" s="89" customFormat="1" x14ac:dyDescent="0.45">
      <c r="A3425" s="89" t="s">
        <v>59</v>
      </c>
      <c r="B3425" s="89" t="s">
        <v>60</v>
      </c>
      <c r="C3425" s="89" t="s">
        <v>48</v>
      </c>
      <c r="D3425" s="90">
        <v>44691</v>
      </c>
      <c r="AC3425" s="89">
        <v>2.4</v>
      </c>
      <c r="AI3425" s="89">
        <v>11.968880909999999</v>
      </c>
    </row>
    <row r="3426" spans="1:35" s="89" customFormat="1" x14ac:dyDescent="0.45">
      <c r="A3426" s="89" t="s">
        <v>59</v>
      </c>
      <c r="B3426" s="89" t="s">
        <v>60</v>
      </c>
      <c r="C3426" s="89" t="s">
        <v>48</v>
      </c>
      <c r="D3426" s="90">
        <v>44692</v>
      </c>
      <c r="AC3426" s="89">
        <v>2.4</v>
      </c>
      <c r="AI3426" s="89">
        <v>11.968880909999999</v>
      </c>
    </row>
    <row r="3427" spans="1:35" s="89" customFormat="1" x14ac:dyDescent="0.45">
      <c r="A3427" s="89" t="s">
        <v>59</v>
      </c>
      <c r="B3427" s="89" t="s">
        <v>60</v>
      </c>
      <c r="C3427" s="89" t="s">
        <v>48</v>
      </c>
      <c r="D3427" s="90">
        <v>44693</v>
      </c>
      <c r="AC3427" s="89">
        <v>2.4</v>
      </c>
      <c r="AI3427" s="89">
        <v>11.968880909999999</v>
      </c>
    </row>
    <row r="3428" spans="1:35" s="89" customFormat="1" x14ac:dyDescent="0.45">
      <c r="A3428" s="89" t="s">
        <v>59</v>
      </c>
      <c r="B3428" s="89" t="s">
        <v>60</v>
      </c>
      <c r="C3428" s="89" t="s">
        <v>48</v>
      </c>
      <c r="D3428" s="90">
        <v>44694</v>
      </c>
      <c r="AC3428" s="89">
        <v>2.4</v>
      </c>
      <c r="AI3428" s="89">
        <v>11.968880909999999</v>
      </c>
    </row>
    <row r="3429" spans="1:35" s="89" customFormat="1" x14ac:dyDescent="0.45">
      <c r="A3429" s="89" t="s">
        <v>59</v>
      </c>
      <c r="B3429" s="89" t="s">
        <v>60</v>
      </c>
      <c r="C3429" s="89" t="s">
        <v>48</v>
      </c>
      <c r="D3429" s="90">
        <v>44695</v>
      </c>
      <c r="AC3429" s="89">
        <v>2.4</v>
      </c>
      <c r="AI3429" s="89">
        <v>11.968880909999999</v>
      </c>
    </row>
    <row r="3430" spans="1:35" s="89" customFormat="1" x14ac:dyDescent="0.45">
      <c r="A3430" s="89" t="s">
        <v>59</v>
      </c>
      <c r="B3430" s="89" t="s">
        <v>60</v>
      </c>
      <c r="C3430" s="89" t="s">
        <v>48</v>
      </c>
      <c r="D3430" s="90">
        <v>44696</v>
      </c>
      <c r="AC3430" s="89">
        <v>2.4</v>
      </c>
      <c r="AI3430" s="89">
        <v>11.968880909999999</v>
      </c>
    </row>
    <row r="3431" spans="1:35" s="89" customFormat="1" x14ac:dyDescent="0.45">
      <c r="A3431" s="89" t="s">
        <v>59</v>
      </c>
      <c r="B3431" s="89" t="s">
        <v>60</v>
      </c>
      <c r="C3431" s="89" t="s">
        <v>48</v>
      </c>
      <c r="D3431" s="90">
        <v>44697</v>
      </c>
      <c r="AC3431" s="89">
        <v>2.4</v>
      </c>
      <c r="AI3431" s="89">
        <v>11.968880909999999</v>
      </c>
    </row>
    <row r="3432" spans="1:35" s="89" customFormat="1" x14ac:dyDescent="0.45">
      <c r="A3432" s="89" t="s">
        <v>59</v>
      </c>
      <c r="B3432" s="89" t="s">
        <v>60</v>
      </c>
      <c r="C3432" s="89" t="s">
        <v>48</v>
      </c>
      <c r="D3432" s="90">
        <v>44698</v>
      </c>
      <c r="AC3432" s="89">
        <v>2.4</v>
      </c>
      <c r="AI3432" s="89">
        <v>11.968880909999999</v>
      </c>
    </row>
    <row r="3433" spans="1:35" s="89" customFormat="1" x14ac:dyDescent="0.45">
      <c r="A3433" s="89" t="s">
        <v>59</v>
      </c>
      <c r="B3433" s="89" t="s">
        <v>60</v>
      </c>
      <c r="C3433" s="89" t="s">
        <v>48</v>
      </c>
      <c r="D3433" s="90">
        <v>44699</v>
      </c>
      <c r="AC3433" s="89">
        <v>2.4</v>
      </c>
      <c r="AI3433" s="89">
        <v>11.968880909999999</v>
      </c>
    </row>
    <row r="3434" spans="1:35" s="89" customFormat="1" x14ac:dyDescent="0.45">
      <c r="A3434" s="89" t="s">
        <v>59</v>
      </c>
      <c r="B3434" s="89" t="s">
        <v>60</v>
      </c>
      <c r="C3434" s="89" t="s">
        <v>48</v>
      </c>
      <c r="D3434" s="90">
        <v>44700</v>
      </c>
      <c r="AC3434" s="89">
        <v>2.4</v>
      </c>
      <c r="AI3434" s="89">
        <v>11.968880909999999</v>
      </c>
    </row>
    <row r="3435" spans="1:35" s="89" customFormat="1" x14ac:dyDescent="0.45">
      <c r="A3435" s="89" t="s">
        <v>59</v>
      </c>
      <c r="B3435" s="89" t="s">
        <v>60</v>
      </c>
      <c r="C3435" s="89" t="s">
        <v>48</v>
      </c>
      <c r="D3435" s="90">
        <v>44701</v>
      </c>
      <c r="AC3435" s="89">
        <v>2.4</v>
      </c>
      <c r="AI3435" s="89">
        <v>11.968880909999999</v>
      </c>
    </row>
    <row r="3436" spans="1:35" s="89" customFormat="1" x14ac:dyDescent="0.45">
      <c r="A3436" s="89" t="s">
        <v>59</v>
      </c>
      <c r="B3436" s="89" t="s">
        <v>60</v>
      </c>
      <c r="C3436" s="89" t="s">
        <v>48</v>
      </c>
      <c r="D3436" s="90">
        <v>44702</v>
      </c>
      <c r="AC3436" s="89">
        <v>2.4</v>
      </c>
      <c r="AI3436" s="89">
        <v>11.968880909999999</v>
      </c>
    </row>
    <row r="3437" spans="1:35" s="89" customFormat="1" x14ac:dyDescent="0.45">
      <c r="A3437" s="89" t="s">
        <v>59</v>
      </c>
      <c r="B3437" s="89" t="s">
        <v>60</v>
      </c>
      <c r="C3437" s="89" t="s">
        <v>48</v>
      </c>
      <c r="D3437" s="90">
        <v>44703</v>
      </c>
      <c r="AC3437" s="89">
        <v>2.4</v>
      </c>
      <c r="AI3437" s="89">
        <v>11.968880909999999</v>
      </c>
    </row>
    <row r="3438" spans="1:35" s="89" customFormat="1" x14ac:dyDescent="0.45">
      <c r="A3438" s="89" t="s">
        <v>59</v>
      </c>
      <c r="B3438" s="89" t="s">
        <v>60</v>
      </c>
      <c r="C3438" s="89" t="s">
        <v>48</v>
      </c>
      <c r="D3438" s="90">
        <v>44704</v>
      </c>
      <c r="AC3438" s="89">
        <v>2.4</v>
      </c>
      <c r="AI3438" s="89">
        <v>11.968880909999999</v>
      </c>
    </row>
    <row r="3439" spans="1:35" s="89" customFormat="1" x14ac:dyDescent="0.45">
      <c r="A3439" s="89" t="s">
        <v>59</v>
      </c>
      <c r="B3439" s="89" t="s">
        <v>60</v>
      </c>
      <c r="C3439" s="89" t="s">
        <v>48</v>
      </c>
      <c r="D3439" s="90">
        <v>44705</v>
      </c>
      <c r="AC3439" s="89">
        <v>2.4</v>
      </c>
      <c r="AI3439" s="89">
        <v>11.968880909999999</v>
      </c>
    </row>
    <row r="3440" spans="1:35" s="89" customFormat="1" x14ac:dyDescent="0.45">
      <c r="A3440" s="89" t="s">
        <v>59</v>
      </c>
      <c r="B3440" s="89" t="s">
        <v>60</v>
      </c>
      <c r="C3440" s="89" t="s">
        <v>48</v>
      </c>
      <c r="D3440" s="90">
        <v>44706</v>
      </c>
      <c r="AC3440" s="89">
        <v>2.4</v>
      </c>
      <c r="AI3440" s="89">
        <v>11.968880909999999</v>
      </c>
    </row>
    <row r="3441" spans="1:35" s="89" customFormat="1" x14ac:dyDescent="0.45">
      <c r="A3441" s="89" t="s">
        <v>59</v>
      </c>
      <c r="B3441" s="89" t="s">
        <v>60</v>
      </c>
      <c r="C3441" s="89" t="s">
        <v>48</v>
      </c>
      <c r="D3441" s="90">
        <v>44707</v>
      </c>
      <c r="AC3441" s="89">
        <v>2.4</v>
      </c>
      <c r="AI3441" s="89">
        <v>11.968880909999999</v>
      </c>
    </row>
    <row r="3442" spans="1:35" s="89" customFormat="1" x14ac:dyDescent="0.45">
      <c r="A3442" s="89" t="s">
        <v>59</v>
      </c>
      <c r="B3442" s="89" t="s">
        <v>60</v>
      </c>
      <c r="C3442" s="89" t="s">
        <v>48</v>
      </c>
      <c r="D3442" s="90">
        <v>44708</v>
      </c>
      <c r="AC3442" s="89">
        <v>2.4</v>
      </c>
      <c r="AI3442" s="89">
        <v>11.968880909999999</v>
      </c>
    </row>
    <row r="3443" spans="1:35" s="89" customFormat="1" x14ac:dyDescent="0.45">
      <c r="A3443" s="89" t="s">
        <v>59</v>
      </c>
      <c r="B3443" s="89" t="s">
        <v>60</v>
      </c>
      <c r="C3443" s="89" t="s">
        <v>48</v>
      </c>
      <c r="D3443" s="90">
        <v>44709</v>
      </c>
      <c r="AC3443" s="89">
        <v>2.4</v>
      </c>
      <c r="AI3443" s="89">
        <v>11.968880909999999</v>
      </c>
    </row>
    <row r="3444" spans="1:35" s="89" customFormat="1" x14ac:dyDescent="0.45">
      <c r="A3444" s="89" t="s">
        <v>59</v>
      </c>
      <c r="B3444" s="89" t="s">
        <v>60</v>
      </c>
      <c r="C3444" s="89" t="s">
        <v>48</v>
      </c>
      <c r="D3444" s="90">
        <v>44710</v>
      </c>
      <c r="AC3444" s="89">
        <v>2.4</v>
      </c>
      <c r="AI3444" s="89">
        <v>11.968880909999999</v>
      </c>
    </row>
    <row r="3445" spans="1:35" s="89" customFormat="1" x14ac:dyDescent="0.45">
      <c r="A3445" s="89" t="s">
        <v>59</v>
      </c>
      <c r="B3445" s="89" t="s">
        <v>60</v>
      </c>
      <c r="C3445" s="89" t="s">
        <v>48</v>
      </c>
      <c r="D3445" s="90">
        <v>44711</v>
      </c>
      <c r="AC3445" s="89">
        <v>2.4</v>
      </c>
      <c r="AI3445" s="89">
        <v>11.968880909999999</v>
      </c>
    </row>
    <row r="3446" spans="1:35" s="89" customFormat="1" x14ac:dyDescent="0.45">
      <c r="A3446" s="89" t="s">
        <v>59</v>
      </c>
      <c r="B3446" s="89" t="s">
        <v>60</v>
      </c>
      <c r="C3446" s="89" t="s">
        <v>48</v>
      </c>
      <c r="D3446" s="90">
        <v>44712</v>
      </c>
      <c r="AC3446" s="89">
        <v>2.4</v>
      </c>
      <c r="AI3446" s="89">
        <v>11.968880909999999</v>
      </c>
    </row>
    <row r="3447" spans="1:35" s="89" customFormat="1" x14ac:dyDescent="0.45">
      <c r="A3447" s="89" t="s">
        <v>59</v>
      </c>
      <c r="B3447" s="89" t="s">
        <v>60</v>
      </c>
      <c r="C3447" s="89" t="s">
        <v>48</v>
      </c>
      <c r="D3447" s="90">
        <v>44713</v>
      </c>
      <c r="AC3447" s="89">
        <v>2.4</v>
      </c>
      <c r="AI3447" s="89">
        <v>11.968880909999999</v>
      </c>
    </row>
    <row r="3448" spans="1:35" s="89" customFormat="1" x14ac:dyDescent="0.45">
      <c r="A3448" s="89" t="s">
        <v>59</v>
      </c>
      <c r="B3448" s="89" t="s">
        <v>60</v>
      </c>
      <c r="C3448" s="89" t="s">
        <v>48</v>
      </c>
      <c r="D3448" s="90">
        <v>44714</v>
      </c>
      <c r="AC3448" s="89">
        <v>2.4</v>
      </c>
      <c r="AI3448" s="89">
        <v>11.968880909999999</v>
      </c>
    </row>
    <row r="3449" spans="1:35" s="89" customFormat="1" x14ac:dyDescent="0.45">
      <c r="A3449" s="89" t="s">
        <v>59</v>
      </c>
      <c r="B3449" s="89" t="s">
        <v>60</v>
      </c>
      <c r="C3449" s="89" t="s">
        <v>48</v>
      </c>
      <c r="D3449" s="90">
        <v>44715</v>
      </c>
      <c r="AC3449" s="89">
        <v>2.4</v>
      </c>
      <c r="AI3449" s="89">
        <v>11.968880909999999</v>
      </c>
    </row>
    <row r="3450" spans="1:35" s="89" customFormat="1" x14ac:dyDescent="0.45">
      <c r="A3450" s="89" t="s">
        <v>59</v>
      </c>
      <c r="B3450" s="89" t="s">
        <v>60</v>
      </c>
      <c r="C3450" s="89" t="s">
        <v>48</v>
      </c>
      <c r="D3450" s="90">
        <v>44716</v>
      </c>
      <c r="AC3450" s="89">
        <v>2.4</v>
      </c>
      <c r="AI3450" s="89">
        <v>11.968880909999999</v>
      </c>
    </row>
    <row r="3451" spans="1:35" s="89" customFormat="1" x14ac:dyDescent="0.45">
      <c r="A3451" s="89" t="s">
        <v>59</v>
      </c>
      <c r="B3451" s="89" t="s">
        <v>60</v>
      </c>
      <c r="C3451" s="89" t="s">
        <v>48</v>
      </c>
      <c r="D3451" s="90">
        <v>44717</v>
      </c>
      <c r="AC3451" s="89">
        <v>2.4</v>
      </c>
      <c r="AI3451" s="89">
        <v>11.968880909999999</v>
      </c>
    </row>
    <row r="3452" spans="1:35" s="89" customFormat="1" x14ac:dyDescent="0.45">
      <c r="A3452" s="89" t="s">
        <v>59</v>
      </c>
      <c r="B3452" s="89" t="s">
        <v>60</v>
      </c>
      <c r="C3452" s="89" t="s">
        <v>48</v>
      </c>
      <c r="D3452" s="90">
        <v>44718</v>
      </c>
      <c r="AC3452" s="89">
        <v>2.4</v>
      </c>
      <c r="AI3452" s="89">
        <v>11.968880909999999</v>
      </c>
    </row>
    <row r="3453" spans="1:35" s="89" customFormat="1" x14ac:dyDescent="0.45">
      <c r="A3453" s="89" t="s">
        <v>59</v>
      </c>
      <c r="B3453" s="89" t="s">
        <v>60</v>
      </c>
      <c r="C3453" s="89" t="s">
        <v>48</v>
      </c>
      <c r="D3453" s="90">
        <v>44719</v>
      </c>
      <c r="AC3453" s="89">
        <v>2.4</v>
      </c>
      <c r="AI3453" s="89">
        <v>11.968880909999999</v>
      </c>
    </row>
    <row r="3454" spans="1:35" s="89" customFormat="1" x14ac:dyDescent="0.45">
      <c r="A3454" s="89" t="s">
        <v>59</v>
      </c>
      <c r="B3454" s="89" t="s">
        <v>60</v>
      </c>
      <c r="C3454" s="89" t="s">
        <v>48</v>
      </c>
      <c r="D3454" s="90">
        <v>44720</v>
      </c>
      <c r="AC3454" s="89">
        <v>2.4</v>
      </c>
      <c r="AI3454" s="89">
        <v>11.968880909999999</v>
      </c>
    </row>
    <row r="3455" spans="1:35" s="89" customFormat="1" x14ac:dyDescent="0.45">
      <c r="A3455" s="89" t="s">
        <v>59</v>
      </c>
      <c r="B3455" s="89" t="s">
        <v>60</v>
      </c>
      <c r="C3455" s="89" t="s">
        <v>48</v>
      </c>
      <c r="D3455" s="90">
        <v>44721</v>
      </c>
      <c r="AC3455" s="89">
        <v>2.4</v>
      </c>
      <c r="AI3455" s="89">
        <v>11.968880909999999</v>
      </c>
    </row>
    <row r="3456" spans="1:35" s="89" customFormat="1" x14ac:dyDescent="0.45">
      <c r="A3456" s="89" t="s">
        <v>59</v>
      </c>
      <c r="B3456" s="89" t="s">
        <v>60</v>
      </c>
      <c r="C3456" s="89" t="s">
        <v>48</v>
      </c>
      <c r="D3456" s="90">
        <v>44722</v>
      </c>
      <c r="AC3456" s="89">
        <v>2.4</v>
      </c>
      <c r="AI3456" s="89">
        <v>11.968880909999999</v>
      </c>
    </row>
    <row r="3457" spans="1:35" s="89" customFormat="1" x14ac:dyDescent="0.45">
      <c r="A3457" s="89" t="s">
        <v>59</v>
      </c>
      <c r="B3457" s="89" t="s">
        <v>60</v>
      </c>
      <c r="C3457" s="89" t="s">
        <v>48</v>
      </c>
      <c r="D3457" s="90">
        <v>44723</v>
      </c>
      <c r="AC3457" s="89">
        <v>2.4</v>
      </c>
      <c r="AI3457" s="89">
        <v>11.968880909999999</v>
      </c>
    </row>
    <row r="3458" spans="1:35" s="89" customFormat="1" x14ac:dyDescent="0.45">
      <c r="A3458" s="89" t="s">
        <v>59</v>
      </c>
      <c r="B3458" s="89" t="s">
        <v>60</v>
      </c>
      <c r="C3458" s="89" t="s">
        <v>48</v>
      </c>
      <c r="D3458" s="90">
        <v>44724</v>
      </c>
      <c r="AC3458" s="89">
        <v>2.4</v>
      </c>
      <c r="AI3458" s="89">
        <v>11.968880909999999</v>
      </c>
    </row>
    <row r="3459" spans="1:35" s="89" customFormat="1" x14ac:dyDescent="0.45">
      <c r="A3459" s="89" t="s">
        <v>59</v>
      </c>
      <c r="B3459" s="89" t="s">
        <v>60</v>
      </c>
      <c r="C3459" s="89" t="s">
        <v>48</v>
      </c>
      <c r="D3459" s="90">
        <v>44725</v>
      </c>
      <c r="AC3459" s="89">
        <v>2.4</v>
      </c>
      <c r="AI3459" s="89">
        <v>11.968880909999999</v>
      </c>
    </row>
    <row r="3460" spans="1:35" s="89" customFormat="1" x14ac:dyDescent="0.45">
      <c r="A3460" s="89" t="s">
        <v>59</v>
      </c>
      <c r="B3460" s="89" t="s">
        <v>60</v>
      </c>
      <c r="C3460" s="89" t="s">
        <v>48</v>
      </c>
      <c r="D3460" s="90">
        <v>44726</v>
      </c>
      <c r="AC3460" s="89">
        <v>2.4</v>
      </c>
      <c r="AI3460" s="89">
        <v>11.968880909999999</v>
      </c>
    </row>
    <row r="3461" spans="1:35" s="89" customFormat="1" x14ac:dyDescent="0.45">
      <c r="A3461" s="89" t="s">
        <v>59</v>
      </c>
      <c r="B3461" s="89" t="s">
        <v>60</v>
      </c>
      <c r="C3461" s="89" t="s">
        <v>48</v>
      </c>
      <c r="D3461" s="90">
        <v>44727</v>
      </c>
      <c r="AC3461" s="89">
        <v>2.4</v>
      </c>
      <c r="AI3461" s="89">
        <v>11.968880909999999</v>
      </c>
    </row>
    <row r="3462" spans="1:35" s="89" customFormat="1" x14ac:dyDescent="0.45">
      <c r="A3462" s="89" t="s">
        <v>59</v>
      </c>
      <c r="B3462" s="89" t="s">
        <v>60</v>
      </c>
      <c r="C3462" s="89" t="s">
        <v>48</v>
      </c>
      <c r="D3462" s="90">
        <v>44728</v>
      </c>
      <c r="AC3462" s="89">
        <v>2.4</v>
      </c>
      <c r="AI3462" s="89">
        <v>11.968880909999999</v>
      </c>
    </row>
    <row r="3463" spans="1:35" s="89" customFormat="1" x14ac:dyDescent="0.45">
      <c r="A3463" s="89" t="s">
        <v>59</v>
      </c>
      <c r="B3463" s="89" t="s">
        <v>60</v>
      </c>
      <c r="C3463" s="89" t="s">
        <v>48</v>
      </c>
      <c r="D3463" s="90">
        <v>44729</v>
      </c>
      <c r="AC3463" s="89">
        <v>2.4</v>
      </c>
      <c r="AI3463" s="89">
        <v>11.968880909999999</v>
      </c>
    </row>
    <row r="3464" spans="1:35" s="89" customFormat="1" x14ac:dyDescent="0.45">
      <c r="A3464" s="89" t="s">
        <v>59</v>
      </c>
      <c r="B3464" s="89" t="s">
        <v>60</v>
      </c>
      <c r="C3464" s="89" t="s">
        <v>48</v>
      </c>
      <c r="D3464" s="90">
        <v>44730</v>
      </c>
      <c r="AC3464" s="89">
        <v>2.4</v>
      </c>
      <c r="AI3464" s="89">
        <v>11.968880909999999</v>
      </c>
    </row>
    <row r="3465" spans="1:35" s="89" customFormat="1" x14ac:dyDescent="0.45">
      <c r="A3465" s="89" t="s">
        <v>59</v>
      </c>
      <c r="B3465" s="89" t="s">
        <v>60</v>
      </c>
      <c r="C3465" s="89" t="s">
        <v>48</v>
      </c>
      <c r="D3465" s="90">
        <v>44731</v>
      </c>
      <c r="AC3465" s="89">
        <v>2.4</v>
      </c>
      <c r="AI3465" s="89">
        <v>11.968880909999999</v>
      </c>
    </row>
    <row r="3466" spans="1:35" s="89" customFormat="1" x14ac:dyDescent="0.45">
      <c r="A3466" s="89" t="s">
        <v>59</v>
      </c>
      <c r="B3466" s="89" t="s">
        <v>60</v>
      </c>
      <c r="C3466" s="89" t="s">
        <v>48</v>
      </c>
      <c r="D3466" s="90">
        <v>44732</v>
      </c>
      <c r="AC3466" s="89">
        <v>2.4</v>
      </c>
      <c r="AI3466" s="89">
        <v>11.968880909999999</v>
      </c>
    </row>
    <row r="3467" spans="1:35" s="89" customFormat="1" x14ac:dyDescent="0.45">
      <c r="A3467" s="89" t="s">
        <v>59</v>
      </c>
      <c r="B3467" s="89" t="s">
        <v>60</v>
      </c>
      <c r="C3467" s="89" t="s">
        <v>48</v>
      </c>
      <c r="D3467" s="90">
        <v>44733</v>
      </c>
      <c r="K3467" s="89">
        <v>1</v>
      </c>
      <c r="L3467" s="89">
        <v>1</v>
      </c>
      <c r="AA3467" s="89">
        <v>0</v>
      </c>
      <c r="AB3467" s="89">
        <v>0</v>
      </c>
      <c r="AC3467" s="89">
        <v>2.4</v>
      </c>
      <c r="AI3467" s="89">
        <v>11.968880909999999</v>
      </c>
    </row>
    <row r="3468" spans="1:35" s="89" customFormat="1" x14ac:dyDescent="0.45">
      <c r="A3468" s="89" t="s">
        <v>59</v>
      </c>
      <c r="B3468" s="89" t="s">
        <v>60</v>
      </c>
      <c r="C3468" s="89" t="s">
        <v>48</v>
      </c>
      <c r="D3468" s="90">
        <v>44734</v>
      </c>
      <c r="AC3468" s="89">
        <v>2.4</v>
      </c>
      <c r="AI3468" s="89">
        <v>11.968880909999999</v>
      </c>
    </row>
    <row r="3469" spans="1:35" s="89" customFormat="1" x14ac:dyDescent="0.45">
      <c r="A3469" s="89" t="s">
        <v>59</v>
      </c>
      <c r="B3469" s="89" t="s">
        <v>60</v>
      </c>
      <c r="C3469" s="89" t="s">
        <v>48</v>
      </c>
      <c r="D3469" s="90">
        <v>44735</v>
      </c>
      <c r="AC3469" s="89">
        <v>2.4</v>
      </c>
      <c r="AI3469" s="89">
        <v>11.968880909999999</v>
      </c>
    </row>
    <row r="3470" spans="1:35" s="89" customFormat="1" x14ac:dyDescent="0.45">
      <c r="A3470" s="89" t="s">
        <v>59</v>
      </c>
      <c r="B3470" s="89" t="s">
        <v>60</v>
      </c>
      <c r="C3470" s="89" t="s">
        <v>48</v>
      </c>
      <c r="D3470" s="90">
        <v>44736</v>
      </c>
      <c r="AC3470" s="89">
        <v>2.4</v>
      </c>
      <c r="AI3470" s="89">
        <v>11.968880909999999</v>
      </c>
    </row>
    <row r="3471" spans="1:35" s="89" customFormat="1" x14ac:dyDescent="0.45">
      <c r="A3471" s="89" t="s">
        <v>59</v>
      </c>
      <c r="B3471" s="89" t="s">
        <v>60</v>
      </c>
      <c r="C3471" s="89" t="s">
        <v>48</v>
      </c>
      <c r="D3471" s="90">
        <v>44737</v>
      </c>
      <c r="AC3471" s="89">
        <v>2.4</v>
      </c>
      <c r="AI3471" s="89">
        <v>11.968880909999999</v>
      </c>
    </row>
    <row r="3472" spans="1:35" s="89" customFormat="1" x14ac:dyDescent="0.45">
      <c r="A3472" s="89" t="s">
        <v>59</v>
      </c>
      <c r="B3472" s="89" t="s">
        <v>60</v>
      </c>
      <c r="C3472" s="89" t="s">
        <v>48</v>
      </c>
      <c r="D3472" s="90">
        <v>44738</v>
      </c>
      <c r="AC3472" s="89">
        <v>2.4</v>
      </c>
      <c r="AI3472" s="89">
        <v>11.968880909999999</v>
      </c>
    </row>
    <row r="3473" spans="1:35" s="89" customFormat="1" x14ac:dyDescent="0.45">
      <c r="A3473" s="89" t="s">
        <v>59</v>
      </c>
      <c r="B3473" s="89" t="s">
        <v>60</v>
      </c>
      <c r="C3473" s="89" t="s">
        <v>48</v>
      </c>
      <c r="D3473" s="90">
        <v>44739</v>
      </c>
      <c r="AC3473" s="89">
        <v>2.4</v>
      </c>
      <c r="AI3473" s="89">
        <v>11.968880909999999</v>
      </c>
    </row>
    <row r="3474" spans="1:35" s="89" customFormat="1" x14ac:dyDescent="0.45">
      <c r="A3474" s="89" t="s">
        <v>59</v>
      </c>
      <c r="B3474" s="89" t="s">
        <v>60</v>
      </c>
      <c r="C3474" s="89" t="s">
        <v>48</v>
      </c>
      <c r="D3474" s="90">
        <v>44740</v>
      </c>
      <c r="AC3474" s="89">
        <v>2.4</v>
      </c>
      <c r="AI3474" s="89">
        <v>11.968880909999999</v>
      </c>
    </row>
    <row r="3475" spans="1:35" s="89" customFormat="1" x14ac:dyDescent="0.45">
      <c r="A3475" s="89" t="s">
        <v>59</v>
      </c>
      <c r="B3475" s="89" t="s">
        <v>60</v>
      </c>
      <c r="C3475" s="89" t="s">
        <v>48</v>
      </c>
      <c r="D3475" s="90">
        <v>44741</v>
      </c>
      <c r="AC3475" s="89">
        <v>2.4</v>
      </c>
      <c r="AI3475" s="89">
        <v>11.968880909999999</v>
      </c>
    </row>
    <row r="3476" spans="1:35" s="89" customFormat="1" x14ac:dyDescent="0.45">
      <c r="A3476" s="89" t="s">
        <v>59</v>
      </c>
      <c r="B3476" s="89" t="s">
        <v>60</v>
      </c>
      <c r="C3476" s="89" t="s">
        <v>48</v>
      </c>
      <c r="D3476" s="90">
        <v>44742</v>
      </c>
      <c r="AC3476" s="89">
        <v>2.4</v>
      </c>
      <c r="AI3476" s="89">
        <v>11.968880909999999</v>
      </c>
    </row>
    <row r="3477" spans="1:35" s="89" customFormat="1" x14ac:dyDescent="0.45">
      <c r="A3477" s="89" t="s">
        <v>59</v>
      </c>
      <c r="B3477" s="89" t="s">
        <v>60</v>
      </c>
      <c r="C3477" s="89" t="s">
        <v>48</v>
      </c>
      <c r="D3477" s="90">
        <v>44743</v>
      </c>
      <c r="AC3477" s="89">
        <v>2.4</v>
      </c>
      <c r="AI3477" s="89">
        <v>11.968880909999999</v>
      </c>
    </row>
    <row r="3478" spans="1:35" s="89" customFormat="1" x14ac:dyDescent="0.45">
      <c r="A3478" s="89" t="s">
        <v>59</v>
      </c>
      <c r="B3478" s="89" t="s">
        <v>60</v>
      </c>
      <c r="C3478" s="89" t="s">
        <v>48</v>
      </c>
      <c r="D3478" s="90">
        <v>44744</v>
      </c>
      <c r="AC3478" s="89">
        <v>2.4</v>
      </c>
      <c r="AI3478" s="89">
        <v>11.968880909999999</v>
      </c>
    </row>
    <row r="3479" spans="1:35" s="89" customFormat="1" x14ac:dyDescent="0.45">
      <c r="A3479" s="89" t="s">
        <v>59</v>
      </c>
      <c r="B3479" s="89" t="s">
        <v>60</v>
      </c>
      <c r="C3479" s="89" t="s">
        <v>48</v>
      </c>
      <c r="D3479" s="90">
        <v>44745</v>
      </c>
      <c r="AC3479" s="89">
        <v>2.4</v>
      </c>
      <c r="AI3479" s="89">
        <v>11.968880909999999</v>
      </c>
    </row>
    <row r="3480" spans="1:35" s="89" customFormat="1" x14ac:dyDescent="0.45">
      <c r="A3480" s="89" t="s">
        <v>59</v>
      </c>
      <c r="B3480" s="89" t="s">
        <v>60</v>
      </c>
      <c r="C3480" s="89" t="s">
        <v>48</v>
      </c>
      <c r="D3480" s="90">
        <v>44746</v>
      </c>
      <c r="AC3480" s="89">
        <v>2.4</v>
      </c>
      <c r="AI3480" s="89">
        <v>11.968880909999999</v>
      </c>
    </row>
    <row r="3481" spans="1:35" s="89" customFormat="1" x14ac:dyDescent="0.45">
      <c r="A3481" s="89" t="s">
        <v>59</v>
      </c>
      <c r="B3481" s="89" t="s">
        <v>60</v>
      </c>
      <c r="C3481" s="89" t="s">
        <v>48</v>
      </c>
      <c r="D3481" s="90">
        <v>44747</v>
      </c>
      <c r="AC3481" s="89">
        <v>2.4</v>
      </c>
      <c r="AI3481" s="89">
        <v>11.968880909999999</v>
      </c>
    </row>
    <row r="3482" spans="1:35" s="89" customFormat="1" x14ac:dyDescent="0.45">
      <c r="A3482" s="89" t="s">
        <v>59</v>
      </c>
      <c r="B3482" s="89" t="s">
        <v>60</v>
      </c>
      <c r="C3482" s="89" t="s">
        <v>48</v>
      </c>
      <c r="D3482" s="90">
        <v>44748</v>
      </c>
      <c r="AC3482" s="89">
        <v>2.4</v>
      </c>
      <c r="AI3482" s="89">
        <v>11.968880909999999</v>
      </c>
    </row>
    <row r="3483" spans="1:35" s="89" customFormat="1" x14ac:dyDescent="0.45">
      <c r="A3483" s="89" t="s">
        <v>59</v>
      </c>
      <c r="B3483" s="89" t="s">
        <v>60</v>
      </c>
      <c r="C3483" s="89" t="s">
        <v>48</v>
      </c>
      <c r="D3483" s="90">
        <v>44749</v>
      </c>
      <c r="AC3483" s="89">
        <v>2.4</v>
      </c>
      <c r="AI3483" s="89">
        <v>11.968880909999999</v>
      </c>
    </row>
    <row r="3484" spans="1:35" s="89" customFormat="1" x14ac:dyDescent="0.45">
      <c r="A3484" s="89" t="s">
        <v>59</v>
      </c>
      <c r="B3484" s="89" t="s">
        <v>60</v>
      </c>
      <c r="C3484" s="89" t="s">
        <v>48</v>
      </c>
      <c r="D3484" s="90">
        <v>44750</v>
      </c>
      <c r="AC3484" s="89">
        <v>2.4</v>
      </c>
      <c r="AI3484" s="89">
        <v>11.968880909999999</v>
      </c>
    </row>
    <row r="3485" spans="1:35" s="89" customFormat="1" x14ac:dyDescent="0.45">
      <c r="A3485" s="89" t="s">
        <v>59</v>
      </c>
      <c r="B3485" s="89" t="s">
        <v>60</v>
      </c>
      <c r="C3485" s="89" t="s">
        <v>48</v>
      </c>
      <c r="D3485" s="90">
        <v>44751</v>
      </c>
      <c r="AC3485" s="89">
        <v>2.4</v>
      </c>
      <c r="AI3485" s="89">
        <v>11.968880909999999</v>
      </c>
    </row>
    <row r="3486" spans="1:35" s="89" customFormat="1" x14ac:dyDescent="0.45">
      <c r="A3486" s="89" t="s">
        <v>59</v>
      </c>
      <c r="B3486" s="89" t="s">
        <v>60</v>
      </c>
      <c r="C3486" s="89" t="s">
        <v>48</v>
      </c>
      <c r="D3486" s="90">
        <v>44752</v>
      </c>
      <c r="AC3486" s="89">
        <v>2.4</v>
      </c>
      <c r="AI3486" s="89">
        <v>11.968880909999999</v>
      </c>
    </row>
    <row r="3487" spans="1:35" s="89" customFormat="1" x14ac:dyDescent="0.45">
      <c r="A3487" s="89" t="s">
        <v>59</v>
      </c>
      <c r="B3487" s="89" t="s">
        <v>60</v>
      </c>
      <c r="C3487" s="89" t="s">
        <v>48</v>
      </c>
      <c r="D3487" s="90">
        <v>44753</v>
      </c>
      <c r="AC3487" s="89">
        <v>2.4</v>
      </c>
      <c r="AI3487" s="89">
        <v>11.968880909999999</v>
      </c>
    </row>
    <row r="3488" spans="1:35" s="89" customFormat="1" x14ac:dyDescent="0.45">
      <c r="A3488" s="89" t="s">
        <v>59</v>
      </c>
      <c r="B3488" s="89" t="s">
        <v>60</v>
      </c>
      <c r="C3488" s="89" t="s">
        <v>48</v>
      </c>
      <c r="D3488" s="90">
        <v>44754</v>
      </c>
      <c r="AC3488" s="89">
        <v>2.4</v>
      </c>
      <c r="AI3488" s="89">
        <v>11.968880909999999</v>
      </c>
    </row>
    <row r="3489" spans="1:35" s="89" customFormat="1" x14ac:dyDescent="0.45">
      <c r="A3489" s="89" t="s">
        <v>59</v>
      </c>
      <c r="B3489" s="89" t="s">
        <v>60</v>
      </c>
      <c r="C3489" s="89" t="s">
        <v>48</v>
      </c>
      <c r="D3489" s="90">
        <v>44755</v>
      </c>
      <c r="AC3489" s="89">
        <v>2.4</v>
      </c>
      <c r="AI3489" s="89">
        <v>11.968880909999999</v>
      </c>
    </row>
    <row r="3490" spans="1:35" s="89" customFormat="1" x14ac:dyDescent="0.45">
      <c r="A3490" s="89" t="s">
        <v>59</v>
      </c>
      <c r="B3490" s="89" t="s">
        <v>60</v>
      </c>
      <c r="C3490" s="89" t="s">
        <v>48</v>
      </c>
      <c r="D3490" s="90">
        <v>44756</v>
      </c>
      <c r="AC3490" s="89">
        <v>2.4</v>
      </c>
      <c r="AI3490" s="89">
        <v>11.968880909999999</v>
      </c>
    </row>
    <row r="3491" spans="1:35" s="89" customFormat="1" x14ac:dyDescent="0.45">
      <c r="A3491" s="89" t="s">
        <v>59</v>
      </c>
      <c r="B3491" s="89" t="s">
        <v>60</v>
      </c>
      <c r="C3491" s="89" t="s">
        <v>48</v>
      </c>
      <c r="D3491" s="90">
        <v>44757</v>
      </c>
      <c r="AC3491" s="89">
        <v>2.4</v>
      </c>
      <c r="AI3491" s="89">
        <v>11.968880909999999</v>
      </c>
    </row>
    <row r="3492" spans="1:35" s="89" customFormat="1" x14ac:dyDescent="0.45">
      <c r="A3492" s="89" t="s">
        <v>59</v>
      </c>
      <c r="B3492" s="89" t="s">
        <v>60</v>
      </c>
      <c r="C3492" s="89" t="s">
        <v>48</v>
      </c>
      <c r="D3492" s="90">
        <v>44758</v>
      </c>
      <c r="AC3492" s="89">
        <v>2.4</v>
      </c>
      <c r="AI3492" s="89">
        <v>11.968880909999999</v>
      </c>
    </row>
    <row r="3493" spans="1:35" s="89" customFormat="1" x14ac:dyDescent="0.45">
      <c r="A3493" s="89" t="s">
        <v>59</v>
      </c>
      <c r="B3493" s="89" t="s">
        <v>60</v>
      </c>
      <c r="C3493" s="89" t="s">
        <v>48</v>
      </c>
      <c r="D3493" s="90">
        <v>44759</v>
      </c>
      <c r="AC3493" s="89">
        <v>2.4</v>
      </c>
      <c r="AI3493" s="89">
        <v>11.968880909999999</v>
      </c>
    </row>
    <row r="3494" spans="1:35" s="89" customFormat="1" x14ac:dyDescent="0.45">
      <c r="A3494" s="89" t="s">
        <v>59</v>
      </c>
      <c r="B3494" s="89" t="s">
        <v>60</v>
      </c>
      <c r="C3494" s="89" t="s">
        <v>48</v>
      </c>
      <c r="D3494" s="90">
        <v>44760</v>
      </c>
      <c r="AC3494" s="89">
        <v>2.4</v>
      </c>
      <c r="AI3494" s="89">
        <v>11.968880909999999</v>
      </c>
    </row>
    <row r="3495" spans="1:35" s="89" customFormat="1" x14ac:dyDescent="0.45">
      <c r="A3495" s="89" t="s">
        <v>59</v>
      </c>
      <c r="B3495" s="89" t="s">
        <v>60</v>
      </c>
      <c r="C3495" s="89" t="s">
        <v>48</v>
      </c>
      <c r="D3495" s="90">
        <v>44761</v>
      </c>
      <c r="AC3495" s="89">
        <v>2.4</v>
      </c>
      <c r="AI3495" s="89">
        <v>11.968880909999999</v>
      </c>
    </row>
    <row r="3496" spans="1:35" s="89" customFormat="1" x14ac:dyDescent="0.45">
      <c r="A3496" s="89" t="s">
        <v>59</v>
      </c>
      <c r="B3496" s="89" t="s">
        <v>60</v>
      </c>
      <c r="C3496" s="89" t="s">
        <v>48</v>
      </c>
      <c r="D3496" s="90">
        <v>44762</v>
      </c>
      <c r="AC3496" s="89">
        <v>2.4</v>
      </c>
      <c r="AI3496" s="89">
        <v>11.968880909999999</v>
      </c>
    </row>
    <row r="3497" spans="1:35" s="89" customFormat="1" x14ac:dyDescent="0.45">
      <c r="A3497" s="89" t="s">
        <v>59</v>
      </c>
      <c r="B3497" s="89" t="s">
        <v>60</v>
      </c>
      <c r="C3497" s="89" t="s">
        <v>48</v>
      </c>
      <c r="D3497" s="90">
        <v>44763</v>
      </c>
      <c r="AC3497" s="89">
        <v>2.4</v>
      </c>
      <c r="AI3497" s="89">
        <v>11.968880909999999</v>
      </c>
    </row>
    <row r="3498" spans="1:35" s="89" customFormat="1" x14ac:dyDescent="0.45">
      <c r="A3498" s="89" t="s">
        <v>59</v>
      </c>
      <c r="B3498" s="89" t="s">
        <v>60</v>
      </c>
      <c r="C3498" s="89" t="s">
        <v>48</v>
      </c>
      <c r="D3498" s="90">
        <v>44764</v>
      </c>
      <c r="AC3498" s="89">
        <v>2.4</v>
      </c>
      <c r="AI3498" s="89">
        <v>11.968880909999999</v>
      </c>
    </row>
    <row r="3499" spans="1:35" s="89" customFormat="1" x14ac:dyDescent="0.45">
      <c r="A3499" s="89" t="s">
        <v>59</v>
      </c>
      <c r="B3499" s="89" t="s">
        <v>60</v>
      </c>
      <c r="C3499" s="89" t="s">
        <v>48</v>
      </c>
      <c r="D3499" s="90">
        <v>44765</v>
      </c>
      <c r="AC3499" s="89">
        <v>2.4</v>
      </c>
      <c r="AI3499" s="89">
        <v>11.968880909999999</v>
      </c>
    </row>
    <row r="3500" spans="1:35" s="89" customFormat="1" x14ac:dyDescent="0.45">
      <c r="A3500" s="89" t="s">
        <v>59</v>
      </c>
      <c r="B3500" s="89" t="s">
        <v>60</v>
      </c>
      <c r="C3500" s="89" t="s">
        <v>48</v>
      </c>
      <c r="D3500" s="90">
        <v>44766</v>
      </c>
      <c r="AC3500" s="89">
        <v>2.4</v>
      </c>
      <c r="AI3500" s="89">
        <v>11.968880909999999</v>
      </c>
    </row>
    <row r="3501" spans="1:35" s="89" customFormat="1" x14ac:dyDescent="0.45">
      <c r="A3501" s="89" t="s">
        <v>59</v>
      </c>
      <c r="B3501" s="89" t="s">
        <v>60</v>
      </c>
      <c r="C3501" s="89" t="s">
        <v>48</v>
      </c>
      <c r="D3501" s="90">
        <v>44767</v>
      </c>
      <c r="AC3501" s="89">
        <v>2.4</v>
      </c>
      <c r="AI3501" s="89">
        <v>11.968880909999999</v>
      </c>
    </row>
    <row r="3502" spans="1:35" s="89" customFormat="1" x14ac:dyDescent="0.45">
      <c r="A3502" s="89" t="s">
        <v>59</v>
      </c>
      <c r="B3502" s="89" t="s">
        <v>60</v>
      </c>
      <c r="C3502" s="89" t="s">
        <v>48</v>
      </c>
      <c r="D3502" s="90">
        <v>44768</v>
      </c>
      <c r="AC3502" s="89">
        <v>2.4</v>
      </c>
      <c r="AI3502" s="89">
        <v>11.968880909999999</v>
      </c>
    </row>
    <row r="3503" spans="1:35" s="89" customFormat="1" x14ac:dyDescent="0.45">
      <c r="A3503" s="89" t="s">
        <v>59</v>
      </c>
      <c r="B3503" s="89" t="s">
        <v>60</v>
      </c>
      <c r="C3503" s="89" t="s">
        <v>48</v>
      </c>
      <c r="D3503" s="90">
        <v>44769</v>
      </c>
      <c r="AC3503" s="89">
        <v>2.4</v>
      </c>
      <c r="AI3503" s="89">
        <v>11.968880909999999</v>
      </c>
    </row>
    <row r="3504" spans="1:35" s="89" customFormat="1" x14ac:dyDescent="0.45">
      <c r="A3504" s="89" t="s">
        <v>59</v>
      </c>
      <c r="B3504" s="89" t="s">
        <v>60</v>
      </c>
      <c r="C3504" s="89" t="s">
        <v>48</v>
      </c>
      <c r="D3504" s="90">
        <v>44770</v>
      </c>
      <c r="AC3504" s="89">
        <v>2.4</v>
      </c>
      <c r="AI3504" s="89">
        <v>11.968880909999999</v>
      </c>
    </row>
    <row r="3505" spans="1:35" s="89" customFormat="1" x14ac:dyDescent="0.45">
      <c r="A3505" s="89" t="s">
        <v>59</v>
      </c>
      <c r="B3505" s="89" t="s">
        <v>60</v>
      </c>
      <c r="C3505" s="89" t="s">
        <v>48</v>
      </c>
      <c r="D3505" s="90">
        <v>44771</v>
      </c>
      <c r="AC3505" s="89">
        <v>2.4</v>
      </c>
      <c r="AI3505" s="89">
        <v>11.968880909999999</v>
      </c>
    </row>
    <row r="3506" spans="1:35" s="89" customFormat="1" x14ac:dyDescent="0.45">
      <c r="A3506" s="89" t="s">
        <v>59</v>
      </c>
      <c r="B3506" s="89" t="s">
        <v>60</v>
      </c>
      <c r="C3506" s="89" t="s">
        <v>48</v>
      </c>
      <c r="D3506" s="90">
        <v>44772</v>
      </c>
      <c r="AC3506" s="89">
        <v>2.4</v>
      </c>
      <c r="AI3506" s="89">
        <v>11.968880909999999</v>
      </c>
    </row>
    <row r="3507" spans="1:35" s="89" customFormat="1" x14ac:dyDescent="0.45">
      <c r="A3507" s="89" t="s">
        <v>59</v>
      </c>
      <c r="B3507" s="89" t="s">
        <v>60</v>
      </c>
      <c r="C3507" s="89" t="s">
        <v>48</v>
      </c>
      <c r="D3507" s="90">
        <v>44773</v>
      </c>
      <c r="AC3507" s="89">
        <v>2.4</v>
      </c>
      <c r="AI3507" s="89">
        <v>11.968880909999999</v>
      </c>
    </row>
    <row r="3508" spans="1:35" s="89" customFormat="1" x14ac:dyDescent="0.45">
      <c r="A3508" s="89" t="s">
        <v>59</v>
      </c>
      <c r="B3508" s="89" t="s">
        <v>60</v>
      </c>
      <c r="C3508" s="89" t="s">
        <v>48</v>
      </c>
      <c r="D3508" s="90">
        <v>44774</v>
      </c>
      <c r="AC3508" s="89">
        <v>2.4</v>
      </c>
      <c r="AI3508" s="89">
        <v>11.968880909999999</v>
      </c>
    </row>
    <row r="3509" spans="1:35" s="89" customFormat="1" x14ac:dyDescent="0.45">
      <c r="A3509" s="89" t="s">
        <v>59</v>
      </c>
      <c r="B3509" s="89" t="s">
        <v>60</v>
      </c>
      <c r="C3509" s="89" t="s">
        <v>48</v>
      </c>
      <c r="D3509" s="90">
        <v>44775</v>
      </c>
      <c r="AC3509" s="89">
        <v>2.4</v>
      </c>
      <c r="AI3509" s="89">
        <v>11.968880909999999</v>
      </c>
    </row>
    <row r="3510" spans="1:35" s="89" customFormat="1" x14ac:dyDescent="0.45">
      <c r="A3510" s="89" t="s">
        <v>59</v>
      </c>
      <c r="B3510" s="89" t="s">
        <v>60</v>
      </c>
      <c r="C3510" s="89" t="s">
        <v>48</v>
      </c>
      <c r="D3510" s="90">
        <v>44776</v>
      </c>
      <c r="AC3510" s="89">
        <v>2.4</v>
      </c>
      <c r="AI3510" s="89">
        <v>11.968880909999999</v>
      </c>
    </row>
    <row r="3511" spans="1:35" s="89" customFormat="1" x14ac:dyDescent="0.45">
      <c r="A3511" s="89" t="s">
        <v>59</v>
      </c>
      <c r="B3511" s="89" t="s">
        <v>60</v>
      </c>
      <c r="C3511" s="89" t="s">
        <v>48</v>
      </c>
      <c r="D3511" s="90">
        <v>44777</v>
      </c>
      <c r="AC3511" s="89">
        <v>2.4</v>
      </c>
      <c r="AI3511" s="89">
        <v>11.968880909999999</v>
      </c>
    </row>
    <row r="3512" spans="1:35" s="89" customFormat="1" x14ac:dyDescent="0.45">
      <c r="A3512" s="89" t="s">
        <v>59</v>
      </c>
      <c r="B3512" s="89" t="s">
        <v>60</v>
      </c>
      <c r="C3512" s="89" t="s">
        <v>48</v>
      </c>
      <c r="D3512" s="90">
        <v>44778</v>
      </c>
      <c r="AC3512" s="89">
        <v>2.4</v>
      </c>
      <c r="AI3512" s="89">
        <v>11.968880909999999</v>
      </c>
    </row>
    <row r="3513" spans="1:35" s="89" customFormat="1" x14ac:dyDescent="0.45">
      <c r="A3513" s="89" t="s">
        <v>59</v>
      </c>
      <c r="B3513" s="89" t="s">
        <v>60</v>
      </c>
      <c r="C3513" s="89" t="s">
        <v>48</v>
      </c>
      <c r="D3513" s="90">
        <v>44779</v>
      </c>
      <c r="AC3513" s="89">
        <v>2.4</v>
      </c>
      <c r="AI3513" s="89">
        <v>11.968880909999999</v>
      </c>
    </row>
    <row r="3514" spans="1:35" s="89" customFormat="1" x14ac:dyDescent="0.45">
      <c r="A3514" s="89" t="s">
        <v>59</v>
      </c>
      <c r="B3514" s="89" t="s">
        <v>60</v>
      </c>
      <c r="C3514" s="89" t="s">
        <v>48</v>
      </c>
      <c r="D3514" s="90">
        <v>44780</v>
      </c>
      <c r="AC3514" s="89">
        <v>2.4</v>
      </c>
      <c r="AI3514" s="89">
        <v>11.968880909999999</v>
      </c>
    </row>
    <row r="3515" spans="1:35" s="89" customFormat="1" x14ac:dyDescent="0.45">
      <c r="A3515" s="89" t="s">
        <v>59</v>
      </c>
      <c r="B3515" s="89" t="s">
        <v>60</v>
      </c>
      <c r="C3515" s="89" t="s">
        <v>48</v>
      </c>
      <c r="D3515" s="90">
        <v>44781</v>
      </c>
      <c r="AC3515" s="89">
        <v>2.4</v>
      </c>
      <c r="AI3515" s="89">
        <v>11.968880909999999</v>
      </c>
    </row>
    <row r="3516" spans="1:35" s="89" customFormat="1" x14ac:dyDescent="0.45">
      <c r="A3516" s="89" t="s">
        <v>59</v>
      </c>
      <c r="B3516" s="89" t="s">
        <v>60</v>
      </c>
      <c r="C3516" s="89" t="s">
        <v>48</v>
      </c>
      <c r="D3516" s="90">
        <v>44782</v>
      </c>
      <c r="AC3516" s="89">
        <v>2.4</v>
      </c>
      <c r="AI3516" s="89">
        <v>11.968880909999999</v>
      </c>
    </row>
    <row r="3517" spans="1:35" s="89" customFormat="1" x14ac:dyDescent="0.45">
      <c r="A3517" s="89" t="s">
        <v>59</v>
      </c>
      <c r="B3517" s="89" t="s">
        <v>60</v>
      </c>
      <c r="C3517" s="89" t="s">
        <v>48</v>
      </c>
      <c r="D3517" s="90">
        <v>44783</v>
      </c>
      <c r="AC3517" s="89">
        <v>2.4</v>
      </c>
      <c r="AI3517" s="89">
        <v>11.968880909999999</v>
      </c>
    </row>
    <row r="3518" spans="1:35" s="89" customFormat="1" x14ac:dyDescent="0.45">
      <c r="A3518" s="89" t="s">
        <v>59</v>
      </c>
      <c r="B3518" s="89" t="s">
        <v>60</v>
      </c>
      <c r="C3518" s="89" t="s">
        <v>48</v>
      </c>
      <c r="D3518" s="90">
        <v>44784</v>
      </c>
      <c r="AC3518" s="89">
        <v>2.4</v>
      </c>
      <c r="AI3518" s="89">
        <v>11.968880909999999</v>
      </c>
    </row>
    <row r="3519" spans="1:35" s="89" customFormat="1" x14ac:dyDescent="0.45">
      <c r="A3519" s="89" t="s">
        <v>59</v>
      </c>
      <c r="B3519" s="89" t="s">
        <v>60</v>
      </c>
      <c r="C3519" s="89" t="s">
        <v>48</v>
      </c>
      <c r="D3519" s="90">
        <v>44785</v>
      </c>
      <c r="AC3519" s="89">
        <v>2.4</v>
      </c>
      <c r="AI3519" s="89">
        <v>11.968880909999999</v>
      </c>
    </row>
    <row r="3520" spans="1:35" s="89" customFormat="1" x14ac:dyDescent="0.45">
      <c r="A3520" s="89" t="s">
        <v>59</v>
      </c>
      <c r="B3520" s="89" t="s">
        <v>60</v>
      </c>
      <c r="C3520" s="89" t="s">
        <v>48</v>
      </c>
      <c r="D3520" s="90">
        <v>44786</v>
      </c>
      <c r="AC3520" s="89">
        <v>2.4</v>
      </c>
      <c r="AI3520" s="89">
        <v>11.968880909999999</v>
      </c>
    </row>
    <row r="3521" spans="1:35" s="89" customFormat="1" x14ac:dyDescent="0.45">
      <c r="A3521" s="89" t="s">
        <v>59</v>
      </c>
      <c r="B3521" s="89" t="s">
        <v>60</v>
      </c>
      <c r="C3521" s="89" t="s">
        <v>48</v>
      </c>
      <c r="D3521" s="90">
        <v>44787</v>
      </c>
      <c r="AC3521" s="89">
        <v>2.4</v>
      </c>
      <c r="AI3521" s="89">
        <v>11.968880909999999</v>
      </c>
    </row>
    <row r="3522" spans="1:35" s="89" customFormat="1" x14ac:dyDescent="0.45">
      <c r="A3522" s="89" t="s">
        <v>59</v>
      </c>
      <c r="B3522" s="89" t="s">
        <v>60</v>
      </c>
      <c r="C3522" s="89" t="s">
        <v>48</v>
      </c>
      <c r="D3522" s="90">
        <v>44788</v>
      </c>
      <c r="AC3522" s="89">
        <v>2.4</v>
      </c>
      <c r="AI3522" s="89">
        <v>11.968880909999999</v>
      </c>
    </row>
    <row r="3523" spans="1:35" s="89" customFormat="1" x14ac:dyDescent="0.45">
      <c r="A3523" s="89" t="s">
        <v>59</v>
      </c>
      <c r="B3523" s="89" t="s">
        <v>60</v>
      </c>
      <c r="C3523" s="89" t="s">
        <v>48</v>
      </c>
      <c r="D3523" s="90">
        <v>44789</v>
      </c>
      <c r="AC3523" s="89">
        <v>2.4</v>
      </c>
      <c r="AI3523" s="89">
        <v>11.968880909999999</v>
      </c>
    </row>
    <row r="3524" spans="1:35" s="89" customFormat="1" x14ac:dyDescent="0.45">
      <c r="A3524" s="89" t="s">
        <v>59</v>
      </c>
      <c r="B3524" s="89" t="s">
        <v>60</v>
      </c>
      <c r="C3524" s="89" t="s">
        <v>48</v>
      </c>
      <c r="D3524" s="90">
        <v>44790</v>
      </c>
      <c r="AC3524" s="89">
        <v>2.4</v>
      </c>
      <c r="AI3524" s="89">
        <v>11.968880909999999</v>
      </c>
    </row>
    <row r="3525" spans="1:35" s="89" customFormat="1" x14ac:dyDescent="0.45">
      <c r="A3525" s="89" t="s">
        <v>59</v>
      </c>
      <c r="B3525" s="89" t="s">
        <v>60</v>
      </c>
      <c r="C3525" s="89" t="s">
        <v>48</v>
      </c>
      <c r="D3525" s="90">
        <v>44791</v>
      </c>
      <c r="AC3525" s="89">
        <v>2.4</v>
      </c>
      <c r="AI3525" s="89">
        <v>11.968880909999999</v>
      </c>
    </row>
    <row r="3526" spans="1:35" s="89" customFormat="1" x14ac:dyDescent="0.45">
      <c r="A3526" s="89" t="s">
        <v>59</v>
      </c>
      <c r="B3526" s="89" t="s">
        <v>60</v>
      </c>
      <c r="C3526" s="89" t="s">
        <v>48</v>
      </c>
      <c r="D3526" s="90">
        <v>44792</v>
      </c>
      <c r="AC3526" s="89">
        <v>2.4</v>
      </c>
      <c r="AI3526" s="89">
        <v>11.968880909999999</v>
      </c>
    </row>
    <row r="3527" spans="1:35" s="89" customFormat="1" x14ac:dyDescent="0.45">
      <c r="A3527" s="89" t="s">
        <v>59</v>
      </c>
      <c r="B3527" s="89" t="s">
        <v>60</v>
      </c>
      <c r="C3527" s="89" t="s">
        <v>48</v>
      </c>
      <c r="D3527" s="90">
        <v>44793</v>
      </c>
      <c r="AC3527" s="89">
        <v>2.4</v>
      </c>
      <c r="AI3527" s="89">
        <v>11.968880909999999</v>
      </c>
    </row>
    <row r="3528" spans="1:35" s="89" customFormat="1" x14ac:dyDescent="0.45">
      <c r="A3528" s="89" t="s">
        <v>59</v>
      </c>
      <c r="B3528" s="89" t="s">
        <v>60</v>
      </c>
      <c r="C3528" s="89" t="s">
        <v>48</v>
      </c>
      <c r="D3528" s="90">
        <v>44794</v>
      </c>
      <c r="AC3528" s="89">
        <v>2.4</v>
      </c>
      <c r="AI3528" s="89">
        <v>11.968880909999999</v>
      </c>
    </row>
    <row r="3529" spans="1:35" s="89" customFormat="1" x14ac:dyDescent="0.45">
      <c r="A3529" s="89" t="s">
        <v>59</v>
      </c>
      <c r="B3529" s="89" t="s">
        <v>60</v>
      </c>
      <c r="C3529" s="89" t="s">
        <v>48</v>
      </c>
      <c r="D3529" s="90">
        <v>44795</v>
      </c>
      <c r="AC3529" s="89">
        <v>2.4</v>
      </c>
      <c r="AI3529" s="89">
        <v>11.968880909999999</v>
      </c>
    </row>
    <row r="3530" spans="1:35" s="89" customFormat="1" x14ac:dyDescent="0.45">
      <c r="A3530" s="89" t="s">
        <v>59</v>
      </c>
      <c r="B3530" s="89" t="s">
        <v>60</v>
      </c>
      <c r="C3530" s="89" t="s">
        <v>48</v>
      </c>
      <c r="D3530" s="90">
        <v>44796</v>
      </c>
      <c r="AC3530" s="89">
        <v>2.4</v>
      </c>
      <c r="AI3530" s="89">
        <v>11.968880909999999</v>
      </c>
    </row>
    <row r="3531" spans="1:35" s="89" customFormat="1" x14ac:dyDescent="0.45">
      <c r="A3531" s="89" t="s">
        <v>59</v>
      </c>
      <c r="B3531" s="89" t="s">
        <v>60</v>
      </c>
      <c r="C3531" s="89" t="s">
        <v>48</v>
      </c>
      <c r="D3531" s="90">
        <v>44797</v>
      </c>
      <c r="AC3531" s="89">
        <v>2.4</v>
      </c>
      <c r="AI3531" s="89">
        <v>11.968880909999999</v>
      </c>
    </row>
    <row r="3532" spans="1:35" s="89" customFormat="1" x14ac:dyDescent="0.45">
      <c r="A3532" s="89" t="s">
        <v>59</v>
      </c>
      <c r="B3532" s="89" t="s">
        <v>60</v>
      </c>
      <c r="C3532" s="89" t="s">
        <v>48</v>
      </c>
      <c r="D3532" s="90">
        <v>44798</v>
      </c>
      <c r="AC3532" s="89">
        <v>2.4</v>
      </c>
      <c r="AI3532" s="89">
        <v>11.968880909999999</v>
      </c>
    </row>
    <row r="3533" spans="1:35" s="89" customFormat="1" x14ac:dyDescent="0.45">
      <c r="A3533" s="89" t="s">
        <v>59</v>
      </c>
      <c r="B3533" s="89" t="s">
        <v>60</v>
      </c>
      <c r="C3533" s="89" t="s">
        <v>48</v>
      </c>
      <c r="D3533" s="90">
        <v>44799</v>
      </c>
      <c r="AC3533" s="89">
        <v>2.4</v>
      </c>
      <c r="AI3533" s="89">
        <v>11.968880909999999</v>
      </c>
    </row>
    <row r="3534" spans="1:35" s="89" customFormat="1" x14ac:dyDescent="0.45">
      <c r="A3534" s="89" t="s">
        <v>59</v>
      </c>
      <c r="B3534" s="89" t="s">
        <v>60</v>
      </c>
      <c r="C3534" s="89" t="s">
        <v>48</v>
      </c>
      <c r="D3534" s="90">
        <v>44800</v>
      </c>
      <c r="AC3534" s="89">
        <v>2.4</v>
      </c>
      <c r="AI3534" s="89">
        <v>11.968880909999999</v>
      </c>
    </row>
    <row r="3535" spans="1:35" s="89" customFormat="1" x14ac:dyDescent="0.45">
      <c r="A3535" s="89" t="s">
        <v>59</v>
      </c>
      <c r="B3535" s="89" t="s">
        <v>60</v>
      </c>
      <c r="C3535" s="89" t="s">
        <v>48</v>
      </c>
      <c r="D3535" s="90">
        <v>44801</v>
      </c>
      <c r="AC3535" s="89">
        <v>2.4</v>
      </c>
      <c r="AI3535" s="89">
        <v>11.968880909999999</v>
      </c>
    </row>
    <row r="3536" spans="1:35" s="89" customFormat="1" x14ac:dyDescent="0.45">
      <c r="A3536" s="89" t="s">
        <v>59</v>
      </c>
      <c r="B3536" s="89" t="s">
        <v>60</v>
      </c>
      <c r="C3536" s="89" t="s">
        <v>48</v>
      </c>
      <c r="D3536" s="90">
        <v>44802</v>
      </c>
      <c r="AC3536" s="89">
        <v>2.4</v>
      </c>
      <c r="AI3536" s="89">
        <v>11.968880909999999</v>
      </c>
    </row>
    <row r="3537" spans="1:35" s="89" customFormat="1" x14ac:dyDescent="0.45">
      <c r="A3537" s="89" t="s">
        <v>59</v>
      </c>
      <c r="B3537" s="89" t="s">
        <v>60</v>
      </c>
      <c r="C3537" s="89" t="s">
        <v>48</v>
      </c>
      <c r="D3537" s="90">
        <v>44803</v>
      </c>
      <c r="AC3537" s="89">
        <v>2.4</v>
      </c>
      <c r="AI3537" s="89">
        <v>11.968880909999999</v>
      </c>
    </row>
    <row r="3538" spans="1:35" s="89" customFormat="1" x14ac:dyDescent="0.45">
      <c r="A3538" s="89" t="s">
        <v>59</v>
      </c>
      <c r="B3538" s="89" t="s">
        <v>60</v>
      </c>
      <c r="C3538" s="89" t="s">
        <v>48</v>
      </c>
      <c r="D3538" s="90">
        <v>44804</v>
      </c>
      <c r="AC3538" s="89">
        <v>2.4</v>
      </c>
      <c r="AI3538" s="89">
        <v>11.968880909999999</v>
      </c>
    </row>
    <row r="3539" spans="1:35" s="89" customFormat="1" x14ac:dyDescent="0.45">
      <c r="A3539" s="89" t="s">
        <v>59</v>
      </c>
      <c r="B3539" s="89" t="s">
        <v>60</v>
      </c>
      <c r="C3539" s="89" t="s">
        <v>48</v>
      </c>
      <c r="D3539" s="90">
        <v>44805</v>
      </c>
      <c r="AC3539" s="89">
        <v>2.4</v>
      </c>
      <c r="AI3539" s="89">
        <v>11.968880909999999</v>
      </c>
    </row>
    <row r="3540" spans="1:35" s="89" customFormat="1" x14ac:dyDescent="0.45">
      <c r="A3540" s="89" t="s">
        <v>59</v>
      </c>
      <c r="B3540" s="89" t="s">
        <v>60</v>
      </c>
      <c r="C3540" s="89" t="s">
        <v>48</v>
      </c>
      <c r="D3540" s="90">
        <v>44806</v>
      </c>
      <c r="AC3540" s="89">
        <v>2.4</v>
      </c>
      <c r="AI3540" s="89">
        <v>11.968880909999999</v>
      </c>
    </row>
    <row r="3541" spans="1:35" s="89" customFormat="1" x14ac:dyDescent="0.45">
      <c r="A3541" s="89" t="s">
        <v>59</v>
      </c>
      <c r="B3541" s="89" t="s">
        <v>60</v>
      </c>
      <c r="C3541" s="89" t="s">
        <v>48</v>
      </c>
      <c r="D3541" s="90">
        <v>44807</v>
      </c>
      <c r="AC3541" s="89">
        <v>2.4</v>
      </c>
      <c r="AI3541" s="89">
        <v>11.968880909999999</v>
      </c>
    </row>
    <row r="3542" spans="1:35" s="89" customFormat="1" x14ac:dyDescent="0.45">
      <c r="A3542" s="89" t="s">
        <v>59</v>
      </c>
      <c r="B3542" s="89" t="s">
        <v>60</v>
      </c>
      <c r="C3542" s="89" t="s">
        <v>48</v>
      </c>
      <c r="D3542" s="90">
        <v>44808</v>
      </c>
      <c r="AC3542" s="89">
        <v>2.4</v>
      </c>
      <c r="AI3542" s="89">
        <v>11.968880909999999</v>
      </c>
    </row>
    <row r="3543" spans="1:35" s="89" customFormat="1" x14ac:dyDescent="0.45">
      <c r="A3543" s="89" t="s">
        <v>59</v>
      </c>
      <c r="B3543" s="89" t="s">
        <v>60</v>
      </c>
      <c r="C3543" s="89" t="s">
        <v>48</v>
      </c>
      <c r="D3543" s="90">
        <v>44809</v>
      </c>
      <c r="AC3543" s="89">
        <v>2.4</v>
      </c>
      <c r="AI3543" s="89">
        <v>11.968880909999999</v>
      </c>
    </row>
    <row r="3544" spans="1:35" s="89" customFormat="1" x14ac:dyDescent="0.45">
      <c r="A3544" s="89" t="s">
        <v>59</v>
      </c>
      <c r="B3544" s="89" t="s">
        <v>60</v>
      </c>
      <c r="C3544" s="89" t="s">
        <v>48</v>
      </c>
      <c r="D3544" s="90">
        <v>44810</v>
      </c>
      <c r="AC3544" s="89">
        <v>2.4</v>
      </c>
      <c r="AI3544" s="89">
        <v>11.968880909999999</v>
      </c>
    </row>
    <row r="3545" spans="1:35" s="89" customFormat="1" x14ac:dyDescent="0.45">
      <c r="A3545" s="89" t="s">
        <v>59</v>
      </c>
      <c r="B3545" s="89" t="s">
        <v>60</v>
      </c>
      <c r="C3545" s="89" t="s">
        <v>48</v>
      </c>
      <c r="D3545" s="90">
        <v>44811</v>
      </c>
      <c r="AC3545" s="89">
        <v>2.4</v>
      </c>
      <c r="AI3545" s="89">
        <v>11.968880909999999</v>
      </c>
    </row>
    <row r="3546" spans="1:35" s="89" customFormat="1" x14ac:dyDescent="0.45">
      <c r="A3546" s="89" t="s">
        <v>59</v>
      </c>
      <c r="B3546" s="89" t="s">
        <v>60</v>
      </c>
      <c r="C3546" s="89" t="s">
        <v>48</v>
      </c>
      <c r="D3546" s="90">
        <v>44812</v>
      </c>
      <c r="AC3546" s="89">
        <v>2.4</v>
      </c>
      <c r="AI3546" s="89">
        <v>11.968880909999999</v>
      </c>
    </row>
    <row r="3547" spans="1:35" s="89" customFormat="1" x14ac:dyDescent="0.45">
      <c r="A3547" s="89" t="s">
        <v>59</v>
      </c>
      <c r="B3547" s="89" t="s">
        <v>60</v>
      </c>
      <c r="C3547" s="89" t="s">
        <v>48</v>
      </c>
      <c r="D3547" s="90">
        <v>44813</v>
      </c>
      <c r="AC3547" s="89">
        <v>2.4</v>
      </c>
      <c r="AI3547" s="89">
        <v>11.968880909999999</v>
      </c>
    </row>
    <row r="3548" spans="1:35" s="89" customFormat="1" x14ac:dyDescent="0.45">
      <c r="A3548" s="89" t="s">
        <v>59</v>
      </c>
      <c r="B3548" s="89" t="s">
        <v>60</v>
      </c>
      <c r="C3548" s="89" t="s">
        <v>48</v>
      </c>
      <c r="D3548" s="90">
        <v>44814</v>
      </c>
      <c r="AC3548" s="89">
        <v>2.4</v>
      </c>
      <c r="AI3548" s="89">
        <v>11.968880909999999</v>
      </c>
    </row>
    <row r="3549" spans="1:35" s="89" customFormat="1" x14ac:dyDescent="0.45">
      <c r="A3549" s="89" t="s">
        <v>59</v>
      </c>
      <c r="B3549" s="89" t="s">
        <v>60</v>
      </c>
      <c r="C3549" s="89" t="s">
        <v>48</v>
      </c>
      <c r="D3549" s="90">
        <v>44815</v>
      </c>
      <c r="AC3549" s="89">
        <v>2.4</v>
      </c>
      <c r="AI3549" s="89">
        <v>11.968880909999999</v>
      </c>
    </row>
    <row r="3550" spans="1:35" s="89" customFormat="1" x14ac:dyDescent="0.45">
      <c r="A3550" s="89" t="s">
        <v>59</v>
      </c>
      <c r="B3550" s="89" t="s">
        <v>60</v>
      </c>
      <c r="C3550" s="89" t="s">
        <v>48</v>
      </c>
      <c r="D3550" s="90">
        <v>44816</v>
      </c>
      <c r="AC3550" s="89">
        <v>2.4</v>
      </c>
      <c r="AI3550" s="89">
        <v>11.968880909999999</v>
      </c>
    </row>
    <row r="3551" spans="1:35" s="89" customFormat="1" x14ac:dyDescent="0.45">
      <c r="A3551" s="89" t="s">
        <v>59</v>
      </c>
      <c r="B3551" s="89" t="s">
        <v>60</v>
      </c>
      <c r="C3551" s="89" t="s">
        <v>48</v>
      </c>
      <c r="D3551" s="90">
        <v>44817</v>
      </c>
      <c r="AC3551" s="89">
        <v>2.4</v>
      </c>
      <c r="AI3551" s="89">
        <v>11.968880909999999</v>
      </c>
    </row>
    <row r="3552" spans="1:35" s="89" customFormat="1" x14ac:dyDescent="0.45">
      <c r="A3552" s="89" t="s">
        <v>59</v>
      </c>
      <c r="B3552" s="89" t="s">
        <v>60</v>
      </c>
      <c r="C3552" s="89" t="s">
        <v>48</v>
      </c>
      <c r="D3552" s="90">
        <v>44818</v>
      </c>
      <c r="AC3552" s="89">
        <v>2.4</v>
      </c>
      <c r="AI3552" s="89">
        <v>11.968880909999999</v>
      </c>
    </row>
    <row r="3553" spans="1:35" s="89" customFormat="1" x14ac:dyDescent="0.45">
      <c r="A3553" s="89" t="s">
        <v>59</v>
      </c>
      <c r="B3553" s="89" t="s">
        <v>60</v>
      </c>
      <c r="C3553" s="89" t="s">
        <v>48</v>
      </c>
      <c r="D3553" s="90">
        <v>44819</v>
      </c>
      <c r="AC3553" s="89">
        <v>2.4</v>
      </c>
      <c r="AI3553" s="89">
        <v>11.968880909999999</v>
      </c>
    </row>
    <row r="3554" spans="1:35" s="89" customFormat="1" x14ac:dyDescent="0.45">
      <c r="A3554" s="89" t="s">
        <v>59</v>
      </c>
      <c r="B3554" s="89" t="s">
        <v>60</v>
      </c>
      <c r="C3554" s="89" t="s">
        <v>48</v>
      </c>
      <c r="D3554" s="90">
        <v>44820</v>
      </c>
      <c r="AC3554" s="89">
        <v>2.4</v>
      </c>
      <c r="AI3554" s="89">
        <v>11.968880909999999</v>
      </c>
    </row>
    <row r="3555" spans="1:35" s="89" customFormat="1" x14ac:dyDescent="0.45">
      <c r="A3555" s="89" t="s">
        <v>59</v>
      </c>
      <c r="B3555" s="89" t="s">
        <v>60</v>
      </c>
      <c r="C3555" s="89" t="s">
        <v>48</v>
      </c>
      <c r="D3555" s="90">
        <v>44821</v>
      </c>
      <c r="AC3555" s="89">
        <v>2.4</v>
      </c>
      <c r="AI3555" s="89">
        <v>11.968880909999999</v>
      </c>
    </row>
    <row r="3556" spans="1:35" s="89" customFormat="1" x14ac:dyDescent="0.45">
      <c r="A3556" s="89" t="s">
        <v>59</v>
      </c>
      <c r="B3556" s="89" t="s">
        <v>60</v>
      </c>
      <c r="C3556" s="89" t="s">
        <v>48</v>
      </c>
      <c r="D3556" s="90">
        <v>44822</v>
      </c>
      <c r="AC3556" s="89">
        <v>2.4</v>
      </c>
      <c r="AI3556" s="89">
        <v>11.968880909999999</v>
      </c>
    </row>
    <row r="3557" spans="1:35" s="89" customFormat="1" x14ac:dyDescent="0.45">
      <c r="A3557" s="89" t="s">
        <v>59</v>
      </c>
      <c r="B3557" s="89" t="s">
        <v>60</v>
      </c>
      <c r="C3557" s="89" t="s">
        <v>48</v>
      </c>
      <c r="D3557" s="90">
        <v>44823</v>
      </c>
      <c r="K3557" s="89">
        <v>1</v>
      </c>
      <c r="L3557" s="89">
        <v>1</v>
      </c>
      <c r="AA3557" s="89">
        <v>0</v>
      </c>
      <c r="AB3557" s="89">
        <v>0</v>
      </c>
      <c r="AC3557" s="89">
        <v>2.4</v>
      </c>
      <c r="AI3557" s="89">
        <v>11.968880909999999</v>
      </c>
    </row>
    <row r="3558" spans="1:35" s="89" customFormat="1" x14ac:dyDescent="0.45">
      <c r="A3558" s="89" t="s">
        <v>59</v>
      </c>
      <c r="B3558" s="89" t="s">
        <v>60</v>
      </c>
      <c r="C3558" s="89" t="s">
        <v>48</v>
      </c>
      <c r="D3558" s="90">
        <v>44824</v>
      </c>
      <c r="K3558" s="89">
        <v>1</v>
      </c>
      <c r="L3558" s="89">
        <v>1</v>
      </c>
      <c r="AA3558" s="89">
        <v>0</v>
      </c>
      <c r="AB3558" s="89">
        <v>0</v>
      </c>
      <c r="AC3558" s="89">
        <v>2.4</v>
      </c>
      <c r="AI3558" s="89">
        <v>11.968880909999999</v>
      </c>
    </row>
    <row r="3559" spans="1:35" s="89" customFormat="1" x14ac:dyDescent="0.45">
      <c r="A3559" s="89" t="s">
        <v>59</v>
      </c>
      <c r="B3559" s="89" t="s">
        <v>60</v>
      </c>
      <c r="C3559" s="89" t="s">
        <v>48</v>
      </c>
      <c r="D3559" s="90">
        <v>44825</v>
      </c>
      <c r="K3559" s="89">
        <v>1</v>
      </c>
      <c r="L3559" s="89">
        <v>1</v>
      </c>
      <c r="AA3559" s="89">
        <v>0</v>
      </c>
      <c r="AB3559" s="89">
        <v>0</v>
      </c>
      <c r="AC3559" s="89">
        <v>2.4</v>
      </c>
      <c r="AI3559" s="89">
        <v>11.968880909999999</v>
      </c>
    </row>
    <row r="3560" spans="1:35" s="89" customFormat="1" x14ac:dyDescent="0.45">
      <c r="A3560" s="89" t="s">
        <v>59</v>
      </c>
      <c r="B3560" s="89" t="s">
        <v>60</v>
      </c>
      <c r="C3560" s="89" t="s">
        <v>48</v>
      </c>
      <c r="D3560" s="90">
        <v>44826</v>
      </c>
      <c r="K3560" s="89">
        <v>1</v>
      </c>
      <c r="L3560" s="89">
        <v>1</v>
      </c>
      <c r="AA3560" s="89">
        <v>0</v>
      </c>
      <c r="AB3560" s="89">
        <v>0</v>
      </c>
      <c r="AC3560" s="89">
        <v>2.4</v>
      </c>
      <c r="AI3560" s="89">
        <v>11.968880909999999</v>
      </c>
    </row>
    <row r="3561" spans="1:35" s="89" customFormat="1" x14ac:dyDescent="0.45">
      <c r="A3561" s="89" t="s">
        <v>59</v>
      </c>
      <c r="B3561" s="89" t="s">
        <v>60</v>
      </c>
      <c r="C3561" s="89" t="s">
        <v>48</v>
      </c>
      <c r="D3561" s="90">
        <v>44827</v>
      </c>
      <c r="K3561" s="89">
        <v>1</v>
      </c>
      <c r="L3561" s="89">
        <v>1</v>
      </c>
      <c r="AA3561" s="89">
        <v>0</v>
      </c>
      <c r="AB3561" s="89">
        <v>0</v>
      </c>
      <c r="AC3561" s="89">
        <v>2.4</v>
      </c>
      <c r="AI3561" s="89">
        <v>11.968880909999999</v>
      </c>
    </row>
    <row r="3562" spans="1:35" s="89" customFormat="1" x14ac:dyDescent="0.45">
      <c r="A3562" s="89" t="s">
        <v>59</v>
      </c>
      <c r="B3562" s="89" t="s">
        <v>60</v>
      </c>
      <c r="C3562" s="89" t="s">
        <v>48</v>
      </c>
      <c r="D3562" s="90">
        <v>44828</v>
      </c>
      <c r="K3562" s="89">
        <v>1</v>
      </c>
      <c r="L3562" s="89">
        <v>1</v>
      </c>
      <c r="AA3562" s="89">
        <v>0</v>
      </c>
      <c r="AB3562" s="89">
        <v>0</v>
      </c>
      <c r="AC3562" s="89">
        <v>2.4</v>
      </c>
      <c r="AI3562" s="89">
        <v>11.968880909999999</v>
      </c>
    </row>
    <row r="3563" spans="1:35" s="89" customFormat="1" x14ac:dyDescent="0.45">
      <c r="A3563" s="89" t="s">
        <v>59</v>
      </c>
      <c r="B3563" s="89" t="s">
        <v>60</v>
      </c>
      <c r="C3563" s="89" t="s">
        <v>48</v>
      </c>
      <c r="D3563" s="90">
        <v>44829</v>
      </c>
      <c r="K3563" s="89">
        <v>1</v>
      </c>
      <c r="L3563" s="89">
        <v>1</v>
      </c>
      <c r="AA3563" s="89">
        <v>0</v>
      </c>
      <c r="AB3563" s="89">
        <v>0</v>
      </c>
      <c r="AC3563" s="89">
        <v>2.4</v>
      </c>
      <c r="AI3563" s="89">
        <v>11.968880909999999</v>
      </c>
    </row>
    <row r="3564" spans="1:35" s="89" customFormat="1" x14ac:dyDescent="0.45">
      <c r="A3564" s="89" t="s">
        <v>59</v>
      </c>
      <c r="B3564" s="89" t="s">
        <v>60</v>
      </c>
      <c r="C3564" s="89" t="s">
        <v>48</v>
      </c>
      <c r="D3564" s="90">
        <v>44830</v>
      </c>
      <c r="K3564" s="89">
        <v>1</v>
      </c>
      <c r="L3564" s="89">
        <v>1</v>
      </c>
      <c r="AA3564" s="89">
        <v>0</v>
      </c>
      <c r="AB3564" s="89">
        <v>0</v>
      </c>
      <c r="AC3564" s="89">
        <v>2.4</v>
      </c>
      <c r="AI3564" s="89">
        <v>11.968880909999999</v>
      </c>
    </row>
    <row r="3565" spans="1:35" s="89" customFormat="1" x14ac:dyDescent="0.45">
      <c r="A3565" s="89" t="s">
        <v>59</v>
      </c>
      <c r="B3565" s="89" t="s">
        <v>60</v>
      </c>
      <c r="C3565" s="89" t="s">
        <v>48</v>
      </c>
      <c r="D3565" s="90">
        <v>44831</v>
      </c>
      <c r="K3565" s="89">
        <v>1</v>
      </c>
      <c r="L3565" s="89">
        <v>1</v>
      </c>
      <c r="AA3565" s="89">
        <v>0</v>
      </c>
      <c r="AB3565" s="89">
        <v>0</v>
      </c>
      <c r="AC3565" s="89">
        <v>2.4</v>
      </c>
      <c r="AI3565" s="89">
        <v>11.968880909999999</v>
      </c>
    </row>
    <row r="3566" spans="1:35" s="89" customFormat="1" x14ac:dyDescent="0.45">
      <c r="A3566" s="89" t="s">
        <v>59</v>
      </c>
      <c r="B3566" s="89" t="s">
        <v>60</v>
      </c>
      <c r="C3566" s="89" t="s">
        <v>48</v>
      </c>
      <c r="D3566" s="90">
        <v>44832</v>
      </c>
      <c r="K3566" s="89">
        <v>1</v>
      </c>
      <c r="L3566" s="89">
        <v>1</v>
      </c>
      <c r="AA3566" s="89">
        <v>0</v>
      </c>
      <c r="AB3566" s="89">
        <v>0</v>
      </c>
      <c r="AC3566" s="89">
        <v>2.4</v>
      </c>
      <c r="AI3566" s="89">
        <v>11.968880909999999</v>
      </c>
    </row>
    <row r="3567" spans="1:35" s="89" customFormat="1" x14ac:dyDescent="0.45">
      <c r="A3567" s="89" t="s">
        <v>59</v>
      </c>
      <c r="B3567" s="89" t="s">
        <v>60</v>
      </c>
      <c r="C3567" s="89" t="s">
        <v>48</v>
      </c>
      <c r="D3567" s="90">
        <v>44833</v>
      </c>
      <c r="K3567" s="89">
        <v>1</v>
      </c>
      <c r="L3567" s="89">
        <v>1</v>
      </c>
      <c r="AA3567" s="89">
        <v>0</v>
      </c>
      <c r="AB3567" s="89">
        <v>0</v>
      </c>
      <c r="AC3567" s="89">
        <v>2.4</v>
      </c>
      <c r="AI3567" s="89">
        <v>11.968880909999999</v>
      </c>
    </row>
    <row r="3568" spans="1:35" s="89" customFormat="1" x14ac:dyDescent="0.45">
      <c r="A3568" s="89" t="s">
        <v>59</v>
      </c>
      <c r="B3568" s="89" t="s">
        <v>60</v>
      </c>
      <c r="C3568" s="89" t="s">
        <v>48</v>
      </c>
      <c r="D3568" s="90">
        <v>44834</v>
      </c>
      <c r="K3568" s="89">
        <v>1</v>
      </c>
      <c r="L3568" s="89">
        <v>1</v>
      </c>
      <c r="AA3568" s="89">
        <v>0</v>
      </c>
      <c r="AB3568" s="89">
        <v>0</v>
      </c>
      <c r="AC3568" s="89">
        <v>2.4</v>
      </c>
      <c r="AI3568" s="89">
        <v>11.968880909999999</v>
      </c>
    </row>
    <row r="3569" spans="1:35" s="89" customFormat="1" x14ac:dyDescent="0.45">
      <c r="A3569" s="89" t="s">
        <v>59</v>
      </c>
      <c r="B3569" s="89" t="s">
        <v>60</v>
      </c>
      <c r="C3569" s="89" t="s">
        <v>48</v>
      </c>
      <c r="D3569" s="90">
        <v>44835</v>
      </c>
      <c r="K3569" s="89">
        <v>1</v>
      </c>
      <c r="L3569" s="89">
        <v>1</v>
      </c>
      <c r="AA3569" s="89">
        <v>0</v>
      </c>
      <c r="AB3569" s="89">
        <v>0</v>
      </c>
      <c r="AC3569" s="89">
        <v>2.4</v>
      </c>
      <c r="AI3569" s="89">
        <v>11.968880909999999</v>
      </c>
    </row>
    <row r="3570" spans="1:35" s="89" customFormat="1" x14ac:dyDescent="0.45">
      <c r="A3570" s="89" t="s">
        <v>59</v>
      </c>
      <c r="B3570" s="89" t="s">
        <v>60</v>
      </c>
      <c r="C3570" s="89" t="s">
        <v>48</v>
      </c>
      <c r="D3570" s="90">
        <v>44836</v>
      </c>
      <c r="K3570" s="89">
        <v>1</v>
      </c>
      <c r="L3570" s="89">
        <v>1</v>
      </c>
      <c r="AA3570" s="89">
        <v>0</v>
      </c>
      <c r="AB3570" s="89">
        <v>0</v>
      </c>
      <c r="AC3570" s="89">
        <v>2.4</v>
      </c>
      <c r="AI3570" s="89">
        <v>11.968880909999999</v>
      </c>
    </row>
    <row r="3571" spans="1:35" s="89" customFormat="1" x14ac:dyDescent="0.45">
      <c r="A3571" s="89" t="s">
        <v>59</v>
      </c>
      <c r="B3571" s="89" t="s">
        <v>60</v>
      </c>
      <c r="C3571" s="89" t="s">
        <v>48</v>
      </c>
      <c r="D3571" s="90">
        <v>44837</v>
      </c>
      <c r="K3571" s="89">
        <v>1</v>
      </c>
      <c r="L3571" s="89">
        <v>1</v>
      </c>
      <c r="AA3571" s="89">
        <v>0</v>
      </c>
      <c r="AB3571" s="89">
        <v>0</v>
      </c>
      <c r="AC3571" s="89">
        <v>2.4</v>
      </c>
      <c r="AI3571" s="89">
        <v>11.968880909999999</v>
      </c>
    </row>
    <row r="3572" spans="1:35" s="89" customFormat="1" x14ac:dyDescent="0.45">
      <c r="A3572" s="89" t="s">
        <v>59</v>
      </c>
      <c r="B3572" s="89" t="s">
        <v>60</v>
      </c>
      <c r="C3572" s="89" t="s">
        <v>48</v>
      </c>
      <c r="D3572" s="90">
        <v>44838</v>
      </c>
      <c r="K3572" s="89">
        <v>1</v>
      </c>
      <c r="L3572" s="89">
        <v>1</v>
      </c>
      <c r="AA3572" s="89">
        <v>0</v>
      </c>
      <c r="AB3572" s="89">
        <v>0</v>
      </c>
      <c r="AC3572" s="89">
        <v>2.4</v>
      </c>
      <c r="AI3572" s="89">
        <v>11.968880909999999</v>
      </c>
    </row>
    <row r="3573" spans="1:35" s="89" customFormat="1" x14ac:dyDescent="0.45">
      <c r="A3573" s="89" t="s">
        <v>59</v>
      </c>
      <c r="B3573" s="89" t="s">
        <v>60</v>
      </c>
      <c r="C3573" s="89" t="s">
        <v>48</v>
      </c>
      <c r="D3573" s="90">
        <v>44839</v>
      </c>
      <c r="K3573" s="89">
        <v>1</v>
      </c>
      <c r="L3573" s="89">
        <v>1</v>
      </c>
      <c r="AA3573" s="89">
        <v>0</v>
      </c>
      <c r="AB3573" s="89">
        <v>0</v>
      </c>
      <c r="AC3573" s="89">
        <v>2.4</v>
      </c>
      <c r="AI3573" s="89">
        <v>11.968880909999999</v>
      </c>
    </row>
    <row r="3574" spans="1:35" s="89" customFormat="1" x14ac:dyDescent="0.45">
      <c r="A3574" s="89" t="s">
        <v>59</v>
      </c>
      <c r="B3574" s="89" t="s">
        <v>60</v>
      </c>
      <c r="C3574" s="89" t="s">
        <v>48</v>
      </c>
      <c r="D3574" s="90">
        <v>44840</v>
      </c>
      <c r="K3574" s="89">
        <v>1</v>
      </c>
      <c r="L3574" s="89">
        <v>1</v>
      </c>
      <c r="AA3574" s="89">
        <v>0</v>
      </c>
      <c r="AB3574" s="89">
        <v>0</v>
      </c>
      <c r="AC3574" s="89">
        <v>2.4</v>
      </c>
      <c r="AI3574" s="89">
        <v>11.968880909999999</v>
      </c>
    </row>
    <row r="3575" spans="1:35" s="89" customFormat="1" x14ac:dyDescent="0.45">
      <c r="A3575" s="89" t="s">
        <v>59</v>
      </c>
      <c r="B3575" s="89" t="s">
        <v>60</v>
      </c>
      <c r="C3575" s="89" t="s">
        <v>48</v>
      </c>
      <c r="D3575" s="90">
        <v>44841</v>
      </c>
      <c r="K3575" s="89">
        <v>1</v>
      </c>
      <c r="L3575" s="89">
        <v>1</v>
      </c>
      <c r="AA3575" s="89">
        <v>0</v>
      </c>
      <c r="AB3575" s="89">
        <v>0</v>
      </c>
      <c r="AC3575" s="89">
        <v>2.4</v>
      </c>
      <c r="AI3575" s="89">
        <v>11.968880909999999</v>
      </c>
    </row>
    <row r="3576" spans="1:35" s="89" customFormat="1" x14ac:dyDescent="0.45">
      <c r="A3576" s="89" t="s">
        <v>59</v>
      </c>
      <c r="B3576" s="89" t="s">
        <v>60</v>
      </c>
      <c r="C3576" s="89" t="s">
        <v>48</v>
      </c>
      <c r="D3576" s="90">
        <v>44842</v>
      </c>
      <c r="K3576" s="89">
        <v>1</v>
      </c>
      <c r="L3576" s="89">
        <v>1</v>
      </c>
      <c r="AA3576" s="89">
        <v>0</v>
      </c>
      <c r="AB3576" s="89">
        <v>0</v>
      </c>
      <c r="AC3576" s="89">
        <v>2.4</v>
      </c>
      <c r="AI3576" s="89">
        <v>11.968880909999999</v>
      </c>
    </row>
    <row r="3577" spans="1:35" s="89" customFormat="1" x14ac:dyDescent="0.45">
      <c r="A3577" s="89" t="s">
        <v>59</v>
      </c>
      <c r="B3577" s="89" t="s">
        <v>60</v>
      </c>
      <c r="C3577" s="89" t="s">
        <v>48</v>
      </c>
      <c r="D3577" s="90">
        <v>44843</v>
      </c>
      <c r="K3577" s="89">
        <v>1</v>
      </c>
      <c r="L3577" s="89">
        <v>1</v>
      </c>
      <c r="AA3577" s="89">
        <v>0</v>
      </c>
      <c r="AB3577" s="89">
        <v>0</v>
      </c>
      <c r="AC3577" s="89">
        <v>2.4</v>
      </c>
      <c r="AI3577" s="89">
        <v>11.968880909999999</v>
      </c>
    </row>
    <row r="3578" spans="1:35" s="89" customFormat="1" x14ac:dyDescent="0.45">
      <c r="A3578" s="89" t="s">
        <v>59</v>
      </c>
      <c r="B3578" s="89" t="s">
        <v>60</v>
      </c>
      <c r="C3578" s="89" t="s">
        <v>48</v>
      </c>
      <c r="D3578" s="90">
        <v>44844</v>
      </c>
      <c r="K3578" s="89">
        <v>1</v>
      </c>
      <c r="L3578" s="89">
        <v>1</v>
      </c>
      <c r="AA3578" s="89">
        <v>0</v>
      </c>
      <c r="AB3578" s="89">
        <v>0</v>
      </c>
      <c r="AC3578" s="89">
        <v>2.4</v>
      </c>
      <c r="AI3578" s="89">
        <v>11.968880909999999</v>
      </c>
    </row>
    <row r="3579" spans="1:35" s="89" customFormat="1" x14ac:dyDescent="0.45">
      <c r="A3579" s="89" t="s">
        <v>59</v>
      </c>
      <c r="B3579" s="89" t="s">
        <v>60</v>
      </c>
      <c r="C3579" s="89" t="s">
        <v>48</v>
      </c>
      <c r="D3579" s="90">
        <v>44845</v>
      </c>
      <c r="K3579" s="89">
        <v>1</v>
      </c>
      <c r="L3579" s="89">
        <v>1</v>
      </c>
      <c r="AA3579" s="89">
        <v>0</v>
      </c>
      <c r="AB3579" s="89">
        <v>0</v>
      </c>
      <c r="AC3579" s="89">
        <v>2.4</v>
      </c>
      <c r="AI3579" s="89">
        <v>11.968880909999999</v>
      </c>
    </row>
    <row r="3580" spans="1:35" s="89" customFormat="1" x14ac:dyDescent="0.45">
      <c r="A3580" s="89" t="s">
        <v>59</v>
      </c>
      <c r="B3580" s="89" t="s">
        <v>60</v>
      </c>
      <c r="C3580" s="89" t="s">
        <v>48</v>
      </c>
      <c r="D3580" s="90">
        <v>44846</v>
      </c>
      <c r="K3580" s="89">
        <v>1</v>
      </c>
      <c r="L3580" s="89">
        <v>1</v>
      </c>
      <c r="AA3580" s="89">
        <v>0</v>
      </c>
      <c r="AB3580" s="89">
        <v>0</v>
      </c>
      <c r="AC3580" s="89">
        <v>2.4</v>
      </c>
      <c r="AI3580" s="89">
        <v>11.968880909999999</v>
      </c>
    </row>
    <row r="3581" spans="1:35" s="89" customFormat="1" x14ac:dyDescent="0.45">
      <c r="A3581" s="89" t="s">
        <v>59</v>
      </c>
      <c r="B3581" s="89" t="s">
        <v>60</v>
      </c>
      <c r="C3581" s="89" t="s">
        <v>48</v>
      </c>
      <c r="D3581" s="90">
        <v>44847</v>
      </c>
      <c r="K3581" s="89">
        <v>1</v>
      </c>
      <c r="L3581" s="89">
        <v>1</v>
      </c>
      <c r="AA3581" s="89">
        <v>0</v>
      </c>
      <c r="AB3581" s="89">
        <v>0</v>
      </c>
      <c r="AC3581" s="89">
        <v>2.4</v>
      </c>
      <c r="AI3581" s="89">
        <v>11.968880909999999</v>
      </c>
    </row>
    <row r="3582" spans="1:35" s="89" customFormat="1" x14ac:dyDescent="0.45">
      <c r="A3582" s="89" t="s">
        <v>59</v>
      </c>
      <c r="B3582" s="89" t="s">
        <v>60</v>
      </c>
      <c r="C3582" s="89" t="s">
        <v>48</v>
      </c>
      <c r="D3582" s="90">
        <v>44848</v>
      </c>
      <c r="K3582" s="89">
        <v>1</v>
      </c>
      <c r="L3582" s="89">
        <v>1</v>
      </c>
      <c r="AA3582" s="89">
        <v>0</v>
      </c>
      <c r="AB3582" s="89">
        <v>0</v>
      </c>
      <c r="AC3582" s="89">
        <v>2.4</v>
      </c>
      <c r="AI3582" s="89">
        <v>11.968880909999999</v>
      </c>
    </row>
    <row r="3583" spans="1:35" s="89" customFormat="1" x14ac:dyDescent="0.45">
      <c r="A3583" s="89" t="s">
        <v>59</v>
      </c>
      <c r="B3583" s="89" t="s">
        <v>60</v>
      </c>
      <c r="C3583" s="89" t="s">
        <v>48</v>
      </c>
      <c r="D3583" s="90">
        <v>44849</v>
      </c>
      <c r="K3583" s="89">
        <v>1</v>
      </c>
      <c r="L3583" s="89">
        <v>1</v>
      </c>
      <c r="AA3583" s="89">
        <v>0</v>
      </c>
      <c r="AB3583" s="89">
        <v>0</v>
      </c>
      <c r="AC3583" s="89">
        <v>2.4</v>
      </c>
      <c r="AI3583" s="89">
        <v>11.968880909999999</v>
      </c>
    </row>
    <row r="3584" spans="1:35" s="89" customFormat="1" x14ac:dyDescent="0.45">
      <c r="A3584" s="89" t="s">
        <v>59</v>
      </c>
      <c r="B3584" s="89" t="s">
        <v>60</v>
      </c>
      <c r="C3584" s="89" t="s">
        <v>48</v>
      </c>
      <c r="D3584" s="90">
        <v>44850</v>
      </c>
      <c r="K3584" s="89">
        <v>1</v>
      </c>
      <c r="L3584" s="89">
        <v>1</v>
      </c>
      <c r="AA3584" s="89">
        <v>0</v>
      </c>
      <c r="AB3584" s="89">
        <v>0</v>
      </c>
      <c r="AC3584" s="89">
        <v>2.4</v>
      </c>
      <c r="AI3584" s="89">
        <v>11.968880909999999</v>
      </c>
    </row>
    <row r="3585" spans="1:35" s="89" customFormat="1" x14ac:dyDescent="0.45">
      <c r="A3585" s="89" t="s">
        <v>59</v>
      </c>
      <c r="B3585" s="89" t="s">
        <v>60</v>
      </c>
      <c r="C3585" s="89" t="s">
        <v>48</v>
      </c>
      <c r="D3585" s="90">
        <v>44851</v>
      </c>
      <c r="K3585" s="89">
        <v>1</v>
      </c>
      <c r="L3585" s="89">
        <v>1</v>
      </c>
      <c r="AA3585" s="89">
        <v>0</v>
      </c>
      <c r="AB3585" s="89">
        <v>0</v>
      </c>
      <c r="AC3585" s="89">
        <v>2.4</v>
      </c>
      <c r="AI3585" s="89">
        <v>11.968880909999999</v>
      </c>
    </row>
    <row r="3586" spans="1:35" s="89" customFormat="1" x14ac:dyDescent="0.45">
      <c r="A3586" s="89" t="s">
        <v>59</v>
      </c>
      <c r="B3586" s="89" t="s">
        <v>60</v>
      </c>
      <c r="C3586" s="89" t="s">
        <v>48</v>
      </c>
      <c r="D3586" s="90">
        <v>44852</v>
      </c>
      <c r="K3586" s="89">
        <v>1</v>
      </c>
      <c r="L3586" s="89">
        <v>1</v>
      </c>
      <c r="AA3586" s="89">
        <v>0</v>
      </c>
      <c r="AB3586" s="89">
        <v>0</v>
      </c>
      <c r="AC3586" s="89">
        <v>2.4</v>
      </c>
      <c r="AI3586" s="89">
        <v>11.968880909999999</v>
      </c>
    </row>
    <row r="3587" spans="1:35" s="89" customFormat="1" x14ac:dyDescent="0.45">
      <c r="A3587" s="89" t="s">
        <v>59</v>
      </c>
      <c r="B3587" s="89" t="s">
        <v>60</v>
      </c>
      <c r="C3587" s="89" t="s">
        <v>48</v>
      </c>
      <c r="D3587" s="90">
        <v>44853</v>
      </c>
      <c r="K3587" s="89">
        <v>1</v>
      </c>
      <c r="L3587" s="89">
        <v>1</v>
      </c>
      <c r="AA3587" s="89">
        <v>0</v>
      </c>
      <c r="AB3587" s="89">
        <v>0</v>
      </c>
      <c r="AC3587" s="89">
        <v>2.4</v>
      </c>
      <c r="AI3587" s="89">
        <v>11.968880909999999</v>
      </c>
    </row>
    <row r="3588" spans="1:35" s="89" customFormat="1" x14ac:dyDescent="0.45">
      <c r="A3588" s="89" t="s">
        <v>59</v>
      </c>
      <c r="B3588" s="89" t="s">
        <v>60</v>
      </c>
      <c r="C3588" s="89" t="s">
        <v>48</v>
      </c>
      <c r="D3588" s="90">
        <v>44854</v>
      </c>
      <c r="K3588" s="89">
        <v>1</v>
      </c>
      <c r="L3588" s="89">
        <v>1</v>
      </c>
      <c r="AA3588" s="89">
        <v>0</v>
      </c>
      <c r="AB3588" s="89">
        <v>0</v>
      </c>
      <c r="AC3588" s="89">
        <v>2.4</v>
      </c>
      <c r="AI3588" s="89">
        <v>11.968880909999999</v>
      </c>
    </row>
    <row r="3589" spans="1:35" s="89" customFormat="1" x14ac:dyDescent="0.45">
      <c r="A3589" s="89" t="s">
        <v>59</v>
      </c>
      <c r="B3589" s="89" t="s">
        <v>60</v>
      </c>
      <c r="C3589" s="89" t="s">
        <v>48</v>
      </c>
      <c r="D3589" s="90">
        <v>44855</v>
      </c>
      <c r="K3589" s="89">
        <v>1</v>
      </c>
      <c r="L3589" s="89">
        <v>1</v>
      </c>
      <c r="AA3589" s="89">
        <v>0</v>
      </c>
      <c r="AB3589" s="89">
        <v>0</v>
      </c>
      <c r="AC3589" s="89">
        <v>2.4</v>
      </c>
      <c r="AI3589" s="89">
        <v>11.968880909999999</v>
      </c>
    </row>
    <row r="3590" spans="1:35" s="89" customFormat="1" x14ac:dyDescent="0.45">
      <c r="A3590" s="89" t="s">
        <v>59</v>
      </c>
      <c r="B3590" s="89" t="s">
        <v>60</v>
      </c>
      <c r="C3590" s="89" t="s">
        <v>48</v>
      </c>
      <c r="D3590" s="90">
        <v>44856</v>
      </c>
      <c r="K3590" s="89">
        <v>1</v>
      </c>
      <c r="L3590" s="89">
        <v>1</v>
      </c>
      <c r="AA3590" s="89">
        <v>0</v>
      </c>
      <c r="AB3590" s="89">
        <v>0</v>
      </c>
      <c r="AC3590" s="89">
        <v>2.4</v>
      </c>
      <c r="AI3590" s="89">
        <v>11.968880909999999</v>
      </c>
    </row>
    <row r="3591" spans="1:35" s="89" customFormat="1" x14ac:dyDescent="0.45">
      <c r="A3591" s="89" t="s">
        <v>59</v>
      </c>
      <c r="B3591" s="89" t="s">
        <v>60</v>
      </c>
      <c r="C3591" s="89" t="s">
        <v>48</v>
      </c>
      <c r="D3591" s="90">
        <v>44857</v>
      </c>
      <c r="K3591" s="89">
        <v>1</v>
      </c>
      <c r="L3591" s="89">
        <v>1</v>
      </c>
      <c r="AA3591" s="89">
        <v>0</v>
      </c>
      <c r="AB3591" s="89">
        <v>0</v>
      </c>
      <c r="AC3591" s="89">
        <v>2.4</v>
      </c>
      <c r="AI3591" s="89">
        <v>11.968880909999999</v>
      </c>
    </row>
    <row r="3592" spans="1:35" s="89" customFormat="1" x14ac:dyDescent="0.45">
      <c r="A3592" s="89" t="s">
        <v>59</v>
      </c>
      <c r="B3592" s="89" t="s">
        <v>60</v>
      </c>
      <c r="C3592" s="89" t="s">
        <v>48</v>
      </c>
      <c r="D3592" s="90">
        <v>44858</v>
      </c>
      <c r="K3592" s="89">
        <v>1</v>
      </c>
      <c r="L3592" s="89">
        <v>1</v>
      </c>
      <c r="AA3592" s="89">
        <v>0</v>
      </c>
      <c r="AB3592" s="89">
        <v>0</v>
      </c>
      <c r="AC3592" s="89">
        <v>2.4</v>
      </c>
      <c r="AI3592" s="89">
        <v>11.968880909999999</v>
      </c>
    </row>
    <row r="3593" spans="1:35" s="89" customFormat="1" x14ac:dyDescent="0.45">
      <c r="A3593" s="89" t="s">
        <v>59</v>
      </c>
      <c r="B3593" s="89" t="s">
        <v>60</v>
      </c>
      <c r="C3593" s="89" t="s">
        <v>48</v>
      </c>
      <c r="D3593" s="90">
        <v>44859</v>
      </c>
      <c r="K3593" s="89">
        <v>1</v>
      </c>
      <c r="L3593" s="89">
        <v>1</v>
      </c>
      <c r="AA3593" s="89">
        <v>0</v>
      </c>
      <c r="AB3593" s="89">
        <v>0</v>
      </c>
      <c r="AC3593" s="89">
        <v>2.4</v>
      </c>
      <c r="AI3593" s="89">
        <v>11.968880909999999</v>
      </c>
    </row>
    <row r="3594" spans="1:35" s="89" customFormat="1" x14ac:dyDescent="0.45">
      <c r="A3594" s="89" t="s">
        <v>59</v>
      </c>
      <c r="B3594" s="89" t="s">
        <v>60</v>
      </c>
      <c r="C3594" s="89" t="s">
        <v>48</v>
      </c>
      <c r="D3594" s="90">
        <v>44860</v>
      </c>
      <c r="K3594" s="89">
        <v>1</v>
      </c>
      <c r="L3594" s="89">
        <v>1</v>
      </c>
      <c r="AA3594" s="89">
        <v>0</v>
      </c>
      <c r="AB3594" s="89">
        <v>0</v>
      </c>
      <c r="AC3594" s="89">
        <v>2.4</v>
      </c>
      <c r="AI3594" s="89">
        <v>11.968880909999999</v>
      </c>
    </row>
    <row r="3595" spans="1:35" s="89" customFormat="1" x14ac:dyDescent="0.45">
      <c r="A3595" s="89" t="s">
        <v>59</v>
      </c>
      <c r="B3595" s="89" t="s">
        <v>60</v>
      </c>
      <c r="C3595" s="89" t="s">
        <v>48</v>
      </c>
      <c r="D3595" s="90">
        <v>44861</v>
      </c>
      <c r="K3595" s="89">
        <v>1</v>
      </c>
      <c r="L3595" s="89">
        <v>1</v>
      </c>
      <c r="AA3595" s="89">
        <v>0</v>
      </c>
      <c r="AB3595" s="89">
        <v>0</v>
      </c>
      <c r="AC3595" s="89">
        <v>2.4</v>
      </c>
      <c r="AI3595" s="89">
        <v>11.968880909999999</v>
      </c>
    </row>
    <row r="3596" spans="1:35" s="89" customFormat="1" x14ac:dyDescent="0.45">
      <c r="A3596" s="89" t="s">
        <v>59</v>
      </c>
      <c r="B3596" s="89" t="s">
        <v>60</v>
      </c>
      <c r="C3596" s="89" t="s">
        <v>48</v>
      </c>
      <c r="D3596" s="90">
        <v>44862</v>
      </c>
      <c r="K3596" s="89">
        <v>1</v>
      </c>
      <c r="L3596" s="89">
        <v>1</v>
      </c>
      <c r="AA3596" s="89">
        <v>0</v>
      </c>
      <c r="AB3596" s="89">
        <v>0</v>
      </c>
      <c r="AC3596" s="89">
        <v>2.4</v>
      </c>
      <c r="AI3596" s="89">
        <v>11.968880909999999</v>
      </c>
    </row>
    <row r="3597" spans="1:35" s="89" customFormat="1" x14ac:dyDescent="0.45">
      <c r="A3597" s="89" t="s">
        <v>59</v>
      </c>
      <c r="B3597" s="89" t="s">
        <v>60</v>
      </c>
      <c r="C3597" s="89" t="s">
        <v>48</v>
      </c>
      <c r="D3597" s="90">
        <v>44863</v>
      </c>
      <c r="AC3597" s="89">
        <v>2.5</v>
      </c>
      <c r="AI3597" s="89">
        <v>11.968880909999999</v>
      </c>
    </row>
    <row r="3598" spans="1:35" s="89" customFormat="1" x14ac:dyDescent="0.45">
      <c r="A3598" s="89" t="s">
        <v>59</v>
      </c>
      <c r="B3598" s="89" t="s">
        <v>60</v>
      </c>
      <c r="C3598" s="89" t="s">
        <v>48</v>
      </c>
      <c r="D3598" s="90">
        <v>44864</v>
      </c>
      <c r="AC3598" s="89">
        <v>2.4</v>
      </c>
      <c r="AI3598" s="89">
        <v>11.968880909999999</v>
      </c>
    </row>
    <row r="3599" spans="1:35" s="89" customFormat="1" x14ac:dyDescent="0.45">
      <c r="A3599" s="89" t="s">
        <v>59</v>
      </c>
      <c r="B3599" s="89" t="s">
        <v>60</v>
      </c>
      <c r="C3599" s="89" t="s">
        <v>48</v>
      </c>
      <c r="D3599" s="90">
        <v>44865</v>
      </c>
      <c r="AC3599" s="89">
        <v>2.4</v>
      </c>
      <c r="AI3599" s="89">
        <v>11.968880909999999</v>
      </c>
    </row>
    <row r="3600" spans="1:35" s="89" customFormat="1" x14ac:dyDescent="0.45">
      <c r="A3600" s="89" t="s">
        <v>59</v>
      </c>
      <c r="B3600" s="89" t="s">
        <v>60</v>
      </c>
      <c r="C3600" s="89" t="s">
        <v>48</v>
      </c>
      <c r="D3600" s="90">
        <v>44866</v>
      </c>
      <c r="AI3600" s="89">
        <v>11.968880909999999</v>
      </c>
    </row>
    <row r="3601" spans="1:35" s="89" customFormat="1" x14ac:dyDescent="0.45">
      <c r="A3601" s="89" t="s">
        <v>59</v>
      </c>
      <c r="B3601" s="89" t="s">
        <v>60</v>
      </c>
      <c r="C3601" s="89" t="s">
        <v>48</v>
      </c>
      <c r="D3601" s="90">
        <v>44867</v>
      </c>
      <c r="AI3601" s="89">
        <v>11.968880909999999</v>
      </c>
    </row>
    <row r="3602" spans="1:35" s="89" customFormat="1" x14ac:dyDescent="0.45">
      <c r="A3602" s="89" t="s">
        <v>59</v>
      </c>
      <c r="B3602" s="89" t="s">
        <v>60</v>
      </c>
      <c r="C3602" s="89" t="s">
        <v>48</v>
      </c>
      <c r="D3602" s="90">
        <v>44868</v>
      </c>
      <c r="AI3602" s="89">
        <v>11.968880909999999</v>
      </c>
    </row>
    <row r="3603" spans="1:35" s="89" customFormat="1" x14ac:dyDescent="0.45">
      <c r="A3603" s="89" t="s">
        <v>59</v>
      </c>
      <c r="B3603" s="89" t="s">
        <v>60</v>
      </c>
      <c r="C3603" s="89" t="s">
        <v>48</v>
      </c>
      <c r="D3603" s="90">
        <v>44869</v>
      </c>
      <c r="AI3603" s="89">
        <v>11.968880909999999</v>
      </c>
    </row>
    <row r="3604" spans="1:35" s="89" customFormat="1" x14ac:dyDescent="0.45">
      <c r="A3604" s="89" t="s">
        <v>59</v>
      </c>
      <c r="B3604" s="89" t="s">
        <v>60</v>
      </c>
      <c r="C3604" s="89" t="s">
        <v>48</v>
      </c>
      <c r="D3604" s="90">
        <v>44870</v>
      </c>
      <c r="AI3604" s="89">
        <v>11.968880909999999</v>
      </c>
    </row>
    <row r="3605" spans="1:35" s="89" customFormat="1" x14ac:dyDescent="0.45">
      <c r="A3605" s="89" t="s">
        <v>59</v>
      </c>
      <c r="B3605" s="89" t="s">
        <v>60</v>
      </c>
      <c r="C3605" s="89" t="s">
        <v>48</v>
      </c>
      <c r="D3605" s="90">
        <v>44871</v>
      </c>
      <c r="AI3605" s="89">
        <v>11.968880909999999</v>
      </c>
    </row>
    <row r="3606" spans="1:35" s="89" customFormat="1" x14ac:dyDescent="0.45">
      <c r="A3606" s="89" t="s">
        <v>59</v>
      </c>
      <c r="B3606" s="89" t="s">
        <v>60</v>
      </c>
      <c r="C3606" s="89" t="s">
        <v>48</v>
      </c>
      <c r="D3606" s="90">
        <v>44872</v>
      </c>
      <c r="AI3606" s="89">
        <v>11.968880909999999</v>
      </c>
    </row>
    <row r="3607" spans="1:35" s="89" customFormat="1" x14ac:dyDescent="0.45">
      <c r="A3607" s="89" t="s">
        <v>59</v>
      </c>
      <c r="B3607" s="89" t="s">
        <v>60</v>
      </c>
      <c r="C3607" s="89" t="s">
        <v>48</v>
      </c>
      <c r="D3607" s="90">
        <v>44873</v>
      </c>
      <c r="AI3607" s="89">
        <v>11.968880909999999</v>
      </c>
    </row>
    <row r="3608" spans="1:35" s="89" customFormat="1" x14ac:dyDescent="0.45">
      <c r="A3608" s="89" t="s">
        <v>59</v>
      </c>
      <c r="B3608" s="89" t="s">
        <v>60</v>
      </c>
      <c r="C3608" s="89" t="s">
        <v>48</v>
      </c>
      <c r="D3608" s="90">
        <v>44874</v>
      </c>
      <c r="AI3608" s="89">
        <v>11.968880909999999</v>
      </c>
    </row>
    <row r="3609" spans="1:35" s="89" customFormat="1" x14ac:dyDescent="0.45">
      <c r="A3609" s="89" t="s">
        <v>59</v>
      </c>
      <c r="B3609" s="89" t="s">
        <v>60</v>
      </c>
      <c r="C3609" s="89" t="s">
        <v>48</v>
      </c>
      <c r="D3609" s="90">
        <v>44875</v>
      </c>
      <c r="AI3609" s="89">
        <v>11.968880909999999</v>
      </c>
    </row>
    <row r="3610" spans="1:35" s="89" customFormat="1" x14ac:dyDescent="0.45">
      <c r="A3610" s="89" t="s">
        <v>59</v>
      </c>
      <c r="B3610" s="89" t="s">
        <v>60</v>
      </c>
      <c r="C3610" s="89" t="s">
        <v>48</v>
      </c>
      <c r="D3610" s="90">
        <v>44876</v>
      </c>
      <c r="AI3610" s="89">
        <v>11.968880909999999</v>
      </c>
    </row>
    <row r="3611" spans="1:35" s="89" customFormat="1" x14ac:dyDescent="0.45">
      <c r="A3611" s="89" t="s">
        <v>59</v>
      </c>
      <c r="B3611" s="89" t="s">
        <v>60</v>
      </c>
      <c r="C3611" s="89" t="s">
        <v>48</v>
      </c>
      <c r="D3611" s="90">
        <v>44877</v>
      </c>
      <c r="AI3611" s="89">
        <v>11.968880909999999</v>
      </c>
    </row>
    <row r="3612" spans="1:35" s="89" customFormat="1" x14ac:dyDescent="0.45">
      <c r="A3612" s="89" t="s">
        <v>59</v>
      </c>
      <c r="B3612" s="89" t="s">
        <v>60</v>
      </c>
      <c r="C3612" s="89" t="s">
        <v>48</v>
      </c>
      <c r="D3612" s="90">
        <v>44878</v>
      </c>
      <c r="AI3612" s="89">
        <v>11.968880909999999</v>
      </c>
    </row>
    <row r="3613" spans="1:35" s="89" customFormat="1" x14ac:dyDescent="0.45">
      <c r="A3613" s="89" t="s">
        <v>59</v>
      </c>
      <c r="B3613" s="89" t="s">
        <v>60</v>
      </c>
      <c r="C3613" s="89" t="s">
        <v>48</v>
      </c>
      <c r="D3613" s="90">
        <v>44879</v>
      </c>
      <c r="AI3613" s="89">
        <v>11.968880909999999</v>
      </c>
    </row>
    <row r="3614" spans="1:35" s="89" customFormat="1" x14ac:dyDescent="0.45">
      <c r="A3614" s="89" t="s">
        <v>59</v>
      </c>
      <c r="B3614" s="89" t="s">
        <v>60</v>
      </c>
      <c r="C3614" s="89" t="s">
        <v>48</v>
      </c>
      <c r="D3614" s="90">
        <v>44880</v>
      </c>
      <c r="AI3614" s="89">
        <v>11.968880909999999</v>
      </c>
    </row>
    <row r="3615" spans="1:35" s="89" customFormat="1" x14ac:dyDescent="0.45">
      <c r="A3615" s="89" t="s">
        <v>59</v>
      </c>
      <c r="B3615" s="89" t="s">
        <v>60</v>
      </c>
      <c r="C3615" s="89" t="s">
        <v>48</v>
      </c>
      <c r="D3615" s="90">
        <v>44881</v>
      </c>
      <c r="AI3615" s="89">
        <v>11.968880909999999</v>
      </c>
    </row>
    <row r="3616" spans="1:35" s="89" customFormat="1" x14ac:dyDescent="0.45">
      <c r="A3616" s="89" t="s">
        <v>59</v>
      </c>
      <c r="B3616" s="89" t="s">
        <v>60</v>
      </c>
      <c r="C3616" s="89" t="s">
        <v>48</v>
      </c>
      <c r="D3616" s="90">
        <v>44882</v>
      </c>
      <c r="AI3616" s="89">
        <v>11.968880909999999</v>
      </c>
    </row>
    <row r="3617" spans="1:35" s="89" customFormat="1" x14ac:dyDescent="0.45">
      <c r="A3617" s="89" t="s">
        <v>59</v>
      </c>
      <c r="B3617" s="89" t="s">
        <v>60</v>
      </c>
      <c r="C3617" s="89" t="s">
        <v>48</v>
      </c>
      <c r="D3617" s="90">
        <v>44883</v>
      </c>
      <c r="AI3617" s="89">
        <v>11.968880909999999</v>
      </c>
    </row>
    <row r="3618" spans="1:35" s="89" customFormat="1" x14ac:dyDescent="0.45">
      <c r="A3618" s="89" t="s">
        <v>59</v>
      </c>
      <c r="B3618" s="89" t="s">
        <v>60</v>
      </c>
      <c r="C3618" s="89" t="s">
        <v>48</v>
      </c>
      <c r="D3618" s="90">
        <v>44884</v>
      </c>
      <c r="AI3618" s="89">
        <v>11.968880909999999</v>
      </c>
    </row>
    <row r="3619" spans="1:35" s="89" customFormat="1" x14ac:dyDescent="0.45">
      <c r="A3619" s="89" t="s">
        <v>59</v>
      </c>
      <c r="B3619" s="89" t="s">
        <v>60</v>
      </c>
      <c r="C3619" s="89" t="s">
        <v>48</v>
      </c>
      <c r="D3619" s="90">
        <v>44885</v>
      </c>
      <c r="AI3619" s="89">
        <v>11.968880909999999</v>
      </c>
    </row>
    <row r="3620" spans="1:35" s="89" customFormat="1" x14ac:dyDescent="0.45">
      <c r="A3620" s="89" t="s">
        <v>59</v>
      </c>
      <c r="B3620" s="89" t="s">
        <v>60</v>
      </c>
      <c r="C3620" s="89" t="s">
        <v>48</v>
      </c>
      <c r="D3620" s="90">
        <v>44886</v>
      </c>
      <c r="AI3620" s="89">
        <v>11.968880909999999</v>
      </c>
    </row>
    <row r="3621" spans="1:35" s="89" customFormat="1" x14ac:dyDescent="0.45">
      <c r="A3621" s="89" t="s">
        <v>59</v>
      </c>
      <c r="B3621" s="89" t="s">
        <v>60</v>
      </c>
      <c r="C3621" s="89" t="s">
        <v>48</v>
      </c>
      <c r="D3621" s="90">
        <v>44887</v>
      </c>
      <c r="AI3621" s="89">
        <v>11.968880909999999</v>
      </c>
    </row>
    <row r="3622" spans="1:35" s="89" customFormat="1" x14ac:dyDescent="0.45">
      <c r="A3622" s="89" t="s">
        <v>59</v>
      </c>
      <c r="B3622" s="89" t="s">
        <v>60</v>
      </c>
      <c r="C3622" s="89" t="s">
        <v>48</v>
      </c>
      <c r="D3622" s="90">
        <v>44888</v>
      </c>
      <c r="AI3622" s="89">
        <v>11.968880909999999</v>
      </c>
    </row>
    <row r="3623" spans="1:35" s="89" customFormat="1" x14ac:dyDescent="0.45">
      <c r="A3623" s="89" t="s">
        <v>59</v>
      </c>
      <c r="B3623" s="89" t="s">
        <v>60</v>
      </c>
      <c r="C3623" s="89" t="s">
        <v>48</v>
      </c>
      <c r="D3623" s="90">
        <v>44889</v>
      </c>
      <c r="AI3623" s="89">
        <v>11.968880909999999</v>
      </c>
    </row>
    <row r="3624" spans="1:35" s="89" customFormat="1" x14ac:dyDescent="0.45">
      <c r="A3624" s="89" t="s">
        <v>59</v>
      </c>
      <c r="B3624" s="89" t="s">
        <v>60</v>
      </c>
      <c r="C3624" s="89" t="s">
        <v>48</v>
      </c>
      <c r="D3624" s="90">
        <v>44890</v>
      </c>
      <c r="AI3624" s="89">
        <v>11.968880909999999</v>
      </c>
    </row>
    <row r="3625" spans="1:35" s="89" customFormat="1" x14ac:dyDescent="0.45">
      <c r="A3625" s="89" t="s">
        <v>59</v>
      </c>
      <c r="B3625" s="89" t="s">
        <v>60</v>
      </c>
      <c r="C3625" s="89" t="s">
        <v>48</v>
      </c>
      <c r="D3625" s="90">
        <v>44891</v>
      </c>
      <c r="AI3625" s="89">
        <v>11.968880909999999</v>
      </c>
    </row>
    <row r="3626" spans="1:35" s="89" customFormat="1" x14ac:dyDescent="0.45">
      <c r="A3626" s="89" t="s">
        <v>59</v>
      </c>
      <c r="B3626" s="89" t="s">
        <v>60</v>
      </c>
      <c r="C3626" s="89" t="s">
        <v>48</v>
      </c>
      <c r="D3626" s="90">
        <v>44892</v>
      </c>
      <c r="AI3626" s="89">
        <v>11.968880909999999</v>
      </c>
    </row>
    <row r="3627" spans="1:35" s="89" customFormat="1" x14ac:dyDescent="0.45">
      <c r="A3627" s="89" t="s">
        <v>59</v>
      </c>
      <c r="B3627" s="89" t="s">
        <v>60</v>
      </c>
      <c r="C3627" s="89" t="s">
        <v>48</v>
      </c>
      <c r="D3627" s="90">
        <v>44893</v>
      </c>
      <c r="AI3627" s="89">
        <v>11.968880909999999</v>
      </c>
    </row>
    <row r="3628" spans="1:35" s="89" customFormat="1" x14ac:dyDescent="0.45">
      <c r="A3628" s="89" t="s">
        <v>59</v>
      </c>
      <c r="B3628" s="89" t="s">
        <v>60</v>
      </c>
      <c r="C3628" s="89" t="s">
        <v>48</v>
      </c>
      <c r="D3628" s="90">
        <v>44894</v>
      </c>
      <c r="AI3628" s="89">
        <v>11.968880909999999</v>
      </c>
    </row>
    <row r="3629" spans="1:35" s="89" customFormat="1" x14ac:dyDescent="0.45">
      <c r="A3629" s="89" t="s">
        <v>59</v>
      </c>
      <c r="B3629" s="89" t="s">
        <v>60</v>
      </c>
      <c r="C3629" s="89" t="s">
        <v>48</v>
      </c>
      <c r="D3629" s="90">
        <v>44895</v>
      </c>
      <c r="AI3629" s="89">
        <v>11.968880909999999</v>
      </c>
    </row>
    <row r="3630" spans="1:35" s="89" customFormat="1" x14ac:dyDescent="0.45">
      <c r="A3630" s="89" t="s">
        <v>59</v>
      </c>
      <c r="B3630" s="89" t="s">
        <v>60</v>
      </c>
      <c r="C3630" s="89" t="s">
        <v>48</v>
      </c>
      <c r="D3630" s="90">
        <v>44896</v>
      </c>
      <c r="AI3630" s="89">
        <v>11.968880909999999</v>
      </c>
    </row>
    <row r="3631" spans="1:35" s="89" customFormat="1" x14ac:dyDescent="0.45">
      <c r="A3631" s="89" t="s">
        <v>59</v>
      </c>
      <c r="B3631" s="89" t="s">
        <v>60</v>
      </c>
      <c r="C3631" s="89" t="s">
        <v>48</v>
      </c>
      <c r="D3631" s="90">
        <v>44897</v>
      </c>
      <c r="AI3631" s="89">
        <v>11.968880909999999</v>
      </c>
    </row>
    <row r="3632" spans="1:35" s="89" customFormat="1" x14ac:dyDescent="0.45">
      <c r="A3632" s="89" t="s">
        <v>59</v>
      </c>
      <c r="B3632" s="89" t="s">
        <v>60</v>
      </c>
      <c r="C3632" s="89" t="s">
        <v>48</v>
      </c>
      <c r="D3632" s="90">
        <v>44898</v>
      </c>
      <c r="AI3632" s="89">
        <v>11.968880909999999</v>
      </c>
    </row>
    <row r="3633" spans="1:35" s="89" customFormat="1" x14ac:dyDescent="0.45">
      <c r="A3633" s="89" t="s">
        <v>59</v>
      </c>
      <c r="B3633" s="89" t="s">
        <v>60</v>
      </c>
      <c r="C3633" s="89" t="s">
        <v>48</v>
      </c>
      <c r="D3633" s="90">
        <v>44899</v>
      </c>
      <c r="AI3633" s="89">
        <v>11.968880909999999</v>
      </c>
    </row>
    <row r="3634" spans="1:35" s="89" customFormat="1" x14ac:dyDescent="0.45">
      <c r="A3634" s="89" t="s">
        <v>59</v>
      </c>
      <c r="B3634" s="89" t="s">
        <v>60</v>
      </c>
      <c r="C3634" s="89" t="s">
        <v>48</v>
      </c>
      <c r="D3634" s="90">
        <v>44900</v>
      </c>
      <c r="AI3634" s="89">
        <v>11.968880909999999</v>
      </c>
    </row>
    <row r="3635" spans="1:35" s="89" customFormat="1" x14ac:dyDescent="0.45">
      <c r="A3635" s="89" t="s">
        <v>59</v>
      </c>
      <c r="B3635" s="89" t="s">
        <v>60</v>
      </c>
      <c r="C3635" s="89" t="s">
        <v>48</v>
      </c>
      <c r="D3635" s="90">
        <v>44901</v>
      </c>
      <c r="AI3635" s="89">
        <v>11.968880909999999</v>
      </c>
    </row>
    <row r="3636" spans="1:35" s="89" customFormat="1" x14ac:dyDescent="0.45">
      <c r="A3636" s="89" t="s">
        <v>59</v>
      </c>
      <c r="B3636" s="89" t="s">
        <v>60</v>
      </c>
      <c r="C3636" s="89" t="s">
        <v>48</v>
      </c>
      <c r="D3636" s="90">
        <v>44902</v>
      </c>
      <c r="AI3636" s="89">
        <v>11.968880909999999</v>
      </c>
    </row>
    <row r="3637" spans="1:35" s="89" customFormat="1" x14ac:dyDescent="0.45">
      <c r="A3637" s="89" t="s">
        <v>59</v>
      </c>
      <c r="B3637" s="89" t="s">
        <v>60</v>
      </c>
      <c r="C3637" s="89" t="s">
        <v>48</v>
      </c>
      <c r="D3637" s="90">
        <v>44903</v>
      </c>
      <c r="AI3637" s="89">
        <v>11.968880909999999</v>
      </c>
    </row>
    <row r="3638" spans="1:35" s="89" customFormat="1" x14ac:dyDescent="0.45">
      <c r="A3638" s="89" t="s">
        <v>59</v>
      </c>
      <c r="B3638" s="89" t="s">
        <v>60</v>
      </c>
      <c r="C3638" s="89" t="s">
        <v>48</v>
      </c>
      <c r="D3638" s="90">
        <v>44904</v>
      </c>
      <c r="AI3638" s="89">
        <v>11.968880909999999</v>
      </c>
    </row>
    <row r="3639" spans="1:35" s="89" customFormat="1" x14ac:dyDescent="0.45">
      <c r="A3639" s="89" t="s">
        <v>59</v>
      </c>
      <c r="B3639" s="89" t="s">
        <v>60</v>
      </c>
      <c r="C3639" s="89" t="s">
        <v>48</v>
      </c>
      <c r="D3639" s="90">
        <v>44905</v>
      </c>
      <c r="AI3639" s="89">
        <v>11.968880909999999</v>
      </c>
    </row>
    <row r="3640" spans="1:35" s="89" customFormat="1" x14ac:dyDescent="0.45">
      <c r="A3640" s="89" t="s">
        <v>59</v>
      </c>
      <c r="B3640" s="89" t="s">
        <v>60</v>
      </c>
      <c r="C3640" s="89" t="s">
        <v>48</v>
      </c>
      <c r="D3640" s="90">
        <v>44906</v>
      </c>
      <c r="AI3640" s="89">
        <v>11.968880909999999</v>
      </c>
    </row>
    <row r="3641" spans="1:35" s="89" customFormat="1" x14ac:dyDescent="0.45">
      <c r="A3641" s="89" t="s">
        <v>59</v>
      </c>
      <c r="B3641" s="89" t="s">
        <v>60</v>
      </c>
      <c r="C3641" s="89" t="s">
        <v>48</v>
      </c>
      <c r="D3641" s="90">
        <v>44907</v>
      </c>
      <c r="AI3641" s="89">
        <v>11.968880909999999</v>
      </c>
    </row>
    <row r="3642" spans="1:35" s="89" customFormat="1" x14ac:dyDescent="0.45">
      <c r="A3642" s="89" t="s">
        <v>59</v>
      </c>
      <c r="B3642" s="89" t="s">
        <v>60</v>
      </c>
      <c r="C3642" s="89" t="s">
        <v>48</v>
      </c>
      <c r="D3642" s="90">
        <v>44908</v>
      </c>
      <c r="AI3642" s="89">
        <v>11.968880909999999</v>
      </c>
    </row>
    <row r="3643" spans="1:35" s="89" customFormat="1" x14ac:dyDescent="0.45">
      <c r="A3643" s="89" t="s">
        <v>59</v>
      </c>
      <c r="B3643" s="89" t="s">
        <v>60</v>
      </c>
      <c r="C3643" s="89" t="s">
        <v>48</v>
      </c>
      <c r="D3643" s="90">
        <v>44909</v>
      </c>
      <c r="AI3643" s="89">
        <v>11.968880909999999</v>
      </c>
    </row>
    <row r="3644" spans="1:35" s="89" customFormat="1" x14ac:dyDescent="0.45">
      <c r="A3644" s="89" t="s">
        <v>59</v>
      </c>
      <c r="B3644" s="89" t="s">
        <v>60</v>
      </c>
      <c r="C3644" s="89" t="s">
        <v>48</v>
      </c>
      <c r="D3644" s="90">
        <v>44910</v>
      </c>
      <c r="AI3644" s="89">
        <v>11.968880909999999</v>
      </c>
    </row>
    <row r="3645" spans="1:35" s="89" customFormat="1" x14ac:dyDescent="0.45">
      <c r="A3645" s="89" t="s">
        <v>59</v>
      </c>
      <c r="B3645" s="89" t="s">
        <v>60</v>
      </c>
      <c r="C3645" s="89" t="s">
        <v>48</v>
      </c>
      <c r="D3645" s="90">
        <v>44911</v>
      </c>
      <c r="AI3645" s="89">
        <v>11.968880909999999</v>
      </c>
    </row>
    <row r="3646" spans="1:35" s="89" customFormat="1" x14ac:dyDescent="0.45">
      <c r="A3646" s="89" t="s">
        <v>59</v>
      </c>
      <c r="B3646" s="89" t="s">
        <v>60</v>
      </c>
      <c r="C3646" s="89" t="s">
        <v>48</v>
      </c>
      <c r="D3646" s="90">
        <v>44912</v>
      </c>
      <c r="AI3646" s="89">
        <v>11.968880909999999</v>
      </c>
    </row>
    <row r="3647" spans="1:35" s="89" customFormat="1" x14ac:dyDescent="0.45">
      <c r="A3647" s="89" t="s">
        <v>59</v>
      </c>
      <c r="B3647" s="89" t="s">
        <v>60</v>
      </c>
      <c r="C3647" s="89" t="s">
        <v>48</v>
      </c>
      <c r="D3647" s="90">
        <v>44913</v>
      </c>
      <c r="AI3647" s="89">
        <v>11.968880909999999</v>
      </c>
    </row>
    <row r="3648" spans="1:35" s="89" customFormat="1" x14ac:dyDescent="0.45">
      <c r="A3648" s="89" t="s">
        <v>59</v>
      </c>
      <c r="B3648" s="89" t="s">
        <v>60</v>
      </c>
      <c r="C3648" s="89" t="s">
        <v>48</v>
      </c>
      <c r="D3648" s="90">
        <v>44914</v>
      </c>
      <c r="AI3648" s="89">
        <v>11.968880909999999</v>
      </c>
    </row>
    <row r="3649" spans="1:35" s="89" customFormat="1" x14ac:dyDescent="0.45">
      <c r="A3649" s="89" t="s">
        <v>59</v>
      </c>
      <c r="B3649" s="89" t="s">
        <v>60</v>
      </c>
      <c r="C3649" s="89" t="s">
        <v>48</v>
      </c>
      <c r="D3649" s="90">
        <v>44915</v>
      </c>
      <c r="AI3649" s="89">
        <v>11.968880909999999</v>
      </c>
    </row>
    <row r="3650" spans="1:35" s="89" customFormat="1" x14ac:dyDescent="0.45">
      <c r="A3650" s="89" t="s">
        <v>59</v>
      </c>
      <c r="B3650" s="89" t="s">
        <v>60</v>
      </c>
      <c r="C3650" s="89" t="s">
        <v>48</v>
      </c>
      <c r="D3650" s="90">
        <v>44916</v>
      </c>
      <c r="AI3650" s="89">
        <v>11.968880909999999</v>
      </c>
    </row>
    <row r="3651" spans="1:35" s="89" customFormat="1" x14ac:dyDescent="0.45">
      <c r="A3651" s="89" t="s">
        <v>59</v>
      </c>
      <c r="B3651" s="89" t="s">
        <v>60</v>
      </c>
      <c r="C3651" s="89" t="s">
        <v>48</v>
      </c>
      <c r="D3651" s="90">
        <v>44917</v>
      </c>
      <c r="AI3651" s="89">
        <v>11.968880909999999</v>
      </c>
    </row>
    <row r="3652" spans="1:35" s="89" customFormat="1" x14ac:dyDescent="0.45">
      <c r="A3652" s="89" t="s">
        <v>59</v>
      </c>
      <c r="B3652" s="89" t="s">
        <v>60</v>
      </c>
      <c r="C3652" s="89" t="s">
        <v>48</v>
      </c>
      <c r="D3652" s="90">
        <v>44918</v>
      </c>
      <c r="AI3652" s="89">
        <v>11.968880909999999</v>
      </c>
    </row>
    <row r="3653" spans="1:35" s="89" customFormat="1" x14ac:dyDescent="0.45">
      <c r="A3653" s="89" t="s">
        <v>59</v>
      </c>
      <c r="B3653" s="89" t="s">
        <v>60</v>
      </c>
      <c r="C3653" s="89" t="s">
        <v>48</v>
      </c>
      <c r="D3653" s="90">
        <v>44919</v>
      </c>
      <c r="AI3653" s="89">
        <v>11.968880909999999</v>
      </c>
    </row>
    <row r="3654" spans="1:35" s="89" customFormat="1" x14ac:dyDescent="0.45">
      <c r="A3654" s="89" t="s">
        <v>59</v>
      </c>
      <c r="B3654" s="89" t="s">
        <v>60</v>
      </c>
      <c r="C3654" s="89" t="s">
        <v>48</v>
      </c>
      <c r="D3654" s="90">
        <v>44920</v>
      </c>
      <c r="AI3654" s="89">
        <v>11.968880909999999</v>
      </c>
    </row>
    <row r="3655" spans="1:35" s="89" customFormat="1" x14ac:dyDescent="0.45">
      <c r="A3655" s="89" t="s">
        <v>59</v>
      </c>
      <c r="B3655" s="89" t="s">
        <v>60</v>
      </c>
      <c r="C3655" s="89" t="s">
        <v>48</v>
      </c>
      <c r="D3655" s="90">
        <v>44921</v>
      </c>
      <c r="AI3655" s="89">
        <v>11.968880909999999</v>
      </c>
    </row>
    <row r="3656" spans="1:35" s="89" customFormat="1" x14ac:dyDescent="0.45">
      <c r="A3656" s="89" t="s">
        <v>59</v>
      </c>
      <c r="B3656" s="89" t="s">
        <v>60</v>
      </c>
      <c r="C3656" s="89" t="s">
        <v>48</v>
      </c>
      <c r="D3656" s="90">
        <v>44922</v>
      </c>
      <c r="AI3656" s="89">
        <v>11.968880909999999</v>
      </c>
    </row>
    <row r="3657" spans="1:35" s="89" customFormat="1" x14ac:dyDescent="0.45">
      <c r="A3657" s="89" t="s">
        <v>59</v>
      </c>
      <c r="B3657" s="89" t="s">
        <v>60</v>
      </c>
      <c r="C3657" s="89" t="s">
        <v>48</v>
      </c>
      <c r="D3657" s="90">
        <v>44923</v>
      </c>
      <c r="AI3657" s="89">
        <v>11.968880909999999</v>
      </c>
    </row>
    <row r="3658" spans="1:35" s="89" customFormat="1" x14ac:dyDescent="0.45">
      <c r="A3658" s="89" t="s">
        <v>59</v>
      </c>
      <c r="B3658" s="89" t="s">
        <v>60</v>
      </c>
      <c r="C3658" s="89" t="s">
        <v>48</v>
      </c>
      <c r="D3658" s="90">
        <v>44924</v>
      </c>
      <c r="AI3658" s="89">
        <v>11.968880909999999</v>
      </c>
    </row>
    <row r="3659" spans="1:35" s="89" customFormat="1" x14ac:dyDescent="0.45">
      <c r="A3659" s="89" t="s">
        <v>59</v>
      </c>
      <c r="B3659" s="89" t="s">
        <v>60</v>
      </c>
      <c r="C3659" s="89" t="s">
        <v>48</v>
      </c>
      <c r="D3659" s="90">
        <v>44925</v>
      </c>
      <c r="AI3659" s="89">
        <v>11.968880909999999</v>
      </c>
    </row>
    <row r="3660" spans="1:35" s="89" customFormat="1" x14ac:dyDescent="0.45">
      <c r="A3660" s="89" t="s">
        <v>59</v>
      </c>
      <c r="B3660" s="89" t="s">
        <v>60</v>
      </c>
      <c r="C3660" s="89" t="s">
        <v>48</v>
      </c>
      <c r="D3660" s="90">
        <v>44926</v>
      </c>
      <c r="AI3660" s="89">
        <v>11.968880909999999</v>
      </c>
    </row>
    <row r="3661" spans="1:35" s="89" customFormat="1" x14ac:dyDescent="0.45">
      <c r="A3661" s="89" t="s">
        <v>61</v>
      </c>
      <c r="B3661" s="89" t="s">
        <v>62</v>
      </c>
      <c r="C3661" s="89" t="s">
        <v>48</v>
      </c>
      <c r="D3661" s="90">
        <v>44562</v>
      </c>
      <c r="AI3661" s="89">
        <v>4.9869999999999998E-2</v>
      </c>
    </row>
    <row r="3662" spans="1:35" s="89" customFormat="1" x14ac:dyDescent="0.45">
      <c r="A3662" s="89" t="s">
        <v>61</v>
      </c>
      <c r="B3662" s="89" t="s">
        <v>62</v>
      </c>
      <c r="C3662" s="89" t="s">
        <v>48</v>
      </c>
      <c r="D3662" s="90">
        <v>44563</v>
      </c>
      <c r="AI3662" s="89">
        <v>4.9869999999999998E-2</v>
      </c>
    </row>
    <row r="3663" spans="1:35" s="89" customFormat="1" x14ac:dyDescent="0.45">
      <c r="A3663" s="89" t="s">
        <v>61</v>
      </c>
      <c r="B3663" s="89" t="s">
        <v>62</v>
      </c>
      <c r="C3663" s="89" t="s">
        <v>48</v>
      </c>
      <c r="D3663" s="90">
        <v>44564</v>
      </c>
      <c r="AI3663" s="89">
        <v>4.9869999999999998E-2</v>
      </c>
    </row>
    <row r="3664" spans="1:35" s="89" customFormat="1" x14ac:dyDescent="0.45">
      <c r="A3664" s="89" t="s">
        <v>61</v>
      </c>
      <c r="B3664" s="89" t="s">
        <v>62</v>
      </c>
      <c r="C3664" s="89" t="s">
        <v>48</v>
      </c>
      <c r="D3664" s="90">
        <v>44565</v>
      </c>
      <c r="AI3664" s="89">
        <v>4.9869999999999998E-2</v>
      </c>
    </row>
    <row r="3665" spans="1:35" s="89" customFormat="1" x14ac:dyDescent="0.45">
      <c r="A3665" s="89" t="s">
        <v>61</v>
      </c>
      <c r="B3665" s="89" t="s">
        <v>62</v>
      </c>
      <c r="C3665" s="89" t="s">
        <v>48</v>
      </c>
      <c r="D3665" s="90">
        <v>44566</v>
      </c>
      <c r="AI3665" s="89">
        <v>4.9869999999999998E-2</v>
      </c>
    </row>
    <row r="3666" spans="1:35" s="89" customFormat="1" x14ac:dyDescent="0.45">
      <c r="A3666" s="89" t="s">
        <v>61</v>
      </c>
      <c r="B3666" s="89" t="s">
        <v>62</v>
      </c>
      <c r="C3666" s="89" t="s">
        <v>48</v>
      </c>
      <c r="D3666" s="90">
        <v>44567</v>
      </c>
      <c r="AI3666" s="89">
        <v>4.9869999999999998E-2</v>
      </c>
    </row>
    <row r="3667" spans="1:35" s="89" customFormat="1" x14ac:dyDescent="0.45">
      <c r="A3667" s="89" t="s">
        <v>61</v>
      </c>
      <c r="B3667" s="89" t="s">
        <v>62</v>
      </c>
      <c r="C3667" s="89" t="s">
        <v>48</v>
      </c>
      <c r="D3667" s="90">
        <v>44568</v>
      </c>
      <c r="AI3667" s="89">
        <v>4.9869999999999998E-2</v>
      </c>
    </row>
    <row r="3668" spans="1:35" s="89" customFormat="1" x14ac:dyDescent="0.45">
      <c r="A3668" s="89" t="s">
        <v>61</v>
      </c>
      <c r="B3668" s="89" t="s">
        <v>62</v>
      </c>
      <c r="C3668" s="89" t="s">
        <v>48</v>
      </c>
      <c r="D3668" s="90">
        <v>44569</v>
      </c>
      <c r="AI3668" s="89">
        <v>4.9869999999999998E-2</v>
      </c>
    </row>
    <row r="3669" spans="1:35" s="89" customFormat="1" x14ac:dyDescent="0.45">
      <c r="A3669" s="89" t="s">
        <v>61</v>
      </c>
      <c r="B3669" s="89" t="s">
        <v>62</v>
      </c>
      <c r="C3669" s="89" t="s">
        <v>48</v>
      </c>
      <c r="D3669" s="90">
        <v>44570</v>
      </c>
      <c r="AI3669" s="89">
        <v>4.9869999999999998E-2</v>
      </c>
    </row>
    <row r="3670" spans="1:35" s="89" customFormat="1" x14ac:dyDescent="0.45">
      <c r="A3670" s="89" t="s">
        <v>61</v>
      </c>
      <c r="B3670" s="89" t="s">
        <v>62</v>
      </c>
      <c r="C3670" s="89" t="s">
        <v>48</v>
      </c>
      <c r="D3670" s="90">
        <v>44571</v>
      </c>
      <c r="AI3670" s="89">
        <v>4.9869999999999998E-2</v>
      </c>
    </row>
    <row r="3671" spans="1:35" s="89" customFormat="1" x14ac:dyDescent="0.45">
      <c r="A3671" s="89" t="s">
        <v>61</v>
      </c>
      <c r="B3671" s="89" t="s">
        <v>62</v>
      </c>
      <c r="C3671" s="89" t="s">
        <v>48</v>
      </c>
      <c r="D3671" s="90">
        <v>44572</v>
      </c>
      <c r="AI3671" s="89">
        <v>4.9869999999999998E-2</v>
      </c>
    </row>
    <row r="3672" spans="1:35" s="89" customFormat="1" x14ac:dyDescent="0.45">
      <c r="A3672" s="89" t="s">
        <v>61</v>
      </c>
      <c r="B3672" s="89" t="s">
        <v>62</v>
      </c>
      <c r="C3672" s="89" t="s">
        <v>48</v>
      </c>
      <c r="D3672" s="90">
        <v>44573</v>
      </c>
      <c r="AI3672" s="89">
        <v>4.9869999999999998E-2</v>
      </c>
    </row>
    <row r="3673" spans="1:35" s="89" customFormat="1" x14ac:dyDescent="0.45">
      <c r="A3673" s="89" t="s">
        <v>61</v>
      </c>
      <c r="B3673" s="89" t="s">
        <v>62</v>
      </c>
      <c r="C3673" s="89" t="s">
        <v>48</v>
      </c>
      <c r="D3673" s="90">
        <v>44574</v>
      </c>
      <c r="AI3673" s="89">
        <v>4.9869999999999998E-2</v>
      </c>
    </row>
    <row r="3674" spans="1:35" s="89" customFormat="1" x14ac:dyDescent="0.45">
      <c r="A3674" s="89" t="s">
        <v>61</v>
      </c>
      <c r="B3674" s="89" t="s">
        <v>62</v>
      </c>
      <c r="C3674" s="89" t="s">
        <v>48</v>
      </c>
      <c r="D3674" s="90">
        <v>44575</v>
      </c>
      <c r="AI3674" s="89">
        <v>4.9869999999999998E-2</v>
      </c>
    </row>
    <row r="3675" spans="1:35" s="89" customFormat="1" x14ac:dyDescent="0.45">
      <c r="A3675" s="89" t="s">
        <v>61</v>
      </c>
      <c r="B3675" s="89" t="s">
        <v>62</v>
      </c>
      <c r="C3675" s="89" t="s">
        <v>48</v>
      </c>
      <c r="D3675" s="90">
        <v>44576</v>
      </c>
      <c r="AI3675" s="89">
        <v>4.9869999999999998E-2</v>
      </c>
    </row>
    <row r="3676" spans="1:35" s="89" customFormat="1" x14ac:dyDescent="0.45">
      <c r="A3676" s="89" t="s">
        <v>61</v>
      </c>
      <c r="B3676" s="89" t="s">
        <v>62</v>
      </c>
      <c r="C3676" s="89" t="s">
        <v>48</v>
      </c>
      <c r="D3676" s="90">
        <v>44577</v>
      </c>
      <c r="AI3676" s="89">
        <v>4.9869999999999998E-2</v>
      </c>
    </row>
    <row r="3677" spans="1:35" s="89" customFormat="1" x14ac:dyDescent="0.45">
      <c r="A3677" s="89" t="s">
        <v>61</v>
      </c>
      <c r="B3677" s="89" t="s">
        <v>62</v>
      </c>
      <c r="C3677" s="89" t="s">
        <v>48</v>
      </c>
      <c r="D3677" s="90">
        <v>44578</v>
      </c>
      <c r="AI3677" s="89">
        <v>4.9869999999999998E-2</v>
      </c>
    </row>
    <row r="3678" spans="1:35" s="89" customFormat="1" x14ac:dyDescent="0.45">
      <c r="A3678" s="89" t="s">
        <v>61</v>
      </c>
      <c r="B3678" s="89" t="s">
        <v>62</v>
      </c>
      <c r="C3678" s="89" t="s">
        <v>48</v>
      </c>
      <c r="D3678" s="90">
        <v>44579</v>
      </c>
      <c r="AI3678" s="89">
        <v>4.9869999999999998E-2</v>
      </c>
    </row>
    <row r="3679" spans="1:35" s="89" customFormat="1" x14ac:dyDescent="0.45">
      <c r="A3679" s="89" t="s">
        <v>61</v>
      </c>
      <c r="B3679" s="89" t="s">
        <v>62</v>
      </c>
      <c r="C3679" s="89" t="s">
        <v>48</v>
      </c>
      <c r="D3679" s="90">
        <v>44580</v>
      </c>
      <c r="AI3679" s="89">
        <v>4.9869999999999998E-2</v>
      </c>
    </row>
    <row r="3680" spans="1:35" s="89" customFormat="1" x14ac:dyDescent="0.45">
      <c r="A3680" s="89" t="s">
        <v>61</v>
      </c>
      <c r="B3680" s="89" t="s">
        <v>62</v>
      </c>
      <c r="C3680" s="89" t="s">
        <v>48</v>
      </c>
      <c r="D3680" s="90">
        <v>44581</v>
      </c>
      <c r="AI3680" s="89">
        <v>4.9869999999999998E-2</v>
      </c>
    </row>
    <row r="3681" spans="1:35" s="89" customFormat="1" x14ac:dyDescent="0.45">
      <c r="A3681" s="89" t="s">
        <v>61</v>
      </c>
      <c r="B3681" s="89" t="s">
        <v>62</v>
      </c>
      <c r="C3681" s="89" t="s">
        <v>48</v>
      </c>
      <c r="D3681" s="90">
        <v>44582</v>
      </c>
      <c r="AI3681" s="89">
        <v>4.9869999999999998E-2</v>
      </c>
    </row>
    <row r="3682" spans="1:35" s="89" customFormat="1" x14ac:dyDescent="0.45">
      <c r="A3682" s="89" t="s">
        <v>61</v>
      </c>
      <c r="B3682" s="89" t="s">
        <v>62</v>
      </c>
      <c r="C3682" s="89" t="s">
        <v>48</v>
      </c>
      <c r="D3682" s="90">
        <v>44583</v>
      </c>
      <c r="AI3682" s="89">
        <v>4.9869999999999998E-2</v>
      </c>
    </row>
    <row r="3683" spans="1:35" s="89" customFormat="1" x14ac:dyDescent="0.45">
      <c r="A3683" s="89" t="s">
        <v>61</v>
      </c>
      <c r="B3683" s="89" t="s">
        <v>62</v>
      </c>
      <c r="C3683" s="89" t="s">
        <v>48</v>
      </c>
      <c r="D3683" s="90">
        <v>44584</v>
      </c>
      <c r="AI3683" s="89">
        <v>4.9869999999999998E-2</v>
      </c>
    </row>
    <row r="3684" spans="1:35" s="89" customFormat="1" x14ac:dyDescent="0.45">
      <c r="A3684" s="89" t="s">
        <v>61</v>
      </c>
      <c r="B3684" s="89" t="s">
        <v>62</v>
      </c>
      <c r="C3684" s="89" t="s">
        <v>48</v>
      </c>
      <c r="D3684" s="90">
        <v>44585</v>
      </c>
      <c r="AI3684" s="89">
        <v>4.9869999999999998E-2</v>
      </c>
    </row>
    <row r="3685" spans="1:35" s="89" customFormat="1" x14ac:dyDescent="0.45">
      <c r="A3685" s="89" t="s">
        <v>61</v>
      </c>
      <c r="B3685" s="89" t="s">
        <v>62</v>
      </c>
      <c r="C3685" s="89" t="s">
        <v>48</v>
      </c>
      <c r="D3685" s="90">
        <v>44586</v>
      </c>
      <c r="AI3685" s="89">
        <v>4.9869999999999998E-2</v>
      </c>
    </row>
    <row r="3686" spans="1:35" s="89" customFormat="1" x14ac:dyDescent="0.45">
      <c r="A3686" s="89" t="s">
        <v>61</v>
      </c>
      <c r="B3686" s="89" t="s">
        <v>62</v>
      </c>
      <c r="C3686" s="89" t="s">
        <v>48</v>
      </c>
      <c r="D3686" s="90">
        <v>44587</v>
      </c>
      <c r="AI3686" s="89">
        <v>4.9869999999999998E-2</v>
      </c>
    </row>
    <row r="3687" spans="1:35" s="89" customFormat="1" x14ac:dyDescent="0.45">
      <c r="A3687" s="89" t="s">
        <v>61</v>
      </c>
      <c r="B3687" s="89" t="s">
        <v>62</v>
      </c>
      <c r="C3687" s="89" t="s">
        <v>48</v>
      </c>
      <c r="D3687" s="90">
        <v>44588</v>
      </c>
      <c r="AI3687" s="89">
        <v>4.9869999999999998E-2</v>
      </c>
    </row>
    <row r="3688" spans="1:35" s="89" customFormat="1" x14ac:dyDescent="0.45">
      <c r="A3688" s="89" t="s">
        <v>61</v>
      </c>
      <c r="B3688" s="89" t="s">
        <v>62</v>
      </c>
      <c r="C3688" s="89" t="s">
        <v>48</v>
      </c>
      <c r="D3688" s="90">
        <v>44589</v>
      </c>
      <c r="AI3688" s="89">
        <v>4.9869999999999998E-2</v>
      </c>
    </row>
    <row r="3689" spans="1:35" s="89" customFormat="1" x14ac:dyDescent="0.45">
      <c r="A3689" s="89" t="s">
        <v>61</v>
      </c>
      <c r="B3689" s="89" t="s">
        <v>62</v>
      </c>
      <c r="C3689" s="89" t="s">
        <v>48</v>
      </c>
      <c r="D3689" s="90">
        <v>44590</v>
      </c>
      <c r="AI3689" s="89">
        <v>4.9869999999999998E-2</v>
      </c>
    </row>
    <row r="3690" spans="1:35" s="89" customFormat="1" x14ac:dyDescent="0.45">
      <c r="A3690" s="89" t="s">
        <v>61</v>
      </c>
      <c r="B3690" s="89" t="s">
        <v>62</v>
      </c>
      <c r="C3690" s="89" t="s">
        <v>48</v>
      </c>
      <c r="D3690" s="90">
        <v>44591</v>
      </c>
      <c r="AI3690" s="89">
        <v>4.9869999999999998E-2</v>
      </c>
    </row>
    <row r="3691" spans="1:35" s="89" customFormat="1" x14ac:dyDescent="0.45">
      <c r="A3691" s="89" t="s">
        <v>61</v>
      </c>
      <c r="B3691" s="89" t="s">
        <v>62</v>
      </c>
      <c r="C3691" s="89" t="s">
        <v>48</v>
      </c>
      <c r="D3691" s="90">
        <v>44592</v>
      </c>
      <c r="AI3691" s="89">
        <v>4.9869999999999998E-2</v>
      </c>
    </row>
    <row r="3692" spans="1:35" s="89" customFormat="1" x14ac:dyDescent="0.45">
      <c r="A3692" s="89" t="s">
        <v>61</v>
      </c>
      <c r="B3692" s="89" t="s">
        <v>62</v>
      </c>
      <c r="C3692" s="89" t="s">
        <v>48</v>
      </c>
      <c r="D3692" s="90">
        <v>44593</v>
      </c>
      <c r="AI3692" s="89">
        <v>4.9869999999999998E-2</v>
      </c>
    </row>
    <row r="3693" spans="1:35" s="89" customFormat="1" x14ac:dyDescent="0.45">
      <c r="A3693" s="89" t="s">
        <v>61</v>
      </c>
      <c r="B3693" s="89" t="s">
        <v>62</v>
      </c>
      <c r="C3693" s="89" t="s">
        <v>48</v>
      </c>
      <c r="D3693" s="90">
        <v>44594</v>
      </c>
      <c r="AI3693" s="89">
        <v>4.9869999999999998E-2</v>
      </c>
    </row>
    <row r="3694" spans="1:35" s="89" customFormat="1" x14ac:dyDescent="0.45">
      <c r="A3694" s="89" t="s">
        <v>61</v>
      </c>
      <c r="B3694" s="89" t="s">
        <v>62</v>
      </c>
      <c r="C3694" s="89" t="s">
        <v>48</v>
      </c>
      <c r="D3694" s="90">
        <v>44595</v>
      </c>
      <c r="AI3694" s="89">
        <v>4.9869999999999998E-2</v>
      </c>
    </row>
    <row r="3695" spans="1:35" s="89" customFormat="1" x14ac:dyDescent="0.45">
      <c r="A3695" s="89" t="s">
        <v>61</v>
      </c>
      <c r="B3695" s="89" t="s">
        <v>62</v>
      </c>
      <c r="C3695" s="89" t="s">
        <v>48</v>
      </c>
      <c r="D3695" s="90">
        <v>44596</v>
      </c>
      <c r="AI3695" s="89">
        <v>4.9869999999999998E-2</v>
      </c>
    </row>
    <row r="3696" spans="1:35" s="89" customFormat="1" x14ac:dyDescent="0.45">
      <c r="A3696" s="89" t="s">
        <v>61</v>
      </c>
      <c r="B3696" s="89" t="s">
        <v>62</v>
      </c>
      <c r="C3696" s="89" t="s">
        <v>48</v>
      </c>
      <c r="D3696" s="90">
        <v>44597</v>
      </c>
      <c r="AI3696" s="89">
        <v>4.9869999999999998E-2</v>
      </c>
    </row>
    <row r="3697" spans="1:35" s="89" customFormat="1" x14ac:dyDescent="0.45">
      <c r="A3697" s="89" t="s">
        <v>61</v>
      </c>
      <c r="B3697" s="89" t="s">
        <v>62</v>
      </c>
      <c r="C3697" s="89" t="s">
        <v>48</v>
      </c>
      <c r="D3697" s="90">
        <v>44598</v>
      </c>
      <c r="AI3697" s="89">
        <v>4.9869999999999998E-2</v>
      </c>
    </row>
    <row r="3698" spans="1:35" s="89" customFormat="1" x14ac:dyDescent="0.45">
      <c r="A3698" s="89" t="s">
        <v>61</v>
      </c>
      <c r="B3698" s="89" t="s">
        <v>62</v>
      </c>
      <c r="C3698" s="89" t="s">
        <v>48</v>
      </c>
      <c r="D3698" s="90">
        <v>44599</v>
      </c>
      <c r="AI3698" s="89">
        <v>4.9869999999999998E-2</v>
      </c>
    </row>
    <row r="3699" spans="1:35" s="89" customFormat="1" x14ac:dyDescent="0.45">
      <c r="A3699" s="89" t="s">
        <v>61</v>
      </c>
      <c r="B3699" s="89" t="s">
        <v>62</v>
      </c>
      <c r="C3699" s="89" t="s">
        <v>48</v>
      </c>
      <c r="D3699" s="90">
        <v>44600</v>
      </c>
      <c r="AI3699" s="89">
        <v>4.9869999999999998E-2</v>
      </c>
    </row>
    <row r="3700" spans="1:35" s="89" customFormat="1" x14ac:dyDescent="0.45">
      <c r="A3700" s="89" t="s">
        <v>61</v>
      </c>
      <c r="B3700" s="89" t="s">
        <v>62</v>
      </c>
      <c r="C3700" s="89" t="s">
        <v>48</v>
      </c>
      <c r="D3700" s="90">
        <v>44601</v>
      </c>
      <c r="AI3700" s="89">
        <v>4.9869999999999998E-2</v>
      </c>
    </row>
    <row r="3701" spans="1:35" s="89" customFormat="1" x14ac:dyDescent="0.45">
      <c r="A3701" s="89" t="s">
        <v>61</v>
      </c>
      <c r="B3701" s="89" t="s">
        <v>62</v>
      </c>
      <c r="C3701" s="89" t="s">
        <v>48</v>
      </c>
      <c r="D3701" s="90">
        <v>44602</v>
      </c>
      <c r="AI3701" s="89">
        <v>4.9869999999999998E-2</v>
      </c>
    </row>
    <row r="3702" spans="1:35" s="89" customFormat="1" x14ac:dyDescent="0.45">
      <c r="A3702" s="89" t="s">
        <v>61</v>
      </c>
      <c r="B3702" s="89" t="s">
        <v>62</v>
      </c>
      <c r="C3702" s="89" t="s">
        <v>48</v>
      </c>
      <c r="D3702" s="90">
        <v>44603</v>
      </c>
      <c r="AI3702" s="89">
        <v>4.9869999999999998E-2</v>
      </c>
    </row>
    <row r="3703" spans="1:35" s="89" customFormat="1" x14ac:dyDescent="0.45">
      <c r="A3703" s="89" t="s">
        <v>61</v>
      </c>
      <c r="B3703" s="89" t="s">
        <v>62</v>
      </c>
      <c r="C3703" s="89" t="s">
        <v>48</v>
      </c>
      <c r="D3703" s="90">
        <v>44604</v>
      </c>
      <c r="AI3703" s="89">
        <v>4.9869999999999998E-2</v>
      </c>
    </row>
    <row r="3704" spans="1:35" s="89" customFormat="1" x14ac:dyDescent="0.45">
      <c r="A3704" s="89" t="s">
        <v>61</v>
      </c>
      <c r="B3704" s="89" t="s">
        <v>62</v>
      </c>
      <c r="C3704" s="89" t="s">
        <v>48</v>
      </c>
      <c r="D3704" s="90">
        <v>44605</v>
      </c>
      <c r="AI3704" s="89">
        <v>4.9869999999999998E-2</v>
      </c>
    </row>
    <row r="3705" spans="1:35" s="89" customFormat="1" x14ac:dyDescent="0.45">
      <c r="A3705" s="89" t="s">
        <v>61</v>
      </c>
      <c r="B3705" s="89" t="s">
        <v>62</v>
      </c>
      <c r="C3705" s="89" t="s">
        <v>48</v>
      </c>
      <c r="D3705" s="90">
        <v>44606</v>
      </c>
      <c r="AI3705" s="89">
        <v>4.9869999999999998E-2</v>
      </c>
    </row>
    <row r="3706" spans="1:35" s="89" customFormat="1" x14ac:dyDescent="0.45">
      <c r="A3706" s="89" t="s">
        <v>61</v>
      </c>
      <c r="B3706" s="89" t="s">
        <v>62</v>
      </c>
      <c r="C3706" s="89" t="s">
        <v>48</v>
      </c>
      <c r="D3706" s="90">
        <v>44607</v>
      </c>
      <c r="AI3706" s="89">
        <v>4.9869999999999998E-2</v>
      </c>
    </row>
    <row r="3707" spans="1:35" s="89" customFormat="1" x14ac:dyDescent="0.45">
      <c r="A3707" s="89" t="s">
        <v>61</v>
      </c>
      <c r="B3707" s="89" t="s">
        <v>62</v>
      </c>
      <c r="C3707" s="89" t="s">
        <v>48</v>
      </c>
      <c r="D3707" s="90">
        <v>44608</v>
      </c>
      <c r="AI3707" s="89">
        <v>4.9869999999999998E-2</v>
      </c>
    </row>
    <row r="3708" spans="1:35" s="89" customFormat="1" x14ac:dyDescent="0.45">
      <c r="A3708" s="89" t="s">
        <v>61</v>
      </c>
      <c r="B3708" s="89" t="s">
        <v>62</v>
      </c>
      <c r="C3708" s="89" t="s">
        <v>48</v>
      </c>
      <c r="D3708" s="90">
        <v>44609</v>
      </c>
      <c r="AI3708" s="89">
        <v>4.9869999999999998E-2</v>
      </c>
    </row>
    <row r="3709" spans="1:35" s="89" customFormat="1" x14ac:dyDescent="0.45">
      <c r="A3709" s="89" t="s">
        <v>61</v>
      </c>
      <c r="B3709" s="89" t="s">
        <v>62</v>
      </c>
      <c r="C3709" s="89" t="s">
        <v>48</v>
      </c>
      <c r="D3709" s="90">
        <v>44610</v>
      </c>
      <c r="AI3709" s="89">
        <v>4.9869999999999998E-2</v>
      </c>
    </row>
    <row r="3710" spans="1:35" s="89" customFormat="1" x14ac:dyDescent="0.45">
      <c r="A3710" s="89" t="s">
        <v>61</v>
      </c>
      <c r="B3710" s="89" t="s">
        <v>62</v>
      </c>
      <c r="C3710" s="89" t="s">
        <v>48</v>
      </c>
      <c r="D3710" s="90">
        <v>44611</v>
      </c>
      <c r="AI3710" s="89">
        <v>4.9869999999999998E-2</v>
      </c>
    </row>
    <row r="3711" spans="1:35" s="89" customFormat="1" x14ac:dyDescent="0.45">
      <c r="A3711" s="89" t="s">
        <v>61</v>
      </c>
      <c r="B3711" s="89" t="s">
        <v>62</v>
      </c>
      <c r="C3711" s="89" t="s">
        <v>48</v>
      </c>
      <c r="D3711" s="90">
        <v>44612</v>
      </c>
      <c r="AI3711" s="89">
        <v>4.9869999999999998E-2</v>
      </c>
    </row>
    <row r="3712" spans="1:35" s="89" customFormat="1" x14ac:dyDescent="0.45">
      <c r="A3712" s="89" t="s">
        <v>61</v>
      </c>
      <c r="B3712" s="89" t="s">
        <v>62</v>
      </c>
      <c r="C3712" s="89" t="s">
        <v>48</v>
      </c>
      <c r="D3712" s="90">
        <v>44613</v>
      </c>
      <c r="AI3712" s="89">
        <v>4.9869999999999998E-2</v>
      </c>
    </row>
    <row r="3713" spans="1:35" s="89" customFormat="1" x14ac:dyDescent="0.45">
      <c r="A3713" s="89" t="s">
        <v>61</v>
      </c>
      <c r="B3713" s="89" t="s">
        <v>62</v>
      </c>
      <c r="C3713" s="89" t="s">
        <v>48</v>
      </c>
      <c r="D3713" s="90">
        <v>44614</v>
      </c>
      <c r="AI3713" s="89">
        <v>4.9869999999999998E-2</v>
      </c>
    </row>
    <row r="3714" spans="1:35" s="89" customFormat="1" x14ac:dyDescent="0.45">
      <c r="A3714" s="89" t="s">
        <v>61</v>
      </c>
      <c r="B3714" s="89" t="s">
        <v>62</v>
      </c>
      <c r="C3714" s="89" t="s">
        <v>48</v>
      </c>
      <c r="D3714" s="90">
        <v>44615</v>
      </c>
      <c r="AI3714" s="89">
        <v>4.9869999999999998E-2</v>
      </c>
    </row>
    <row r="3715" spans="1:35" s="89" customFormat="1" x14ac:dyDescent="0.45">
      <c r="A3715" s="89" t="s">
        <v>61</v>
      </c>
      <c r="B3715" s="89" t="s">
        <v>62</v>
      </c>
      <c r="C3715" s="89" t="s">
        <v>48</v>
      </c>
      <c r="D3715" s="90">
        <v>44616</v>
      </c>
      <c r="AI3715" s="89">
        <v>4.9869999999999998E-2</v>
      </c>
    </row>
    <row r="3716" spans="1:35" s="89" customFormat="1" x14ac:dyDescent="0.45">
      <c r="A3716" s="89" t="s">
        <v>61</v>
      </c>
      <c r="B3716" s="89" t="s">
        <v>62</v>
      </c>
      <c r="C3716" s="89" t="s">
        <v>48</v>
      </c>
      <c r="D3716" s="90">
        <v>44617</v>
      </c>
      <c r="AI3716" s="89">
        <v>4.9869999999999998E-2</v>
      </c>
    </row>
    <row r="3717" spans="1:35" s="89" customFormat="1" x14ac:dyDescent="0.45">
      <c r="A3717" s="89" t="s">
        <v>61</v>
      </c>
      <c r="B3717" s="89" t="s">
        <v>62</v>
      </c>
      <c r="C3717" s="89" t="s">
        <v>48</v>
      </c>
      <c r="D3717" s="90">
        <v>44618</v>
      </c>
      <c r="AI3717" s="89">
        <v>4.9869999999999998E-2</v>
      </c>
    </row>
    <row r="3718" spans="1:35" s="89" customFormat="1" x14ac:dyDescent="0.45">
      <c r="A3718" s="89" t="s">
        <v>61</v>
      </c>
      <c r="B3718" s="89" t="s">
        <v>62</v>
      </c>
      <c r="C3718" s="89" t="s">
        <v>48</v>
      </c>
      <c r="D3718" s="90">
        <v>44619</v>
      </c>
      <c r="AI3718" s="89">
        <v>4.9869999999999998E-2</v>
      </c>
    </row>
    <row r="3719" spans="1:35" s="89" customFormat="1" x14ac:dyDescent="0.45">
      <c r="A3719" s="89" t="s">
        <v>61</v>
      </c>
      <c r="B3719" s="89" t="s">
        <v>62</v>
      </c>
      <c r="C3719" s="89" t="s">
        <v>48</v>
      </c>
      <c r="D3719" s="90">
        <v>44620</v>
      </c>
      <c r="AI3719" s="89">
        <v>4.9869999999999998E-2</v>
      </c>
    </row>
    <row r="3720" spans="1:35" s="89" customFormat="1" x14ac:dyDescent="0.45">
      <c r="A3720" s="89" t="s">
        <v>61</v>
      </c>
      <c r="B3720" s="89" t="s">
        <v>62</v>
      </c>
      <c r="C3720" s="89" t="s">
        <v>48</v>
      </c>
      <c r="D3720" s="90">
        <v>44621</v>
      </c>
      <c r="AI3720" s="89">
        <v>4.9869999999999998E-2</v>
      </c>
    </row>
    <row r="3721" spans="1:35" s="89" customFormat="1" x14ac:dyDescent="0.45">
      <c r="A3721" s="89" t="s">
        <v>61</v>
      </c>
      <c r="B3721" s="89" t="s">
        <v>62</v>
      </c>
      <c r="C3721" s="89" t="s">
        <v>48</v>
      </c>
      <c r="D3721" s="90">
        <v>44622</v>
      </c>
      <c r="AI3721" s="89">
        <v>4.9869999999999998E-2</v>
      </c>
    </row>
    <row r="3722" spans="1:35" s="89" customFormat="1" x14ac:dyDescent="0.45">
      <c r="A3722" s="89" t="s">
        <v>61</v>
      </c>
      <c r="B3722" s="89" t="s">
        <v>62</v>
      </c>
      <c r="C3722" s="89" t="s">
        <v>48</v>
      </c>
      <c r="D3722" s="90">
        <v>44623</v>
      </c>
      <c r="AI3722" s="89">
        <v>4.9869999999999998E-2</v>
      </c>
    </row>
    <row r="3723" spans="1:35" s="89" customFormat="1" x14ac:dyDescent="0.45">
      <c r="A3723" s="89" t="s">
        <v>61</v>
      </c>
      <c r="B3723" s="89" t="s">
        <v>62</v>
      </c>
      <c r="C3723" s="89" t="s">
        <v>48</v>
      </c>
      <c r="D3723" s="90">
        <v>44624</v>
      </c>
      <c r="AI3723" s="89">
        <v>4.9869999999999998E-2</v>
      </c>
    </row>
    <row r="3724" spans="1:35" s="89" customFormat="1" x14ac:dyDescent="0.45">
      <c r="A3724" s="89" t="s">
        <v>61</v>
      </c>
      <c r="B3724" s="89" t="s">
        <v>62</v>
      </c>
      <c r="C3724" s="89" t="s">
        <v>48</v>
      </c>
      <c r="D3724" s="90">
        <v>44625</v>
      </c>
      <c r="AI3724" s="89">
        <v>4.9869999999999998E-2</v>
      </c>
    </row>
    <row r="3725" spans="1:35" s="89" customFormat="1" x14ac:dyDescent="0.45">
      <c r="A3725" s="89" t="s">
        <v>61</v>
      </c>
      <c r="B3725" s="89" t="s">
        <v>62</v>
      </c>
      <c r="C3725" s="89" t="s">
        <v>48</v>
      </c>
      <c r="D3725" s="90">
        <v>44626</v>
      </c>
      <c r="AI3725" s="89">
        <v>4.9869999999999998E-2</v>
      </c>
    </row>
    <row r="3726" spans="1:35" s="89" customFormat="1" x14ac:dyDescent="0.45">
      <c r="A3726" s="89" t="s">
        <v>61</v>
      </c>
      <c r="B3726" s="89" t="s">
        <v>62</v>
      </c>
      <c r="C3726" s="89" t="s">
        <v>48</v>
      </c>
      <c r="D3726" s="90">
        <v>44627</v>
      </c>
      <c r="AI3726" s="89">
        <v>4.9869999999999998E-2</v>
      </c>
    </row>
    <row r="3727" spans="1:35" s="89" customFormat="1" x14ac:dyDescent="0.45">
      <c r="A3727" s="89" t="s">
        <v>61</v>
      </c>
      <c r="B3727" s="89" t="s">
        <v>62</v>
      </c>
      <c r="C3727" s="89" t="s">
        <v>48</v>
      </c>
      <c r="D3727" s="90">
        <v>44628</v>
      </c>
      <c r="AI3727" s="89">
        <v>4.9869999999999998E-2</v>
      </c>
    </row>
    <row r="3728" spans="1:35" s="89" customFormat="1" x14ac:dyDescent="0.45">
      <c r="A3728" s="89" t="s">
        <v>61</v>
      </c>
      <c r="B3728" s="89" t="s">
        <v>62</v>
      </c>
      <c r="C3728" s="89" t="s">
        <v>48</v>
      </c>
      <c r="D3728" s="90">
        <v>44629</v>
      </c>
      <c r="AI3728" s="89">
        <v>4.9869999999999998E-2</v>
      </c>
    </row>
    <row r="3729" spans="1:35" s="89" customFormat="1" x14ac:dyDescent="0.45">
      <c r="A3729" s="89" t="s">
        <v>61</v>
      </c>
      <c r="B3729" s="89" t="s">
        <v>62</v>
      </c>
      <c r="C3729" s="89" t="s">
        <v>48</v>
      </c>
      <c r="D3729" s="90">
        <v>44630</v>
      </c>
      <c r="AI3729" s="89">
        <v>4.9869999999999998E-2</v>
      </c>
    </row>
    <row r="3730" spans="1:35" s="89" customFormat="1" x14ac:dyDescent="0.45">
      <c r="A3730" s="89" t="s">
        <v>61</v>
      </c>
      <c r="B3730" s="89" t="s">
        <v>62</v>
      </c>
      <c r="C3730" s="89" t="s">
        <v>48</v>
      </c>
      <c r="D3730" s="90">
        <v>44631</v>
      </c>
      <c r="AI3730" s="89">
        <v>4.9869999999999998E-2</v>
      </c>
    </row>
    <row r="3731" spans="1:35" s="89" customFormat="1" x14ac:dyDescent="0.45">
      <c r="A3731" s="89" t="s">
        <v>61</v>
      </c>
      <c r="B3731" s="89" t="s">
        <v>62</v>
      </c>
      <c r="C3731" s="89" t="s">
        <v>48</v>
      </c>
      <c r="D3731" s="90">
        <v>44632</v>
      </c>
      <c r="AI3731" s="89">
        <v>4.9869999999999998E-2</v>
      </c>
    </row>
    <row r="3732" spans="1:35" s="89" customFormat="1" x14ac:dyDescent="0.45">
      <c r="A3732" s="89" t="s">
        <v>61</v>
      </c>
      <c r="B3732" s="89" t="s">
        <v>62</v>
      </c>
      <c r="C3732" s="89" t="s">
        <v>48</v>
      </c>
      <c r="D3732" s="90">
        <v>44633</v>
      </c>
      <c r="AI3732" s="89">
        <v>4.9869999999999998E-2</v>
      </c>
    </row>
    <row r="3733" spans="1:35" s="89" customFormat="1" x14ac:dyDescent="0.45">
      <c r="A3733" s="89" t="s">
        <v>61</v>
      </c>
      <c r="B3733" s="89" t="s">
        <v>62</v>
      </c>
      <c r="C3733" s="89" t="s">
        <v>48</v>
      </c>
      <c r="D3733" s="90">
        <v>44634</v>
      </c>
      <c r="AI3733" s="89">
        <v>4.9869999999999998E-2</v>
      </c>
    </row>
    <row r="3734" spans="1:35" s="89" customFormat="1" x14ac:dyDescent="0.45">
      <c r="A3734" s="89" t="s">
        <v>61</v>
      </c>
      <c r="B3734" s="89" t="s">
        <v>62</v>
      </c>
      <c r="C3734" s="89" t="s">
        <v>48</v>
      </c>
      <c r="D3734" s="90">
        <v>44635</v>
      </c>
      <c r="AI3734" s="89">
        <v>4.9869999999999998E-2</v>
      </c>
    </row>
    <row r="3735" spans="1:35" s="89" customFormat="1" x14ac:dyDescent="0.45">
      <c r="A3735" s="89" t="s">
        <v>61</v>
      </c>
      <c r="B3735" s="89" t="s">
        <v>62</v>
      </c>
      <c r="C3735" s="89" t="s">
        <v>48</v>
      </c>
      <c r="D3735" s="90">
        <v>44636</v>
      </c>
      <c r="AI3735" s="89">
        <v>4.9869999999999998E-2</v>
      </c>
    </row>
    <row r="3736" spans="1:35" s="89" customFormat="1" x14ac:dyDescent="0.45">
      <c r="A3736" s="89" t="s">
        <v>61</v>
      </c>
      <c r="B3736" s="89" t="s">
        <v>62</v>
      </c>
      <c r="C3736" s="89" t="s">
        <v>48</v>
      </c>
      <c r="D3736" s="90">
        <v>44637</v>
      </c>
      <c r="AI3736" s="89">
        <v>4.9869999999999998E-2</v>
      </c>
    </row>
    <row r="3737" spans="1:35" s="89" customFormat="1" x14ac:dyDescent="0.45">
      <c r="A3737" s="89" t="s">
        <v>61</v>
      </c>
      <c r="B3737" s="89" t="s">
        <v>62</v>
      </c>
      <c r="C3737" s="89" t="s">
        <v>48</v>
      </c>
      <c r="D3737" s="90">
        <v>44638</v>
      </c>
      <c r="AI3737" s="89">
        <v>4.9869999999999998E-2</v>
      </c>
    </row>
    <row r="3738" spans="1:35" s="89" customFormat="1" x14ac:dyDescent="0.45">
      <c r="A3738" s="89" t="s">
        <v>61</v>
      </c>
      <c r="B3738" s="89" t="s">
        <v>62</v>
      </c>
      <c r="C3738" s="89" t="s">
        <v>48</v>
      </c>
      <c r="D3738" s="90">
        <v>44639</v>
      </c>
      <c r="AI3738" s="89">
        <v>4.9869999999999998E-2</v>
      </c>
    </row>
    <row r="3739" spans="1:35" s="89" customFormat="1" x14ac:dyDescent="0.45">
      <c r="A3739" s="89" t="s">
        <v>61</v>
      </c>
      <c r="B3739" s="89" t="s">
        <v>62</v>
      </c>
      <c r="C3739" s="89" t="s">
        <v>48</v>
      </c>
      <c r="D3739" s="90">
        <v>44640</v>
      </c>
      <c r="AI3739" s="89">
        <v>4.9869999999999998E-2</v>
      </c>
    </row>
    <row r="3740" spans="1:35" s="89" customFormat="1" x14ac:dyDescent="0.45">
      <c r="A3740" s="89" t="s">
        <v>61</v>
      </c>
      <c r="B3740" s="89" t="s">
        <v>62</v>
      </c>
      <c r="C3740" s="89" t="s">
        <v>48</v>
      </c>
      <c r="D3740" s="90">
        <v>44641</v>
      </c>
      <c r="AI3740" s="89">
        <v>4.9869999999999998E-2</v>
      </c>
    </row>
    <row r="3741" spans="1:35" s="89" customFormat="1" x14ac:dyDescent="0.45">
      <c r="A3741" s="89" t="s">
        <v>61</v>
      </c>
      <c r="B3741" s="89" t="s">
        <v>62</v>
      </c>
      <c r="C3741" s="89" t="s">
        <v>48</v>
      </c>
      <c r="D3741" s="90">
        <v>44642</v>
      </c>
      <c r="AI3741" s="89">
        <v>4.9869999999999998E-2</v>
      </c>
    </row>
    <row r="3742" spans="1:35" s="89" customFormat="1" x14ac:dyDescent="0.45">
      <c r="A3742" s="89" t="s">
        <v>61</v>
      </c>
      <c r="B3742" s="89" t="s">
        <v>62</v>
      </c>
      <c r="C3742" s="89" t="s">
        <v>48</v>
      </c>
      <c r="D3742" s="90">
        <v>44643</v>
      </c>
      <c r="AI3742" s="89">
        <v>4.9869999999999998E-2</v>
      </c>
    </row>
    <row r="3743" spans="1:35" s="89" customFormat="1" x14ac:dyDescent="0.45">
      <c r="A3743" s="89" t="s">
        <v>61</v>
      </c>
      <c r="B3743" s="89" t="s">
        <v>62</v>
      </c>
      <c r="C3743" s="89" t="s">
        <v>48</v>
      </c>
      <c r="D3743" s="90">
        <v>44644</v>
      </c>
      <c r="AI3743" s="89">
        <v>4.9869999999999998E-2</v>
      </c>
    </row>
    <row r="3744" spans="1:35" s="89" customFormat="1" x14ac:dyDescent="0.45">
      <c r="A3744" s="89" t="s">
        <v>61</v>
      </c>
      <c r="B3744" s="89" t="s">
        <v>62</v>
      </c>
      <c r="C3744" s="89" t="s">
        <v>48</v>
      </c>
      <c r="D3744" s="90">
        <v>44645</v>
      </c>
      <c r="AI3744" s="89">
        <v>4.9869999999999998E-2</v>
      </c>
    </row>
    <row r="3745" spans="1:35" s="89" customFormat="1" x14ac:dyDescent="0.45">
      <c r="A3745" s="89" t="s">
        <v>61</v>
      </c>
      <c r="B3745" s="89" t="s">
        <v>62</v>
      </c>
      <c r="C3745" s="89" t="s">
        <v>48</v>
      </c>
      <c r="D3745" s="90">
        <v>44646</v>
      </c>
      <c r="AI3745" s="89">
        <v>4.7792082999999999E-2</v>
      </c>
    </row>
    <row r="3746" spans="1:35" s="89" customFormat="1" x14ac:dyDescent="0.45">
      <c r="A3746" s="89" t="s">
        <v>61</v>
      </c>
      <c r="B3746" s="89" t="s">
        <v>62</v>
      </c>
      <c r="C3746" s="89" t="s">
        <v>48</v>
      </c>
      <c r="D3746" s="90">
        <v>44647</v>
      </c>
      <c r="AI3746" s="89">
        <v>4.9869999999999998E-2</v>
      </c>
    </row>
    <row r="3747" spans="1:35" s="89" customFormat="1" x14ac:dyDescent="0.45">
      <c r="A3747" s="89" t="s">
        <v>61</v>
      </c>
      <c r="B3747" s="89" t="s">
        <v>62</v>
      </c>
      <c r="C3747" s="89" t="s">
        <v>48</v>
      </c>
      <c r="D3747" s="90">
        <v>44648</v>
      </c>
      <c r="AI3747" s="89">
        <v>4.9869999999999998E-2</v>
      </c>
    </row>
    <row r="3748" spans="1:35" s="89" customFormat="1" x14ac:dyDescent="0.45">
      <c r="A3748" s="89" t="s">
        <v>61</v>
      </c>
      <c r="B3748" s="89" t="s">
        <v>62</v>
      </c>
      <c r="C3748" s="89" t="s">
        <v>48</v>
      </c>
      <c r="D3748" s="90">
        <v>44649</v>
      </c>
      <c r="AI3748" s="89">
        <v>4.9869999999999998E-2</v>
      </c>
    </row>
    <row r="3749" spans="1:35" s="89" customFormat="1" x14ac:dyDescent="0.45">
      <c r="A3749" s="89" t="s">
        <v>61</v>
      </c>
      <c r="B3749" s="89" t="s">
        <v>62</v>
      </c>
      <c r="C3749" s="89" t="s">
        <v>48</v>
      </c>
      <c r="D3749" s="90">
        <v>44650</v>
      </c>
      <c r="AI3749" s="89">
        <v>4.9869999999999998E-2</v>
      </c>
    </row>
    <row r="3750" spans="1:35" s="89" customFormat="1" x14ac:dyDescent="0.45">
      <c r="A3750" s="89" t="s">
        <v>61</v>
      </c>
      <c r="B3750" s="89" t="s">
        <v>62</v>
      </c>
      <c r="C3750" s="89" t="s">
        <v>48</v>
      </c>
      <c r="D3750" s="90">
        <v>44651</v>
      </c>
      <c r="AI3750" s="89">
        <v>4.9869999999999998E-2</v>
      </c>
    </row>
    <row r="3751" spans="1:35" s="89" customFormat="1" x14ac:dyDescent="0.45">
      <c r="A3751" s="89" t="s">
        <v>61</v>
      </c>
      <c r="B3751" s="89" t="s">
        <v>62</v>
      </c>
      <c r="C3751" s="89" t="s">
        <v>48</v>
      </c>
      <c r="D3751" s="90">
        <v>44652</v>
      </c>
      <c r="AI3751" s="89">
        <v>4.9869999999999998E-2</v>
      </c>
    </row>
    <row r="3752" spans="1:35" s="89" customFormat="1" x14ac:dyDescent="0.45">
      <c r="A3752" s="89" t="s">
        <v>61</v>
      </c>
      <c r="B3752" s="89" t="s">
        <v>62</v>
      </c>
      <c r="C3752" s="89" t="s">
        <v>48</v>
      </c>
      <c r="D3752" s="90">
        <v>44653</v>
      </c>
      <c r="AI3752" s="89">
        <v>4.9869999999999998E-2</v>
      </c>
    </row>
    <row r="3753" spans="1:35" s="89" customFormat="1" x14ac:dyDescent="0.45">
      <c r="A3753" s="89" t="s">
        <v>61</v>
      </c>
      <c r="B3753" s="89" t="s">
        <v>62</v>
      </c>
      <c r="C3753" s="89" t="s">
        <v>48</v>
      </c>
      <c r="D3753" s="90">
        <v>44654</v>
      </c>
      <c r="AI3753" s="89">
        <v>4.9869999999999998E-2</v>
      </c>
    </row>
    <row r="3754" spans="1:35" s="89" customFormat="1" x14ac:dyDescent="0.45">
      <c r="A3754" s="89" t="s">
        <v>61</v>
      </c>
      <c r="B3754" s="89" t="s">
        <v>62</v>
      </c>
      <c r="C3754" s="89" t="s">
        <v>48</v>
      </c>
      <c r="D3754" s="90">
        <v>44655</v>
      </c>
      <c r="AI3754" s="89">
        <v>4.9869999999999998E-2</v>
      </c>
    </row>
    <row r="3755" spans="1:35" s="89" customFormat="1" x14ac:dyDescent="0.45">
      <c r="A3755" s="89" t="s">
        <v>61</v>
      </c>
      <c r="B3755" s="89" t="s">
        <v>62</v>
      </c>
      <c r="C3755" s="89" t="s">
        <v>48</v>
      </c>
      <c r="D3755" s="90">
        <v>44656</v>
      </c>
      <c r="AI3755" s="89">
        <v>4.9869999999999998E-2</v>
      </c>
    </row>
    <row r="3756" spans="1:35" s="89" customFormat="1" x14ac:dyDescent="0.45">
      <c r="A3756" s="89" t="s">
        <v>61</v>
      </c>
      <c r="B3756" s="89" t="s">
        <v>62</v>
      </c>
      <c r="C3756" s="89" t="s">
        <v>48</v>
      </c>
      <c r="D3756" s="90">
        <v>44657</v>
      </c>
      <c r="AI3756" s="89">
        <v>4.9869999999999998E-2</v>
      </c>
    </row>
    <row r="3757" spans="1:35" s="89" customFormat="1" x14ac:dyDescent="0.45">
      <c r="A3757" s="89" t="s">
        <v>61</v>
      </c>
      <c r="B3757" s="89" t="s">
        <v>62</v>
      </c>
      <c r="C3757" s="89" t="s">
        <v>48</v>
      </c>
      <c r="D3757" s="90">
        <v>44658</v>
      </c>
      <c r="AI3757" s="89">
        <v>4.9869999999999998E-2</v>
      </c>
    </row>
    <row r="3758" spans="1:35" s="89" customFormat="1" x14ac:dyDescent="0.45">
      <c r="A3758" s="89" t="s">
        <v>61</v>
      </c>
      <c r="B3758" s="89" t="s">
        <v>62</v>
      </c>
      <c r="C3758" s="89" t="s">
        <v>48</v>
      </c>
      <c r="D3758" s="90">
        <v>44659</v>
      </c>
      <c r="AI3758" s="89">
        <v>4.9869999999999998E-2</v>
      </c>
    </row>
    <row r="3759" spans="1:35" s="89" customFormat="1" x14ac:dyDescent="0.45">
      <c r="A3759" s="89" t="s">
        <v>61</v>
      </c>
      <c r="B3759" s="89" t="s">
        <v>62</v>
      </c>
      <c r="C3759" s="89" t="s">
        <v>48</v>
      </c>
      <c r="D3759" s="90">
        <v>44660</v>
      </c>
      <c r="AI3759" s="89">
        <v>4.9869999999999998E-2</v>
      </c>
    </row>
    <row r="3760" spans="1:35" s="89" customFormat="1" x14ac:dyDescent="0.45">
      <c r="A3760" s="89" t="s">
        <v>61</v>
      </c>
      <c r="B3760" s="89" t="s">
        <v>62</v>
      </c>
      <c r="C3760" s="89" t="s">
        <v>48</v>
      </c>
      <c r="D3760" s="90">
        <v>44661</v>
      </c>
      <c r="AI3760" s="89">
        <v>4.9869999999999998E-2</v>
      </c>
    </row>
    <row r="3761" spans="1:35" s="89" customFormat="1" x14ac:dyDescent="0.45">
      <c r="A3761" s="89" t="s">
        <v>61</v>
      </c>
      <c r="B3761" s="89" t="s">
        <v>62</v>
      </c>
      <c r="C3761" s="89" t="s">
        <v>48</v>
      </c>
      <c r="D3761" s="90">
        <v>44662</v>
      </c>
      <c r="AI3761" s="89">
        <v>4.9869999999999998E-2</v>
      </c>
    </row>
    <row r="3762" spans="1:35" s="89" customFormat="1" x14ac:dyDescent="0.45">
      <c r="A3762" s="89" t="s">
        <v>61</v>
      </c>
      <c r="B3762" s="89" t="s">
        <v>62</v>
      </c>
      <c r="C3762" s="89" t="s">
        <v>48</v>
      </c>
      <c r="D3762" s="90">
        <v>44663</v>
      </c>
      <c r="AI3762" s="89">
        <v>4.9869999999999998E-2</v>
      </c>
    </row>
    <row r="3763" spans="1:35" s="89" customFormat="1" x14ac:dyDescent="0.45">
      <c r="A3763" s="89" t="s">
        <v>61</v>
      </c>
      <c r="B3763" s="89" t="s">
        <v>62</v>
      </c>
      <c r="C3763" s="89" t="s">
        <v>48</v>
      </c>
      <c r="D3763" s="90">
        <v>44664</v>
      </c>
      <c r="AI3763" s="89">
        <v>4.9869999999999998E-2</v>
      </c>
    </row>
    <row r="3764" spans="1:35" s="89" customFormat="1" x14ac:dyDescent="0.45">
      <c r="A3764" s="89" t="s">
        <v>61</v>
      </c>
      <c r="B3764" s="89" t="s">
        <v>62</v>
      </c>
      <c r="C3764" s="89" t="s">
        <v>48</v>
      </c>
      <c r="D3764" s="90">
        <v>44665</v>
      </c>
      <c r="AI3764" s="89">
        <v>4.9869999999999998E-2</v>
      </c>
    </row>
    <row r="3765" spans="1:35" s="89" customFormat="1" x14ac:dyDescent="0.45">
      <c r="A3765" s="89" t="s">
        <v>61</v>
      </c>
      <c r="B3765" s="89" t="s">
        <v>62</v>
      </c>
      <c r="C3765" s="89" t="s">
        <v>48</v>
      </c>
      <c r="D3765" s="90">
        <v>44666</v>
      </c>
      <c r="AI3765" s="89">
        <v>4.9869999999999998E-2</v>
      </c>
    </row>
    <row r="3766" spans="1:35" s="89" customFormat="1" x14ac:dyDescent="0.45">
      <c r="A3766" s="89" t="s">
        <v>61</v>
      </c>
      <c r="B3766" s="89" t="s">
        <v>62</v>
      </c>
      <c r="C3766" s="89" t="s">
        <v>48</v>
      </c>
      <c r="D3766" s="90">
        <v>44667</v>
      </c>
      <c r="AI3766" s="89">
        <v>4.9869999999999998E-2</v>
      </c>
    </row>
    <row r="3767" spans="1:35" s="89" customFormat="1" x14ac:dyDescent="0.45">
      <c r="A3767" s="89" t="s">
        <v>61</v>
      </c>
      <c r="B3767" s="89" t="s">
        <v>62</v>
      </c>
      <c r="C3767" s="89" t="s">
        <v>48</v>
      </c>
      <c r="D3767" s="90">
        <v>44668</v>
      </c>
      <c r="AI3767" s="89">
        <v>4.9869999999999998E-2</v>
      </c>
    </row>
    <row r="3768" spans="1:35" s="89" customFormat="1" x14ac:dyDescent="0.45">
      <c r="A3768" s="89" t="s">
        <v>61</v>
      </c>
      <c r="B3768" s="89" t="s">
        <v>62</v>
      </c>
      <c r="C3768" s="89" t="s">
        <v>48</v>
      </c>
      <c r="D3768" s="90">
        <v>44669</v>
      </c>
      <c r="AI3768" s="89">
        <v>4.9869999999999998E-2</v>
      </c>
    </row>
    <row r="3769" spans="1:35" s="89" customFormat="1" x14ac:dyDescent="0.45">
      <c r="A3769" s="89" t="s">
        <v>61</v>
      </c>
      <c r="B3769" s="89" t="s">
        <v>62</v>
      </c>
      <c r="C3769" s="89" t="s">
        <v>48</v>
      </c>
      <c r="D3769" s="90">
        <v>44670</v>
      </c>
      <c r="AI3769" s="89">
        <v>4.9869999999999998E-2</v>
      </c>
    </row>
    <row r="3770" spans="1:35" s="89" customFormat="1" x14ac:dyDescent="0.45">
      <c r="A3770" s="89" t="s">
        <v>61</v>
      </c>
      <c r="B3770" s="89" t="s">
        <v>62</v>
      </c>
      <c r="C3770" s="89" t="s">
        <v>48</v>
      </c>
      <c r="D3770" s="90">
        <v>44671</v>
      </c>
      <c r="AI3770" s="89">
        <v>4.9869999999999998E-2</v>
      </c>
    </row>
    <row r="3771" spans="1:35" s="89" customFormat="1" x14ac:dyDescent="0.45">
      <c r="A3771" s="89" t="s">
        <v>61</v>
      </c>
      <c r="B3771" s="89" t="s">
        <v>62</v>
      </c>
      <c r="C3771" s="89" t="s">
        <v>48</v>
      </c>
      <c r="D3771" s="90">
        <v>44672</v>
      </c>
      <c r="AI3771" s="89">
        <v>4.9869999999999998E-2</v>
      </c>
    </row>
    <row r="3772" spans="1:35" s="89" customFormat="1" x14ac:dyDescent="0.45">
      <c r="A3772" s="89" t="s">
        <v>61</v>
      </c>
      <c r="B3772" s="89" t="s">
        <v>62</v>
      </c>
      <c r="C3772" s="89" t="s">
        <v>48</v>
      </c>
      <c r="D3772" s="90">
        <v>44673</v>
      </c>
      <c r="AI3772" s="89">
        <v>4.9869999999999998E-2</v>
      </c>
    </row>
    <row r="3773" spans="1:35" s="89" customFormat="1" x14ac:dyDescent="0.45">
      <c r="A3773" s="89" t="s">
        <v>61</v>
      </c>
      <c r="B3773" s="89" t="s">
        <v>62</v>
      </c>
      <c r="C3773" s="89" t="s">
        <v>48</v>
      </c>
      <c r="D3773" s="90">
        <v>44674</v>
      </c>
      <c r="AI3773" s="89">
        <v>4.9869999999999998E-2</v>
      </c>
    </row>
    <row r="3774" spans="1:35" s="89" customFormat="1" x14ac:dyDescent="0.45">
      <c r="A3774" s="89" t="s">
        <v>61</v>
      </c>
      <c r="B3774" s="89" t="s">
        <v>62</v>
      </c>
      <c r="C3774" s="89" t="s">
        <v>48</v>
      </c>
      <c r="D3774" s="90">
        <v>44675</v>
      </c>
      <c r="AI3774" s="89">
        <v>4.9869999999999998E-2</v>
      </c>
    </row>
    <row r="3775" spans="1:35" s="89" customFormat="1" x14ac:dyDescent="0.45">
      <c r="A3775" s="89" t="s">
        <v>61</v>
      </c>
      <c r="B3775" s="89" t="s">
        <v>62</v>
      </c>
      <c r="C3775" s="89" t="s">
        <v>48</v>
      </c>
      <c r="D3775" s="90">
        <v>44676</v>
      </c>
      <c r="AI3775" s="89">
        <v>4.9869999999999998E-2</v>
      </c>
    </row>
    <row r="3776" spans="1:35" s="89" customFormat="1" x14ac:dyDescent="0.45">
      <c r="A3776" s="89" t="s">
        <v>61</v>
      </c>
      <c r="B3776" s="89" t="s">
        <v>62</v>
      </c>
      <c r="C3776" s="89" t="s">
        <v>48</v>
      </c>
      <c r="D3776" s="90">
        <v>44677</v>
      </c>
      <c r="AI3776" s="89">
        <v>4.9869999999999998E-2</v>
      </c>
    </row>
    <row r="3777" spans="1:35" s="89" customFormat="1" x14ac:dyDescent="0.45">
      <c r="A3777" s="89" t="s">
        <v>61</v>
      </c>
      <c r="B3777" s="89" t="s">
        <v>62</v>
      </c>
      <c r="C3777" s="89" t="s">
        <v>48</v>
      </c>
      <c r="D3777" s="90">
        <v>44678</v>
      </c>
      <c r="AI3777" s="89">
        <v>4.9869999999999998E-2</v>
      </c>
    </row>
    <row r="3778" spans="1:35" s="89" customFormat="1" x14ac:dyDescent="0.45">
      <c r="A3778" s="89" t="s">
        <v>61</v>
      </c>
      <c r="B3778" s="89" t="s">
        <v>62</v>
      </c>
      <c r="C3778" s="89" t="s">
        <v>48</v>
      </c>
      <c r="D3778" s="90">
        <v>44679</v>
      </c>
      <c r="AI3778" s="89">
        <v>4.9869999999999998E-2</v>
      </c>
    </row>
    <row r="3779" spans="1:35" s="89" customFormat="1" x14ac:dyDescent="0.45">
      <c r="A3779" s="89" t="s">
        <v>61</v>
      </c>
      <c r="B3779" s="89" t="s">
        <v>62</v>
      </c>
      <c r="C3779" s="89" t="s">
        <v>48</v>
      </c>
      <c r="D3779" s="90">
        <v>44680</v>
      </c>
      <c r="AI3779" s="89">
        <v>4.9869999999999998E-2</v>
      </c>
    </row>
    <row r="3780" spans="1:35" s="89" customFormat="1" x14ac:dyDescent="0.45">
      <c r="A3780" s="89" t="s">
        <v>61</v>
      </c>
      <c r="B3780" s="89" t="s">
        <v>62</v>
      </c>
      <c r="C3780" s="89" t="s">
        <v>48</v>
      </c>
      <c r="D3780" s="90">
        <v>44681</v>
      </c>
      <c r="AI3780" s="89">
        <v>4.9869999999999998E-2</v>
      </c>
    </row>
    <row r="3781" spans="1:35" s="89" customFormat="1" x14ac:dyDescent="0.45">
      <c r="A3781" s="89" t="s">
        <v>61</v>
      </c>
      <c r="B3781" s="89" t="s">
        <v>62</v>
      </c>
      <c r="C3781" s="89" t="s">
        <v>48</v>
      </c>
      <c r="D3781" s="90">
        <v>44682</v>
      </c>
      <c r="AI3781" s="89">
        <v>4.9869999999999998E-2</v>
      </c>
    </row>
    <row r="3782" spans="1:35" s="89" customFormat="1" x14ac:dyDescent="0.45">
      <c r="A3782" s="89" t="s">
        <v>61</v>
      </c>
      <c r="B3782" s="89" t="s">
        <v>62</v>
      </c>
      <c r="C3782" s="89" t="s">
        <v>48</v>
      </c>
      <c r="D3782" s="90">
        <v>44683</v>
      </c>
      <c r="AI3782" s="89">
        <v>4.9869999999999998E-2</v>
      </c>
    </row>
    <row r="3783" spans="1:35" s="89" customFormat="1" x14ac:dyDescent="0.45">
      <c r="A3783" s="89" t="s">
        <v>61</v>
      </c>
      <c r="B3783" s="89" t="s">
        <v>62</v>
      </c>
      <c r="C3783" s="89" t="s">
        <v>48</v>
      </c>
      <c r="D3783" s="90">
        <v>44684</v>
      </c>
      <c r="AI3783" s="89">
        <v>4.9869999999999998E-2</v>
      </c>
    </row>
    <row r="3784" spans="1:35" s="89" customFormat="1" x14ac:dyDescent="0.45">
      <c r="A3784" s="89" t="s">
        <v>61</v>
      </c>
      <c r="B3784" s="89" t="s">
        <v>62</v>
      </c>
      <c r="C3784" s="89" t="s">
        <v>48</v>
      </c>
      <c r="D3784" s="90">
        <v>44685</v>
      </c>
      <c r="AI3784" s="89">
        <v>4.9869999999999998E-2</v>
      </c>
    </row>
    <row r="3785" spans="1:35" s="89" customFormat="1" x14ac:dyDescent="0.45">
      <c r="A3785" s="89" t="s">
        <v>61</v>
      </c>
      <c r="B3785" s="89" t="s">
        <v>62</v>
      </c>
      <c r="C3785" s="89" t="s">
        <v>48</v>
      </c>
      <c r="D3785" s="90">
        <v>44686</v>
      </c>
      <c r="AI3785" s="89">
        <v>4.9869999999999998E-2</v>
      </c>
    </row>
    <row r="3786" spans="1:35" s="89" customFormat="1" x14ac:dyDescent="0.45">
      <c r="A3786" s="89" t="s">
        <v>61</v>
      </c>
      <c r="B3786" s="89" t="s">
        <v>62</v>
      </c>
      <c r="C3786" s="89" t="s">
        <v>48</v>
      </c>
      <c r="D3786" s="90">
        <v>44687</v>
      </c>
      <c r="AI3786" s="89">
        <v>4.9869999999999998E-2</v>
      </c>
    </row>
    <row r="3787" spans="1:35" s="89" customFormat="1" x14ac:dyDescent="0.45">
      <c r="A3787" s="89" t="s">
        <v>61</v>
      </c>
      <c r="B3787" s="89" t="s">
        <v>62</v>
      </c>
      <c r="C3787" s="89" t="s">
        <v>48</v>
      </c>
      <c r="D3787" s="90">
        <v>44688</v>
      </c>
      <c r="AI3787" s="89">
        <v>4.9869999999999998E-2</v>
      </c>
    </row>
    <row r="3788" spans="1:35" s="89" customFormat="1" x14ac:dyDescent="0.45">
      <c r="A3788" s="89" t="s">
        <v>61</v>
      </c>
      <c r="B3788" s="89" t="s">
        <v>62</v>
      </c>
      <c r="C3788" s="89" t="s">
        <v>48</v>
      </c>
      <c r="D3788" s="90">
        <v>44689</v>
      </c>
      <c r="AI3788" s="89">
        <v>4.9869999999999998E-2</v>
      </c>
    </row>
    <row r="3789" spans="1:35" s="89" customFormat="1" x14ac:dyDescent="0.45">
      <c r="A3789" s="89" t="s">
        <v>61</v>
      </c>
      <c r="B3789" s="89" t="s">
        <v>62</v>
      </c>
      <c r="C3789" s="89" t="s">
        <v>48</v>
      </c>
      <c r="D3789" s="90">
        <v>44690</v>
      </c>
      <c r="AI3789" s="89">
        <v>4.9869999999999998E-2</v>
      </c>
    </row>
    <row r="3790" spans="1:35" s="89" customFormat="1" x14ac:dyDescent="0.45">
      <c r="A3790" s="89" t="s">
        <v>61</v>
      </c>
      <c r="B3790" s="89" t="s">
        <v>62</v>
      </c>
      <c r="C3790" s="89" t="s">
        <v>48</v>
      </c>
      <c r="D3790" s="90">
        <v>44691</v>
      </c>
      <c r="AI3790" s="89">
        <v>4.9869999999999998E-2</v>
      </c>
    </row>
    <row r="3791" spans="1:35" s="89" customFormat="1" x14ac:dyDescent="0.45">
      <c r="A3791" s="89" t="s">
        <v>61</v>
      </c>
      <c r="B3791" s="89" t="s">
        <v>62</v>
      </c>
      <c r="C3791" s="89" t="s">
        <v>48</v>
      </c>
      <c r="D3791" s="90">
        <v>44692</v>
      </c>
      <c r="AI3791" s="89">
        <v>4.9869999999999998E-2</v>
      </c>
    </row>
    <row r="3792" spans="1:35" s="89" customFormat="1" x14ac:dyDescent="0.45">
      <c r="A3792" s="89" t="s">
        <v>61</v>
      </c>
      <c r="B3792" s="89" t="s">
        <v>62</v>
      </c>
      <c r="C3792" s="89" t="s">
        <v>48</v>
      </c>
      <c r="D3792" s="90">
        <v>44693</v>
      </c>
      <c r="AI3792" s="89">
        <v>4.9869999999999998E-2</v>
      </c>
    </row>
    <row r="3793" spans="1:35" s="89" customFormat="1" x14ac:dyDescent="0.45">
      <c r="A3793" s="89" t="s">
        <v>61</v>
      </c>
      <c r="B3793" s="89" t="s">
        <v>62</v>
      </c>
      <c r="C3793" s="89" t="s">
        <v>48</v>
      </c>
      <c r="D3793" s="90">
        <v>44694</v>
      </c>
      <c r="AI3793" s="89">
        <v>4.9869999999999998E-2</v>
      </c>
    </row>
    <row r="3794" spans="1:35" s="89" customFormat="1" x14ac:dyDescent="0.45">
      <c r="A3794" s="89" t="s">
        <v>61</v>
      </c>
      <c r="B3794" s="89" t="s">
        <v>62</v>
      </c>
      <c r="C3794" s="89" t="s">
        <v>48</v>
      </c>
      <c r="D3794" s="90">
        <v>44695</v>
      </c>
      <c r="AI3794" s="89">
        <v>4.9869999999999998E-2</v>
      </c>
    </row>
    <row r="3795" spans="1:35" s="89" customFormat="1" x14ac:dyDescent="0.45">
      <c r="A3795" s="89" t="s">
        <v>61</v>
      </c>
      <c r="B3795" s="89" t="s">
        <v>62</v>
      </c>
      <c r="C3795" s="89" t="s">
        <v>48</v>
      </c>
      <c r="D3795" s="90">
        <v>44696</v>
      </c>
      <c r="AI3795" s="89">
        <v>4.9869999999999998E-2</v>
      </c>
    </row>
    <row r="3796" spans="1:35" s="89" customFormat="1" x14ac:dyDescent="0.45">
      <c r="A3796" s="89" t="s">
        <v>61</v>
      </c>
      <c r="B3796" s="89" t="s">
        <v>62</v>
      </c>
      <c r="C3796" s="89" t="s">
        <v>48</v>
      </c>
      <c r="D3796" s="90">
        <v>44697</v>
      </c>
      <c r="AI3796" s="89">
        <v>4.9869999999999998E-2</v>
      </c>
    </row>
    <row r="3797" spans="1:35" s="89" customFormat="1" x14ac:dyDescent="0.45">
      <c r="A3797" s="89" t="s">
        <v>61</v>
      </c>
      <c r="B3797" s="89" t="s">
        <v>62</v>
      </c>
      <c r="C3797" s="89" t="s">
        <v>48</v>
      </c>
      <c r="D3797" s="90">
        <v>44698</v>
      </c>
      <c r="AI3797" s="89">
        <v>4.9869999999999998E-2</v>
      </c>
    </row>
    <row r="3798" spans="1:35" s="89" customFormat="1" x14ac:dyDescent="0.45">
      <c r="A3798" s="89" t="s">
        <v>61</v>
      </c>
      <c r="B3798" s="89" t="s">
        <v>62</v>
      </c>
      <c r="C3798" s="89" t="s">
        <v>48</v>
      </c>
      <c r="D3798" s="90">
        <v>44699</v>
      </c>
      <c r="AI3798" s="89">
        <v>4.9869999999999998E-2</v>
      </c>
    </row>
    <row r="3799" spans="1:35" s="89" customFormat="1" x14ac:dyDescent="0.45">
      <c r="A3799" s="89" t="s">
        <v>61</v>
      </c>
      <c r="B3799" s="89" t="s">
        <v>62</v>
      </c>
      <c r="C3799" s="89" t="s">
        <v>48</v>
      </c>
      <c r="D3799" s="90">
        <v>44700</v>
      </c>
      <c r="AI3799" s="89">
        <v>4.9869999999999998E-2</v>
      </c>
    </row>
    <row r="3800" spans="1:35" s="89" customFormat="1" x14ac:dyDescent="0.45">
      <c r="A3800" s="89" t="s">
        <v>61</v>
      </c>
      <c r="B3800" s="89" t="s">
        <v>62</v>
      </c>
      <c r="C3800" s="89" t="s">
        <v>48</v>
      </c>
      <c r="D3800" s="90">
        <v>44701</v>
      </c>
      <c r="AI3800" s="89">
        <v>4.9869999999999998E-2</v>
      </c>
    </row>
    <row r="3801" spans="1:35" s="89" customFormat="1" x14ac:dyDescent="0.45">
      <c r="A3801" s="89" t="s">
        <v>61</v>
      </c>
      <c r="B3801" s="89" t="s">
        <v>62</v>
      </c>
      <c r="C3801" s="89" t="s">
        <v>48</v>
      </c>
      <c r="D3801" s="90">
        <v>44702</v>
      </c>
      <c r="AI3801" s="89">
        <v>4.9869999999999998E-2</v>
      </c>
    </row>
    <row r="3802" spans="1:35" s="89" customFormat="1" x14ac:dyDescent="0.45">
      <c r="A3802" s="89" t="s">
        <v>61</v>
      </c>
      <c r="B3802" s="89" t="s">
        <v>62</v>
      </c>
      <c r="C3802" s="89" t="s">
        <v>48</v>
      </c>
      <c r="D3802" s="90">
        <v>44703</v>
      </c>
      <c r="AI3802" s="89">
        <v>4.9869999999999998E-2</v>
      </c>
    </row>
    <row r="3803" spans="1:35" s="89" customFormat="1" x14ac:dyDescent="0.45">
      <c r="A3803" s="89" t="s">
        <v>61</v>
      </c>
      <c r="B3803" s="89" t="s">
        <v>62</v>
      </c>
      <c r="C3803" s="89" t="s">
        <v>48</v>
      </c>
      <c r="D3803" s="90">
        <v>44704</v>
      </c>
      <c r="AI3803" s="89">
        <v>4.9869999999999998E-2</v>
      </c>
    </row>
    <row r="3804" spans="1:35" s="89" customFormat="1" x14ac:dyDescent="0.45">
      <c r="A3804" s="89" t="s">
        <v>61</v>
      </c>
      <c r="B3804" s="89" t="s">
        <v>62</v>
      </c>
      <c r="C3804" s="89" t="s">
        <v>48</v>
      </c>
      <c r="D3804" s="90">
        <v>44705</v>
      </c>
      <c r="AI3804" s="89">
        <v>4.9869999999999998E-2</v>
      </c>
    </row>
    <row r="3805" spans="1:35" s="89" customFormat="1" x14ac:dyDescent="0.45">
      <c r="A3805" s="89" t="s">
        <v>61</v>
      </c>
      <c r="B3805" s="89" t="s">
        <v>62</v>
      </c>
      <c r="C3805" s="89" t="s">
        <v>48</v>
      </c>
      <c r="D3805" s="90">
        <v>44706</v>
      </c>
      <c r="AI3805" s="89">
        <v>4.9869999999999998E-2</v>
      </c>
    </row>
    <row r="3806" spans="1:35" s="89" customFormat="1" x14ac:dyDescent="0.45">
      <c r="A3806" s="89" t="s">
        <v>61</v>
      </c>
      <c r="B3806" s="89" t="s">
        <v>62</v>
      </c>
      <c r="C3806" s="89" t="s">
        <v>48</v>
      </c>
      <c r="D3806" s="90">
        <v>44707</v>
      </c>
      <c r="AI3806" s="89">
        <v>4.9869999999999998E-2</v>
      </c>
    </row>
    <row r="3807" spans="1:35" s="89" customFormat="1" x14ac:dyDescent="0.45">
      <c r="A3807" s="89" t="s">
        <v>61</v>
      </c>
      <c r="B3807" s="89" t="s">
        <v>62</v>
      </c>
      <c r="C3807" s="89" t="s">
        <v>48</v>
      </c>
      <c r="D3807" s="90">
        <v>44708</v>
      </c>
      <c r="AI3807" s="89">
        <v>4.9869999999999998E-2</v>
      </c>
    </row>
    <row r="3808" spans="1:35" s="89" customFormat="1" x14ac:dyDescent="0.45">
      <c r="A3808" s="89" t="s">
        <v>61</v>
      </c>
      <c r="B3808" s="89" t="s">
        <v>62</v>
      </c>
      <c r="C3808" s="89" t="s">
        <v>48</v>
      </c>
      <c r="D3808" s="90">
        <v>44709</v>
      </c>
      <c r="AI3808" s="89">
        <v>4.9869999999999998E-2</v>
      </c>
    </row>
    <row r="3809" spans="1:35" s="89" customFormat="1" x14ac:dyDescent="0.45">
      <c r="A3809" s="89" t="s">
        <v>61</v>
      </c>
      <c r="B3809" s="89" t="s">
        <v>62</v>
      </c>
      <c r="C3809" s="89" t="s">
        <v>48</v>
      </c>
      <c r="D3809" s="90">
        <v>44710</v>
      </c>
      <c r="AI3809" s="89">
        <v>4.9869999999999998E-2</v>
      </c>
    </row>
    <row r="3810" spans="1:35" s="89" customFormat="1" x14ac:dyDescent="0.45">
      <c r="A3810" s="89" t="s">
        <v>61</v>
      </c>
      <c r="B3810" s="89" t="s">
        <v>62</v>
      </c>
      <c r="C3810" s="89" t="s">
        <v>48</v>
      </c>
      <c r="D3810" s="90">
        <v>44711</v>
      </c>
      <c r="AI3810" s="89">
        <v>4.9869999999999998E-2</v>
      </c>
    </row>
    <row r="3811" spans="1:35" s="89" customFormat="1" x14ac:dyDescent="0.45">
      <c r="A3811" s="89" t="s">
        <v>61</v>
      </c>
      <c r="B3811" s="89" t="s">
        <v>62</v>
      </c>
      <c r="C3811" s="89" t="s">
        <v>48</v>
      </c>
      <c r="D3811" s="90">
        <v>44712</v>
      </c>
      <c r="AI3811" s="89">
        <v>4.9869999999999998E-2</v>
      </c>
    </row>
    <row r="3812" spans="1:35" s="89" customFormat="1" x14ac:dyDescent="0.45">
      <c r="A3812" s="89" t="s">
        <v>61</v>
      </c>
      <c r="B3812" s="89" t="s">
        <v>62</v>
      </c>
      <c r="C3812" s="89" t="s">
        <v>48</v>
      </c>
      <c r="D3812" s="90">
        <v>44713</v>
      </c>
      <c r="AI3812" s="89">
        <v>4.9869999999999998E-2</v>
      </c>
    </row>
    <row r="3813" spans="1:35" s="89" customFormat="1" x14ac:dyDescent="0.45">
      <c r="A3813" s="89" t="s">
        <v>61</v>
      </c>
      <c r="B3813" s="89" t="s">
        <v>62</v>
      </c>
      <c r="C3813" s="89" t="s">
        <v>48</v>
      </c>
      <c r="D3813" s="90">
        <v>44714</v>
      </c>
      <c r="AI3813" s="89">
        <v>4.9869999999999998E-2</v>
      </c>
    </row>
    <row r="3814" spans="1:35" s="89" customFormat="1" x14ac:dyDescent="0.45">
      <c r="A3814" s="89" t="s">
        <v>61</v>
      </c>
      <c r="B3814" s="89" t="s">
        <v>62</v>
      </c>
      <c r="C3814" s="89" t="s">
        <v>48</v>
      </c>
      <c r="D3814" s="90">
        <v>44715</v>
      </c>
      <c r="AI3814" s="89">
        <v>4.9869999999999998E-2</v>
      </c>
    </row>
    <row r="3815" spans="1:35" s="89" customFormat="1" x14ac:dyDescent="0.45">
      <c r="A3815" s="89" t="s">
        <v>61</v>
      </c>
      <c r="B3815" s="89" t="s">
        <v>62</v>
      </c>
      <c r="C3815" s="89" t="s">
        <v>48</v>
      </c>
      <c r="D3815" s="90">
        <v>44716</v>
      </c>
      <c r="AI3815" s="89">
        <v>4.9869999999999998E-2</v>
      </c>
    </row>
    <row r="3816" spans="1:35" s="89" customFormat="1" x14ac:dyDescent="0.45">
      <c r="A3816" s="89" t="s">
        <v>61</v>
      </c>
      <c r="B3816" s="89" t="s">
        <v>62</v>
      </c>
      <c r="C3816" s="89" t="s">
        <v>48</v>
      </c>
      <c r="D3816" s="90">
        <v>44717</v>
      </c>
      <c r="AI3816" s="89">
        <v>4.9869999999999998E-2</v>
      </c>
    </row>
    <row r="3817" spans="1:35" s="89" customFormat="1" x14ac:dyDescent="0.45">
      <c r="A3817" s="89" t="s">
        <v>61</v>
      </c>
      <c r="B3817" s="89" t="s">
        <v>62</v>
      </c>
      <c r="C3817" s="89" t="s">
        <v>48</v>
      </c>
      <c r="D3817" s="90">
        <v>44718</v>
      </c>
      <c r="AI3817" s="89">
        <v>4.9869999999999998E-2</v>
      </c>
    </row>
    <row r="3818" spans="1:35" s="89" customFormat="1" x14ac:dyDescent="0.45">
      <c r="A3818" s="89" t="s">
        <v>61</v>
      </c>
      <c r="B3818" s="89" t="s">
        <v>62</v>
      </c>
      <c r="C3818" s="89" t="s">
        <v>48</v>
      </c>
      <c r="D3818" s="90">
        <v>44719</v>
      </c>
      <c r="AI3818" s="89">
        <v>4.9869999999999998E-2</v>
      </c>
    </row>
    <row r="3819" spans="1:35" s="89" customFormat="1" x14ac:dyDescent="0.45">
      <c r="A3819" s="89" t="s">
        <v>61</v>
      </c>
      <c r="B3819" s="89" t="s">
        <v>62</v>
      </c>
      <c r="C3819" s="89" t="s">
        <v>48</v>
      </c>
      <c r="D3819" s="90">
        <v>44720</v>
      </c>
      <c r="AI3819" s="89">
        <v>4.9869999999999998E-2</v>
      </c>
    </row>
    <row r="3820" spans="1:35" s="89" customFormat="1" x14ac:dyDescent="0.45">
      <c r="A3820" s="89" t="s">
        <v>61</v>
      </c>
      <c r="B3820" s="89" t="s">
        <v>62</v>
      </c>
      <c r="C3820" s="89" t="s">
        <v>48</v>
      </c>
      <c r="D3820" s="90">
        <v>44721</v>
      </c>
      <c r="AI3820" s="89">
        <v>4.9869999999999998E-2</v>
      </c>
    </row>
    <row r="3821" spans="1:35" s="89" customFormat="1" x14ac:dyDescent="0.45">
      <c r="A3821" s="89" t="s">
        <v>61</v>
      </c>
      <c r="B3821" s="89" t="s">
        <v>62</v>
      </c>
      <c r="C3821" s="89" t="s">
        <v>48</v>
      </c>
      <c r="D3821" s="90">
        <v>44722</v>
      </c>
      <c r="AI3821" s="89">
        <v>4.9869999999999998E-2</v>
      </c>
    </row>
    <row r="3822" spans="1:35" s="89" customFormat="1" x14ac:dyDescent="0.45">
      <c r="A3822" s="89" t="s">
        <v>61</v>
      </c>
      <c r="B3822" s="89" t="s">
        <v>62</v>
      </c>
      <c r="C3822" s="89" t="s">
        <v>48</v>
      </c>
      <c r="D3822" s="90">
        <v>44723</v>
      </c>
      <c r="AI3822" s="89">
        <v>4.9869999999999998E-2</v>
      </c>
    </row>
    <row r="3823" spans="1:35" s="89" customFormat="1" x14ac:dyDescent="0.45">
      <c r="A3823" s="89" t="s">
        <v>61</v>
      </c>
      <c r="B3823" s="89" t="s">
        <v>62</v>
      </c>
      <c r="C3823" s="89" t="s">
        <v>48</v>
      </c>
      <c r="D3823" s="90">
        <v>44724</v>
      </c>
      <c r="AI3823" s="89">
        <v>4.9869999999999998E-2</v>
      </c>
    </row>
    <row r="3824" spans="1:35" s="89" customFormat="1" x14ac:dyDescent="0.45">
      <c r="A3824" s="89" t="s">
        <v>61</v>
      </c>
      <c r="B3824" s="89" t="s">
        <v>62</v>
      </c>
      <c r="C3824" s="89" t="s">
        <v>48</v>
      </c>
      <c r="D3824" s="90">
        <v>44725</v>
      </c>
      <c r="AI3824" s="89">
        <v>4.9869999999999998E-2</v>
      </c>
    </row>
    <row r="3825" spans="1:35" s="89" customFormat="1" x14ac:dyDescent="0.45">
      <c r="A3825" s="89" t="s">
        <v>61</v>
      </c>
      <c r="B3825" s="89" t="s">
        <v>62</v>
      </c>
      <c r="C3825" s="89" t="s">
        <v>48</v>
      </c>
      <c r="D3825" s="90">
        <v>44726</v>
      </c>
      <c r="AI3825" s="89">
        <v>4.9869999999999998E-2</v>
      </c>
    </row>
    <row r="3826" spans="1:35" s="89" customFormat="1" x14ac:dyDescent="0.45">
      <c r="A3826" s="89" t="s">
        <v>61</v>
      </c>
      <c r="B3826" s="89" t="s">
        <v>62</v>
      </c>
      <c r="C3826" s="89" t="s">
        <v>48</v>
      </c>
      <c r="D3826" s="90">
        <v>44727</v>
      </c>
      <c r="AI3826" s="89">
        <v>4.9869999999999998E-2</v>
      </c>
    </row>
    <row r="3827" spans="1:35" s="89" customFormat="1" x14ac:dyDescent="0.45">
      <c r="A3827" s="89" t="s">
        <v>61</v>
      </c>
      <c r="B3827" s="89" t="s">
        <v>62</v>
      </c>
      <c r="C3827" s="89" t="s">
        <v>48</v>
      </c>
      <c r="D3827" s="90">
        <v>44728</v>
      </c>
      <c r="AI3827" s="89">
        <v>4.9869999999999998E-2</v>
      </c>
    </row>
    <row r="3828" spans="1:35" s="89" customFormat="1" x14ac:dyDescent="0.45">
      <c r="A3828" s="89" t="s">
        <v>61</v>
      </c>
      <c r="B3828" s="89" t="s">
        <v>62</v>
      </c>
      <c r="C3828" s="89" t="s">
        <v>48</v>
      </c>
      <c r="D3828" s="90">
        <v>44729</v>
      </c>
      <c r="AI3828" s="89">
        <v>4.9869999999999998E-2</v>
      </c>
    </row>
    <row r="3829" spans="1:35" s="89" customFormat="1" x14ac:dyDescent="0.45">
      <c r="A3829" s="89" t="s">
        <v>61</v>
      </c>
      <c r="B3829" s="89" t="s">
        <v>62</v>
      </c>
      <c r="C3829" s="89" t="s">
        <v>48</v>
      </c>
      <c r="D3829" s="90">
        <v>44730</v>
      </c>
      <c r="AI3829" s="89">
        <v>4.9869999999999998E-2</v>
      </c>
    </row>
    <row r="3830" spans="1:35" s="89" customFormat="1" x14ac:dyDescent="0.45">
      <c r="A3830" s="89" t="s">
        <v>61</v>
      </c>
      <c r="B3830" s="89" t="s">
        <v>62</v>
      </c>
      <c r="C3830" s="89" t="s">
        <v>48</v>
      </c>
      <c r="D3830" s="90">
        <v>44731</v>
      </c>
      <c r="AI3830" s="89">
        <v>4.9869999999999998E-2</v>
      </c>
    </row>
    <row r="3831" spans="1:35" s="89" customFormat="1" x14ac:dyDescent="0.45">
      <c r="A3831" s="89" t="s">
        <v>61</v>
      </c>
      <c r="B3831" s="89" t="s">
        <v>62</v>
      </c>
      <c r="C3831" s="89" t="s">
        <v>48</v>
      </c>
      <c r="D3831" s="90">
        <v>44732</v>
      </c>
      <c r="AI3831" s="89">
        <v>4.9869999999999998E-2</v>
      </c>
    </row>
    <row r="3832" spans="1:35" s="89" customFormat="1" x14ac:dyDescent="0.45">
      <c r="A3832" s="89" t="s">
        <v>61</v>
      </c>
      <c r="B3832" s="89" t="s">
        <v>62</v>
      </c>
      <c r="C3832" s="89" t="s">
        <v>48</v>
      </c>
      <c r="D3832" s="90">
        <v>44733</v>
      </c>
      <c r="AI3832" s="89">
        <v>4.9869999999999998E-2</v>
      </c>
    </row>
    <row r="3833" spans="1:35" s="89" customFormat="1" x14ac:dyDescent="0.45">
      <c r="A3833" s="89" t="s">
        <v>61</v>
      </c>
      <c r="B3833" s="89" t="s">
        <v>62</v>
      </c>
      <c r="C3833" s="89" t="s">
        <v>48</v>
      </c>
      <c r="D3833" s="90">
        <v>44734</v>
      </c>
      <c r="AI3833" s="89">
        <v>4.9869999999999998E-2</v>
      </c>
    </row>
    <row r="3834" spans="1:35" s="89" customFormat="1" x14ac:dyDescent="0.45">
      <c r="A3834" s="89" t="s">
        <v>61</v>
      </c>
      <c r="B3834" s="89" t="s">
        <v>62</v>
      </c>
      <c r="C3834" s="89" t="s">
        <v>48</v>
      </c>
      <c r="D3834" s="90">
        <v>44735</v>
      </c>
      <c r="AI3834" s="89">
        <v>4.9869999999999998E-2</v>
      </c>
    </row>
    <row r="3835" spans="1:35" s="89" customFormat="1" x14ac:dyDescent="0.45">
      <c r="A3835" s="89" t="s">
        <v>61</v>
      </c>
      <c r="B3835" s="89" t="s">
        <v>62</v>
      </c>
      <c r="C3835" s="89" t="s">
        <v>48</v>
      </c>
      <c r="D3835" s="90">
        <v>44736</v>
      </c>
      <c r="AI3835" s="89">
        <v>4.9869999999999998E-2</v>
      </c>
    </row>
    <row r="3836" spans="1:35" s="89" customFormat="1" x14ac:dyDescent="0.45">
      <c r="A3836" s="89" t="s">
        <v>61</v>
      </c>
      <c r="B3836" s="89" t="s">
        <v>62</v>
      </c>
      <c r="C3836" s="89" t="s">
        <v>48</v>
      </c>
      <c r="D3836" s="90">
        <v>44737</v>
      </c>
      <c r="AI3836" s="89">
        <v>4.9869999999999998E-2</v>
      </c>
    </row>
    <row r="3837" spans="1:35" s="89" customFormat="1" x14ac:dyDescent="0.45">
      <c r="A3837" s="89" t="s">
        <v>61</v>
      </c>
      <c r="B3837" s="89" t="s">
        <v>62</v>
      </c>
      <c r="C3837" s="89" t="s">
        <v>48</v>
      </c>
      <c r="D3837" s="90">
        <v>44738</v>
      </c>
      <c r="AI3837" s="89">
        <v>4.9869999999999998E-2</v>
      </c>
    </row>
    <row r="3838" spans="1:35" s="89" customFormat="1" x14ac:dyDescent="0.45">
      <c r="A3838" s="89" t="s">
        <v>61</v>
      </c>
      <c r="B3838" s="89" t="s">
        <v>62</v>
      </c>
      <c r="C3838" s="89" t="s">
        <v>48</v>
      </c>
      <c r="D3838" s="90">
        <v>44739</v>
      </c>
      <c r="AI3838" s="89">
        <v>4.9869999999999998E-2</v>
      </c>
    </row>
    <row r="3839" spans="1:35" s="89" customFormat="1" x14ac:dyDescent="0.45">
      <c r="A3839" s="89" t="s">
        <v>61</v>
      </c>
      <c r="B3839" s="89" t="s">
        <v>62</v>
      </c>
      <c r="C3839" s="89" t="s">
        <v>48</v>
      </c>
      <c r="D3839" s="90">
        <v>44740</v>
      </c>
      <c r="AI3839" s="89">
        <v>4.9869999999999998E-2</v>
      </c>
    </row>
    <row r="3840" spans="1:35" s="89" customFormat="1" x14ac:dyDescent="0.45">
      <c r="A3840" s="89" t="s">
        <v>61</v>
      </c>
      <c r="B3840" s="89" t="s">
        <v>62</v>
      </c>
      <c r="C3840" s="89" t="s">
        <v>48</v>
      </c>
      <c r="D3840" s="90">
        <v>44741</v>
      </c>
      <c r="AI3840" s="89">
        <v>4.9869999999999998E-2</v>
      </c>
    </row>
    <row r="3841" spans="1:35" s="89" customFormat="1" x14ac:dyDescent="0.45">
      <c r="A3841" s="89" t="s">
        <v>61</v>
      </c>
      <c r="B3841" s="89" t="s">
        <v>62</v>
      </c>
      <c r="C3841" s="89" t="s">
        <v>48</v>
      </c>
      <c r="D3841" s="90">
        <v>44742</v>
      </c>
      <c r="AI3841" s="89">
        <v>4.9869999999999998E-2</v>
      </c>
    </row>
    <row r="3842" spans="1:35" s="89" customFormat="1" x14ac:dyDescent="0.45">
      <c r="A3842" s="89" t="s">
        <v>61</v>
      </c>
      <c r="B3842" s="89" t="s">
        <v>62</v>
      </c>
      <c r="C3842" s="89" t="s">
        <v>48</v>
      </c>
      <c r="D3842" s="90">
        <v>44743</v>
      </c>
      <c r="AI3842" s="89">
        <v>4.9869999999999998E-2</v>
      </c>
    </row>
    <row r="3843" spans="1:35" s="89" customFormat="1" x14ac:dyDescent="0.45">
      <c r="A3843" s="89" t="s">
        <v>61</v>
      </c>
      <c r="B3843" s="89" t="s">
        <v>62</v>
      </c>
      <c r="C3843" s="89" t="s">
        <v>48</v>
      </c>
      <c r="D3843" s="90">
        <v>44744</v>
      </c>
      <c r="AI3843" s="89">
        <v>4.9869999999999998E-2</v>
      </c>
    </row>
    <row r="3844" spans="1:35" s="89" customFormat="1" x14ac:dyDescent="0.45">
      <c r="A3844" s="89" t="s">
        <v>61</v>
      </c>
      <c r="B3844" s="89" t="s">
        <v>62</v>
      </c>
      <c r="C3844" s="89" t="s">
        <v>48</v>
      </c>
      <c r="D3844" s="90">
        <v>44745</v>
      </c>
      <c r="AI3844" s="89">
        <v>4.9869999999999998E-2</v>
      </c>
    </row>
    <row r="3845" spans="1:35" s="89" customFormat="1" x14ac:dyDescent="0.45">
      <c r="A3845" s="89" t="s">
        <v>61</v>
      </c>
      <c r="B3845" s="89" t="s">
        <v>62</v>
      </c>
      <c r="C3845" s="89" t="s">
        <v>48</v>
      </c>
      <c r="D3845" s="90">
        <v>44746</v>
      </c>
      <c r="AI3845" s="89">
        <v>4.9869999999999998E-2</v>
      </c>
    </row>
    <row r="3846" spans="1:35" s="89" customFormat="1" x14ac:dyDescent="0.45">
      <c r="A3846" s="89" t="s">
        <v>61</v>
      </c>
      <c r="B3846" s="89" t="s">
        <v>62</v>
      </c>
      <c r="C3846" s="89" t="s">
        <v>48</v>
      </c>
      <c r="D3846" s="90">
        <v>44747</v>
      </c>
      <c r="AI3846" s="89">
        <v>4.9869999999999998E-2</v>
      </c>
    </row>
    <row r="3847" spans="1:35" s="89" customFormat="1" x14ac:dyDescent="0.45">
      <c r="A3847" s="89" t="s">
        <v>61</v>
      </c>
      <c r="B3847" s="89" t="s">
        <v>62</v>
      </c>
      <c r="C3847" s="89" t="s">
        <v>48</v>
      </c>
      <c r="D3847" s="90">
        <v>44748</v>
      </c>
      <c r="AI3847" s="89">
        <v>4.9869999999999998E-2</v>
      </c>
    </row>
    <row r="3848" spans="1:35" s="89" customFormat="1" x14ac:dyDescent="0.45">
      <c r="A3848" s="89" t="s">
        <v>61</v>
      </c>
      <c r="B3848" s="89" t="s">
        <v>62</v>
      </c>
      <c r="C3848" s="89" t="s">
        <v>48</v>
      </c>
      <c r="D3848" s="90">
        <v>44749</v>
      </c>
      <c r="AI3848" s="89">
        <v>4.9869999999999998E-2</v>
      </c>
    </row>
    <row r="3849" spans="1:35" s="89" customFormat="1" x14ac:dyDescent="0.45">
      <c r="A3849" s="89" t="s">
        <v>61</v>
      </c>
      <c r="B3849" s="89" t="s">
        <v>62</v>
      </c>
      <c r="C3849" s="89" t="s">
        <v>48</v>
      </c>
      <c r="D3849" s="90">
        <v>44750</v>
      </c>
      <c r="AI3849" s="89">
        <v>4.9869999999999998E-2</v>
      </c>
    </row>
    <row r="3850" spans="1:35" s="89" customFormat="1" x14ac:dyDescent="0.45">
      <c r="A3850" s="89" t="s">
        <v>61</v>
      </c>
      <c r="B3850" s="89" t="s">
        <v>62</v>
      </c>
      <c r="C3850" s="89" t="s">
        <v>48</v>
      </c>
      <c r="D3850" s="90">
        <v>44751</v>
      </c>
      <c r="AI3850" s="89">
        <v>4.9869999999999998E-2</v>
      </c>
    </row>
    <row r="3851" spans="1:35" s="89" customFormat="1" x14ac:dyDescent="0.45">
      <c r="A3851" s="89" t="s">
        <v>61</v>
      </c>
      <c r="B3851" s="89" t="s">
        <v>62</v>
      </c>
      <c r="C3851" s="89" t="s">
        <v>48</v>
      </c>
      <c r="D3851" s="90">
        <v>44752</v>
      </c>
      <c r="AI3851" s="89">
        <v>4.9869999999999998E-2</v>
      </c>
    </row>
    <row r="3852" spans="1:35" s="89" customFormat="1" x14ac:dyDescent="0.45">
      <c r="A3852" s="89" t="s">
        <v>61</v>
      </c>
      <c r="B3852" s="89" t="s">
        <v>62</v>
      </c>
      <c r="C3852" s="89" t="s">
        <v>48</v>
      </c>
      <c r="D3852" s="90">
        <v>44753</v>
      </c>
      <c r="AI3852" s="89">
        <v>4.9869999999999998E-2</v>
      </c>
    </row>
    <row r="3853" spans="1:35" s="89" customFormat="1" x14ac:dyDescent="0.45">
      <c r="A3853" s="89" t="s">
        <v>61</v>
      </c>
      <c r="B3853" s="89" t="s">
        <v>62</v>
      </c>
      <c r="C3853" s="89" t="s">
        <v>48</v>
      </c>
      <c r="D3853" s="90">
        <v>44754</v>
      </c>
      <c r="AI3853" s="89">
        <v>4.9869999999999998E-2</v>
      </c>
    </row>
    <row r="3854" spans="1:35" s="89" customFormat="1" x14ac:dyDescent="0.45">
      <c r="A3854" s="89" t="s">
        <v>61</v>
      </c>
      <c r="B3854" s="89" t="s">
        <v>62</v>
      </c>
      <c r="C3854" s="89" t="s">
        <v>48</v>
      </c>
      <c r="D3854" s="90">
        <v>44755</v>
      </c>
      <c r="AI3854" s="89">
        <v>4.9869999999999998E-2</v>
      </c>
    </row>
    <row r="3855" spans="1:35" s="89" customFormat="1" x14ac:dyDescent="0.45">
      <c r="A3855" s="89" t="s">
        <v>61</v>
      </c>
      <c r="B3855" s="89" t="s">
        <v>62</v>
      </c>
      <c r="C3855" s="89" t="s">
        <v>48</v>
      </c>
      <c r="D3855" s="90">
        <v>44756</v>
      </c>
      <c r="AI3855" s="89">
        <v>4.9869999999999998E-2</v>
      </c>
    </row>
    <row r="3856" spans="1:35" s="89" customFormat="1" x14ac:dyDescent="0.45">
      <c r="A3856" s="89" t="s">
        <v>61</v>
      </c>
      <c r="B3856" s="89" t="s">
        <v>62</v>
      </c>
      <c r="C3856" s="89" t="s">
        <v>48</v>
      </c>
      <c r="D3856" s="90">
        <v>44757</v>
      </c>
      <c r="AI3856" s="89">
        <v>4.9869999999999998E-2</v>
      </c>
    </row>
    <row r="3857" spans="1:35" s="89" customFormat="1" x14ac:dyDescent="0.45">
      <c r="A3857" s="89" t="s">
        <v>61</v>
      </c>
      <c r="B3857" s="89" t="s">
        <v>62</v>
      </c>
      <c r="C3857" s="89" t="s">
        <v>48</v>
      </c>
      <c r="D3857" s="90">
        <v>44758</v>
      </c>
      <c r="AI3857" s="89">
        <v>4.9869999999999998E-2</v>
      </c>
    </row>
    <row r="3858" spans="1:35" s="89" customFormat="1" x14ac:dyDescent="0.45">
      <c r="A3858" s="89" t="s">
        <v>61</v>
      </c>
      <c r="B3858" s="89" t="s">
        <v>62</v>
      </c>
      <c r="C3858" s="89" t="s">
        <v>48</v>
      </c>
      <c r="D3858" s="90">
        <v>44759</v>
      </c>
      <c r="AI3858" s="89">
        <v>4.9869999999999998E-2</v>
      </c>
    </row>
    <row r="3859" spans="1:35" s="89" customFormat="1" x14ac:dyDescent="0.45">
      <c r="A3859" s="89" t="s">
        <v>61</v>
      </c>
      <c r="B3859" s="89" t="s">
        <v>62</v>
      </c>
      <c r="C3859" s="89" t="s">
        <v>48</v>
      </c>
      <c r="D3859" s="90">
        <v>44760</v>
      </c>
      <c r="AI3859" s="89">
        <v>4.9869999999999998E-2</v>
      </c>
    </row>
    <row r="3860" spans="1:35" s="89" customFormat="1" x14ac:dyDescent="0.45">
      <c r="A3860" s="89" t="s">
        <v>61</v>
      </c>
      <c r="B3860" s="89" t="s">
        <v>62</v>
      </c>
      <c r="C3860" s="89" t="s">
        <v>48</v>
      </c>
      <c r="D3860" s="90">
        <v>44761</v>
      </c>
      <c r="AI3860" s="89">
        <v>4.9869999999999998E-2</v>
      </c>
    </row>
    <row r="3861" spans="1:35" s="89" customFormat="1" x14ac:dyDescent="0.45">
      <c r="A3861" s="89" t="s">
        <v>61</v>
      </c>
      <c r="B3861" s="89" t="s">
        <v>62</v>
      </c>
      <c r="C3861" s="89" t="s">
        <v>48</v>
      </c>
      <c r="D3861" s="90">
        <v>44762</v>
      </c>
      <c r="AI3861" s="89">
        <v>4.9869999999999998E-2</v>
      </c>
    </row>
    <row r="3862" spans="1:35" s="89" customFormat="1" x14ac:dyDescent="0.45">
      <c r="A3862" s="89" t="s">
        <v>61</v>
      </c>
      <c r="B3862" s="89" t="s">
        <v>62</v>
      </c>
      <c r="C3862" s="89" t="s">
        <v>48</v>
      </c>
      <c r="D3862" s="90">
        <v>44763</v>
      </c>
      <c r="AI3862" s="89">
        <v>4.9869999999999998E-2</v>
      </c>
    </row>
    <row r="3863" spans="1:35" s="89" customFormat="1" x14ac:dyDescent="0.45">
      <c r="A3863" s="89" t="s">
        <v>61</v>
      </c>
      <c r="B3863" s="89" t="s">
        <v>62</v>
      </c>
      <c r="C3863" s="89" t="s">
        <v>48</v>
      </c>
      <c r="D3863" s="90">
        <v>44764</v>
      </c>
      <c r="AI3863" s="89">
        <v>4.9869999999999998E-2</v>
      </c>
    </row>
    <row r="3864" spans="1:35" s="89" customFormat="1" x14ac:dyDescent="0.45">
      <c r="A3864" s="89" t="s">
        <v>61</v>
      </c>
      <c r="B3864" s="89" t="s">
        <v>62</v>
      </c>
      <c r="C3864" s="89" t="s">
        <v>48</v>
      </c>
      <c r="D3864" s="90">
        <v>44765</v>
      </c>
      <c r="AI3864" s="89">
        <v>4.9869999999999998E-2</v>
      </c>
    </row>
    <row r="3865" spans="1:35" s="89" customFormat="1" x14ac:dyDescent="0.45">
      <c r="A3865" s="89" t="s">
        <v>61</v>
      </c>
      <c r="B3865" s="89" t="s">
        <v>62</v>
      </c>
      <c r="C3865" s="89" t="s">
        <v>48</v>
      </c>
      <c r="D3865" s="90">
        <v>44766</v>
      </c>
      <c r="AI3865" s="89">
        <v>4.9869999999999998E-2</v>
      </c>
    </row>
    <row r="3866" spans="1:35" s="89" customFormat="1" x14ac:dyDescent="0.45">
      <c r="A3866" s="89" t="s">
        <v>61</v>
      </c>
      <c r="B3866" s="89" t="s">
        <v>62</v>
      </c>
      <c r="C3866" s="89" t="s">
        <v>48</v>
      </c>
      <c r="D3866" s="90">
        <v>44767</v>
      </c>
      <c r="AI3866" s="89">
        <v>4.9869999999999998E-2</v>
      </c>
    </row>
    <row r="3867" spans="1:35" s="89" customFormat="1" x14ac:dyDescent="0.45">
      <c r="A3867" s="89" t="s">
        <v>61</v>
      </c>
      <c r="B3867" s="89" t="s">
        <v>62</v>
      </c>
      <c r="C3867" s="89" t="s">
        <v>48</v>
      </c>
      <c r="D3867" s="90">
        <v>44768</v>
      </c>
      <c r="AI3867" s="89">
        <v>4.9869999999999998E-2</v>
      </c>
    </row>
    <row r="3868" spans="1:35" s="89" customFormat="1" x14ac:dyDescent="0.45">
      <c r="A3868" s="89" t="s">
        <v>61</v>
      </c>
      <c r="B3868" s="89" t="s">
        <v>62</v>
      </c>
      <c r="C3868" s="89" t="s">
        <v>48</v>
      </c>
      <c r="D3868" s="90">
        <v>44769</v>
      </c>
      <c r="AI3868" s="89">
        <v>4.9869999999999998E-2</v>
      </c>
    </row>
    <row r="3869" spans="1:35" s="89" customFormat="1" x14ac:dyDescent="0.45">
      <c r="A3869" s="89" t="s">
        <v>61</v>
      </c>
      <c r="B3869" s="89" t="s">
        <v>62</v>
      </c>
      <c r="C3869" s="89" t="s">
        <v>48</v>
      </c>
      <c r="D3869" s="90">
        <v>44770</v>
      </c>
      <c r="AI3869" s="89">
        <v>4.9869999999999998E-2</v>
      </c>
    </row>
    <row r="3870" spans="1:35" s="89" customFormat="1" x14ac:dyDescent="0.45">
      <c r="A3870" s="89" t="s">
        <v>61</v>
      </c>
      <c r="B3870" s="89" t="s">
        <v>62</v>
      </c>
      <c r="C3870" s="89" t="s">
        <v>48</v>
      </c>
      <c r="D3870" s="90">
        <v>44771</v>
      </c>
      <c r="AI3870" s="89">
        <v>4.9869999999999998E-2</v>
      </c>
    </row>
    <row r="3871" spans="1:35" s="89" customFormat="1" x14ac:dyDescent="0.45">
      <c r="A3871" s="89" t="s">
        <v>61</v>
      </c>
      <c r="B3871" s="89" t="s">
        <v>62</v>
      </c>
      <c r="C3871" s="89" t="s">
        <v>48</v>
      </c>
      <c r="D3871" s="90">
        <v>44772</v>
      </c>
      <c r="AI3871" s="89">
        <v>4.9869999999999998E-2</v>
      </c>
    </row>
    <row r="3872" spans="1:35" s="89" customFormat="1" x14ac:dyDescent="0.45">
      <c r="A3872" s="89" t="s">
        <v>61</v>
      </c>
      <c r="B3872" s="89" t="s">
        <v>62</v>
      </c>
      <c r="C3872" s="89" t="s">
        <v>48</v>
      </c>
      <c r="D3872" s="90">
        <v>44773</v>
      </c>
      <c r="AI3872" s="89">
        <v>4.9869999999999998E-2</v>
      </c>
    </row>
    <row r="3873" spans="1:35" s="89" customFormat="1" x14ac:dyDescent="0.45">
      <c r="A3873" s="89" t="s">
        <v>61</v>
      </c>
      <c r="B3873" s="89" t="s">
        <v>62</v>
      </c>
      <c r="C3873" s="89" t="s">
        <v>48</v>
      </c>
      <c r="D3873" s="90">
        <v>44774</v>
      </c>
      <c r="AI3873" s="89">
        <v>4.9869999999999998E-2</v>
      </c>
    </row>
    <row r="3874" spans="1:35" s="89" customFormat="1" x14ac:dyDescent="0.45">
      <c r="A3874" s="89" t="s">
        <v>61</v>
      </c>
      <c r="B3874" s="89" t="s">
        <v>62</v>
      </c>
      <c r="C3874" s="89" t="s">
        <v>48</v>
      </c>
      <c r="D3874" s="90">
        <v>44775</v>
      </c>
      <c r="AI3874" s="89">
        <v>4.9869999999999998E-2</v>
      </c>
    </row>
    <row r="3875" spans="1:35" s="89" customFormat="1" x14ac:dyDescent="0.45">
      <c r="A3875" s="89" t="s">
        <v>61</v>
      </c>
      <c r="B3875" s="89" t="s">
        <v>62</v>
      </c>
      <c r="C3875" s="89" t="s">
        <v>48</v>
      </c>
      <c r="D3875" s="90">
        <v>44776</v>
      </c>
      <c r="AI3875" s="89">
        <v>4.9869999999999998E-2</v>
      </c>
    </row>
    <row r="3876" spans="1:35" s="89" customFormat="1" x14ac:dyDescent="0.45">
      <c r="A3876" s="89" t="s">
        <v>61</v>
      </c>
      <c r="B3876" s="89" t="s">
        <v>62</v>
      </c>
      <c r="C3876" s="89" t="s">
        <v>48</v>
      </c>
      <c r="D3876" s="90">
        <v>44777</v>
      </c>
      <c r="AI3876" s="89">
        <v>4.9869999999999998E-2</v>
      </c>
    </row>
    <row r="3877" spans="1:35" s="89" customFormat="1" x14ac:dyDescent="0.45">
      <c r="A3877" s="89" t="s">
        <v>61</v>
      </c>
      <c r="B3877" s="89" t="s">
        <v>62</v>
      </c>
      <c r="C3877" s="89" t="s">
        <v>48</v>
      </c>
      <c r="D3877" s="90">
        <v>44778</v>
      </c>
      <c r="AI3877" s="89">
        <v>4.9869999999999998E-2</v>
      </c>
    </row>
    <row r="3878" spans="1:35" s="89" customFormat="1" x14ac:dyDescent="0.45">
      <c r="A3878" s="89" t="s">
        <v>61</v>
      </c>
      <c r="B3878" s="89" t="s">
        <v>62</v>
      </c>
      <c r="C3878" s="89" t="s">
        <v>48</v>
      </c>
      <c r="D3878" s="90">
        <v>44779</v>
      </c>
      <c r="AI3878" s="89">
        <v>4.9869999999999998E-2</v>
      </c>
    </row>
    <row r="3879" spans="1:35" s="89" customFormat="1" x14ac:dyDescent="0.45">
      <c r="A3879" s="89" t="s">
        <v>61</v>
      </c>
      <c r="B3879" s="89" t="s">
        <v>62</v>
      </c>
      <c r="C3879" s="89" t="s">
        <v>48</v>
      </c>
      <c r="D3879" s="90">
        <v>44780</v>
      </c>
      <c r="AI3879" s="89">
        <v>4.9869999999999998E-2</v>
      </c>
    </row>
    <row r="3880" spans="1:35" s="89" customFormat="1" x14ac:dyDescent="0.45">
      <c r="A3880" s="89" t="s">
        <v>61</v>
      </c>
      <c r="B3880" s="89" t="s">
        <v>62</v>
      </c>
      <c r="C3880" s="89" t="s">
        <v>48</v>
      </c>
      <c r="D3880" s="90">
        <v>44781</v>
      </c>
      <c r="AI3880" s="89">
        <v>4.9869999999999998E-2</v>
      </c>
    </row>
    <row r="3881" spans="1:35" s="89" customFormat="1" x14ac:dyDescent="0.45">
      <c r="A3881" s="89" t="s">
        <v>61</v>
      </c>
      <c r="B3881" s="89" t="s">
        <v>62</v>
      </c>
      <c r="C3881" s="89" t="s">
        <v>48</v>
      </c>
      <c r="D3881" s="90">
        <v>44782</v>
      </c>
      <c r="AI3881" s="89">
        <v>4.9869999999999998E-2</v>
      </c>
    </row>
    <row r="3882" spans="1:35" s="89" customFormat="1" x14ac:dyDescent="0.45">
      <c r="A3882" s="89" t="s">
        <v>61</v>
      </c>
      <c r="B3882" s="89" t="s">
        <v>62</v>
      </c>
      <c r="C3882" s="89" t="s">
        <v>48</v>
      </c>
      <c r="D3882" s="90">
        <v>44783</v>
      </c>
      <c r="AI3882" s="89">
        <v>4.9869999999999998E-2</v>
      </c>
    </row>
    <row r="3883" spans="1:35" s="89" customFormat="1" x14ac:dyDescent="0.45">
      <c r="A3883" s="89" t="s">
        <v>61</v>
      </c>
      <c r="B3883" s="89" t="s">
        <v>62</v>
      </c>
      <c r="C3883" s="89" t="s">
        <v>48</v>
      </c>
      <c r="D3883" s="90">
        <v>44784</v>
      </c>
      <c r="AI3883" s="89">
        <v>4.9869999999999998E-2</v>
      </c>
    </row>
    <row r="3884" spans="1:35" s="89" customFormat="1" x14ac:dyDescent="0.45">
      <c r="A3884" s="89" t="s">
        <v>61</v>
      </c>
      <c r="B3884" s="89" t="s">
        <v>62</v>
      </c>
      <c r="C3884" s="89" t="s">
        <v>48</v>
      </c>
      <c r="D3884" s="90">
        <v>44785</v>
      </c>
      <c r="AI3884" s="89">
        <v>4.9869999999999998E-2</v>
      </c>
    </row>
    <row r="3885" spans="1:35" s="89" customFormat="1" x14ac:dyDescent="0.45">
      <c r="A3885" s="89" t="s">
        <v>61</v>
      </c>
      <c r="B3885" s="89" t="s">
        <v>62</v>
      </c>
      <c r="C3885" s="89" t="s">
        <v>48</v>
      </c>
      <c r="D3885" s="90">
        <v>44786</v>
      </c>
      <c r="AI3885" s="89">
        <v>4.9869999999999998E-2</v>
      </c>
    </row>
    <row r="3886" spans="1:35" s="89" customFormat="1" x14ac:dyDescent="0.45">
      <c r="A3886" s="89" t="s">
        <v>61</v>
      </c>
      <c r="B3886" s="89" t="s">
        <v>62</v>
      </c>
      <c r="C3886" s="89" t="s">
        <v>48</v>
      </c>
      <c r="D3886" s="90">
        <v>44787</v>
      </c>
      <c r="AI3886" s="89">
        <v>4.9869999999999998E-2</v>
      </c>
    </row>
    <row r="3887" spans="1:35" s="89" customFormat="1" x14ac:dyDescent="0.45">
      <c r="A3887" s="89" t="s">
        <v>61</v>
      </c>
      <c r="B3887" s="89" t="s">
        <v>62</v>
      </c>
      <c r="C3887" s="89" t="s">
        <v>48</v>
      </c>
      <c r="D3887" s="90">
        <v>44788</v>
      </c>
      <c r="AI3887" s="89">
        <v>4.9869999999999998E-2</v>
      </c>
    </row>
    <row r="3888" spans="1:35" s="89" customFormat="1" x14ac:dyDescent="0.45">
      <c r="A3888" s="89" t="s">
        <v>61</v>
      </c>
      <c r="B3888" s="89" t="s">
        <v>62</v>
      </c>
      <c r="C3888" s="89" t="s">
        <v>48</v>
      </c>
      <c r="D3888" s="90">
        <v>44789</v>
      </c>
      <c r="AI3888" s="89">
        <v>4.9869999999999998E-2</v>
      </c>
    </row>
    <row r="3889" spans="1:35" s="89" customFormat="1" x14ac:dyDescent="0.45">
      <c r="A3889" s="89" t="s">
        <v>61</v>
      </c>
      <c r="B3889" s="89" t="s">
        <v>62</v>
      </c>
      <c r="C3889" s="89" t="s">
        <v>48</v>
      </c>
      <c r="D3889" s="90">
        <v>44790</v>
      </c>
      <c r="AI3889" s="89">
        <v>4.9869999999999998E-2</v>
      </c>
    </row>
    <row r="3890" spans="1:35" s="89" customFormat="1" x14ac:dyDescent="0.45">
      <c r="A3890" s="89" t="s">
        <v>61</v>
      </c>
      <c r="B3890" s="89" t="s">
        <v>62</v>
      </c>
      <c r="C3890" s="89" t="s">
        <v>48</v>
      </c>
      <c r="D3890" s="90">
        <v>44791</v>
      </c>
      <c r="AI3890" s="89">
        <v>4.9869999999999998E-2</v>
      </c>
    </row>
    <row r="3891" spans="1:35" s="89" customFormat="1" x14ac:dyDescent="0.45">
      <c r="A3891" s="89" t="s">
        <v>61</v>
      </c>
      <c r="B3891" s="89" t="s">
        <v>62</v>
      </c>
      <c r="C3891" s="89" t="s">
        <v>48</v>
      </c>
      <c r="D3891" s="90">
        <v>44792</v>
      </c>
      <c r="AI3891" s="89">
        <v>4.9869999999999998E-2</v>
      </c>
    </row>
    <row r="3892" spans="1:35" s="89" customFormat="1" x14ac:dyDescent="0.45">
      <c r="A3892" s="89" t="s">
        <v>61</v>
      </c>
      <c r="B3892" s="89" t="s">
        <v>62</v>
      </c>
      <c r="C3892" s="89" t="s">
        <v>48</v>
      </c>
      <c r="D3892" s="90">
        <v>44793</v>
      </c>
      <c r="AI3892" s="89">
        <v>4.9869999999999998E-2</v>
      </c>
    </row>
    <row r="3893" spans="1:35" s="89" customFormat="1" x14ac:dyDescent="0.45">
      <c r="A3893" s="89" t="s">
        <v>61</v>
      </c>
      <c r="B3893" s="89" t="s">
        <v>62</v>
      </c>
      <c r="C3893" s="89" t="s">
        <v>48</v>
      </c>
      <c r="D3893" s="90">
        <v>44794</v>
      </c>
      <c r="AI3893" s="89">
        <v>4.9869999999999998E-2</v>
      </c>
    </row>
    <row r="3894" spans="1:35" s="89" customFormat="1" x14ac:dyDescent="0.45">
      <c r="A3894" s="89" t="s">
        <v>61</v>
      </c>
      <c r="B3894" s="89" t="s">
        <v>62</v>
      </c>
      <c r="C3894" s="89" t="s">
        <v>48</v>
      </c>
      <c r="D3894" s="90">
        <v>44795</v>
      </c>
      <c r="AI3894" s="89">
        <v>4.9869999999999998E-2</v>
      </c>
    </row>
    <row r="3895" spans="1:35" s="89" customFormat="1" x14ac:dyDescent="0.45">
      <c r="A3895" s="89" t="s">
        <v>61</v>
      </c>
      <c r="B3895" s="89" t="s">
        <v>62</v>
      </c>
      <c r="C3895" s="89" t="s">
        <v>48</v>
      </c>
      <c r="D3895" s="90">
        <v>44796</v>
      </c>
      <c r="AI3895" s="89">
        <v>4.9869999999999998E-2</v>
      </c>
    </row>
    <row r="3896" spans="1:35" s="89" customFormat="1" x14ac:dyDescent="0.45">
      <c r="A3896" s="89" t="s">
        <v>61</v>
      </c>
      <c r="B3896" s="89" t="s">
        <v>62</v>
      </c>
      <c r="C3896" s="89" t="s">
        <v>48</v>
      </c>
      <c r="D3896" s="90">
        <v>44797</v>
      </c>
      <c r="AI3896" s="89">
        <v>4.9869999999999998E-2</v>
      </c>
    </row>
    <row r="3897" spans="1:35" s="89" customFormat="1" x14ac:dyDescent="0.45">
      <c r="A3897" s="89" t="s">
        <v>61</v>
      </c>
      <c r="B3897" s="89" t="s">
        <v>62</v>
      </c>
      <c r="C3897" s="89" t="s">
        <v>48</v>
      </c>
      <c r="D3897" s="90">
        <v>44798</v>
      </c>
      <c r="AI3897" s="89">
        <v>4.9869999999999998E-2</v>
      </c>
    </row>
    <row r="3898" spans="1:35" s="89" customFormat="1" x14ac:dyDescent="0.45">
      <c r="A3898" s="89" t="s">
        <v>61</v>
      </c>
      <c r="B3898" s="89" t="s">
        <v>62</v>
      </c>
      <c r="C3898" s="89" t="s">
        <v>48</v>
      </c>
      <c r="D3898" s="90">
        <v>44799</v>
      </c>
      <c r="AI3898" s="89">
        <v>4.9869999999999998E-2</v>
      </c>
    </row>
    <row r="3899" spans="1:35" s="89" customFormat="1" x14ac:dyDescent="0.45">
      <c r="A3899" s="89" t="s">
        <v>61</v>
      </c>
      <c r="B3899" s="89" t="s">
        <v>62</v>
      </c>
      <c r="C3899" s="89" t="s">
        <v>48</v>
      </c>
      <c r="D3899" s="90">
        <v>44800</v>
      </c>
      <c r="AI3899" s="89">
        <v>4.9869999999999998E-2</v>
      </c>
    </row>
    <row r="3900" spans="1:35" s="89" customFormat="1" x14ac:dyDescent="0.45">
      <c r="A3900" s="89" t="s">
        <v>61</v>
      </c>
      <c r="B3900" s="89" t="s">
        <v>62</v>
      </c>
      <c r="C3900" s="89" t="s">
        <v>48</v>
      </c>
      <c r="D3900" s="90">
        <v>44801</v>
      </c>
      <c r="AI3900" s="89">
        <v>4.9869999999999998E-2</v>
      </c>
    </row>
    <row r="3901" spans="1:35" s="89" customFormat="1" x14ac:dyDescent="0.45">
      <c r="A3901" s="89" t="s">
        <v>61</v>
      </c>
      <c r="B3901" s="89" t="s">
        <v>62</v>
      </c>
      <c r="C3901" s="89" t="s">
        <v>48</v>
      </c>
      <c r="D3901" s="90">
        <v>44802</v>
      </c>
      <c r="AI3901" s="89">
        <v>4.9869999999999998E-2</v>
      </c>
    </row>
    <row r="3902" spans="1:35" s="89" customFormat="1" x14ac:dyDescent="0.45">
      <c r="A3902" s="89" t="s">
        <v>61</v>
      </c>
      <c r="B3902" s="89" t="s">
        <v>62</v>
      </c>
      <c r="C3902" s="89" t="s">
        <v>48</v>
      </c>
      <c r="D3902" s="90">
        <v>44803</v>
      </c>
      <c r="AI3902" s="89">
        <v>4.9869999999999998E-2</v>
      </c>
    </row>
    <row r="3903" spans="1:35" s="89" customFormat="1" x14ac:dyDescent="0.45">
      <c r="A3903" s="89" t="s">
        <v>61</v>
      </c>
      <c r="B3903" s="89" t="s">
        <v>62</v>
      </c>
      <c r="C3903" s="89" t="s">
        <v>48</v>
      </c>
      <c r="D3903" s="90">
        <v>44804</v>
      </c>
      <c r="AI3903" s="89">
        <v>4.9869999999999998E-2</v>
      </c>
    </row>
    <row r="3904" spans="1:35" s="89" customFormat="1" x14ac:dyDescent="0.45">
      <c r="A3904" s="89" t="s">
        <v>61</v>
      </c>
      <c r="B3904" s="89" t="s">
        <v>62</v>
      </c>
      <c r="C3904" s="89" t="s">
        <v>48</v>
      </c>
      <c r="D3904" s="90">
        <v>44805</v>
      </c>
      <c r="AI3904" s="89">
        <v>4.9869999999999998E-2</v>
      </c>
    </row>
    <row r="3905" spans="1:35" s="89" customFormat="1" x14ac:dyDescent="0.45">
      <c r="A3905" s="89" t="s">
        <v>61</v>
      </c>
      <c r="B3905" s="89" t="s">
        <v>62</v>
      </c>
      <c r="C3905" s="89" t="s">
        <v>48</v>
      </c>
      <c r="D3905" s="90">
        <v>44806</v>
      </c>
      <c r="AI3905" s="89">
        <v>4.9869999999999998E-2</v>
      </c>
    </row>
    <row r="3906" spans="1:35" s="89" customFormat="1" x14ac:dyDescent="0.45">
      <c r="A3906" s="89" t="s">
        <v>61</v>
      </c>
      <c r="B3906" s="89" t="s">
        <v>62</v>
      </c>
      <c r="C3906" s="89" t="s">
        <v>48</v>
      </c>
      <c r="D3906" s="90">
        <v>44807</v>
      </c>
      <c r="AI3906" s="89">
        <v>4.9869999999999998E-2</v>
      </c>
    </row>
    <row r="3907" spans="1:35" s="89" customFormat="1" x14ac:dyDescent="0.45">
      <c r="A3907" s="89" t="s">
        <v>61</v>
      </c>
      <c r="B3907" s="89" t="s">
        <v>62</v>
      </c>
      <c r="C3907" s="89" t="s">
        <v>48</v>
      </c>
      <c r="D3907" s="90">
        <v>44808</v>
      </c>
      <c r="AI3907" s="89">
        <v>4.9869999999999998E-2</v>
      </c>
    </row>
    <row r="3908" spans="1:35" s="89" customFormat="1" x14ac:dyDescent="0.45">
      <c r="A3908" s="89" t="s">
        <v>61</v>
      </c>
      <c r="B3908" s="89" t="s">
        <v>62</v>
      </c>
      <c r="C3908" s="89" t="s">
        <v>48</v>
      </c>
      <c r="D3908" s="90">
        <v>44809</v>
      </c>
      <c r="AI3908" s="89">
        <v>4.9869999999999998E-2</v>
      </c>
    </row>
    <row r="3909" spans="1:35" s="89" customFormat="1" x14ac:dyDescent="0.45">
      <c r="A3909" s="89" t="s">
        <v>61</v>
      </c>
      <c r="B3909" s="89" t="s">
        <v>62</v>
      </c>
      <c r="C3909" s="89" t="s">
        <v>48</v>
      </c>
      <c r="D3909" s="90">
        <v>44810</v>
      </c>
      <c r="AI3909" s="89">
        <v>4.9869999999999998E-2</v>
      </c>
    </row>
    <row r="3910" spans="1:35" s="89" customFormat="1" x14ac:dyDescent="0.45">
      <c r="A3910" s="89" t="s">
        <v>61</v>
      </c>
      <c r="B3910" s="89" t="s">
        <v>62</v>
      </c>
      <c r="C3910" s="89" t="s">
        <v>48</v>
      </c>
      <c r="D3910" s="90">
        <v>44811</v>
      </c>
      <c r="AI3910" s="89">
        <v>4.9869999999999998E-2</v>
      </c>
    </row>
    <row r="3911" spans="1:35" s="89" customFormat="1" x14ac:dyDescent="0.45">
      <c r="A3911" s="89" t="s">
        <v>61</v>
      </c>
      <c r="B3911" s="89" t="s">
        <v>62</v>
      </c>
      <c r="C3911" s="89" t="s">
        <v>48</v>
      </c>
      <c r="D3911" s="90">
        <v>44812</v>
      </c>
      <c r="AI3911" s="89">
        <v>4.9869999999999998E-2</v>
      </c>
    </row>
    <row r="3912" spans="1:35" s="89" customFormat="1" x14ac:dyDescent="0.45">
      <c r="A3912" s="89" t="s">
        <v>61</v>
      </c>
      <c r="B3912" s="89" t="s">
        <v>62</v>
      </c>
      <c r="C3912" s="89" t="s">
        <v>48</v>
      </c>
      <c r="D3912" s="90">
        <v>44813</v>
      </c>
      <c r="AI3912" s="89">
        <v>4.9869999999999998E-2</v>
      </c>
    </row>
    <row r="3913" spans="1:35" s="89" customFormat="1" x14ac:dyDescent="0.45">
      <c r="A3913" s="89" t="s">
        <v>61</v>
      </c>
      <c r="B3913" s="89" t="s">
        <v>62</v>
      </c>
      <c r="C3913" s="89" t="s">
        <v>48</v>
      </c>
      <c r="D3913" s="90">
        <v>44814</v>
      </c>
      <c r="AI3913" s="89">
        <v>4.9869999999999998E-2</v>
      </c>
    </row>
    <row r="3914" spans="1:35" s="89" customFormat="1" x14ac:dyDescent="0.45">
      <c r="A3914" s="89" t="s">
        <v>61</v>
      </c>
      <c r="B3914" s="89" t="s">
        <v>62</v>
      </c>
      <c r="C3914" s="89" t="s">
        <v>48</v>
      </c>
      <c r="D3914" s="90">
        <v>44815</v>
      </c>
      <c r="AI3914" s="89">
        <v>4.9869999999999998E-2</v>
      </c>
    </row>
    <row r="3915" spans="1:35" s="89" customFormat="1" x14ac:dyDescent="0.45">
      <c r="A3915" s="89" t="s">
        <v>61</v>
      </c>
      <c r="B3915" s="89" t="s">
        <v>62</v>
      </c>
      <c r="C3915" s="89" t="s">
        <v>48</v>
      </c>
      <c r="D3915" s="90">
        <v>44816</v>
      </c>
      <c r="AI3915" s="89">
        <v>4.9869999999999998E-2</v>
      </c>
    </row>
    <row r="3916" spans="1:35" s="89" customFormat="1" x14ac:dyDescent="0.45">
      <c r="A3916" s="89" t="s">
        <v>61</v>
      </c>
      <c r="B3916" s="89" t="s">
        <v>62</v>
      </c>
      <c r="C3916" s="89" t="s">
        <v>48</v>
      </c>
      <c r="D3916" s="90">
        <v>44817</v>
      </c>
      <c r="AI3916" s="89">
        <v>4.9869999999999998E-2</v>
      </c>
    </row>
    <row r="3917" spans="1:35" s="89" customFormat="1" x14ac:dyDescent="0.45">
      <c r="A3917" s="89" t="s">
        <v>61</v>
      </c>
      <c r="B3917" s="89" t="s">
        <v>62</v>
      </c>
      <c r="C3917" s="89" t="s">
        <v>48</v>
      </c>
      <c r="D3917" s="90">
        <v>44818</v>
      </c>
      <c r="AI3917" s="89">
        <v>4.9869999999999998E-2</v>
      </c>
    </row>
    <row r="3918" spans="1:35" s="89" customFormat="1" x14ac:dyDescent="0.45">
      <c r="A3918" s="89" t="s">
        <v>61</v>
      </c>
      <c r="B3918" s="89" t="s">
        <v>62</v>
      </c>
      <c r="C3918" s="89" t="s">
        <v>48</v>
      </c>
      <c r="D3918" s="90">
        <v>44819</v>
      </c>
      <c r="AI3918" s="89">
        <v>4.9869999999999998E-2</v>
      </c>
    </row>
    <row r="3919" spans="1:35" s="89" customFormat="1" x14ac:dyDescent="0.45">
      <c r="A3919" s="89" t="s">
        <v>61</v>
      </c>
      <c r="B3919" s="89" t="s">
        <v>62</v>
      </c>
      <c r="C3919" s="89" t="s">
        <v>48</v>
      </c>
      <c r="D3919" s="90">
        <v>44820</v>
      </c>
      <c r="AI3919" s="89">
        <v>4.9869999999999998E-2</v>
      </c>
    </row>
    <row r="3920" spans="1:35" s="89" customFormat="1" x14ac:dyDescent="0.45">
      <c r="A3920" s="89" t="s">
        <v>61</v>
      </c>
      <c r="B3920" s="89" t="s">
        <v>62</v>
      </c>
      <c r="C3920" s="89" t="s">
        <v>48</v>
      </c>
      <c r="D3920" s="90">
        <v>44821</v>
      </c>
      <c r="AI3920" s="89">
        <v>4.9869999999999998E-2</v>
      </c>
    </row>
    <row r="3921" spans="1:35" s="89" customFormat="1" x14ac:dyDescent="0.45">
      <c r="A3921" s="89" t="s">
        <v>61</v>
      </c>
      <c r="B3921" s="89" t="s">
        <v>62</v>
      </c>
      <c r="C3921" s="89" t="s">
        <v>48</v>
      </c>
      <c r="D3921" s="90">
        <v>44822</v>
      </c>
      <c r="AI3921" s="89">
        <v>4.9869999999999998E-2</v>
      </c>
    </row>
    <row r="3922" spans="1:35" s="89" customFormat="1" x14ac:dyDescent="0.45">
      <c r="A3922" s="89" t="s">
        <v>61</v>
      </c>
      <c r="B3922" s="89" t="s">
        <v>62</v>
      </c>
      <c r="C3922" s="89" t="s">
        <v>48</v>
      </c>
      <c r="D3922" s="90">
        <v>44823</v>
      </c>
      <c r="AI3922" s="89">
        <v>4.9869999999999998E-2</v>
      </c>
    </row>
    <row r="3923" spans="1:35" s="89" customFormat="1" x14ac:dyDescent="0.45">
      <c r="A3923" s="89" t="s">
        <v>61</v>
      </c>
      <c r="B3923" s="89" t="s">
        <v>62</v>
      </c>
      <c r="C3923" s="89" t="s">
        <v>48</v>
      </c>
      <c r="D3923" s="90">
        <v>44824</v>
      </c>
      <c r="AI3923" s="89">
        <v>4.9869999999999998E-2</v>
      </c>
    </row>
    <row r="3924" spans="1:35" s="89" customFormat="1" x14ac:dyDescent="0.45">
      <c r="A3924" s="89" t="s">
        <v>61</v>
      </c>
      <c r="B3924" s="89" t="s">
        <v>62</v>
      </c>
      <c r="C3924" s="89" t="s">
        <v>48</v>
      </c>
      <c r="D3924" s="90">
        <v>44825</v>
      </c>
      <c r="AI3924" s="89">
        <v>4.9869999999999998E-2</v>
      </c>
    </row>
    <row r="3925" spans="1:35" s="89" customFormat="1" x14ac:dyDescent="0.45">
      <c r="A3925" s="89" t="s">
        <v>61</v>
      </c>
      <c r="B3925" s="89" t="s">
        <v>62</v>
      </c>
      <c r="C3925" s="89" t="s">
        <v>48</v>
      </c>
      <c r="D3925" s="90">
        <v>44826</v>
      </c>
      <c r="AI3925" s="89">
        <v>4.9869999999999998E-2</v>
      </c>
    </row>
    <row r="3926" spans="1:35" s="89" customFormat="1" x14ac:dyDescent="0.45">
      <c r="A3926" s="89" t="s">
        <v>61</v>
      </c>
      <c r="B3926" s="89" t="s">
        <v>62</v>
      </c>
      <c r="C3926" s="89" t="s">
        <v>48</v>
      </c>
      <c r="D3926" s="90">
        <v>44827</v>
      </c>
      <c r="AI3926" s="89">
        <v>4.9869999999999998E-2</v>
      </c>
    </row>
    <row r="3927" spans="1:35" s="89" customFormat="1" x14ac:dyDescent="0.45">
      <c r="A3927" s="89" t="s">
        <v>61</v>
      </c>
      <c r="B3927" s="89" t="s">
        <v>62</v>
      </c>
      <c r="C3927" s="89" t="s">
        <v>48</v>
      </c>
      <c r="D3927" s="90">
        <v>44828</v>
      </c>
      <c r="AI3927" s="89">
        <v>4.9869999999999998E-2</v>
      </c>
    </row>
    <row r="3928" spans="1:35" s="89" customFormat="1" x14ac:dyDescent="0.45">
      <c r="A3928" s="89" t="s">
        <v>61</v>
      </c>
      <c r="B3928" s="89" t="s">
        <v>62</v>
      </c>
      <c r="C3928" s="89" t="s">
        <v>48</v>
      </c>
      <c r="D3928" s="90">
        <v>44829</v>
      </c>
      <c r="AI3928" s="89">
        <v>4.9869999999999998E-2</v>
      </c>
    </row>
    <row r="3929" spans="1:35" s="89" customFormat="1" x14ac:dyDescent="0.45">
      <c r="A3929" s="89" t="s">
        <v>61</v>
      </c>
      <c r="B3929" s="89" t="s">
        <v>62</v>
      </c>
      <c r="C3929" s="89" t="s">
        <v>48</v>
      </c>
      <c r="D3929" s="90">
        <v>44830</v>
      </c>
      <c r="AI3929" s="89">
        <v>4.9869999999999998E-2</v>
      </c>
    </row>
    <row r="3930" spans="1:35" s="89" customFormat="1" x14ac:dyDescent="0.45">
      <c r="A3930" s="89" t="s">
        <v>61</v>
      </c>
      <c r="B3930" s="89" t="s">
        <v>62</v>
      </c>
      <c r="C3930" s="89" t="s">
        <v>48</v>
      </c>
      <c r="D3930" s="90">
        <v>44831</v>
      </c>
      <c r="AI3930" s="89">
        <v>4.9869999999999998E-2</v>
      </c>
    </row>
    <row r="3931" spans="1:35" s="89" customFormat="1" x14ac:dyDescent="0.45">
      <c r="A3931" s="89" t="s">
        <v>61</v>
      </c>
      <c r="B3931" s="89" t="s">
        <v>62</v>
      </c>
      <c r="C3931" s="89" t="s">
        <v>48</v>
      </c>
      <c r="D3931" s="90">
        <v>44832</v>
      </c>
      <c r="AI3931" s="89">
        <v>4.9869999999999998E-2</v>
      </c>
    </row>
    <row r="3932" spans="1:35" s="89" customFormat="1" x14ac:dyDescent="0.45">
      <c r="A3932" s="89" t="s">
        <v>61</v>
      </c>
      <c r="B3932" s="89" t="s">
        <v>62</v>
      </c>
      <c r="C3932" s="89" t="s">
        <v>48</v>
      </c>
      <c r="D3932" s="90">
        <v>44833</v>
      </c>
      <c r="AI3932" s="89">
        <v>4.9869999999999998E-2</v>
      </c>
    </row>
    <row r="3933" spans="1:35" s="89" customFormat="1" x14ac:dyDescent="0.45">
      <c r="A3933" s="89" t="s">
        <v>61</v>
      </c>
      <c r="B3933" s="89" t="s">
        <v>62</v>
      </c>
      <c r="C3933" s="89" t="s">
        <v>48</v>
      </c>
      <c r="D3933" s="90">
        <v>44834</v>
      </c>
      <c r="AI3933" s="89">
        <v>4.9869999999999998E-2</v>
      </c>
    </row>
    <row r="3934" spans="1:35" s="89" customFormat="1" x14ac:dyDescent="0.45">
      <c r="A3934" s="89" t="s">
        <v>61</v>
      </c>
      <c r="B3934" s="89" t="s">
        <v>62</v>
      </c>
      <c r="C3934" s="89" t="s">
        <v>48</v>
      </c>
      <c r="D3934" s="90">
        <v>44835</v>
      </c>
      <c r="AI3934" s="89">
        <v>4.9869999999999998E-2</v>
      </c>
    </row>
    <row r="3935" spans="1:35" s="89" customFormat="1" x14ac:dyDescent="0.45">
      <c r="A3935" s="89" t="s">
        <v>61</v>
      </c>
      <c r="B3935" s="89" t="s">
        <v>62</v>
      </c>
      <c r="C3935" s="89" t="s">
        <v>48</v>
      </c>
      <c r="D3935" s="90">
        <v>44836</v>
      </c>
      <c r="AI3935" s="89">
        <v>4.9869999999999998E-2</v>
      </c>
    </row>
    <row r="3936" spans="1:35" s="89" customFormat="1" x14ac:dyDescent="0.45">
      <c r="A3936" s="89" t="s">
        <v>61</v>
      </c>
      <c r="B3936" s="89" t="s">
        <v>62</v>
      </c>
      <c r="C3936" s="89" t="s">
        <v>48</v>
      </c>
      <c r="D3936" s="90">
        <v>44837</v>
      </c>
      <c r="AI3936" s="89">
        <v>4.9869999999999998E-2</v>
      </c>
    </row>
    <row r="3937" spans="1:35" s="89" customFormat="1" x14ac:dyDescent="0.45">
      <c r="A3937" s="89" t="s">
        <v>61</v>
      </c>
      <c r="B3937" s="89" t="s">
        <v>62</v>
      </c>
      <c r="C3937" s="89" t="s">
        <v>48</v>
      </c>
      <c r="D3937" s="90">
        <v>44838</v>
      </c>
      <c r="AI3937" s="89">
        <v>4.9869999999999998E-2</v>
      </c>
    </row>
    <row r="3938" spans="1:35" s="89" customFormat="1" x14ac:dyDescent="0.45">
      <c r="A3938" s="89" t="s">
        <v>61</v>
      </c>
      <c r="B3938" s="89" t="s">
        <v>62</v>
      </c>
      <c r="C3938" s="89" t="s">
        <v>48</v>
      </c>
      <c r="D3938" s="90">
        <v>44839</v>
      </c>
      <c r="AI3938" s="89">
        <v>4.9869999999999998E-2</v>
      </c>
    </row>
    <row r="3939" spans="1:35" s="89" customFormat="1" x14ac:dyDescent="0.45">
      <c r="A3939" s="89" t="s">
        <v>61</v>
      </c>
      <c r="B3939" s="89" t="s">
        <v>62</v>
      </c>
      <c r="C3939" s="89" t="s">
        <v>48</v>
      </c>
      <c r="D3939" s="90">
        <v>44840</v>
      </c>
      <c r="AI3939" s="89">
        <v>4.9869999999999998E-2</v>
      </c>
    </row>
    <row r="3940" spans="1:35" s="89" customFormat="1" x14ac:dyDescent="0.45">
      <c r="A3940" s="89" t="s">
        <v>61</v>
      </c>
      <c r="B3940" s="89" t="s">
        <v>62</v>
      </c>
      <c r="C3940" s="89" t="s">
        <v>48</v>
      </c>
      <c r="D3940" s="90">
        <v>44841</v>
      </c>
      <c r="AI3940" s="89">
        <v>4.9869999999999998E-2</v>
      </c>
    </row>
    <row r="3941" spans="1:35" s="89" customFormat="1" x14ac:dyDescent="0.45">
      <c r="A3941" s="89" t="s">
        <v>61</v>
      </c>
      <c r="B3941" s="89" t="s">
        <v>62</v>
      </c>
      <c r="C3941" s="89" t="s">
        <v>48</v>
      </c>
      <c r="D3941" s="90">
        <v>44842</v>
      </c>
      <c r="AI3941" s="89">
        <v>4.9869999999999998E-2</v>
      </c>
    </row>
    <row r="3942" spans="1:35" s="89" customFormat="1" x14ac:dyDescent="0.45">
      <c r="A3942" s="89" t="s">
        <v>61</v>
      </c>
      <c r="B3942" s="89" t="s">
        <v>62</v>
      </c>
      <c r="C3942" s="89" t="s">
        <v>48</v>
      </c>
      <c r="D3942" s="90">
        <v>44843</v>
      </c>
      <c r="AI3942" s="89">
        <v>4.9869999999999998E-2</v>
      </c>
    </row>
    <row r="3943" spans="1:35" s="89" customFormat="1" x14ac:dyDescent="0.45">
      <c r="A3943" s="89" t="s">
        <v>61</v>
      </c>
      <c r="B3943" s="89" t="s">
        <v>62</v>
      </c>
      <c r="C3943" s="89" t="s">
        <v>48</v>
      </c>
      <c r="D3943" s="90">
        <v>44844</v>
      </c>
      <c r="AI3943" s="89">
        <v>4.9869999999999998E-2</v>
      </c>
    </row>
    <row r="3944" spans="1:35" s="89" customFormat="1" x14ac:dyDescent="0.45">
      <c r="A3944" s="89" t="s">
        <v>61</v>
      </c>
      <c r="B3944" s="89" t="s">
        <v>62</v>
      </c>
      <c r="C3944" s="89" t="s">
        <v>48</v>
      </c>
      <c r="D3944" s="90">
        <v>44845</v>
      </c>
      <c r="AI3944" s="89">
        <v>4.9869999999999998E-2</v>
      </c>
    </row>
    <row r="3945" spans="1:35" s="89" customFormat="1" x14ac:dyDescent="0.45">
      <c r="A3945" s="89" t="s">
        <v>61</v>
      </c>
      <c r="B3945" s="89" t="s">
        <v>62</v>
      </c>
      <c r="C3945" s="89" t="s">
        <v>48</v>
      </c>
      <c r="D3945" s="90">
        <v>44846</v>
      </c>
      <c r="AI3945" s="89">
        <v>4.9869999999999998E-2</v>
      </c>
    </row>
    <row r="3946" spans="1:35" s="89" customFormat="1" x14ac:dyDescent="0.45">
      <c r="A3946" s="89" t="s">
        <v>61</v>
      </c>
      <c r="B3946" s="89" t="s">
        <v>62</v>
      </c>
      <c r="C3946" s="89" t="s">
        <v>48</v>
      </c>
      <c r="D3946" s="90">
        <v>44847</v>
      </c>
      <c r="AI3946" s="89">
        <v>4.9869999999999998E-2</v>
      </c>
    </row>
    <row r="3947" spans="1:35" s="89" customFormat="1" x14ac:dyDescent="0.45">
      <c r="A3947" s="89" t="s">
        <v>61</v>
      </c>
      <c r="B3947" s="89" t="s">
        <v>62</v>
      </c>
      <c r="C3947" s="89" t="s">
        <v>48</v>
      </c>
      <c r="D3947" s="90">
        <v>44848</v>
      </c>
      <c r="AI3947" s="89">
        <v>4.9869999999999998E-2</v>
      </c>
    </row>
    <row r="3948" spans="1:35" s="89" customFormat="1" x14ac:dyDescent="0.45">
      <c r="A3948" s="89" t="s">
        <v>61</v>
      </c>
      <c r="B3948" s="89" t="s">
        <v>62</v>
      </c>
      <c r="C3948" s="89" t="s">
        <v>48</v>
      </c>
      <c r="D3948" s="90">
        <v>44849</v>
      </c>
      <c r="AI3948" s="89">
        <v>4.9869999999999998E-2</v>
      </c>
    </row>
    <row r="3949" spans="1:35" s="89" customFormat="1" x14ac:dyDescent="0.45">
      <c r="A3949" s="89" t="s">
        <v>61</v>
      </c>
      <c r="B3949" s="89" t="s">
        <v>62</v>
      </c>
      <c r="C3949" s="89" t="s">
        <v>48</v>
      </c>
      <c r="D3949" s="90">
        <v>44850</v>
      </c>
      <c r="AI3949" s="89">
        <v>4.9869999999999998E-2</v>
      </c>
    </row>
    <row r="3950" spans="1:35" s="89" customFormat="1" x14ac:dyDescent="0.45">
      <c r="A3950" s="89" t="s">
        <v>61</v>
      </c>
      <c r="B3950" s="89" t="s">
        <v>62</v>
      </c>
      <c r="C3950" s="89" t="s">
        <v>48</v>
      </c>
      <c r="D3950" s="90">
        <v>44851</v>
      </c>
      <c r="AI3950" s="89">
        <v>4.9869999999999998E-2</v>
      </c>
    </row>
    <row r="3951" spans="1:35" s="89" customFormat="1" x14ac:dyDescent="0.45">
      <c r="A3951" s="89" t="s">
        <v>61</v>
      </c>
      <c r="B3951" s="89" t="s">
        <v>62</v>
      </c>
      <c r="C3951" s="89" t="s">
        <v>48</v>
      </c>
      <c r="D3951" s="90">
        <v>44852</v>
      </c>
      <c r="AI3951" s="89">
        <v>4.9869999999999998E-2</v>
      </c>
    </row>
    <row r="3952" spans="1:35" s="89" customFormat="1" x14ac:dyDescent="0.45">
      <c r="A3952" s="89" t="s">
        <v>61</v>
      </c>
      <c r="B3952" s="89" t="s">
        <v>62</v>
      </c>
      <c r="C3952" s="89" t="s">
        <v>48</v>
      </c>
      <c r="D3952" s="90">
        <v>44853</v>
      </c>
      <c r="AI3952" s="89">
        <v>4.9869999999999998E-2</v>
      </c>
    </row>
    <row r="3953" spans="1:35" s="89" customFormat="1" x14ac:dyDescent="0.45">
      <c r="A3953" s="89" t="s">
        <v>61</v>
      </c>
      <c r="B3953" s="89" t="s">
        <v>62</v>
      </c>
      <c r="C3953" s="89" t="s">
        <v>48</v>
      </c>
      <c r="D3953" s="90">
        <v>44854</v>
      </c>
      <c r="AI3953" s="89">
        <v>4.9869999999999998E-2</v>
      </c>
    </row>
    <row r="3954" spans="1:35" s="89" customFormat="1" x14ac:dyDescent="0.45">
      <c r="A3954" s="89" t="s">
        <v>61</v>
      </c>
      <c r="B3954" s="89" t="s">
        <v>62</v>
      </c>
      <c r="C3954" s="89" t="s">
        <v>48</v>
      </c>
      <c r="D3954" s="90">
        <v>44855</v>
      </c>
      <c r="AI3954" s="89">
        <v>4.9869999999999998E-2</v>
      </c>
    </row>
    <row r="3955" spans="1:35" s="89" customFormat="1" x14ac:dyDescent="0.45">
      <c r="A3955" s="89" t="s">
        <v>61</v>
      </c>
      <c r="B3955" s="89" t="s">
        <v>62</v>
      </c>
      <c r="C3955" s="89" t="s">
        <v>48</v>
      </c>
      <c r="D3955" s="90">
        <v>44856</v>
      </c>
      <c r="AI3955" s="89">
        <v>4.9869999999999998E-2</v>
      </c>
    </row>
    <row r="3956" spans="1:35" s="89" customFormat="1" x14ac:dyDescent="0.45">
      <c r="A3956" s="89" t="s">
        <v>61</v>
      </c>
      <c r="B3956" s="89" t="s">
        <v>62</v>
      </c>
      <c r="C3956" s="89" t="s">
        <v>48</v>
      </c>
      <c r="D3956" s="90">
        <v>44857</v>
      </c>
      <c r="AI3956" s="89">
        <v>4.9869999999999998E-2</v>
      </c>
    </row>
    <row r="3957" spans="1:35" s="89" customFormat="1" x14ac:dyDescent="0.45">
      <c r="A3957" s="89" t="s">
        <v>61</v>
      </c>
      <c r="B3957" s="89" t="s">
        <v>62</v>
      </c>
      <c r="C3957" s="89" t="s">
        <v>48</v>
      </c>
      <c r="D3957" s="90">
        <v>44858</v>
      </c>
      <c r="AI3957" s="89">
        <v>4.9869999999999998E-2</v>
      </c>
    </row>
    <row r="3958" spans="1:35" s="89" customFormat="1" x14ac:dyDescent="0.45">
      <c r="A3958" s="89" t="s">
        <v>61</v>
      </c>
      <c r="B3958" s="89" t="s">
        <v>62</v>
      </c>
      <c r="C3958" s="89" t="s">
        <v>48</v>
      </c>
      <c r="D3958" s="90">
        <v>44859</v>
      </c>
      <c r="AI3958" s="89">
        <v>4.9869999999999998E-2</v>
      </c>
    </row>
    <row r="3959" spans="1:35" s="89" customFormat="1" x14ac:dyDescent="0.45">
      <c r="A3959" s="89" t="s">
        <v>61</v>
      </c>
      <c r="B3959" s="89" t="s">
        <v>62</v>
      </c>
      <c r="C3959" s="89" t="s">
        <v>48</v>
      </c>
      <c r="D3959" s="90">
        <v>44860</v>
      </c>
      <c r="AI3959" s="89">
        <v>4.9869999999999998E-2</v>
      </c>
    </row>
    <row r="3960" spans="1:35" s="89" customFormat="1" x14ac:dyDescent="0.45">
      <c r="A3960" s="89" t="s">
        <v>61</v>
      </c>
      <c r="B3960" s="89" t="s">
        <v>62</v>
      </c>
      <c r="C3960" s="89" t="s">
        <v>48</v>
      </c>
      <c r="D3960" s="90">
        <v>44861</v>
      </c>
      <c r="AI3960" s="89">
        <v>4.9869999999999998E-2</v>
      </c>
    </row>
    <row r="3961" spans="1:35" s="89" customFormat="1" x14ac:dyDescent="0.45">
      <c r="A3961" s="89" t="s">
        <v>61</v>
      </c>
      <c r="B3961" s="89" t="s">
        <v>62</v>
      </c>
      <c r="C3961" s="89" t="s">
        <v>48</v>
      </c>
      <c r="D3961" s="90">
        <v>44862</v>
      </c>
      <c r="AI3961" s="89">
        <v>4.9869999999999998E-2</v>
      </c>
    </row>
    <row r="3962" spans="1:35" s="89" customFormat="1" x14ac:dyDescent="0.45">
      <c r="A3962" s="89" t="s">
        <v>61</v>
      </c>
      <c r="B3962" s="89" t="s">
        <v>62</v>
      </c>
      <c r="C3962" s="89" t="s">
        <v>48</v>
      </c>
      <c r="D3962" s="90">
        <v>44863</v>
      </c>
      <c r="AI3962" s="89">
        <v>5.1947917000000003E-2</v>
      </c>
    </row>
    <row r="3963" spans="1:35" s="89" customFormat="1" x14ac:dyDescent="0.45">
      <c r="A3963" s="89" t="s">
        <v>61</v>
      </c>
      <c r="B3963" s="89" t="s">
        <v>62</v>
      </c>
      <c r="C3963" s="89" t="s">
        <v>48</v>
      </c>
      <c r="D3963" s="90">
        <v>44864</v>
      </c>
      <c r="AI3963" s="89">
        <v>4.9869999999999998E-2</v>
      </c>
    </row>
    <row r="3964" spans="1:35" s="89" customFormat="1" x14ac:dyDescent="0.45">
      <c r="A3964" s="89" t="s">
        <v>61</v>
      </c>
      <c r="B3964" s="89" t="s">
        <v>62</v>
      </c>
      <c r="C3964" s="89" t="s">
        <v>48</v>
      </c>
      <c r="D3964" s="90">
        <v>44865</v>
      </c>
      <c r="AI3964" s="89">
        <v>4.9869999999999998E-2</v>
      </c>
    </row>
    <row r="3965" spans="1:35" s="89" customFormat="1" x14ac:dyDescent="0.45">
      <c r="A3965" s="89" t="s">
        <v>61</v>
      </c>
      <c r="B3965" s="89" t="s">
        <v>62</v>
      </c>
      <c r="C3965" s="89" t="s">
        <v>48</v>
      </c>
      <c r="D3965" s="90">
        <v>44866</v>
      </c>
      <c r="AI3965" s="89">
        <v>4.9869999999999998E-2</v>
      </c>
    </row>
    <row r="3966" spans="1:35" s="89" customFormat="1" x14ac:dyDescent="0.45">
      <c r="A3966" s="89" t="s">
        <v>61</v>
      </c>
      <c r="B3966" s="89" t="s">
        <v>62</v>
      </c>
      <c r="C3966" s="89" t="s">
        <v>48</v>
      </c>
      <c r="D3966" s="90">
        <v>44867</v>
      </c>
      <c r="AI3966" s="89">
        <v>4.9869999999999998E-2</v>
      </c>
    </row>
    <row r="3967" spans="1:35" s="89" customFormat="1" x14ac:dyDescent="0.45">
      <c r="A3967" s="89" t="s">
        <v>61</v>
      </c>
      <c r="B3967" s="89" t="s">
        <v>62</v>
      </c>
      <c r="C3967" s="89" t="s">
        <v>48</v>
      </c>
      <c r="D3967" s="90">
        <v>44868</v>
      </c>
      <c r="AI3967" s="89">
        <v>4.9869999999999998E-2</v>
      </c>
    </row>
    <row r="3968" spans="1:35" s="89" customFormat="1" x14ac:dyDescent="0.45">
      <c r="A3968" s="89" t="s">
        <v>61</v>
      </c>
      <c r="B3968" s="89" t="s">
        <v>62</v>
      </c>
      <c r="C3968" s="89" t="s">
        <v>48</v>
      </c>
      <c r="D3968" s="90">
        <v>44869</v>
      </c>
      <c r="AI3968" s="89">
        <v>4.9869999999999998E-2</v>
      </c>
    </row>
    <row r="3969" spans="1:35" s="89" customFormat="1" x14ac:dyDescent="0.45">
      <c r="A3969" s="89" t="s">
        <v>61</v>
      </c>
      <c r="B3969" s="89" t="s">
        <v>62</v>
      </c>
      <c r="C3969" s="89" t="s">
        <v>48</v>
      </c>
      <c r="D3969" s="90">
        <v>44870</v>
      </c>
      <c r="AI3969" s="89">
        <v>4.9869999999999998E-2</v>
      </c>
    </row>
    <row r="3970" spans="1:35" s="89" customFormat="1" x14ac:dyDescent="0.45">
      <c r="A3970" s="89" t="s">
        <v>61</v>
      </c>
      <c r="B3970" s="89" t="s">
        <v>62</v>
      </c>
      <c r="C3970" s="89" t="s">
        <v>48</v>
      </c>
      <c r="D3970" s="90">
        <v>44871</v>
      </c>
      <c r="AI3970" s="89">
        <v>4.9869999999999998E-2</v>
      </c>
    </row>
    <row r="3971" spans="1:35" s="89" customFormat="1" x14ac:dyDescent="0.45">
      <c r="A3971" s="89" t="s">
        <v>61</v>
      </c>
      <c r="B3971" s="89" t="s">
        <v>62</v>
      </c>
      <c r="C3971" s="89" t="s">
        <v>48</v>
      </c>
      <c r="D3971" s="90">
        <v>44872</v>
      </c>
      <c r="AI3971" s="89">
        <v>4.9869999999999998E-2</v>
      </c>
    </row>
    <row r="3972" spans="1:35" s="89" customFormat="1" x14ac:dyDescent="0.45">
      <c r="A3972" s="89" t="s">
        <v>61</v>
      </c>
      <c r="B3972" s="89" t="s">
        <v>62</v>
      </c>
      <c r="C3972" s="89" t="s">
        <v>48</v>
      </c>
      <c r="D3972" s="90">
        <v>44873</v>
      </c>
      <c r="AI3972" s="89">
        <v>4.9869999999999998E-2</v>
      </c>
    </row>
    <row r="3973" spans="1:35" s="89" customFormat="1" x14ac:dyDescent="0.45">
      <c r="A3973" s="89" t="s">
        <v>61</v>
      </c>
      <c r="B3973" s="89" t="s">
        <v>62</v>
      </c>
      <c r="C3973" s="89" t="s">
        <v>48</v>
      </c>
      <c r="D3973" s="90">
        <v>44874</v>
      </c>
      <c r="AI3973" s="89">
        <v>4.9869999999999998E-2</v>
      </c>
    </row>
    <row r="3974" spans="1:35" s="89" customFormat="1" x14ac:dyDescent="0.45">
      <c r="A3974" s="89" t="s">
        <v>61</v>
      </c>
      <c r="B3974" s="89" t="s">
        <v>62</v>
      </c>
      <c r="C3974" s="89" t="s">
        <v>48</v>
      </c>
      <c r="D3974" s="90">
        <v>44875</v>
      </c>
      <c r="AI3974" s="89">
        <v>4.9869999999999998E-2</v>
      </c>
    </row>
    <row r="3975" spans="1:35" s="89" customFormat="1" x14ac:dyDescent="0.45">
      <c r="A3975" s="89" t="s">
        <v>61</v>
      </c>
      <c r="B3975" s="89" t="s">
        <v>62</v>
      </c>
      <c r="C3975" s="89" t="s">
        <v>48</v>
      </c>
      <c r="D3975" s="90">
        <v>44876</v>
      </c>
      <c r="AI3975" s="89">
        <v>4.9869999999999998E-2</v>
      </c>
    </row>
    <row r="3976" spans="1:35" s="89" customFormat="1" x14ac:dyDescent="0.45">
      <c r="A3976" s="89" t="s">
        <v>61</v>
      </c>
      <c r="B3976" s="89" t="s">
        <v>62</v>
      </c>
      <c r="C3976" s="89" t="s">
        <v>48</v>
      </c>
      <c r="D3976" s="90">
        <v>44877</v>
      </c>
      <c r="AI3976" s="89">
        <v>4.9869999999999998E-2</v>
      </c>
    </row>
    <row r="3977" spans="1:35" s="89" customFormat="1" x14ac:dyDescent="0.45">
      <c r="A3977" s="89" t="s">
        <v>61</v>
      </c>
      <c r="B3977" s="89" t="s">
        <v>62</v>
      </c>
      <c r="C3977" s="89" t="s">
        <v>48</v>
      </c>
      <c r="D3977" s="90">
        <v>44878</v>
      </c>
      <c r="AI3977" s="89">
        <v>4.9869999999999998E-2</v>
      </c>
    </row>
    <row r="3978" spans="1:35" s="89" customFormat="1" x14ac:dyDescent="0.45">
      <c r="A3978" s="89" t="s">
        <v>61</v>
      </c>
      <c r="B3978" s="89" t="s">
        <v>62</v>
      </c>
      <c r="C3978" s="89" t="s">
        <v>48</v>
      </c>
      <c r="D3978" s="90">
        <v>44879</v>
      </c>
      <c r="AI3978" s="89">
        <v>4.9869999999999998E-2</v>
      </c>
    </row>
    <row r="3979" spans="1:35" s="89" customFormat="1" x14ac:dyDescent="0.45">
      <c r="A3979" s="89" t="s">
        <v>61</v>
      </c>
      <c r="B3979" s="89" t="s">
        <v>62</v>
      </c>
      <c r="C3979" s="89" t="s">
        <v>48</v>
      </c>
      <c r="D3979" s="90">
        <v>44880</v>
      </c>
      <c r="AI3979" s="89">
        <v>4.9869999999999998E-2</v>
      </c>
    </row>
    <row r="3980" spans="1:35" s="89" customFormat="1" x14ac:dyDescent="0.45">
      <c r="A3980" s="89" t="s">
        <v>61</v>
      </c>
      <c r="B3980" s="89" t="s">
        <v>62</v>
      </c>
      <c r="C3980" s="89" t="s">
        <v>48</v>
      </c>
      <c r="D3980" s="90">
        <v>44881</v>
      </c>
      <c r="AI3980" s="89">
        <v>4.9869999999999998E-2</v>
      </c>
    </row>
    <row r="3981" spans="1:35" s="89" customFormat="1" x14ac:dyDescent="0.45">
      <c r="A3981" s="89" t="s">
        <v>61</v>
      </c>
      <c r="B3981" s="89" t="s">
        <v>62</v>
      </c>
      <c r="C3981" s="89" t="s">
        <v>48</v>
      </c>
      <c r="D3981" s="90">
        <v>44882</v>
      </c>
      <c r="AI3981" s="89">
        <v>4.9869999999999998E-2</v>
      </c>
    </row>
    <row r="3982" spans="1:35" s="89" customFormat="1" x14ac:dyDescent="0.45">
      <c r="A3982" s="89" t="s">
        <v>61</v>
      </c>
      <c r="B3982" s="89" t="s">
        <v>62</v>
      </c>
      <c r="C3982" s="89" t="s">
        <v>48</v>
      </c>
      <c r="D3982" s="90">
        <v>44883</v>
      </c>
      <c r="AI3982" s="89">
        <v>4.9869999999999998E-2</v>
      </c>
    </row>
    <row r="3983" spans="1:35" s="89" customFormat="1" x14ac:dyDescent="0.45">
      <c r="A3983" s="89" t="s">
        <v>61</v>
      </c>
      <c r="B3983" s="89" t="s">
        <v>62</v>
      </c>
      <c r="C3983" s="89" t="s">
        <v>48</v>
      </c>
      <c r="D3983" s="90">
        <v>44884</v>
      </c>
      <c r="AI3983" s="89">
        <v>4.9869999999999998E-2</v>
      </c>
    </row>
    <row r="3984" spans="1:35" s="89" customFormat="1" x14ac:dyDescent="0.45">
      <c r="A3984" s="89" t="s">
        <v>61</v>
      </c>
      <c r="B3984" s="89" t="s">
        <v>62</v>
      </c>
      <c r="C3984" s="89" t="s">
        <v>48</v>
      </c>
      <c r="D3984" s="90">
        <v>44885</v>
      </c>
      <c r="AI3984" s="89">
        <v>4.9869999999999998E-2</v>
      </c>
    </row>
    <row r="3985" spans="1:35" s="89" customFormat="1" x14ac:dyDescent="0.45">
      <c r="A3985" s="89" t="s">
        <v>61</v>
      </c>
      <c r="B3985" s="89" t="s">
        <v>62</v>
      </c>
      <c r="C3985" s="89" t="s">
        <v>48</v>
      </c>
      <c r="D3985" s="90">
        <v>44886</v>
      </c>
      <c r="AI3985" s="89">
        <v>4.9869999999999998E-2</v>
      </c>
    </row>
    <row r="3986" spans="1:35" s="89" customFormat="1" x14ac:dyDescent="0.45">
      <c r="A3986" s="89" t="s">
        <v>61</v>
      </c>
      <c r="B3986" s="89" t="s">
        <v>62</v>
      </c>
      <c r="C3986" s="89" t="s">
        <v>48</v>
      </c>
      <c r="D3986" s="90">
        <v>44887</v>
      </c>
      <c r="AI3986" s="89">
        <v>4.9869999999999998E-2</v>
      </c>
    </row>
    <row r="3987" spans="1:35" s="89" customFormat="1" x14ac:dyDescent="0.45">
      <c r="A3987" s="89" t="s">
        <v>61</v>
      </c>
      <c r="B3987" s="89" t="s">
        <v>62</v>
      </c>
      <c r="C3987" s="89" t="s">
        <v>48</v>
      </c>
      <c r="D3987" s="90">
        <v>44888</v>
      </c>
      <c r="AI3987" s="89">
        <v>4.9869999999999998E-2</v>
      </c>
    </row>
    <row r="3988" spans="1:35" s="89" customFormat="1" x14ac:dyDescent="0.45">
      <c r="A3988" s="89" t="s">
        <v>61</v>
      </c>
      <c r="B3988" s="89" t="s">
        <v>62</v>
      </c>
      <c r="C3988" s="89" t="s">
        <v>48</v>
      </c>
      <c r="D3988" s="90">
        <v>44889</v>
      </c>
      <c r="AI3988" s="89">
        <v>4.9869999999999998E-2</v>
      </c>
    </row>
    <row r="3989" spans="1:35" s="89" customFormat="1" x14ac:dyDescent="0.45">
      <c r="A3989" s="89" t="s">
        <v>61</v>
      </c>
      <c r="B3989" s="89" t="s">
        <v>62</v>
      </c>
      <c r="C3989" s="89" t="s">
        <v>48</v>
      </c>
      <c r="D3989" s="90">
        <v>44890</v>
      </c>
      <c r="AI3989" s="89">
        <v>4.9869999999999998E-2</v>
      </c>
    </row>
    <row r="3990" spans="1:35" s="89" customFormat="1" x14ac:dyDescent="0.45">
      <c r="A3990" s="89" t="s">
        <v>61</v>
      </c>
      <c r="B3990" s="89" t="s">
        <v>62</v>
      </c>
      <c r="C3990" s="89" t="s">
        <v>48</v>
      </c>
      <c r="D3990" s="90">
        <v>44891</v>
      </c>
      <c r="AI3990" s="89">
        <v>4.9869999999999998E-2</v>
      </c>
    </row>
    <row r="3991" spans="1:35" s="89" customFormat="1" x14ac:dyDescent="0.45">
      <c r="A3991" s="89" t="s">
        <v>61</v>
      </c>
      <c r="B3991" s="89" t="s">
        <v>62</v>
      </c>
      <c r="C3991" s="89" t="s">
        <v>48</v>
      </c>
      <c r="D3991" s="90">
        <v>44892</v>
      </c>
      <c r="AI3991" s="89">
        <v>4.9869999999999998E-2</v>
      </c>
    </row>
    <row r="3992" spans="1:35" s="89" customFormat="1" x14ac:dyDescent="0.45">
      <c r="A3992" s="89" t="s">
        <v>61</v>
      </c>
      <c r="B3992" s="89" t="s">
        <v>62</v>
      </c>
      <c r="C3992" s="89" t="s">
        <v>48</v>
      </c>
      <c r="D3992" s="90">
        <v>44893</v>
      </c>
      <c r="AI3992" s="89">
        <v>4.9869999999999998E-2</v>
      </c>
    </row>
    <row r="3993" spans="1:35" s="89" customFormat="1" x14ac:dyDescent="0.45">
      <c r="A3993" s="89" t="s">
        <v>61</v>
      </c>
      <c r="B3993" s="89" t="s">
        <v>62</v>
      </c>
      <c r="C3993" s="89" t="s">
        <v>48</v>
      </c>
      <c r="D3993" s="90">
        <v>44894</v>
      </c>
      <c r="AI3993" s="89">
        <v>4.9869999999999998E-2</v>
      </c>
    </row>
    <row r="3994" spans="1:35" s="89" customFormat="1" x14ac:dyDescent="0.45">
      <c r="A3994" s="89" t="s">
        <v>61</v>
      </c>
      <c r="B3994" s="89" t="s">
        <v>62</v>
      </c>
      <c r="C3994" s="89" t="s">
        <v>48</v>
      </c>
      <c r="D3994" s="90">
        <v>44895</v>
      </c>
      <c r="AI3994" s="89">
        <v>4.9869999999999998E-2</v>
      </c>
    </row>
    <row r="3995" spans="1:35" s="89" customFormat="1" x14ac:dyDescent="0.45">
      <c r="A3995" s="89" t="s">
        <v>61</v>
      </c>
      <c r="B3995" s="89" t="s">
        <v>62</v>
      </c>
      <c r="C3995" s="89" t="s">
        <v>48</v>
      </c>
      <c r="D3995" s="90">
        <v>44896</v>
      </c>
      <c r="AI3995" s="89">
        <v>4.9869999999999998E-2</v>
      </c>
    </row>
    <row r="3996" spans="1:35" s="89" customFormat="1" x14ac:dyDescent="0.45">
      <c r="A3996" s="89" t="s">
        <v>61</v>
      </c>
      <c r="B3996" s="89" t="s">
        <v>62</v>
      </c>
      <c r="C3996" s="89" t="s">
        <v>48</v>
      </c>
      <c r="D3996" s="90">
        <v>44897</v>
      </c>
      <c r="AI3996" s="89">
        <v>4.9869999999999998E-2</v>
      </c>
    </row>
    <row r="3997" spans="1:35" s="89" customFormat="1" x14ac:dyDescent="0.45">
      <c r="A3997" s="89" t="s">
        <v>61</v>
      </c>
      <c r="B3997" s="89" t="s">
        <v>62</v>
      </c>
      <c r="C3997" s="89" t="s">
        <v>48</v>
      </c>
      <c r="D3997" s="90">
        <v>44898</v>
      </c>
      <c r="AI3997" s="89">
        <v>4.9869999999999998E-2</v>
      </c>
    </row>
    <row r="3998" spans="1:35" s="89" customFormat="1" x14ac:dyDescent="0.45">
      <c r="A3998" s="89" t="s">
        <v>61</v>
      </c>
      <c r="B3998" s="89" t="s">
        <v>62</v>
      </c>
      <c r="C3998" s="89" t="s">
        <v>48</v>
      </c>
      <c r="D3998" s="90">
        <v>44899</v>
      </c>
      <c r="AI3998" s="89">
        <v>4.9869999999999998E-2</v>
      </c>
    </row>
    <row r="3999" spans="1:35" s="89" customFormat="1" x14ac:dyDescent="0.45">
      <c r="A3999" s="89" t="s">
        <v>61</v>
      </c>
      <c r="B3999" s="89" t="s">
        <v>62</v>
      </c>
      <c r="C3999" s="89" t="s">
        <v>48</v>
      </c>
      <c r="D3999" s="90">
        <v>44900</v>
      </c>
      <c r="AI3999" s="89">
        <v>4.9869999999999998E-2</v>
      </c>
    </row>
    <row r="4000" spans="1:35" s="89" customFormat="1" x14ac:dyDescent="0.45">
      <c r="A4000" s="89" t="s">
        <v>61</v>
      </c>
      <c r="B4000" s="89" t="s">
        <v>62</v>
      </c>
      <c r="C4000" s="89" t="s">
        <v>48</v>
      </c>
      <c r="D4000" s="90">
        <v>44901</v>
      </c>
      <c r="AI4000" s="89">
        <v>4.9869999999999998E-2</v>
      </c>
    </row>
    <row r="4001" spans="1:35" s="89" customFormat="1" x14ac:dyDescent="0.45">
      <c r="A4001" s="89" t="s">
        <v>61</v>
      </c>
      <c r="B4001" s="89" t="s">
        <v>62</v>
      </c>
      <c r="C4001" s="89" t="s">
        <v>48</v>
      </c>
      <c r="D4001" s="90">
        <v>44902</v>
      </c>
      <c r="AI4001" s="89">
        <v>4.9869999999999998E-2</v>
      </c>
    </row>
    <row r="4002" spans="1:35" s="89" customFormat="1" x14ac:dyDescent="0.45">
      <c r="A4002" s="89" t="s">
        <v>61</v>
      </c>
      <c r="B4002" s="89" t="s">
        <v>62</v>
      </c>
      <c r="C4002" s="89" t="s">
        <v>48</v>
      </c>
      <c r="D4002" s="90">
        <v>44903</v>
      </c>
      <c r="AI4002" s="89">
        <v>4.9869999999999998E-2</v>
      </c>
    </row>
    <row r="4003" spans="1:35" s="89" customFormat="1" x14ac:dyDescent="0.45">
      <c r="A4003" s="89" t="s">
        <v>61</v>
      </c>
      <c r="B4003" s="89" t="s">
        <v>62</v>
      </c>
      <c r="C4003" s="89" t="s">
        <v>48</v>
      </c>
      <c r="D4003" s="90">
        <v>44904</v>
      </c>
      <c r="AI4003" s="89">
        <v>4.9869999999999998E-2</v>
      </c>
    </row>
    <row r="4004" spans="1:35" s="89" customFormat="1" x14ac:dyDescent="0.45">
      <c r="A4004" s="89" t="s">
        <v>61</v>
      </c>
      <c r="B4004" s="89" t="s">
        <v>62</v>
      </c>
      <c r="C4004" s="89" t="s">
        <v>48</v>
      </c>
      <c r="D4004" s="90">
        <v>44905</v>
      </c>
      <c r="AI4004" s="89">
        <v>4.9869999999999998E-2</v>
      </c>
    </row>
    <row r="4005" spans="1:35" s="89" customFormat="1" x14ac:dyDescent="0.45">
      <c r="A4005" s="89" t="s">
        <v>61</v>
      </c>
      <c r="B4005" s="89" t="s">
        <v>62</v>
      </c>
      <c r="C4005" s="89" t="s">
        <v>48</v>
      </c>
      <c r="D4005" s="90">
        <v>44906</v>
      </c>
      <c r="AI4005" s="89">
        <v>4.9869999999999998E-2</v>
      </c>
    </row>
    <row r="4006" spans="1:35" s="89" customFormat="1" x14ac:dyDescent="0.45">
      <c r="A4006" s="89" t="s">
        <v>61</v>
      </c>
      <c r="B4006" s="89" t="s">
        <v>62</v>
      </c>
      <c r="C4006" s="89" t="s">
        <v>48</v>
      </c>
      <c r="D4006" s="90">
        <v>44907</v>
      </c>
      <c r="AI4006" s="89">
        <v>4.9869999999999998E-2</v>
      </c>
    </row>
    <row r="4007" spans="1:35" s="89" customFormat="1" x14ac:dyDescent="0.45">
      <c r="A4007" s="89" t="s">
        <v>61</v>
      </c>
      <c r="B4007" s="89" t="s">
        <v>62</v>
      </c>
      <c r="C4007" s="89" t="s">
        <v>48</v>
      </c>
      <c r="D4007" s="90">
        <v>44908</v>
      </c>
      <c r="AI4007" s="89">
        <v>4.9869999999999998E-2</v>
      </c>
    </row>
    <row r="4008" spans="1:35" s="89" customFormat="1" x14ac:dyDescent="0.45">
      <c r="A4008" s="89" t="s">
        <v>61</v>
      </c>
      <c r="B4008" s="89" t="s">
        <v>62</v>
      </c>
      <c r="C4008" s="89" t="s">
        <v>48</v>
      </c>
      <c r="D4008" s="90">
        <v>44909</v>
      </c>
      <c r="AI4008" s="89">
        <v>4.9869999999999998E-2</v>
      </c>
    </row>
    <row r="4009" spans="1:35" s="89" customFormat="1" x14ac:dyDescent="0.45">
      <c r="A4009" s="89" t="s">
        <v>61</v>
      </c>
      <c r="B4009" s="89" t="s">
        <v>62</v>
      </c>
      <c r="C4009" s="89" t="s">
        <v>48</v>
      </c>
      <c r="D4009" s="90">
        <v>44910</v>
      </c>
      <c r="AI4009" s="89">
        <v>4.9869999999999998E-2</v>
      </c>
    </row>
    <row r="4010" spans="1:35" s="89" customFormat="1" x14ac:dyDescent="0.45">
      <c r="A4010" s="89" t="s">
        <v>61</v>
      </c>
      <c r="B4010" s="89" t="s">
        <v>62</v>
      </c>
      <c r="C4010" s="89" t="s">
        <v>48</v>
      </c>
      <c r="D4010" s="90">
        <v>44911</v>
      </c>
      <c r="AI4010" s="89">
        <v>4.9869999999999998E-2</v>
      </c>
    </row>
    <row r="4011" spans="1:35" s="89" customFormat="1" x14ac:dyDescent="0.45">
      <c r="A4011" s="89" t="s">
        <v>61</v>
      </c>
      <c r="B4011" s="89" t="s">
        <v>62</v>
      </c>
      <c r="C4011" s="89" t="s">
        <v>48</v>
      </c>
      <c r="D4011" s="90">
        <v>44912</v>
      </c>
      <c r="AI4011" s="89">
        <v>4.9869999999999998E-2</v>
      </c>
    </row>
    <row r="4012" spans="1:35" s="89" customFormat="1" x14ac:dyDescent="0.45">
      <c r="A4012" s="89" t="s">
        <v>61</v>
      </c>
      <c r="B4012" s="89" t="s">
        <v>62</v>
      </c>
      <c r="C4012" s="89" t="s">
        <v>48</v>
      </c>
      <c r="D4012" s="90">
        <v>44913</v>
      </c>
      <c r="AI4012" s="89">
        <v>4.9869999999999998E-2</v>
      </c>
    </row>
    <row r="4013" spans="1:35" s="89" customFormat="1" x14ac:dyDescent="0.45">
      <c r="A4013" s="89" t="s">
        <v>61</v>
      </c>
      <c r="B4013" s="89" t="s">
        <v>62</v>
      </c>
      <c r="C4013" s="89" t="s">
        <v>48</v>
      </c>
      <c r="D4013" s="90">
        <v>44914</v>
      </c>
      <c r="AI4013" s="89">
        <v>4.9869999999999998E-2</v>
      </c>
    </row>
    <row r="4014" spans="1:35" s="89" customFormat="1" x14ac:dyDescent="0.45">
      <c r="A4014" s="89" t="s">
        <v>61</v>
      </c>
      <c r="B4014" s="89" t="s">
        <v>62</v>
      </c>
      <c r="C4014" s="89" t="s">
        <v>48</v>
      </c>
      <c r="D4014" s="90">
        <v>44915</v>
      </c>
      <c r="AI4014" s="89">
        <v>4.9869999999999998E-2</v>
      </c>
    </row>
    <row r="4015" spans="1:35" s="89" customFormat="1" x14ac:dyDescent="0.45">
      <c r="A4015" s="89" t="s">
        <v>61</v>
      </c>
      <c r="B4015" s="89" t="s">
        <v>62</v>
      </c>
      <c r="C4015" s="89" t="s">
        <v>48</v>
      </c>
      <c r="D4015" s="90">
        <v>44916</v>
      </c>
      <c r="AI4015" s="89">
        <v>4.9869999999999998E-2</v>
      </c>
    </row>
    <row r="4016" spans="1:35" s="89" customFormat="1" x14ac:dyDescent="0.45">
      <c r="A4016" s="89" t="s">
        <v>61</v>
      </c>
      <c r="B4016" s="89" t="s">
        <v>62</v>
      </c>
      <c r="C4016" s="89" t="s">
        <v>48</v>
      </c>
      <c r="D4016" s="90">
        <v>44917</v>
      </c>
      <c r="AI4016" s="89">
        <v>4.9869999999999998E-2</v>
      </c>
    </row>
    <row r="4017" spans="1:35" s="89" customFormat="1" x14ac:dyDescent="0.45">
      <c r="A4017" s="89" t="s">
        <v>61</v>
      </c>
      <c r="B4017" s="89" t="s">
        <v>62</v>
      </c>
      <c r="C4017" s="89" t="s">
        <v>48</v>
      </c>
      <c r="D4017" s="90">
        <v>44918</v>
      </c>
      <c r="AI4017" s="89">
        <v>4.9869999999999998E-2</v>
      </c>
    </row>
    <row r="4018" spans="1:35" s="89" customFormat="1" x14ac:dyDescent="0.45">
      <c r="A4018" s="89" t="s">
        <v>61</v>
      </c>
      <c r="B4018" s="89" t="s">
        <v>62</v>
      </c>
      <c r="C4018" s="89" t="s">
        <v>48</v>
      </c>
      <c r="D4018" s="90">
        <v>44919</v>
      </c>
      <c r="AI4018" s="89">
        <v>4.9869999999999998E-2</v>
      </c>
    </row>
    <row r="4019" spans="1:35" s="89" customFormat="1" x14ac:dyDescent="0.45">
      <c r="A4019" s="89" t="s">
        <v>61</v>
      </c>
      <c r="B4019" s="89" t="s">
        <v>62</v>
      </c>
      <c r="C4019" s="89" t="s">
        <v>48</v>
      </c>
      <c r="D4019" s="90">
        <v>44920</v>
      </c>
      <c r="AI4019" s="89">
        <v>4.9869999999999998E-2</v>
      </c>
    </row>
    <row r="4020" spans="1:35" s="89" customFormat="1" x14ac:dyDescent="0.45">
      <c r="A4020" s="89" t="s">
        <v>61</v>
      </c>
      <c r="B4020" s="89" t="s">
        <v>62</v>
      </c>
      <c r="C4020" s="89" t="s">
        <v>48</v>
      </c>
      <c r="D4020" s="90">
        <v>44921</v>
      </c>
      <c r="AI4020" s="89">
        <v>4.9869999999999998E-2</v>
      </c>
    </row>
    <row r="4021" spans="1:35" s="89" customFormat="1" x14ac:dyDescent="0.45">
      <c r="A4021" s="89" t="s">
        <v>61</v>
      </c>
      <c r="B4021" s="89" t="s">
        <v>62</v>
      </c>
      <c r="C4021" s="89" t="s">
        <v>48</v>
      </c>
      <c r="D4021" s="90">
        <v>44922</v>
      </c>
      <c r="AI4021" s="89">
        <v>4.9869999999999998E-2</v>
      </c>
    </row>
    <row r="4022" spans="1:35" s="89" customFormat="1" x14ac:dyDescent="0.45">
      <c r="A4022" s="89" t="s">
        <v>61</v>
      </c>
      <c r="B4022" s="89" t="s">
        <v>62</v>
      </c>
      <c r="C4022" s="89" t="s">
        <v>48</v>
      </c>
      <c r="D4022" s="90">
        <v>44923</v>
      </c>
      <c r="AI4022" s="89">
        <v>4.9869999999999998E-2</v>
      </c>
    </row>
    <row r="4023" spans="1:35" s="89" customFormat="1" x14ac:dyDescent="0.45">
      <c r="A4023" s="89" t="s">
        <v>61</v>
      </c>
      <c r="B4023" s="89" t="s">
        <v>62</v>
      </c>
      <c r="C4023" s="89" t="s">
        <v>48</v>
      </c>
      <c r="D4023" s="90">
        <v>44924</v>
      </c>
      <c r="AI4023" s="89">
        <v>4.9869999999999998E-2</v>
      </c>
    </row>
    <row r="4024" spans="1:35" s="89" customFormat="1" x14ac:dyDescent="0.45">
      <c r="A4024" s="89" t="s">
        <v>61</v>
      </c>
      <c r="B4024" s="89" t="s">
        <v>62</v>
      </c>
      <c r="C4024" s="89" t="s">
        <v>48</v>
      </c>
      <c r="D4024" s="90">
        <v>44925</v>
      </c>
      <c r="AI4024" s="89">
        <v>4.9869999999999998E-2</v>
      </c>
    </row>
    <row r="4025" spans="1:35" s="89" customFormat="1" x14ac:dyDescent="0.45">
      <c r="A4025" s="89" t="s">
        <v>61</v>
      </c>
      <c r="B4025" s="89" t="s">
        <v>62</v>
      </c>
      <c r="C4025" s="89" t="s">
        <v>48</v>
      </c>
      <c r="D4025" s="90">
        <v>44926</v>
      </c>
      <c r="AI4025" s="89">
        <v>4.9869999999999998E-2</v>
      </c>
    </row>
    <row r="4026" spans="1:35" s="89" customFormat="1" x14ac:dyDescent="0.45">
      <c r="A4026" s="89" t="s">
        <v>63</v>
      </c>
      <c r="B4026" s="89" t="s">
        <v>64</v>
      </c>
      <c r="C4026" s="89" t="s">
        <v>48</v>
      </c>
      <c r="D4026" s="90">
        <v>44562</v>
      </c>
      <c r="AC4026" s="89">
        <v>0.54857370800000005</v>
      </c>
      <c r="AI4026" s="89">
        <v>1.02</v>
      </c>
    </row>
    <row r="4027" spans="1:35" s="89" customFormat="1" x14ac:dyDescent="0.45">
      <c r="A4027" s="89" t="s">
        <v>63</v>
      </c>
      <c r="B4027" s="89" t="s">
        <v>64</v>
      </c>
      <c r="C4027" s="89" t="s">
        <v>48</v>
      </c>
      <c r="D4027" s="90">
        <v>44563</v>
      </c>
      <c r="AC4027" s="89">
        <v>0.54857370800000005</v>
      </c>
      <c r="AI4027" s="89">
        <v>1.02</v>
      </c>
    </row>
    <row r="4028" spans="1:35" s="89" customFormat="1" x14ac:dyDescent="0.45">
      <c r="A4028" s="89" t="s">
        <v>63</v>
      </c>
      <c r="B4028" s="89" t="s">
        <v>64</v>
      </c>
      <c r="C4028" s="89" t="s">
        <v>48</v>
      </c>
      <c r="D4028" s="90">
        <v>44564</v>
      </c>
      <c r="AC4028" s="89">
        <v>0.54857370800000005</v>
      </c>
      <c r="AI4028" s="89">
        <v>1.02</v>
      </c>
    </row>
    <row r="4029" spans="1:35" s="89" customFormat="1" x14ac:dyDescent="0.45">
      <c r="A4029" s="89" t="s">
        <v>63</v>
      </c>
      <c r="B4029" s="89" t="s">
        <v>64</v>
      </c>
      <c r="C4029" s="89" t="s">
        <v>48</v>
      </c>
      <c r="D4029" s="90">
        <v>44565</v>
      </c>
      <c r="AC4029" s="89">
        <v>0.54857370800000005</v>
      </c>
      <c r="AI4029" s="89">
        <v>1.02</v>
      </c>
    </row>
    <row r="4030" spans="1:35" s="89" customFormat="1" x14ac:dyDescent="0.45">
      <c r="A4030" s="89" t="s">
        <v>63</v>
      </c>
      <c r="B4030" s="89" t="s">
        <v>64</v>
      </c>
      <c r="C4030" s="89" t="s">
        <v>48</v>
      </c>
      <c r="D4030" s="90">
        <v>44566</v>
      </c>
      <c r="AC4030" s="89">
        <v>0.54857370800000005</v>
      </c>
      <c r="AI4030" s="89">
        <v>1.02</v>
      </c>
    </row>
    <row r="4031" spans="1:35" s="89" customFormat="1" x14ac:dyDescent="0.45">
      <c r="A4031" s="89" t="s">
        <v>63</v>
      </c>
      <c r="B4031" s="89" t="s">
        <v>64</v>
      </c>
      <c r="C4031" s="89" t="s">
        <v>48</v>
      </c>
      <c r="D4031" s="90">
        <v>44567</v>
      </c>
      <c r="AC4031" s="89">
        <v>0.54857370800000005</v>
      </c>
      <c r="AI4031" s="89">
        <v>1.02</v>
      </c>
    </row>
    <row r="4032" spans="1:35" s="89" customFormat="1" x14ac:dyDescent="0.45">
      <c r="A4032" s="89" t="s">
        <v>63</v>
      </c>
      <c r="B4032" s="89" t="s">
        <v>64</v>
      </c>
      <c r="C4032" s="89" t="s">
        <v>48</v>
      </c>
      <c r="D4032" s="90">
        <v>44568</v>
      </c>
      <c r="AC4032" s="89">
        <v>0.54857370800000005</v>
      </c>
      <c r="AI4032" s="89">
        <v>1.02</v>
      </c>
    </row>
    <row r="4033" spans="1:35" s="89" customFormat="1" x14ac:dyDescent="0.45">
      <c r="A4033" s="89" t="s">
        <v>63</v>
      </c>
      <c r="B4033" s="89" t="s">
        <v>64</v>
      </c>
      <c r="C4033" s="89" t="s">
        <v>48</v>
      </c>
      <c r="D4033" s="90">
        <v>44569</v>
      </c>
      <c r="AC4033" s="89">
        <v>0.54857370800000005</v>
      </c>
      <c r="AI4033" s="89">
        <v>1.02</v>
      </c>
    </row>
    <row r="4034" spans="1:35" s="89" customFormat="1" x14ac:dyDescent="0.45">
      <c r="A4034" s="89" t="s">
        <v>63</v>
      </c>
      <c r="B4034" s="89" t="s">
        <v>64</v>
      </c>
      <c r="C4034" s="89" t="s">
        <v>48</v>
      </c>
      <c r="D4034" s="90">
        <v>44570</v>
      </c>
      <c r="AC4034" s="89">
        <v>0.54857370800000005</v>
      </c>
      <c r="AI4034" s="89">
        <v>1.02</v>
      </c>
    </row>
    <row r="4035" spans="1:35" s="89" customFormat="1" x14ac:dyDescent="0.45">
      <c r="A4035" s="89" t="s">
        <v>63</v>
      </c>
      <c r="B4035" s="89" t="s">
        <v>64</v>
      </c>
      <c r="C4035" s="89" t="s">
        <v>48</v>
      </c>
      <c r="D4035" s="90">
        <v>44571</v>
      </c>
      <c r="AC4035" s="89">
        <v>0.54857370800000005</v>
      </c>
      <c r="AI4035" s="89">
        <v>1.02</v>
      </c>
    </row>
    <row r="4036" spans="1:35" s="89" customFormat="1" x14ac:dyDescent="0.45">
      <c r="A4036" s="89" t="s">
        <v>63</v>
      </c>
      <c r="B4036" s="89" t="s">
        <v>64</v>
      </c>
      <c r="C4036" s="89" t="s">
        <v>48</v>
      </c>
      <c r="D4036" s="90">
        <v>44572</v>
      </c>
      <c r="AC4036" s="89">
        <v>0.54857370800000005</v>
      </c>
      <c r="AI4036" s="89">
        <v>1.02</v>
      </c>
    </row>
    <row r="4037" spans="1:35" s="89" customFormat="1" x14ac:dyDescent="0.45">
      <c r="A4037" s="89" t="s">
        <v>63</v>
      </c>
      <c r="B4037" s="89" t="s">
        <v>64</v>
      </c>
      <c r="C4037" s="89" t="s">
        <v>48</v>
      </c>
      <c r="D4037" s="90">
        <v>44573</v>
      </c>
      <c r="AC4037" s="89">
        <v>0.54857370800000005</v>
      </c>
      <c r="AI4037" s="89">
        <v>1.02</v>
      </c>
    </row>
    <row r="4038" spans="1:35" s="89" customFormat="1" x14ac:dyDescent="0.45">
      <c r="A4038" s="89" t="s">
        <v>63</v>
      </c>
      <c r="B4038" s="89" t="s">
        <v>64</v>
      </c>
      <c r="C4038" s="89" t="s">
        <v>48</v>
      </c>
      <c r="D4038" s="90">
        <v>44574</v>
      </c>
      <c r="AC4038" s="89">
        <v>0.54857370800000005</v>
      </c>
      <c r="AI4038" s="89">
        <v>1.02</v>
      </c>
    </row>
    <row r="4039" spans="1:35" s="89" customFormat="1" x14ac:dyDescent="0.45">
      <c r="A4039" s="89" t="s">
        <v>63</v>
      </c>
      <c r="B4039" s="89" t="s">
        <v>64</v>
      </c>
      <c r="C4039" s="89" t="s">
        <v>48</v>
      </c>
      <c r="D4039" s="90">
        <v>44575</v>
      </c>
      <c r="AC4039" s="89">
        <v>0.54857370800000005</v>
      </c>
      <c r="AI4039" s="89">
        <v>1.02</v>
      </c>
    </row>
    <row r="4040" spans="1:35" s="89" customFormat="1" x14ac:dyDescent="0.45">
      <c r="A4040" s="89" t="s">
        <v>63</v>
      </c>
      <c r="B4040" s="89" t="s">
        <v>64</v>
      </c>
      <c r="C4040" s="89" t="s">
        <v>48</v>
      </c>
      <c r="D4040" s="90">
        <v>44576</v>
      </c>
      <c r="AC4040" s="89">
        <v>0.54857370800000005</v>
      </c>
      <c r="AI4040" s="89">
        <v>1.02</v>
      </c>
    </row>
    <row r="4041" spans="1:35" s="89" customFormat="1" x14ac:dyDescent="0.45">
      <c r="A4041" s="89" t="s">
        <v>63</v>
      </c>
      <c r="B4041" s="89" t="s">
        <v>64</v>
      </c>
      <c r="C4041" s="89" t="s">
        <v>48</v>
      </c>
      <c r="D4041" s="90">
        <v>44577</v>
      </c>
      <c r="AC4041" s="89">
        <v>0.54857370800000005</v>
      </c>
      <c r="AI4041" s="89">
        <v>1.02</v>
      </c>
    </row>
    <row r="4042" spans="1:35" s="89" customFormat="1" x14ac:dyDescent="0.45">
      <c r="A4042" s="89" t="s">
        <v>63</v>
      </c>
      <c r="B4042" s="89" t="s">
        <v>64</v>
      </c>
      <c r="C4042" s="89" t="s">
        <v>48</v>
      </c>
      <c r="D4042" s="90">
        <v>44578</v>
      </c>
      <c r="AC4042" s="89">
        <v>0.54857370800000005</v>
      </c>
      <c r="AI4042" s="89">
        <v>1.02</v>
      </c>
    </row>
    <row r="4043" spans="1:35" s="89" customFormat="1" x14ac:dyDescent="0.45">
      <c r="A4043" s="89" t="s">
        <v>63</v>
      </c>
      <c r="B4043" s="89" t="s">
        <v>64</v>
      </c>
      <c r="C4043" s="89" t="s">
        <v>48</v>
      </c>
      <c r="D4043" s="90">
        <v>44579</v>
      </c>
      <c r="AC4043" s="89">
        <v>0.54857370800000005</v>
      </c>
      <c r="AI4043" s="89">
        <v>1.02</v>
      </c>
    </row>
    <row r="4044" spans="1:35" s="89" customFormat="1" x14ac:dyDescent="0.45">
      <c r="A4044" s="89" t="s">
        <v>63</v>
      </c>
      <c r="B4044" s="89" t="s">
        <v>64</v>
      </c>
      <c r="C4044" s="89" t="s">
        <v>48</v>
      </c>
      <c r="D4044" s="90">
        <v>44580</v>
      </c>
      <c r="AC4044" s="89">
        <v>0.54857370800000005</v>
      </c>
      <c r="AI4044" s="89">
        <v>1.02</v>
      </c>
    </row>
    <row r="4045" spans="1:35" s="89" customFormat="1" x14ac:dyDescent="0.45">
      <c r="A4045" s="89" t="s">
        <v>63</v>
      </c>
      <c r="B4045" s="89" t="s">
        <v>64</v>
      </c>
      <c r="C4045" s="89" t="s">
        <v>48</v>
      </c>
      <c r="D4045" s="90">
        <v>44581</v>
      </c>
      <c r="AC4045" s="89">
        <v>0.54857370800000005</v>
      </c>
      <c r="AI4045" s="89">
        <v>1.02</v>
      </c>
    </row>
    <row r="4046" spans="1:35" s="89" customFormat="1" x14ac:dyDescent="0.45">
      <c r="A4046" s="89" t="s">
        <v>63</v>
      </c>
      <c r="B4046" s="89" t="s">
        <v>64</v>
      </c>
      <c r="C4046" s="89" t="s">
        <v>48</v>
      </c>
      <c r="D4046" s="90">
        <v>44582</v>
      </c>
      <c r="AC4046" s="89">
        <v>0.54857370800000005</v>
      </c>
      <c r="AI4046" s="89">
        <v>1.02</v>
      </c>
    </row>
    <row r="4047" spans="1:35" s="89" customFormat="1" x14ac:dyDescent="0.45">
      <c r="A4047" s="89" t="s">
        <v>63</v>
      </c>
      <c r="B4047" s="89" t="s">
        <v>64</v>
      </c>
      <c r="C4047" s="89" t="s">
        <v>48</v>
      </c>
      <c r="D4047" s="90">
        <v>44583</v>
      </c>
      <c r="AC4047" s="89">
        <v>0.54857370800000005</v>
      </c>
      <c r="AI4047" s="89">
        <v>1.02</v>
      </c>
    </row>
    <row r="4048" spans="1:35" s="89" customFormat="1" x14ac:dyDescent="0.45">
      <c r="A4048" s="89" t="s">
        <v>63</v>
      </c>
      <c r="B4048" s="89" t="s">
        <v>64</v>
      </c>
      <c r="C4048" s="89" t="s">
        <v>48</v>
      </c>
      <c r="D4048" s="90">
        <v>44584</v>
      </c>
      <c r="AC4048" s="89">
        <v>0.54857370800000005</v>
      </c>
      <c r="AI4048" s="89">
        <v>1.02</v>
      </c>
    </row>
    <row r="4049" spans="1:35" s="89" customFormat="1" x14ac:dyDescent="0.45">
      <c r="A4049" s="89" t="s">
        <v>63</v>
      </c>
      <c r="B4049" s="89" t="s">
        <v>64</v>
      </c>
      <c r="C4049" s="89" t="s">
        <v>48</v>
      </c>
      <c r="D4049" s="90">
        <v>44585</v>
      </c>
      <c r="AC4049" s="89">
        <v>0.54857370800000005</v>
      </c>
      <c r="AI4049" s="89">
        <v>1.02</v>
      </c>
    </row>
    <row r="4050" spans="1:35" s="89" customFormat="1" x14ac:dyDescent="0.45">
      <c r="A4050" s="89" t="s">
        <v>63</v>
      </c>
      <c r="B4050" s="89" t="s">
        <v>64</v>
      </c>
      <c r="C4050" s="89" t="s">
        <v>48</v>
      </c>
      <c r="D4050" s="90">
        <v>44586</v>
      </c>
      <c r="AC4050" s="89">
        <v>0.54857370800000005</v>
      </c>
      <c r="AI4050" s="89">
        <v>1.02</v>
      </c>
    </row>
    <row r="4051" spans="1:35" s="89" customFormat="1" x14ac:dyDescent="0.45">
      <c r="A4051" s="89" t="s">
        <v>63</v>
      </c>
      <c r="B4051" s="89" t="s">
        <v>64</v>
      </c>
      <c r="C4051" s="89" t="s">
        <v>48</v>
      </c>
      <c r="D4051" s="90">
        <v>44587</v>
      </c>
      <c r="AC4051" s="89">
        <v>0.54857370800000005</v>
      </c>
      <c r="AI4051" s="89">
        <v>1.02</v>
      </c>
    </row>
    <row r="4052" spans="1:35" s="89" customFormat="1" x14ac:dyDescent="0.45">
      <c r="A4052" s="89" t="s">
        <v>63</v>
      </c>
      <c r="B4052" s="89" t="s">
        <v>64</v>
      </c>
      <c r="C4052" s="89" t="s">
        <v>48</v>
      </c>
      <c r="D4052" s="90">
        <v>44588</v>
      </c>
      <c r="AC4052" s="89">
        <v>0.54857370800000005</v>
      </c>
      <c r="AI4052" s="89">
        <v>1.02</v>
      </c>
    </row>
    <row r="4053" spans="1:35" s="89" customFormat="1" x14ac:dyDescent="0.45">
      <c r="A4053" s="89" t="s">
        <v>63</v>
      </c>
      <c r="B4053" s="89" t="s">
        <v>64</v>
      </c>
      <c r="C4053" s="89" t="s">
        <v>48</v>
      </c>
      <c r="D4053" s="90">
        <v>44589</v>
      </c>
      <c r="AC4053" s="89">
        <v>0.54857370800000005</v>
      </c>
      <c r="AI4053" s="89">
        <v>1.02</v>
      </c>
    </row>
    <row r="4054" spans="1:35" s="89" customFormat="1" x14ac:dyDescent="0.45">
      <c r="A4054" s="89" t="s">
        <v>63</v>
      </c>
      <c r="B4054" s="89" t="s">
        <v>64</v>
      </c>
      <c r="C4054" s="89" t="s">
        <v>48</v>
      </c>
      <c r="D4054" s="90">
        <v>44590</v>
      </c>
      <c r="AC4054" s="89">
        <v>0.54857370800000005</v>
      </c>
      <c r="AI4054" s="89">
        <v>1.02</v>
      </c>
    </row>
    <row r="4055" spans="1:35" s="89" customFormat="1" x14ac:dyDescent="0.45">
      <c r="A4055" s="89" t="s">
        <v>63</v>
      </c>
      <c r="B4055" s="89" t="s">
        <v>64</v>
      </c>
      <c r="C4055" s="89" t="s">
        <v>48</v>
      </c>
      <c r="D4055" s="90">
        <v>44591</v>
      </c>
      <c r="AC4055" s="89">
        <v>0.54857370800000005</v>
      </c>
      <c r="AI4055" s="89">
        <v>1.02</v>
      </c>
    </row>
    <row r="4056" spans="1:35" s="89" customFormat="1" x14ac:dyDescent="0.45">
      <c r="A4056" s="89" t="s">
        <v>63</v>
      </c>
      <c r="B4056" s="89" t="s">
        <v>64</v>
      </c>
      <c r="C4056" s="89" t="s">
        <v>48</v>
      </c>
      <c r="D4056" s="90">
        <v>44592</v>
      </c>
      <c r="AC4056" s="89">
        <v>0.54857370800000005</v>
      </c>
      <c r="AI4056" s="89">
        <v>1.02</v>
      </c>
    </row>
    <row r="4057" spans="1:35" s="89" customFormat="1" x14ac:dyDescent="0.45">
      <c r="A4057" s="89" t="s">
        <v>63</v>
      </c>
      <c r="B4057" s="89" t="s">
        <v>64</v>
      </c>
      <c r="C4057" s="89" t="s">
        <v>48</v>
      </c>
      <c r="D4057" s="90">
        <v>44593</v>
      </c>
      <c r="AC4057" s="89">
        <v>0.54857370800000005</v>
      </c>
      <c r="AI4057" s="89">
        <v>1.02</v>
      </c>
    </row>
    <row r="4058" spans="1:35" s="89" customFormat="1" x14ac:dyDescent="0.45">
      <c r="A4058" s="89" t="s">
        <v>63</v>
      </c>
      <c r="B4058" s="89" t="s">
        <v>64</v>
      </c>
      <c r="C4058" s="89" t="s">
        <v>48</v>
      </c>
      <c r="D4058" s="90">
        <v>44594</v>
      </c>
      <c r="AC4058" s="89">
        <v>0.54857370800000005</v>
      </c>
      <c r="AI4058" s="89">
        <v>1.02</v>
      </c>
    </row>
    <row r="4059" spans="1:35" s="89" customFormat="1" x14ac:dyDescent="0.45">
      <c r="A4059" s="89" t="s">
        <v>63</v>
      </c>
      <c r="B4059" s="89" t="s">
        <v>64</v>
      </c>
      <c r="C4059" s="89" t="s">
        <v>48</v>
      </c>
      <c r="D4059" s="90">
        <v>44595</v>
      </c>
      <c r="AC4059" s="89">
        <v>0.54857370800000005</v>
      </c>
      <c r="AI4059" s="89">
        <v>1.02</v>
      </c>
    </row>
    <row r="4060" spans="1:35" s="89" customFormat="1" x14ac:dyDescent="0.45">
      <c r="A4060" s="89" t="s">
        <v>63</v>
      </c>
      <c r="B4060" s="89" t="s">
        <v>64</v>
      </c>
      <c r="C4060" s="89" t="s">
        <v>48</v>
      </c>
      <c r="D4060" s="90">
        <v>44596</v>
      </c>
      <c r="AC4060" s="89">
        <v>0.54857370800000005</v>
      </c>
      <c r="AI4060" s="89">
        <v>1.02</v>
      </c>
    </row>
    <row r="4061" spans="1:35" s="89" customFormat="1" x14ac:dyDescent="0.45">
      <c r="A4061" s="89" t="s">
        <v>63</v>
      </c>
      <c r="B4061" s="89" t="s">
        <v>64</v>
      </c>
      <c r="C4061" s="89" t="s">
        <v>48</v>
      </c>
      <c r="D4061" s="90">
        <v>44597</v>
      </c>
      <c r="AC4061" s="89">
        <v>0.54857370800000005</v>
      </c>
      <c r="AI4061" s="89">
        <v>1.02</v>
      </c>
    </row>
    <row r="4062" spans="1:35" s="89" customFormat="1" x14ac:dyDescent="0.45">
      <c r="A4062" s="89" t="s">
        <v>63</v>
      </c>
      <c r="B4062" s="89" t="s">
        <v>64</v>
      </c>
      <c r="C4062" s="89" t="s">
        <v>48</v>
      </c>
      <c r="D4062" s="90">
        <v>44598</v>
      </c>
      <c r="AC4062" s="89">
        <v>0.54857370800000005</v>
      </c>
      <c r="AI4062" s="89">
        <v>1.02</v>
      </c>
    </row>
    <row r="4063" spans="1:35" s="89" customFormat="1" x14ac:dyDescent="0.45">
      <c r="A4063" s="89" t="s">
        <v>63</v>
      </c>
      <c r="B4063" s="89" t="s">
        <v>64</v>
      </c>
      <c r="C4063" s="89" t="s">
        <v>48</v>
      </c>
      <c r="D4063" s="90">
        <v>44599</v>
      </c>
      <c r="AC4063" s="89">
        <v>0.54857370800000005</v>
      </c>
      <c r="AI4063" s="89">
        <v>1.02</v>
      </c>
    </row>
    <row r="4064" spans="1:35" s="89" customFormat="1" x14ac:dyDescent="0.45">
      <c r="A4064" s="89" t="s">
        <v>63</v>
      </c>
      <c r="B4064" s="89" t="s">
        <v>64</v>
      </c>
      <c r="C4064" s="89" t="s">
        <v>48</v>
      </c>
      <c r="D4064" s="90">
        <v>44600</v>
      </c>
      <c r="AC4064" s="89">
        <v>0.54857370800000005</v>
      </c>
      <c r="AI4064" s="89">
        <v>1.02</v>
      </c>
    </row>
    <row r="4065" spans="1:35" s="89" customFormat="1" x14ac:dyDescent="0.45">
      <c r="A4065" s="89" t="s">
        <v>63</v>
      </c>
      <c r="B4065" s="89" t="s">
        <v>64</v>
      </c>
      <c r="C4065" s="89" t="s">
        <v>48</v>
      </c>
      <c r="D4065" s="90">
        <v>44601</v>
      </c>
      <c r="AC4065" s="89">
        <v>0.54857370800000005</v>
      </c>
      <c r="AI4065" s="89">
        <v>1.02</v>
      </c>
    </row>
    <row r="4066" spans="1:35" s="89" customFormat="1" x14ac:dyDescent="0.45">
      <c r="A4066" s="89" t="s">
        <v>63</v>
      </c>
      <c r="B4066" s="89" t="s">
        <v>64</v>
      </c>
      <c r="C4066" s="89" t="s">
        <v>48</v>
      </c>
      <c r="D4066" s="90">
        <v>44602</v>
      </c>
      <c r="AC4066" s="89">
        <v>0.54857370800000005</v>
      </c>
      <c r="AI4066" s="89">
        <v>1.02</v>
      </c>
    </row>
    <row r="4067" spans="1:35" s="89" customFormat="1" x14ac:dyDescent="0.45">
      <c r="A4067" s="89" t="s">
        <v>63</v>
      </c>
      <c r="B4067" s="89" t="s">
        <v>64</v>
      </c>
      <c r="C4067" s="89" t="s">
        <v>48</v>
      </c>
      <c r="D4067" s="90">
        <v>44603</v>
      </c>
      <c r="AC4067" s="89">
        <v>0.54857370800000005</v>
      </c>
      <c r="AI4067" s="89">
        <v>1.02</v>
      </c>
    </row>
    <row r="4068" spans="1:35" s="89" customFormat="1" x14ac:dyDescent="0.45">
      <c r="A4068" s="89" t="s">
        <v>63</v>
      </c>
      <c r="B4068" s="89" t="s">
        <v>64</v>
      </c>
      <c r="C4068" s="89" t="s">
        <v>48</v>
      </c>
      <c r="D4068" s="90">
        <v>44604</v>
      </c>
      <c r="AC4068" s="89">
        <v>0.54857370800000005</v>
      </c>
      <c r="AI4068" s="89">
        <v>1.02</v>
      </c>
    </row>
    <row r="4069" spans="1:35" s="89" customFormat="1" x14ac:dyDescent="0.45">
      <c r="A4069" s="89" t="s">
        <v>63</v>
      </c>
      <c r="B4069" s="89" t="s">
        <v>64</v>
      </c>
      <c r="C4069" s="89" t="s">
        <v>48</v>
      </c>
      <c r="D4069" s="90">
        <v>44605</v>
      </c>
      <c r="AC4069" s="89">
        <v>0.54857370800000005</v>
      </c>
      <c r="AI4069" s="89">
        <v>1.02</v>
      </c>
    </row>
    <row r="4070" spans="1:35" s="89" customFormat="1" x14ac:dyDescent="0.45">
      <c r="A4070" s="89" t="s">
        <v>63</v>
      </c>
      <c r="B4070" s="89" t="s">
        <v>64</v>
      </c>
      <c r="C4070" s="89" t="s">
        <v>48</v>
      </c>
      <c r="D4070" s="90">
        <v>44606</v>
      </c>
      <c r="AC4070" s="89">
        <v>0.54857370800000005</v>
      </c>
      <c r="AI4070" s="89">
        <v>1.02</v>
      </c>
    </row>
    <row r="4071" spans="1:35" s="89" customFormat="1" x14ac:dyDescent="0.45">
      <c r="A4071" s="89" t="s">
        <v>63</v>
      </c>
      <c r="B4071" s="89" t="s">
        <v>64</v>
      </c>
      <c r="C4071" s="89" t="s">
        <v>48</v>
      </c>
      <c r="D4071" s="90">
        <v>44607</v>
      </c>
      <c r="AC4071" s="89">
        <v>0.54857370800000005</v>
      </c>
      <c r="AI4071" s="89">
        <v>1.02</v>
      </c>
    </row>
    <row r="4072" spans="1:35" s="89" customFormat="1" x14ac:dyDescent="0.45">
      <c r="A4072" s="89" t="s">
        <v>63</v>
      </c>
      <c r="B4072" s="89" t="s">
        <v>64</v>
      </c>
      <c r="C4072" s="89" t="s">
        <v>48</v>
      </c>
      <c r="D4072" s="90">
        <v>44608</v>
      </c>
      <c r="AC4072" s="89">
        <v>0.54857370800000005</v>
      </c>
      <c r="AI4072" s="89">
        <v>1.02</v>
      </c>
    </row>
    <row r="4073" spans="1:35" s="89" customFormat="1" x14ac:dyDescent="0.45">
      <c r="A4073" s="89" t="s">
        <v>63</v>
      </c>
      <c r="B4073" s="89" t="s">
        <v>64</v>
      </c>
      <c r="C4073" s="89" t="s">
        <v>48</v>
      </c>
      <c r="D4073" s="90">
        <v>44609</v>
      </c>
      <c r="AC4073" s="89">
        <v>0.54857370800000005</v>
      </c>
      <c r="AI4073" s="89">
        <v>1.02</v>
      </c>
    </row>
    <row r="4074" spans="1:35" s="89" customFormat="1" x14ac:dyDescent="0.45">
      <c r="A4074" s="89" t="s">
        <v>63</v>
      </c>
      <c r="B4074" s="89" t="s">
        <v>64</v>
      </c>
      <c r="C4074" s="89" t="s">
        <v>48</v>
      </c>
      <c r="D4074" s="90">
        <v>44610</v>
      </c>
      <c r="AC4074" s="89">
        <v>0.54857370800000005</v>
      </c>
      <c r="AI4074" s="89">
        <v>1.02</v>
      </c>
    </row>
    <row r="4075" spans="1:35" s="89" customFormat="1" x14ac:dyDescent="0.45">
      <c r="A4075" s="89" t="s">
        <v>63</v>
      </c>
      <c r="B4075" s="89" t="s">
        <v>64</v>
      </c>
      <c r="C4075" s="89" t="s">
        <v>48</v>
      </c>
      <c r="D4075" s="90">
        <v>44611</v>
      </c>
      <c r="AC4075" s="89">
        <v>0.54857370800000005</v>
      </c>
      <c r="AI4075" s="89">
        <v>1.02</v>
      </c>
    </row>
    <row r="4076" spans="1:35" s="89" customFormat="1" x14ac:dyDescent="0.45">
      <c r="A4076" s="89" t="s">
        <v>63</v>
      </c>
      <c r="B4076" s="89" t="s">
        <v>64</v>
      </c>
      <c r="C4076" s="89" t="s">
        <v>48</v>
      </c>
      <c r="D4076" s="90">
        <v>44612</v>
      </c>
      <c r="AC4076" s="89">
        <v>0.54857370800000005</v>
      </c>
      <c r="AI4076" s="89">
        <v>1.02</v>
      </c>
    </row>
    <row r="4077" spans="1:35" s="89" customFormat="1" x14ac:dyDescent="0.45">
      <c r="A4077" s="89" t="s">
        <v>63</v>
      </c>
      <c r="B4077" s="89" t="s">
        <v>64</v>
      </c>
      <c r="C4077" s="89" t="s">
        <v>48</v>
      </c>
      <c r="D4077" s="90">
        <v>44613</v>
      </c>
      <c r="AC4077" s="89">
        <v>0.54857370800000005</v>
      </c>
      <c r="AI4077" s="89">
        <v>1.02</v>
      </c>
    </row>
    <row r="4078" spans="1:35" s="89" customFormat="1" x14ac:dyDescent="0.45">
      <c r="A4078" s="89" t="s">
        <v>63</v>
      </c>
      <c r="B4078" s="89" t="s">
        <v>64</v>
      </c>
      <c r="C4078" s="89" t="s">
        <v>48</v>
      </c>
      <c r="D4078" s="90">
        <v>44614</v>
      </c>
      <c r="AC4078" s="89">
        <v>0.54857370800000005</v>
      </c>
      <c r="AI4078" s="89">
        <v>1.02</v>
      </c>
    </row>
    <row r="4079" spans="1:35" s="89" customFormat="1" x14ac:dyDescent="0.45">
      <c r="A4079" s="89" t="s">
        <v>63</v>
      </c>
      <c r="B4079" s="89" t="s">
        <v>64</v>
      </c>
      <c r="C4079" s="89" t="s">
        <v>48</v>
      </c>
      <c r="D4079" s="90">
        <v>44615</v>
      </c>
      <c r="AC4079" s="89">
        <v>0.54857370800000005</v>
      </c>
      <c r="AI4079" s="89">
        <v>1.02</v>
      </c>
    </row>
    <row r="4080" spans="1:35" s="89" customFormat="1" x14ac:dyDescent="0.45">
      <c r="A4080" s="89" t="s">
        <v>63</v>
      </c>
      <c r="B4080" s="89" t="s">
        <v>64</v>
      </c>
      <c r="C4080" s="89" t="s">
        <v>48</v>
      </c>
      <c r="D4080" s="90">
        <v>44616</v>
      </c>
      <c r="AC4080" s="89">
        <v>0.54857370800000005</v>
      </c>
      <c r="AI4080" s="89">
        <v>1.02</v>
      </c>
    </row>
    <row r="4081" spans="1:35" s="89" customFormat="1" x14ac:dyDescent="0.45">
      <c r="A4081" s="89" t="s">
        <v>63</v>
      </c>
      <c r="B4081" s="89" t="s">
        <v>64</v>
      </c>
      <c r="C4081" s="89" t="s">
        <v>48</v>
      </c>
      <c r="D4081" s="90">
        <v>44617</v>
      </c>
      <c r="AC4081" s="89">
        <v>0.54857370800000005</v>
      </c>
      <c r="AI4081" s="89">
        <v>1.02</v>
      </c>
    </row>
    <row r="4082" spans="1:35" s="89" customFormat="1" x14ac:dyDescent="0.45">
      <c r="A4082" s="89" t="s">
        <v>63</v>
      </c>
      <c r="B4082" s="89" t="s">
        <v>64</v>
      </c>
      <c r="C4082" s="89" t="s">
        <v>48</v>
      </c>
      <c r="D4082" s="90">
        <v>44618</v>
      </c>
      <c r="AC4082" s="89">
        <v>0.54857370800000005</v>
      </c>
      <c r="AI4082" s="89">
        <v>1.02</v>
      </c>
    </row>
    <row r="4083" spans="1:35" s="89" customFormat="1" x14ac:dyDescent="0.45">
      <c r="A4083" s="89" t="s">
        <v>63</v>
      </c>
      <c r="B4083" s="89" t="s">
        <v>64</v>
      </c>
      <c r="C4083" s="89" t="s">
        <v>48</v>
      </c>
      <c r="D4083" s="90">
        <v>44619</v>
      </c>
      <c r="AC4083" s="89">
        <v>0.54857370800000005</v>
      </c>
      <c r="AI4083" s="89">
        <v>1.02</v>
      </c>
    </row>
    <row r="4084" spans="1:35" s="89" customFormat="1" x14ac:dyDescent="0.45">
      <c r="A4084" s="89" t="s">
        <v>63</v>
      </c>
      <c r="B4084" s="89" t="s">
        <v>64</v>
      </c>
      <c r="C4084" s="89" t="s">
        <v>48</v>
      </c>
      <c r="D4084" s="90">
        <v>44620</v>
      </c>
      <c r="AC4084" s="89">
        <v>0.54857370800000005</v>
      </c>
      <c r="AI4084" s="89">
        <v>1.02</v>
      </c>
    </row>
    <row r="4085" spans="1:35" s="89" customFormat="1" x14ac:dyDescent="0.45">
      <c r="A4085" s="89" t="s">
        <v>63</v>
      </c>
      <c r="B4085" s="89" t="s">
        <v>64</v>
      </c>
      <c r="C4085" s="89" t="s">
        <v>48</v>
      </c>
      <c r="D4085" s="90">
        <v>44621</v>
      </c>
      <c r="AC4085" s="89">
        <v>0.54857370800000005</v>
      </c>
      <c r="AI4085" s="89">
        <v>1.02</v>
      </c>
    </row>
    <row r="4086" spans="1:35" s="89" customFormat="1" x14ac:dyDescent="0.45">
      <c r="A4086" s="89" t="s">
        <v>63</v>
      </c>
      <c r="B4086" s="89" t="s">
        <v>64</v>
      </c>
      <c r="C4086" s="89" t="s">
        <v>48</v>
      </c>
      <c r="D4086" s="90">
        <v>44622</v>
      </c>
      <c r="AC4086" s="89">
        <v>0.54857370800000005</v>
      </c>
      <c r="AI4086" s="89">
        <v>1.02</v>
      </c>
    </row>
    <row r="4087" spans="1:35" s="89" customFormat="1" x14ac:dyDescent="0.45">
      <c r="A4087" s="89" t="s">
        <v>63</v>
      </c>
      <c r="B4087" s="89" t="s">
        <v>64</v>
      </c>
      <c r="C4087" s="89" t="s">
        <v>48</v>
      </c>
      <c r="D4087" s="90">
        <v>44623</v>
      </c>
      <c r="AC4087" s="89">
        <v>0.54857370800000005</v>
      </c>
      <c r="AI4087" s="89">
        <v>1.02</v>
      </c>
    </row>
    <row r="4088" spans="1:35" s="89" customFormat="1" x14ac:dyDescent="0.45">
      <c r="A4088" s="89" t="s">
        <v>63</v>
      </c>
      <c r="B4088" s="89" t="s">
        <v>64</v>
      </c>
      <c r="C4088" s="89" t="s">
        <v>48</v>
      </c>
      <c r="D4088" s="90">
        <v>44624</v>
      </c>
      <c r="AC4088" s="89">
        <v>0.54857370800000005</v>
      </c>
      <c r="AI4088" s="89">
        <v>1.02</v>
      </c>
    </row>
    <row r="4089" spans="1:35" s="89" customFormat="1" x14ac:dyDescent="0.45">
      <c r="A4089" s="89" t="s">
        <v>63</v>
      </c>
      <c r="B4089" s="89" t="s">
        <v>64</v>
      </c>
      <c r="C4089" s="89" t="s">
        <v>48</v>
      </c>
      <c r="D4089" s="90">
        <v>44625</v>
      </c>
      <c r="AC4089" s="89">
        <v>0.54857370800000005</v>
      </c>
      <c r="AI4089" s="89">
        <v>1.02</v>
      </c>
    </row>
    <row r="4090" spans="1:35" s="89" customFormat="1" x14ac:dyDescent="0.45">
      <c r="A4090" s="89" t="s">
        <v>63</v>
      </c>
      <c r="B4090" s="89" t="s">
        <v>64</v>
      </c>
      <c r="C4090" s="89" t="s">
        <v>48</v>
      </c>
      <c r="D4090" s="90">
        <v>44626</v>
      </c>
      <c r="AC4090" s="89">
        <v>0.54857370800000005</v>
      </c>
      <c r="AI4090" s="89">
        <v>1.02</v>
      </c>
    </row>
    <row r="4091" spans="1:35" s="89" customFormat="1" x14ac:dyDescent="0.45">
      <c r="A4091" s="89" t="s">
        <v>63</v>
      </c>
      <c r="B4091" s="89" t="s">
        <v>64</v>
      </c>
      <c r="C4091" s="89" t="s">
        <v>48</v>
      </c>
      <c r="D4091" s="90">
        <v>44627</v>
      </c>
      <c r="AC4091" s="89">
        <v>0.54857370800000005</v>
      </c>
      <c r="AI4091" s="89">
        <v>1.02</v>
      </c>
    </row>
    <row r="4092" spans="1:35" s="89" customFormat="1" x14ac:dyDescent="0.45">
      <c r="A4092" s="89" t="s">
        <v>63</v>
      </c>
      <c r="B4092" s="89" t="s">
        <v>64</v>
      </c>
      <c r="C4092" s="89" t="s">
        <v>48</v>
      </c>
      <c r="D4092" s="90">
        <v>44628</v>
      </c>
      <c r="AC4092" s="89">
        <v>0.54857370800000005</v>
      </c>
      <c r="AI4092" s="89">
        <v>1.02</v>
      </c>
    </row>
    <row r="4093" spans="1:35" s="89" customFormat="1" x14ac:dyDescent="0.45">
      <c r="A4093" s="89" t="s">
        <v>63</v>
      </c>
      <c r="B4093" s="89" t="s">
        <v>64</v>
      </c>
      <c r="C4093" s="89" t="s">
        <v>48</v>
      </c>
      <c r="D4093" s="90">
        <v>44629</v>
      </c>
      <c r="AC4093" s="89">
        <v>0.54857370800000005</v>
      </c>
      <c r="AI4093" s="89">
        <v>1.02</v>
      </c>
    </row>
    <row r="4094" spans="1:35" s="89" customFormat="1" x14ac:dyDescent="0.45">
      <c r="A4094" s="89" t="s">
        <v>63</v>
      </c>
      <c r="B4094" s="89" t="s">
        <v>64</v>
      </c>
      <c r="C4094" s="89" t="s">
        <v>48</v>
      </c>
      <c r="D4094" s="90">
        <v>44630</v>
      </c>
      <c r="AC4094" s="89">
        <v>0.54857370800000005</v>
      </c>
      <c r="AI4094" s="89">
        <v>1.02</v>
      </c>
    </row>
    <row r="4095" spans="1:35" s="89" customFormat="1" x14ac:dyDescent="0.45">
      <c r="A4095" s="89" t="s">
        <v>63</v>
      </c>
      <c r="B4095" s="89" t="s">
        <v>64</v>
      </c>
      <c r="C4095" s="89" t="s">
        <v>48</v>
      </c>
      <c r="D4095" s="90">
        <v>44631</v>
      </c>
      <c r="AC4095" s="89">
        <v>0.54857370800000005</v>
      </c>
      <c r="AI4095" s="89">
        <v>1.02</v>
      </c>
    </row>
    <row r="4096" spans="1:35" s="89" customFormat="1" x14ac:dyDescent="0.45">
      <c r="A4096" s="89" t="s">
        <v>63</v>
      </c>
      <c r="B4096" s="89" t="s">
        <v>64</v>
      </c>
      <c r="C4096" s="89" t="s">
        <v>48</v>
      </c>
      <c r="D4096" s="90">
        <v>44632</v>
      </c>
      <c r="AC4096" s="89">
        <v>0.54857370800000005</v>
      </c>
      <c r="AI4096" s="89">
        <v>1.02</v>
      </c>
    </row>
    <row r="4097" spans="1:35" s="89" customFormat="1" x14ac:dyDescent="0.45">
      <c r="A4097" s="89" t="s">
        <v>63</v>
      </c>
      <c r="B4097" s="89" t="s">
        <v>64</v>
      </c>
      <c r="C4097" s="89" t="s">
        <v>48</v>
      </c>
      <c r="D4097" s="90">
        <v>44633</v>
      </c>
      <c r="AC4097" s="89">
        <v>0.54857370800000005</v>
      </c>
      <c r="AI4097" s="89">
        <v>1.02</v>
      </c>
    </row>
    <row r="4098" spans="1:35" s="89" customFormat="1" x14ac:dyDescent="0.45">
      <c r="A4098" s="89" t="s">
        <v>63</v>
      </c>
      <c r="B4098" s="89" t="s">
        <v>64</v>
      </c>
      <c r="C4098" s="89" t="s">
        <v>48</v>
      </c>
      <c r="D4098" s="90">
        <v>44634</v>
      </c>
      <c r="AC4098" s="89">
        <v>0.54857370800000005</v>
      </c>
      <c r="AI4098" s="89">
        <v>1.02</v>
      </c>
    </row>
    <row r="4099" spans="1:35" s="89" customFormat="1" x14ac:dyDescent="0.45">
      <c r="A4099" s="89" t="s">
        <v>63</v>
      </c>
      <c r="B4099" s="89" t="s">
        <v>64</v>
      </c>
      <c r="C4099" s="89" t="s">
        <v>48</v>
      </c>
      <c r="D4099" s="90">
        <v>44635</v>
      </c>
      <c r="AC4099" s="89">
        <v>0.54857370800000005</v>
      </c>
      <c r="AI4099" s="89">
        <v>1.02</v>
      </c>
    </row>
    <row r="4100" spans="1:35" s="89" customFormat="1" x14ac:dyDescent="0.45">
      <c r="A4100" s="89" t="s">
        <v>63</v>
      </c>
      <c r="B4100" s="89" t="s">
        <v>64</v>
      </c>
      <c r="C4100" s="89" t="s">
        <v>48</v>
      </c>
      <c r="D4100" s="90">
        <v>44636</v>
      </c>
      <c r="AC4100" s="89">
        <v>0.54857370800000005</v>
      </c>
      <c r="AI4100" s="89">
        <v>1.02</v>
      </c>
    </row>
    <row r="4101" spans="1:35" s="89" customFormat="1" x14ac:dyDescent="0.45">
      <c r="A4101" s="89" t="s">
        <v>63</v>
      </c>
      <c r="B4101" s="89" t="s">
        <v>64</v>
      </c>
      <c r="C4101" s="89" t="s">
        <v>48</v>
      </c>
      <c r="D4101" s="90">
        <v>44637</v>
      </c>
      <c r="AC4101" s="89">
        <v>0.54857370800000005</v>
      </c>
      <c r="AI4101" s="89">
        <v>1.02</v>
      </c>
    </row>
    <row r="4102" spans="1:35" s="89" customFormat="1" x14ac:dyDescent="0.45">
      <c r="A4102" s="89" t="s">
        <v>63</v>
      </c>
      <c r="B4102" s="89" t="s">
        <v>64</v>
      </c>
      <c r="C4102" s="89" t="s">
        <v>48</v>
      </c>
      <c r="D4102" s="90">
        <v>44638</v>
      </c>
      <c r="AC4102" s="89">
        <v>0.54857370800000005</v>
      </c>
      <c r="AI4102" s="89">
        <v>1.02</v>
      </c>
    </row>
    <row r="4103" spans="1:35" s="89" customFormat="1" x14ac:dyDescent="0.45">
      <c r="A4103" s="89" t="s">
        <v>63</v>
      </c>
      <c r="B4103" s="89" t="s">
        <v>64</v>
      </c>
      <c r="C4103" s="89" t="s">
        <v>48</v>
      </c>
      <c r="D4103" s="90">
        <v>44639</v>
      </c>
      <c r="AC4103" s="89">
        <v>0.54857370800000005</v>
      </c>
      <c r="AI4103" s="89">
        <v>1.02</v>
      </c>
    </row>
    <row r="4104" spans="1:35" s="89" customFormat="1" x14ac:dyDescent="0.45">
      <c r="A4104" s="89" t="s">
        <v>63</v>
      </c>
      <c r="B4104" s="89" t="s">
        <v>64</v>
      </c>
      <c r="C4104" s="89" t="s">
        <v>48</v>
      </c>
      <c r="D4104" s="90">
        <v>44640</v>
      </c>
      <c r="AC4104" s="89">
        <v>0.54857370800000005</v>
      </c>
      <c r="AI4104" s="89">
        <v>1.02</v>
      </c>
    </row>
    <row r="4105" spans="1:35" s="89" customFormat="1" x14ac:dyDescent="0.45">
      <c r="A4105" s="89" t="s">
        <v>63</v>
      </c>
      <c r="B4105" s="89" t="s">
        <v>64</v>
      </c>
      <c r="C4105" s="89" t="s">
        <v>48</v>
      </c>
      <c r="D4105" s="90">
        <v>44641</v>
      </c>
      <c r="AC4105" s="89">
        <v>0.54857370800000005</v>
      </c>
      <c r="AI4105" s="89">
        <v>1.02</v>
      </c>
    </row>
    <row r="4106" spans="1:35" s="89" customFormat="1" x14ac:dyDescent="0.45">
      <c r="A4106" s="89" t="s">
        <v>63</v>
      </c>
      <c r="B4106" s="89" t="s">
        <v>64</v>
      </c>
      <c r="C4106" s="89" t="s">
        <v>48</v>
      </c>
      <c r="D4106" s="90">
        <v>44642</v>
      </c>
      <c r="AC4106" s="89">
        <v>0.54857370800000005</v>
      </c>
      <c r="AI4106" s="89">
        <v>1.02</v>
      </c>
    </row>
    <row r="4107" spans="1:35" s="89" customFormat="1" x14ac:dyDescent="0.45">
      <c r="A4107" s="89" t="s">
        <v>63</v>
      </c>
      <c r="B4107" s="89" t="s">
        <v>64</v>
      </c>
      <c r="C4107" s="89" t="s">
        <v>48</v>
      </c>
      <c r="D4107" s="90">
        <v>44643</v>
      </c>
      <c r="AC4107" s="89">
        <v>0.54857370800000005</v>
      </c>
      <c r="AI4107" s="89">
        <v>1.02</v>
      </c>
    </row>
    <row r="4108" spans="1:35" s="89" customFormat="1" x14ac:dyDescent="0.45">
      <c r="A4108" s="89" t="s">
        <v>63</v>
      </c>
      <c r="B4108" s="89" t="s">
        <v>64</v>
      </c>
      <c r="C4108" s="89" t="s">
        <v>48</v>
      </c>
      <c r="D4108" s="90">
        <v>44644</v>
      </c>
      <c r="AC4108" s="89">
        <v>0.54857370800000005</v>
      </c>
      <c r="AI4108" s="89">
        <v>1.02</v>
      </c>
    </row>
    <row r="4109" spans="1:35" s="89" customFormat="1" x14ac:dyDescent="0.45">
      <c r="A4109" s="89" t="s">
        <v>63</v>
      </c>
      <c r="B4109" s="89" t="s">
        <v>64</v>
      </c>
      <c r="C4109" s="89" t="s">
        <v>48</v>
      </c>
      <c r="D4109" s="90">
        <v>44645</v>
      </c>
      <c r="AC4109" s="89">
        <v>0.54857370800000005</v>
      </c>
      <c r="AI4109" s="89">
        <v>1.02</v>
      </c>
    </row>
    <row r="4110" spans="1:35" s="89" customFormat="1" x14ac:dyDescent="0.45">
      <c r="A4110" s="89" t="s">
        <v>63</v>
      </c>
      <c r="B4110" s="89" t="s">
        <v>64</v>
      </c>
      <c r="C4110" s="89" t="s">
        <v>48</v>
      </c>
      <c r="D4110" s="90">
        <v>44646</v>
      </c>
      <c r="AC4110" s="89">
        <v>0.52571647099999996</v>
      </c>
      <c r="AI4110" s="89">
        <v>0.97750000000000004</v>
      </c>
    </row>
    <row r="4111" spans="1:35" s="89" customFormat="1" x14ac:dyDescent="0.45">
      <c r="A4111" s="89" t="s">
        <v>63</v>
      </c>
      <c r="B4111" s="89" t="s">
        <v>64</v>
      </c>
      <c r="C4111" s="89" t="s">
        <v>48</v>
      </c>
      <c r="D4111" s="90">
        <v>44647</v>
      </c>
      <c r="AC4111" s="89">
        <v>0.54857370800000005</v>
      </c>
      <c r="AI4111" s="89">
        <v>1.02</v>
      </c>
    </row>
    <row r="4112" spans="1:35" s="89" customFormat="1" x14ac:dyDescent="0.45">
      <c r="A4112" s="89" t="s">
        <v>63</v>
      </c>
      <c r="B4112" s="89" t="s">
        <v>64</v>
      </c>
      <c r="C4112" s="89" t="s">
        <v>48</v>
      </c>
      <c r="D4112" s="90">
        <v>44648</v>
      </c>
      <c r="AC4112" s="89">
        <v>0.54857370800000005</v>
      </c>
      <c r="AI4112" s="89">
        <v>1.02</v>
      </c>
    </row>
    <row r="4113" spans="1:35" s="89" customFormat="1" x14ac:dyDescent="0.45">
      <c r="A4113" s="89" t="s">
        <v>63</v>
      </c>
      <c r="B4113" s="89" t="s">
        <v>64</v>
      </c>
      <c r="C4113" s="89" t="s">
        <v>48</v>
      </c>
      <c r="D4113" s="90">
        <v>44649</v>
      </c>
      <c r="AC4113" s="89">
        <v>0.54857370800000005</v>
      </c>
      <c r="AI4113" s="89">
        <v>1.02</v>
      </c>
    </row>
    <row r="4114" spans="1:35" s="89" customFormat="1" x14ac:dyDescent="0.45">
      <c r="A4114" s="89" t="s">
        <v>63</v>
      </c>
      <c r="B4114" s="89" t="s">
        <v>64</v>
      </c>
      <c r="C4114" s="89" t="s">
        <v>48</v>
      </c>
      <c r="D4114" s="90">
        <v>44650</v>
      </c>
      <c r="AC4114" s="89">
        <v>0.54857370800000005</v>
      </c>
      <c r="AI4114" s="89">
        <v>1.02</v>
      </c>
    </row>
    <row r="4115" spans="1:35" s="89" customFormat="1" x14ac:dyDescent="0.45">
      <c r="A4115" s="89" t="s">
        <v>63</v>
      </c>
      <c r="B4115" s="89" t="s">
        <v>64</v>
      </c>
      <c r="C4115" s="89" t="s">
        <v>48</v>
      </c>
      <c r="D4115" s="90">
        <v>44651</v>
      </c>
      <c r="AC4115" s="89">
        <v>0.54857370800000005</v>
      </c>
      <c r="AI4115" s="89">
        <v>1.02</v>
      </c>
    </row>
    <row r="4116" spans="1:35" s="89" customFormat="1" x14ac:dyDescent="0.45">
      <c r="A4116" s="89" t="s">
        <v>63</v>
      </c>
      <c r="B4116" s="89" t="s">
        <v>64</v>
      </c>
      <c r="C4116" s="89" t="s">
        <v>48</v>
      </c>
      <c r="D4116" s="90">
        <v>44652</v>
      </c>
      <c r="AC4116" s="89">
        <v>0.54857370800000005</v>
      </c>
      <c r="AI4116" s="89">
        <v>1.02</v>
      </c>
    </row>
    <row r="4117" spans="1:35" s="89" customFormat="1" x14ac:dyDescent="0.45">
      <c r="A4117" s="89" t="s">
        <v>63</v>
      </c>
      <c r="B4117" s="89" t="s">
        <v>64</v>
      </c>
      <c r="C4117" s="89" t="s">
        <v>48</v>
      </c>
      <c r="D4117" s="90">
        <v>44653</v>
      </c>
      <c r="AC4117" s="89">
        <v>0.54857370800000005</v>
      </c>
      <c r="AI4117" s="89">
        <v>1.02</v>
      </c>
    </row>
    <row r="4118" spans="1:35" s="89" customFormat="1" x14ac:dyDescent="0.45">
      <c r="A4118" s="89" t="s">
        <v>63</v>
      </c>
      <c r="B4118" s="89" t="s">
        <v>64</v>
      </c>
      <c r="C4118" s="89" t="s">
        <v>48</v>
      </c>
      <c r="D4118" s="90">
        <v>44654</v>
      </c>
      <c r="AC4118" s="89">
        <v>0.54857370800000005</v>
      </c>
      <c r="AI4118" s="89">
        <v>1.02</v>
      </c>
    </row>
    <row r="4119" spans="1:35" s="89" customFormat="1" x14ac:dyDescent="0.45">
      <c r="A4119" s="89" t="s">
        <v>63</v>
      </c>
      <c r="B4119" s="89" t="s">
        <v>64</v>
      </c>
      <c r="C4119" s="89" t="s">
        <v>48</v>
      </c>
      <c r="D4119" s="90">
        <v>44655</v>
      </c>
      <c r="AC4119" s="89">
        <v>0.54857370800000005</v>
      </c>
      <c r="AI4119" s="89">
        <v>1.02</v>
      </c>
    </row>
    <row r="4120" spans="1:35" s="89" customFormat="1" x14ac:dyDescent="0.45">
      <c r="A4120" s="89" t="s">
        <v>63</v>
      </c>
      <c r="B4120" s="89" t="s">
        <v>64</v>
      </c>
      <c r="C4120" s="89" t="s">
        <v>48</v>
      </c>
      <c r="D4120" s="90">
        <v>44656</v>
      </c>
      <c r="AC4120" s="89">
        <v>0.54857370800000005</v>
      </c>
      <c r="AI4120" s="89">
        <v>1.02</v>
      </c>
    </row>
    <row r="4121" spans="1:35" s="89" customFormat="1" x14ac:dyDescent="0.45">
      <c r="A4121" s="89" t="s">
        <v>63</v>
      </c>
      <c r="B4121" s="89" t="s">
        <v>64</v>
      </c>
      <c r="C4121" s="89" t="s">
        <v>48</v>
      </c>
      <c r="D4121" s="90">
        <v>44657</v>
      </c>
      <c r="AC4121" s="89">
        <v>0.54857370800000005</v>
      </c>
      <c r="AI4121" s="89">
        <v>1.02</v>
      </c>
    </row>
    <row r="4122" spans="1:35" s="89" customFormat="1" x14ac:dyDescent="0.45">
      <c r="A4122" s="89" t="s">
        <v>63</v>
      </c>
      <c r="B4122" s="89" t="s">
        <v>64</v>
      </c>
      <c r="C4122" s="89" t="s">
        <v>48</v>
      </c>
      <c r="D4122" s="90">
        <v>44658</v>
      </c>
      <c r="AC4122" s="89">
        <v>0.54857370800000005</v>
      </c>
      <c r="AI4122" s="89">
        <v>1.02</v>
      </c>
    </row>
    <row r="4123" spans="1:35" s="89" customFormat="1" x14ac:dyDescent="0.45">
      <c r="A4123" s="89" t="s">
        <v>63</v>
      </c>
      <c r="B4123" s="89" t="s">
        <v>64</v>
      </c>
      <c r="C4123" s="89" t="s">
        <v>48</v>
      </c>
      <c r="D4123" s="90">
        <v>44659</v>
      </c>
      <c r="AC4123" s="89">
        <v>0.54857370800000005</v>
      </c>
      <c r="AI4123" s="89">
        <v>1.02</v>
      </c>
    </row>
    <row r="4124" spans="1:35" s="89" customFormat="1" x14ac:dyDescent="0.45">
      <c r="A4124" s="89" t="s">
        <v>63</v>
      </c>
      <c r="B4124" s="89" t="s">
        <v>64</v>
      </c>
      <c r="C4124" s="89" t="s">
        <v>48</v>
      </c>
      <c r="D4124" s="90">
        <v>44660</v>
      </c>
      <c r="AC4124" s="89">
        <v>0.54857370800000005</v>
      </c>
      <c r="AI4124" s="89">
        <v>1.02</v>
      </c>
    </row>
    <row r="4125" spans="1:35" s="89" customFormat="1" x14ac:dyDescent="0.45">
      <c r="A4125" s="89" t="s">
        <v>63</v>
      </c>
      <c r="B4125" s="89" t="s">
        <v>64</v>
      </c>
      <c r="C4125" s="89" t="s">
        <v>48</v>
      </c>
      <c r="D4125" s="90">
        <v>44661</v>
      </c>
      <c r="AC4125" s="89">
        <v>0.54857370800000005</v>
      </c>
      <c r="AI4125" s="89">
        <v>1.02</v>
      </c>
    </row>
    <row r="4126" spans="1:35" s="89" customFormat="1" x14ac:dyDescent="0.45">
      <c r="A4126" s="89" t="s">
        <v>63</v>
      </c>
      <c r="B4126" s="89" t="s">
        <v>64</v>
      </c>
      <c r="C4126" s="89" t="s">
        <v>48</v>
      </c>
      <c r="D4126" s="90">
        <v>44662</v>
      </c>
      <c r="AC4126" s="89">
        <v>0.54857370800000005</v>
      </c>
      <c r="AI4126" s="89">
        <v>1.02</v>
      </c>
    </row>
    <row r="4127" spans="1:35" s="89" customFormat="1" x14ac:dyDescent="0.45">
      <c r="A4127" s="89" t="s">
        <v>63</v>
      </c>
      <c r="B4127" s="89" t="s">
        <v>64</v>
      </c>
      <c r="C4127" s="89" t="s">
        <v>48</v>
      </c>
      <c r="D4127" s="90">
        <v>44663</v>
      </c>
      <c r="AC4127" s="89">
        <v>0.54857370800000005</v>
      </c>
      <c r="AI4127" s="89">
        <v>1.02</v>
      </c>
    </row>
    <row r="4128" spans="1:35" s="89" customFormat="1" x14ac:dyDescent="0.45">
      <c r="A4128" s="89" t="s">
        <v>63</v>
      </c>
      <c r="B4128" s="89" t="s">
        <v>64</v>
      </c>
      <c r="C4128" s="89" t="s">
        <v>48</v>
      </c>
      <c r="D4128" s="90">
        <v>44664</v>
      </c>
      <c r="AC4128" s="89">
        <v>0.54857370800000005</v>
      </c>
      <c r="AI4128" s="89">
        <v>1.02</v>
      </c>
    </row>
    <row r="4129" spans="1:35" s="89" customFormat="1" x14ac:dyDescent="0.45">
      <c r="A4129" s="89" t="s">
        <v>63</v>
      </c>
      <c r="B4129" s="89" t="s">
        <v>64</v>
      </c>
      <c r="C4129" s="89" t="s">
        <v>48</v>
      </c>
      <c r="D4129" s="90">
        <v>44665</v>
      </c>
      <c r="AC4129" s="89">
        <v>0.54857370800000005</v>
      </c>
      <c r="AI4129" s="89">
        <v>1.02</v>
      </c>
    </row>
    <row r="4130" spans="1:35" s="89" customFormat="1" x14ac:dyDescent="0.45">
      <c r="A4130" s="89" t="s">
        <v>63</v>
      </c>
      <c r="B4130" s="89" t="s">
        <v>64</v>
      </c>
      <c r="C4130" s="89" t="s">
        <v>48</v>
      </c>
      <c r="D4130" s="90">
        <v>44666</v>
      </c>
      <c r="AC4130" s="89">
        <v>0.54857370800000005</v>
      </c>
      <c r="AI4130" s="89">
        <v>1.02</v>
      </c>
    </row>
    <row r="4131" spans="1:35" s="89" customFormat="1" x14ac:dyDescent="0.45">
      <c r="A4131" s="89" t="s">
        <v>63</v>
      </c>
      <c r="B4131" s="89" t="s">
        <v>64</v>
      </c>
      <c r="C4131" s="89" t="s">
        <v>48</v>
      </c>
      <c r="D4131" s="90">
        <v>44667</v>
      </c>
      <c r="AC4131" s="89">
        <v>0.54857370800000005</v>
      </c>
      <c r="AI4131" s="89">
        <v>1.02</v>
      </c>
    </row>
    <row r="4132" spans="1:35" s="89" customFormat="1" x14ac:dyDescent="0.45">
      <c r="A4132" s="89" t="s">
        <v>63</v>
      </c>
      <c r="B4132" s="89" t="s">
        <v>64</v>
      </c>
      <c r="C4132" s="89" t="s">
        <v>48</v>
      </c>
      <c r="D4132" s="90">
        <v>44668</v>
      </c>
      <c r="AC4132" s="89">
        <v>0.54857370800000005</v>
      </c>
      <c r="AI4132" s="89">
        <v>1.02</v>
      </c>
    </row>
    <row r="4133" spans="1:35" s="89" customFormat="1" x14ac:dyDescent="0.45">
      <c r="A4133" s="89" t="s">
        <v>63</v>
      </c>
      <c r="B4133" s="89" t="s">
        <v>64</v>
      </c>
      <c r="C4133" s="89" t="s">
        <v>48</v>
      </c>
      <c r="D4133" s="90">
        <v>44669</v>
      </c>
      <c r="AC4133" s="89">
        <v>0.54857370800000005</v>
      </c>
      <c r="AI4133" s="89">
        <v>1.02</v>
      </c>
    </row>
    <row r="4134" spans="1:35" s="89" customFormat="1" x14ac:dyDescent="0.45">
      <c r="A4134" s="89" t="s">
        <v>63</v>
      </c>
      <c r="B4134" s="89" t="s">
        <v>64</v>
      </c>
      <c r="C4134" s="89" t="s">
        <v>48</v>
      </c>
      <c r="D4134" s="90">
        <v>44670</v>
      </c>
      <c r="AC4134" s="89">
        <v>0.54857370800000005</v>
      </c>
      <c r="AI4134" s="89">
        <v>1.02</v>
      </c>
    </row>
    <row r="4135" spans="1:35" s="89" customFormat="1" x14ac:dyDescent="0.45">
      <c r="A4135" s="89" t="s">
        <v>63</v>
      </c>
      <c r="B4135" s="89" t="s">
        <v>64</v>
      </c>
      <c r="C4135" s="89" t="s">
        <v>48</v>
      </c>
      <c r="D4135" s="90">
        <v>44671</v>
      </c>
      <c r="AC4135" s="89">
        <v>0.54857370800000005</v>
      </c>
      <c r="AI4135" s="89">
        <v>1.02</v>
      </c>
    </row>
    <row r="4136" spans="1:35" s="89" customFormat="1" x14ac:dyDescent="0.45">
      <c r="A4136" s="89" t="s">
        <v>63</v>
      </c>
      <c r="B4136" s="89" t="s">
        <v>64</v>
      </c>
      <c r="C4136" s="89" t="s">
        <v>48</v>
      </c>
      <c r="D4136" s="90">
        <v>44672</v>
      </c>
      <c r="AC4136" s="89">
        <v>0.54857370800000005</v>
      </c>
      <c r="AI4136" s="89">
        <v>1.02</v>
      </c>
    </row>
    <row r="4137" spans="1:35" s="89" customFormat="1" x14ac:dyDescent="0.45">
      <c r="A4137" s="89" t="s">
        <v>63</v>
      </c>
      <c r="B4137" s="89" t="s">
        <v>64</v>
      </c>
      <c r="C4137" s="89" t="s">
        <v>48</v>
      </c>
      <c r="D4137" s="90">
        <v>44673</v>
      </c>
      <c r="AC4137" s="89">
        <v>0.54857370800000005</v>
      </c>
      <c r="AI4137" s="89">
        <v>1.02</v>
      </c>
    </row>
    <row r="4138" spans="1:35" s="89" customFormat="1" x14ac:dyDescent="0.45">
      <c r="A4138" s="89" t="s">
        <v>63</v>
      </c>
      <c r="B4138" s="89" t="s">
        <v>64</v>
      </c>
      <c r="C4138" s="89" t="s">
        <v>48</v>
      </c>
      <c r="D4138" s="90">
        <v>44674</v>
      </c>
      <c r="AC4138" s="89">
        <v>0.54857370800000005</v>
      </c>
      <c r="AI4138" s="89">
        <v>1.02</v>
      </c>
    </row>
    <row r="4139" spans="1:35" s="89" customFormat="1" x14ac:dyDescent="0.45">
      <c r="A4139" s="89" t="s">
        <v>63</v>
      </c>
      <c r="B4139" s="89" t="s">
        <v>64</v>
      </c>
      <c r="C4139" s="89" t="s">
        <v>48</v>
      </c>
      <c r="D4139" s="90">
        <v>44675</v>
      </c>
      <c r="AC4139" s="89">
        <v>0.54857370800000005</v>
      </c>
      <c r="AI4139" s="89">
        <v>1.02</v>
      </c>
    </row>
    <row r="4140" spans="1:35" s="89" customFormat="1" x14ac:dyDescent="0.45">
      <c r="A4140" s="89" t="s">
        <v>63</v>
      </c>
      <c r="B4140" s="89" t="s">
        <v>64</v>
      </c>
      <c r="C4140" s="89" t="s">
        <v>48</v>
      </c>
      <c r="D4140" s="90">
        <v>44676</v>
      </c>
      <c r="AC4140" s="89">
        <v>0.54857370800000005</v>
      </c>
      <c r="AI4140" s="89">
        <v>1.02</v>
      </c>
    </row>
    <row r="4141" spans="1:35" s="89" customFormat="1" x14ac:dyDescent="0.45">
      <c r="A4141" s="89" t="s">
        <v>63</v>
      </c>
      <c r="B4141" s="89" t="s">
        <v>64</v>
      </c>
      <c r="C4141" s="89" t="s">
        <v>48</v>
      </c>
      <c r="D4141" s="90">
        <v>44677</v>
      </c>
      <c r="AC4141" s="89">
        <v>0.54857370800000005</v>
      </c>
      <c r="AI4141" s="89">
        <v>1.02</v>
      </c>
    </row>
    <row r="4142" spans="1:35" s="89" customFormat="1" x14ac:dyDescent="0.45">
      <c r="A4142" s="89" t="s">
        <v>63</v>
      </c>
      <c r="B4142" s="89" t="s">
        <v>64</v>
      </c>
      <c r="C4142" s="89" t="s">
        <v>48</v>
      </c>
      <c r="D4142" s="90">
        <v>44678</v>
      </c>
      <c r="AC4142" s="89">
        <v>0.54857370800000005</v>
      </c>
      <c r="AI4142" s="89">
        <v>1.02</v>
      </c>
    </row>
    <row r="4143" spans="1:35" s="89" customFormat="1" x14ac:dyDescent="0.45">
      <c r="A4143" s="89" t="s">
        <v>63</v>
      </c>
      <c r="B4143" s="89" t="s">
        <v>64</v>
      </c>
      <c r="C4143" s="89" t="s">
        <v>48</v>
      </c>
      <c r="D4143" s="90">
        <v>44679</v>
      </c>
      <c r="AC4143" s="89">
        <v>0.54857370800000005</v>
      </c>
      <c r="AI4143" s="89">
        <v>1.02</v>
      </c>
    </row>
    <row r="4144" spans="1:35" s="89" customFormat="1" x14ac:dyDescent="0.45">
      <c r="A4144" s="89" t="s">
        <v>63</v>
      </c>
      <c r="B4144" s="89" t="s">
        <v>64</v>
      </c>
      <c r="C4144" s="89" t="s">
        <v>48</v>
      </c>
      <c r="D4144" s="90">
        <v>44680</v>
      </c>
      <c r="AC4144" s="89">
        <v>0.54857370800000005</v>
      </c>
      <c r="AI4144" s="89">
        <v>1.02</v>
      </c>
    </row>
    <row r="4145" spans="1:35" s="89" customFormat="1" x14ac:dyDescent="0.45">
      <c r="A4145" s="89" t="s">
        <v>63</v>
      </c>
      <c r="B4145" s="89" t="s">
        <v>64</v>
      </c>
      <c r="C4145" s="89" t="s">
        <v>48</v>
      </c>
      <c r="D4145" s="90">
        <v>44681</v>
      </c>
      <c r="AC4145" s="89">
        <v>0.54857370800000005</v>
      </c>
      <c r="AI4145" s="89">
        <v>1.02</v>
      </c>
    </row>
    <row r="4146" spans="1:35" s="89" customFormat="1" x14ac:dyDescent="0.45">
      <c r="A4146" s="89" t="s">
        <v>63</v>
      </c>
      <c r="B4146" s="89" t="s">
        <v>64</v>
      </c>
      <c r="C4146" s="89" t="s">
        <v>48</v>
      </c>
      <c r="D4146" s="90">
        <v>44682</v>
      </c>
      <c r="AC4146" s="89">
        <v>0.54857370800000005</v>
      </c>
      <c r="AI4146" s="89">
        <v>1.02</v>
      </c>
    </row>
    <row r="4147" spans="1:35" s="89" customFormat="1" x14ac:dyDescent="0.45">
      <c r="A4147" s="89" t="s">
        <v>63</v>
      </c>
      <c r="B4147" s="89" t="s">
        <v>64</v>
      </c>
      <c r="C4147" s="89" t="s">
        <v>48</v>
      </c>
      <c r="D4147" s="90">
        <v>44683</v>
      </c>
      <c r="AC4147" s="89">
        <v>0.54857370800000005</v>
      </c>
      <c r="AI4147" s="89">
        <v>1.02</v>
      </c>
    </row>
    <row r="4148" spans="1:35" s="89" customFormat="1" x14ac:dyDescent="0.45">
      <c r="A4148" s="89" t="s">
        <v>63</v>
      </c>
      <c r="B4148" s="89" t="s">
        <v>64</v>
      </c>
      <c r="C4148" s="89" t="s">
        <v>48</v>
      </c>
      <c r="D4148" s="90">
        <v>44684</v>
      </c>
      <c r="AC4148" s="89">
        <v>0.54857370800000005</v>
      </c>
      <c r="AI4148" s="89">
        <v>1.02</v>
      </c>
    </row>
    <row r="4149" spans="1:35" s="89" customFormat="1" x14ac:dyDescent="0.45">
      <c r="A4149" s="89" t="s">
        <v>63</v>
      </c>
      <c r="B4149" s="89" t="s">
        <v>64</v>
      </c>
      <c r="C4149" s="89" t="s">
        <v>48</v>
      </c>
      <c r="D4149" s="90">
        <v>44685</v>
      </c>
      <c r="AC4149" s="89">
        <v>0.54857370800000005</v>
      </c>
      <c r="AI4149" s="89">
        <v>1.02</v>
      </c>
    </row>
    <row r="4150" spans="1:35" s="89" customFormat="1" x14ac:dyDescent="0.45">
      <c r="A4150" s="89" t="s">
        <v>63</v>
      </c>
      <c r="B4150" s="89" t="s">
        <v>64</v>
      </c>
      <c r="C4150" s="89" t="s">
        <v>48</v>
      </c>
      <c r="D4150" s="90">
        <v>44686</v>
      </c>
      <c r="AC4150" s="89">
        <v>0.54857370800000005</v>
      </c>
      <c r="AI4150" s="89">
        <v>1.02</v>
      </c>
    </row>
    <row r="4151" spans="1:35" s="89" customFormat="1" x14ac:dyDescent="0.45">
      <c r="A4151" s="89" t="s">
        <v>63</v>
      </c>
      <c r="B4151" s="89" t="s">
        <v>64</v>
      </c>
      <c r="C4151" s="89" t="s">
        <v>48</v>
      </c>
      <c r="D4151" s="90">
        <v>44687</v>
      </c>
      <c r="AC4151" s="89">
        <v>0.54857370800000005</v>
      </c>
      <c r="AI4151" s="89">
        <v>1.02</v>
      </c>
    </row>
    <row r="4152" spans="1:35" s="89" customFormat="1" x14ac:dyDescent="0.45">
      <c r="A4152" s="89" t="s">
        <v>63</v>
      </c>
      <c r="B4152" s="89" t="s">
        <v>64</v>
      </c>
      <c r="C4152" s="89" t="s">
        <v>48</v>
      </c>
      <c r="D4152" s="90">
        <v>44688</v>
      </c>
      <c r="AC4152" s="89">
        <v>0.54857370800000005</v>
      </c>
      <c r="AI4152" s="89">
        <v>1.02</v>
      </c>
    </row>
    <row r="4153" spans="1:35" s="89" customFormat="1" x14ac:dyDescent="0.45">
      <c r="A4153" s="89" t="s">
        <v>63</v>
      </c>
      <c r="B4153" s="89" t="s">
        <v>64</v>
      </c>
      <c r="C4153" s="89" t="s">
        <v>48</v>
      </c>
      <c r="D4153" s="90">
        <v>44689</v>
      </c>
      <c r="AC4153" s="89">
        <v>0.54857370800000005</v>
      </c>
      <c r="AI4153" s="89">
        <v>1.02</v>
      </c>
    </row>
    <row r="4154" spans="1:35" s="89" customFormat="1" x14ac:dyDescent="0.45">
      <c r="A4154" s="89" t="s">
        <v>63</v>
      </c>
      <c r="B4154" s="89" t="s">
        <v>64</v>
      </c>
      <c r="C4154" s="89" t="s">
        <v>48</v>
      </c>
      <c r="D4154" s="90">
        <v>44690</v>
      </c>
      <c r="AC4154" s="89">
        <v>0.54857370800000005</v>
      </c>
      <c r="AI4154" s="89">
        <v>1.02</v>
      </c>
    </row>
    <row r="4155" spans="1:35" s="89" customFormat="1" x14ac:dyDescent="0.45">
      <c r="A4155" s="89" t="s">
        <v>63</v>
      </c>
      <c r="B4155" s="89" t="s">
        <v>64</v>
      </c>
      <c r="C4155" s="89" t="s">
        <v>48</v>
      </c>
      <c r="D4155" s="90">
        <v>44691</v>
      </c>
      <c r="AC4155" s="89">
        <v>0.54857370800000005</v>
      </c>
      <c r="AI4155" s="89">
        <v>1.02</v>
      </c>
    </row>
    <row r="4156" spans="1:35" s="89" customFormat="1" x14ac:dyDescent="0.45">
      <c r="A4156" s="89" t="s">
        <v>63</v>
      </c>
      <c r="B4156" s="89" t="s">
        <v>64</v>
      </c>
      <c r="C4156" s="89" t="s">
        <v>48</v>
      </c>
      <c r="D4156" s="90">
        <v>44692</v>
      </c>
      <c r="AC4156" s="89">
        <v>0.54857370800000005</v>
      </c>
      <c r="AI4156" s="89">
        <v>1.02</v>
      </c>
    </row>
    <row r="4157" spans="1:35" s="89" customFormat="1" x14ac:dyDescent="0.45">
      <c r="A4157" s="89" t="s">
        <v>63</v>
      </c>
      <c r="B4157" s="89" t="s">
        <v>64</v>
      </c>
      <c r="C4157" s="89" t="s">
        <v>48</v>
      </c>
      <c r="D4157" s="90">
        <v>44693</v>
      </c>
      <c r="AC4157" s="89">
        <v>0.54857370800000005</v>
      </c>
      <c r="AI4157" s="89">
        <v>1.02</v>
      </c>
    </row>
    <row r="4158" spans="1:35" s="89" customFormat="1" x14ac:dyDescent="0.45">
      <c r="A4158" s="89" t="s">
        <v>63</v>
      </c>
      <c r="B4158" s="89" t="s">
        <v>64</v>
      </c>
      <c r="C4158" s="89" t="s">
        <v>48</v>
      </c>
      <c r="D4158" s="90">
        <v>44694</v>
      </c>
      <c r="AC4158" s="89">
        <v>0.54857370800000005</v>
      </c>
      <c r="AI4158" s="89">
        <v>1.02</v>
      </c>
    </row>
    <row r="4159" spans="1:35" s="89" customFormat="1" x14ac:dyDescent="0.45">
      <c r="A4159" s="89" t="s">
        <v>63</v>
      </c>
      <c r="B4159" s="89" t="s">
        <v>64</v>
      </c>
      <c r="C4159" s="89" t="s">
        <v>48</v>
      </c>
      <c r="D4159" s="90">
        <v>44695</v>
      </c>
      <c r="AC4159" s="89">
        <v>0.54857370800000005</v>
      </c>
      <c r="AI4159" s="89">
        <v>1.02</v>
      </c>
    </row>
    <row r="4160" spans="1:35" s="89" customFormat="1" x14ac:dyDescent="0.45">
      <c r="A4160" s="89" t="s">
        <v>63</v>
      </c>
      <c r="B4160" s="89" t="s">
        <v>64</v>
      </c>
      <c r="C4160" s="89" t="s">
        <v>48</v>
      </c>
      <c r="D4160" s="90">
        <v>44696</v>
      </c>
      <c r="AC4160" s="89">
        <v>0.54857370800000005</v>
      </c>
      <c r="AI4160" s="89">
        <v>1.02</v>
      </c>
    </row>
    <row r="4161" spans="1:35" s="89" customFormat="1" x14ac:dyDescent="0.45">
      <c r="A4161" s="89" t="s">
        <v>63</v>
      </c>
      <c r="B4161" s="89" t="s">
        <v>64</v>
      </c>
      <c r="C4161" s="89" t="s">
        <v>48</v>
      </c>
      <c r="D4161" s="90">
        <v>44697</v>
      </c>
      <c r="AC4161" s="89">
        <v>0.54857370800000005</v>
      </c>
      <c r="AI4161" s="89">
        <v>1.02</v>
      </c>
    </row>
    <row r="4162" spans="1:35" s="89" customFormat="1" x14ac:dyDescent="0.45">
      <c r="A4162" s="89" t="s">
        <v>63</v>
      </c>
      <c r="B4162" s="89" t="s">
        <v>64</v>
      </c>
      <c r="C4162" s="89" t="s">
        <v>48</v>
      </c>
      <c r="D4162" s="90">
        <v>44698</v>
      </c>
      <c r="AC4162" s="89">
        <v>0.54857370800000005</v>
      </c>
      <c r="AI4162" s="89">
        <v>1.02</v>
      </c>
    </row>
    <row r="4163" spans="1:35" s="89" customFormat="1" x14ac:dyDescent="0.45">
      <c r="A4163" s="89" t="s">
        <v>63</v>
      </c>
      <c r="B4163" s="89" t="s">
        <v>64</v>
      </c>
      <c r="C4163" s="89" t="s">
        <v>48</v>
      </c>
      <c r="D4163" s="90">
        <v>44699</v>
      </c>
      <c r="AC4163" s="89">
        <v>0.54857370800000005</v>
      </c>
      <c r="AI4163" s="89">
        <v>1.02</v>
      </c>
    </row>
    <row r="4164" spans="1:35" s="89" customFormat="1" x14ac:dyDescent="0.45">
      <c r="A4164" s="89" t="s">
        <v>63</v>
      </c>
      <c r="B4164" s="89" t="s">
        <v>64</v>
      </c>
      <c r="C4164" s="89" t="s">
        <v>48</v>
      </c>
      <c r="D4164" s="90">
        <v>44700</v>
      </c>
      <c r="AC4164" s="89">
        <v>0.54857370800000005</v>
      </c>
      <c r="AI4164" s="89">
        <v>1.02</v>
      </c>
    </row>
    <row r="4165" spans="1:35" s="89" customFormat="1" x14ac:dyDescent="0.45">
      <c r="A4165" s="89" t="s">
        <v>63</v>
      </c>
      <c r="B4165" s="89" t="s">
        <v>64</v>
      </c>
      <c r="C4165" s="89" t="s">
        <v>48</v>
      </c>
      <c r="D4165" s="90">
        <v>44701</v>
      </c>
      <c r="AC4165" s="89">
        <v>0.54857370800000005</v>
      </c>
      <c r="AI4165" s="89">
        <v>1.02</v>
      </c>
    </row>
    <row r="4166" spans="1:35" s="89" customFormat="1" x14ac:dyDescent="0.45">
      <c r="A4166" s="89" t="s">
        <v>63</v>
      </c>
      <c r="B4166" s="89" t="s">
        <v>64</v>
      </c>
      <c r="C4166" s="89" t="s">
        <v>48</v>
      </c>
      <c r="D4166" s="90">
        <v>44702</v>
      </c>
      <c r="AC4166" s="89">
        <v>0.54857370800000005</v>
      </c>
      <c r="AI4166" s="89">
        <v>1.02</v>
      </c>
    </row>
    <row r="4167" spans="1:35" s="89" customFormat="1" x14ac:dyDescent="0.45">
      <c r="A4167" s="89" t="s">
        <v>63</v>
      </c>
      <c r="B4167" s="89" t="s">
        <v>64</v>
      </c>
      <c r="C4167" s="89" t="s">
        <v>48</v>
      </c>
      <c r="D4167" s="90">
        <v>44703</v>
      </c>
      <c r="AC4167" s="89">
        <v>0.54857370800000005</v>
      </c>
      <c r="AI4167" s="89">
        <v>1.02</v>
      </c>
    </row>
    <row r="4168" spans="1:35" s="89" customFormat="1" x14ac:dyDescent="0.45">
      <c r="A4168" s="89" t="s">
        <v>63</v>
      </c>
      <c r="B4168" s="89" t="s">
        <v>64</v>
      </c>
      <c r="C4168" s="89" t="s">
        <v>48</v>
      </c>
      <c r="D4168" s="90">
        <v>44704</v>
      </c>
      <c r="AC4168" s="89">
        <v>0.54857370800000005</v>
      </c>
      <c r="AI4168" s="89">
        <v>1.02</v>
      </c>
    </row>
    <row r="4169" spans="1:35" s="89" customFormat="1" x14ac:dyDescent="0.45">
      <c r="A4169" s="89" t="s">
        <v>63</v>
      </c>
      <c r="B4169" s="89" t="s">
        <v>64</v>
      </c>
      <c r="C4169" s="89" t="s">
        <v>48</v>
      </c>
      <c r="D4169" s="90">
        <v>44705</v>
      </c>
      <c r="AC4169" s="89">
        <v>0.54857370800000005</v>
      </c>
      <c r="AI4169" s="89">
        <v>1.02</v>
      </c>
    </row>
    <row r="4170" spans="1:35" s="89" customFormat="1" x14ac:dyDescent="0.45">
      <c r="A4170" s="89" t="s">
        <v>63</v>
      </c>
      <c r="B4170" s="89" t="s">
        <v>64</v>
      </c>
      <c r="C4170" s="89" t="s">
        <v>48</v>
      </c>
      <c r="D4170" s="90">
        <v>44706</v>
      </c>
      <c r="AC4170" s="89">
        <v>0.54857370800000005</v>
      </c>
      <c r="AI4170" s="89">
        <v>1.02</v>
      </c>
    </row>
    <row r="4171" spans="1:35" s="89" customFormat="1" x14ac:dyDescent="0.45">
      <c r="A4171" s="89" t="s">
        <v>63</v>
      </c>
      <c r="B4171" s="89" t="s">
        <v>64</v>
      </c>
      <c r="C4171" s="89" t="s">
        <v>48</v>
      </c>
      <c r="D4171" s="90">
        <v>44707</v>
      </c>
      <c r="AC4171" s="89">
        <v>0.54857370800000005</v>
      </c>
      <c r="AI4171" s="89">
        <v>1.02</v>
      </c>
    </row>
    <row r="4172" spans="1:35" s="89" customFormat="1" x14ac:dyDescent="0.45">
      <c r="A4172" s="89" t="s">
        <v>63</v>
      </c>
      <c r="B4172" s="89" t="s">
        <v>64</v>
      </c>
      <c r="C4172" s="89" t="s">
        <v>48</v>
      </c>
      <c r="D4172" s="90">
        <v>44708</v>
      </c>
      <c r="AC4172" s="89">
        <v>0.54857370800000005</v>
      </c>
      <c r="AI4172" s="89">
        <v>1.02</v>
      </c>
    </row>
    <row r="4173" spans="1:35" s="89" customFormat="1" x14ac:dyDescent="0.45">
      <c r="A4173" s="89" t="s">
        <v>63</v>
      </c>
      <c r="B4173" s="89" t="s">
        <v>64</v>
      </c>
      <c r="C4173" s="89" t="s">
        <v>48</v>
      </c>
      <c r="D4173" s="90">
        <v>44709</v>
      </c>
      <c r="AC4173" s="89">
        <v>0.54857370800000005</v>
      </c>
      <c r="AI4173" s="89">
        <v>1.02</v>
      </c>
    </row>
    <row r="4174" spans="1:35" s="89" customFormat="1" x14ac:dyDescent="0.45">
      <c r="A4174" s="89" t="s">
        <v>63</v>
      </c>
      <c r="B4174" s="89" t="s">
        <v>64</v>
      </c>
      <c r="C4174" s="89" t="s">
        <v>48</v>
      </c>
      <c r="D4174" s="90">
        <v>44710</v>
      </c>
      <c r="AC4174" s="89">
        <v>0.54857370800000005</v>
      </c>
      <c r="AI4174" s="89">
        <v>1.02</v>
      </c>
    </row>
    <row r="4175" spans="1:35" s="89" customFormat="1" x14ac:dyDescent="0.45">
      <c r="A4175" s="89" t="s">
        <v>63</v>
      </c>
      <c r="B4175" s="89" t="s">
        <v>64</v>
      </c>
      <c r="C4175" s="89" t="s">
        <v>48</v>
      </c>
      <c r="D4175" s="90">
        <v>44711</v>
      </c>
      <c r="AC4175" s="89">
        <v>0.54857370800000005</v>
      </c>
      <c r="AI4175" s="89">
        <v>1.02</v>
      </c>
    </row>
    <row r="4176" spans="1:35" s="89" customFormat="1" x14ac:dyDescent="0.45">
      <c r="A4176" s="89" t="s">
        <v>63</v>
      </c>
      <c r="B4176" s="89" t="s">
        <v>64</v>
      </c>
      <c r="C4176" s="89" t="s">
        <v>48</v>
      </c>
      <c r="D4176" s="90">
        <v>44712</v>
      </c>
      <c r="AC4176" s="89">
        <v>0.54857370800000005</v>
      </c>
      <c r="AI4176" s="89">
        <v>1.02</v>
      </c>
    </row>
    <row r="4177" spans="1:35" s="89" customFormat="1" x14ac:dyDescent="0.45">
      <c r="A4177" s="89" t="s">
        <v>63</v>
      </c>
      <c r="B4177" s="89" t="s">
        <v>64</v>
      </c>
      <c r="C4177" s="89" t="s">
        <v>48</v>
      </c>
      <c r="D4177" s="90">
        <v>44713</v>
      </c>
      <c r="AC4177" s="89">
        <v>0.54857370800000005</v>
      </c>
      <c r="AI4177" s="89">
        <v>1.02</v>
      </c>
    </row>
    <row r="4178" spans="1:35" s="89" customFormat="1" x14ac:dyDescent="0.45">
      <c r="A4178" s="89" t="s">
        <v>63</v>
      </c>
      <c r="B4178" s="89" t="s">
        <v>64</v>
      </c>
      <c r="C4178" s="89" t="s">
        <v>48</v>
      </c>
      <c r="D4178" s="90">
        <v>44714</v>
      </c>
      <c r="AC4178" s="89">
        <v>0.54857370800000005</v>
      </c>
      <c r="AI4178" s="89">
        <v>1.02</v>
      </c>
    </row>
    <row r="4179" spans="1:35" s="89" customFormat="1" x14ac:dyDescent="0.45">
      <c r="A4179" s="89" t="s">
        <v>63</v>
      </c>
      <c r="B4179" s="89" t="s">
        <v>64</v>
      </c>
      <c r="C4179" s="89" t="s">
        <v>48</v>
      </c>
      <c r="D4179" s="90">
        <v>44715</v>
      </c>
      <c r="AC4179" s="89">
        <v>0.54857370800000005</v>
      </c>
      <c r="AI4179" s="89">
        <v>1.02</v>
      </c>
    </row>
    <row r="4180" spans="1:35" s="89" customFormat="1" x14ac:dyDescent="0.45">
      <c r="A4180" s="89" t="s">
        <v>63</v>
      </c>
      <c r="B4180" s="89" t="s">
        <v>64</v>
      </c>
      <c r="C4180" s="89" t="s">
        <v>48</v>
      </c>
      <c r="D4180" s="90">
        <v>44716</v>
      </c>
      <c r="AC4180" s="89">
        <v>0.54857370800000005</v>
      </c>
      <c r="AI4180" s="89">
        <v>1.02</v>
      </c>
    </row>
    <row r="4181" spans="1:35" s="89" customFormat="1" x14ac:dyDescent="0.45">
      <c r="A4181" s="89" t="s">
        <v>63</v>
      </c>
      <c r="B4181" s="89" t="s">
        <v>64</v>
      </c>
      <c r="C4181" s="89" t="s">
        <v>48</v>
      </c>
      <c r="D4181" s="90">
        <v>44717</v>
      </c>
      <c r="AC4181" s="89">
        <v>0.54857370800000005</v>
      </c>
      <c r="AI4181" s="89">
        <v>1.02</v>
      </c>
    </row>
    <row r="4182" spans="1:35" s="89" customFormat="1" x14ac:dyDescent="0.45">
      <c r="A4182" s="89" t="s">
        <v>63</v>
      </c>
      <c r="B4182" s="89" t="s">
        <v>64</v>
      </c>
      <c r="C4182" s="89" t="s">
        <v>48</v>
      </c>
      <c r="D4182" s="90">
        <v>44718</v>
      </c>
      <c r="AC4182" s="89">
        <v>0.54857370800000005</v>
      </c>
      <c r="AI4182" s="89">
        <v>1.02</v>
      </c>
    </row>
    <row r="4183" spans="1:35" s="89" customFormat="1" x14ac:dyDescent="0.45">
      <c r="A4183" s="89" t="s">
        <v>63</v>
      </c>
      <c r="B4183" s="89" t="s">
        <v>64</v>
      </c>
      <c r="C4183" s="89" t="s">
        <v>48</v>
      </c>
      <c r="D4183" s="90">
        <v>44719</v>
      </c>
      <c r="AC4183" s="89">
        <v>0.54857370800000005</v>
      </c>
      <c r="AI4183" s="89">
        <v>1.02</v>
      </c>
    </row>
    <row r="4184" spans="1:35" s="89" customFormat="1" x14ac:dyDescent="0.45">
      <c r="A4184" s="89" t="s">
        <v>63</v>
      </c>
      <c r="B4184" s="89" t="s">
        <v>64</v>
      </c>
      <c r="C4184" s="89" t="s">
        <v>48</v>
      </c>
      <c r="D4184" s="90">
        <v>44720</v>
      </c>
      <c r="AC4184" s="89">
        <v>0.54857370800000005</v>
      </c>
      <c r="AI4184" s="89">
        <v>1.02</v>
      </c>
    </row>
    <row r="4185" spans="1:35" s="89" customFormat="1" x14ac:dyDescent="0.45">
      <c r="A4185" s="89" t="s">
        <v>63</v>
      </c>
      <c r="B4185" s="89" t="s">
        <v>64</v>
      </c>
      <c r="C4185" s="89" t="s">
        <v>48</v>
      </c>
      <c r="D4185" s="90">
        <v>44721</v>
      </c>
      <c r="AC4185" s="89">
        <v>0.54857370800000005</v>
      </c>
      <c r="AI4185" s="89">
        <v>1.02</v>
      </c>
    </row>
    <row r="4186" spans="1:35" s="89" customFormat="1" x14ac:dyDescent="0.45">
      <c r="A4186" s="89" t="s">
        <v>63</v>
      </c>
      <c r="B4186" s="89" t="s">
        <v>64</v>
      </c>
      <c r="C4186" s="89" t="s">
        <v>48</v>
      </c>
      <c r="D4186" s="90">
        <v>44722</v>
      </c>
      <c r="AC4186" s="89">
        <v>0.54857370800000005</v>
      </c>
      <c r="AI4186" s="89">
        <v>1.02</v>
      </c>
    </row>
    <row r="4187" spans="1:35" s="89" customFormat="1" x14ac:dyDescent="0.45">
      <c r="A4187" s="89" t="s">
        <v>63</v>
      </c>
      <c r="B4187" s="89" t="s">
        <v>64</v>
      </c>
      <c r="C4187" s="89" t="s">
        <v>48</v>
      </c>
      <c r="D4187" s="90">
        <v>44723</v>
      </c>
      <c r="AC4187" s="89">
        <v>0.54857370800000005</v>
      </c>
      <c r="AI4187" s="89">
        <v>1.02</v>
      </c>
    </row>
    <row r="4188" spans="1:35" s="89" customFormat="1" x14ac:dyDescent="0.45">
      <c r="A4188" s="89" t="s">
        <v>63</v>
      </c>
      <c r="B4188" s="89" t="s">
        <v>64</v>
      </c>
      <c r="C4188" s="89" t="s">
        <v>48</v>
      </c>
      <c r="D4188" s="90">
        <v>44724</v>
      </c>
      <c r="AC4188" s="89">
        <v>0.54857370800000005</v>
      </c>
      <c r="AI4188" s="89">
        <v>1.02</v>
      </c>
    </row>
    <row r="4189" spans="1:35" s="89" customFormat="1" x14ac:dyDescent="0.45">
      <c r="A4189" s="89" t="s">
        <v>63</v>
      </c>
      <c r="B4189" s="89" t="s">
        <v>64</v>
      </c>
      <c r="C4189" s="89" t="s">
        <v>48</v>
      </c>
      <c r="D4189" s="90">
        <v>44725</v>
      </c>
      <c r="AC4189" s="89">
        <v>0.54857370800000005</v>
      </c>
      <c r="AI4189" s="89">
        <v>1.02</v>
      </c>
    </row>
    <row r="4190" spans="1:35" s="89" customFormat="1" x14ac:dyDescent="0.45">
      <c r="A4190" s="89" t="s">
        <v>63</v>
      </c>
      <c r="B4190" s="89" t="s">
        <v>64</v>
      </c>
      <c r="C4190" s="89" t="s">
        <v>48</v>
      </c>
      <c r="D4190" s="90">
        <v>44726</v>
      </c>
      <c r="AC4190" s="89">
        <v>0.54857370800000005</v>
      </c>
      <c r="AI4190" s="89">
        <v>1.02</v>
      </c>
    </row>
    <row r="4191" spans="1:35" s="89" customFormat="1" x14ac:dyDescent="0.45">
      <c r="A4191" s="89" t="s">
        <v>63</v>
      </c>
      <c r="B4191" s="89" t="s">
        <v>64</v>
      </c>
      <c r="C4191" s="89" t="s">
        <v>48</v>
      </c>
      <c r="D4191" s="90">
        <v>44727</v>
      </c>
      <c r="AC4191" s="89">
        <v>0.54857370800000005</v>
      </c>
      <c r="AI4191" s="89">
        <v>1.02</v>
      </c>
    </row>
    <row r="4192" spans="1:35" s="89" customFormat="1" x14ac:dyDescent="0.45">
      <c r="A4192" s="89" t="s">
        <v>63</v>
      </c>
      <c r="B4192" s="89" t="s">
        <v>64</v>
      </c>
      <c r="C4192" s="89" t="s">
        <v>48</v>
      </c>
      <c r="D4192" s="90">
        <v>44728</v>
      </c>
      <c r="AC4192" s="89">
        <v>0.54857370800000005</v>
      </c>
      <c r="AI4192" s="89">
        <v>1.02</v>
      </c>
    </row>
    <row r="4193" spans="1:35" s="89" customFormat="1" x14ac:dyDescent="0.45">
      <c r="A4193" s="89" t="s">
        <v>63</v>
      </c>
      <c r="B4193" s="89" t="s">
        <v>64</v>
      </c>
      <c r="C4193" s="89" t="s">
        <v>48</v>
      </c>
      <c r="D4193" s="90">
        <v>44729</v>
      </c>
      <c r="AC4193" s="89">
        <v>0.54857370800000005</v>
      </c>
      <c r="AI4193" s="89">
        <v>1.02</v>
      </c>
    </row>
    <row r="4194" spans="1:35" s="89" customFormat="1" x14ac:dyDescent="0.45">
      <c r="A4194" s="89" t="s">
        <v>63</v>
      </c>
      <c r="B4194" s="89" t="s">
        <v>64</v>
      </c>
      <c r="C4194" s="89" t="s">
        <v>48</v>
      </c>
      <c r="D4194" s="90">
        <v>44730</v>
      </c>
      <c r="AC4194" s="89">
        <v>0.54857370800000005</v>
      </c>
      <c r="AI4194" s="89">
        <v>1.02</v>
      </c>
    </row>
    <row r="4195" spans="1:35" s="89" customFormat="1" x14ac:dyDescent="0.45">
      <c r="A4195" s="89" t="s">
        <v>63</v>
      </c>
      <c r="B4195" s="89" t="s">
        <v>64</v>
      </c>
      <c r="C4195" s="89" t="s">
        <v>48</v>
      </c>
      <c r="D4195" s="90">
        <v>44731</v>
      </c>
      <c r="AC4195" s="89">
        <v>0.54857370800000005</v>
      </c>
      <c r="AI4195" s="89">
        <v>1.02</v>
      </c>
    </row>
    <row r="4196" spans="1:35" s="89" customFormat="1" x14ac:dyDescent="0.45">
      <c r="A4196" s="89" t="s">
        <v>63</v>
      </c>
      <c r="B4196" s="89" t="s">
        <v>64</v>
      </c>
      <c r="C4196" s="89" t="s">
        <v>48</v>
      </c>
      <c r="D4196" s="90">
        <v>44732</v>
      </c>
      <c r="AC4196" s="89">
        <v>0.54857370800000005</v>
      </c>
      <c r="AI4196" s="89">
        <v>1.02</v>
      </c>
    </row>
    <row r="4197" spans="1:35" s="89" customFormat="1" x14ac:dyDescent="0.45">
      <c r="A4197" s="89" t="s">
        <v>63</v>
      </c>
      <c r="B4197" s="89" t="s">
        <v>64</v>
      </c>
      <c r="C4197" s="89" t="s">
        <v>48</v>
      </c>
      <c r="D4197" s="90">
        <v>44733</v>
      </c>
      <c r="AC4197" s="89">
        <v>0.54857370800000005</v>
      </c>
      <c r="AI4197" s="89">
        <v>1.02</v>
      </c>
    </row>
    <row r="4198" spans="1:35" s="89" customFormat="1" x14ac:dyDescent="0.45">
      <c r="A4198" s="89" t="s">
        <v>63</v>
      </c>
      <c r="B4198" s="89" t="s">
        <v>64</v>
      </c>
      <c r="C4198" s="89" t="s">
        <v>48</v>
      </c>
      <c r="D4198" s="90">
        <v>44734</v>
      </c>
      <c r="AC4198" s="89">
        <v>0.54857370800000005</v>
      </c>
      <c r="AI4198" s="89">
        <v>1.02</v>
      </c>
    </row>
    <row r="4199" spans="1:35" s="89" customFormat="1" x14ac:dyDescent="0.45">
      <c r="A4199" s="89" t="s">
        <v>63</v>
      </c>
      <c r="B4199" s="89" t="s">
        <v>64</v>
      </c>
      <c r="C4199" s="89" t="s">
        <v>48</v>
      </c>
      <c r="D4199" s="90">
        <v>44735</v>
      </c>
      <c r="AC4199" s="89">
        <v>0.54857370800000005</v>
      </c>
      <c r="AI4199" s="89">
        <v>1.02</v>
      </c>
    </row>
    <row r="4200" spans="1:35" s="89" customFormat="1" x14ac:dyDescent="0.45">
      <c r="A4200" s="89" t="s">
        <v>63</v>
      </c>
      <c r="B4200" s="89" t="s">
        <v>64</v>
      </c>
      <c r="C4200" s="89" t="s">
        <v>48</v>
      </c>
      <c r="D4200" s="90">
        <v>44736</v>
      </c>
      <c r="AC4200" s="89">
        <v>0.54857370800000005</v>
      </c>
      <c r="AI4200" s="89">
        <v>1.02</v>
      </c>
    </row>
    <row r="4201" spans="1:35" s="89" customFormat="1" x14ac:dyDescent="0.45">
      <c r="A4201" s="89" t="s">
        <v>63</v>
      </c>
      <c r="B4201" s="89" t="s">
        <v>64</v>
      </c>
      <c r="C4201" s="89" t="s">
        <v>48</v>
      </c>
      <c r="D4201" s="90">
        <v>44737</v>
      </c>
      <c r="AC4201" s="89">
        <v>0.54857370800000005</v>
      </c>
      <c r="AI4201" s="89">
        <v>1.02</v>
      </c>
    </row>
    <row r="4202" spans="1:35" s="89" customFormat="1" x14ac:dyDescent="0.45">
      <c r="A4202" s="89" t="s">
        <v>63</v>
      </c>
      <c r="B4202" s="89" t="s">
        <v>64</v>
      </c>
      <c r="C4202" s="89" t="s">
        <v>48</v>
      </c>
      <c r="D4202" s="90">
        <v>44738</v>
      </c>
      <c r="AC4202" s="89">
        <v>0.54857370800000005</v>
      </c>
      <c r="AI4202" s="89">
        <v>1.02</v>
      </c>
    </row>
    <row r="4203" spans="1:35" s="89" customFormat="1" x14ac:dyDescent="0.45">
      <c r="A4203" s="89" t="s">
        <v>63</v>
      </c>
      <c r="B4203" s="89" t="s">
        <v>64</v>
      </c>
      <c r="C4203" s="89" t="s">
        <v>48</v>
      </c>
      <c r="D4203" s="90">
        <v>44739</v>
      </c>
      <c r="AC4203" s="89">
        <v>0.54857370800000005</v>
      </c>
      <c r="AI4203" s="89">
        <v>1.02</v>
      </c>
    </row>
    <row r="4204" spans="1:35" s="89" customFormat="1" x14ac:dyDescent="0.45">
      <c r="A4204" s="89" t="s">
        <v>63</v>
      </c>
      <c r="B4204" s="89" t="s">
        <v>64</v>
      </c>
      <c r="C4204" s="89" t="s">
        <v>48</v>
      </c>
      <c r="D4204" s="90">
        <v>44740</v>
      </c>
      <c r="AC4204" s="89">
        <v>0.54857370800000005</v>
      </c>
      <c r="AI4204" s="89">
        <v>1.02</v>
      </c>
    </row>
    <row r="4205" spans="1:35" s="89" customFormat="1" x14ac:dyDescent="0.45">
      <c r="A4205" s="89" t="s">
        <v>63</v>
      </c>
      <c r="B4205" s="89" t="s">
        <v>64</v>
      </c>
      <c r="C4205" s="89" t="s">
        <v>48</v>
      </c>
      <c r="D4205" s="90">
        <v>44741</v>
      </c>
      <c r="AC4205" s="89">
        <v>0.54857370800000005</v>
      </c>
      <c r="AI4205" s="89">
        <v>1.02</v>
      </c>
    </row>
    <row r="4206" spans="1:35" s="89" customFormat="1" x14ac:dyDescent="0.45">
      <c r="A4206" s="89" t="s">
        <v>63</v>
      </c>
      <c r="B4206" s="89" t="s">
        <v>64</v>
      </c>
      <c r="C4206" s="89" t="s">
        <v>48</v>
      </c>
      <c r="D4206" s="90">
        <v>44742</v>
      </c>
      <c r="AC4206" s="89">
        <v>0.54857370800000005</v>
      </c>
      <c r="AI4206" s="89">
        <v>1.02</v>
      </c>
    </row>
    <row r="4207" spans="1:35" s="89" customFormat="1" x14ac:dyDescent="0.45">
      <c r="A4207" s="89" t="s">
        <v>63</v>
      </c>
      <c r="B4207" s="89" t="s">
        <v>64</v>
      </c>
      <c r="C4207" s="89" t="s">
        <v>48</v>
      </c>
      <c r="D4207" s="90">
        <v>44743</v>
      </c>
      <c r="AC4207" s="89">
        <v>0.54857370800000005</v>
      </c>
      <c r="AI4207" s="89">
        <v>1.02</v>
      </c>
    </row>
    <row r="4208" spans="1:35" s="89" customFormat="1" x14ac:dyDescent="0.45">
      <c r="A4208" s="89" t="s">
        <v>63</v>
      </c>
      <c r="B4208" s="89" t="s">
        <v>64</v>
      </c>
      <c r="C4208" s="89" t="s">
        <v>48</v>
      </c>
      <c r="D4208" s="90">
        <v>44744</v>
      </c>
      <c r="AC4208" s="89">
        <v>0.54857370800000005</v>
      </c>
      <c r="AI4208" s="89">
        <v>1.02</v>
      </c>
    </row>
    <row r="4209" spans="1:35" s="89" customFormat="1" x14ac:dyDescent="0.45">
      <c r="A4209" s="89" t="s">
        <v>63</v>
      </c>
      <c r="B4209" s="89" t="s">
        <v>64</v>
      </c>
      <c r="C4209" s="89" t="s">
        <v>48</v>
      </c>
      <c r="D4209" s="90">
        <v>44745</v>
      </c>
      <c r="AC4209" s="89">
        <v>0.54857370800000005</v>
      </c>
      <c r="AI4209" s="89">
        <v>1.02</v>
      </c>
    </row>
    <row r="4210" spans="1:35" s="89" customFormat="1" x14ac:dyDescent="0.45">
      <c r="A4210" s="89" t="s">
        <v>63</v>
      </c>
      <c r="B4210" s="89" t="s">
        <v>64</v>
      </c>
      <c r="C4210" s="89" t="s">
        <v>48</v>
      </c>
      <c r="D4210" s="90">
        <v>44746</v>
      </c>
      <c r="AC4210" s="89">
        <v>0.54857370800000005</v>
      </c>
      <c r="AI4210" s="89">
        <v>1.02</v>
      </c>
    </row>
    <row r="4211" spans="1:35" s="89" customFormat="1" x14ac:dyDescent="0.45">
      <c r="A4211" s="89" t="s">
        <v>63</v>
      </c>
      <c r="B4211" s="89" t="s">
        <v>64</v>
      </c>
      <c r="C4211" s="89" t="s">
        <v>48</v>
      </c>
      <c r="D4211" s="90">
        <v>44747</v>
      </c>
      <c r="AC4211" s="89">
        <v>0.54857370800000005</v>
      </c>
      <c r="AI4211" s="89">
        <v>1.02</v>
      </c>
    </row>
    <row r="4212" spans="1:35" s="89" customFormat="1" x14ac:dyDescent="0.45">
      <c r="A4212" s="89" t="s">
        <v>63</v>
      </c>
      <c r="B4212" s="89" t="s">
        <v>64</v>
      </c>
      <c r="C4212" s="89" t="s">
        <v>48</v>
      </c>
      <c r="D4212" s="90">
        <v>44748</v>
      </c>
      <c r="AC4212" s="89">
        <v>0.54857370800000005</v>
      </c>
      <c r="AI4212" s="89">
        <v>1.02</v>
      </c>
    </row>
    <row r="4213" spans="1:35" s="89" customFormat="1" x14ac:dyDescent="0.45">
      <c r="A4213" s="89" t="s">
        <v>63</v>
      </c>
      <c r="B4213" s="89" t="s">
        <v>64</v>
      </c>
      <c r="C4213" s="89" t="s">
        <v>48</v>
      </c>
      <c r="D4213" s="90">
        <v>44749</v>
      </c>
      <c r="AC4213" s="89">
        <v>0.54857370800000005</v>
      </c>
      <c r="AI4213" s="89">
        <v>1.02</v>
      </c>
    </row>
    <row r="4214" spans="1:35" s="89" customFormat="1" x14ac:dyDescent="0.45">
      <c r="A4214" s="89" t="s">
        <v>63</v>
      </c>
      <c r="B4214" s="89" t="s">
        <v>64</v>
      </c>
      <c r="C4214" s="89" t="s">
        <v>48</v>
      </c>
      <c r="D4214" s="90">
        <v>44750</v>
      </c>
      <c r="AC4214" s="89">
        <v>0.54857370800000005</v>
      </c>
      <c r="AI4214" s="89">
        <v>1.02</v>
      </c>
    </row>
    <row r="4215" spans="1:35" s="89" customFormat="1" x14ac:dyDescent="0.45">
      <c r="A4215" s="89" t="s">
        <v>63</v>
      </c>
      <c r="B4215" s="89" t="s">
        <v>64</v>
      </c>
      <c r="C4215" s="89" t="s">
        <v>48</v>
      </c>
      <c r="D4215" s="90">
        <v>44751</v>
      </c>
      <c r="AC4215" s="89">
        <v>0.54857370800000005</v>
      </c>
      <c r="AI4215" s="89">
        <v>1.02</v>
      </c>
    </row>
    <row r="4216" spans="1:35" s="89" customFormat="1" x14ac:dyDescent="0.45">
      <c r="A4216" s="89" t="s">
        <v>63</v>
      </c>
      <c r="B4216" s="89" t="s">
        <v>64</v>
      </c>
      <c r="C4216" s="89" t="s">
        <v>48</v>
      </c>
      <c r="D4216" s="90">
        <v>44752</v>
      </c>
      <c r="AC4216" s="89">
        <v>0.54857370800000005</v>
      </c>
      <c r="AI4216" s="89">
        <v>1.02</v>
      </c>
    </row>
    <row r="4217" spans="1:35" s="89" customFormat="1" x14ac:dyDescent="0.45">
      <c r="A4217" s="89" t="s">
        <v>63</v>
      </c>
      <c r="B4217" s="89" t="s">
        <v>64</v>
      </c>
      <c r="C4217" s="89" t="s">
        <v>48</v>
      </c>
      <c r="D4217" s="90">
        <v>44753</v>
      </c>
      <c r="AC4217" s="89">
        <v>0.54857370800000005</v>
      </c>
      <c r="AI4217" s="89">
        <v>1.02</v>
      </c>
    </row>
    <row r="4218" spans="1:35" s="89" customFormat="1" x14ac:dyDescent="0.45">
      <c r="A4218" s="89" t="s">
        <v>63</v>
      </c>
      <c r="B4218" s="89" t="s">
        <v>64</v>
      </c>
      <c r="C4218" s="89" t="s">
        <v>48</v>
      </c>
      <c r="D4218" s="90">
        <v>44754</v>
      </c>
      <c r="AC4218" s="89">
        <v>0.54857370800000005</v>
      </c>
      <c r="AI4218" s="89">
        <v>1.02</v>
      </c>
    </row>
    <row r="4219" spans="1:35" s="89" customFormat="1" x14ac:dyDescent="0.45">
      <c r="A4219" s="89" t="s">
        <v>63</v>
      </c>
      <c r="B4219" s="89" t="s">
        <v>64</v>
      </c>
      <c r="C4219" s="89" t="s">
        <v>48</v>
      </c>
      <c r="D4219" s="90">
        <v>44755</v>
      </c>
      <c r="AC4219" s="89">
        <v>0.54857370800000005</v>
      </c>
      <c r="AI4219" s="89">
        <v>1.02</v>
      </c>
    </row>
    <row r="4220" spans="1:35" s="89" customFormat="1" x14ac:dyDescent="0.45">
      <c r="A4220" s="89" t="s">
        <v>63</v>
      </c>
      <c r="B4220" s="89" t="s">
        <v>64</v>
      </c>
      <c r="C4220" s="89" t="s">
        <v>48</v>
      </c>
      <c r="D4220" s="90">
        <v>44756</v>
      </c>
      <c r="AC4220" s="89">
        <v>0.54857370800000005</v>
      </c>
      <c r="AI4220" s="89">
        <v>1.02</v>
      </c>
    </row>
    <row r="4221" spans="1:35" s="89" customFormat="1" x14ac:dyDescent="0.45">
      <c r="A4221" s="89" t="s">
        <v>63</v>
      </c>
      <c r="B4221" s="89" t="s">
        <v>64</v>
      </c>
      <c r="C4221" s="89" t="s">
        <v>48</v>
      </c>
      <c r="D4221" s="90">
        <v>44757</v>
      </c>
      <c r="AC4221" s="89">
        <v>0.54857370800000005</v>
      </c>
      <c r="AI4221" s="89">
        <v>1.02</v>
      </c>
    </row>
    <row r="4222" spans="1:35" s="89" customFormat="1" x14ac:dyDescent="0.45">
      <c r="A4222" s="89" t="s">
        <v>63</v>
      </c>
      <c r="B4222" s="89" t="s">
        <v>64</v>
      </c>
      <c r="C4222" s="89" t="s">
        <v>48</v>
      </c>
      <c r="D4222" s="90">
        <v>44758</v>
      </c>
      <c r="AC4222" s="89">
        <v>0.54857370800000005</v>
      </c>
      <c r="AI4222" s="89">
        <v>1.02</v>
      </c>
    </row>
    <row r="4223" spans="1:35" s="89" customFormat="1" x14ac:dyDescent="0.45">
      <c r="A4223" s="89" t="s">
        <v>63</v>
      </c>
      <c r="B4223" s="89" t="s">
        <v>64</v>
      </c>
      <c r="C4223" s="89" t="s">
        <v>48</v>
      </c>
      <c r="D4223" s="90">
        <v>44759</v>
      </c>
      <c r="AC4223" s="89">
        <v>0.54857370800000005</v>
      </c>
      <c r="AI4223" s="89">
        <v>1.02</v>
      </c>
    </row>
    <row r="4224" spans="1:35" s="89" customFormat="1" x14ac:dyDescent="0.45">
      <c r="A4224" s="89" t="s">
        <v>63</v>
      </c>
      <c r="B4224" s="89" t="s">
        <v>64</v>
      </c>
      <c r="C4224" s="89" t="s">
        <v>48</v>
      </c>
      <c r="D4224" s="90">
        <v>44760</v>
      </c>
      <c r="AC4224" s="89">
        <v>0.54857370800000005</v>
      </c>
      <c r="AI4224" s="89">
        <v>1.02</v>
      </c>
    </row>
    <row r="4225" spans="1:35" s="89" customFormat="1" x14ac:dyDescent="0.45">
      <c r="A4225" s="89" t="s">
        <v>63</v>
      </c>
      <c r="B4225" s="89" t="s">
        <v>64</v>
      </c>
      <c r="C4225" s="89" t="s">
        <v>48</v>
      </c>
      <c r="D4225" s="90">
        <v>44761</v>
      </c>
      <c r="AC4225" s="89">
        <v>0.54857370800000005</v>
      </c>
      <c r="AI4225" s="89">
        <v>1.02</v>
      </c>
    </row>
    <row r="4226" spans="1:35" s="89" customFormat="1" x14ac:dyDescent="0.45">
      <c r="A4226" s="89" t="s">
        <v>63</v>
      </c>
      <c r="B4226" s="89" t="s">
        <v>64</v>
      </c>
      <c r="C4226" s="89" t="s">
        <v>48</v>
      </c>
      <c r="D4226" s="90">
        <v>44762</v>
      </c>
      <c r="AC4226" s="89">
        <v>0.54857370800000005</v>
      </c>
      <c r="AI4226" s="89">
        <v>1.02</v>
      </c>
    </row>
    <row r="4227" spans="1:35" s="89" customFormat="1" x14ac:dyDescent="0.45">
      <c r="A4227" s="89" t="s">
        <v>63</v>
      </c>
      <c r="B4227" s="89" t="s">
        <v>64</v>
      </c>
      <c r="C4227" s="89" t="s">
        <v>48</v>
      </c>
      <c r="D4227" s="90">
        <v>44763</v>
      </c>
      <c r="AC4227" s="89">
        <v>0.54857370800000005</v>
      </c>
      <c r="AI4227" s="89">
        <v>1.02</v>
      </c>
    </row>
    <row r="4228" spans="1:35" s="89" customFormat="1" x14ac:dyDescent="0.45">
      <c r="A4228" s="89" t="s">
        <v>63</v>
      </c>
      <c r="B4228" s="89" t="s">
        <v>64</v>
      </c>
      <c r="C4228" s="89" t="s">
        <v>48</v>
      </c>
      <c r="D4228" s="90">
        <v>44764</v>
      </c>
      <c r="AC4228" s="89">
        <v>0.54857370800000005</v>
      </c>
      <c r="AI4228" s="89">
        <v>1.02</v>
      </c>
    </row>
    <row r="4229" spans="1:35" s="89" customFormat="1" x14ac:dyDescent="0.45">
      <c r="A4229" s="89" t="s">
        <v>63</v>
      </c>
      <c r="B4229" s="89" t="s">
        <v>64</v>
      </c>
      <c r="C4229" s="89" t="s">
        <v>48</v>
      </c>
      <c r="D4229" s="90">
        <v>44765</v>
      </c>
      <c r="AC4229" s="89">
        <v>0.54857370800000005</v>
      </c>
      <c r="AI4229" s="89">
        <v>1.02</v>
      </c>
    </row>
    <row r="4230" spans="1:35" s="89" customFormat="1" x14ac:dyDescent="0.45">
      <c r="A4230" s="89" t="s">
        <v>63</v>
      </c>
      <c r="B4230" s="89" t="s">
        <v>64</v>
      </c>
      <c r="C4230" s="89" t="s">
        <v>48</v>
      </c>
      <c r="D4230" s="90">
        <v>44766</v>
      </c>
      <c r="AC4230" s="89">
        <v>0.54857370800000005</v>
      </c>
      <c r="AI4230" s="89">
        <v>1.02</v>
      </c>
    </row>
    <row r="4231" spans="1:35" s="89" customFormat="1" x14ac:dyDescent="0.45">
      <c r="A4231" s="89" t="s">
        <v>63</v>
      </c>
      <c r="B4231" s="89" t="s">
        <v>64</v>
      </c>
      <c r="C4231" s="89" t="s">
        <v>48</v>
      </c>
      <c r="D4231" s="90">
        <v>44767</v>
      </c>
      <c r="AC4231" s="89">
        <v>0.54857370800000005</v>
      </c>
      <c r="AI4231" s="89">
        <v>1.02</v>
      </c>
    </row>
    <row r="4232" spans="1:35" s="89" customFormat="1" x14ac:dyDescent="0.45">
      <c r="A4232" s="89" t="s">
        <v>63</v>
      </c>
      <c r="B4232" s="89" t="s">
        <v>64</v>
      </c>
      <c r="C4232" s="89" t="s">
        <v>48</v>
      </c>
      <c r="D4232" s="90">
        <v>44768</v>
      </c>
      <c r="AC4232" s="89">
        <v>0.54857370800000005</v>
      </c>
      <c r="AI4232" s="89">
        <v>1.02</v>
      </c>
    </row>
    <row r="4233" spans="1:35" s="89" customFormat="1" x14ac:dyDescent="0.45">
      <c r="A4233" s="89" t="s">
        <v>63</v>
      </c>
      <c r="B4233" s="89" t="s">
        <v>64</v>
      </c>
      <c r="C4233" s="89" t="s">
        <v>48</v>
      </c>
      <c r="D4233" s="90">
        <v>44769</v>
      </c>
      <c r="AC4233" s="89">
        <v>0.54857370800000005</v>
      </c>
      <c r="AI4233" s="89">
        <v>1.02</v>
      </c>
    </row>
    <row r="4234" spans="1:35" s="89" customFormat="1" x14ac:dyDescent="0.45">
      <c r="A4234" s="89" t="s">
        <v>63</v>
      </c>
      <c r="B4234" s="89" t="s">
        <v>64</v>
      </c>
      <c r="C4234" s="89" t="s">
        <v>48</v>
      </c>
      <c r="D4234" s="90">
        <v>44770</v>
      </c>
      <c r="AC4234" s="89">
        <v>0.54857370800000005</v>
      </c>
      <c r="AI4234" s="89">
        <v>1.02</v>
      </c>
    </row>
    <row r="4235" spans="1:35" s="89" customFormat="1" x14ac:dyDescent="0.45">
      <c r="A4235" s="89" t="s">
        <v>63</v>
      </c>
      <c r="B4235" s="89" t="s">
        <v>64</v>
      </c>
      <c r="C4235" s="89" t="s">
        <v>48</v>
      </c>
      <c r="D4235" s="90">
        <v>44771</v>
      </c>
      <c r="AC4235" s="89">
        <v>0.54857370800000005</v>
      </c>
      <c r="AI4235" s="89">
        <v>1.02</v>
      </c>
    </row>
    <row r="4236" spans="1:35" s="89" customFormat="1" x14ac:dyDescent="0.45">
      <c r="A4236" s="89" t="s">
        <v>63</v>
      </c>
      <c r="B4236" s="89" t="s">
        <v>64</v>
      </c>
      <c r="C4236" s="89" t="s">
        <v>48</v>
      </c>
      <c r="D4236" s="90">
        <v>44772</v>
      </c>
      <c r="AC4236" s="89">
        <v>0.54857370800000005</v>
      </c>
      <c r="AI4236" s="89">
        <v>1.02</v>
      </c>
    </row>
    <row r="4237" spans="1:35" s="89" customFormat="1" x14ac:dyDescent="0.45">
      <c r="A4237" s="89" t="s">
        <v>63</v>
      </c>
      <c r="B4237" s="89" t="s">
        <v>64</v>
      </c>
      <c r="C4237" s="89" t="s">
        <v>48</v>
      </c>
      <c r="D4237" s="90">
        <v>44773</v>
      </c>
      <c r="AC4237" s="89">
        <v>0.54857370800000005</v>
      </c>
      <c r="AI4237" s="89">
        <v>1.02</v>
      </c>
    </row>
    <row r="4238" spans="1:35" s="89" customFormat="1" x14ac:dyDescent="0.45">
      <c r="A4238" s="89" t="s">
        <v>63</v>
      </c>
      <c r="B4238" s="89" t="s">
        <v>64</v>
      </c>
      <c r="C4238" s="89" t="s">
        <v>48</v>
      </c>
      <c r="D4238" s="90">
        <v>44774</v>
      </c>
      <c r="AC4238" s="89">
        <v>0.54857370800000005</v>
      </c>
      <c r="AI4238" s="89">
        <v>1.02</v>
      </c>
    </row>
    <row r="4239" spans="1:35" s="89" customFormat="1" x14ac:dyDescent="0.45">
      <c r="A4239" s="89" t="s">
        <v>63</v>
      </c>
      <c r="B4239" s="89" t="s">
        <v>64</v>
      </c>
      <c r="C4239" s="89" t="s">
        <v>48</v>
      </c>
      <c r="D4239" s="90">
        <v>44775</v>
      </c>
      <c r="AC4239" s="89">
        <v>0.54857370800000005</v>
      </c>
      <c r="AI4239" s="89">
        <v>1.02</v>
      </c>
    </row>
    <row r="4240" spans="1:35" s="89" customFormat="1" x14ac:dyDescent="0.45">
      <c r="A4240" s="89" t="s">
        <v>63</v>
      </c>
      <c r="B4240" s="89" t="s">
        <v>64</v>
      </c>
      <c r="C4240" s="89" t="s">
        <v>48</v>
      </c>
      <c r="D4240" s="90">
        <v>44776</v>
      </c>
      <c r="AC4240" s="89">
        <v>0.54857370800000005</v>
      </c>
      <c r="AI4240" s="89">
        <v>1.02</v>
      </c>
    </row>
    <row r="4241" spans="1:35" s="89" customFormat="1" x14ac:dyDescent="0.45">
      <c r="A4241" s="89" t="s">
        <v>63</v>
      </c>
      <c r="B4241" s="89" t="s">
        <v>64</v>
      </c>
      <c r="C4241" s="89" t="s">
        <v>48</v>
      </c>
      <c r="D4241" s="90">
        <v>44777</v>
      </c>
      <c r="AC4241" s="89">
        <v>0.54857370800000005</v>
      </c>
      <c r="AI4241" s="89">
        <v>1.02</v>
      </c>
    </row>
    <row r="4242" spans="1:35" s="89" customFormat="1" x14ac:dyDescent="0.45">
      <c r="A4242" s="89" t="s">
        <v>63</v>
      </c>
      <c r="B4242" s="89" t="s">
        <v>64</v>
      </c>
      <c r="C4242" s="89" t="s">
        <v>48</v>
      </c>
      <c r="D4242" s="90">
        <v>44778</v>
      </c>
      <c r="AC4242" s="89">
        <v>0.54857370800000005</v>
      </c>
      <c r="AI4242" s="89">
        <v>1.02</v>
      </c>
    </row>
    <row r="4243" spans="1:35" s="89" customFormat="1" x14ac:dyDescent="0.45">
      <c r="A4243" s="89" t="s">
        <v>63</v>
      </c>
      <c r="B4243" s="89" t="s">
        <v>64</v>
      </c>
      <c r="C4243" s="89" t="s">
        <v>48</v>
      </c>
      <c r="D4243" s="90">
        <v>44779</v>
      </c>
      <c r="AC4243" s="89">
        <v>0.54857370800000005</v>
      </c>
      <c r="AI4243" s="89">
        <v>1.02</v>
      </c>
    </row>
    <row r="4244" spans="1:35" s="89" customFormat="1" x14ac:dyDescent="0.45">
      <c r="A4244" s="89" t="s">
        <v>63</v>
      </c>
      <c r="B4244" s="89" t="s">
        <v>64</v>
      </c>
      <c r="C4244" s="89" t="s">
        <v>48</v>
      </c>
      <c r="D4244" s="90">
        <v>44780</v>
      </c>
      <c r="AC4244" s="89">
        <v>0.54857370800000005</v>
      </c>
      <c r="AI4244" s="89">
        <v>1.02</v>
      </c>
    </row>
    <row r="4245" spans="1:35" s="89" customFormat="1" x14ac:dyDescent="0.45">
      <c r="A4245" s="89" t="s">
        <v>63</v>
      </c>
      <c r="B4245" s="89" t="s">
        <v>64</v>
      </c>
      <c r="C4245" s="89" t="s">
        <v>48</v>
      </c>
      <c r="D4245" s="90">
        <v>44781</v>
      </c>
      <c r="AC4245" s="89">
        <v>0.54857370800000005</v>
      </c>
      <c r="AI4245" s="89">
        <v>1.02</v>
      </c>
    </row>
    <row r="4246" spans="1:35" s="89" customFormat="1" x14ac:dyDescent="0.45">
      <c r="A4246" s="89" t="s">
        <v>63</v>
      </c>
      <c r="B4246" s="89" t="s">
        <v>64</v>
      </c>
      <c r="C4246" s="89" t="s">
        <v>48</v>
      </c>
      <c r="D4246" s="90">
        <v>44782</v>
      </c>
      <c r="AC4246" s="89">
        <v>0.54857370800000005</v>
      </c>
      <c r="AI4246" s="89">
        <v>1.02</v>
      </c>
    </row>
    <row r="4247" spans="1:35" s="89" customFormat="1" x14ac:dyDescent="0.45">
      <c r="A4247" s="89" t="s">
        <v>63</v>
      </c>
      <c r="B4247" s="89" t="s">
        <v>64</v>
      </c>
      <c r="C4247" s="89" t="s">
        <v>48</v>
      </c>
      <c r="D4247" s="90">
        <v>44783</v>
      </c>
      <c r="AC4247" s="89">
        <v>0.54857370800000005</v>
      </c>
      <c r="AI4247" s="89">
        <v>1.02</v>
      </c>
    </row>
    <row r="4248" spans="1:35" s="89" customFormat="1" x14ac:dyDescent="0.45">
      <c r="A4248" s="89" t="s">
        <v>63</v>
      </c>
      <c r="B4248" s="89" t="s">
        <v>64</v>
      </c>
      <c r="C4248" s="89" t="s">
        <v>48</v>
      </c>
      <c r="D4248" s="90">
        <v>44784</v>
      </c>
      <c r="AC4248" s="89">
        <v>0.54857370800000005</v>
      </c>
      <c r="AI4248" s="89">
        <v>1.02</v>
      </c>
    </row>
    <row r="4249" spans="1:35" s="89" customFormat="1" x14ac:dyDescent="0.45">
      <c r="A4249" s="89" t="s">
        <v>63</v>
      </c>
      <c r="B4249" s="89" t="s">
        <v>64</v>
      </c>
      <c r="C4249" s="89" t="s">
        <v>48</v>
      </c>
      <c r="D4249" s="90">
        <v>44785</v>
      </c>
      <c r="AC4249" s="89">
        <v>0.54857370800000005</v>
      </c>
      <c r="AI4249" s="89">
        <v>1.02</v>
      </c>
    </row>
    <row r="4250" spans="1:35" s="89" customFormat="1" x14ac:dyDescent="0.45">
      <c r="A4250" s="89" t="s">
        <v>63</v>
      </c>
      <c r="B4250" s="89" t="s">
        <v>64</v>
      </c>
      <c r="C4250" s="89" t="s">
        <v>48</v>
      </c>
      <c r="D4250" s="90">
        <v>44786</v>
      </c>
      <c r="AC4250" s="89">
        <v>0.54857370800000005</v>
      </c>
      <c r="AI4250" s="89">
        <v>1.02</v>
      </c>
    </row>
    <row r="4251" spans="1:35" s="89" customFormat="1" x14ac:dyDescent="0.45">
      <c r="A4251" s="89" t="s">
        <v>63</v>
      </c>
      <c r="B4251" s="89" t="s">
        <v>64</v>
      </c>
      <c r="C4251" s="89" t="s">
        <v>48</v>
      </c>
      <c r="D4251" s="90">
        <v>44787</v>
      </c>
      <c r="AC4251" s="89">
        <v>0.54857370800000005</v>
      </c>
      <c r="AI4251" s="89">
        <v>1.02</v>
      </c>
    </row>
    <row r="4252" spans="1:35" s="89" customFormat="1" x14ac:dyDescent="0.45">
      <c r="A4252" s="89" t="s">
        <v>63</v>
      </c>
      <c r="B4252" s="89" t="s">
        <v>64</v>
      </c>
      <c r="C4252" s="89" t="s">
        <v>48</v>
      </c>
      <c r="D4252" s="90">
        <v>44788</v>
      </c>
      <c r="AC4252" s="89">
        <v>0.54857370800000005</v>
      </c>
      <c r="AI4252" s="89">
        <v>1.02</v>
      </c>
    </row>
    <row r="4253" spans="1:35" s="89" customFormat="1" x14ac:dyDescent="0.45">
      <c r="A4253" s="89" t="s">
        <v>63</v>
      </c>
      <c r="B4253" s="89" t="s">
        <v>64</v>
      </c>
      <c r="C4253" s="89" t="s">
        <v>48</v>
      </c>
      <c r="D4253" s="90">
        <v>44789</v>
      </c>
      <c r="AC4253" s="89">
        <v>0.54857370800000005</v>
      </c>
      <c r="AI4253" s="89">
        <v>1.02</v>
      </c>
    </row>
    <row r="4254" spans="1:35" s="89" customFormat="1" x14ac:dyDescent="0.45">
      <c r="A4254" s="89" t="s">
        <v>63</v>
      </c>
      <c r="B4254" s="89" t="s">
        <v>64</v>
      </c>
      <c r="C4254" s="89" t="s">
        <v>48</v>
      </c>
      <c r="D4254" s="90">
        <v>44790</v>
      </c>
      <c r="AC4254" s="89">
        <v>0.54857370800000005</v>
      </c>
      <c r="AI4254" s="89">
        <v>1.02</v>
      </c>
    </row>
    <row r="4255" spans="1:35" s="89" customFormat="1" x14ac:dyDescent="0.45">
      <c r="A4255" s="89" t="s">
        <v>63</v>
      </c>
      <c r="B4255" s="89" t="s">
        <v>64</v>
      </c>
      <c r="C4255" s="89" t="s">
        <v>48</v>
      </c>
      <c r="D4255" s="90">
        <v>44791</v>
      </c>
      <c r="AC4255" s="89">
        <v>0.54857370800000005</v>
      </c>
      <c r="AI4255" s="89">
        <v>1.02</v>
      </c>
    </row>
    <row r="4256" spans="1:35" s="89" customFormat="1" x14ac:dyDescent="0.45">
      <c r="A4256" s="89" t="s">
        <v>63</v>
      </c>
      <c r="B4256" s="89" t="s">
        <v>64</v>
      </c>
      <c r="C4256" s="89" t="s">
        <v>48</v>
      </c>
      <c r="D4256" s="90">
        <v>44792</v>
      </c>
      <c r="AC4256" s="89">
        <v>0.54857370800000005</v>
      </c>
      <c r="AI4256" s="89">
        <v>1.02</v>
      </c>
    </row>
    <row r="4257" spans="1:35" s="89" customFormat="1" x14ac:dyDescent="0.45">
      <c r="A4257" s="89" t="s">
        <v>63</v>
      </c>
      <c r="B4257" s="89" t="s">
        <v>64</v>
      </c>
      <c r="C4257" s="89" t="s">
        <v>48</v>
      </c>
      <c r="D4257" s="90">
        <v>44793</v>
      </c>
      <c r="AC4257" s="89">
        <v>0.54857370800000005</v>
      </c>
      <c r="AI4257" s="89">
        <v>1.02</v>
      </c>
    </row>
    <row r="4258" spans="1:35" s="89" customFormat="1" x14ac:dyDescent="0.45">
      <c r="A4258" s="89" t="s">
        <v>63</v>
      </c>
      <c r="B4258" s="89" t="s">
        <v>64</v>
      </c>
      <c r="C4258" s="89" t="s">
        <v>48</v>
      </c>
      <c r="D4258" s="90">
        <v>44794</v>
      </c>
      <c r="AC4258" s="89">
        <v>0.54857370800000005</v>
      </c>
      <c r="AI4258" s="89">
        <v>1.02</v>
      </c>
    </row>
    <row r="4259" spans="1:35" s="89" customFormat="1" x14ac:dyDescent="0.45">
      <c r="A4259" s="89" t="s">
        <v>63</v>
      </c>
      <c r="B4259" s="89" t="s">
        <v>64</v>
      </c>
      <c r="C4259" s="89" t="s">
        <v>48</v>
      </c>
      <c r="D4259" s="90">
        <v>44795</v>
      </c>
      <c r="AC4259" s="89">
        <v>0.54857370800000005</v>
      </c>
      <c r="AI4259" s="89">
        <v>1.02</v>
      </c>
    </row>
    <row r="4260" spans="1:35" s="89" customFormat="1" x14ac:dyDescent="0.45">
      <c r="A4260" s="89" t="s">
        <v>63</v>
      </c>
      <c r="B4260" s="89" t="s">
        <v>64</v>
      </c>
      <c r="C4260" s="89" t="s">
        <v>48</v>
      </c>
      <c r="D4260" s="90">
        <v>44796</v>
      </c>
      <c r="AC4260" s="89">
        <v>0.54857370800000005</v>
      </c>
      <c r="AI4260" s="89">
        <v>1.02</v>
      </c>
    </row>
    <row r="4261" spans="1:35" s="89" customFormat="1" x14ac:dyDescent="0.45">
      <c r="A4261" s="89" t="s">
        <v>63</v>
      </c>
      <c r="B4261" s="89" t="s">
        <v>64</v>
      </c>
      <c r="C4261" s="89" t="s">
        <v>48</v>
      </c>
      <c r="D4261" s="90">
        <v>44797</v>
      </c>
      <c r="AC4261" s="89">
        <v>0.54857370800000005</v>
      </c>
      <c r="AI4261" s="89">
        <v>1.02</v>
      </c>
    </row>
    <row r="4262" spans="1:35" s="89" customFormat="1" x14ac:dyDescent="0.45">
      <c r="A4262" s="89" t="s">
        <v>63</v>
      </c>
      <c r="B4262" s="89" t="s">
        <v>64</v>
      </c>
      <c r="C4262" s="89" t="s">
        <v>48</v>
      </c>
      <c r="D4262" s="90">
        <v>44798</v>
      </c>
      <c r="AC4262" s="89">
        <v>0.54857370800000005</v>
      </c>
      <c r="AI4262" s="89">
        <v>1.02</v>
      </c>
    </row>
    <row r="4263" spans="1:35" s="89" customFormat="1" x14ac:dyDescent="0.45">
      <c r="A4263" s="89" t="s">
        <v>63</v>
      </c>
      <c r="B4263" s="89" t="s">
        <v>64</v>
      </c>
      <c r="C4263" s="89" t="s">
        <v>48</v>
      </c>
      <c r="D4263" s="90">
        <v>44799</v>
      </c>
      <c r="AC4263" s="89">
        <v>0.54857370800000005</v>
      </c>
      <c r="AI4263" s="89">
        <v>1.02</v>
      </c>
    </row>
    <row r="4264" spans="1:35" s="89" customFormat="1" x14ac:dyDescent="0.45">
      <c r="A4264" s="89" t="s">
        <v>63</v>
      </c>
      <c r="B4264" s="89" t="s">
        <v>64</v>
      </c>
      <c r="C4264" s="89" t="s">
        <v>48</v>
      </c>
      <c r="D4264" s="90">
        <v>44800</v>
      </c>
      <c r="AC4264" s="89">
        <v>0.54857370800000005</v>
      </c>
      <c r="AI4264" s="89">
        <v>1.02</v>
      </c>
    </row>
    <row r="4265" spans="1:35" s="89" customFormat="1" x14ac:dyDescent="0.45">
      <c r="A4265" s="89" t="s">
        <v>63</v>
      </c>
      <c r="B4265" s="89" t="s">
        <v>64</v>
      </c>
      <c r="C4265" s="89" t="s">
        <v>48</v>
      </c>
      <c r="D4265" s="90">
        <v>44801</v>
      </c>
      <c r="AC4265" s="89">
        <v>0.54857370800000005</v>
      </c>
      <c r="AI4265" s="89">
        <v>1.02</v>
      </c>
    </row>
    <row r="4266" spans="1:35" s="89" customFormat="1" x14ac:dyDescent="0.45">
      <c r="A4266" s="89" t="s">
        <v>63</v>
      </c>
      <c r="B4266" s="89" t="s">
        <v>64</v>
      </c>
      <c r="C4266" s="89" t="s">
        <v>48</v>
      </c>
      <c r="D4266" s="90">
        <v>44802</v>
      </c>
      <c r="AC4266" s="89">
        <v>0.54857370800000005</v>
      </c>
      <c r="AI4266" s="89">
        <v>1.02</v>
      </c>
    </row>
    <row r="4267" spans="1:35" s="89" customFormat="1" x14ac:dyDescent="0.45">
      <c r="A4267" s="89" t="s">
        <v>63</v>
      </c>
      <c r="B4267" s="89" t="s">
        <v>64</v>
      </c>
      <c r="C4267" s="89" t="s">
        <v>48</v>
      </c>
      <c r="D4267" s="90">
        <v>44803</v>
      </c>
      <c r="AC4267" s="89">
        <v>0.54857370800000005</v>
      </c>
      <c r="AI4267" s="89">
        <v>1.02</v>
      </c>
    </row>
    <row r="4268" spans="1:35" s="89" customFormat="1" x14ac:dyDescent="0.45">
      <c r="A4268" s="89" t="s">
        <v>63</v>
      </c>
      <c r="B4268" s="89" t="s">
        <v>64</v>
      </c>
      <c r="C4268" s="89" t="s">
        <v>48</v>
      </c>
      <c r="D4268" s="90">
        <v>44804</v>
      </c>
      <c r="AC4268" s="89">
        <v>0.54857370800000005</v>
      </c>
      <c r="AI4268" s="89">
        <v>1.02</v>
      </c>
    </row>
    <row r="4269" spans="1:35" s="89" customFormat="1" x14ac:dyDescent="0.45">
      <c r="A4269" s="89" t="s">
        <v>63</v>
      </c>
      <c r="B4269" s="89" t="s">
        <v>64</v>
      </c>
      <c r="C4269" s="89" t="s">
        <v>48</v>
      </c>
      <c r="D4269" s="90">
        <v>44805</v>
      </c>
      <c r="AC4269" s="89">
        <v>0.54857370800000005</v>
      </c>
      <c r="AI4269" s="89">
        <v>1.02</v>
      </c>
    </row>
    <row r="4270" spans="1:35" s="89" customFormat="1" x14ac:dyDescent="0.45">
      <c r="A4270" s="89" t="s">
        <v>63</v>
      </c>
      <c r="B4270" s="89" t="s">
        <v>64</v>
      </c>
      <c r="C4270" s="89" t="s">
        <v>48</v>
      </c>
      <c r="D4270" s="90">
        <v>44806</v>
      </c>
      <c r="AC4270" s="89">
        <v>0.54857370800000005</v>
      </c>
      <c r="AI4270" s="89">
        <v>1.02</v>
      </c>
    </row>
    <row r="4271" spans="1:35" s="89" customFormat="1" x14ac:dyDescent="0.45">
      <c r="A4271" s="89" t="s">
        <v>63</v>
      </c>
      <c r="B4271" s="89" t="s">
        <v>64</v>
      </c>
      <c r="C4271" s="89" t="s">
        <v>48</v>
      </c>
      <c r="D4271" s="90">
        <v>44807</v>
      </c>
      <c r="AC4271" s="89">
        <v>0.54857370800000005</v>
      </c>
      <c r="AI4271" s="89">
        <v>1.02</v>
      </c>
    </row>
    <row r="4272" spans="1:35" s="89" customFormat="1" x14ac:dyDescent="0.45">
      <c r="A4272" s="89" t="s">
        <v>63</v>
      </c>
      <c r="B4272" s="89" t="s">
        <v>64</v>
      </c>
      <c r="C4272" s="89" t="s">
        <v>48</v>
      </c>
      <c r="D4272" s="90">
        <v>44808</v>
      </c>
      <c r="AC4272" s="89">
        <v>0.54857370800000005</v>
      </c>
      <c r="AI4272" s="89">
        <v>1.02</v>
      </c>
    </row>
    <row r="4273" spans="1:35" s="89" customFormat="1" x14ac:dyDescent="0.45">
      <c r="A4273" s="89" t="s">
        <v>63</v>
      </c>
      <c r="B4273" s="89" t="s">
        <v>64</v>
      </c>
      <c r="C4273" s="89" t="s">
        <v>48</v>
      </c>
      <c r="D4273" s="90">
        <v>44809</v>
      </c>
      <c r="AC4273" s="89">
        <v>0.54857370800000005</v>
      </c>
      <c r="AI4273" s="89">
        <v>1.02</v>
      </c>
    </row>
    <row r="4274" spans="1:35" s="89" customFormat="1" x14ac:dyDescent="0.45">
      <c r="A4274" s="89" t="s">
        <v>63</v>
      </c>
      <c r="B4274" s="89" t="s">
        <v>64</v>
      </c>
      <c r="C4274" s="89" t="s">
        <v>48</v>
      </c>
      <c r="D4274" s="90">
        <v>44810</v>
      </c>
      <c r="AC4274" s="89">
        <v>0.54857370800000005</v>
      </c>
      <c r="AI4274" s="89">
        <v>1.02</v>
      </c>
    </row>
    <row r="4275" spans="1:35" s="89" customFormat="1" x14ac:dyDescent="0.45">
      <c r="A4275" s="89" t="s">
        <v>63</v>
      </c>
      <c r="B4275" s="89" t="s">
        <v>64</v>
      </c>
      <c r="C4275" s="89" t="s">
        <v>48</v>
      </c>
      <c r="D4275" s="90">
        <v>44811</v>
      </c>
      <c r="AC4275" s="89">
        <v>0.54857370800000005</v>
      </c>
      <c r="AI4275" s="89">
        <v>1.02</v>
      </c>
    </row>
    <row r="4276" spans="1:35" s="89" customFormat="1" x14ac:dyDescent="0.45">
      <c r="A4276" s="89" t="s">
        <v>63</v>
      </c>
      <c r="B4276" s="89" t="s">
        <v>64</v>
      </c>
      <c r="C4276" s="89" t="s">
        <v>48</v>
      </c>
      <c r="D4276" s="90">
        <v>44812</v>
      </c>
      <c r="AC4276" s="89">
        <v>0.54857370800000005</v>
      </c>
      <c r="AI4276" s="89">
        <v>1.02</v>
      </c>
    </row>
    <row r="4277" spans="1:35" s="89" customFormat="1" x14ac:dyDescent="0.45">
      <c r="A4277" s="89" t="s">
        <v>63</v>
      </c>
      <c r="B4277" s="89" t="s">
        <v>64</v>
      </c>
      <c r="C4277" s="89" t="s">
        <v>48</v>
      </c>
      <c r="D4277" s="90">
        <v>44813</v>
      </c>
      <c r="AC4277" s="89">
        <v>0.54857370800000005</v>
      </c>
      <c r="AI4277" s="89">
        <v>1.02</v>
      </c>
    </row>
    <row r="4278" spans="1:35" s="89" customFormat="1" x14ac:dyDescent="0.45">
      <c r="A4278" s="89" t="s">
        <v>63</v>
      </c>
      <c r="B4278" s="89" t="s">
        <v>64</v>
      </c>
      <c r="C4278" s="89" t="s">
        <v>48</v>
      </c>
      <c r="D4278" s="90">
        <v>44814</v>
      </c>
      <c r="AC4278" s="89">
        <v>0.54857370800000005</v>
      </c>
      <c r="AI4278" s="89">
        <v>1.02</v>
      </c>
    </row>
    <row r="4279" spans="1:35" s="89" customFormat="1" x14ac:dyDescent="0.45">
      <c r="A4279" s="89" t="s">
        <v>63</v>
      </c>
      <c r="B4279" s="89" t="s">
        <v>64</v>
      </c>
      <c r="C4279" s="89" t="s">
        <v>48</v>
      </c>
      <c r="D4279" s="90">
        <v>44815</v>
      </c>
      <c r="AC4279" s="89">
        <v>0.54857370800000005</v>
      </c>
      <c r="AI4279" s="89">
        <v>1.02</v>
      </c>
    </row>
    <row r="4280" spans="1:35" s="89" customFormat="1" x14ac:dyDescent="0.45">
      <c r="A4280" s="89" t="s">
        <v>63</v>
      </c>
      <c r="B4280" s="89" t="s">
        <v>64</v>
      </c>
      <c r="C4280" s="89" t="s">
        <v>48</v>
      </c>
      <c r="D4280" s="90">
        <v>44816</v>
      </c>
      <c r="AC4280" s="89">
        <v>0.54857370800000005</v>
      </c>
      <c r="AI4280" s="89">
        <v>1.02</v>
      </c>
    </row>
    <row r="4281" spans="1:35" s="89" customFormat="1" x14ac:dyDescent="0.45">
      <c r="A4281" s="89" t="s">
        <v>63</v>
      </c>
      <c r="B4281" s="89" t="s">
        <v>64</v>
      </c>
      <c r="C4281" s="89" t="s">
        <v>48</v>
      </c>
      <c r="D4281" s="90">
        <v>44817</v>
      </c>
      <c r="AC4281" s="89">
        <v>0.54857370800000005</v>
      </c>
      <c r="AI4281" s="89">
        <v>1.02</v>
      </c>
    </row>
    <row r="4282" spans="1:35" s="89" customFormat="1" x14ac:dyDescent="0.45">
      <c r="A4282" s="89" t="s">
        <v>63</v>
      </c>
      <c r="B4282" s="89" t="s">
        <v>64</v>
      </c>
      <c r="C4282" s="89" t="s">
        <v>48</v>
      </c>
      <c r="D4282" s="90">
        <v>44818</v>
      </c>
      <c r="AC4282" s="89">
        <v>0.54857370800000005</v>
      </c>
      <c r="AI4282" s="89">
        <v>1.02</v>
      </c>
    </row>
    <row r="4283" spans="1:35" s="89" customFormat="1" x14ac:dyDescent="0.45">
      <c r="A4283" s="89" t="s">
        <v>63</v>
      </c>
      <c r="B4283" s="89" t="s">
        <v>64</v>
      </c>
      <c r="C4283" s="89" t="s">
        <v>48</v>
      </c>
      <c r="D4283" s="90">
        <v>44819</v>
      </c>
      <c r="AC4283" s="89">
        <v>0.54857370800000005</v>
      </c>
      <c r="AI4283" s="89">
        <v>1.02</v>
      </c>
    </row>
    <row r="4284" spans="1:35" s="89" customFormat="1" x14ac:dyDescent="0.45">
      <c r="A4284" s="89" t="s">
        <v>63</v>
      </c>
      <c r="B4284" s="89" t="s">
        <v>64</v>
      </c>
      <c r="C4284" s="89" t="s">
        <v>48</v>
      </c>
      <c r="D4284" s="90">
        <v>44820</v>
      </c>
      <c r="AC4284" s="89">
        <v>0.54857370800000005</v>
      </c>
      <c r="AI4284" s="89">
        <v>1.02</v>
      </c>
    </row>
    <row r="4285" spans="1:35" s="89" customFormat="1" x14ac:dyDescent="0.45">
      <c r="A4285" s="89" t="s">
        <v>63</v>
      </c>
      <c r="B4285" s="89" t="s">
        <v>64</v>
      </c>
      <c r="C4285" s="89" t="s">
        <v>48</v>
      </c>
      <c r="D4285" s="90">
        <v>44821</v>
      </c>
      <c r="AC4285" s="89">
        <v>0.54857370800000005</v>
      </c>
      <c r="AI4285" s="89">
        <v>1.02</v>
      </c>
    </row>
    <row r="4286" spans="1:35" s="89" customFormat="1" x14ac:dyDescent="0.45">
      <c r="A4286" s="89" t="s">
        <v>63</v>
      </c>
      <c r="B4286" s="89" t="s">
        <v>64</v>
      </c>
      <c r="C4286" s="89" t="s">
        <v>48</v>
      </c>
      <c r="D4286" s="90">
        <v>44822</v>
      </c>
      <c r="AC4286" s="89">
        <v>0.54857370800000005</v>
      </c>
      <c r="AI4286" s="89">
        <v>1.02</v>
      </c>
    </row>
    <row r="4287" spans="1:35" s="89" customFormat="1" x14ac:dyDescent="0.45">
      <c r="A4287" s="89" t="s">
        <v>63</v>
      </c>
      <c r="B4287" s="89" t="s">
        <v>64</v>
      </c>
      <c r="C4287" s="89" t="s">
        <v>48</v>
      </c>
      <c r="D4287" s="90">
        <v>44823</v>
      </c>
      <c r="AC4287" s="89">
        <v>0.54857370800000005</v>
      </c>
      <c r="AI4287" s="89">
        <v>1.02</v>
      </c>
    </row>
    <row r="4288" spans="1:35" s="89" customFormat="1" x14ac:dyDescent="0.45">
      <c r="A4288" s="89" t="s">
        <v>63</v>
      </c>
      <c r="B4288" s="89" t="s">
        <v>64</v>
      </c>
      <c r="C4288" s="89" t="s">
        <v>48</v>
      </c>
      <c r="D4288" s="90">
        <v>44824</v>
      </c>
      <c r="AC4288" s="89">
        <v>0.54857370800000005</v>
      </c>
      <c r="AI4288" s="89">
        <v>1.02</v>
      </c>
    </row>
    <row r="4289" spans="1:35" s="89" customFormat="1" x14ac:dyDescent="0.45">
      <c r="A4289" s="89" t="s">
        <v>63</v>
      </c>
      <c r="B4289" s="89" t="s">
        <v>64</v>
      </c>
      <c r="C4289" s="89" t="s">
        <v>48</v>
      </c>
      <c r="D4289" s="90">
        <v>44825</v>
      </c>
      <c r="AC4289" s="89">
        <v>0.54857370800000005</v>
      </c>
      <c r="AI4289" s="89">
        <v>1.02</v>
      </c>
    </row>
    <row r="4290" spans="1:35" s="89" customFormat="1" x14ac:dyDescent="0.45">
      <c r="A4290" s="89" t="s">
        <v>63</v>
      </c>
      <c r="B4290" s="89" t="s">
        <v>64</v>
      </c>
      <c r="C4290" s="89" t="s">
        <v>48</v>
      </c>
      <c r="D4290" s="90">
        <v>44826</v>
      </c>
      <c r="AC4290" s="89">
        <v>0.54857370800000005</v>
      </c>
      <c r="AI4290" s="89">
        <v>1.02</v>
      </c>
    </row>
    <row r="4291" spans="1:35" s="89" customFormat="1" x14ac:dyDescent="0.45">
      <c r="A4291" s="89" t="s">
        <v>63</v>
      </c>
      <c r="B4291" s="89" t="s">
        <v>64</v>
      </c>
      <c r="C4291" s="89" t="s">
        <v>48</v>
      </c>
      <c r="D4291" s="90">
        <v>44827</v>
      </c>
      <c r="AC4291" s="89">
        <v>0.54857370800000005</v>
      </c>
      <c r="AI4291" s="89">
        <v>1.02</v>
      </c>
    </row>
    <row r="4292" spans="1:35" s="89" customFormat="1" x14ac:dyDescent="0.45">
      <c r="A4292" s="89" t="s">
        <v>63</v>
      </c>
      <c r="B4292" s="89" t="s">
        <v>64</v>
      </c>
      <c r="C4292" s="89" t="s">
        <v>48</v>
      </c>
      <c r="D4292" s="90">
        <v>44828</v>
      </c>
      <c r="AC4292" s="89">
        <v>0.54857370800000005</v>
      </c>
      <c r="AI4292" s="89">
        <v>1.02</v>
      </c>
    </row>
    <row r="4293" spans="1:35" s="89" customFormat="1" x14ac:dyDescent="0.45">
      <c r="A4293" s="89" t="s">
        <v>63</v>
      </c>
      <c r="B4293" s="89" t="s">
        <v>64</v>
      </c>
      <c r="C4293" s="89" t="s">
        <v>48</v>
      </c>
      <c r="D4293" s="90">
        <v>44829</v>
      </c>
      <c r="AC4293" s="89">
        <v>0.54857370800000005</v>
      </c>
      <c r="AI4293" s="89">
        <v>1.02</v>
      </c>
    </row>
    <row r="4294" spans="1:35" s="89" customFormat="1" x14ac:dyDescent="0.45">
      <c r="A4294" s="89" t="s">
        <v>63</v>
      </c>
      <c r="B4294" s="89" t="s">
        <v>64</v>
      </c>
      <c r="C4294" s="89" t="s">
        <v>48</v>
      </c>
      <c r="D4294" s="90">
        <v>44830</v>
      </c>
      <c r="AC4294" s="89">
        <v>0.54857370800000005</v>
      </c>
      <c r="AI4294" s="89">
        <v>1.02</v>
      </c>
    </row>
    <row r="4295" spans="1:35" s="89" customFormat="1" x14ac:dyDescent="0.45">
      <c r="A4295" s="89" t="s">
        <v>63</v>
      </c>
      <c r="B4295" s="89" t="s">
        <v>64</v>
      </c>
      <c r="C4295" s="89" t="s">
        <v>48</v>
      </c>
      <c r="D4295" s="90">
        <v>44831</v>
      </c>
      <c r="AC4295" s="89">
        <v>0.54857370800000005</v>
      </c>
      <c r="AI4295" s="89">
        <v>1.02</v>
      </c>
    </row>
    <row r="4296" spans="1:35" s="89" customFormat="1" x14ac:dyDescent="0.45">
      <c r="A4296" s="89" t="s">
        <v>63</v>
      </c>
      <c r="B4296" s="89" t="s">
        <v>64</v>
      </c>
      <c r="C4296" s="89" t="s">
        <v>48</v>
      </c>
      <c r="D4296" s="90">
        <v>44832</v>
      </c>
      <c r="AC4296" s="89">
        <v>0.54857370800000005</v>
      </c>
      <c r="AI4296" s="89">
        <v>1.02</v>
      </c>
    </row>
    <row r="4297" spans="1:35" s="89" customFormat="1" x14ac:dyDescent="0.45">
      <c r="A4297" s="89" t="s">
        <v>63</v>
      </c>
      <c r="B4297" s="89" t="s">
        <v>64</v>
      </c>
      <c r="C4297" s="89" t="s">
        <v>48</v>
      </c>
      <c r="D4297" s="90">
        <v>44833</v>
      </c>
      <c r="AC4297" s="89">
        <v>0.54857370800000005</v>
      </c>
      <c r="AI4297" s="89">
        <v>1.02</v>
      </c>
    </row>
    <row r="4298" spans="1:35" s="89" customFormat="1" x14ac:dyDescent="0.45">
      <c r="A4298" s="89" t="s">
        <v>63</v>
      </c>
      <c r="B4298" s="89" t="s">
        <v>64</v>
      </c>
      <c r="C4298" s="89" t="s">
        <v>48</v>
      </c>
      <c r="D4298" s="90">
        <v>44834</v>
      </c>
      <c r="AC4298" s="89">
        <v>0.54857370800000005</v>
      </c>
      <c r="AI4298" s="89">
        <v>1.02</v>
      </c>
    </row>
    <row r="4299" spans="1:35" s="89" customFormat="1" x14ac:dyDescent="0.45">
      <c r="A4299" s="89" t="s">
        <v>63</v>
      </c>
      <c r="B4299" s="89" t="s">
        <v>64</v>
      </c>
      <c r="C4299" s="89" t="s">
        <v>48</v>
      </c>
      <c r="D4299" s="90">
        <v>44835</v>
      </c>
      <c r="AC4299" s="89">
        <v>0.54857370800000005</v>
      </c>
      <c r="AI4299" s="89">
        <v>1.02</v>
      </c>
    </row>
    <row r="4300" spans="1:35" s="89" customFormat="1" x14ac:dyDescent="0.45">
      <c r="A4300" s="89" t="s">
        <v>63</v>
      </c>
      <c r="B4300" s="89" t="s">
        <v>64</v>
      </c>
      <c r="C4300" s="89" t="s">
        <v>48</v>
      </c>
      <c r="D4300" s="90">
        <v>44836</v>
      </c>
      <c r="AC4300" s="89">
        <v>0.54857370800000005</v>
      </c>
      <c r="AI4300" s="89">
        <v>1.02</v>
      </c>
    </row>
    <row r="4301" spans="1:35" s="89" customFormat="1" x14ac:dyDescent="0.45">
      <c r="A4301" s="89" t="s">
        <v>63</v>
      </c>
      <c r="B4301" s="89" t="s">
        <v>64</v>
      </c>
      <c r="C4301" s="89" t="s">
        <v>48</v>
      </c>
      <c r="D4301" s="90">
        <v>44837</v>
      </c>
      <c r="AC4301" s="89">
        <v>0.54857370800000005</v>
      </c>
      <c r="AI4301" s="89">
        <v>1.02</v>
      </c>
    </row>
    <row r="4302" spans="1:35" s="89" customFormat="1" x14ac:dyDescent="0.45">
      <c r="A4302" s="89" t="s">
        <v>63</v>
      </c>
      <c r="B4302" s="89" t="s">
        <v>64</v>
      </c>
      <c r="C4302" s="89" t="s">
        <v>48</v>
      </c>
      <c r="D4302" s="90">
        <v>44838</v>
      </c>
      <c r="AC4302" s="89">
        <v>0.54857370800000005</v>
      </c>
      <c r="AI4302" s="89">
        <v>1.02</v>
      </c>
    </row>
    <row r="4303" spans="1:35" s="89" customFormat="1" x14ac:dyDescent="0.45">
      <c r="A4303" s="89" t="s">
        <v>63</v>
      </c>
      <c r="B4303" s="89" t="s">
        <v>64</v>
      </c>
      <c r="C4303" s="89" t="s">
        <v>48</v>
      </c>
      <c r="D4303" s="90">
        <v>44839</v>
      </c>
      <c r="AC4303" s="89">
        <v>0.54857370800000005</v>
      </c>
      <c r="AI4303" s="89">
        <v>1.02</v>
      </c>
    </row>
    <row r="4304" spans="1:35" s="89" customFormat="1" x14ac:dyDescent="0.45">
      <c r="A4304" s="89" t="s">
        <v>63</v>
      </c>
      <c r="B4304" s="89" t="s">
        <v>64</v>
      </c>
      <c r="C4304" s="89" t="s">
        <v>48</v>
      </c>
      <c r="D4304" s="90">
        <v>44840</v>
      </c>
      <c r="AC4304" s="89">
        <v>0.54857370800000005</v>
      </c>
      <c r="AI4304" s="89">
        <v>1.02</v>
      </c>
    </row>
    <row r="4305" spans="1:35" s="89" customFormat="1" x14ac:dyDescent="0.45">
      <c r="A4305" s="89" t="s">
        <v>63</v>
      </c>
      <c r="B4305" s="89" t="s">
        <v>64</v>
      </c>
      <c r="C4305" s="89" t="s">
        <v>48</v>
      </c>
      <c r="D4305" s="90">
        <v>44841</v>
      </c>
      <c r="AC4305" s="89">
        <v>0.54857370800000005</v>
      </c>
      <c r="AI4305" s="89">
        <v>1.02</v>
      </c>
    </row>
    <row r="4306" spans="1:35" s="89" customFormat="1" x14ac:dyDescent="0.45">
      <c r="A4306" s="89" t="s">
        <v>63</v>
      </c>
      <c r="B4306" s="89" t="s">
        <v>64</v>
      </c>
      <c r="C4306" s="89" t="s">
        <v>48</v>
      </c>
      <c r="D4306" s="90">
        <v>44842</v>
      </c>
      <c r="AC4306" s="89">
        <v>0.54857370800000005</v>
      </c>
      <c r="AI4306" s="89">
        <v>1.02</v>
      </c>
    </row>
    <row r="4307" spans="1:35" s="89" customFormat="1" x14ac:dyDescent="0.45">
      <c r="A4307" s="89" t="s">
        <v>63</v>
      </c>
      <c r="B4307" s="89" t="s">
        <v>64</v>
      </c>
      <c r="C4307" s="89" t="s">
        <v>48</v>
      </c>
      <c r="D4307" s="90">
        <v>44843</v>
      </c>
      <c r="AC4307" s="89">
        <v>0.54857370800000005</v>
      </c>
      <c r="AI4307" s="89">
        <v>1.02</v>
      </c>
    </row>
    <row r="4308" spans="1:35" s="89" customFormat="1" x14ac:dyDescent="0.45">
      <c r="A4308" s="89" t="s">
        <v>63</v>
      </c>
      <c r="B4308" s="89" t="s">
        <v>64</v>
      </c>
      <c r="C4308" s="89" t="s">
        <v>48</v>
      </c>
      <c r="D4308" s="90">
        <v>44844</v>
      </c>
      <c r="AC4308" s="89">
        <v>0.54857370800000005</v>
      </c>
      <c r="AI4308" s="89">
        <v>1.02</v>
      </c>
    </row>
    <row r="4309" spans="1:35" s="89" customFormat="1" x14ac:dyDescent="0.45">
      <c r="A4309" s="89" t="s">
        <v>63</v>
      </c>
      <c r="B4309" s="89" t="s">
        <v>64</v>
      </c>
      <c r="C4309" s="89" t="s">
        <v>48</v>
      </c>
      <c r="D4309" s="90">
        <v>44845</v>
      </c>
      <c r="AC4309" s="89">
        <v>0.54857370800000005</v>
      </c>
      <c r="AI4309" s="89">
        <v>1.02</v>
      </c>
    </row>
    <row r="4310" spans="1:35" s="89" customFormat="1" x14ac:dyDescent="0.45">
      <c r="A4310" s="89" t="s">
        <v>63</v>
      </c>
      <c r="B4310" s="89" t="s">
        <v>64</v>
      </c>
      <c r="C4310" s="89" t="s">
        <v>48</v>
      </c>
      <c r="D4310" s="90">
        <v>44846</v>
      </c>
      <c r="AC4310" s="89">
        <v>0.54857370800000005</v>
      </c>
      <c r="AI4310" s="89">
        <v>1.02</v>
      </c>
    </row>
    <row r="4311" spans="1:35" s="89" customFormat="1" x14ac:dyDescent="0.45">
      <c r="A4311" s="89" t="s">
        <v>63</v>
      </c>
      <c r="B4311" s="89" t="s">
        <v>64</v>
      </c>
      <c r="C4311" s="89" t="s">
        <v>48</v>
      </c>
      <c r="D4311" s="90">
        <v>44847</v>
      </c>
      <c r="AC4311" s="89">
        <v>0.54857370800000005</v>
      </c>
      <c r="AI4311" s="89">
        <v>1.02</v>
      </c>
    </row>
    <row r="4312" spans="1:35" s="89" customFormat="1" x14ac:dyDescent="0.45">
      <c r="A4312" s="89" t="s">
        <v>63</v>
      </c>
      <c r="B4312" s="89" t="s">
        <v>64</v>
      </c>
      <c r="C4312" s="89" t="s">
        <v>48</v>
      </c>
      <c r="D4312" s="90">
        <v>44848</v>
      </c>
      <c r="AC4312" s="89">
        <v>0.54857370800000005</v>
      </c>
      <c r="AI4312" s="89">
        <v>1.02</v>
      </c>
    </row>
    <row r="4313" spans="1:35" s="89" customFormat="1" x14ac:dyDescent="0.45">
      <c r="A4313" s="89" t="s">
        <v>63</v>
      </c>
      <c r="B4313" s="89" t="s">
        <v>64</v>
      </c>
      <c r="C4313" s="89" t="s">
        <v>48</v>
      </c>
      <c r="D4313" s="90">
        <v>44849</v>
      </c>
      <c r="AC4313" s="89">
        <v>0.54857370800000005</v>
      </c>
      <c r="AI4313" s="89">
        <v>1.02</v>
      </c>
    </row>
    <row r="4314" spans="1:35" s="89" customFormat="1" x14ac:dyDescent="0.45">
      <c r="A4314" s="89" t="s">
        <v>63</v>
      </c>
      <c r="B4314" s="89" t="s">
        <v>64</v>
      </c>
      <c r="C4314" s="89" t="s">
        <v>48</v>
      </c>
      <c r="D4314" s="90">
        <v>44850</v>
      </c>
      <c r="AC4314" s="89">
        <v>0.54857370800000005</v>
      </c>
      <c r="AI4314" s="89">
        <v>1.02</v>
      </c>
    </row>
    <row r="4315" spans="1:35" s="89" customFormat="1" x14ac:dyDescent="0.45">
      <c r="A4315" s="89" t="s">
        <v>63</v>
      </c>
      <c r="B4315" s="89" t="s">
        <v>64</v>
      </c>
      <c r="C4315" s="89" t="s">
        <v>48</v>
      </c>
      <c r="D4315" s="90">
        <v>44851</v>
      </c>
      <c r="AC4315" s="89">
        <v>0.54857370800000005</v>
      </c>
      <c r="AI4315" s="89">
        <v>1.02</v>
      </c>
    </row>
    <row r="4316" spans="1:35" s="89" customFormat="1" x14ac:dyDescent="0.45">
      <c r="A4316" s="89" t="s">
        <v>63</v>
      </c>
      <c r="B4316" s="89" t="s">
        <v>64</v>
      </c>
      <c r="C4316" s="89" t="s">
        <v>48</v>
      </c>
      <c r="D4316" s="90">
        <v>44852</v>
      </c>
      <c r="AC4316" s="89">
        <v>0.54857370800000005</v>
      </c>
      <c r="AI4316" s="89">
        <v>1.02</v>
      </c>
    </row>
    <row r="4317" spans="1:35" s="89" customFormat="1" x14ac:dyDescent="0.45">
      <c r="A4317" s="89" t="s">
        <v>63</v>
      </c>
      <c r="B4317" s="89" t="s">
        <v>64</v>
      </c>
      <c r="C4317" s="89" t="s">
        <v>48</v>
      </c>
      <c r="D4317" s="90">
        <v>44853</v>
      </c>
      <c r="AC4317" s="89">
        <v>0.54857370800000005</v>
      </c>
      <c r="AI4317" s="89">
        <v>1.02</v>
      </c>
    </row>
    <row r="4318" spans="1:35" s="89" customFormat="1" x14ac:dyDescent="0.45">
      <c r="A4318" s="89" t="s">
        <v>63</v>
      </c>
      <c r="B4318" s="89" t="s">
        <v>64</v>
      </c>
      <c r="C4318" s="89" t="s">
        <v>48</v>
      </c>
      <c r="D4318" s="90">
        <v>44854</v>
      </c>
      <c r="AC4318" s="89">
        <v>0.54857370800000005</v>
      </c>
      <c r="AI4318" s="89">
        <v>1.02</v>
      </c>
    </row>
    <row r="4319" spans="1:35" s="89" customFormat="1" x14ac:dyDescent="0.45">
      <c r="A4319" s="89" t="s">
        <v>63</v>
      </c>
      <c r="B4319" s="89" t="s">
        <v>64</v>
      </c>
      <c r="C4319" s="89" t="s">
        <v>48</v>
      </c>
      <c r="D4319" s="90">
        <v>44855</v>
      </c>
      <c r="AC4319" s="89">
        <v>0.54857370800000005</v>
      </c>
      <c r="AI4319" s="89">
        <v>1.02</v>
      </c>
    </row>
    <row r="4320" spans="1:35" s="89" customFormat="1" x14ac:dyDescent="0.45">
      <c r="A4320" s="89" t="s">
        <v>63</v>
      </c>
      <c r="B4320" s="89" t="s">
        <v>64</v>
      </c>
      <c r="C4320" s="89" t="s">
        <v>48</v>
      </c>
      <c r="D4320" s="90">
        <v>44856</v>
      </c>
      <c r="AC4320" s="89">
        <v>0.54857370800000005</v>
      </c>
      <c r="AI4320" s="89">
        <v>1.02</v>
      </c>
    </row>
    <row r="4321" spans="1:35" s="89" customFormat="1" x14ac:dyDescent="0.45">
      <c r="A4321" s="89" t="s">
        <v>63</v>
      </c>
      <c r="B4321" s="89" t="s">
        <v>64</v>
      </c>
      <c r="C4321" s="89" t="s">
        <v>48</v>
      </c>
      <c r="D4321" s="90">
        <v>44857</v>
      </c>
      <c r="AC4321" s="89">
        <v>0.54857370800000005</v>
      </c>
      <c r="AI4321" s="89">
        <v>1.02</v>
      </c>
    </row>
    <row r="4322" spans="1:35" s="89" customFormat="1" x14ac:dyDescent="0.45">
      <c r="A4322" s="89" t="s">
        <v>63</v>
      </c>
      <c r="B4322" s="89" t="s">
        <v>64</v>
      </c>
      <c r="C4322" s="89" t="s">
        <v>48</v>
      </c>
      <c r="D4322" s="90">
        <v>44858</v>
      </c>
      <c r="AC4322" s="89">
        <v>0.54857370800000005</v>
      </c>
      <c r="AI4322" s="89">
        <v>1.02</v>
      </c>
    </row>
    <row r="4323" spans="1:35" s="89" customFormat="1" x14ac:dyDescent="0.45">
      <c r="A4323" s="89" t="s">
        <v>63</v>
      </c>
      <c r="B4323" s="89" t="s">
        <v>64</v>
      </c>
      <c r="C4323" s="89" t="s">
        <v>48</v>
      </c>
      <c r="D4323" s="90">
        <v>44859</v>
      </c>
      <c r="AC4323" s="89">
        <v>0.54857370800000005</v>
      </c>
      <c r="AI4323" s="89">
        <v>1.02</v>
      </c>
    </row>
    <row r="4324" spans="1:35" s="89" customFormat="1" x14ac:dyDescent="0.45">
      <c r="A4324" s="89" t="s">
        <v>63</v>
      </c>
      <c r="B4324" s="89" t="s">
        <v>64</v>
      </c>
      <c r="C4324" s="89" t="s">
        <v>48</v>
      </c>
      <c r="D4324" s="90">
        <v>44860</v>
      </c>
      <c r="AC4324" s="89">
        <v>0.54857370800000005</v>
      </c>
      <c r="AI4324" s="89">
        <v>1.02</v>
      </c>
    </row>
    <row r="4325" spans="1:35" s="89" customFormat="1" x14ac:dyDescent="0.45">
      <c r="A4325" s="89" t="s">
        <v>63</v>
      </c>
      <c r="B4325" s="89" t="s">
        <v>64</v>
      </c>
      <c r="C4325" s="89" t="s">
        <v>48</v>
      </c>
      <c r="D4325" s="90">
        <v>44861</v>
      </c>
      <c r="AC4325" s="89">
        <v>0.54857370800000005</v>
      </c>
      <c r="AI4325" s="89">
        <v>1.02</v>
      </c>
    </row>
    <row r="4326" spans="1:35" s="89" customFormat="1" x14ac:dyDescent="0.45">
      <c r="A4326" s="89" t="s">
        <v>63</v>
      </c>
      <c r="B4326" s="89" t="s">
        <v>64</v>
      </c>
      <c r="C4326" s="89" t="s">
        <v>48</v>
      </c>
      <c r="D4326" s="90">
        <v>44862</v>
      </c>
      <c r="AC4326" s="89">
        <v>0.54857370800000005</v>
      </c>
      <c r="AI4326" s="89">
        <v>1.02</v>
      </c>
    </row>
    <row r="4327" spans="1:35" s="89" customFormat="1" x14ac:dyDescent="0.45">
      <c r="A4327" s="89" t="s">
        <v>63</v>
      </c>
      <c r="B4327" s="89" t="s">
        <v>64</v>
      </c>
      <c r="C4327" s="89" t="s">
        <v>48</v>
      </c>
      <c r="D4327" s="90">
        <v>44863</v>
      </c>
      <c r="AC4327" s="89">
        <v>0.571430946</v>
      </c>
      <c r="AI4327" s="89">
        <v>1.0625</v>
      </c>
    </row>
    <row r="4328" spans="1:35" s="89" customFormat="1" x14ac:dyDescent="0.45">
      <c r="A4328" s="89" t="s">
        <v>63</v>
      </c>
      <c r="B4328" s="89" t="s">
        <v>64</v>
      </c>
      <c r="C4328" s="89" t="s">
        <v>48</v>
      </c>
      <c r="D4328" s="90">
        <v>44864</v>
      </c>
      <c r="AC4328" s="89">
        <v>0.54857370800000005</v>
      </c>
      <c r="AI4328" s="89">
        <v>1.02</v>
      </c>
    </row>
    <row r="4329" spans="1:35" s="89" customFormat="1" x14ac:dyDescent="0.45">
      <c r="A4329" s="89" t="s">
        <v>63</v>
      </c>
      <c r="B4329" s="89" t="s">
        <v>64</v>
      </c>
      <c r="C4329" s="89" t="s">
        <v>48</v>
      </c>
      <c r="D4329" s="90">
        <v>44865</v>
      </c>
      <c r="AC4329" s="89">
        <v>0.54857370800000005</v>
      </c>
      <c r="AI4329" s="89">
        <v>1.02</v>
      </c>
    </row>
    <row r="4330" spans="1:35" s="89" customFormat="1" x14ac:dyDescent="0.45">
      <c r="A4330" s="89" t="s">
        <v>63</v>
      </c>
      <c r="B4330" s="89" t="s">
        <v>64</v>
      </c>
      <c r="C4330" s="89" t="s">
        <v>48</v>
      </c>
      <c r="D4330" s="90">
        <v>44866</v>
      </c>
      <c r="AC4330" s="89">
        <v>0.54857370800000005</v>
      </c>
      <c r="AI4330" s="89">
        <v>1.02</v>
      </c>
    </row>
    <row r="4331" spans="1:35" s="89" customFormat="1" x14ac:dyDescent="0.45">
      <c r="A4331" s="89" t="s">
        <v>63</v>
      </c>
      <c r="B4331" s="89" t="s">
        <v>64</v>
      </c>
      <c r="C4331" s="89" t="s">
        <v>48</v>
      </c>
      <c r="D4331" s="90">
        <v>44867</v>
      </c>
      <c r="AC4331" s="89">
        <v>0.54857370800000005</v>
      </c>
      <c r="AI4331" s="89">
        <v>1.02</v>
      </c>
    </row>
    <row r="4332" spans="1:35" s="89" customFormat="1" x14ac:dyDescent="0.45">
      <c r="A4332" s="89" t="s">
        <v>63</v>
      </c>
      <c r="B4332" s="89" t="s">
        <v>64</v>
      </c>
      <c r="C4332" s="89" t="s">
        <v>48</v>
      </c>
      <c r="D4332" s="90">
        <v>44868</v>
      </c>
      <c r="AC4332" s="89">
        <v>0.54857370800000005</v>
      </c>
      <c r="AI4332" s="89">
        <v>1.02</v>
      </c>
    </row>
    <row r="4333" spans="1:35" s="89" customFormat="1" x14ac:dyDescent="0.45">
      <c r="A4333" s="89" t="s">
        <v>63</v>
      </c>
      <c r="B4333" s="89" t="s">
        <v>64</v>
      </c>
      <c r="C4333" s="89" t="s">
        <v>48</v>
      </c>
      <c r="D4333" s="90">
        <v>44869</v>
      </c>
      <c r="AC4333" s="89">
        <v>0.54857370800000005</v>
      </c>
      <c r="AI4333" s="89">
        <v>1.02</v>
      </c>
    </row>
    <row r="4334" spans="1:35" s="89" customFormat="1" x14ac:dyDescent="0.45">
      <c r="A4334" s="89" t="s">
        <v>63</v>
      </c>
      <c r="B4334" s="89" t="s">
        <v>64</v>
      </c>
      <c r="C4334" s="89" t="s">
        <v>48</v>
      </c>
      <c r="D4334" s="90">
        <v>44870</v>
      </c>
      <c r="AC4334" s="89">
        <v>0.54857370800000005</v>
      </c>
      <c r="AI4334" s="89">
        <v>1.02</v>
      </c>
    </row>
    <row r="4335" spans="1:35" s="89" customFormat="1" x14ac:dyDescent="0.45">
      <c r="A4335" s="89" t="s">
        <v>63</v>
      </c>
      <c r="B4335" s="89" t="s">
        <v>64</v>
      </c>
      <c r="C4335" s="89" t="s">
        <v>48</v>
      </c>
      <c r="D4335" s="90">
        <v>44871</v>
      </c>
      <c r="AC4335" s="89">
        <v>0.54857370800000005</v>
      </c>
      <c r="AI4335" s="89">
        <v>1.02</v>
      </c>
    </row>
    <row r="4336" spans="1:35" s="89" customFormat="1" x14ac:dyDescent="0.45">
      <c r="A4336" s="89" t="s">
        <v>63</v>
      </c>
      <c r="B4336" s="89" t="s">
        <v>64</v>
      </c>
      <c r="C4336" s="89" t="s">
        <v>48</v>
      </c>
      <c r="D4336" s="90">
        <v>44872</v>
      </c>
      <c r="AC4336" s="89">
        <v>0.54857370800000005</v>
      </c>
      <c r="AI4336" s="89">
        <v>1.02</v>
      </c>
    </row>
    <row r="4337" spans="1:35" s="89" customFormat="1" x14ac:dyDescent="0.45">
      <c r="A4337" s="89" t="s">
        <v>63</v>
      </c>
      <c r="B4337" s="89" t="s">
        <v>64</v>
      </c>
      <c r="C4337" s="89" t="s">
        <v>48</v>
      </c>
      <c r="D4337" s="90">
        <v>44873</v>
      </c>
      <c r="AC4337" s="89">
        <v>0.54857370800000005</v>
      </c>
      <c r="AI4337" s="89">
        <v>1.02</v>
      </c>
    </row>
    <row r="4338" spans="1:35" s="89" customFormat="1" x14ac:dyDescent="0.45">
      <c r="A4338" s="89" t="s">
        <v>63</v>
      </c>
      <c r="B4338" s="89" t="s">
        <v>64</v>
      </c>
      <c r="C4338" s="89" t="s">
        <v>48</v>
      </c>
      <c r="D4338" s="90">
        <v>44874</v>
      </c>
      <c r="AC4338" s="89">
        <v>0.54857370800000005</v>
      </c>
      <c r="AI4338" s="89">
        <v>1.02</v>
      </c>
    </row>
    <row r="4339" spans="1:35" s="89" customFormat="1" x14ac:dyDescent="0.45">
      <c r="A4339" s="89" t="s">
        <v>63</v>
      </c>
      <c r="B4339" s="89" t="s">
        <v>64</v>
      </c>
      <c r="C4339" s="89" t="s">
        <v>48</v>
      </c>
      <c r="D4339" s="90">
        <v>44875</v>
      </c>
      <c r="AC4339" s="89">
        <v>0.54857370800000005</v>
      </c>
      <c r="AI4339" s="89">
        <v>1.02</v>
      </c>
    </row>
    <row r="4340" spans="1:35" s="89" customFormat="1" x14ac:dyDescent="0.45">
      <c r="A4340" s="89" t="s">
        <v>63</v>
      </c>
      <c r="B4340" s="89" t="s">
        <v>64</v>
      </c>
      <c r="C4340" s="89" t="s">
        <v>48</v>
      </c>
      <c r="D4340" s="90">
        <v>44876</v>
      </c>
      <c r="AC4340" s="89">
        <v>0.54857370800000005</v>
      </c>
      <c r="AI4340" s="89">
        <v>1.02</v>
      </c>
    </row>
    <row r="4341" spans="1:35" s="89" customFormat="1" x14ac:dyDescent="0.45">
      <c r="A4341" s="89" t="s">
        <v>63</v>
      </c>
      <c r="B4341" s="89" t="s">
        <v>64</v>
      </c>
      <c r="C4341" s="89" t="s">
        <v>48</v>
      </c>
      <c r="D4341" s="90">
        <v>44877</v>
      </c>
      <c r="AC4341" s="89">
        <v>0.54857370800000005</v>
      </c>
      <c r="AI4341" s="89">
        <v>1.02</v>
      </c>
    </row>
    <row r="4342" spans="1:35" s="89" customFormat="1" x14ac:dyDescent="0.45">
      <c r="A4342" s="89" t="s">
        <v>63</v>
      </c>
      <c r="B4342" s="89" t="s">
        <v>64</v>
      </c>
      <c r="C4342" s="89" t="s">
        <v>48</v>
      </c>
      <c r="D4342" s="90">
        <v>44878</v>
      </c>
      <c r="AC4342" s="89">
        <v>0.54857370800000005</v>
      </c>
      <c r="AI4342" s="89">
        <v>1.02</v>
      </c>
    </row>
    <row r="4343" spans="1:35" s="89" customFormat="1" x14ac:dyDescent="0.45">
      <c r="A4343" s="89" t="s">
        <v>63</v>
      </c>
      <c r="B4343" s="89" t="s">
        <v>64</v>
      </c>
      <c r="C4343" s="89" t="s">
        <v>48</v>
      </c>
      <c r="D4343" s="90">
        <v>44879</v>
      </c>
      <c r="AC4343" s="89">
        <v>0.54857370800000005</v>
      </c>
      <c r="AI4343" s="89">
        <v>1.02</v>
      </c>
    </row>
    <row r="4344" spans="1:35" s="89" customFormat="1" x14ac:dyDescent="0.45">
      <c r="A4344" s="89" t="s">
        <v>63</v>
      </c>
      <c r="B4344" s="89" t="s">
        <v>64</v>
      </c>
      <c r="C4344" s="89" t="s">
        <v>48</v>
      </c>
      <c r="D4344" s="90">
        <v>44880</v>
      </c>
      <c r="AC4344" s="89">
        <v>0.54857370800000005</v>
      </c>
      <c r="AI4344" s="89">
        <v>1.02</v>
      </c>
    </row>
    <row r="4345" spans="1:35" s="89" customFormat="1" x14ac:dyDescent="0.45">
      <c r="A4345" s="89" t="s">
        <v>63</v>
      </c>
      <c r="B4345" s="89" t="s">
        <v>64</v>
      </c>
      <c r="C4345" s="89" t="s">
        <v>48</v>
      </c>
      <c r="D4345" s="90">
        <v>44881</v>
      </c>
      <c r="AC4345" s="89">
        <v>0.54857370800000005</v>
      </c>
      <c r="AI4345" s="89">
        <v>1.02</v>
      </c>
    </row>
    <row r="4346" spans="1:35" s="89" customFormat="1" x14ac:dyDescent="0.45">
      <c r="A4346" s="89" t="s">
        <v>63</v>
      </c>
      <c r="B4346" s="89" t="s">
        <v>64</v>
      </c>
      <c r="C4346" s="89" t="s">
        <v>48</v>
      </c>
      <c r="D4346" s="90">
        <v>44882</v>
      </c>
      <c r="AC4346" s="89">
        <v>0.54857370800000005</v>
      </c>
      <c r="AI4346" s="89">
        <v>1.02</v>
      </c>
    </row>
    <row r="4347" spans="1:35" s="89" customFormat="1" x14ac:dyDescent="0.45">
      <c r="A4347" s="89" t="s">
        <v>63</v>
      </c>
      <c r="B4347" s="89" t="s">
        <v>64</v>
      </c>
      <c r="C4347" s="89" t="s">
        <v>48</v>
      </c>
      <c r="D4347" s="90">
        <v>44883</v>
      </c>
      <c r="AC4347" s="89">
        <v>0.54857370800000005</v>
      </c>
      <c r="AI4347" s="89">
        <v>1.02</v>
      </c>
    </row>
    <row r="4348" spans="1:35" s="89" customFormat="1" x14ac:dyDescent="0.45">
      <c r="A4348" s="89" t="s">
        <v>63</v>
      </c>
      <c r="B4348" s="89" t="s">
        <v>64</v>
      </c>
      <c r="C4348" s="89" t="s">
        <v>48</v>
      </c>
      <c r="D4348" s="90">
        <v>44884</v>
      </c>
      <c r="AC4348" s="89">
        <v>0.54857370800000005</v>
      </c>
      <c r="AI4348" s="89">
        <v>1.02</v>
      </c>
    </row>
    <row r="4349" spans="1:35" s="89" customFormat="1" x14ac:dyDescent="0.45">
      <c r="A4349" s="89" t="s">
        <v>63</v>
      </c>
      <c r="B4349" s="89" t="s">
        <v>64</v>
      </c>
      <c r="C4349" s="89" t="s">
        <v>48</v>
      </c>
      <c r="D4349" s="90">
        <v>44885</v>
      </c>
      <c r="AC4349" s="89">
        <v>0.54857370800000005</v>
      </c>
      <c r="AI4349" s="89">
        <v>1.02</v>
      </c>
    </row>
    <row r="4350" spans="1:35" s="89" customFormat="1" x14ac:dyDescent="0.45">
      <c r="A4350" s="89" t="s">
        <v>63</v>
      </c>
      <c r="B4350" s="89" t="s">
        <v>64</v>
      </c>
      <c r="C4350" s="89" t="s">
        <v>48</v>
      </c>
      <c r="D4350" s="90">
        <v>44886</v>
      </c>
      <c r="AC4350" s="89">
        <v>0.54857370800000005</v>
      </c>
      <c r="AI4350" s="89">
        <v>1.02</v>
      </c>
    </row>
    <row r="4351" spans="1:35" s="89" customFormat="1" x14ac:dyDescent="0.45">
      <c r="A4351" s="89" t="s">
        <v>63</v>
      </c>
      <c r="B4351" s="89" t="s">
        <v>64</v>
      </c>
      <c r="C4351" s="89" t="s">
        <v>48</v>
      </c>
      <c r="D4351" s="90">
        <v>44887</v>
      </c>
      <c r="AC4351" s="89">
        <v>0.54857370800000005</v>
      </c>
      <c r="AI4351" s="89">
        <v>1.02</v>
      </c>
    </row>
    <row r="4352" spans="1:35" s="89" customFormat="1" x14ac:dyDescent="0.45">
      <c r="A4352" s="89" t="s">
        <v>63</v>
      </c>
      <c r="B4352" s="89" t="s">
        <v>64</v>
      </c>
      <c r="C4352" s="89" t="s">
        <v>48</v>
      </c>
      <c r="D4352" s="90">
        <v>44888</v>
      </c>
      <c r="AC4352" s="89">
        <v>0.54857370800000005</v>
      </c>
      <c r="AI4352" s="89">
        <v>1.02</v>
      </c>
    </row>
    <row r="4353" spans="1:35" s="89" customFormat="1" x14ac:dyDescent="0.45">
      <c r="A4353" s="89" t="s">
        <v>63</v>
      </c>
      <c r="B4353" s="89" t="s">
        <v>64</v>
      </c>
      <c r="C4353" s="89" t="s">
        <v>48</v>
      </c>
      <c r="D4353" s="90">
        <v>44889</v>
      </c>
      <c r="AC4353" s="89">
        <v>0.54857370800000005</v>
      </c>
      <c r="AI4353" s="89">
        <v>1.02</v>
      </c>
    </row>
    <row r="4354" spans="1:35" s="89" customFormat="1" x14ac:dyDescent="0.45">
      <c r="A4354" s="89" t="s">
        <v>63</v>
      </c>
      <c r="B4354" s="89" t="s">
        <v>64</v>
      </c>
      <c r="C4354" s="89" t="s">
        <v>48</v>
      </c>
      <c r="D4354" s="90">
        <v>44890</v>
      </c>
      <c r="AC4354" s="89">
        <v>0.54857370800000005</v>
      </c>
      <c r="AI4354" s="89">
        <v>1.02</v>
      </c>
    </row>
    <row r="4355" spans="1:35" s="89" customFormat="1" x14ac:dyDescent="0.45">
      <c r="A4355" s="89" t="s">
        <v>63</v>
      </c>
      <c r="B4355" s="89" t="s">
        <v>64</v>
      </c>
      <c r="C4355" s="89" t="s">
        <v>48</v>
      </c>
      <c r="D4355" s="90">
        <v>44891</v>
      </c>
      <c r="AC4355" s="89">
        <v>0.54857370800000005</v>
      </c>
      <c r="AI4355" s="89">
        <v>1.02</v>
      </c>
    </row>
    <row r="4356" spans="1:35" s="89" customFormat="1" x14ac:dyDescent="0.45">
      <c r="A4356" s="89" t="s">
        <v>63</v>
      </c>
      <c r="B4356" s="89" t="s">
        <v>64</v>
      </c>
      <c r="C4356" s="89" t="s">
        <v>48</v>
      </c>
      <c r="D4356" s="90">
        <v>44892</v>
      </c>
      <c r="AC4356" s="89">
        <v>0.54857370800000005</v>
      </c>
      <c r="AI4356" s="89">
        <v>1.02</v>
      </c>
    </row>
    <row r="4357" spans="1:35" s="89" customFormat="1" x14ac:dyDescent="0.45">
      <c r="A4357" s="89" t="s">
        <v>63</v>
      </c>
      <c r="B4357" s="89" t="s">
        <v>64</v>
      </c>
      <c r="C4357" s="89" t="s">
        <v>48</v>
      </c>
      <c r="D4357" s="90">
        <v>44893</v>
      </c>
      <c r="AC4357" s="89">
        <v>0.54857370800000005</v>
      </c>
      <c r="AI4357" s="89">
        <v>1.02</v>
      </c>
    </row>
    <row r="4358" spans="1:35" s="89" customFormat="1" x14ac:dyDescent="0.45">
      <c r="A4358" s="89" t="s">
        <v>63</v>
      </c>
      <c r="B4358" s="89" t="s">
        <v>64</v>
      </c>
      <c r="C4358" s="89" t="s">
        <v>48</v>
      </c>
      <c r="D4358" s="90">
        <v>44894</v>
      </c>
      <c r="AC4358" s="89">
        <v>0.54857370800000005</v>
      </c>
      <c r="AI4358" s="89">
        <v>1.02</v>
      </c>
    </row>
    <row r="4359" spans="1:35" s="89" customFormat="1" x14ac:dyDescent="0.45">
      <c r="A4359" s="89" t="s">
        <v>63</v>
      </c>
      <c r="B4359" s="89" t="s">
        <v>64</v>
      </c>
      <c r="C4359" s="89" t="s">
        <v>48</v>
      </c>
      <c r="D4359" s="90">
        <v>44895</v>
      </c>
      <c r="AC4359" s="89">
        <v>0.54857370800000005</v>
      </c>
      <c r="AI4359" s="89">
        <v>1.02</v>
      </c>
    </row>
    <row r="4360" spans="1:35" s="89" customFormat="1" x14ac:dyDescent="0.45">
      <c r="A4360" s="89" t="s">
        <v>63</v>
      </c>
      <c r="B4360" s="89" t="s">
        <v>64</v>
      </c>
      <c r="C4360" s="89" t="s">
        <v>48</v>
      </c>
      <c r="D4360" s="90">
        <v>44896</v>
      </c>
      <c r="AC4360" s="89">
        <v>0.54857370800000005</v>
      </c>
      <c r="AI4360" s="89">
        <v>1.02</v>
      </c>
    </row>
    <row r="4361" spans="1:35" s="89" customFormat="1" x14ac:dyDescent="0.45">
      <c r="A4361" s="89" t="s">
        <v>63</v>
      </c>
      <c r="B4361" s="89" t="s">
        <v>64</v>
      </c>
      <c r="C4361" s="89" t="s">
        <v>48</v>
      </c>
      <c r="D4361" s="90">
        <v>44897</v>
      </c>
      <c r="AC4361" s="89">
        <v>0.54857370800000005</v>
      </c>
      <c r="AI4361" s="89">
        <v>1.02</v>
      </c>
    </row>
    <row r="4362" spans="1:35" s="89" customFormat="1" x14ac:dyDescent="0.45">
      <c r="A4362" s="89" t="s">
        <v>63</v>
      </c>
      <c r="B4362" s="89" t="s">
        <v>64</v>
      </c>
      <c r="C4362" s="89" t="s">
        <v>48</v>
      </c>
      <c r="D4362" s="90">
        <v>44898</v>
      </c>
      <c r="AC4362" s="89">
        <v>0.54857370800000005</v>
      </c>
      <c r="AI4362" s="89">
        <v>1.02</v>
      </c>
    </row>
    <row r="4363" spans="1:35" s="89" customFormat="1" x14ac:dyDescent="0.45">
      <c r="A4363" s="89" t="s">
        <v>63</v>
      </c>
      <c r="B4363" s="89" t="s">
        <v>64</v>
      </c>
      <c r="C4363" s="89" t="s">
        <v>48</v>
      </c>
      <c r="D4363" s="90">
        <v>44899</v>
      </c>
      <c r="AC4363" s="89">
        <v>0.54857370800000005</v>
      </c>
      <c r="AI4363" s="89">
        <v>1.02</v>
      </c>
    </row>
    <row r="4364" spans="1:35" s="89" customFormat="1" x14ac:dyDescent="0.45">
      <c r="A4364" s="89" t="s">
        <v>63</v>
      </c>
      <c r="B4364" s="89" t="s">
        <v>64</v>
      </c>
      <c r="C4364" s="89" t="s">
        <v>48</v>
      </c>
      <c r="D4364" s="90">
        <v>44900</v>
      </c>
      <c r="AC4364" s="89">
        <v>0.54857370800000005</v>
      </c>
      <c r="AI4364" s="89">
        <v>1.02</v>
      </c>
    </row>
    <row r="4365" spans="1:35" s="89" customFormat="1" x14ac:dyDescent="0.45">
      <c r="A4365" s="89" t="s">
        <v>63</v>
      </c>
      <c r="B4365" s="89" t="s">
        <v>64</v>
      </c>
      <c r="C4365" s="89" t="s">
        <v>48</v>
      </c>
      <c r="D4365" s="90">
        <v>44901</v>
      </c>
      <c r="AC4365" s="89">
        <v>0.54857370800000005</v>
      </c>
      <c r="AI4365" s="89">
        <v>1.02</v>
      </c>
    </row>
    <row r="4366" spans="1:35" s="89" customFormat="1" x14ac:dyDescent="0.45">
      <c r="A4366" s="89" t="s">
        <v>63</v>
      </c>
      <c r="B4366" s="89" t="s">
        <v>64</v>
      </c>
      <c r="C4366" s="89" t="s">
        <v>48</v>
      </c>
      <c r="D4366" s="90">
        <v>44902</v>
      </c>
      <c r="AC4366" s="89">
        <v>0.54857370800000005</v>
      </c>
      <c r="AI4366" s="89">
        <v>1.02</v>
      </c>
    </row>
    <row r="4367" spans="1:35" s="89" customFormat="1" x14ac:dyDescent="0.45">
      <c r="A4367" s="89" t="s">
        <v>63</v>
      </c>
      <c r="B4367" s="89" t="s">
        <v>64</v>
      </c>
      <c r="C4367" s="89" t="s">
        <v>48</v>
      </c>
      <c r="D4367" s="90">
        <v>44903</v>
      </c>
      <c r="AC4367" s="89">
        <v>0.54857370800000005</v>
      </c>
      <c r="AI4367" s="89">
        <v>1.02</v>
      </c>
    </row>
    <row r="4368" spans="1:35" s="89" customFormat="1" x14ac:dyDescent="0.45">
      <c r="A4368" s="89" t="s">
        <v>63</v>
      </c>
      <c r="B4368" s="89" t="s">
        <v>64</v>
      </c>
      <c r="C4368" s="89" t="s">
        <v>48</v>
      </c>
      <c r="D4368" s="90">
        <v>44904</v>
      </c>
      <c r="AC4368" s="89">
        <v>0.54857370800000005</v>
      </c>
      <c r="AI4368" s="89">
        <v>1.02</v>
      </c>
    </row>
    <row r="4369" spans="1:35" s="89" customFormat="1" x14ac:dyDescent="0.45">
      <c r="A4369" s="89" t="s">
        <v>63</v>
      </c>
      <c r="B4369" s="89" t="s">
        <v>64</v>
      </c>
      <c r="C4369" s="89" t="s">
        <v>48</v>
      </c>
      <c r="D4369" s="90">
        <v>44905</v>
      </c>
      <c r="AC4369" s="89">
        <v>0.54857370800000005</v>
      </c>
      <c r="AI4369" s="89">
        <v>1.02</v>
      </c>
    </row>
    <row r="4370" spans="1:35" s="89" customFormat="1" x14ac:dyDescent="0.45">
      <c r="A4370" s="89" t="s">
        <v>63</v>
      </c>
      <c r="B4370" s="89" t="s">
        <v>64</v>
      </c>
      <c r="C4370" s="89" t="s">
        <v>48</v>
      </c>
      <c r="D4370" s="90">
        <v>44906</v>
      </c>
      <c r="AC4370" s="89">
        <v>0.54857370800000005</v>
      </c>
      <c r="AI4370" s="89">
        <v>1.02</v>
      </c>
    </row>
    <row r="4371" spans="1:35" s="89" customFormat="1" x14ac:dyDescent="0.45">
      <c r="A4371" s="89" t="s">
        <v>63</v>
      </c>
      <c r="B4371" s="89" t="s">
        <v>64</v>
      </c>
      <c r="C4371" s="89" t="s">
        <v>48</v>
      </c>
      <c r="D4371" s="90">
        <v>44907</v>
      </c>
      <c r="AC4371" s="89">
        <v>0.54857370800000005</v>
      </c>
      <c r="AI4371" s="89">
        <v>1.02</v>
      </c>
    </row>
    <row r="4372" spans="1:35" s="89" customFormat="1" x14ac:dyDescent="0.45">
      <c r="A4372" s="89" t="s">
        <v>63</v>
      </c>
      <c r="B4372" s="89" t="s">
        <v>64</v>
      </c>
      <c r="C4372" s="89" t="s">
        <v>48</v>
      </c>
      <c r="D4372" s="90">
        <v>44908</v>
      </c>
      <c r="AC4372" s="89">
        <v>0.54857370800000005</v>
      </c>
      <c r="AI4372" s="89">
        <v>1.02</v>
      </c>
    </row>
    <row r="4373" spans="1:35" s="89" customFormat="1" x14ac:dyDescent="0.45">
      <c r="A4373" s="89" t="s">
        <v>63</v>
      </c>
      <c r="B4373" s="89" t="s">
        <v>64</v>
      </c>
      <c r="C4373" s="89" t="s">
        <v>48</v>
      </c>
      <c r="D4373" s="90">
        <v>44909</v>
      </c>
      <c r="AC4373" s="89">
        <v>0.54857370800000005</v>
      </c>
      <c r="AI4373" s="89">
        <v>1.02</v>
      </c>
    </row>
    <row r="4374" spans="1:35" s="89" customFormat="1" x14ac:dyDescent="0.45">
      <c r="A4374" s="89" t="s">
        <v>63</v>
      </c>
      <c r="B4374" s="89" t="s">
        <v>64</v>
      </c>
      <c r="C4374" s="89" t="s">
        <v>48</v>
      </c>
      <c r="D4374" s="90">
        <v>44910</v>
      </c>
      <c r="AC4374" s="89">
        <v>0.54857370800000005</v>
      </c>
      <c r="AI4374" s="89">
        <v>1.02</v>
      </c>
    </row>
    <row r="4375" spans="1:35" s="89" customFormat="1" x14ac:dyDescent="0.45">
      <c r="A4375" s="89" t="s">
        <v>63</v>
      </c>
      <c r="B4375" s="89" t="s">
        <v>64</v>
      </c>
      <c r="C4375" s="89" t="s">
        <v>48</v>
      </c>
      <c r="D4375" s="90">
        <v>44911</v>
      </c>
      <c r="AC4375" s="89">
        <v>0.54857370800000005</v>
      </c>
      <c r="AI4375" s="89">
        <v>1.02</v>
      </c>
    </row>
    <row r="4376" spans="1:35" s="89" customFormat="1" x14ac:dyDescent="0.45">
      <c r="A4376" s="89" t="s">
        <v>63</v>
      </c>
      <c r="B4376" s="89" t="s">
        <v>64</v>
      </c>
      <c r="C4376" s="89" t="s">
        <v>48</v>
      </c>
      <c r="D4376" s="90">
        <v>44912</v>
      </c>
      <c r="AC4376" s="89">
        <v>0.54857370800000005</v>
      </c>
      <c r="AI4376" s="89">
        <v>1.02</v>
      </c>
    </row>
    <row r="4377" spans="1:35" s="89" customFormat="1" x14ac:dyDescent="0.45">
      <c r="A4377" s="89" t="s">
        <v>63</v>
      </c>
      <c r="B4377" s="89" t="s">
        <v>64</v>
      </c>
      <c r="C4377" s="89" t="s">
        <v>48</v>
      </c>
      <c r="D4377" s="90">
        <v>44913</v>
      </c>
      <c r="AC4377" s="89">
        <v>0.54857370800000005</v>
      </c>
      <c r="AI4377" s="89">
        <v>1.02</v>
      </c>
    </row>
    <row r="4378" spans="1:35" s="89" customFormat="1" x14ac:dyDescent="0.45">
      <c r="A4378" s="89" t="s">
        <v>63</v>
      </c>
      <c r="B4378" s="89" t="s">
        <v>64</v>
      </c>
      <c r="C4378" s="89" t="s">
        <v>48</v>
      </c>
      <c r="D4378" s="90">
        <v>44914</v>
      </c>
      <c r="AC4378" s="89">
        <v>0.54857370800000005</v>
      </c>
      <c r="AI4378" s="89">
        <v>1.02</v>
      </c>
    </row>
    <row r="4379" spans="1:35" s="89" customFormat="1" x14ac:dyDescent="0.45">
      <c r="A4379" s="89" t="s">
        <v>63</v>
      </c>
      <c r="B4379" s="89" t="s">
        <v>64</v>
      </c>
      <c r="C4379" s="89" t="s">
        <v>48</v>
      </c>
      <c r="D4379" s="90">
        <v>44915</v>
      </c>
      <c r="AC4379" s="89">
        <v>0.54857370800000005</v>
      </c>
      <c r="AI4379" s="89">
        <v>1.02</v>
      </c>
    </row>
    <row r="4380" spans="1:35" s="89" customFormat="1" x14ac:dyDescent="0.45">
      <c r="A4380" s="89" t="s">
        <v>63</v>
      </c>
      <c r="B4380" s="89" t="s">
        <v>64</v>
      </c>
      <c r="C4380" s="89" t="s">
        <v>48</v>
      </c>
      <c r="D4380" s="90">
        <v>44916</v>
      </c>
      <c r="AC4380" s="89">
        <v>0.54857370800000005</v>
      </c>
      <c r="AI4380" s="89">
        <v>1.02</v>
      </c>
    </row>
    <row r="4381" spans="1:35" s="89" customFormat="1" x14ac:dyDescent="0.45">
      <c r="A4381" s="89" t="s">
        <v>63</v>
      </c>
      <c r="B4381" s="89" t="s">
        <v>64</v>
      </c>
      <c r="C4381" s="89" t="s">
        <v>48</v>
      </c>
      <c r="D4381" s="90">
        <v>44917</v>
      </c>
      <c r="AC4381" s="89">
        <v>0.54857370800000005</v>
      </c>
      <c r="AI4381" s="89">
        <v>1.02</v>
      </c>
    </row>
    <row r="4382" spans="1:35" s="89" customFormat="1" x14ac:dyDescent="0.45">
      <c r="A4382" s="89" t="s">
        <v>63</v>
      </c>
      <c r="B4382" s="89" t="s">
        <v>64</v>
      </c>
      <c r="C4382" s="89" t="s">
        <v>48</v>
      </c>
      <c r="D4382" s="90">
        <v>44918</v>
      </c>
      <c r="AC4382" s="89">
        <v>0.54857370800000005</v>
      </c>
      <c r="AI4382" s="89">
        <v>1.02</v>
      </c>
    </row>
    <row r="4383" spans="1:35" s="89" customFormat="1" x14ac:dyDescent="0.45">
      <c r="A4383" s="89" t="s">
        <v>63</v>
      </c>
      <c r="B4383" s="89" t="s">
        <v>64</v>
      </c>
      <c r="C4383" s="89" t="s">
        <v>48</v>
      </c>
      <c r="D4383" s="90">
        <v>44919</v>
      </c>
      <c r="AC4383" s="89">
        <v>0.54857370800000005</v>
      </c>
      <c r="AI4383" s="89">
        <v>1.02</v>
      </c>
    </row>
    <row r="4384" spans="1:35" s="89" customFormat="1" x14ac:dyDescent="0.45">
      <c r="A4384" s="89" t="s">
        <v>63</v>
      </c>
      <c r="B4384" s="89" t="s">
        <v>64</v>
      </c>
      <c r="C4384" s="89" t="s">
        <v>48</v>
      </c>
      <c r="D4384" s="90">
        <v>44920</v>
      </c>
      <c r="AC4384" s="89">
        <v>0.54857370800000005</v>
      </c>
      <c r="AI4384" s="89">
        <v>1.02</v>
      </c>
    </row>
    <row r="4385" spans="1:35" s="89" customFormat="1" x14ac:dyDescent="0.45">
      <c r="A4385" s="89" t="s">
        <v>63</v>
      </c>
      <c r="B4385" s="89" t="s">
        <v>64</v>
      </c>
      <c r="C4385" s="89" t="s">
        <v>48</v>
      </c>
      <c r="D4385" s="90">
        <v>44921</v>
      </c>
      <c r="AC4385" s="89">
        <v>0.54857370800000005</v>
      </c>
      <c r="AI4385" s="89">
        <v>1.02</v>
      </c>
    </row>
    <row r="4386" spans="1:35" s="89" customFormat="1" x14ac:dyDescent="0.45">
      <c r="A4386" s="89" t="s">
        <v>63</v>
      </c>
      <c r="B4386" s="89" t="s">
        <v>64</v>
      </c>
      <c r="C4386" s="89" t="s">
        <v>48</v>
      </c>
      <c r="D4386" s="90">
        <v>44922</v>
      </c>
      <c r="AC4386" s="89">
        <v>0.54857370800000005</v>
      </c>
      <c r="AI4386" s="89">
        <v>1.02</v>
      </c>
    </row>
    <row r="4387" spans="1:35" s="89" customFormat="1" x14ac:dyDescent="0.45">
      <c r="A4387" s="89" t="s">
        <v>63</v>
      </c>
      <c r="B4387" s="89" t="s">
        <v>64</v>
      </c>
      <c r="C4387" s="89" t="s">
        <v>48</v>
      </c>
      <c r="D4387" s="90">
        <v>44923</v>
      </c>
      <c r="AC4387" s="89">
        <v>0.54857370800000005</v>
      </c>
      <c r="AI4387" s="89">
        <v>1.02</v>
      </c>
    </row>
    <row r="4388" spans="1:35" s="89" customFormat="1" x14ac:dyDescent="0.45">
      <c r="A4388" s="89" t="s">
        <v>63</v>
      </c>
      <c r="B4388" s="89" t="s">
        <v>64</v>
      </c>
      <c r="C4388" s="89" t="s">
        <v>48</v>
      </c>
      <c r="D4388" s="90">
        <v>44924</v>
      </c>
      <c r="AC4388" s="89">
        <v>0.54857370800000005</v>
      </c>
      <c r="AI4388" s="89">
        <v>1.02</v>
      </c>
    </row>
    <row r="4389" spans="1:35" s="89" customFormat="1" x14ac:dyDescent="0.45">
      <c r="A4389" s="89" t="s">
        <v>63</v>
      </c>
      <c r="B4389" s="89" t="s">
        <v>64</v>
      </c>
      <c r="C4389" s="89" t="s">
        <v>48</v>
      </c>
      <c r="D4389" s="90">
        <v>44925</v>
      </c>
      <c r="AC4389" s="89">
        <v>0.54857370800000005</v>
      </c>
      <c r="AI4389" s="89">
        <v>1.02</v>
      </c>
    </row>
    <row r="4390" spans="1:35" s="89" customFormat="1" x14ac:dyDescent="0.45">
      <c r="A4390" s="89" t="s">
        <v>63</v>
      </c>
      <c r="B4390" s="89" t="s">
        <v>64</v>
      </c>
      <c r="C4390" s="89" t="s">
        <v>48</v>
      </c>
      <c r="D4390" s="90">
        <v>44926</v>
      </c>
      <c r="AI4390" s="89">
        <v>1.02</v>
      </c>
    </row>
    <row r="4391" spans="1:35" s="89" customFormat="1" x14ac:dyDescent="0.45">
      <c r="A4391" s="89" t="s">
        <v>65</v>
      </c>
      <c r="B4391" s="89" t="s">
        <v>66</v>
      </c>
      <c r="C4391" s="89" t="s">
        <v>48</v>
      </c>
      <c r="D4391" s="90">
        <v>44562</v>
      </c>
      <c r="AI4391" s="89">
        <v>3.0816669999999999</v>
      </c>
    </row>
    <row r="4392" spans="1:35" s="89" customFormat="1" x14ac:dyDescent="0.45">
      <c r="A4392" s="89" t="s">
        <v>65</v>
      </c>
      <c r="B4392" s="89" t="s">
        <v>66</v>
      </c>
      <c r="C4392" s="89" t="s">
        <v>48</v>
      </c>
      <c r="D4392" s="90">
        <v>44563</v>
      </c>
      <c r="AI4392" s="89">
        <v>3.0816669999999999</v>
      </c>
    </row>
    <row r="4393" spans="1:35" s="89" customFormat="1" x14ac:dyDescent="0.45">
      <c r="A4393" s="89" t="s">
        <v>65</v>
      </c>
      <c r="B4393" s="89" t="s">
        <v>66</v>
      </c>
      <c r="C4393" s="89" t="s">
        <v>48</v>
      </c>
      <c r="D4393" s="90">
        <v>44564</v>
      </c>
      <c r="AI4393" s="89">
        <v>3.0816669999999999</v>
      </c>
    </row>
    <row r="4394" spans="1:35" s="89" customFormat="1" x14ac:dyDescent="0.45">
      <c r="A4394" s="89" t="s">
        <v>65</v>
      </c>
      <c r="B4394" s="89" t="s">
        <v>66</v>
      </c>
      <c r="C4394" s="89" t="s">
        <v>48</v>
      </c>
      <c r="D4394" s="90">
        <v>44565</v>
      </c>
      <c r="AI4394" s="89">
        <v>3.0816669999999999</v>
      </c>
    </row>
    <row r="4395" spans="1:35" s="89" customFormat="1" x14ac:dyDescent="0.45">
      <c r="A4395" s="89" t="s">
        <v>65</v>
      </c>
      <c r="B4395" s="89" t="s">
        <v>66</v>
      </c>
      <c r="C4395" s="89" t="s">
        <v>48</v>
      </c>
      <c r="D4395" s="90">
        <v>44566</v>
      </c>
      <c r="AI4395" s="89">
        <v>3.0816669999999999</v>
      </c>
    </row>
    <row r="4396" spans="1:35" s="89" customFormat="1" x14ac:dyDescent="0.45">
      <c r="A4396" s="89" t="s">
        <v>65</v>
      </c>
      <c r="B4396" s="89" t="s">
        <v>66</v>
      </c>
      <c r="C4396" s="89" t="s">
        <v>48</v>
      </c>
      <c r="D4396" s="90">
        <v>44567</v>
      </c>
      <c r="AI4396" s="89">
        <v>3.0816669999999999</v>
      </c>
    </row>
    <row r="4397" spans="1:35" s="89" customFormat="1" x14ac:dyDescent="0.45">
      <c r="A4397" s="89" t="s">
        <v>65</v>
      </c>
      <c r="B4397" s="89" t="s">
        <v>66</v>
      </c>
      <c r="C4397" s="89" t="s">
        <v>48</v>
      </c>
      <c r="D4397" s="90">
        <v>44568</v>
      </c>
      <c r="AI4397" s="89">
        <v>3.0816669999999999</v>
      </c>
    </row>
    <row r="4398" spans="1:35" s="89" customFormat="1" x14ac:dyDescent="0.45">
      <c r="A4398" s="89" t="s">
        <v>65</v>
      </c>
      <c r="B4398" s="89" t="s">
        <v>66</v>
      </c>
      <c r="C4398" s="89" t="s">
        <v>48</v>
      </c>
      <c r="D4398" s="90">
        <v>44569</v>
      </c>
      <c r="AI4398" s="89">
        <v>3.0816669999999999</v>
      </c>
    </row>
    <row r="4399" spans="1:35" s="89" customFormat="1" x14ac:dyDescent="0.45">
      <c r="A4399" s="89" t="s">
        <v>65</v>
      </c>
      <c r="B4399" s="89" t="s">
        <v>66</v>
      </c>
      <c r="C4399" s="89" t="s">
        <v>48</v>
      </c>
      <c r="D4399" s="90">
        <v>44570</v>
      </c>
      <c r="AI4399" s="89">
        <v>3.0816669999999999</v>
      </c>
    </row>
    <row r="4400" spans="1:35" s="89" customFormat="1" x14ac:dyDescent="0.45">
      <c r="A4400" s="89" t="s">
        <v>65</v>
      </c>
      <c r="B4400" s="89" t="s">
        <v>66</v>
      </c>
      <c r="C4400" s="89" t="s">
        <v>48</v>
      </c>
      <c r="D4400" s="90">
        <v>44571</v>
      </c>
      <c r="AI4400" s="89">
        <v>3.0816669999999999</v>
      </c>
    </row>
    <row r="4401" spans="1:35" s="89" customFormat="1" x14ac:dyDescent="0.45">
      <c r="A4401" s="89" t="s">
        <v>65</v>
      </c>
      <c r="B4401" s="89" t="s">
        <v>66</v>
      </c>
      <c r="C4401" s="89" t="s">
        <v>48</v>
      </c>
      <c r="D4401" s="90">
        <v>44572</v>
      </c>
      <c r="AI4401" s="89">
        <v>3.0816669999999999</v>
      </c>
    </row>
    <row r="4402" spans="1:35" s="89" customFormat="1" x14ac:dyDescent="0.45">
      <c r="A4402" s="89" t="s">
        <v>65</v>
      </c>
      <c r="B4402" s="89" t="s">
        <v>66</v>
      </c>
      <c r="C4402" s="89" t="s">
        <v>48</v>
      </c>
      <c r="D4402" s="90">
        <v>44573</v>
      </c>
      <c r="AI4402" s="89">
        <v>3.0816669999999999</v>
      </c>
    </row>
    <row r="4403" spans="1:35" s="89" customFormat="1" x14ac:dyDescent="0.45">
      <c r="A4403" s="89" t="s">
        <v>65</v>
      </c>
      <c r="B4403" s="89" t="s">
        <v>66</v>
      </c>
      <c r="C4403" s="89" t="s">
        <v>48</v>
      </c>
      <c r="D4403" s="90">
        <v>44574</v>
      </c>
      <c r="AI4403" s="89">
        <v>3.0816669999999999</v>
      </c>
    </row>
    <row r="4404" spans="1:35" s="89" customFormat="1" x14ac:dyDescent="0.45">
      <c r="A4404" s="89" t="s">
        <v>65</v>
      </c>
      <c r="B4404" s="89" t="s">
        <v>66</v>
      </c>
      <c r="C4404" s="89" t="s">
        <v>48</v>
      </c>
      <c r="D4404" s="90">
        <v>44575</v>
      </c>
      <c r="AI4404" s="89">
        <v>3.0816669999999999</v>
      </c>
    </row>
    <row r="4405" spans="1:35" s="89" customFormat="1" x14ac:dyDescent="0.45">
      <c r="A4405" s="89" t="s">
        <v>65</v>
      </c>
      <c r="B4405" s="89" t="s">
        <v>66</v>
      </c>
      <c r="C4405" s="89" t="s">
        <v>48</v>
      </c>
      <c r="D4405" s="90">
        <v>44576</v>
      </c>
      <c r="AI4405" s="89">
        <v>3.0816669999999999</v>
      </c>
    </row>
    <row r="4406" spans="1:35" s="89" customFormat="1" x14ac:dyDescent="0.45">
      <c r="A4406" s="89" t="s">
        <v>65</v>
      </c>
      <c r="B4406" s="89" t="s">
        <v>66</v>
      </c>
      <c r="C4406" s="89" t="s">
        <v>48</v>
      </c>
      <c r="D4406" s="90">
        <v>44577</v>
      </c>
      <c r="AI4406" s="89">
        <v>3.0816669999999999</v>
      </c>
    </row>
    <row r="4407" spans="1:35" s="89" customFormat="1" x14ac:dyDescent="0.45">
      <c r="A4407" s="89" t="s">
        <v>65</v>
      </c>
      <c r="B4407" s="89" t="s">
        <v>66</v>
      </c>
      <c r="C4407" s="89" t="s">
        <v>48</v>
      </c>
      <c r="D4407" s="90">
        <v>44578</v>
      </c>
      <c r="AI4407" s="89">
        <v>3.0816669999999999</v>
      </c>
    </row>
    <row r="4408" spans="1:35" s="89" customFormat="1" x14ac:dyDescent="0.45">
      <c r="A4408" s="89" t="s">
        <v>65</v>
      </c>
      <c r="B4408" s="89" t="s">
        <v>66</v>
      </c>
      <c r="C4408" s="89" t="s">
        <v>48</v>
      </c>
      <c r="D4408" s="90">
        <v>44579</v>
      </c>
      <c r="AI4408" s="89">
        <v>3.0816669999999999</v>
      </c>
    </row>
    <row r="4409" spans="1:35" s="89" customFormat="1" x14ac:dyDescent="0.45">
      <c r="A4409" s="89" t="s">
        <v>65</v>
      </c>
      <c r="B4409" s="89" t="s">
        <v>66</v>
      </c>
      <c r="C4409" s="89" t="s">
        <v>48</v>
      </c>
      <c r="D4409" s="90">
        <v>44580</v>
      </c>
      <c r="AI4409" s="89">
        <v>3.0816669999999999</v>
      </c>
    </row>
    <row r="4410" spans="1:35" s="89" customFormat="1" x14ac:dyDescent="0.45">
      <c r="A4410" s="89" t="s">
        <v>65</v>
      </c>
      <c r="B4410" s="89" t="s">
        <v>66</v>
      </c>
      <c r="C4410" s="89" t="s">
        <v>48</v>
      </c>
      <c r="D4410" s="90">
        <v>44581</v>
      </c>
      <c r="AI4410" s="89">
        <v>3.0816669999999999</v>
      </c>
    </row>
    <row r="4411" spans="1:35" s="89" customFormat="1" x14ac:dyDescent="0.45">
      <c r="A4411" s="89" t="s">
        <v>65</v>
      </c>
      <c r="B4411" s="89" t="s">
        <v>66</v>
      </c>
      <c r="C4411" s="89" t="s">
        <v>48</v>
      </c>
      <c r="D4411" s="90">
        <v>44582</v>
      </c>
      <c r="AI4411" s="89">
        <v>3.0816669999999999</v>
      </c>
    </row>
    <row r="4412" spans="1:35" s="89" customFormat="1" x14ac:dyDescent="0.45">
      <c r="A4412" s="89" t="s">
        <v>65</v>
      </c>
      <c r="B4412" s="89" t="s">
        <v>66</v>
      </c>
      <c r="C4412" s="89" t="s">
        <v>48</v>
      </c>
      <c r="D4412" s="90">
        <v>44583</v>
      </c>
      <c r="AI4412" s="89">
        <v>3.0816669999999999</v>
      </c>
    </row>
    <row r="4413" spans="1:35" s="89" customFormat="1" x14ac:dyDescent="0.45">
      <c r="A4413" s="89" t="s">
        <v>65</v>
      </c>
      <c r="B4413" s="89" t="s">
        <v>66</v>
      </c>
      <c r="C4413" s="89" t="s">
        <v>48</v>
      </c>
      <c r="D4413" s="90">
        <v>44584</v>
      </c>
      <c r="AI4413" s="89">
        <v>3.0816669999999999</v>
      </c>
    </row>
    <row r="4414" spans="1:35" s="89" customFormat="1" x14ac:dyDescent="0.45">
      <c r="A4414" s="89" t="s">
        <v>65</v>
      </c>
      <c r="B4414" s="89" t="s">
        <v>66</v>
      </c>
      <c r="C4414" s="89" t="s">
        <v>48</v>
      </c>
      <c r="D4414" s="90">
        <v>44585</v>
      </c>
      <c r="AI4414" s="89">
        <v>3.0816669999999999</v>
      </c>
    </row>
    <row r="4415" spans="1:35" s="89" customFormat="1" x14ac:dyDescent="0.45">
      <c r="A4415" s="89" t="s">
        <v>65</v>
      </c>
      <c r="B4415" s="89" t="s">
        <v>66</v>
      </c>
      <c r="C4415" s="89" t="s">
        <v>48</v>
      </c>
      <c r="D4415" s="90">
        <v>44586</v>
      </c>
      <c r="AI4415" s="89">
        <v>3.0816669999999999</v>
      </c>
    </row>
    <row r="4416" spans="1:35" s="89" customFormat="1" x14ac:dyDescent="0.45">
      <c r="A4416" s="89" t="s">
        <v>65</v>
      </c>
      <c r="B4416" s="89" t="s">
        <v>66</v>
      </c>
      <c r="C4416" s="89" t="s">
        <v>48</v>
      </c>
      <c r="D4416" s="90">
        <v>44587</v>
      </c>
      <c r="AI4416" s="89">
        <v>3.0816669999999999</v>
      </c>
    </row>
    <row r="4417" spans="1:35" s="89" customFormat="1" x14ac:dyDescent="0.45">
      <c r="A4417" s="89" t="s">
        <v>65</v>
      </c>
      <c r="B4417" s="89" t="s">
        <v>66</v>
      </c>
      <c r="C4417" s="89" t="s">
        <v>48</v>
      </c>
      <c r="D4417" s="90">
        <v>44588</v>
      </c>
      <c r="AI4417" s="89">
        <v>3.0816669999999999</v>
      </c>
    </row>
    <row r="4418" spans="1:35" s="89" customFormat="1" x14ac:dyDescent="0.45">
      <c r="A4418" s="89" t="s">
        <v>65</v>
      </c>
      <c r="B4418" s="89" t="s">
        <v>66</v>
      </c>
      <c r="C4418" s="89" t="s">
        <v>48</v>
      </c>
      <c r="D4418" s="90">
        <v>44589</v>
      </c>
      <c r="AI4418" s="89">
        <v>3.0816669999999999</v>
      </c>
    </row>
    <row r="4419" spans="1:35" s="89" customFormat="1" x14ac:dyDescent="0.45">
      <c r="A4419" s="89" t="s">
        <v>65</v>
      </c>
      <c r="B4419" s="89" t="s">
        <v>66</v>
      </c>
      <c r="C4419" s="89" t="s">
        <v>48</v>
      </c>
      <c r="D4419" s="90">
        <v>44590</v>
      </c>
      <c r="AI4419" s="89">
        <v>3.0816669999999999</v>
      </c>
    </row>
    <row r="4420" spans="1:35" s="89" customFormat="1" x14ac:dyDescent="0.45">
      <c r="A4420" s="89" t="s">
        <v>65</v>
      </c>
      <c r="B4420" s="89" t="s">
        <v>66</v>
      </c>
      <c r="C4420" s="89" t="s">
        <v>48</v>
      </c>
      <c r="D4420" s="90">
        <v>44591</v>
      </c>
      <c r="AI4420" s="89">
        <v>3.0816669999999999</v>
      </c>
    </row>
    <row r="4421" spans="1:35" s="89" customFormat="1" x14ac:dyDescent="0.45">
      <c r="A4421" s="89" t="s">
        <v>65</v>
      </c>
      <c r="B4421" s="89" t="s">
        <v>66</v>
      </c>
      <c r="C4421" s="89" t="s">
        <v>48</v>
      </c>
      <c r="D4421" s="90">
        <v>44592</v>
      </c>
      <c r="AI4421" s="89">
        <v>3.0816669999999999</v>
      </c>
    </row>
    <row r="4422" spans="1:35" s="89" customFormat="1" x14ac:dyDescent="0.45">
      <c r="A4422" s="89" t="s">
        <v>65</v>
      </c>
      <c r="B4422" s="89" t="s">
        <v>66</v>
      </c>
      <c r="C4422" s="89" t="s">
        <v>48</v>
      </c>
      <c r="D4422" s="90">
        <v>44593</v>
      </c>
      <c r="AI4422" s="89">
        <v>3.0816669999999999</v>
      </c>
    </row>
    <row r="4423" spans="1:35" s="89" customFormat="1" x14ac:dyDescent="0.45">
      <c r="A4423" s="89" t="s">
        <v>65</v>
      </c>
      <c r="B4423" s="89" t="s">
        <v>66</v>
      </c>
      <c r="C4423" s="89" t="s">
        <v>48</v>
      </c>
      <c r="D4423" s="90">
        <v>44594</v>
      </c>
      <c r="AI4423" s="89">
        <v>3.0816669999999999</v>
      </c>
    </row>
    <row r="4424" spans="1:35" s="89" customFormat="1" x14ac:dyDescent="0.45">
      <c r="A4424" s="89" t="s">
        <v>65</v>
      </c>
      <c r="B4424" s="89" t="s">
        <v>66</v>
      </c>
      <c r="C4424" s="89" t="s">
        <v>48</v>
      </c>
      <c r="D4424" s="90">
        <v>44595</v>
      </c>
      <c r="AI4424" s="89">
        <v>3.0816669999999999</v>
      </c>
    </row>
    <row r="4425" spans="1:35" s="89" customFormat="1" x14ac:dyDescent="0.45">
      <c r="A4425" s="89" t="s">
        <v>65</v>
      </c>
      <c r="B4425" s="89" t="s">
        <v>66</v>
      </c>
      <c r="C4425" s="89" t="s">
        <v>48</v>
      </c>
      <c r="D4425" s="90">
        <v>44596</v>
      </c>
      <c r="AI4425" s="89">
        <v>3.0816669999999999</v>
      </c>
    </row>
    <row r="4426" spans="1:35" s="89" customFormat="1" x14ac:dyDescent="0.45">
      <c r="A4426" s="89" t="s">
        <v>65</v>
      </c>
      <c r="B4426" s="89" t="s">
        <v>66</v>
      </c>
      <c r="C4426" s="89" t="s">
        <v>48</v>
      </c>
      <c r="D4426" s="90">
        <v>44597</v>
      </c>
      <c r="AI4426" s="89">
        <v>3.0816669999999999</v>
      </c>
    </row>
    <row r="4427" spans="1:35" s="89" customFormat="1" x14ac:dyDescent="0.45">
      <c r="A4427" s="89" t="s">
        <v>65</v>
      </c>
      <c r="B4427" s="89" t="s">
        <v>66</v>
      </c>
      <c r="C4427" s="89" t="s">
        <v>48</v>
      </c>
      <c r="D4427" s="90">
        <v>44598</v>
      </c>
      <c r="AI4427" s="89">
        <v>3.0816669999999999</v>
      </c>
    </row>
    <row r="4428" spans="1:35" s="89" customFormat="1" x14ac:dyDescent="0.45">
      <c r="A4428" s="89" t="s">
        <v>65</v>
      </c>
      <c r="B4428" s="89" t="s">
        <v>66</v>
      </c>
      <c r="C4428" s="89" t="s">
        <v>48</v>
      </c>
      <c r="D4428" s="90">
        <v>44599</v>
      </c>
      <c r="AI4428" s="89">
        <v>3.0816669999999999</v>
      </c>
    </row>
    <row r="4429" spans="1:35" s="89" customFormat="1" x14ac:dyDescent="0.45">
      <c r="A4429" s="89" t="s">
        <v>65</v>
      </c>
      <c r="B4429" s="89" t="s">
        <v>66</v>
      </c>
      <c r="C4429" s="89" t="s">
        <v>48</v>
      </c>
      <c r="D4429" s="90">
        <v>44600</v>
      </c>
      <c r="AI4429" s="89">
        <v>3.0816669999999999</v>
      </c>
    </row>
    <row r="4430" spans="1:35" s="89" customFormat="1" x14ac:dyDescent="0.45">
      <c r="A4430" s="89" t="s">
        <v>65</v>
      </c>
      <c r="B4430" s="89" t="s">
        <v>66</v>
      </c>
      <c r="C4430" s="89" t="s">
        <v>48</v>
      </c>
      <c r="D4430" s="90">
        <v>44601</v>
      </c>
      <c r="AI4430" s="89">
        <v>3.0816669999999999</v>
      </c>
    </row>
    <row r="4431" spans="1:35" s="89" customFormat="1" x14ac:dyDescent="0.45">
      <c r="A4431" s="89" t="s">
        <v>65</v>
      </c>
      <c r="B4431" s="89" t="s">
        <v>66</v>
      </c>
      <c r="C4431" s="89" t="s">
        <v>48</v>
      </c>
      <c r="D4431" s="90">
        <v>44602</v>
      </c>
      <c r="AI4431" s="89">
        <v>3.0816669999999999</v>
      </c>
    </row>
    <row r="4432" spans="1:35" s="89" customFormat="1" x14ac:dyDescent="0.45">
      <c r="A4432" s="89" t="s">
        <v>65</v>
      </c>
      <c r="B4432" s="89" t="s">
        <v>66</v>
      </c>
      <c r="C4432" s="89" t="s">
        <v>48</v>
      </c>
      <c r="D4432" s="90">
        <v>44603</v>
      </c>
      <c r="AI4432" s="89">
        <v>3.0816669999999999</v>
      </c>
    </row>
    <row r="4433" spans="1:35" s="89" customFormat="1" x14ac:dyDescent="0.45">
      <c r="A4433" s="89" t="s">
        <v>65</v>
      </c>
      <c r="B4433" s="89" t="s">
        <v>66</v>
      </c>
      <c r="C4433" s="89" t="s">
        <v>48</v>
      </c>
      <c r="D4433" s="90">
        <v>44604</v>
      </c>
      <c r="AI4433" s="89">
        <v>3.0816669999999999</v>
      </c>
    </row>
    <row r="4434" spans="1:35" s="89" customFormat="1" x14ac:dyDescent="0.45">
      <c r="A4434" s="89" t="s">
        <v>65</v>
      </c>
      <c r="B4434" s="89" t="s">
        <v>66</v>
      </c>
      <c r="C4434" s="89" t="s">
        <v>48</v>
      </c>
      <c r="D4434" s="90">
        <v>44605</v>
      </c>
      <c r="AI4434" s="89">
        <v>3.0816669999999999</v>
      </c>
    </row>
    <row r="4435" spans="1:35" s="89" customFormat="1" x14ac:dyDescent="0.45">
      <c r="A4435" s="89" t="s">
        <v>65</v>
      </c>
      <c r="B4435" s="89" t="s">
        <v>66</v>
      </c>
      <c r="C4435" s="89" t="s">
        <v>48</v>
      </c>
      <c r="D4435" s="90">
        <v>44606</v>
      </c>
      <c r="AI4435" s="89">
        <v>3.0816669999999999</v>
      </c>
    </row>
    <row r="4436" spans="1:35" s="89" customFormat="1" x14ac:dyDescent="0.45">
      <c r="A4436" s="89" t="s">
        <v>65</v>
      </c>
      <c r="B4436" s="89" t="s">
        <v>66</v>
      </c>
      <c r="C4436" s="89" t="s">
        <v>48</v>
      </c>
      <c r="D4436" s="90">
        <v>44607</v>
      </c>
      <c r="AI4436" s="89">
        <v>3.0816669999999999</v>
      </c>
    </row>
    <row r="4437" spans="1:35" s="89" customFormat="1" x14ac:dyDescent="0.45">
      <c r="A4437" s="89" t="s">
        <v>65</v>
      </c>
      <c r="B4437" s="89" t="s">
        <v>66</v>
      </c>
      <c r="C4437" s="89" t="s">
        <v>48</v>
      </c>
      <c r="D4437" s="90">
        <v>44608</v>
      </c>
      <c r="AI4437" s="89">
        <v>3.0816669999999999</v>
      </c>
    </row>
    <row r="4438" spans="1:35" s="89" customFormat="1" x14ac:dyDescent="0.45">
      <c r="A4438" s="89" t="s">
        <v>65</v>
      </c>
      <c r="B4438" s="89" t="s">
        <v>66</v>
      </c>
      <c r="C4438" s="89" t="s">
        <v>48</v>
      </c>
      <c r="D4438" s="90">
        <v>44609</v>
      </c>
      <c r="AI4438" s="89">
        <v>3.0816669999999999</v>
      </c>
    </row>
    <row r="4439" spans="1:35" s="89" customFormat="1" x14ac:dyDescent="0.45">
      <c r="A4439" s="89" t="s">
        <v>65</v>
      </c>
      <c r="B4439" s="89" t="s">
        <v>66</v>
      </c>
      <c r="C4439" s="89" t="s">
        <v>48</v>
      </c>
      <c r="D4439" s="90">
        <v>44610</v>
      </c>
      <c r="AI4439" s="89">
        <v>3.0816669999999999</v>
      </c>
    </row>
    <row r="4440" spans="1:35" s="89" customFormat="1" x14ac:dyDescent="0.45">
      <c r="A4440" s="89" t="s">
        <v>65</v>
      </c>
      <c r="B4440" s="89" t="s">
        <v>66</v>
      </c>
      <c r="C4440" s="89" t="s">
        <v>48</v>
      </c>
      <c r="D4440" s="90">
        <v>44611</v>
      </c>
      <c r="AI4440" s="89">
        <v>3.0816669999999999</v>
      </c>
    </row>
    <row r="4441" spans="1:35" s="89" customFormat="1" x14ac:dyDescent="0.45">
      <c r="A4441" s="89" t="s">
        <v>65</v>
      </c>
      <c r="B4441" s="89" t="s">
        <v>66</v>
      </c>
      <c r="C4441" s="89" t="s">
        <v>48</v>
      </c>
      <c r="D4441" s="90">
        <v>44612</v>
      </c>
      <c r="AI4441" s="89">
        <v>3.0816669999999999</v>
      </c>
    </row>
    <row r="4442" spans="1:35" s="89" customFormat="1" x14ac:dyDescent="0.45">
      <c r="A4442" s="89" t="s">
        <v>65</v>
      </c>
      <c r="B4442" s="89" t="s">
        <v>66</v>
      </c>
      <c r="C4442" s="89" t="s">
        <v>48</v>
      </c>
      <c r="D4442" s="90">
        <v>44613</v>
      </c>
      <c r="AI4442" s="89">
        <v>3.0816669999999999</v>
      </c>
    </row>
    <row r="4443" spans="1:35" s="89" customFormat="1" x14ac:dyDescent="0.45">
      <c r="A4443" s="89" t="s">
        <v>65</v>
      </c>
      <c r="B4443" s="89" t="s">
        <v>66</v>
      </c>
      <c r="C4443" s="89" t="s">
        <v>48</v>
      </c>
      <c r="D4443" s="90">
        <v>44614</v>
      </c>
      <c r="AI4443" s="89">
        <v>3.0816669999999999</v>
      </c>
    </row>
    <row r="4444" spans="1:35" s="89" customFormat="1" x14ac:dyDescent="0.45">
      <c r="A4444" s="89" t="s">
        <v>65</v>
      </c>
      <c r="B4444" s="89" t="s">
        <v>66</v>
      </c>
      <c r="C4444" s="89" t="s">
        <v>48</v>
      </c>
      <c r="D4444" s="90">
        <v>44615</v>
      </c>
      <c r="AI4444" s="89">
        <v>3.0816669999999999</v>
      </c>
    </row>
    <row r="4445" spans="1:35" s="89" customFormat="1" x14ac:dyDescent="0.45">
      <c r="A4445" s="89" t="s">
        <v>65</v>
      </c>
      <c r="B4445" s="89" t="s">
        <v>66</v>
      </c>
      <c r="C4445" s="89" t="s">
        <v>48</v>
      </c>
      <c r="D4445" s="90">
        <v>44616</v>
      </c>
      <c r="AI4445" s="89">
        <v>3.0816669999999999</v>
      </c>
    </row>
    <row r="4446" spans="1:35" s="89" customFormat="1" x14ac:dyDescent="0.45">
      <c r="A4446" s="89" t="s">
        <v>65</v>
      </c>
      <c r="B4446" s="89" t="s">
        <v>66</v>
      </c>
      <c r="C4446" s="89" t="s">
        <v>48</v>
      </c>
      <c r="D4446" s="90">
        <v>44617</v>
      </c>
      <c r="AI4446" s="89">
        <v>3.0816669999999999</v>
      </c>
    </row>
    <row r="4447" spans="1:35" s="89" customFormat="1" x14ac:dyDescent="0.45">
      <c r="A4447" s="89" t="s">
        <v>65</v>
      </c>
      <c r="B4447" s="89" t="s">
        <v>66</v>
      </c>
      <c r="C4447" s="89" t="s">
        <v>48</v>
      </c>
      <c r="D4447" s="90">
        <v>44618</v>
      </c>
      <c r="AI4447" s="89">
        <v>3.0816669999999999</v>
      </c>
    </row>
    <row r="4448" spans="1:35" s="89" customFormat="1" x14ac:dyDescent="0.45">
      <c r="A4448" s="89" t="s">
        <v>65</v>
      </c>
      <c r="B4448" s="89" t="s">
        <v>66</v>
      </c>
      <c r="C4448" s="89" t="s">
        <v>48</v>
      </c>
      <c r="D4448" s="90">
        <v>44619</v>
      </c>
      <c r="AI4448" s="89">
        <v>3.0816669999999999</v>
      </c>
    </row>
    <row r="4449" spans="1:35" s="89" customFormat="1" x14ac:dyDescent="0.45">
      <c r="A4449" s="89" t="s">
        <v>65</v>
      </c>
      <c r="B4449" s="89" t="s">
        <v>66</v>
      </c>
      <c r="C4449" s="89" t="s">
        <v>48</v>
      </c>
      <c r="D4449" s="90">
        <v>44620</v>
      </c>
      <c r="AI4449" s="89">
        <v>3.0816669999999999</v>
      </c>
    </row>
    <row r="4450" spans="1:35" s="89" customFormat="1" x14ac:dyDescent="0.45">
      <c r="A4450" s="89" t="s">
        <v>65</v>
      </c>
      <c r="B4450" s="89" t="s">
        <v>66</v>
      </c>
      <c r="C4450" s="89" t="s">
        <v>48</v>
      </c>
      <c r="D4450" s="90">
        <v>44621</v>
      </c>
      <c r="AI4450" s="89">
        <v>3.0816669999999999</v>
      </c>
    </row>
    <row r="4451" spans="1:35" s="89" customFormat="1" x14ac:dyDescent="0.45">
      <c r="A4451" s="89" t="s">
        <v>65</v>
      </c>
      <c r="B4451" s="89" t="s">
        <v>66</v>
      </c>
      <c r="C4451" s="89" t="s">
        <v>48</v>
      </c>
      <c r="D4451" s="90">
        <v>44622</v>
      </c>
      <c r="AI4451" s="89">
        <v>3.0816669999999999</v>
      </c>
    </row>
    <row r="4452" spans="1:35" s="89" customFormat="1" x14ac:dyDescent="0.45">
      <c r="A4452" s="89" t="s">
        <v>65</v>
      </c>
      <c r="B4452" s="89" t="s">
        <v>66</v>
      </c>
      <c r="C4452" s="89" t="s">
        <v>48</v>
      </c>
      <c r="D4452" s="90">
        <v>44623</v>
      </c>
      <c r="AI4452" s="89">
        <v>3.0816669999999999</v>
      </c>
    </row>
    <row r="4453" spans="1:35" s="89" customFormat="1" x14ac:dyDescent="0.45">
      <c r="A4453" s="89" t="s">
        <v>65</v>
      </c>
      <c r="B4453" s="89" t="s">
        <v>66</v>
      </c>
      <c r="C4453" s="89" t="s">
        <v>48</v>
      </c>
      <c r="D4453" s="90">
        <v>44624</v>
      </c>
      <c r="AI4453" s="89">
        <v>3.0816669999999999</v>
      </c>
    </row>
    <row r="4454" spans="1:35" s="89" customFormat="1" x14ac:dyDescent="0.45">
      <c r="A4454" s="89" t="s">
        <v>65</v>
      </c>
      <c r="B4454" s="89" t="s">
        <v>66</v>
      </c>
      <c r="C4454" s="89" t="s">
        <v>48</v>
      </c>
      <c r="D4454" s="90">
        <v>44625</v>
      </c>
      <c r="AI4454" s="89">
        <v>3.0816669999999999</v>
      </c>
    </row>
    <row r="4455" spans="1:35" s="89" customFormat="1" x14ac:dyDescent="0.45">
      <c r="A4455" s="89" t="s">
        <v>65</v>
      </c>
      <c r="B4455" s="89" t="s">
        <v>66</v>
      </c>
      <c r="C4455" s="89" t="s">
        <v>48</v>
      </c>
      <c r="D4455" s="90">
        <v>44626</v>
      </c>
      <c r="AI4455" s="89">
        <v>3.0816669999999999</v>
      </c>
    </row>
    <row r="4456" spans="1:35" s="89" customFormat="1" x14ac:dyDescent="0.45">
      <c r="A4456" s="89" t="s">
        <v>65</v>
      </c>
      <c r="B4456" s="89" t="s">
        <v>66</v>
      </c>
      <c r="C4456" s="89" t="s">
        <v>48</v>
      </c>
      <c r="D4456" s="90">
        <v>44627</v>
      </c>
      <c r="AI4456" s="89">
        <v>3.0816669999999999</v>
      </c>
    </row>
    <row r="4457" spans="1:35" s="89" customFormat="1" x14ac:dyDescent="0.45">
      <c r="A4457" s="89" t="s">
        <v>65</v>
      </c>
      <c r="B4457" s="89" t="s">
        <v>66</v>
      </c>
      <c r="C4457" s="89" t="s">
        <v>48</v>
      </c>
      <c r="D4457" s="90">
        <v>44628</v>
      </c>
      <c r="AI4457" s="89">
        <v>3.0816669999999999</v>
      </c>
    </row>
    <row r="4458" spans="1:35" s="89" customFormat="1" x14ac:dyDescent="0.45">
      <c r="A4458" s="89" t="s">
        <v>65</v>
      </c>
      <c r="B4458" s="89" t="s">
        <v>66</v>
      </c>
      <c r="C4458" s="89" t="s">
        <v>48</v>
      </c>
      <c r="D4458" s="90">
        <v>44629</v>
      </c>
      <c r="AI4458" s="89">
        <v>3.0816669999999999</v>
      </c>
    </row>
    <row r="4459" spans="1:35" s="89" customFormat="1" x14ac:dyDescent="0.45">
      <c r="A4459" s="89" t="s">
        <v>65</v>
      </c>
      <c r="B4459" s="89" t="s">
        <v>66</v>
      </c>
      <c r="C4459" s="89" t="s">
        <v>48</v>
      </c>
      <c r="D4459" s="90">
        <v>44630</v>
      </c>
      <c r="AI4459" s="89">
        <v>3.0816669999999999</v>
      </c>
    </row>
    <row r="4460" spans="1:35" s="89" customFormat="1" x14ac:dyDescent="0.45">
      <c r="A4460" s="89" t="s">
        <v>65</v>
      </c>
      <c r="B4460" s="89" t="s">
        <v>66</v>
      </c>
      <c r="C4460" s="89" t="s">
        <v>48</v>
      </c>
      <c r="D4460" s="90">
        <v>44631</v>
      </c>
      <c r="AI4460" s="89">
        <v>3.0816669999999999</v>
      </c>
    </row>
    <row r="4461" spans="1:35" s="89" customFormat="1" x14ac:dyDescent="0.45">
      <c r="A4461" s="89" t="s">
        <v>65</v>
      </c>
      <c r="B4461" s="89" t="s">
        <v>66</v>
      </c>
      <c r="C4461" s="89" t="s">
        <v>48</v>
      </c>
      <c r="D4461" s="90">
        <v>44632</v>
      </c>
      <c r="AI4461" s="89">
        <v>3.0816669999999999</v>
      </c>
    </row>
    <row r="4462" spans="1:35" s="89" customFormat="1" x14ac:dyDescent="0.45">
      <c r="A4462" s="89" t="s">
        <v>65</v>
      </c>
      <c r="B4462" s="89" t="s">
        <v>66</v>
      </c>
      <c r="C4462" s="89" t="s">
        <v>48</v>
      </c>
      <c r="D4462" s="90">
        <v>44633</v>
      </c>
      <c r="AI4462" s="89">
        <v>3.0816669999999999</v>
      </c>
    </row>
    <row r="4463" spans="1:35" s="89" customFormat="1" x14ac:dyDescent="0.45">
      <c r="A4463" s="89" t="s">
        <v>65</v>
      </c>
      <c r="B4463" s="89" t="s">
        <v>66</v>
      </c>
      <c r="C4463" s="89" t="s">
        <v>48</v>
      </c>
      <c r="D4463" s="90">
        <v>44634</v>
      </c>
      <c r="AI4463" s="89">
        <v>3.0816669999999999</v>
      </c>
    </row>
    <row r="4464" spans="1:35" s="89" customFormat="1" x14ac:dyDescent="0.45">
      <c r="A4464" s="89" t="s">
        <v>65</v>
      </c>
      <c r="B4464" s="89" t="s">
        <v>66</v>
      </c>
      <c r="C4464" s="89" t="s">
        <v>48</v>
      </c>
      <c r="D4464" s="90">
        <v>44635</v>
      </c>
      <c r="AI4464" s="89">
        <v>3.0816669999999999</v>
      </c>
    </row>
    <row r="4465" spans="1:35" s="89" customFormat="1" x14ac:dyDescent="0.45">
      <c r="A4465" s="89" t="s">
        <v>65</v>
      </c>
      <c r="B4465" s="89" t="s">
        <v>66</v>
      </c>
      <c r="C4465" s="89" t="s">
        <v>48</v>
      </c>
      <c r="D4465" s="90">
        <v>44636</v>
      </c>
      <c r="AI4465" s="89">
        <v>3.0816669999999999</v>
      </c>
    </row>
    <row r="4466" spans="1:35" s="89" customFormat="1" x14ac:dyDescent="0.45">
      <c r="A4466" s="89" t="s">
        <v>65</v>
      </c>
      <c r="B4466" s="89" t="s">
        <v>66</v>
      </c>
      <c r="C4466" s="89" t="s">
        <v>48</v>
      </c>
      <c r="D4466" s="90">
        <v>44637</v>
      </c>
      <c r="AI4466" s="89">
        <v>3.0816669999999999</v>
      </c>
    </row>
    <row r="4467" spans="1:35" s="89" customFormat="1" x14ac:dyDescent="0.45">
      <c r="A4467" s="89" t="s">
        <v>65</v>
      </c>
      <c r="B4467" s="89" t="s">
        <v>66</v>
      </c>
      <c r="C4467" s="89" t="s">
        <v>48</v>
      </c>
      <c r="D4467" s="90">
        <v>44638</v>
      </c>
      <c r="AI4467" s="89">
        <v>3.0816669999999999</v>
      </c>
    </row>
    <row r="4468" spans="1:35" s="89" customFormat="1" x14ac:dyDescent="0.45">
      <c r="A4468" s="89" t="s">
        <v>65</v>
      </c>
      <c r="B4468" s="89" t="s">
        <v>66</v>
      </c>
      <c r="C4468" s="89" t="s">
        <v>48</v>
      </c>
      <c r="D4468" s="90">
        <v>44639</v>
      </c>
      <c r="AI4468" s="89">
        <v>3.0816669999999999</v>
      </c>
    </row>
    <row r="4469" spans="1:35" s="89" customFormat="1" x14ac:dyDescent="0.45">
      <c r="A4469" s="89" t="s">
        <v>65</v>
      </c>
      <c r="B4469" s="89" t="s">
        <v>66</v>
      </c>
      <c r="C4469" s="89" t="s">
        <v>48</v>
      </c>
      <c r="D4469" s="90">
        <v>44640</v>
      </c>
      <c r="AI4469" s="89">
        <v>3.0816669999999999</v>
      </c>
    </row>
    <row r="4470" spans="1:35" s="89" customFormat="1" x14ac:dyDescent="0.45">
      <c r="A4470" s="89" t="s">
        <v>65</v>
      </c>
      <c r="B4470" s="89" t="s">
        <v>66</v>
      </c>
      <c r="C4470" s="89" t="s">
        <v>48</v>
      </c>
      <c r="D4470" s="90">
        <v>44641</v>
      </c>
      <c r="AI4470" s="89">
        <v>3.0816669999999999</v>
      </c>
    </row>
    <row r="4471" spans="1:35" s="89" customFormat="1" x14ac:dyDescent="0.45">
      <c r="A4471" s="89" t="s">
        <v>65</v>
      </c>
      <c r="B4471" s="89" t="s">
        <v>66</v>
      </c>
      <c r="C4471" s="89" t="s">
        <v>48</v>
      </c>
      <c r="D4471" s="90">
        <v>44642</v>
      </c>
      <c r="AI4471" s="89">
        <v>3.0816669999999999</v>
      </c>
    </row>
    <row r="4472" spans="1:35" s="89" customFormat="1" x14ac:dyDescent="0.45">
      <c r="A4472" s="89" t="s">
        <v>65</v>
      </c>
      <c r="B4472" s="89" t="s">
        <v>66</v>
      </c>
      <c r="C4472" s="89" t="s">
        <v>48</v>
      </c>
      <c r="D4472" s="90">
        <v>44643</v>
      </c>
      <c r="AI4472" s="89">
        <v>3.0816669999999999</v>
      </c>
    </row>
    <row r="4473" spans="1:35" s="89" customFormat="1" x14ac:dyDescent="0.45">
      <c r="A4473" s="89" t="s">
        <v>65</v>
      </c>
      <c r="B4473" s="89" t="s">
        <v>66</v>
      </c>
      <c r="C4473" s="89" t="s">
        <v>48</v>
      </c>
      <c r="D4473" s="90">
        <v>44644</v>
      </c>
      <c r="AI4473" s="89">
        <v>3.0816669999999999</v>
      </c>
    </row>
    <row r="4474" spans="1:35" s="89" customFormat="1" x14ac:dyDescent="0.45">
      <c r="A4474" s="89" t="s">
        <v>65</v>
      </c>
      <c r="B4474" s="89" t="s">
        <v>66</v>
      </c>
      <c r="C4474" s="89" t="s">
        <v>48</v>
      </c>
      <c r="D4474" s="90">
        <v>44645</v>
      </c>
      <c r="AI4474" s="89">
        <v>3.0816669999999999</v>
      </c>
    </row>
    <row r="4475" spans="1:35" s="89" customFormat="1" x14ac:dyDescent="0.45">
      <c r="A4475" s="89" t="s">
        <v>65</v>
      </c>
      <c r="B4475" s="89" t="s">
        <v>66</v>
      </c>
      <c r="C4475" s="89" t="s">
        <v>48</v>
      </c>
      <c r="D4475" s="90">
        <v>44646</v>
      </c>
      <c r="AI4475" s="89">
        <v>2.9532642079999998</v>
      </c>
    </row>
    <row r="4476" spans="1:35" s="89" customFormat="1" x14ac:dyDescent="0.45">
      <c r="A4476" s="89" t="s">
        <v>65</v>
      </c>
      <c r="B4476" s="89" t="s">
        <v>66</v>
      </c>
      <c r="C4476" s="89" t="s">
        <v>48</v>
      </c>
      <c r="D4476" s="90">
        <v>44647</v>
      </c>
      <c r="AI4476" s="89">
        <v>3.0816669999999999</v>
      </c>
    </row>
    <row r="4477" spans="1:35" s="89" customFormat="1" x14ac:dyDescent="0.45">
      <c r="A4477" s="89" t="s">
        <v>65</v>
      </c>
      <c r="B4477" s="89" t="s">
        <v>66</v>
      </c>
      <c r="C4477" s="89" t="s">
        <v>48</v>
      </c>
      <c r="D4477" s="90">
        <v>44648</v>
      </c>
      <c r="AI4477" s="89">
        <v>3.0816669999999999</v>
      </c>
    </row>
    <row r="4478" spans="1:35" s="89" customFormat="1" x14ac:dyDescent="0.45">
      <c r="A4478" s="89" t="s">
        <v>65</v>
      </c>
      <c r="B4478" s="89" t="s">
        <v>66</v>
      </c>
      <c r="C4478" s="89" t="s">
        <v>48</v>
      </c>
      <c r="D4478" s="90">
        <v>44649</v>
      </c>
      <c r="AI4478" s="89">
        <v>3.0816669999999999</v>
      </c>
    </row>
    <row r="4479" spans="1:35" s="89" customFormat="1" x14ac:dyDescent="0.45">
      <c r="A4479" s="89" t="s">
        <v>65</v>
      </c>
      <c r="B4479" s="89" t="s">
        <v>66</v>
      </c>
      <c r="C4479" s="89" t="s">
        <v>48</v>
      </c>
      <c r="D4479" s="90">
        <v>44650</v>
      </c>
      <c r="AI4479" s="89">
        <v>3.0816669999999999</v>
      </c>
    </row>
    <row r="4480" spans="1:35" s="89" customFormat="1" x14ac:dyDescent="0.45">
      <c r="A4480" s="89" t="s">
        <v>65</v>
      </c>
      <c r="B4480" s="89" t="s">
        <v>66</v>
      </c>
      <c r="C4480" s="89" t="s">
        <v>48</v>
      </c>
      <c r="D4480" s="90">
        <v>44651</v>
      </c>
      <c r="AI4480" s="89">
        <v>3.0816669999999999</v>
      </c>
    </row>
    <row r="4481" spans="1:35" s="89" customFormat="1" x14ac:dyDescent="0.45">
      <c r="A4481" s="89" t="s">
        <v>65</v>
      </c>
      <c r="B4481" s="89" t="s">
        <v>66</v>
      </c>
      <c r="C4481" s="89" t="s">
        <v>48</v>
      </c>
      <c r="D4481" s="90">
        <v>44652</v>
      </c>
      <c r="AI4481" s="89">
        <v>3.0816669999999999</v>
      </c>
    </row>
    <row r="4482" spans="1:35" s="89" customFormat="1" x14ac:dyDescent="0.45">
      <c r="A4482" s="89" t="s">
        <v>65</v>
      </c>
      <c r="B4482" s="89" t="s">
        <v>66</v>
      </c>
      <c r="C4482" s="89" t="s">
        <v>48</v>
      </c>
      <c r="D4482" s="90">
        <v>44653</v>
      </c>
      <c r="AI4482" s="89">
        <v>3.0816669999999999</v>
      </c>
    </row>
    <row r="4483" spans="1:35" s="89" customFormat="1" x14ac:dyDescent="0.45">
      <c r="A4483" s="89" t="s">
        <v>65</v>
      </c>
      <c r="B4483" s="89" t="s">
        <v>66</v>
      </c>
      <c r="C4483" s="89" t="s">
        <v>48</v>
      </c>
      <c r="D4483" s="90">
        <v>44654</v>
      </c>
      <c r="AI4483" s="89">
        <v>3.0816669999999999</v>
      </c>
    </row>
    <row r="4484" spans="1:35" s="89" customFormat="1" x14ac:dyDescent="0.45">
      <c r="A4484" s="89" t="s">
        <v>65</v>
      </c>
      <c r="B4484" s="89" t="s">
        <v>66</v>
      </c>
      <c r="C4484" s="89" t="s">
        <v>48</v>
      </c>
      <c r="D4484" s="90">
        <v>44655</v>
      </c>
      <c r="AI4484" s="89">
        <v>3.0816669999999999</v>
      </c>
    </row>
    <row r="4485" spans="1:35" s="89" customFormat="1" x14ac:dyDescent="0.45">
      <c r="A4485" s="89" t="s">
        <v>65</v>
      </c>
      <c r="B4485" s="89" t="s">
        <v>66</v>
      </c>
      <c r="C4485" s="89" t="s">
        <v>48</v>
      </c>
      <c r="D4485" s="90">
        <v>44656</v>
      </c>
      <c r="AI4485" s="89">
        <v>3.0816669999999999</v>
      </c>
    </row>
    <row r="4486" spans="1:35" s="89" customFormat="1" x14ac:dyDescent="0.45">
      <c r="A4486" s="89" t="s">
        <v>65</v>
      </c>
      <c r="B4486" s="89" t="s">
        <v>66</v>
      </c>
      <c r="C4486" s="89" t="s">
        <v>48</v>
      </c>
      <c r="D4486" s="90">
        <v>44657</v>
      </c>
      <c r="AI4486" s="89">
        <v>3.0816669999999999</v>
      </c>
    </row>
    <row r="4487" spans="1:35" s="89" customFormat="1" x14ac:dyDescent="0.45">
      <c r="A4487" s="89" t="s">
        <v>65</v>
      </c>
      <c r="B4487" s="89" t="s">
        <v>66</v>
      </c>
      <c r="C4487" s="89" t="s">
        <v>48</v>
      </c>
      <c r="D4487" s="90">
        <v>44658</v>
      </c>
      <c r="AI4487" s="89">
        <v>3.0816669999999999</v>
      </c>
    </row>
    <row r="4488" spans="1:35" s="89" customFormat="1" x14ac:dyDescent="0.45">
      <c r="A4488" s="89" t="s">
        <v>65</v>
      </c>
      <c r="B4488" s="89" t="s">
        <v>66</v>
      </c>
      <c r="C4488" s="89" t="s">
        <v>48</v>
      </c>
      <c r="D4488" s="90">
        <v>44659</v>
      </c>
      <c r="AI4488" s="89">
        <v>3.0816669999999999</v>
      </c>
    </row>
    <row r="4489" spans="1:35" s="89" customFormat="1" x14ac:dyDescent="0.45">
      <c r="A4489" s="89" t="s">
        <v>65</v>
      </c>
      <c r="B4489" s="89" t="s">
        <v>66</v>
      </c>
      <c r="C4489" s="89" t="s">
        <v>48</v>
      </c>
      <c r="D4489" s="90">
        <v>44660</v>
      </c>
      <c r="AI4489" s="89">
        <v>3.0816669999999999</v>
      </c>
    </row>
    <row r="4490" spans="1:35" s="89" customFormat="1" x14ac:dyDescent="0.45">
      <c r="A4490" s="89" t="s">
        <v>65</v>
      </c>
      <c r="B4490" s="89" t="s">
        <v>66</v>
      </c>
      <c r="C4490" s="89" t="s">
        <v>48</v>
      </c>
      <c r="D4490" s="90">
        <v>44661</v>
      </c>
      <c r="AI4490" s="89">
        <v>3.0816669999999999</v>
      </c>
    </row>
    <row r="4491" spans="1:35" s="89" customFormat="1" x14ac:dyDescent="0.45">
      <c r="A4491" s="89" t="s">
        <v>65</v>
      </c>
      <c r="B4491" s="89" t="s">
        <v>66</v>
      </c>
      <c r="C4491" s="89" t="s">
        <v>48</v>
      </c>
      <c r="D4491" s="90">
        <v>44662</v>
      </c>
      <c r="AI4491" s="89">
        <v>3.0816669999999999</v>
      </c>
    </row>
    <row r="4492" spans="1:35" s="89" customFormat="1" x14ac:dyDescent="0.45">
      <c r="A4492" s="89" t="s">
        <v>65</v>
      </c>
      <c r="B4492" s="89" t="s">
        <v>66</v>
      </c>
      <c r="C4492" s="89" t="s">
        <v>48</v>
      </c>
      <c r="D4492" s="90">
        <v>44663</v>
      </c>
      <c r="AI4492" s="89">
        <v>3.0816669999999999</v>
      </c>
    </row>
    <row r="4493" spans="1:35" s="89" customFormat="1" x14ac:dyDescent="0.45">
      <c r="A4493" s="89" t="s">
        <v>65</v>
      </c>
      <c r="B4493" s="89" t="s">
        <v>66</v>
      </c>
      <c r="C4493" s="89" t="s">
        <v>48</v>
      </c>
      <c r="D4493" s="90">
        <v>44664</v>
      </c>
      <c r="AI4493" s="89">
        <v>3.0816669999999999</v>
      </c>
    </row>
    <row r="4494" spans="1:35" s="89" customFormat="1" x14ac:dyDescent="0.45">
      <c r="A4494" s="89" t="s">
        <v>65</v>
      </c>
      <c r="B4494" s="89" t="s">
        <v>66</v>
      </c>
      <c r="C4494" s="89" t="s">
        <v>48</v>
      </c>
      <c r="D4494" s="90">
        <v>44665</v>
      </c>
      <c r="AI4494" s="89">
        <v>3.0816669999999999</v>
      </c>
    </row>
    <row r="4495" spans="1:35" s="89" customFormat="1" x14ac:dyDescent="0.45">
      <c r="A4495" s="89" t="s">
        <v>65</v>
      </c>
      <c r="B4495" s="89" t="s">
        <v>66</v>
      </c>
      <c r="C4495" s="89" t="s">
        <v>48</v>
      </c>
      <c r="D4495" s="90">
        <v>44666</v>
      </c>
      <c r="AI4495" s="89">
        <v>3.0816669999999999</v>
      </c>
    </row>
    <row r="4496" spans="1:35" s="89" customFormat="1" x14ac:dyDescent="0.45">
      <c r="A4496" s="89" t="s">
        <v>65</v>
      </c>
      <c r="B4496" s="89" t="s">
        <v>66</v>
      </c>
      <c r="C4496" s="89" t="s">
        <v>48</v>
      </c>
      <c r="D4496" s="90">
        <v>44667</v>
      </c>
      <c r="AI4496" s="89">
        <v>3.0816669999999999</v>
      </c>
    </row>
    <row r="4497" spans="1:35" s="89" customFormat="1" x14ac:dyDescent="0.45">
      <c r="A4497" s="89" t="s">
        <v>65</v>
      </c>
      <c r="B4497" s="89" t="s">
        <v>66</v>
      </c>
      <c r="C4497" s="89" t="s">
        <v>48</v>
      </c>
      <c r="D4497" s="90">
        <v>44668</v>
      </c>
      <c r="AI4497" s="89">
        <v>3.0816669999999999</v>
      </c>
    </row>
    <row r="4498" spans="1:35" s="89" customFormat="1" x14ac:dyDescent="0.45">
      <c r="A4498" s="89" t="s">
        <v>65</v>
      </c>
      <c r="B4498" s="89" t="s">
        <v>66</v>
      </c>
      <c r="C4498" s="89" t="s">
        <v>48</v>
      </c>
      <c r="D4498" s="90">
        <v>44669</v>
      </c>
      <c r="AI4498" s="89">
        <v>3.0816669999999999</v>
      </c>
    </row>
    <row r="4499" spans="1:35" s="89" customFormat="1" x14ac:dyDescent="0.45">
      <c r="A4499" s="89" t="s">
        <v>65</v>
      </c>
      <c r="B4499" s="89" t="s">
        <v>66</v>
      </c>
      <c r="C4499" s="89" t="s">
        <v>48</v>
      </c>
      <c r="D4499" s="90">
        <v>44670</v>
      </c>
      <c r="AI4499" s="89">
        <v>3.0816669999999999</v>
      </c>
    </row>
    <row r="4500" spans="1:35" s="89" customFormat="1" x14ac:dyDescent="0.45">
      <c r="A4500" s="89" t="s">
        <v>65</v>
      </c>
      <c r="B4500" s="89" t="s">
        <v>66</v>
      </c>
      <c r="C4500" s="89" t="s">
        <v>48</v>
      </c>
      <c r="D4500" s="90">
        <v>44671</v>
      </c>
      <c r="AI4500" s="89">
        <v>3.0816669999999999</v>
      </c>
    </row>
    <row r="4501" spans="1:35" s="89" customFormat="1" x14ac:dyDescent="0.45">
      <c r="A4501" s="89" t="s">
        <v>65</v>
      </c>
      <c r="B4501" s="89" t="s">
        <v>66</v>
      </c>
      <c r="C4501" s="89" t="s">
        <v>48</v>
      </c>
      <c r="D4501" s="90">
        <v>44672</v>
      </c>
      <c r="AI4501" s="89">
        <v>3.0816669999999999</v>
      </c>
    </row>
    <row r="4502" spans="1:35" s="89" customFormat="1" x14ac:dyDescent="0.45">
      <c r="A4502" s="89" t="s">
        <v>65</v>
      </c>
      <c r="B4502" s="89" t="s">
        <v>66</v>
      </c>
      <c r="C4502" s="89" t="s">
        <v>48</v>
      </c>
      <c r="D4502" s="90">
        <v>44673</v>
      </c>
      <c r="AI4502" s="89">
        <v>3.0816669999999999</v>
      </c>
    </row>
    <row r="4503" spans="1:35" s="89" customFormat="1" x14ac:dyDescent="0.45">
      <c r="A4503" s="89" t="s">
        <v>65</v>
      </c>
      <c r="B4503" s="89" t="s">
        <v>66</v>
      </c>
      <c r="C4503" s="89" t="s">
        <v>48</v>
      </c>
      <c r="D4503" s="90">
        <v>44674</v>
      </c>
      <c r="AI4503" s="89">
        <v>3.0816669999999999</v>
      </c>
    </row>
    <row r="4504" spans="1:35" s="89" customFormat="1" x14ac:dyDescent="0.45">
      <c r="A4504" s="89" t="s">
        <v>65</v>
      </c>
      <c r="B4504" s="89" t="s">
        <v>66</v>
      </c>
      <c r="C4504" s="89" t="s">
        <v>48</v>
      </c>
      <c r="D4504" s="90">
        <v>44675</v>
      </c>
      <c r="AI4504" s="89">
        <v>3.0816669999999999</v>
      </c>
    </row>
    <row r="4505" spans="1:35" s="89" customFormat="1" x14ac:dyDescent="0.45">
      <c r="A4505" s="89" t="s">
        <v>65</v>
      </c>
      <c r="B4505" s="89" t="s">
        <v>66</v>
      </c>
      <c r="C4505" s="89" t="s">
        <v>48</v>
      </c>
      <c r="D4505" s="90">
        <v>44676</v>
      </c>
      <c r="AI4505" s="89">
        <v>3.0816669999999999</v>
      </c>
    </row>
    <row r="4506" spans="1:35" s="89" customFormat="1" x14ac:dyDescent="0.45">
      <c r="A4506" s="89" t="s">
        <v>65</v>
      </c>
      <c r="B4506" s="89" t="s">
        <v>66</v>
      </c>
      <c r="C4506" s="89" t="s">
        <v>48</v>
      </c>
      <c r="D4506" s="90">
        <v>44677</v>
      </c>
      <c r="AI4506" s="89">
        <v>3.0816669999999999</v>
      </c>
    </row>
    <row r="4507" spans="1:35" s="89" customFormat="1" x14ac:dyDescent="0.45">
      <c r="A4507" s="89" t="s">
        <v>65</v>
      </c>
      <c r="B4507" s="89" t="s">
        <v>66</v>
      </c>
      <c r="C4507" s="89" t="s">
        <v>48</v>
      </c>
      <c r="D4507" s="90">
        <v>44678</v>
      </c>
      <c r="AI4507" s="89">
        <v>3.0816669999999999</v>
      </c>
    </row>
    <row r="4508" spans="1:35" s="89" customFormat="1" x14ac:dyDescent="0.45">
      <c r="A4508" s="89" t="s">
        <v>65</v>
      </c>
      <c r="B4508" s="89" t="s">
        <v>66</v>
      </c>
      <c r="C4508" s="89" t="s">
        <v>48</v>
      </c>
      <c r="D4508" s="90">
        <v>44679</v>
      </c>
      <c r="AI4508" s="89">
        <v>3.0816669999999999</v>
      </c>
    </row>
    <row r="4509" spans="1:35" s="89" customFormat="1" x14ac:dyDescent="0.45">
      <c r="A4509" s="89" t="s">
        <v>65</v>
      </c>
      <c r="B4509" s="89" t="s">
        <v>66</v>
      </c>
      <c r="C4509" s="89" t="s">
        <v>48</v>
      </c>
      <c r="D4509" s="90">
        <v>44680</v>
      </c>
      <c r="AI4509" s="89">
        <v>3.0816669999999999</v>
      </c>
    </row>
    <row r="4510" spans="1:35" s="89" customFormat="1" x14ac:dyDescent="0.45">
      <c r="A4510" s="89" t="s">
        <v>65</v>
      </c>
      <c r="B4510" s="89" t="s">
        <v>66</v>
      </c>
      <c r="C4510" s="89" t="s">
        <v>48</v>
      </c>
      <c r="D4510" s="90">
        <v>44681</v>
      </c>
      <c r="AI4510" s="89">
        <v>3.0816669999999999</v>
      </c>
    </row>
    <row r="4511" spans="1:35" s="89" customFormat="1" x14ac:dyDescent="0.45">
      <c r="A4511" s="89" t="s">
        <v>65</v>
      </c>
      <c r="B4511" s="89" t="s">
        <v>66</v>
      </c>
      <c r="C4511" s="89" t="s">
        <v>48</v>
      </c>
      <c r="D4511" s="90">
        <v>44682</v>
      </c>
      <c r="AI4511" s="89">
        <v>3.0816669999999999</v>
      </c>
    </row>
    <row r="4512" spans="1:35" s="89" customFormat="1" x14ac:dyDescent="0.45">
      <c r="A4512" s="89" t="s">
        <v>65</v>
      </c>
      <c r="B4512" s="89" t="s">
        <v>66</v>
      </c>
      <c r="C4512" s="89" t="s">
        <v>48</v>
      </c>
      <c r="D4512" s="90">
        <v>44683</v>
      </c>
      <c r="AI4512" s="89">
        <v>3.0816669999999999</v>
      </c>
    </row>
    <row r="4513" spans="1:35" s="89" customFormat="1" x14ac:dyDescent="0.45">
      <c r="A4513" s="89" t="s">
        <v>65</v>
      </c>
      <c r="B4513" s="89" t="s">
        <v>66</v>
      </c>
      <c r="C4513" s="89" t="s">
        <v>48</v>
      </c>
      <c r="D4513" s="90">
        <v>44684</v>
      </c>
      <c r="AI4513" s="89">
        <v>3.0816669999999999</v>
      </c>
    </row>
    <row r="4514" spans="1:35" s="89" customFormat="1" x14ac:dyDescent="0.45">
      <c r="A4514" s="89" t="s">
        <v>65</v>
      </c>
      <c r="B4514" s="89" t="s">
        <v>66</v>
      </c>
      <c r="C4514" s="89" t="s">
        <v>48</v>
      </c>
      <c r="D4514" s="90">
        <v>44685</v>
      </c>
      <c r="AI4514" s="89">
        <v>3.0816669999999999</v>
      </c>
    </row>
    <row r="4515" spans="1:35" s="89" customFormat="1" x14ac:dyDescent="0.45">
      <c r="A4515" s="89" t="s">
        <v>65</v>
      </c>
      <c r="B4515" s="89" t="s">
        <v>66</v>
      </c>
      <c r="C4515" s="89" t="s">
        <v>48</v>
      </c>
      <c r="D4515" s="90">
        <v>44686</v>
      </c>
      <c r="AI4515" s="89">
        <v>3.0816669999999999</v>
      </c>
    </row>
    <row r="4516" spans="1:35" s="89" customFormat="1" x14ac:dyDescent="0.45">
      <c r="A4516" s="89" t="s">
        <v>65</v>
      </c>
      <c r="B4516" s="89" t="s">
        <v>66</v>
      </c>
      <c r="C4516" s="89" t="s">
        <v>48</v>
      </c>
      <c r="D4516" s="90">
        <v>44687</v>
      </c>
      <c r="AI4516" s="89">
        <v>3.0816669999999999</v>
      </c>
    </row>
    <row r="4517" spans="1:35" s="89" customFormat="1" x14ac:dyDescent="0.45">
      <c r="A4517" s="89" t="s">
        <v>65</v>
      </c>
      <c r="B4517" s="89" t="s">
        <v>66</v>
      </c>
      <c r="C4517" s="89" t="s">
        <v>48</v>
      </c>
      <c r="D4517" s="90">
        <v>44688</v>
      </c>
      <c r="AI4517" s="89">
        <v>3.0816669999999999</v>
      </c>
    </row>
    <row r="4518" spans="1:35" s="89" customFormat="1" x14ac:dyDescent="0.45">
      <c r="A4518" s="89" t="s">
        <v>65</v>
      </c>
      <c r="B4518" s="89" t="s">
        <v>66</v>
      </c>
      <c r="C4518" s="89" t="s">
        <v>48</v>
      </c>
      <c r="D4518" s="90">
        <v>44689</v>
      </c>
      <c r="AI4518" s="89">
        <v>3.0816669999999999</v>
      </c>
    </row>
    <row r="4519" spans="1:35" s="89" customFormat="1" x14ac:dyDescent="0.45">
      <c r="A4519" s="89" t="s">
        <v>65</v>
      </c>
      <c r="B4519" s="89" t="s">
        <v>66</v>
      </c>
      <c r="C4519" s="89" t="s">
        <v>48</v>
      </c>
      <c r="D4519" s="90">
        <v>44690</v>
      </c>
      <c r="AI4519" s="89">
        <v>3.0816669999999999</v>
      </c>
    </row>
    <row r="4520" spans="1:35" s="89" customFormat="1" x14ac:dyDescent="0.45">
      <c r="A4520" s="89" t="s">
        <v>65</v>
      </c>
      <c r="B4520" s="89" t="s">
        <v>66</v>
      </c>
      <c r="C4520" s="89" t="s">
        <v>48</v>
      </c>
      <c r="D4520" s="90">
        <v>44691</v>
      </c>
      <c r="AI4520" s="89">
        <v>3.0816669999999999</v>
      </c>
    </row>
    <row r="4521" spans="1:35" s="89" customFormat="1" x14ac:dyDescent="0.45">
      <c r="A4521" s="89" t="s">
        <v>65</v>
      </c>
      <c r="B4521" s="89" t="s">
        <v>66</v>
      </c>
      <c r="C4521" s="89" t="s">
        <v>48</v>
      </c>
      <c r="D4521" s="90">
        <v>44692</v>
      </c>
      <c r="AI4521" s="89">
        <v>3.0816669999999999</v>
      </c>
    </row>
    <row r="4522" spans="1:35" s="89" customFormat="1" x14ac:dyDescent="0.45">
      <c r="A4522" s="89" t="s">
        <v>65</v>
      </c>
      <c r="B4522" s="89" t="s">
        <v>66</v>
      </c>
      <c r="C4522" s="89" t="s">
        <v>48</v>
      </c>
      <c r="D4522" s="90">
        <v>44693</v>
      </c>
      <c r="AI4522" s="89">
        <v>3.0816669999999999</v>
      </c>
    </row>
    <row r="4523" spans="1:35" s="89" customFormat="1" x14ac:dyDescent="0.45">
      <c r="A4523" s="89" t="s">
        <v>65</v>
      </c>
      <c r="B4523" s="89" t="s">
        <v>66</v>
      </c>
      <c r="C4523" s="89" t="s">
        <v>48</v>
      </c>
      <c r="D4523" s="90">
        <v>44694</v>
      </c>
      <c r="AI4523" s="89">
        <v>3.0816669999999999</v>
      </c>
    </row>
    <row r="4524" spans="1:35" s="89" customFormat="1" x14ac:dyDescent="0.45">
      <c r="A4524" s="89" t="s">
        <v>65</v>
      </c>
      <c r="B4524" s="89" t="s">
        <v>66</v>
      </c>
      <c r="C4524" s="89" t="s">
        <v>48</v>
      </c>
      <c r="D4524" s="90">
        <v>44695</v>
      </c>
      <c r="AI4524" s="89">
        <v>3.0816669999999999</v>
      </c>
    </row>
    <row r="4525" spans="1:35" s="89" customFormat="1" x14ac:dyDescent="0.45">
      <c r="A4525" s="89" t="s">
        <v>65</v>
      </c>
      <c r="B4525" s="89" t="s">
        <v>66</v>
      </c>
      <c r="C4525" s="89" t="s">
        <v>48</v>
      </c>
      <c r="D4525" s="90">
        <v>44696</v>
      </c>
      <c r="AI4525" s="89">
        <v>3.0816669999999999</v>
      </c>
    </row>
    <row r="4526" spans="1:35" s="89" customFormat="1" x14ac:dyDescent="0.45">
      <c r="A4526" s="89" t="s">
        <v>65</v>
      </c>
      <c r="B4526" s="89" t="s">
        <v>66</v>
      </c>
      <c r="C4526" s="89" t="s">
        <v>48</v>
      </c>
      <c r="D4526" s="90">
        <v>44697</v>
      </c>
      <c r="AI4526" s="89">
        <v>3.0816669999999999</v>
      </c>
    </row>
    <row r="4527" spans="1:35" s="89" customFormat="1" x14ac:dyDescent="0.45">
      <c r="A4527" s="89" t="s">
        <v>65</v>
      </c>
      <c r="B4527" s="89" t="s">
        <v>66</v>
      </c>
      <c r="C4527" s="89" t="s">
        <v>48</v>
      </c>
      <c r="D4527" s="90">
        <v>44698</v>
      </c>
      <c r="AI4527" s="89">
        <v>3.0816669999999999</v>
      </c>
    </row>
    <row r="4528" spans="1:35" s="89" customFormat="1" x14ac:dyDescent="0.45">
      <c r="A4528" s="89" t="s">
        <v>65</v>
      </c>
      <c r="B4528" s="89" t="s">
        <v>66</v>
      </c>
      <c r="C4528" s="89" t="s">
        <v>48</v>
      </c>
      <c r="D4528" s="90">
        <v>44699</v>
      </c>
      <c r="AI4528" s="89">
        <v>3.0816669999999999</v>
      </c>
    </row>
    <row r="4529" spans="1:35" s="89" customFormat="1" x14ac:dyDescent="0.45">
      <c r="A4529" s="89" t="s">
        <v>65</v>
      </c>
      <c r="B4529" s="89" t="s">
        <v>66</v>
      </c>
      <c r="C4529" s="89" t="s">
        <v>48</v>
      </c>
      <c r="D4529" s="90">
        <v>44700</v>
      </c>
      <c r="AI4529" s="89">
        <v>3.0816669999999999</v>
      </c>
    </row>
    <row r="4530" spans="1:35" s="89" customFormat="1" x14ac:dyDescent="0.45">
      <c r="A4530" s="89" t="s">
        <v>65</v>
      </c>
      <c r="B4530" s="89" t="s">
        <v>66</v>
      </c>
      <c r="C4530" s="89" t="s">
        <v>48</v>
      </c>
      <c r="D4530" s="90">
        <v>44701</v>
      </c>
      <c r="AI4530" s="89">
        <v>3.0816669999999999</v>
      </c>
    </row>
    <row r="4531" spans="1:35" s="89" customFormat="1" x14ac:dyDescent="0.45">
      <c r="A4531" s="89" t="s">
        <v>65</v>
      </c>
      <c r="B4531" s="89" t="s">
        <v>66</v>
      </c>
      <c r="C4531" s="89" t="s">
        <v>48</v>
      </c>
      <c r="D4531" s="90">
        <v>44702</v>
      </c>
      <c r="AI4531" s="89">
        <v>3.0816669999999999</v>
      </c>
    </row>
    <row r="4532" spans="1:35" s="89" customFormat="1" x14ac:dyDescent="0.45">
      <c r="A4532" s="89" t="s">
        <v>65</v>
      </c>
      <c r="B4532" s="89" t="s">
        <v>66</v>
      </c>
      <c r="C4532" s="89" t="s">
        <v>48</v>
      </c>
      <c r="D4532" s="90">
        <v>44703</v>
      </c>
      <c r="AI4532" s="89">
        <v>3.0816669999999999</v>
      </c>
    </row>
    <row r="4533" spans="1:35" s="89" customFormat="1" x14ac:dyDescent="0.45">
      <c r="A4533" s="89" t="s">
        <v>65</v>
      </c>
      <c r="B4533" s="89" t="s">
        <v>66</v>
      </c>
      <c r="C4533" s="89" t="s">
        <v>48</v>
      </c>
      <c r="D4533" s="90">
        <v>44704</v>
      </c>
      <c r="AI4533" s="89">
        <v>3.0816669999999999</v>
      </c>
    </row>
    <row r="4534" spans="1:35" s="89" customFormat="1" x14ac:dyDescent="0.45">
      <c r="A4534" s="89" t="s">
        <v>65</v>
      </c>
      <c r="B4534" s="89" t="s">
        <v>66</v>
      </c>
      <c r="C4534" s="89" t="s">
        <v>48</v>
      </c>
      <c r="D4534" s="90">
        <v>44705</v>
      </c>
      <c r="AI4534" s="89">
        <v>3.0816669999999999</v>
      </c>
    </row>
    <row r="4535" spans="1:35" s="89" customFormat="1" x14ac:dyDescent="0.45">
      <c r="A4535" s="89" t="s">
        <v>65</v>
      </c>
      <c r="B4535" s="89" t="s">
        <v>66</v>
      </c>
      <c r="C4535" s="89" t="s">
        <v>48</v>
      </c>
      <c r="D4535" s="90">
        <v>44706</v>
      </c>
      <c r="AI4535" s="89">
        <v>3.0816669999999999</v>
      </c>
    </row>
    <row r="4536" spans="1:35" s="89" customFormat="1" x14ac:dyDescent="0.45">
      <c r="A4536" s="89" t="s">
        <v>65</v>
      </c>
      <c r="B4536" s="89" t="s">
        <v>66</v>
      </c>
      <c r="C4536" s="89" t="s">
        <v>48</v>
      </c>
      <c r="D4536" s="90">
        <v>44707</v>
      </c>
      <c r="AI4536" s="89">
        <v>3.0816669999999999</v>
      </c>
    </row>
    <row r="4537" spans="1:35" s="89" customFormat="1" x14ac:dyDescent="0.45">
      <c r="A4537" s="89" t="s">
        <v>65</v>
      </c>
      <c r="B4537" s="89" t="s">
        <v>66</v>
      </c>
      <c r="C4537" s="89" t="s">
        <v>48</v>
      </c>
      <c r="D4537" s="90">
        <v>44708</v>
      </c>
      <c r="AI4537" s="89">
        <v>3.0816669999999999</v>
      </c>
    </row>
    <row r="4538" spans="1:35" s="89" customFormat="1" x14ac:dyDescent="0.45">
      <c r="A4538" s="89" t="s">
        <v>65</v>
      </c>
      <c r="B4538" s="89" t="s">
        <v>66</v>
      </c>
      <c r="C4538" s="89" t="s">
        <v>48</v>
      </c>
      <c r="D4538" s="90">
        <v>44709</v>
      </c>
      <c r="AI4538" s="89">
        <v>3.0816669999999999</v>
      </c>
    </row>
    <row r="4539" spans="1:35" s="89" customFormat="1" x14ac:dyDescent="0.45">
      <c r="A4539" s="89" t="s">
        <v>65</v>
      </c>
      <c r="B4539" s="89" t="s">
        <v>66</v>
      </c>
      <c r="C4539" s="89" t="s">
        <v>48</v>
      </c>
      <c r="D4539" s="90">
        <v>44710</v>
      </c>
      <c r="AI4539" s="89">
        <v>3.0816669999999999</v>
      </c>
    </row>
    <row r="4540" spans="1:35" s="89" customFormat="1" x14ac:dyDescent="0.45">
      <c r="A4540" s="89" t="s">
        <v>65</v>
      </c>
      <c r="B4540" s="89" t="s">
        <v>66</v>
      </c>
      <c r="C4540" s="89" t="s">
        <v>48</v>
      </c>
      <c r="D4540" s="90">
        <v>44711</v>
      </c>
      <c r="AI4540" s="89">
        <v>3.0816669999999999</v>
      </c>
    </row>
    <row r="4541" spans="1:35" s="89" customFormat="1" x14ac:dyDescent="0.45">
      <c r="A4541" s="89" t="s">
        <v>65</v>
      </c>
      <c r="B4541" s="89" t="s">
        <v>66</v>
      </c>
      <c r="C4541" s="89" t="s">
        <v>48</v>
      </c>
      <c r="D4541" s="90">
        <v>44712</v>
      </c>
      <c r="AI4541" s="89">
        <v>3.0816669999999999</v>
      </c>
    </row>
    <row r="4542" spans="1:35" s="89" customFormat="1" x14ac:dyDescent="0.45">
      <c r="A4542" s="89" t="s">
        <v>65</v>
      </c>
      <c r="B4542" s="89" t="s">
        <v>66</v>
      </c>
      <c r="C4542" s="89" t="s">
        <v>48</v>
      </c>
      <c r="D4542" s="90">
        <v>44713</v>
      </c>
      <c r="AI4542" s="89">
        <v>3.0816669999999999</v>
      </c>
    </row>
    <row r="4543" spans="1:35" s="89" customFormat="1" x14ac:dyDescent="0.45">
      <c r="A4543" s="89" t="s">
        <v>65</v>
      </c>
      <c r="B4543" s="89" t="s">
        <v>66</v>
      </c>
      <c r="C4543" s="89" t="s">
        <v>48</v>
      </c>
      <c r="D4543" s="90">
        <v>44714</v>
      </c>
      <c r="AI4543" s="89">
        <v>3.0816669999999999</v>
      </c>
    </row>
    <row r="4544" spans="1:35" s="89" customFormat="1" x14ac:dyDescent="0.45">
      <c r="A4544" s="89" t="s">
        <v>65</v>
      </c>
      <c r="B4544" s="89" t="s">
        <v>66</v>
      </c>
      <c r="C4544" s="89" t="s">
        <v>48</v>
      </c>
      <c r="D4544" s="90">
        <v>44715</v>
      </c>
      <c r="AI4544" s="89">
        <v>3.0816669999999999</v>
      </c>
    </row>
    <row r="4545" spans="1:35" s="89" customFormat="1" x14ac:dyDescent="0.45">
      <c r="A4545" s="89" t="s">
        <v>65</v>
      </c>
      <c r="B4545" s="89" t="s">
        <v>66</v>
      </c>
      <c r="C4545" s="89" t="s">
        <v>48</v>
      </c>
      <c r="D4545" s="90">
        <v>44716</v>
      </c>
      <c r="AI4545" s="89">
        <v>3.0816669999999999</v>
      </c>
    </row>
    <row r="4546" spans="1:35" s="89" customFormat="1" x14ac:dyDescent="0.45">
      <c r="A4546" s="89" t="s">
        <v>65</v>
      </c>
      <c r="B4546" s="89" t="s">
        <v>66</v>
      </c>
      <c r="C4546" s="89" t="s">
        <v>48</v>
      </c>
      <c r="D4546" s="90">
        <v>44717</v>
      </c>
      <c r="AI4546" s="89">
        <v>3.0816669999999999</v>
      </c>
    </row>
    <row r="4547" spans="1:35" s="89" customFormat="1" x14ac:dyDescent="0.45">
      <c r="A4547" s="89" t="s">
        <v>65</v>
      </c>
      <c r="B4547" s="89" t="s">
        <v>66</v>
      </c>
      <c r="C4547" s="89" t="s">
        <v>48</v>
      </c>
      <c r="D4547" s="90">
        <v>44718</v>
      </c>
      <c r="AI4547" s="89">
        <v>3.0816669999999999</v>
      </c>
    </row>
    <row r="4548" spans="1:35" s="89" customFormat="1" x14ac:dyDescent="0.45">
      <c r="A4548" s="89" t="s">
        <v>65</v>
      </c>
      <c r="B4548" s="89" t="s">
        <v>66</v>
      </c>
      <c r="C4548" s="89" t="s">
        <v>48</v>
      </c>
      <c r="D4548" s="90">
        <v>44719</v>
      </c>
      <c r="AI4548" s="89">
        <v>3.0816669999999999</v>
      </c>
    </row>
    <row r="4549" spans="1:35" s="89" customFormat="1" x14ac:dyDescent="0.45">
      <c r="A4549" s="89" t="s">
        <v>65</v>
      </c>
      <c r="B4549" s="89" t="s">
        <v>66</v>
      </c>
      <c r="C4549" s="89" t="s">
        <v>48</v>
      </c>
      <c r="D4549" s="90">
        <v>44720</v>
      </c>
      <c r="AI4549" s="89">
        <v>3.0816669999999999</v>
      </c>
    </row>
    <row r="4550" spans="1:35" s="89" customFormat="1" x14ac:dyDescent="0.45">
      <c r="A4550" s="89" t="s">
        <v>65</v>
      </c>
      <c r="B4550" s="89" t="s">
        <v>66</v>
      </c>
      <c r="C4550" s="89" t="s">
        <v>48</v>
      </c>
      <c r="D4550" s="90">
        <v>44721</v>
      </c>
      <c r="AI4550" s="89">
        <v>3.0816669999999999</v>
      </c>
    </row>
    <row r="4551" spans="1:35" s="89" customFormat="1" x14ac:dyDescent="0.45">
      <c r="A4551" s="89" t="s">
        <v>65</v>
      </c>
      <c r="B4551" s="89" t="s">
        <v>66</v>
      </c>
      <c r="C4551" s="89" t="s">
        <v>48</v>
      </c>
      <c r="D4551" s="90">
        <v>44722</v>
      </c>
      <c r="AI4551" s="89">
        <v>3.0816669999999999</v>
      </c>
    </row>
    <row r="4552" spans="1:35" s="89" customFormat="1" x14ac:dyDescent="0.45">
      <c r="A4552" s="89" t="s">
        <v>65</v>
      </c>
      <c r="B4552" s="89" t="s">
        <v>66</v>
      </c>
      <c r="C4552" s="89" t="s">
        <v>48</v>
      </c>
      <c r="D4552" s="90">
        <v>44723</v>
      </c>
      <c r="AI4552" s="89">
        <v>3.0816669999999999</v>
      </c>
    </row>
    <row r="4553" spans="1:35" s="89" customFormat="1" x14ac:dyDescent="0.45">
      <c r="A4553" s="89" t="s">
        <v>65</v>
      </c>
      <c r="B4553" s="89" t="s">
        <v>66</v>
      </c>
      <c r="C4553" s="89" t="s">
        <v>48</v>
      </c>
      <c r="D4553" s="90">
        <v>44724</v>
      </c>
      <c r="AI4553" s="89">
        <v>3.0816669999999999</v>
      </c>
    </row>
    <row r="4554" spans="1:35" s="89" customFormat="1" x14ac:dyDescent="0.45">
      <c r="A4554" s="89" t="s">
        <v>65</v>
      </c>
      <c r="B4554" s="89" t="s">
        <v>66</v>
      </c>
      <c r="C4554" s="89" t="s">
        <v>48</v>
      </c>
      <c r="D4554" s="90">
        <v>44725</v>
      </c>
      <c r="AI4554" s="89">
        <v>3.0816669999999999</v>
      </c>
    </row>
    <row r="4555" spans="1:35" s="89" customFormat="1" x14ac:dyDescent="0.45">
      <c r="A4555" s="89" t="s">
        <v>65</v>
      </c>
      <c r="B4555" s="89" t="s">
        <v>66</v>
      </c>
      <c r="C4555" s="89" t="s">
        <v>48</v>
      </c>
      <c r="D4555" s="90">
        <v>44726</v>
      </c>
      <c r="AI4555" s="89">
        <v>3.0816669999999999</v>
      </c>
    </row>
    <row r="4556" spans="1:35" s="89" customFormat="1" x14ac:dyDescent="0.45">
      <c r="A4556" s="89" t="s">
        <v>65</v>
      </c>
      <c r="B4556" s="89" t="s">
        <v>66</v>
      </c>
      <c r="C4556" s="89" t="s">
        <v>48</v>
      </c>
      <c r="D4556" s="90">
        <v>44727</v>
      </c>
      <c r="AI4556" s="89">
        <v>3.0816669999999999</v>
      </c>
    </row>
    <row r="4557" spans="1:35" s="89" customFormat="1" x14ac:dyDescent="0.45">
      <c r="A4557" s="89" t="s">
        <v>65</v>
      </c>
      <c r="B4557" s="89" t="s">
        <v>66</v>
      </c>
      <c r="C4557" s="89" t="s">
        <v>48</v>
      </c>
      <c r="D4557" s="90">
        <v>44728</v>
      </c>
      <c r="AI4557" s="89">
        <v>3.0816669999999999</v>
      </c>
    </row>
    <row r="4558" spans="1:35" s="89" customFormat="1" x14ac:dyDescent="0.45">
      <c r="A4558" s="89" t="s">
        <v>65</v>
      </c>
      <c r="B4558" s="89" t="s">
        <v>66</v>
      </c>
      <c r="C4558" s="89" t="s">
        <v>48</v>
      </c>
      <c r="D4558" s="90">
        <v>44729</v>
      </c>
      <c r="AI4558" s="89">
        <v>3.0816669999999999</v>
      </c>
    </row>
    <row r="4559" spans="1:35" s="89" customFormat="1" x14ac:dyDescent="0.45">
      <c r="A4559" s="89" t="s">
        <v>65</v>
      </c>
      <c r="B4559" s="89" t="s">
        <v>66</v>
      </c>
      <c r="C4559" s="89" t="s">
        <v>48</v>
      </c>
      <c r="D4559" s="90">
        <v>44730</v>
      </c>
      <c r="AI4559" s="89">
        <v>3.0816669999999999</v>
      </c>
    </row>
    <row r="4560" spans="1:35" s="89" customFormat="1" x14ac:dyDescent="0.45">
      <c r="A4560" s="89" t="s">
        <v>65</v>
      </c>
      <c r="B4560" s="89" t="s">
        <v>66</v>
      </c>
      <c r="C4560" s="89" t="s">
        <v>48</v>
      </c>
      <c r="D4560" s="90">
        <v>44731</v>
      </c>
      <c r="AI4560" s="89">
        <v>3.0816669999999999</v>
      </c>
    </row>
    <row r="4561" spans="1:35" s="89" customFormat="1" x14ac:dyDescent="0.45">
      <c r="A4561" s="89" t="s">
        <v>65</v>
      </c>
      <c r="B4561" s="89" t="s">
        <v>66</v>
      </c>
      <c r="C4561" s="89" t="s">
        <v>48</v>
      </c>
      <c r="D4561" s="90">
        <v>44732</v>
      </c>
      <c r="AI4561" s="89">
        <v>3.0816669999999999</v>
      </c>
    </row>
    <row r="4562" spans="1:35" s="89" customFormat="1" x14ac:dyDescent="0.45">
      <c r="A4562" s="89" t="s">
        <v>65</v>
      </c>
      <c r="B4562" s="89" t="s">
        <v>66</v>
      </c>
      <c r="C4562" s="89" t="s">
        <v>48</v>
      </c>
      <c r="D4562" s="90">
        <v>44733</v>
      </c>
      <c r="AI4562" s="89">
        <v>3.0816669999999999</v>
      </c>
    </row>
    <row r="4563" spans="1:35" s="89" customFormat="1" x14ac:dyDescent="0.45">
      <c r="A4563" s="89" t="s">
        <v>65</v>
      </c>
      <c r="B4563" s="89" t="s">
        <v>66</v>
      </c>
      <c r="C4563" s="89" t="s">
        <v>48</v>
      </c>
      <c r="D4563" s="90">
        <v>44734</v>
      </c>
      <c r="AI4563" s="89">
        <v>3.0816669999999999</v>
      </c>
    </row>
    <row r="4564" spans="1:35" s="89" customFormat="1" x14ac:dyDescent="0.45">
      <c r="A4564" s="89" t="s">
        <v>65</v>
      </c>
      <c r="B4564" s="89" t="s">
        <v>66</v>
      </c>
      <c r="C4564" s="89" t="s">
        <v>48</v>
      </c>
      <c r="D4564" s="90">
        <v>44735</v>
      </c>
      <c r="AI4564" s="89">
        <v>3.0816669999999999</v>
      </c>
    </row>
    <row r="4565" spans="1:35" s="89" customFormat="1" x14ac:dyDescent="0.45">
      <c r="A4565" s="89" t="s">
        <v>65</v>
      </c>
      <c r="B4565" s="89" t="s">
        <v>66</v>
      </c>
      <c r="C4565" s="89" t="s">
        <v>48</v>
      </c>
      <c r="D4565" s="90">
        <v>44736</v>
      </c>
      <c r="AI4565" s="89">
        <v>3.0816669999999999</v>
      </c>
    </row>
    <row r="4566" spans="1:35" s="89" customFormat="1" x14ac:dyDescent="0.45">
      <c r="A4566" s="89" t="s">
        <v>65</v>
      </c>
      <c r="B4566" s="89" t="s">
        <v>66</v>
      </c>
      <c r="C4566" s="89" t="s">
        <v>48</v>
      </c>
      <c r="D4566" s="90">
        <v>44737</v>
      </c>
      <c r="AI4566" s="89">
        <v>3.0816669999999999</v>
      </c>
    </row>
    <row r="4567" spans="1:35" s="89" customFormat="1" x14ac:dyDescent="0.45">
      <c r="A4567" s="89" t="s">
        <v>65</v>
      </c>
      <c r="B4567" s="89" t="s">
        <v>66</v>
      </c>
      <c r="C4567" s="89" t="s">
        <v>48</v>
      </c>
      <c r="D4567" s="90">
        <v>44738</v>
      </c>
      <c r="AI4567" s="89">
        <v>3.0816669999999999</v>
      </c>
    </row>
    <row r="4568" spans="1:35" s="89" customFormat="1" x14ac:dyDescent="0.45">
      <c r="A4568" s="89" t="s">
        <v>65</v>
      </c>
      <c r="B4568" s="89" t="s">
        <v>66</v>
      </c>
      <c r="C4568" s="89" t="s">
        <v>48</v>
      </c>
      <c r="D4568" s="90">
        <v>44739</v>
      </c>
      <c r="AI4568" s="89">
        <v>3.0816669999999999</v>
      </c>
    </row>
    <row r="4569" spans="1:35" s="89" customFormat="1" x14ac:dyDescent="0.45">
      <c r="A4569" s="89" t="s">
        <v>65</v>
      </c>
      <c r="B4569" s="89" t="s">
        <v>66</v>
      </c>
      <c r="C4569" s="89" t="s">
        <v>48</v>
      </c>
      <c r="D4569" s="90">
        <v>44740</v>
      </c>
      <c r="AI4569" s="89">
        <v>3.0816669999999999</v>
      </c>
    </row>
    <row r="4570" spans="1:35" s="89" customFormat="1" x14ac:dyDescent="0.45">
      <c r="A4570" s="89" t="s">
        <v>65</v>
      </c>
      <c r="B4570" s="89" t="s">
        <v>66</v>
      </c>
      <c r="C4570" s="89" t="s">
        <v>48</v>
      </c>
      <c r="D4570" s="90">
        <v>44741</v>
      </c>
      <c r="AI4570" s="89">
        <v>3.0816669999999999</v>
      </c>
    </row>
    <row r="4571" spans="1:35" s="89" customFormat="1" x14ac:dyDescent="0.45">
      <c r="A4571" s="89" t="s">
        <v>65</v>
      </c>
      <c r="B4571" s="89" t="s">
        <v>66</v>
      </c>
      <c r="C4571" s="89" t="s">
        <v>48</v>
      </c>
      <c r="D4571" s="90">
        <v>44742</v>
      </c>
      <c r="AI4571" s="89">
        <v>3.0816669999999999</v>
      </c>
    </row>
    <row r="4572" spans="1:35" s="89" customFormat="1" x14ac:dyDescent="0.45">
      <c r="A4572" s="89" t="s">
        <v>65</v>
      </c>
      <c r="B4572" s="89" t="s">
        <v>66</v>
      </c>
      <c r="C4572" s="89" t="s">
        <v>48</v>
      </c>
      <c r="D4572" s="90">
        <v>44743</v>
      </c>
      <c r="AI4572" s="89">
        <v>3.0816669999999999</v>
      </c>
    </row>
    <row r="4573" spans="1:35" s="89" customFormat="1" x14ac:dyDescent="0.45">
      <c r="A4573" s="89" t="s">
        <v>65</v>
      </c>
      <c r="B4573" s="89" t="s">
        <v>66</v>
      </c>
      <c r="C4573" s="89" t="s">
        <v>48</v>
      </c>
      <c r="D4573" s="90">
        <v>44744</v>
      </c>
      <c r="AI4573" s="89">
        <v>3.0816669999999999</v>
      </c>
    </row>
    <row r="4574" spans="1:35" s="89" customFormat="1" x14ac:dyDescent="0.45">
      <c r="A4574" s="89" t="s">
        <v>65</v>
      </c>
      <c r="B4574" s="89" t="s">
        <v>66</v>
      </c>
      <c r="C4574" s="89" t="s">
        <v>48</v>
      </c>
      <c r="D4574" s="90">
        <v>44745</v>
      </c>
      <c r="AI4574" s="89">
        <v>3.0816669999999999</v>
      </c>
    </row>
    <row r="4575" spans="1:35" s="89" customFormat="1" x14ac:dyDescent="0.45">
      <c r="A4575" s="89" t="s">
        <v>65</v>
      </c>
      <c r="B4575" s="89" t="s">
        <v>66</v>
      </c>
      <c r="C4575" s="89" t="s">
        <v>48</v>
      </c>
      <c r="D4575" s="90">
        <v>44746</v>
      </c>
      <c r="AI4575" s="89">
        <v>3.0816669999999999</v>
      </c>
    </row>
    <row r="4576" spans="1:35" s="89" customFormat="1" x14ac:dyDescent="0.45">
      <c r="A4576" s="89" t="s">
        <v>65</v>
      </c>
      <c r="B4576" s="89" t="s">
        <v>66</v>
      </c>
      <c r="C4576" s="89" t="s">
        <v>48</v>
      </c>
      <c r="D4576" s="90">
        <v>44747</v>
      </c>
      <c r="AI4576" s="89">
        <v>3.0816669999999999</v>
      </c>
    </row>
    <row r="4577" spans="1:35" s="89" customFormat="1" x14ac:dyDescent="0.45">
      <c r="A4577" s="89" t="s">
        <v>65</v>
      </c>
      <c r="B4577" s="89" t="s">
        <v>66</v>
      </c>
      <c r="C4577" s="89" t="s">
        <v>48</v>
      </c>
      <c r="D4577" s="90">
        <v>44748</v>
      </c>
      <c r="AI4577" s="89">
        <v>3.0816669999999999</v>
      </c>
    </row>
    <row r="4578" spans="1:35" s="89" customFormat="1" x14ac:dyDescent="0.45">
      <c r="A4578" s="89" t="s">
        <v>65</v>
      </c>
      <c r="B4578" s="89" t="s">
        <v>66</v>
      </c>
      <c r="C4578" s="89" t="s">
        <v>48</v>
      </c>
      <c r="D4578" s="90">
        <v>44749</v>
      </c>
      <c r="AI4578" s="89">
        <v>3.0816669999999999</v>
      </c>
    </row>
    <row r="4579" spans="1:35" s="89" customFormat="1" x14ac:dyDescent="0.45">
      <c r="A4579" s="89" t="s">
        <v>65</v>
      </c>
      <c r="B4579" s="89" t="s">
        <v>66</v>
      </c>
      <c r="C4579" s="89" t="s">
        <v>48</v>
      </c>
      <c r="D4579" s="90">
        <v>44750</v>
      </c>
      <c r="AI4579" s="89">
        <v>3.0816669999999999</v>
      </c>
    </row>
    <row r="4580" spans="1:35" s="89" customFormat="1" x14ac:dyDescent="0.45">
      <c r="A4580" s="89" t="s">
        <v>65</v>
      </c>
      <c r="B4580" s="89" t="s">
        <v>66</v>
      </c>
      <c r="C4580" s="89" t="s">
        <v>48</v>
      </c>
      <c r="D4580" s="90">
        <v>44751</v>
      </c>
      <c r="AI4580" s="89">
        <v>3.0816669999999999</v>
      </c>
    </row>
    <row r="4581" spans="1:35" s="89" customFormat="1" x14ac:dyDescent="0.45">
      <c r="A4581" s="89" t="s">
        <v>65</v>
      </c>
      <c r="B4581" s="89" t="s">
        <v>66</v>
      </c>
      <c r="C4581" s="89" t="s">
        <v>48</v>
      </c>
      <c r="D4581" s="90">
        <v>44752</v>
      </c>
      <c r="AI4581" s="89">
        <v>3.0816669999999999</v>
      </c>
    </row>
    <row r="4582" spans="1:35" s="89" customFormat="1" x14ac:dyDescent="0.45">
      <c r="A4582" s="89" t="s">
        <v>65</v>
      </c>
      <c r="B4582" s="89" t="s">
        <v>66</v>
      </c>
      <c r="C4582" s="89" t="s">
        <v>48</v>
      </c>
      <c r="D4582" s="90">
        <v>44753</v>
      </c>
      <c r="AI4582" s="89">
        <v>3.0816669999999999</v>
      </c>
    </row>
    <row r="4583" spans="1:35" s="89" customFormat="1" x14ac:dyDescent="0.45">
      <c r="A4583" s="89" t="s">
        <v>65</v>
      </c>
      <c r="B4583" s="89" t="s">
        <v>66</v>
      </c>
      <c r="C4583" s="89" t="s">
        <v>48</v>
      </c>
      <c r="D4583" s="90">
        <v>44754</v>
      </c>
      <c r="AI4583" s="89">
        <v>3.0816669999999999</v>
      </c>
    </row>
    <row r="4584" spans="1:35" s="89" customFormat="1" x14ac:dyDescent="0.45">
      <c r="A4584" s="89" t="s">
        <v>65</v>
      </c>
      <c r="B4584" s="89" t="s">
        <v>66</v>
      </c>
      <c r="C4584" s="89" t="s">
        <v>48</v>
      </c>
      <c r="D4584" s="90">
        <v>44755</v>
      </c>
      <c r="AI4584" s="89">
        <v>3.0816669999999999</v>
      </c>
    </row>
    <row r="4585" spans="1:35" s="89" customFormat="1" x14ac:dyDescent="0.45">
      <c r="A4585" s="89" t="s">
        <v>65</v>
      </c>
      <c r="B4585" s="89" t="s">
        <v>66</v>
      </c>
      <c r="C4585" s="89" t="s">
        <v>48</v>
      </c>
      <c r="D4585" s="90">
        <v>44756</v>
      </c>
      <c r="AI4585" s="89">
        <v>3.0816669999999999</v>
      </c>
    </row>
    <row r="4586" spans="1:35" s="89" customFormat="1" x14ac:dyDescent="0.45">
      <c r="A4586" s="89" t="s">
        <v>65</v>
      </c>
      <c r="B4586" s="89" t="s">
        <v>66</v>
      </c>
      <c r="C4586" s="89" t="s">
        <v>48</v>
      </c>
      <c r="D4586" s="90">
        <v>44757</v>
      </c>
      <c r="AI4586" s="89">
        <v>3.0816669999999999</v>
      </c>
    </row>
    <row r="4587" spans="1:35" s="89" customFormat="1" x14ac:dyDescent="0.45">
      <c r="A4587" s="89" t="s">
        <v>65</v>
      </c>
      <c r="B4587" s="89" t="s">
        <v>66</v>
      </c>
      <c r="C4587" s="89" t="s">
        <v>48</v>
      </c>
      <c r="D4587" s="90">
        <v>44758</v>
      </c>
      <c r="AI4587" s="89">
        <v>3.0816669999999999</v>
      </c>
    </row>
    <row r="4588" spans="1:35" s="89" customFormat="1" x14ac:dyDescent="0.45">
      <c r="A4588" s="89" t="s">
        <v>65</v>
      </c>
      <c r="B4588" s="89" t="s">
        <v>66</v>
      </c>
      <c r="C4588" s="89" t="s">
        <v>48</v>
      </c>
      <c r="D4588" s="90">
        <v>44759</v>
      </c>
      <c r="AI4588" s="89">
        <v>3.0816669999999999</v>
      </c>
    </row>
    <row r="4589" spans="1:35" s="89" customFormat="1" x14ac:dyDescent="0.45">
      <c r="A4589" s="89" t="s">
        <v>65</v>
      </c>
      <c r="B4589" s="89" t="s">
        <v>66</v>
      </c>
      <c r="C4589" s="89" t="s">
        <v>48</v>
      </c>
      <c r="D4589" s="90">
        <v>44760</v>
      </c>
      <c r="AI4589" s="89">
        <v>3.0816669999999999</v>
      </c>
    </row>
    <row r="4590" spans="1:35" s="89" customFormat="1" x14ac:dyDescent="0.45">
      <c r="A4590" s="89" t="s">
        <v>65</v>
      </c>
      <c r="B4590" s="89" t="s">
        <v>66</v>
      </c>
      <c r="C4590" s="89" t="s">
        <v>48</v>
      </c>
      <c r="D4590" s="90">
        <v>44761</v>
      </c>
      <c r="AI4590" s="89">
        <v>3.0816669999999999</v>
      </c>
    </row>
    <row r="4591" spans="1:35" s="89" customFormat="1" x14ac:dyDescent="0.45">
      <c r="A4591" s="89" t="s">
        <v>65</v>
      </c>
      <c r="B4591" s="89" t="s">
        <v>66</v>
      </c>
      <c r="C4591" s="89" t="s">
        <v>48</v>
      </c>
      <c r="D4591" s="90">
        <v>44762</v>
      </c>
      <c r="AI4591" s="89">
        <v>3.0816669999999999</v>
      </c>
    </row>
    <row r="4592" spans="1:35" s="89" customFormat="1" x14ac:dyDescent="0.45">
      <c r="A4592" s="89" t="s">
        <v>65</v>
      </c>
      <c r="B4592" s="89" t="s">
        <v>66</v>
      </c>
      <c r="C4592" s="89" t="s">
        <v>48</v>
      </c>
      <c r="D4592" s="90">
        <v>44763</v>
      </c>
      <c r="AI4592" s="89">
        <v>3.0816669999999999</v>
      </c>
    </row>
    <row r="4593" spans="1:35" s="89" customFormat="1" x14ac:dyDescent="0.45">
      <c r="A4593" s="89" t="s">
        <v>65</v>
      </c>
      <c r="B4593" s="89" t="s">
        <v>66</v>
      </c>
      <c r="C4593" s="89" t="s">
        <v>48</v>
      </c>
      <c r="D4593" s="90">
        <v>44764</v>
      </c>
      <c r="AI4593" s="89">
        <v>3.0816669999999999</v>
      </c>
    </row>
    <row r="4594" spans="1:35" s="89" customFormat="1" x14ac:dyDescent="0.45">
      <c r="A4594" s="89" t="s">
        <v>65</v>
      </c>
      <c r="B4594" s="89" t="s">
        <v>66</v>
      </c>
      <c r="C4594" s="89" t="s">
        <v>48</v>
      </c>
      <c r="D4594" s="90">
        <v>44765</v>
      </c>
      <c r="AI4594" s="89">
        <v>3.0816669999999999</v>
      </c>
    </row>
    <row r="4595" spans="1:35" s="89" customFormat="1" x14ac:dyDescent="0.45">
      <c r="A4595" s="89" t="s">
        <v>65</v>
      </c>
      <c r="B4595" s="89" t="s">
        <v>66</v>
      </c>
      <c r="C4595" s="89" t="s">
        <v>48</v>
      </c>
      <c r="D4595" s="90">
        <v>44766</v>
      </c>
      <c r="AI4595" s="89">
        <v>3.0816669999999999</v>
      </c>
    </row>
    <row r="4596" spans="1:35" s="89" customFormat="1" x14ac:dyDescent="0.45">
      <c r="A4596" s="89" t="s">
        <v>65</v>
      </c>
      <c r="B4596" s="89" t="s">
        <v>66</v>
      </c>
      <c r="C4596" s="89" t="s">
        <v>48</v>
      </c>
      <c r="D4596" s="90">
        <v>44767</v>
      </c>
      <c r="AI4596" s="89">
        <v>3.0816669999999999</v>
      </c>
    </row>
    <row r="4597" spans="1:35" s="89" customFormat="1" x14ac:dyDescent="0.45">
      <c r="A4597" s="89" t="s">
        <v>65</v>
      </c>
      <c r="B4597" s="89" t="s">
        <v>66</v>
      </c>
      <c r="C4597" s="89" t="s">
        <v>48</v>
      </c>
      <c r="D4597" s="90">
        <v>44768</v>
      </c>
      <c r="AI4597" s="89">
        <v>3.0816669999999999</v>
      </c>
    </row>
    <row r="4598" spans="1:35" s="89" customFormat="1" x14ac:dyDescent="0.45">
      <c r="A4598" s="89" t="s">
        <v>65</v>
      </c>
      <c r="B4598" s="89" t="s">
        <v>66</v>
      </c>
      <c r="C4598" s="89" t="s">
        <v>48</v>
      </c>
      <c r="D4598" s="90">
        <v>44769</v>
      </c>
      <c r="AI4598" s="89">
        <v>3.0816669999999999</v>
      </c>
    </row>
    <row r="4599" spans="1:35" s="89" customFormat="1" x14ac:dyDescent="0.45">
      <c r="A4599" s="89" t="s">
        <v>65</v>
      </c>
      <c r="B4599" s="89" t="s">
        <v>66</v>
      </c>
      <c r="C4599" s="89" t="s">
        <v>48</v>
      </c>
      <c r="D4599" s="90">
        <v>44770</v>
      </c>
      <c r="AI4599" s="89">
        <v>3.0816669999999999</v>
      </c>
    </row>
    <row r="4600" spans="1:35" s="89" customFormat="1" x14ac:dyDescent="0.45">
      <c r="A4600" s="89" t="s">
        <v>65</v>
      </c>
      <c r="B4600" s="89" t="s">
        <v>66</v>
      </c>
      <c r="C4600" s="89" t="s">
        <v>48</v>
      </c>
      <c r="D4600" s="90">
        <v>44771</v>
      </c>
      <c r="AI4600" s="89">
        <v>3.0816669999999999</v>
      </c>
    </row>
    <row r="4601" spans="1:35" s="89" customFormat="1" x14ac:dyDescent="0.45">
      <c r="A4601" s="89" t="s">
        <v>65</v>
      </c>
      <c r="B4601" s="89" t="s">
        <v>66</v>
      </c>
      <c r="C4601" s="89" t="s">
        <v>48</v>
      </c>
      <c r="D4601" s="90">
        <v>44772</v>
      </c>
      <c r="AI4601" s="89">
        <v>3.0816669999999999</v>
      </c>
    </row>
    <row r="4602" spans="1:35" s="89" customFormat="1" x14ac:dyDescent="0.45">
      <c r="A4602" s="89" t="s">
        <v>65</v>
      </c>
      <c r="B4602" s="89" t="s">
        <v>66</v>
      </c>
      <c r="C4602" s="89" t="s">
        <v>48</v>
      </c>
      <c r="D4602" s="90">
        <v>44773</v>
      </c>
      <c r="AI4602" s="89">
        <v>3.0816669999999999</v>
      </c>
    </row>
    <row r="4603" spans="1:35" s="89" customFormat="1" x14ac:dyDescent="0.45">
      <c r="A4603" s="89" t="s">
        <v>65</v>
      </c>
      <c r="B4603" s="89" t="s">
        <v>66</v>
      </c>
      <c r="C4603" s="89" t="s">
        <v>48</v>
      </c>
      <c r="D4603" s="90">
        <v>44774</v>
      </c>
      <c r="AI4603" s="89">
        <v>3.0816669999999999</v>
      </c>
    </row>
    <row r="4604" spans="1:35" s="89" customFormat="1" x14ac:dyDescent="0.45">
      <c r="A4604" s="89" t="s">
        <v>65</v>
      </c>
      <c r="B4604" s="89" t="s">
        <v>66</v>
      </c>
      <c r="C4604" s="89" t="s">
        <v>48</v>
      </c>
      <c r="D4604" s="90">
        <v>44775</v>
      </c>
      <c r="AI4604" s="89">
        <v>3.0816669999999999</v>
      </c>
    </row>
    <row r="4605" spans="1:35" s="89" customFormat="1" x14ac:dyDescent="0.45">
      <c r="A4605" s="89" t="s">
        <v>65</v>
      </c>
      <c r="B4605" s="89" t="s">
        <v>66</v>
      </c>
      <c r="C4605" s="89" t="s">
        <v>48</v>
      </c>
      <c r="D4605" s="90">
        <v>44776</v>
      </c>
      <c r="AI4605" s="89">
        <v>3.0816669999999999</v>
      </c>
    </row>
    <row r="4606" spans="1:35" s="89" customFormat="1" x14ac:dyDescent="0.45">
      <c r="A4606" s="89" t="s">
        <v>65</v>
      </c>
      <c r="B4606" s="89" t="s">
        <v>66</v>
      </c>
      <c r="C4606" s="89" t="s">
        <v>48</v>
      </c>
      <c r="D4606" s="90">
        <v>44777</v>
      </c>
      <c r="AI4606" s="89">
        <v>3.0816669999999999</v>
      </c>
    </row>
    <row r="4607" spans="1:35" s="89" customFormat="1" x14ac:dyDescent="0.45">
      <c r="A4607" s="89" t="s">
        <v>65</v>
      </c>
      <c r="B4607" s="89" t="s">
        <v>66</v>
      </c>
      <c r="C4607" s="89" t="s">
        <v>48</v>
      </c>
      <c r="D4607" s="90">
        <v>44778</v>
      </c>
      <c r="AI4607" s="89">
        <v>3.0816669999999999</v>
      </c>
    </row>
    <row r="4608" spans="1:35" s="89" customFormat="1" x14ac:dyDescent="0.45">
      <c r="A4608" s="89" t="s">
        <v>65</v>
      </c>
      <c r="B4608" s="89" t="s">
        <v>66</v>
      </c>
      <c r="C4608" s="89" t="s">
        <v>48</v>
      </c>
      <c r="D4608" s="90">
        <v>44779</v>
      </c>
      <c r="AI4608" s="89">
        <v>3.0816669999999999</v>
      </c>
    </row>
    <row r="4609" spans="1:35" s="89" customFormat="1" x14ac:dyDescent="0.45">
      <c r="A4609" s="89" t="s">
        <v>65</v>
      </c>
      <c r="B4609" s="89" t="s">
        <v>66</v>
      </c>
      <c r="C4609" s="89" t="s">
        <v>48</v>
      </c>
      <c r="D4609" s="90">
        <v>44780</v>
      </c>
      <c r="AI4609" s="89">
        <v>3.0816669999999999</v>
      </c>
    </row>
    <row r="4610" spans="1:35" s="89" customFormat="1" x14ac:dyDescent="0.45">
      <c r="A4610" s="89" t="s">
        <v>65</v>
      </c>
      <c r="B4610" s="89" t="s">
        <v>66</v>
      </c>
      <c r="C4610" s="89" t="s">
        <v>48</v>
      </c>
      <c r="D4610" s="90">
        <v>44781</v>
      </c>
      <c r="AI4610" s="89">
        <v>3.0816669999999999</v>
      </c>
    </row>
    <row r="4611" spans="1:35" s="89" customFormat="1" x14ac:dyDescent="0.45">
      <c r="A4611" s="89" t="s">
        <v>65</v>
      </c>
      <c r="B4611" s="89" t="s">
        <v>66</v>
      </c>
      <c r="C4611" s="89" t="s">
        <v>48</v>
      </c>
      <c r="D4611" s="90">
        <v>44782</v>
      </c>
      <c r="AI4611" s="89">
        <v>3.0816669999999999</v>
      </c>
    </row>
    <row r="4612" spans="1:35" s="89" customFormat="1" x14ac:dyDescent="0.45">
      <c r="A4612" s="89" t="s">
        <v>65</v>
      </c>
      <c r="B4612" s="89" t="s">
        <v>66</v>
      </c>
      <c r="C4612" s="89" t="s">
        <v>48</v>
      </c>
      <c r="D4612" s="90">
        <v>44783</v>
      </c>
      <c r="AI4612" s="89">
        <v>3.0816669999999999</v>
      </c>
    </row>
    <row r="4613" spans="1:35" s="89" customFormat="1" x14ac:dyDescent="0.45">
      <c r="A4613" s="89" t="s">
        <v>65</v>
      </c>
      <c r="B4613" s="89" t="s">
        <v>66</v>
      </c>
      <c r="C4613" s="89" t="s">
        <v>48</v>
      </c>
      <c r="D4613" s="90">
        <v>44784</v>
      </c>
      <c r="AI4613" s="89">
        <v>3.0816669999999999</v>
      </c>
    </row>
    <row r="4614" spans="1:35" s="89" customFormat="1" x14ac:dyDescent="0.45">
      <c r="A4614" s="89" t="s">
        <v>65</v>
      </c>
      <c r="B4614" s="89" t="s">
        <v>66</v>
      </c>
      <c r="C4614" s="89" t="s">
        <v>48</v>
      </c>
      <c r="D4614" s="90">
        <v>44785</v>
      </c>
      <c r="AI4614" s="89">
        <v>3.0816669999999999</v>
      </c>
    </row>
    <row r="4615" spans="1:35" s="89" customFormat="1" x14ac:dyDescent="0.45">
      <c r="A4615" s="89" t="s">
        <v>65</v>
      </c>
      <c r="B4615" s="89" t="s">
        <v>66</v>
      </c>
      <c r="C4615" s="89" t="s">
        <v>48</v>
      </c>
      <c r="D4615" s="90">
        <v>44786</v>
      </c>
      <c r="AI4615" s="89">
        <v>3.0816669999999999</v>
      </c>
    </row>
    <row r="4616" spans="1:35" s="89" customFormat="1" x14ac:dyDescent="0.45">
      <c r="A4616" s="89" t="s">
        <v>65</v>
      </c>
      <c r="B4616" s="89" t="s">
        <v>66</v>
      </c>
      <c r="C4616" s="89" t="s">
        <v>48</v>
      </c>
      <c r="D4616" s="90">
        <v>44787</v>
      </c>
      <c r="AI4616" s="89">
        <v>3.0816669999999999</v>
      </c>
    </row>
    <row r="4617" spans="1:35" s="89" customFormat="1" x14ac:dyDescent="0.45">
      <c r="A4617" s="89" t="s">
        <v>65</v>
      </c>
      <c r="B4617" s="89" t="s">
        <v>66</v>
      </c>
      <c r="C4617" s="89" t="s">
        <v>48</v>
      </c>
      <c r="D4617" s="90">
        <v>44788</v>
      </c>
      <c r="AI4617" s="89">
        <v>3.0816669999999999</v>
      </c>
    </row>
    <row r="4618" spans="1:35" s="89" customFormat="1" x14ac:dyDescent="0.45">
      <c r="A4618" s="89" t="s">
        <v>65</v>
      </c>
      <c r="B4618" s="89" t="s">
        <v>66</v>
      </c>
      <c r="C4618" s="89" t="s">
        <v>48</v>
      </c>
      <c r="D4618" s="90">
        <v>44789</v>
      </c>
      <c r="AI4618" s="89">
        <v>3.0816669999999999</v>
      </c>
    </row>
    <row r="4619" spans="1:35" s="89" customFormat="1" x14ac:dyDescent="0.45">
      <c r="A4619" s="89" t="s">
        <v>65</v>
      </c>
      <c r="B4619" s="89" t="s">
        <v>66</v>
      </c>
      <c r="C4619" s="89" t="s">
        <v>48</v>
      </c>
      <c r="D4619" s="90">
        <v>44790</v>
      </c>
      <c r="AI4619" s="89">
        <v>3.0816669999999999</v>
      </c>
    </row>
    <row r="4620" spans="1:35" s="89" customFormat="1" x14ac:dyDescent="0.45">
      <c r="A4620" s="89" t="s">
        <v>65</v>
      </c>
      <c r="B4620" s="89" t="s">
        <v>66</v>
      </c>
      <c r="C4620" s="89" t="s">
        <v>48</v>
      </c>
      <c r="D4620" s="90">
        <v>44791</v>
      </c>
      <c r="AI4620" s="89">
        <v>3.0816669999999999</v>
      </c>
    </row>
    <row r="4621" spans="1:35" s="89" customFormat="1" x14ac:dyDescent="0.45">
      <c r="A4621" s="89" t="s">
        <v>65</v>
      </c>
      <c r="B4621" s="89" t="s">
        <v>66</v>
      </c>
      <c r="C4621" s="89" t="s">
        <v>48</v>
      </c>
      <c r="D4621" s="90">
        <v>44792</v>
      </c>
      <c r="AI4621" s="89">
        <v>3.0816669999999999</v>
      </c>
    </row>
    <row r="4622" spans="1:35" s="89" customFormat="1" x14ac:dyDescent="0.45">
      <c r="A4622" s="89" t="s">
        <v>65</v>
      </c>
      <c r="B4622" s="89" t="s">
        <v>66</v>
      </c>
      <c r="C4622" s="89" t="s">
        <v>48</v>
      </c>
      <c r="D4622" s="90">
        <v>44793</v>
      </c>
      <c r="AI4622" s="89">
        <v>3.0816669999999999</v>
      </c>
    </row>
    <row r="4623" spans="1:35" s="89" customFormat="1" x14ac:dyDescent="0.45">
      <c r="A4623" s="89" t="s">
        <v>65</v>
      </c>
      <c r="B4623" s="89" t="s">
        <v>66</v>
      </c>
      <c r="C4623" s="89" t="s">
        <v>48</v>
      </c>
      <c r="D4623" s="90">
        <v>44794</v>
      </c>
      <c r="AI4623" s="89">
        <v>3.0816669999999999</v>
      </c>
    </row>
    <row r="4624" spans="1:35" s="89" customFormat="1" x14ac:dyDescent="0.45">
      <c r="A4624" s="89" t="s">
        <v>65</v>
      </c>
      <c r="B4624" s="89" t="s">
        <v>66</v>
      </c>
      <c r="C4624" s="89" t="s">
        <v>48</v>
      </c>
      <c r="D4624" s="90">
        <v>44795</v>
      </c>
      <c r="AI4624" s="89">
        <v>3.0816669999999999</v>
      </c>
    </row>
    <row r="4625" spans="1:35" s="89" customFormat="1" x14ac:dyDescent="0.45">
      <c r="A4625" s="89" t="s">
        <v>65</v>
      </c>
      <c r="B4625" s="89" t="s">
        <v>66</v>
      </c>
      <c r="C4625" s="89" t="s">
        <v>48</v>
      </c>
      <c r="D4625" s="90">
        <v>44796</v>
      </c>
      <c r="AI4625" s="89">
        <v>3.0816669999999999</v>
      </c>
    </row>
    <row r="4626" spans="1:35" s="89" customFormat="1" x14ac:dyDescent="0.45">
      <c r="A4626" s="89" t="s">
        <v>65</v>
      </c>
      <c r="B4626" s="89" t="s">
        <v>66</v>
      </c>
      <c r="C4626" s="89" t="s">
        <v>48</v>
      </c>
      <c r="D4626" s="90">
        <v>44797</v>
      </c>
      <c r="AI4626" s="89">
        <v>3.0816669999999999</v>
      </c>
    </row>
    <row r="4627" spans="1:35" s="89" customFormat="1" x14ac:dyDescent="0.45">
      <c r="A4627" s="89" t="s">
        <v>65</v>
      </c>
      <c r="B4627" s="89" t="s">
        <v>66</v>
      </c>
      <c r="C4627" s="89" t="s">
        <v>48</v>
      </c>
      <c r="D4627" s="90">
        <v>44798</v>
      </c>
      <c r="AI4627" s="89">
        <v>3.0816669999999999</v>
      </c>
    </row>
    <row r="4628" spans="1:35" s="89" customFormat="1" x14ac:dyDescent="0.45">
      <c r="A4628" s="89" t="s">
        <v>65</v>
      </c>
      <c r="B4628" s="89" t="s">
        <v>66</v>
      </c>
      <c r="C4628" s="89" t="s">
        <v>48</v>
      </c>
      <c r="D4628" s="90">
        <v>44799</v>
      </c>
      <c r="AI4628" s="89">
        <v>3.0816669999999999</v>
      </c>
    </row>
    <row r="4629" spans="1:35" s="89" customFormat="1" x14ac:dyDescent="0.45">
      <c r="A4629" s="89" t="s">
        <v>65</v>
      </c>
      <c r="B4629" s="89" t="s">
        <v>66</v>
      </c>
      <c r="C4629" s="89" t="s">
        <v>48</v>
      </c>
      <c r="D4629" s="90">
        <v>44800</v>
      </c>
      <c r="AI4629" s="89">
        <v>3.0816669999999999</v>
      </c>
    </row>
    <row r="4630" spans="1:35" s="89" customFormat="1" x14ac:dyDescent="0.45">
      <c r="A4630" s="89" t="s">
        <v>65</v>
      </c>
      <c r="B4630" s="89" t="s">
        <v>66</v>
      </c>
      <c r="C4630" s="89" t="s">
        <v>48</v>
      </c>
      <c r="D4630" s="90">
        <v>44801</v>
      </c>
      <c r="AI4630" s="89">
        <v>3.0816669999999999</v>
      </c>
    </row>
    <row r="4631" spans="1:35" s="89" customFormat="1" x14ac:dyDescent="0.45">
      <c r="A4631" s="89" t="s">
        <v>65</v>
      </c>
      <c r="B4631" s="89" t="s">
        <v>66</v>
      </c>
      <c r="C4631" s="89" t="s">
        <v>48</v>
      </c>
      <c r="D4631" s="90">
        <v>44802</v>
      </c>
      <c r="AI4631" s="89">
        <v>3.0816669999999999</v>
      </c>
    </row>
    <row r="4632" spans="1:35" s="89" customFormat="1" x14ac:dyDescent="0.45">
      <c r="A4632" s="89" t="s">
        <v>65</v>
      </c>
      <c r="B4632" s="89" t="s">
        <v>66</v>
      </c>
      <c r="C4632" s="89" t="s">
        <v>48</v>
      </c>
      <c r="D4632" s="90">
        <v>44803</v>
      </c>
      <c r="AI4632" s="89">
        <v>3.0816669999999999</v>
      </c>
    </row>
    <row r="4633" spans="1:35" s="89" customFormat="1" x14ac:dyDescent="0.45">
      <c r="A4633" s="89" t="s">
        <v>65</v>
      </c>
      <c r="B4633" s="89" t="s">
        <v>66</v>
      </c>
      <c r="C4633" s="89" t="s">
        <v>48</v>
      </c>
      <c r="D4633" s="90">
        <v>44804</v>
      </c>
      <c r="AI4633" s="89">
        <v>3.0816669999999999</v>
      </c>
    </row>
    <row r="4634" spans="1:35" s="89" customFormat="1" x14ac:dyDescent="0.45">
      <c r="A4634" s="89" t="s">
        <v>65</v>
      </c>
      <c r="B4634" s="89" t="s">
        <v>66</v>
      </c>
      <c r="C4634" s="89" t="s">
        <v>48</v>
      </c>
      <c r="D4634" s="90">
        <v>44805</v>
      </c>
      <c r="AI4634" s="89">
        <v>3.0816669999999999</v>
      </c>
    </row>
    <row r="4635" spans="1:35" s="89" customFormat="1" x14ac:dyDescent="0.45">
      <c r="A4635" s="89" t="s">
        <v>65</v>
      </c>
      <c r="B4635" s="89" t="s">
        <v>66</v>
      </c>
      <c r="C4635" s="89" t="s">
        <v>48</v>
      </c>
      <c r="D4635" s="90">
        <v>44806</v>
      </c>
      <c r="AI4635" s="89">
        <v>3.0816669999999999</v>
      </c>
    </row>
    <row r="4636" spans="1:35" s="89" customFormat="1" x14ac:dyDescent="0.45">
      <c r="A4636" s="89" t="s">
        <v>65</v>
      </c>
      <c r="B4636" s="89" t="s">
        <v>66</v>
      </c>
      <c r="C4636" s="89" t="s">
        <v>48</v>
      </c>
      <c r="D4636" s="90">
        <v>44807</v>
      </c>
      <c r="AI4636" s="89">
        <v>3.0816669999999999</v>
      </c>
    </row>
    <row r="4637" spans="1:35" s="89" customFormat="1" x14ac:dyDescent="0.45">
      <c r="A4637" s="89" t="s">
        <v>65</v>
      </c>
      <c r="B4637" s="89" t="s">
        <v>66</v>
      </c>
      <c r="C4637" s="89" t="s">
        <v>48</v>
      </c>
      <c r="D4637" s="90">
        <v>44808</v>
      </c>
      <c r="AI4637" s="89">
        <v>3.0816669999999999</v>
      </c>
    </row>
    <row r="4638" spans="1:35" s="89" customFormat="1" x14ac:dyDescent="0.45">
      <c r="A4638" s="89" t="s">
        <v>65</v>
      </c>
      <c r="B4638" s="89" t="s">
        <v>66</v>
      </c>
      <c r="C4638" s="89" t="s">
        <v>48</v>
      </c>
      <c r="D4638" s="90">
        <v>44809</v>
      </c>
      <c r="AI4638" s="89">
        <v>3.0816669999999999</v>
      </c>
    </row>
    <row r="4639" spans="1:35" s="89" customFormat="1" x14ac:dyDescent="0.45">
      <c r="A4639" s="89" t="s">
        <v>65</v>
      </c>
      <c r="B4639" s="89" t="s">
        <v>66</v>
      </c>
      <c r="C4639" s="89" t="s">
        <v>48</v>
      </c>
      <c r="D4639" s="90">
        <v>44810</v>
      </c>
      <c r="AI4639" s="89">
        <v>3.0816669999999999</v>
      </c>
    </row>
    <row r="4640" spans="1:35" s="89" customFormat="1" x14ac:dyDescent="0.45">
      <c r="A4640" s="89" t="s">
        <v>65</v>
      </c>
      <c r="B4640" s="89" t="s">
        <v>66</v>
      </c>
      <c r="C4640" s="89" t="s">
        <v>48</v>
      </c>
      <c r="D4640" s="90">
        <v>44811</v>
      </c>
      <c r="AI4640" s="89">
        <v>3.0816669999999999</v>
      </c>
    </row>
    <row r="4641" spans="1:35" s="89" customFormat="1" x14ac:dyDescent="0.45">
      <c r="A4641" s="89" t="s">
        <v>65</v>
      </c>
      <c r="B4641" s="89" t="s">
        <v>66</v>
      </c>
      <c r="C4641" s="89" t="s">
        <v>48</v>
      </c>
      <c r="D4641" s="90">
        <v>44812</v>
      </c>
      <c r="AI4641" s="89">
        <v>3.0816669999999999</v>
      </c>
    </row>
    <row r="4642" spans="1:35" s="89" customFormat="1" x14ac:dyDescent="0.45">
      <c r="A4642" s="89" t="s">
        <v>65</v>
      </c>
      <c r="B4642" s="89" t="s">
        <v>66</v>
      </c>
      <c r="C4642" s="89" t="s">
        <v>48</v>
      </c>
      <c r="D4642" s="90">
        <v>44813</v>
      </c>
      <c r="AI4642" s="89">
        <v>3.0816669999999999</v>
      </c>
    </row>
    <row r="4643" spans="1:35" s="89" customFormat="1" x14ac:dyDescent="0.45">
      <c r="A4643" s="89" t="s">
        <v>65</v>
      </c>
      <c r="B4643" s="89" t="s">
        <v>66</v>
      </c>
      <c r="C4643" s="89" t="s">
        <v>48</v>
      </c>
      <c r="D4643" s="90">
        <v>44814</v>
      </c>
      <c r="AI4643" s="89">
        <v>3.0816669999999999</v>
      </c>
    </row>
    <row r="4644" spans="1:35" s="89" customFormat="1" x14ac:dyDescent="0.45">
      <c r="A4644" s="89" t="s">
        <v>65</v>
      </c>
      <c r="B4644" s="89" t="s">
        <v>66</v>
      </c>
      <c r="C4644" s="89" t="s">
        <v>48</v>
      </c>
      <c r="D4644" s="90">
        <v>44815</v>
      </c>
      <c r="AI4644" s="89">
        <v>3.0816669999999999</v>
      </c>
    </row>
    <row r="4645" spans="1:35" s="89" customFormat="1" x14ac:dyDescent="0.45">
      <c r="A4645" s="89" t="s">
        <v>65</v>
      </c>
      <c r="B4645" s="89" t="s">
        <v>66</v>
      </c>
      <c r="C4645" s="89" t="s">
        <v>48</v>
      </c>
      <c r="D4645" s="90">
        <v>44816</v>
      </c>
      <c r="AI4645" s="89">
        <v>3.0816669999999999</v>
      </c>
    </row>
    <row r="4646" spans="1:35" s="89" customFormat="1" x14ac:dyDescent="0.45">
      <c r="A4646" s="89" t="s">
        <v>65</v>
      </c>
      <c r="B4646" s="89" t="s">
        <v>66</v>
      </c>
      <c r="C4646" s="89" t="s">
        <v>48</v>
      </c>
      <c r="D4646" s="90">
        <v>44817</v>
      </c>
      <c r="AI4646" s="89">
        <v>3.0816669999999999</v>
      </c>
    </row>
    <row r="4647" spans="1:35" s="89" customFormat="1" x14ac:dyDescent="0.45">
      <c r="A4647" s="89" t="s">
        <v>65</v>
      </c>
      <c r="B4647" s="89" t="s">
        <v>66</v>
      </c>
      <c r="C4647" s="89" t="s">
        <v>48</v>
      </c>
      <c r="D4647" s="90">
        <v>44818</v>
      </c>
      <c r="AI4647" s="89">
        <v>3.0816669999999999</v>
      </c>
    </row>
    <row r="4648" spans="1:35" s="89" customFormat="1" x14ac:dyDescent="0.45">
      <c r="A4648" s="89" t="s">
        <v>65</v>
      </c>
      <c r="B4648" s="89" t="s">
        <v>66</v>
      </c>
      <c r="C4648" s="89" t="s">
        <v>48</v>
      </c>
      <c r="D4648" s="90">
        <v>44819</v>
      </c>
      <c r="AI4648" s="89">
        <v>3.0816669999999999</v>
      </c>
    </row>
    <row r="4649" spans="1:35" s="89" customFormat="1" x14ac:dyDescent="0.45">
      <c r="A4649" s="89" t="s">
        <v>65</v>
      </c>
      <c r="B4649" s="89" t="s">
        <v>66</v>
      </c>
      <c r="C4649" s="89" t="s">
        <v>48</v>
      </c>
      <c r="D4649" s="90">
        <v>44820</v>
      </c>
      <c r="AI4649" s="89">
        <v>3.0816669999999999</v>
      </c>
    </row>
    <row r="4650" spans="1:35" s="89" customFormat="1" x14ac:dyDescent="0.45">
      <c r="A4650" s="89" t="s">
        <v>65</v>
      </c>
      <c r="B4650" s="89" t="s">
        <v>66</v>
      </c>
      <c r="C4650" s="89" t="s">
        <v>48</v>
      </c>
      <c r="D4650" s="90">
        <v>44821</v>
      </c>
      <c r="AI4650" s="89">
        <v>3.0816669999999999</v>
      </c>
    </row>
    <row r="4651" spans="1:35" s="89" customFormat="1" x14ac:dyDescent="0.45">
      <c r="A4651" s="89" t="s">
        <v>65</v>
      </c>
      <c r="B4651" s="89" t="s">
        <v>66</v>
      </c>
      <c r="C4651" s="89" t="s">
        <v>48</v>
      </c>
      <c r="D4651" s="90">
        <v>44822</v>
      </c>
      <c r="AI4651" s="89">
        <v>3.0816669999999999</v>
      </c>
    </row>
    <row r="4652" spans="1:35" s="89" customFormat="1" x14ac:dyDescent="0.45">
      <c r="A4652" s="89" t="s">
        <v>65</v>
      </c>
      <c r="B4652" s="89" t="s">
        <v>66</v>
      </c>
      <c r="C4652" s="89" t="s">
        <v>48</v>
      </c>
      <c r="D4652" s="90">
        <v>44823</v>
      </c>
      <c r="AI4652" s="89">
        <v>3.0816669999999999</v>
      </c>
    </row>
    <row r="4653" spans="1:35" s="89" customFormat="1" x14ac:dyDescent="0.45">
      <c r="A4653" s="89" t="s">
        <v>65</v>
      </c>
      <c r="B4653" s="89" t="s">
        <v>66</v>
      </c>
      <c r="C4653" s="89" t="s">
        <v>48</v>
      </c>
      <c r="D4653" s="90">
        <v>44824</v>
      </c>
      <c r="AI4653" s="89">
        <v>3.0816669999999999</v>
      </c>
    </row>
    <row r="4654" spans="1:35" s="89" customFormat="1" x14ac:dyDescent="0.45">
      <c r="A4654" s="89" t="s">
        <v>65</v>
      </c>
      <c r="B4654" s="89" t="s">
        <v>66</v>
      </c>
      <c r="C4654" s="89" t="s">
        <v>48</v>
      </c>
      <c r="D4654" s="90">
        <v>44825</v>
      </c>
      <c r="AI4654" s="89">
        <v>3.0816669999999999</v>
      </c>
    </row>
    <row r="4655" spans="1:35" s="89" customFormat="1" x14ac:dyDescent="0.45">
      <c r="A4655" s="89" t="s">
        <v>65</v>
      </c>
      <c r="B4655" s="89" t="s">
        <v>66</v>
      </c>
      <c r="C4655" s="89" t="s">
        <v>48</v>
      </c>
      <c r="D4655" s="90">
        <v>44826</v>
      </c>
      <c r="AI4655" s="89">
        <v>3.0816669999999999</v>
      </c>
    </row>
    <row r="4656" spans="1:35" s="89" customFormat="1" x14ac:dyDescent="0.45">
      <c r="A4656" s="89" t="s">
        <v>65</v>
      </c>
      <c r="B4656" s="89" t="s">
        <v>66</v>
      </c>
      <c r="C4656" s="89" t="s">
        <v>48</v>
      </c>
      <c r="D4656" s="90">
        <v>44827</v>
      </c>
      <c r="AI4656" s="89">
        <v>3.0816669999999999</v>
      </c>
    </row>
    <row r="4657" spans="1:35" s="89" customFormat="1" x14ac:dyDescent="0.45">
      <c r="A4657" s="89" t="s">
        <v>65</v>
      </c>
      <c r="B4657" s="89" t="s">
        <v>66</v>
      </c>
      <c r="C4657" s="89" t="s">
        <v>48</v>
      </c>
      <c r="D4657" s="90">
        <v>44828</v>
      </c>
      <c r="AI4657" s="89">
        <v>3.0816669999999999</v>
      </c>
    </row>
    <row r="4658" spans="1:35" s="89" customFormat="1" x14ac:dyDescent="0.45">
      <c r="A4658" s="89" t="s">
        <v>65</v>
      </c>
      <c r="B4658" s="89" t="s">
        <v>66</v>
      </c>
      <c r="C4658" s="89" t="s">
        <v>48</v>
      </c>
      <c r="D4658" s="90">
        <v>44829</v>
      </c>
      <c r="AI4658" s="89">
        <v>3.0816669999999999</v>
      </c>
    </row>
    <row r="4659" spans="1:35" s="89" customFormat="1" x14ac:dyDescent="0.45">
      <c r="A4659" s="89" t="s">
        <v>65</v>
      </c>
      <c r="B4659" s="89" t="s">
        <v>66</v>
      </c>
      <c r="C4659" s="89" t="s">
        <v>48</v>
      </c>
      <c r="D4659" s="90">
        <v>44830</v>
      </c>
      <c r="AI4659" s="89">
        <v>3.0816669999999999</v>
      </c>
    </row>
    <row r="4660" spans="1:35" s="89" customFormat="1" x14ac:dyDescent="0.45">
      <c r="A4660" s="89" t="s">
        <v>65</v>
      </c>
      <c r="B4660" s="89" t="s">
        <v>66</v>
      </c>
      <c r="C4660" s="89" t="s">
        <v>48</v>
      </c>
      <c r="D4660" s="90">
        <v>44831</v>
      </c>
      <c r="AI4660" s="89">
        <v>3.0816669999999999</v>
      </c>
    </row>
    <row r="4661" spans="1:35" s="89" customFormat="1" x14ac:dyDescent="0.45">
      <c r="A4661" s="89" t="s">
        <v>65</v>
      </c>
      <c r="B4661" s="89" t="s">
        <v>66</v>
      </c>
      <c r="C4661" s="89" t="s">
        <v>48</v>
      </c>
      <c r="D4661" s="90">
        <v>44832</v>
      </c>
      <c r="AI4661" s="89">
        <v>3.0816669999999999</v>
      </c>
    </row>
    <row r="4662" spans="1:35" s="89" customFormat="1" x14ac:dyDescent="0.45">
      <c r="A4662" s="89" t="s">
        <v>65</v>
      </c>
      <c r="B4662" s="89" t="s">
        <v>66</v>
      </c>
      <c r="C4662" s="89" t="s">
        <v>48</v>
      </c>
      <c r="D4662" s="90">
        <v>44833</v>
      </c>
      <c r="AI4662" s="89">
        <v>3.0816669999999999</v>
      </c>
    </row>
    <row r="4663" spans="1:35" s="89" customFormat="1" x14ac:dyDescent="0.45">
      <c r="A4663" s="89" t="s">
        <v>65</v>
      </c>
      <c r="B4663" s="89" t="s">
        <v>66</v>
      </c>
      <c r="C4663" s="89" t="s">
        <v>48</v>
      </c>
      <c r="D4663" s="90">
        <v>44834</v>
      </c>
      <c r="AI4663" s="89">
        <v>3.0816669999999999</v>
      </c>
    </row>
    <row r="4664" spans="1:35" s="89" customFormat="1" x14ac:dyDescent="0.45">
      <c r="A4664" s="89" t="s">
        <v>65</v>
      </c>
      <c r="B4664" s="89" t="s">
        <v>66</v>
      </c>
      <c r="C4664" s="89" t="s">
        <v>48</v>
      </c>
      <c r="D4664" s="90">
        <v>44835</v>
      </c>
      <c r="AI4664" s="89">
        <v>3.0816669999999999</v>
      </c>
    </row>
    <row r="4665" spans="1:35" s="89" customFormat="1" x14ac:dyDescent="0.45">
      <c r="A4665" s="89" t="s">
        <v>65</v>
      </c>
      <c r="B4665" s="89" t="s">
        <v>66</v>
      </c>
      <c r="C4665" s="89" t="s">
        <v>48</v>
      </c>
      <c r="D4665" s="90">
        <v>44836</v>
      </c>
      <c r="AI4665" s="89">
        <v>3.0816669999999999</v>
      </c>
    </row>
    <row r="4666" spans="1:35" s="89" customFormat="1" x14ac:dyDescent="0.45">
      <c r="A4666" s="89" t="s">
        <v>65</v>
      </c>
      <c r="B4666" s="89" t="s">
        <v>66</v>
      </c>
      <c r="C4666" s="89" t="s">
        <v>48</v>
      </c>
      <c r="D4666" s="90">
        <v>44837</v>
      </c>
      <c r="AI4666" s="89">
        <v>3.0816669999999999</v>
      </c>
    </row>
    <row r="4667" spans="1:35" s="89" customFormat="1" x14ac:dyDescent="0.45">
      <c r="A4667" s="89" t="s">
        <v>65</v>
      </c>
      <c r="B4667" s="89" t="s">
        <v>66</v>
      </c>
      <c r="C4667" s="89" t="s">
        <v>48</v>
      </c>
      <c r="D4667" s="90">
        <v>44838</v>
      </c>
      <c r="AI4667" s="89">
        <v>3.0816669999999999</v>
      </c>
    </row>
    <row r="4668" spans="1:35" s="89" customFormat="1" x14ac:dyDescent="0.45">
      <c r="A4668" s="89" t="s">
        <v>65</v>
      </c>
      <c r="B4668" s="89" t="s">
        <v>66</v>
      </c>
      <c r="C4668" s="89" t="s">
        <v>48</v>
      </c>
      <c r="D4668" s="90">
        <v>44839</v>
      </c>
      <c r="AI4668" s="89">
        <v>3.0816669999999999</v>
      </c>
    </row>
    <row r="4669" spans="1:35" s="89" customFormat="1" x14ac:dyDescent="0.45">
      <c r="A4669" s="89" t="s">
        <v>65</v>
      </c>
      <c r="B4669" s="89" t="s">
        <v>66</v>
      </c>
      <c r="C4669" s="89" t="s">
        <v>48</v>
      </c>
      <c r="D4669" s="90">
        <v>44840</v>
      </c>
      <c r="AI4669" s="89">
        <v>3.0816669999999999</v>
      </c>
    </row>
    <row r="4670" spans="1:35" s="89" customFormat="1" x14ac:dyDescent="0.45">
      <c r="A4670" s="89" t="s">
        <v>65</v>
      </c>
      <c r="B4670" s="89" t="s">
        <v>66</v>
      </c>
      <c r="C4670" s="89" t="s">
        <v>48</v>
      </c>
      <c r="D4670" s="90">
        <v>44841</v>
      </c>
      <c r="AI4670" s="89">
        <v>3.0816669999999999</v>
      </c>
    </row>
    <row r="4671" spans="1:35" s="89" customFormat="1" x14ac:dyDescent="0.45">
      <c r="A4671" s="89" t="s">
        <v>65</v>
      </c>
      <c r="B4671" s="89" t="s">
        <v>66</v>
      </c>
      <c r="C4671" s="89" t="s">
        <v>48</v>
      </c>
      <c r="D4671" s="90">
        <v>44842</v>
      </c>
      <c r="AI4671" s="89">
        <v>3.0816669999999999</v>
      </c>
    </row>
    <row r="4672" spans="1:35" s="89" customFormat="1" x14ac:dyDescent="0.45">
      <c r="A4672" s="89" t="s">
        <v>65</v>
      </c>
      <c r="B4672" s="89" t="s">
        <v>66</v>
      </c>
      <c r="C4672" s="89" t="s">
        <v>48</v>
      </c>
      <c r="D4672" s="90">
        <v>44843</v>
      </c>
      <c r="AI4672" s="89">
        <v>3.0816669999999999</v>
      </c>
    </row>
    <row r="4673" spans="1:35" s="89" customFormat="1" x14ac:dyDescent="0.45">
      <c r="A4673" s="89" t="s">
        <v>65</v>
      </c>
      <c r="B4673" s="89" t="s">
        <v>66</v>
      </c>
      <c r="C4673" s="89" t="s">
        <v>48</v>
      </c>
      <c r="D4673" s="90">
        <v>44844</v>
      </c>
      <c r="AI4673" s="89">
        <v>3.0816669999999999</v>
      </c>
    </row>
    <row r="4674" spans="1:35" s="89" customFormat="1" x14ac:dyDescent="0.45">
      <c r="A4674" s="89" t="s">
        <v>65</v>
      </c>
      <c r="B4674" s="89" t="s">
        <v>66</v>
      </c>
      <c r="C4674" s="89" t="s">
        <v>48</v>
      </c>
      <c r="D4674" s="90">
        <v>44845</v>
      </c>
      <c r="AI4674" s="89">
        <v>3.0816669999999999</v>
      </c>
    </row>
    <row r="4675" spans="1:35" s="89" customFormat="1" x14ac:dyDescent="0.45">
      <c r="A4675" s="89" t="s">
        <v>65</v>
      </c>
      <c r="B4675" s="89" t="s">
        <v>66</v>
      </c>
      <c r="C4675" s="89" t="s">
        <v>48</v>
      </c>
      <c r="D4675" s="90">
        <v>44846</v>
      </c>
      <c r="AI4675" s="89">
        <v>3.0816669999999999</v>
      </c>
    </row>
    <row r="4676" spans="1:35" s="89" customFormat="1" x14ac:dyDescent="0.45">
      <c r="A4676" s="89" t="s">
        <v>65</v>
      </c>
      <c r="B4676" s="89" t="s">
        <v>66</v>
      </c>
      <c r="C4676" s="89" t="s">
        <v>48</v>
      </c>
      <c r="D4676" s="90">
        <v>44847</v>
      </c>
      <c r="AI4676" s="89">
        <v>3.0816669999999999</v>
      </c>
    </row>
    <row r="4677" spans="1:35" s="89" customFormat="1" x14ac:dyDescent="0.45">
      <c r="A4677" s="89" t="s">
        <v>65</v>
      </c>
      <c r="B4677" s="89" t="s">
        <v>66</v>
      </c>
      <c r="C4677" s="89" t="s">
        <v>48</v>
      </c>
      <c r="D4677" s="90">
        <v>44848</v>
      </c>
      <c r="AI4677" s="89">
        <v>3.0816669999999999</v>
      </c>
    </row>
    <row r="4678" spans="1:35" s="89" customFormat="1" x14ac:dyDescent="0.45">
      <c r="A4678" s="89" t="s">
        <v>65</v>
      </c>
      <c r="B4678" s="89" t="s">
        <v>66</v>
      </c>
      <c r="C4678" s="89" t="s">
        <v>48</v>
      </c>
      <c r="D4678" s="90">
        <v>44849</v>
      </c>
      <c r="AI4678" s="89">
        <v>3.0816669999999999</v>
      </c>
    </row>
    <row r="4679" spans="1:35" s="89" customFormat="1" x14ac:dyDescent="0.45">
      <c r="A4679" s="89" t="s">
        <v>65</v>
      </c>
      <c r="B4679" s="89" t="s">
        <v>66</v>
      </c>
      <c r="C4679" s="89" t="s">
        <v>48</v>
      </c>
      <c r="D4679" s="90">
        <v>44850</v>
      </c>
      <c r="AI4679" s="89">
        <v>3.0816669999999999</v>
      </c>
    </row>
    <row r="4680" spans="1:35" s="89" customFormat="1" x14ac:dyDescent="0.45">
      <c r="A4680" s="89" t="s">
        <v>65</v>
      </c>
      <c r="B4680" s="89" t="s">
        <v>66</v>
      </c>
      <c r="C4680" s="89" t="s">
        <v>48</v>
      </c>
      <c r="D4680" s="90">
        <v>44851</v>
      </c>
      <c r="AI4680" s="89">
        <v>3.0816669999999999</v>
      </c>
    </row>
    <row r="4681" spans="1:35" s="89" customFormat="1" x14ac:dyDescent="0.45">
      <c r="A4681" s="89" t="s">
        <v>65</v>
      </c>
      <c r="B4681" s="89" t="s">
        <v>66</v>
      </c>
      <c r="C4681" s="89" t="s">
        <v>48</v>
      </c>
      <c r="D4681" s="90">
        <v>44852</v>
      </c>
      <c r="AI4681" s="89">
        <v>3.0816669999999999</v>
      </c>
    </row>
    <row r="4682" spans="1:35" s="89" customFormat="1" x14ac:dyDescent="0.45">
      <c r="A4682" s="89" t="s">
        <v>65</v>
      </c>
      <c r="B4682" s="89" t="s">
        <v>66</v>
      </c>
      <c r="C4682" s="89" t="s">
        <v>48</v>
      </c>
      <c r="D4682" s="90">
        <v>44853</v>
      </c>
      <c r="AI4682" s="89">
        <v>3.0816669999999999</v>
      </c>
    </row>
    <row r="4683" spans="1:35" s="89" customFormat="1" x14ac:dyDescent="0.45">
      <c r="A4683" s="89" t="s">
        <v>65</v>
      </c>
      <c r="B4683" s="89" t="s">
        <v>66</v>
      </c>
      <c r="C4683" s="89" t="s">
        <v>48</v>
      </c>
      <c r="D4683" s="90">
        <v>44854</v>
      </c>
      <c r="AI4683" s="89">
        <v>3.0816669999999999</v>
      </c>
    </row>
    <row r="4684" spans="1:35" s="89" customFormat="1" x14ac:dyDescent="0.45">
      <c r="A4684" s="89" t="s">
        <v>65</v>
      </c>
      <c r="B4684" s="89" t="s">
        <v>66</v>
      </c>
      <c r="C4684" s="89" t="s">
        <v>48</v>
      </c>
      <c r="D4684" s="90">
        <v>44855</v>
      </c>
      <c r="AI4684" s="89">
        <v>3.0816669999999999</v>
      </c>
    </row>
    <row r="4685" spans="1:35" s="89" customFormat="1" x14ac:dyDescent="0.45">
      <c r="A4685" s="89" t="s">
        <v>65</v>
      </c>
      <c r="B4685" s="89" t="s">
        <v>66</v>
      </c>
      <c r="C4685" s="89" t="s">
        <v>48</v>
      </c>
      <c r="D4685" s="90">
        <v>44856</v>
      </c>
      <c r="AI4685" s="89">
        <v>3.0816669999999999</v>
      </c>
    </row>
    <row r="4686" spans="1:35" s="89" customFormat="1" x14ac:dyDescent="0.45">
      <c r="A4686" s="89" t="s">
        <v>65</v>
      </c>
      <c r="B4686" s="89" t="s">
        <v>66</v>
      </c>
      <c r="C4686" s="89" t="s">
        <v>48</v>
      </c>
      <c r="D4686" s="90">
        <v>44857</v>
      </c>
      <c r="AI4686" s="89">
        <v>3.0816669999999999</v>
      </c>
    </row>
    <row r="4687" spans="1:35" s="89" customFormat="1" x14ac:dyDescent="0.45">
      <c r="A4687" s="89" t="s">
        <v>65</v>
      </c>
      <c r="B4687" s="89" t="s">
        <v>66</v>
      </c>
      <c r="C4687" s="89" t="s">
        <v>48</v>
      </c>
      <c r="D4687" s="90">
        <v>44858</v>
      </c>
      <c r="AI4687" s="89">
        <v>3.0816669999999999</v>
      </c>
    </row>
    <row r="4688" spans="1:35" s="89" customFormat="1" x14ac:dyDescent="0.45">
      <c r="A4688" s="89" t="s">
        <v>65</v>
      </c>
      <c r="B4688" s="89" t="s">
        <v>66</v>
      </c>
      <c r="C4688" s="89" t="s">
        <v>48</v>
      </c>
      <c r="D4688" s="90">
        <v>44859</v>
      </c>
      <c r="AI4688" s="89">
        <v>3.0816669999999999</v>
      </c>
    </row>
    <row r="4689" spans="1:35" s="89" customFormat="1" x14ac:dyDescent="0.45">
      <c r="A4689" s="89" t="s">
        <v>65</v>
      </c>
      <c r="B4689" s="89" t="s">
        <v>66</v>
      </c>
      <c r="C4689" s="89" t="s">
        <v>48</v>
      </c>
      <c r="D4689" s="90">
        <v>44860</v>
      </c>
      <c r="AI4689" s="89">
        <v>3.0816669999999999</v>
      </c>
    </row>
    <row r="4690" spans="1:35" s="89" customFormat="1" x14ac:dyDescent="0.45">
      <c r="A4690" s="89" t="s">
        <v>65</v>
      </c>
      <c r="B4690" s="89" t="s">
        <v>66</v>
      </c>
      <c r="C4690" s="89" t="s">
        <v>48</v>
      </c>
      <c r="D4690" s="90">
        <v>44861</v>
      </c>
      <c r="AI4690" s="89">
        <v>3.0816669999999999</v>
      </c>
    </row>
    <row r="4691" spans="1:35" s="89" customFormat="1" x14ac:dyDescent="0.45">
      <c r="A4691" s="89" t="s">
        <v>65</v>
      </c>
      <c r="B4691" s="89" t="s">
        <v>66</v>
      </c>
      <c r="C4691" s="89" t="s">
        <v>48</v>
      </c>
      <c r="D4691" s="90">
        <v>44862</v>
      </c>
      <c r="AI4691" s="89">
        <v>3.0816669999999999</v>
      </c>
    </row>
    <row r="4692" spans="1:35" s="89" customFormat="1" x14ac:dyDescent="0.45">
      <c r="A4692" s="89" t="s">
        <v>65</v>
      </c>
      <c r="B4692" s="89" t="s">
        <v>66</v>
      </c>
      <c r="C4692" s="89" t="s">
        <v>48</v>
      </c>
      <c r="D4692" s="90">
        <v>44863</v>
      </c>
      <c r="AI4692" s="89">
        <v>3.2100697920000001</v>
      </c>
    </row>
    <row r="4693" spans="1:35" s="89" customFormat="1" x14ac:dyDescent="0.45">
      <c r="A4693" s="89" t="s">
        <v>65</v>
      </c>
      <c r="B4693" s="89" t="s">
        <v>66</v>
      </c>
      <c r="C4693" s="89" t="s">
        <v>48</v>
      </c>
      <c r="D4693" s="90">
        <v>44864</v>
      </c>
      <c r="AI4693" s="89">
        <v>3.0816669999999999</v>
      </c>
    </row>
    <row r="4694" spans="1:35" s="89" customFormat="1" x14ac:dyDescent="0.45">
      <c r="A4694" s="89" t="s">
        <v>65</v>
      </c>
      <c r="B4694" s="89" t="s">
        <v>66</v>
      </c>
      <c r="C4694" s="89" t="s">
        <v>48</v>
      </c>
      <c r="D4694" s="90">
        <v>44865</v>
      </c>
      <c r="AI4694" s="89">
        <v>3.0816669999999999</v>
      </c>
    </row>
    <row r="4695" spans="1:35" s="89" customFormat="1" x14ac:dyDescent="0.45">
      <c r="A4695" s="89" t="s">
        <v>65</v>
      </c>
      <c r="B4695" s="89" t="s">
        <v>66</v>
      </c>
      <c r="C4695" s="89" t="s">
        <v>48</v>
      </c>
      <c r="D4695" s="90">
        <v>44866</v>
      </c>
      <c r="AI4695" s="89">
        <v>3.0816669999999999</v>
      </c>
    </row>
    <row r="4696" spans="1:35" s="89" customFormat="1" x14ac:dyDescent="0.45">
      <c r="A4696" s="89" t="s">
        <v>65</v>
      </c>
      <c r="B4696" s="89" t="s">
        <v>66</v>
      </c>
      <c r="C4696" s="89" t="s">
        <v>48</v>
      </c>
      <c r="D4696" s="90">
        <v>44867</v>
      </c>
      <c r="AI4696" s="89">
        <v>3.0816669999999999</v>
      </c>
    </row>
    <row r="4697" spans="1:35" s="89" customFormat="1" x14ac:dyDescent="0.45">
      <c r="A4697" s="89" t="s">
        <v>65</v>
      </c>
      <c r="B4697" s="89" t="s">
        <v>66</v>
      </c>
      <c r="C4697" s="89" t="s">
        <v>48</v>
      </c>
      <c r="D4697" s="90">
        <v>44868</v>
      </c>
      <c r="AI4697" s="89">
        <v>3.0816669999999999</v>
      </c>
    </row>
    <row r="4698" spans="1:35" s="89" customFormat="1" x14ac:dyDescent="0.45">
      <c r="A4698" s="89" t="s">
        <v>65</v>
      </c>
      <c r="B4698" s="89" t="s">
        <v>66</v>
      </c>
      <c r="C4698" s="89" t="s">
        <v>48</v>
      </c>
      <c r="D4698" s="90">
        <v>44869</v>
      </c>
      <c r="AI4698" s="89">
        <v>3.0816669999999999</v>
      </c>
    </row>
    <row r="4699" spans="1:35" s="89" customFormat="1" x14ac:dyDescent="0.45">
      <c r="A4699" s="89" t="s">
        <v>65</v>
      </c>
      <c r="B4699" s="89" t="s">
        <v>66</v>
      </c>
      <c r="C4699" s="89" t="s">
        <v>48</v>
      </c>
      <c r="D4699" s="90">
        <v>44870</v>
      </c>
      <c r="AI4699" s="89">
        <v>3.0816669999999999</v>
      </c>
    </row>
    <row r="4700" spans="1:35" s="89" customFormat="1" x14ac:dyDescent="0.45">
      <c r="A4700" s="89" t="s">
        <v>65</v>
      </c>
      <c r="B4700" s="89" t="s">
        <v>66</v>
      </c>
      <c r="C4700" s="89" t="s">
        <v>48</v>
      </c>
      <c r="D4700" s="90">
        <v>44871</v>
      </c>
      <c r="AI4700" s="89">
        <v>3.0816669999999999</v>
      </c>
    </row>
    <row r="4701" spans="1:35" s="89" customFormat="1" x14ac:dyDescent="0.45">
      <c r="A4701" s="89" t="s">
        <v>65</v>
      </c>
      <c r="B4701" s="89" t="s">
        <v>66</v>
      </c>
      <c r="C4701" s="89" t="s">
        <v>48</v>
      </c>
      <c r="D4701" s="90">
        <v>44872</v>
      </c>
      <c r="AI4701" s="89">
        <v>3.0816669999999999</v>
      </c>
    </row>
    <row r="4702" spans="1:35" s="89" customFormat="1" x14ac:dyDescent="0.45">
      <c r="A4702" s="89" t="s">
        <v>65</v>
      </c>
      <c r="B4702" s="89" t="s">
        <v>66</v>
      </c>
      <c r="C4702" s="89" t="s">
        <v>48</v>
      </c>
      <c r="D4702" s="90">
        <v>44873</v>
      </c>
      <c r="AI4702" s="89">
        <v>3.0816669999999999</v>
      </c>
    </row>
    <row r="4703" spans="1:35" s="89" customFormat="1" x14ac:dyDescent="0.45">
      <c r="A4703" s="89" t="s">
        <v>65</v>
      </c>
      <c r="B4703" s="89" t="s">
        <v>66</v>
      </c>
      <c r="C4703" s="89" t="s">
        <v>48</v>
      </c>
      <c r="D4703" s="90">
        <v>44874</v>
      </c>
      <c r="AI4703" s="89">
        <v>3.0816669999999999</v>
      </c>
    </row>
    <row r="4704" spans="1:35" s="89" customFormat="1" x14ac:dyDescent="0.45">
      <c r="A4704" s="89" t="s">
        <v>65</v>
      </c>
      <c r="B4704" s="89" t="s">
        <v>66</v>
      </c>
      <c r="C4704" s="89" t="s">
        <v>48</v>
      </c>
      <c r="D4704" s="90">
        <v>44875</v>
      </c>
      <c r="AI4704" s="89">
        <v>3.0816669999999999</v>
      </c>
    </row>
    <row r="4705" spans="1:35" s="89" customFormat="1" x14ac:dyDescent="0.45">
      <c r="A4705" s="89" t="s">
        <v>65</v>
      </c>
      <c r="B4705" s="89" t="s">
        <v>66</v>
      </c>
      <c r="C4705" s="89" t="s">
        <v>48</v>
      </c>
      <c r="D4705" s="90">
        <v>44876</v>
      </c>
      <c r="AI4705" s="89">
        <v>3.0816669999999999</v>
      </c>
    </row>
    <row r="4706" spans="1:35" s="89" customFormat="1" x14ac:dyDescent="0.45">
      <c r="A4706" s="89" t="s">
        <v>65</v>
      </c>
      <c r="B4706" s="89" t="s">
        <v>66</v>
      </c>
      <c r="C4706" s="89" t="s">
        <v>48</v>
      </c>
      <c r="D4706" s="90">
        <v>44877</v>
      </c>
      <c r="AI4706" s="89">
        <v>3.0816669999999999</v>
      </c>
    </row>
    <row r="4707" spans="1:35" s="89" customFormat="1" x14ac:dyDescent="0.45">
      <c r="A4707" s="89" t="s">
        <v>65</v>
      </c>
      <c r="B4707" s="89" t="s">
        <v>66</v>
      </c>
      <c r="C4707" s="89" t="s">
        <v>48</v>
      </c>
      <c r="D4707" s="90">
        <v>44878</v>
      </c>
      <c r="AI4707" s="89">
        <v>3.0816669999999999</v>
      </c>
    </row>
    <row r="4708" spans="1:35" s="89" customFormat="1" x14ac:dyDescent="0.45">
      <c r="A4708" s="89" t="s">
        <v>65</v>
      </c>
      <c r="B4708" s="89" t="s">
        <v>66</v>
      </c>
      <c r="C4708" s="89" t="s">
        <v>48</v>
      </c>
      <c r="D4708" s="90">
        <v>44879</v>
      </c>
      <c r="AI4708" s="89">
        <v>3.0816669999999999</v>
      </c>
    </row>
    <row r="4709" spans="1:35" s="89" customFormat="1" x14ac:dyDescent="0.45">
      <c r="A4709" s="89" t="s">
        <v>65</v>
      </c>
      <c r="B4709" s="89" t="s">
        <v>66</v>
      </c>
      <c r="C4709" s="89" t="s">
        <v>48</v>
      </c>
      <c r="D4709" s="90">
        <v>44880</v>
      </c>
      <c r="AI4709" s="89">
        <v>3.0816669999999999</v>
      </c>
    </row>
    <row r="4710" spans="1:35" s="89" customFormat="1" x14ac:dyDescent="0.45">
      <c r="A4710" s="89" t="s">
        <v>65</v>
      </c>
      <c r="B4710" s="89" t="s">
        <v>66</v>
      </c>
      <c r="C4710" s="89" t="s">
        <v>48</v>
      </c>
      <c r="D4710" s="90">
        <v>44881</v>
      </c>
      <c r="AI4710" s="89">
        <v>3.0816669999999999</v>
      </c>
    </row>
    <row r="4711" spans="1:35" s="89" customFormat="1" x14ac:dyDescent="0.45">
      <c r="A4711" s="89" t="s">
        <v>65</v>
      </c>
      <c r="B4711" s="89" t="s">
        <v>66</v>
      </c>
      <c r="C4711" s="89" t="s">
        <v>48</v>
      </c>
      <c r="D4711" s="90">
        <v>44882</v>
      </c>
      <c r="AI4711" s="89">
        <v>3.0816669999999999</v>
      </c>
    </row>
    <row r="4712" spans="1:35" s="89" customFormat="1" x14ac:dyDescent="0.45">
      <c r="A4712" s="89" t="s">
        <v>65</v>
      </c>
      <c r="B4712" s="89" t="s">
        <v>66</v>
      </c>
      <c r="C4712" s="89" t="s">
        <v>48</v>
      </c>
      <c r="D4712" s="90">
        <v>44883</v>
      </c>
      <c r="AI4712" s="89">
        <v>3.0816669999999999</v>
      </c>
    </row>
    <row r="4713" spans="1:35" s="89" customFormat="1" x14ac:dyDescent="0.45">
      <c r="A4713" s="89" t="s">
        <v>65</v>
      </c>
      <c r="B4713" s="89" t="s">
        <v>66</v>
      </c>
      <c r="C4713" s="89" t="s">
        <v>48</v>
      </c>
      <c r="D4713" s="90">
        <v>44884</v>
      </c>
      <c r="AI4713" s="89">
        <v>3.0816669999999999</v>
      </c>
    </row>
    <row r="4714" spans="1:35" s="89" customFormat="1" x14ac:dyDescent="0.45">
      <c r="A4714" s="89" t="s">
        <v>65</v>
      </c>
      <c r="B4714" s="89" t="s">
        <v>66</v>
      </c>
      <c r="C4714" s="89" t="s">
        <v>48</v>
      </c>
      <c r="D4714" s="90">
        <v>44885</v>
      </c>
      <c r="AI4714" s="89">
        <v>3.0816669999999999</v>
      </c>
    </row>
    <row r="4715" spans="1:35" s="89" customFormat="1" x14ac:dyDescent="0.45">
      <c r="A4715" s="89" t="s">
        <v>65</v>
      </c>
      <c r="B4715" s="89" t="s">
        <v>66</v>
      </c>
      <c r="C4715" s="89" t="s">
        <v>48</v>
      </c>
      <c r="D4715" s="90">
        <v>44886</v>
      </c>
      <c r="AI4715" s="89">
        <v>3.0816669999999999</v>
      </c>
    </row>
    <row r="4716" spans="1:35" s="89" customFormat="1" x14ac:dyDescent="0.45">
      <c r="A4716" s="89" t="s">
        <v>65</v>
      </c>
      <c r="B4716" s="89" t="s">
        <v>66</v>
      </c>
      <c r="C4716" s="89" t="s">
        <v>48</v>
      </c>
      <c r="D4716" s="90">
        <v>44887</v>
      </c>
      <c r="AI4716" s="89">
        <v>3.0816669999999999</v>
      </c>
    </row>
    <row r="4717" spans="1:35" s="89" customFormat="1" x14ac:dyDescent="0.45">
      <c r="A4717" s="89" t="s">
        <v>65</v>
      </c>
      <c r="B4717" s="89" t="s">
        <v>66</v>
      </c>
      <c r="C4717" s="89" t="s">
        <v>48</v>
      </c>
      <c r="D4717" s="90">
        <v>44888</v>
      </c>
      <c r="AI4717" s="89">
        <v>3.0816669999999999</v>
      </c>
    </row>
    <row r="4718" spans="1:35" s="89" customFormat="1" x14ac:dyDescent="0.45">
      <c r="A4718" s="89" t="s">
        <v>65</v>
      </c>
      <c r="B4718" s="89" t="s">
        <v>66</v>
      </c>
      <c r="C4718" s="89" t="s">
        <v>48</v>
      </c>
      <c r="D4718" s="90">
        <v>44889</v>
      </c>
      <c r="AI4718" s="89">
        <v>3.0816669999999999</v>
      </c>
    </row>
    <row r="4719" spans="1:35" s="89" customFormat="1" x14ac:dyDescent="0.45">
      <c r="A4719" s="89" t="s">
        <v>65</v>
      </c>
      <c r="B4719" s="89" t="s">
        <v>66</v>
      </c>
      <c r="C4719" s="89" t="s">
        <v>48</v>
      </c>
      <c r="D4719" s="90">
        <v>44890</v>
      </c>
      <c r="AI4719" s="89">
        <v>3.0816669999999999</v>
      </c>
    </row>
    <row r="4720" spans="1:35" s="89" customFormat="1" x14ac:dyDescent="0.45">
      <c r="A4720" s="89" t="s">
        <v>65</v>
      </c>
      <c r="B4720" s="89" t="s">
        <v>66</v>
      </c>
      <c r="C4720" s="89" t="s">
        <v>48</v>
      </c>
      <c r="D4720" s="90">
        <v>44891</v>
      </c>
      <c r="AI4720" s="89">
        <v>3.0816669999999999</v>
      </c>
    </row>
    <row r="4721" spans="1:35" s="89" customFormat="1" x14ac:dyDescent="0.45">
      <c r="A4721" s="89" t="s">
        <v>65</v>
      </c>
      <c r="B4721" s="89" t="s">
        <v>66</v>
      </c>
      <c r="C4721" s="89" t="s">
        <v>48</v>
      </c>
      <c r="D4721" s="90">
        <v>44892</v>
      </c>
      <c r="AI4721" s="89">
        <v>3.0816669999999999</v>
      </c>
    </row>
    <row r="4722" spans="1:35" s="89" customFormat="1" x14ac:dyDescent="0.45">
      <c r="A4722" s="89" t="s">
        <v>65</v>
      </c>
      <c r="B4722" s="89" t="s">
        <v>66</v>
      </c>
      <c r="C4722" s="89" t="s">
        <v>48</v>
      </c>
      <c r="D4722" s="90">
        <v>44893</v>
      </c>
      <c r="AI4722" s="89">
        <v>3.0816669999999999</v>
      </c>
    </row>
    <row r="4723" spans="1:35" s="89" customFormat="1" x14ac:dyDescent="0.45">
      <c r="A4723" s="89" t="s">
        <v>65</v>
      </c>
      <c r="B4723" s="89" t="s">
        <v>66</v>
      </c>
      <c r="C4723" s="89" t="s">
        <v>48</v>
      </c>
      <c r="D4723" s="90">
        <v>44894</v>
      </c>
      <c r="AI4723" s="89">
        <v>3.0816669999999999</v>
      </c>
    </row>
    <row r="4724" spans="1:35" s="89" customFormat="1" x14ac:dyDescent="0.45">
      <c r="A4724" s="89" t="s">
        <v>65</v>
      </c>
      <c r="B4724" s="89" t="s">
        <v>66</v>
      </c>
      <c r="C4724" s="89" t="s">
        <v>48</v>
      </c>
      <c r="D4724" s="90">
        <v>44895</v>
      </c>
      <c r="AI4724" s="89">
        <v>3.0816669999999999</v>
      </c>
    </row>
    <row r="4725" spans="1:35" s="89" customFormat="1" x14ac:dyDescent="0.45">
      <c r="A4725" s="89" t="s">
        <v>65</v>
      </c>
      <c r="B4725" s="89" t="s">
        <v>66</v>
      </c>
      <c r="C4725" s="89" t="s">
        <v>48</v>
      </c>
      <c r="D4725" s="90">
        <v>44896</v>
      </c>
      <c r="AI4725" s="89">
        <v>3.0816669999999999</v>
      </c>
    </row>
    <row r="4726" spans="1:35" s="89" customFormat="1" x14ac:dyDescent="0.45">
      <c r="A4726" s="89" t="s">
        <v>65</v>
      </c>
      <c r="B4726" s="89" t="s">
        <v>66</v>
      </c>
      <c r="C4726" s="89" t="s">
        <v>48</v>
      </c>
      <c r="D4726" s="90">
        <v>44897</v>
      </c>
      <c r="AI4726" s="89">
        <v>3.0816669999999999</v>
      </c>
    </row>
    <row r="4727" spans="1:35" s="89" customFormat="1" x14ac:dyDescent="0.45">
      <c r="A4727" s="89" t="s">
        <v>65</v>
      </c>
      <c r="B4727" s="89" t="s">
        <v>66</v>
      </c>
      <c r="C4727" s="89" t="s">
        <v>48</v>
      </c>
      <c r="D4727" s="90">
        <v>44898</v>
      </c>
      <c r="AI4727" s="89">
        <v>3.0816669999999999</v>
      </c>
    </row>
    <row r="4728" spans="1:35" s="89" customFormat="1" x14ac:dyDescent="0.45">
      <c r="A4728" s="89" t="s">
        <v>65</v>
      </c>
      <c r="B4728" s="89" t="s">
        <v>66</v>
      </c>
      <c r="C4728" s="89" t="s">
        <v>48</v>
      </c>
      <c r="D4728" s="90">
        <v>44899</v>
      </c>
      <c r="AI4728" s="89">
        <v>3.0816669999999999</v>
      </c>
    </row>
    <row r="4729" spans="1:35" s="89" customFormat="1" x14ac:dyDescent="0.45">
      <c r="A4729" s="89" t="s">
        <v>65</v>
      </c>
      <c r="B4729" s="89" t="s">
        <v>66</v>
      </c>
      <c r="C4729" s="89" t="s">
        <v>48</v>
      </c>
      <c r="D4729" s="90">
        <v>44900</v>
      </c>
      <c r="AI4729" s="89">
        <v>3.0816669999999999</v>
      </c>
    </row>
    <row r="4730" spans="1:35" s="89" customFormat="1" x14ac:dyDescent="0.45">
      <c r="A4730" s="89" t="s">
        <v>65</v>
      </c>
      <c r="B4730" s="89" t="s">
        <v>66</v>
      </c>
      <c r="C4730" s="89" t="s">
        <v>48</v>
      </c>
      <c r="D4730" s="90">
        <v>44901</v>
      </c>
      <c r="AI4730" s="89">
        <v>3.0816669999999999</v>
      </c>
    </row>
    <row r="4731" spans="1:35" s="89" customFormat="1" x14ac:dyDescent="0.45">
      <c r="A4731" s="89" t="s">
        <v>65</v>
      </c>
      <c r="B4731" s="89" t="s">
        <v>66</v>
      </c>
      <c r="C4731" s="89" t="s">
        <v>48</v>
      </c>
      <c r="D4731" s="90">
        <v>44902</v>
      </c>
      <c r="AI4731" s="89">
        <v>3.0816669999999999</v>
      </c>
    </row>
    <row r="4732" spans="1:35" s="89" customFormat="1" x14ac:dyDescent="0.45">
      <c r="A4732" s="89" t="s">
        <v>65</v>
      </c>
      <c r="B4732" s="89" t="s">
        <v>66</v>
      </c>
      <c r="C4732" s="89" t="s">
        <v>48</v>
      </c>
      <c r="D4732" s="90">
        <v>44903</v>
      </c>
      <c r="AI4732" s="89">
        <v>3.0816669999999999</v>
      </c>
    </row>
    <row r="4733" spans="1:35" s="89" customFormat="1" x14ac:dyDescent="0.45">
      <c r="A4733" s="89" t="s">
        <v>65</v>
      </c>
      <c r="B4733" s="89" t="s">
        <v>66</v>
      </c>
      <c r="C4733" s="89" t="s">
        <v>48</v>
      </c>
      <c r="D4733" s="90">
        <v>44904</v>
      </c>
      <c r="AI4733" s="89">
        <v>3.0816669999999999</v>
      </c>
    </row>
    <row r="4734" spans="1:35" s="89" customFormat="1" x14ac:dyDescent="0.45">
      <c r="A4734" s="89" t="s">
        <v>65</v>
      </c>
      <c r="B4734" s="89" t="s">
        <v>66</v>
      </c>
      <c r="C4734" s="89" t="s">
        <v>48</v>
      </c>
      <c r="D4734" s="90">
        <v>44905</v>
      </c>
      <c r="AI4734" s="89">
        <v>3.0816669999999999</v>
      </c>
    </row>
    <row r="4735" spans="1:35" s="89" customFormat="1" x14ac:dyDescent="0.45">
      <c r="A4735" s="89" t="s">
        <v>65</v>
      </c>
      <c r="B4735" s="89" t="s">
        <v>66</v>
      </c>
      <c r="C4735" s="89" t="s">
        <v>48</v>
      </c>
      <c r="D4735" s="90">
        <v>44906</v>
      </c>
      <c r="AI4735" s="89">
        <v>3.0816669999999999</v>
      </c>
    </row>
    <row r="4736" spans="1:35" s="89" customFormat="1" x14ac:dyDescent="0.45">
      <c r="A4736" s="89" t="s">
        <v>65</v>
      </c>
      <c r="B4736" s="89" t="s">
        <v>66</v>
      </c>
      <c r="C4736" s="89" t="s">
        <v>48</v>
      </c>
      <c r="D4736" s="90">
        <v>44907</v>
      </c>
      <c r="AI4736" s="89">
        <v>3.0816669999999999</v>
      </c>
    </row>
    <row r="4737" spans="1:35" s="89" customFormat="1" x14ac:dyDescent="0.45">
      <c r="A4737" s="89" t="s">
        <v>65</v>
      </c>
      <c r="B4737" s="89" t="s">
        <v>66</v>
      </c>
      <c r="C4737" s="89" t="s">
        <v>48</v>
      </c>
      <c r="D4737" s="90">
        <v>44908</v>
      </c>
      <c r="AI4737" s="89">
        <v>3.0816669999999999</v>
      </c>
    </row>
    <row r="4738" spans="1:35" s="89" customFormat="1" x14ac:dyDescent="0.45">
      <c r="A4738" s="89" t="s">
        <v>65</v>
      </c>
      <c r="B4738" s="89" t="s">
        <v>66</v>
      </c>
      <c r="C4738" s="89" t="s">
        <v>48</v>
      </c>
      <c r="D4738" s="90">
        <v>44909</v>
      </c>
      <c r="AI4738" s="89">
        <v>3.0816669999999999</v>
      </c>
    </row>
    <row r="4739" spans="1:35" s="89" customFormat="1" x14ac:dyDescent="0.45">
      <c r="A4739" s="89" t="s">
        <v>65</v>
      </c>
      <c r="B4739" s="89" t="s">
        <v>66</v>
      </c>
      <c r="C4739" s="89" t="s">
        <v>48</v>
      </c>
      <c r="D4739" s="90">
        <v>44910</v>
      </c>
      <c r="AI4739" s="89">
        <v>3.0816669999999999</v>
      </c>
    </row>
    <row r="4740" spans="1:35" s="89" customFormat="1" x14ac:dyDescent="0.45">
      <c r="A4740" s="89" t="s">
        <v>65</v>
      </c>
      <c r="B4740" s="89" t="s">
        <v>66</v>
      </c>
      <c r="C4740" s="89" t="s">
        <v>48</v>
      </c>
      <c r="D4740" s="90">
        <v>44911</v>
      </c>
      <c r="AI4740" s="89">
        <v>3.0816669999999999</v>
      </c>
    </row>
    <row r="4741" spans="1:35" s="89" customFormat="1" x14ac:dyDescent="0.45">
      <c r="A4741" s="89" t="s">
        <v>65</v>
      </c>
      <c r="B4741" s="89" t="s">
        <v>66</v>
      </c>
      <c r="C4741" s="89" t="s">
        <v>48</v>
      </c>
      <c r="D4741" s="90">
        <v>44912</v>
      </c>
      <c r="AI4741" s="89">
        <v>3.0816669999999999</v>
      </c>
    </row>
    <row r="4742" spans="1:35" s="89" customFormat="1" x14ac:dyDescent="0.45">
      <c r="A4742" s="89" t="s">
        <v>65</v>
      </c>
      <c r="B4742" s="89" t="s">
        <v>66</v>
      </c>
      <c r="C4742" s="89" t="s">
        <v>48</v>
      </c>
      <c r="D4742" s="90">
        <v>44913</v>
      </c>
      <c r="AI4742" s="89">
        <v>3.0816669999999999</v>
      </c>
    </row>
    <row r="4743" spans="1:35" s="89" customFormat="1" x14ac:dyDescent="0.45">
      <c r="A4743" s="89" t="s">
        <v>65</v>
      </c>
      <c r="B4743" s="89" t="s">
        <v>66</v>
      </c>
      <c r="C4743" s="89" t="s">
        <v>48</v>
      </c>
      <c r="D4743" s="90">
        <v>44914</v>
      </c>
      <c r="AI4743" s="89">
        <v>3.0816669999999999</v>
      </c>
    </row>
    <row r="4744" spans="1:35" s="89" customFormat="1" x14ac:dyDescent="0.45">
      <c r="A4744" s="89" t="s">
        <v>65</v>
      </c>
      <c r="B4744" s="89" t="s">
        <v>66</v>
      </c>
      <c r="C4744" s="89" t="s">
        <v>48</v>
      </c>
      <c r="D4744" s="90">
        <v>44915</v>
      </c>
      <c r="AI4744" s="89">
        <v>3.0816669999999999</v>
      </c>
    </row>
    <row r="4745" spans="1:35" s="89" customFormat="1" x14ac:dyDescent="0.45">
      <c r="A4745" s="89" t="s">
        <v>65</v>
      </c>
      <c r="B4745" s="89" t="s">
        <v>66</v>
      </c>
      <c r="C4745" s="89" t="s">
        <v>48</v>
      </c>
      <c r="D4745" s="90">
        <v>44916</v>
      </c>
      <c r="AI4745" s="89">
        <v>3.0816669999999999</v>
      </c>
    </row>
    <row r="4746" spans="1:35" s="89" customFormat="1" x14ac:dyDescent="0.45">
      <c r="A4746" s="89" t="s">
        <v>65</v>
      </c>
      <c r="B4746" s="89" t="s">
        <v>66</v>
      </c>
      <c r="C4746" s="89" t="s">
        <v>48</v>
      </c>
      <c r="D4746" s="90">
        <v>44917</v>
      </c>
      <c r="AI4746" s="89">
        <v>3.0816669999999999</v>
      </c>
    </row>
    <row r="4747" spans="1:35" s="89" customFormat="1" x14ac:dyDescent="0.45">
      <c r="A4747" s="89" t="s">
        <v>65</v>
      </c>
      <c r="B4747" s="89" t="s">
        <v>66</v>
      </c>
      <c r="C4747" s="89" t="s">
        <v>48</v>
      </c>
      <c r="D4747" s="90">
        <v>44918</v>
      </c>
      <c r="AI4747" s="89">
        <v>3.0816669999999999</v>
      </c>
    </row>
    <row r="4748" spans="1:35" s="89" customFormat="1" x14ac:dyDescent="0.45">
      <c r="A4748" s="89" t="s">
        <v>65</v>
      </c>
      <c r="B4748" s="89" t="s">
        <v>66</v>
      </c>
      <c r="C4748" s="89" t="s">
        <v>48</v>
      </c>
      <c r="D4748" s="90">
        <v>44919</v>
      </c>
      <c r="AI4748" s="89">
        <v>3.0816669999999999</v>
      </c>
    </row>
    <row r="4749" spans="1:35" s="89" customFormat="1" x14ac:dyDescent="0.45">
      <c r="A4749" s="89" t="s">
        <v>65</v>
      </c>
      <c r="B4749" s="89" t="s">
        <v>66</v>
      </c>
      <c r="C4749" s="89" t="s">
        <v>48</v>
      </c>
      <c r="D4749" s="90">
        <v>44920</v>
      </c>
      <c r="AI4749" s="89">
        <v>3.0816669999999999</v>
      </c>
    </row>
    <row r="4750" spans="1:35" s="89" customFormat="1" x14ac:dyDescent="0.45">
      <c r="A4750" s="89" t="s">
        <v>65</v>
      </c>
      <c r="B4750" s="89" t="s">
        <v>66</v>
      </c>
      <c r="C4750" s="89" t="s">
        <v>48</v>
      </c>
      <c r="D4750" s="90">
        <v>44921</v>
      </c>
      <c r="AI4750" s="89">
        <v>3.0816669999999999</v>
      </c>
    </row>
    <row r="4751" spans="1:35" s="89" customFormat="1" x14ac:dyDescent="0.45">
      <c r="A4751" s="89" t="s">
        <v>65</v>
      </c>
      <c r="B4751" s="89" t="s">
        <v>66</v>
      </c>
      <c r="C4751" s="89" t="s">
        <v>48</v>
      </c>
      <c r="D4751" s="90">
        <v>44922</v>
      </c>
      <c r="AI4751" s="89">
        <v>3.0816669999999999</v>
      </c>
    </row>
    <row r="4752" spans="1:35" s="89" customFormat="1" x14ac:dyDescent="0.45">
      <c r="A4752" s="89" t="s">
        <v>65</v>
      </c>
      <c r="B4752" s="89" t="s">
        <v>66</v>
      </c>
      <c r="C4752" s="89" t="s">
        <v>48</v>
      </c>
      <c r="D4752" s="90">
        <v>44923</v>
      </c>
      <c r="AI4752" s="89">
        <v>3.0816669999999999</v>
      </c>
    </row>
    <row r="4753" spans="1:35" s="89" customFormat="1" x14ac:dyDescent="0.45">
      <c r="A4753" s="89" t="s">
        <v>65</v>
      </c>
      <c r="B4753" s="89" t="s">
        <v>66</v>
      </c>
      <c r="C4753" s="89" t="s">
        <v>48</v>
      </c>
      <c r="D4753" s="90">
        <v>44924</v>
      </c>
      <c r="AI4753" s="89">
        <v>3.0816669999999999</v>
      </c>
    </row>
    <row r="4754" spans="1:35" s="89" customFormat="1" x14ac:dyDescent="0.45">
      <c r="A4754" s="89" t="s">
        <v>65</v>
      </c>
      <c r="B4754" s="89" t="s">
        <v>66</v>
      </c>
      <c r="C4754" s="89" t="s">
        <v>48</v>
      </c>
      <c r="D4754" s="90">
        <v>44925</v>
      </c>
      <c r="AI4754" s="89">
        <v>3.0816669999999999</v>
      </c>
    </row>
    <row r="4755" spans="1:35" s="89" customFormat="1" x14ac:dyDescent="0.45">
      <c r="A4755" s="89" t="s">
        <v>65</v>
      </c>
      <c r="B4755" s="89" t="s">
        <v>66</v>
      </c>
      <c r="C4755" s="89" t="s">
        <v>48</v>
      </c>
      <c r="D4755" s="90">
        <v>44926</v>
      </c>
      <c r="AI4755" s="89">
        <v>3.0816669999999999</v>
      </c>
    </row>
    <row r="4756" spans="1:35" s="89" customFormat="1" x14ac:dyDescent="0.45">
      <c r="A4756" s="89" t="s">
        <v>172</v>
      </c>
      <c r="B4756" s="89" t="s">
        <v>173</v>
      </c>
      <c r="C4756" s="89" t="s">
        <v>48</v>
      </c>
      <c r="D4756" s="90">
        <v>44562</v>
      </c>
      <c r="AC4756" s="89">
        <v>37.44</v>
      </c>
      <c r="AI4756" s="89">
        <v>37.442649000000003</v>
      </c>
    </row>
    <row r="4757" spans="1:35" s="89" customFormat="1" x14ac:dyDescent="0.45">
      <c r="A4757" s="89" t="s">
        <v>172</v>
      </c>
      <c r="B4757" s="89" t="s">
        <v>173</v>
      </c>
      <c r="C4757" s="89" t="s">
        <v>48</v>
      </c>
      <c r="D4757" s="90">
        <v>44563</v>
      </c>
      <c r="AC4757" s="89">
        <v>37.44</v>
      </c>
      <c r="AI4757" s="89">
        <v>37.442649000000003</v>
      </c>
    </row>
    <row r="4758" spans="1:35" s="89" customFormat="1" x14ac:dyDescent="0.45">
      <c r="A4758" s="89" t="s">
        <v>172</v>
      </c>
      <c r="B4758" s="89" t="s">
        <v>173</v>
      </c>
      <c r="C4758" s="89" t="s">
        <v>48</v>
      </c>
      <c r="D4758" s="90">
        <v>44564</v>
      </c>
      <c r="AC4758" s="89">
        <v>37.44</v>
      </c>
      <c r="AI4758" s="89">
        <v>37.442649000000003</v>
      </c>
    </row>
    <row r="4759" spans="1:35" s="89" customFormat="1" x14ac:dyDescent="0.45">
      <c r="A4759" s="89" t="s">
        <v>172</v>
      </c>
      <c r="B4759" s="89" t="s">
        <v>173</v>
      </c>
      <c r="C4759" s="89" t="s">
        <v>48</v>
      </c>
      <c r="D4759" s="90">
        <v>44565</v>
      </c>
      <c r="AC4759" s="89">
        <v>37.44</v>
      </c>
      <c r="AI4759" s="89">
        <v>37.442649000000003</v>
      </c>
    </row>
    <row r="4760" spans="1:35" s="89" customFormat="1" x14ac:dyDescent="0.45">
      <c r="A4760" s="89" t="s">
        <v>172</v>
      </c>
      <c r="B4760" s="89" t="s">
        <v>173</v>
      </c>
      <c r="C4760" s="89" t="s">
        <v>48</v>
      </c>
      <c r="D4760" s="90">
        <v>44566</v>
      </c>
      <c r="AC4760" s="89">
        <v>37.44</v>
      </c>
      <c r="AI4760" s="89">
        <v>37.442649000000003</v>
      </c>
    </row>
    <row r="4761" spans="1:35" s="89" customFormat="1" x14ac:dyDescent="0.45">
      <c r="A4761" s="89" t="s">
        <v>172</v>
      </c>
      <c r="B4761" s="89" t="s">
        <v>173</v>
      </c>
      <c r="C4761" s="89" t="s">
        <v>48</v>
      </c>
      <c r="D4761" s="90">
        <v>44567</v>
      </c>
      <c r="AC4761" s="89">
        <v>37.44</v>
      </c>
      <c r="AI4761" s="89">
        <v>37.442649000000003</v>
      </c>
    </row>
    <row r="4762" spans="1:35" s="89" customFormat="1" x14ac:dyDescent="0.45">
      <c r="A4762" s="89" t="s">
        <v>172</v>
      </c>
      <c r="B4762" s="89" t="s">
        <v>173</v>
      </c>
      <c r="C4762" s="89" t="s">
        <v>48</v>
      </c>
      <c r="D4762" s="90">
        <v>44568</v>
      </c>
      <c r="AC4762" s="89">
        <v>37.44</v>
      </c>
      <c r="AI4762" s="89">
        <v>37.442649000000003</v>
      </c>
    </row>
    <row r="4763" spans="1:35" s="89" customFormat="1" x14ac:dyDescent="0.45">
      <c r="A4763" s="89" t="s">
        <v>172</v>
      </c>
      <c r="B4763" s="89" t="s">
        <v>173</v>
      </c>
      <c r="C4763" s="89" t="s">
        <v>48</v>
      </c>
      <c r="D4763" s="90">
        <v>44569</v>
      </c>
      <c r="AC4763" s="89">
        <v>37.44</v>
      </c>
      <c r="AI4763" s="89">
        <v>37.442649000000003</v>
      </c>
    </row>
    <row r="4764" spans="1:35" s="89" customFormat="1" x14ac:dyDescent="0.45">
      <c r="A4764" s="89" t="s">
        <v>172</v>
      </c>
      <c r="B4764" s="89" t="s">
        <v>173</v>
      </c>
      <c r="C4764" s="89" t="s">
        <v>48</v>
      </c>
      <c r="D4764" s="90">
        <v>44570</v>
      </c>
      <c r="AC4764" s="89">
        <v>37.44</v>
      </c>
      <c r="AI4764" s="89">
        <v>37.442649000000003</v>
      </c>
    </row>
    <row r="4765" spans="1:35" s="89" customFormat="1" x14ac:dyDescent="0.45">
      <c r="A4765" s="89" t="s">
        <v>172</v>
      </c>
      <c r="B4765" s="89" t="s">
        <v>173</v>
      </c>
      <c r="C4765" s="89" t="s">
        <v>48</v>
      </c>
      <c r="D4765" s="90">
        <v>44571</v>
      </c>
      <c r="AC4765" s="89">
        <v>37.44</v>
      </c>
      <c r="AI4765" s="89">
        <v>37.442649000000003</v>
      </c>
    </row>
    <row r="4766" spans="1:35" s="89" customFormat="1" x14ac:dyDescent="0.45">
      <c r="A4766" s="89" t="s">
        <v>172</v>
      </c>
      <c r="B4766" s="89" t="s">
        <v>173</v>
      </c>
      <c r="C4766" s="89" t="s">
        <v>48</v>
      </c>
      <c r="D4766" s="90">
        <v>44572</v>
      </c>
      <c r="AC4766" s="89">
        <v>37.44</v>
      </c>
      <c r="AI4766" s="89">
        <v>37.442649000000003</v>
      </c>
    </row>
    <row r="4767" spans="1:35" s="89" customFormat="1" x14ac:dyDescent="0.45">
      <c r="A4767" s="89" t="s">
        <v>172</v>
      </c>
      <c r="B4767" s="89" t="s">
        <v>173</v>
      </c>
      <c r="C4767" s="89" t="s">
        <v>48</v>
      </c>
      <c r="D4767" s="90">
        <v>44573</v>
      </c>
      <c r="AC4767" s="89">
        <v>37.44</v>
      </c>
      <c r="AI4767" s="89">
        <v>37.442649000000003</v>
      </c>
    </row>
    <row r="4768" spans="1:35" s="89" customFormat="1" x14ac:dyDescent="0.45">
      <c r="A4768" s="89" t="s">
        <v>172</v>
      </c>
      <c r="B4768" s="89" t="s">
        <v>173</v>
      </c>
      <c r="C4768" s="89" t="s">
        <v>48</v>
      </c>
      <c r="D4768" s="90">
        <v>44574</v>
      </c>
      <c r="AC4768" s="89">
        <v>37.44</v>
      </c>
      <c r="AI4768" s="89">
        <v>37.442649000000003</v>
      </c>
    </row>
    <row r="4769" spans="1:35" s="89" customFormat="1" x14ac:dyDescent="0.45">
      <c r="A4769" s="89" t="s">
        <v>172</v>
      </c>
      <c r="B4769" s="89" t="s">
        <v>173</v>
      </c>
      <c r="C4769" s="89" t="s">
        <v>48</v>
      </c>
      <c r="D4769" s="90">
        <v>44575</v>
      </c>
      <c r="AC4769" s="89">
        <v>37.44</v>
      </c>
      <c r="AI4769" s="89">
        <v>37.442649000000003</v>
      </c>
    </row>
    <row r="4770" spans="1:35" s="89" customFormat="1" x14ac:dyDescent="0.45">
      <c r="A4770" s="89" t="s">
        <v>172</v>
      </c>
      <c r="B4770" s="89" t="s">
        <v>173</v>
      </c>
      <c r="C4770" s="89" t="s">
        <v>48</v>
      </c>
      <c r="D4770" s="90">
        <v>44576</v>
      </c>
      <c r="AC4770" s="89">
        <v>37.44</v>
      </c>
      <c r="AI4770" s="89">
        <v>37.442649000000003</v>
      </c>
    </row>
    <row r="4771" spans="1:35" s="89" customFormat="1" x14ac:dyDescent="0.45">
      <c r="A4771" s="89" t="s">
        <v>172</v>
      </c>
      <c r="B4771" s="89" t="s">
        <v>173</v>
      </c>
      <c r="C4771" s="89" t="s">
        <v>48</v>
      </c>
      <c r="D4771" s="90">
        <v>44577</v>
      </c>
      <c r="AC4771" s="89">
        <v>37.44</v>
      </c>
      <c r="AI4771" s="89">
        <v>37.442649000000003</v>
      </c>
    </row>
    <row r="4772" spans="1:35" s="89" customFormat="1" x14ac:dyDescent="0.45">
      <c r="A4772" s="89" t="s">
        <v>172</v>
      </c>
      <c r="B4772" s="89" t="s">
        <v>173</v>
      </c>
      <c r="C4772" s="89" t="s">
        <v>48</v>
      </c>
      <c r="D4772" s="90">
        <v>44578</v>
      </c>
      <c r="AC4772" s="89">
        <v>37.44</v>
      </c>
      <c r="AI4772" s="89">
        <v>37.442649000000003</v>
      </c>
    </row>
    <row r="4773" spans="1:35" s="89" customFormat="1" x14ac:dyDescent="0.45">
      <c r="A4773" s="89" t="s">
        <v>172</v>
      </c>
      <c r="B4773" s="89" t="s">
        <v>173</v>
      </c>
      <c r="C4773" s="89" t="s">
        <v>48</v>
      </c>
      <c r="D4773" s="90">
        <v>44579</v>
      </c>
      <c r="AC4773" s="89">
        <v>37.44</v>
      </c>
      <c r="AI4773" s="89">
        <v>37.442649000000003</v>
      </c>
    </row>
    <row r="4774" spans="1:35" s="89" customFormat="1" x14ac:dyDescent="0.45">
      <c r="A4774" s="89" t="s">
        <v>172</v>
      </c>
      <c r="B4774" s="89" t="s">
        <v>173</v>
      </c>
      <c r="C4774" s="89" t="s">
        <v>48</v>
      </c>
      <c r="D4774" s="90">
        <v>44580</v>
      </c>
      <c r="AC4774" s="89">
        <v>37.44</v>
      </c>
      <c r="AI4774" s="89">
        <v>37.442649000000003</v>
      </c>
    </row>
    <row r="4775" spans="1:35" s="89" customFormat="1" x14ac:dyDescent="0.45">
      <c r="A4775" s="89" t="s">
        <v>172</v>
      </c>
      <c r="B4775" s="89" t="s">
        <v>173</v>
      </c>
      <c r="C4775" s="89" t="s">
        <v>48</v>
      </c>
      <c r="D4775" s="90">
        <v>44581</v>
      </c>
      <c r="AC4775" s="89">
        <v>37.44</v>
      </c>
      <c r="AI4775" s="89">
        <v>37.442649000000003</v>
      </c>
    </row>
    <row r="4776" spans="1:35" s="89" customFormat="1" x14ac:dyDescent="0.45">
      <c r="A4776" s="89" t="s">
        <v>172</v>
      </c>
      <c r="B4776" s="89" t="s">
        <v>173</v>
      </c>
      <c r="C4776" s="89" t="s">
        <v>48</v>
      </c>
      <c r="D4776" s="90">
        <v>44582</v>
      </c>
      <c r="AC4776" s="89">
        <v>37.44</v>
      </c>
      <c r="AI4776" s="89">
        <v>37.442649000000003</v>
      </c>
    </row>
    <row r="4777" spans="1:35" s="89" customFormat="1" x14ac:dyDescent="0.45">
      <c r="A4777" s="89" t="s">
        <v>172</v>
      </c>
      <c r="B4777" s="89" t="s">
        <v>173</v>
      </c>
      <c r="C4777" s="89" t="s">
        <v>48</v>
      </c>
      <c r="D4777" s="90">
        <v>44583</v>
      </c>
      <c r="AC4777" s="89">
        <v>37.44</v>
      </c>
      <c r="AI4777" s="89">
        <v>37.442649000000003</v>
      </c>
    </row>
    <row r="4778" spans="1:35" s="89" customFormat="1" x14ac:dyDescent="0.45">
      <c r="A4778" s="89" t="s">
        <v>172</v>
      </c>
      <c r="B4778" s="89" t="s">
        <v>173</v>
      </c>
      <c r="C4778" s="89" t="s">
        <v>48</v>
      </c>
      <c r="D4778" s="90">
        <v>44584</v>
      </c>
      <c r="AC4778" s="89">
        <v>37.44</v>
      </c>
      <c r="AI4778" s="89">
        <v>37.442649000000003</v>
      </c>
    </row>
    <row r="4779" spans="1:35" s="89" customFormat="1" x14ac:dyDescent="0.45">
      <c r="A4779" s="89" t="s">
        <v>172</v>
      </c>
      <c r="B4779" s="89" t="s">
        <v>173</v>
      </c>
      <c r="C4779" s="89" t="s">
        <v>48</v>
      </c>
      <c r="D4779" s="90">
        <v>44585</v>
      </c>
      <c r="AC4779" s="89">
        <v>37.44</v>
      </c>
      <c r="AI4779" s="89">
        <v>37.442649000000003</v>
      </c>
    </row>
    <row r="4780" spans="1:35" s="89" customFormat="1" x14ac:dyDescent="0.45">
      <c r="A4780" s="89" t="s">
        <v>172</v>
      </c>
      <c r="B4780" s="89" t="s">
        <v>173</v>
      </c>
      <c r="C4780" s="89" t="s">
        <v>48</v>
      </c>
      <c r="D4780" s="90">
        <v>44586</v>
      </c>
      <c r="AC4780" s="89">
        <v>37.44</v>
      </c>
      <c r="AI4780" s="89">
        <v>37.442649000000003</v>
      </c>
    </row>
    <row r="4781" spans="1:35" s="89" customFormat="1" x14ac:dyDescent="0.45">
      <c r="A4781" s="89" t="s">
        <v>172</v>
      </c>
      <c r="B4781" s="89" t="s">
        <v>173</v>
      </c>
      <c r="C4781" s="89" t="s">
        <v>48</v>
      </c>
      <c r="D4781" s="90">
        <v>44587</v>
      </c>
      <c r="AC4781" s="89">
        <v>37.44</v>
      </c>
      <c r="AI4781" s="89">
        <v>37.442649000000003</v>
      </c>
    </row>
    <row r="4782" spans="1:35" s="89" customFormat="1" x14ac:dyDescent="0.45">
      <c r="A4782" s="89" t="s">
        <v>172</v>
      </c>
      <c r="B4782" s="89" t="s">
        <v>173</v>
      </c>
      <c r="C4782" s="89" t="s">
        <v>48</v>
      </c>
      <c r="D4782" s="90">
        <v>44588</v>
      </c>
      <c r="AC4782" s="89">
        <v>37.44</v>
      </c>
      <c r="AI4782" s="89">
        <v>37.442649000000003</v>
      </c>
    </row>
    <row r="4783" spans="1:35" s="89" customFormat="1" x14ac:dyDescent="0.45">
      <c r="A4783" s="89" t="s">
        <v>172</v>
      </c>
      <c r="B4783" s="89" t="s">
        <v>173</v>
      </c>
      <c r="C4783" s="89" t="s">
        <v>48</v>
      </c>
      <c r="D4783" s="90">
        <v>44589</v>
      </c>
      <c r="AC4783" s="89">
        <v>37.44</v>
      </c>
      <c r="AI4783" s="89">
        <v>37.442649000000003</v>
      </c>
    </row>
    <row r="4784" spans="1:35" s="89" customFormat="1" x14ac:dyDescent="0.45">
      <c r="A4784" s="89" t="s">
        <v>172</v>
      </c>
      <c r="B4784" s="89" t="s">
        <v>173</v>
      </c>
      <c r="C4784" s="89" t="s">
        <v>48</v>
      </c>
      <c r="D4784" s="90">
        <v>44590</v>
      </c>
      <c r="AC4784" s="89">
        <v>37.44</v>
      </c>
      <c r="AI4784" s="89">
        <v>37.442649000000003</v>
      </c>
    </row>
    <row r="4785" spans="1:35" s="89" customFormat="1" x14ac:dyDescent="0.45">
      <c r="A4785" s="89" t="s">
        <v>172</v>
      </c>
      <c r="B4785" s="89" t="s">
        <v>173</v>
      </c>
      <c r="C4785" s="89" t="s">
        <v>48</v>
      </c>
      <c r="D4785" s="90">
        <v>44591</v>
      </c>
      <c r="AC4785" s="89">
        <v>37.44</v>
      </c>
      <c r="AI4785" s="89">
        <v>37.442649000000003</v>
      </c>
    </row>
    <row r="4786" spans="1:35" s="89" customFormat="1" x14ac:dyDescent="0.45">
      <c r="A4786" s="89" t="s">
        <v>172</v>
      </c>
      <c r="B4786" s="89" t="s">
        <v>173</v>
      </c>
      <c r="C4786" s="89" t="s">
        <v>48</v>
      </c>
      <c r="D4786" s="90">
        <v>44592</v>
      </c>
      <c r="AC4786" s="89">
        <v>37.44</v>
      </c>
      <c r="AI4786" s="89">
        <v>37.442649000000003</v>
      </c>
    </row>
    <row r="4787" spans="1:35" s="89" customFormat="1" x14ac:dyDescent="0.45">
      <c r="A4787" s="89" t="s">
        <v>172</v>
      </c>
      <c r="B4787" s="89" t="s">
        <v>173</v>
      </c>
      <c r="C4787" s="89" t="s">
        <v>48</v>
      </c>
      <c r="D4787" s="90">
        <v>44593</v>
      </c>
      <c r="AC4787" s="89">
        <v>37.44</v>
      </c>
      <c r="AI4787" s="89">
        <v>37.442649000000003</v>
      </c>
    </row>
    <row r="4788" spans="1:35" s="89" customFormat="1" x14ac:dyDescent="0.45">
      <c r="A4788" s="89" t="s">
        <v>172</v>
      </c>
      <c r="B4788" s="89" t="s">
        <v>173</v>
      </c>
      <c r="C4788" s="89" t="s">
        <v>48</v>
      </c>
      <c r="D4788" s="90">
        <v>44594</v>
      </c>
      <c r="AC4788" s="89">
        <v>37.44</v>
      </c>
      <c r="AI4788" s="89">
        <v>37.442649000000003</v>
      </c>
    </row>
    <row r="4789" spans="1:35" s="89" customFormat="1" x14ac:dyDescent="0.45">
      <c r="A4789" s="89" t="s">
        <v>172</v>
      </c>
      <c r="B4789" s="89" t="s">
        <v>173</v>
      </c>
      <c r="C4789" s="89" t="s">
        <v>48</v>
      </c>
      <c r="D4789" s="90">
        <v>44595</v>
      </c>
      <c r="AC4789" s="89">
        <v>37.44</v>
      </c>
      <c r="AI4789" s="89">
        <v>37.442649000000003</v>
      </c>
    </row>
    <row r="4790" spans="1:35" s="89" customFormat="1" x14ac:dyDescent="0.45">
      <c r="A4790" s="89" t="s">
        <v>172</v>
      </c>
      <c r="B4790" s="89" t="s">
        <v>173</v>
      </c>
      <c r="C4790" s="89" t="s">
        <v>48</v>
      </c>
      <c r="D4790" s="90">
        <v>44596</v>
      </c>
      <c r="AC4790" s="89">
        <v>37.44</v>
      </c>
      <c r="AI4790" s="89">
        <v>37.442649000000003</v>
      </c>
    </row>
    <row r="4791" spans="1:35" s="89" customFormat="1" x14ac:dyDescent="0.45">
      <c r="A4791" s="89" t="s">
        <v>172</v>
      </c>
      <c r="B4791" s="89" t="s">
        <v>173</v>
      </c>
      <c r="C4791" s="89" t="s">
        <v>48</v>
      </c>
      <c r="D4791" s="90">
        <v>44597</v>
      </c>
      <c r="AC4791" s="89">
        <v>37.44</v>
      </c>
      <c r="AI4791" s="89">
        <v>37.442649000000003</v>
      </c>
    </row>
    <row r="4792" spans="1:35" s="89" customFormat="1" x14ac:dyDescent="0.45">
      <c r="A4792" s="89" t="s">
        <v>172</v>
      </c>
      <c r="B4792" s="89" t="s">
        <v>173</v>
      </c>
      <c r="C4792" s="89" t="s">
        <v>48</v>
      </c>
      <c r="D4792" s="90">
        <v>44598</v>
      </c>
      <c r="AC4792" s="89">
        <v>37.44</v>
      </c>
      <c r="AI4792" s="89">
        <v>37.442649000000003</v>
      </c>
    </row>
    <row r="4793" spans="1:35" s="89" customFormat="1" x14ac:dyDescent="0.45">
      <c r="A4793" s="89" t="s">
        <v>172</v>
      </c>
      <c r="B4793" s="89" t="s">
        <v>173</v>
      </c>
      <c r="C4793" s="89" t="s">
        <v>48</v>
      </c>
      <c r="D4793" s="90">
        <v>44599</v>
      </c>
      <c r="AC4793" s="89">
        <v>37.44</v>
      </c>
      <c r="AI4793" s="89">
        <v>37.442649000000003</v>
      </c>
    </row>
    <row r="4794" spans="1:35" s="89" customFormat="1" x14ac:dyDescent="0.45">
      <c r="A4794" s="89" t="s">
        <v>172</v>
      </c>
      <c r="B4794" s="89" t="s">
        <v>173</v>
      </c>
      <c r="C4794" s="89" t="s">
        <v>48</v>
      </c>
      <c r="D4794" s="90">
        <v>44600</v>
      </c>
      <c r="AC4794" s="89">
        <v>37.44</v>
      </c>
      <c r="AI4794" s="89">
        <v>37.442649000000003</v>
      </c>
    </row>
    <row r="4795" spans="1:35" s="89" customFormat="1" x14ac:dyDescent="0.45">
      <c r="A4795" s="89" t="s">
        <v>172</v>
      </c>
      <c r="B4795" s="89" t="s">
        <v>173</v>
      </c>
      <c r="C4795" s="89" t="s">
        <v>48</v>
      </c>
      <c r="D4795" s="90">
        <v>44601</v>
      </c>
      <c r="AC4795" s="89">
        <v>37.44</v>
      </c>
      <c r="AI4795" s="89">
        <v>37.442649000000003</v>
      </c>
    </row>
    <row r="4796" spans="1:35" s="89" customFormat="1" x14ac:dyDescent="0.45">
      <c r="A4796" s="89" t="s">
        <v>172</v>
      </c>
      <c r="B4796" s="89" t="s">
        <v>173</v>
      </c>
      <c r="C4796" s="89" t="s">
        <v>48</v>
      </c>
      <c r="D4796" s="90">
        <v>44602</v>
      </c>
      <c r="AC4796" s="89">
        <v>37.44</v>
      </c>
      <c r="AI4796" s="89">
        <v>37.442649000000003</v>
      </c>
    </row>
    <row r="4797" spans="1:35" s="89" customFormat="1" x14ac:dyDescent="0.45">
      <c r="A4797" s="89" t="s">
        <v>172</v>
      </c>
      <c r="B4797" s="89" t="s">
        <v>173</v>
      </c>
      <c r="C4797" s="89" t="s">
        <v>48</v>
      </c>
      <c r="D4797" s="90">
        <v>44603</v>
      </c>
      <c r="AC4797" s="89">
        <v>37.44</v>
      </c>
      <c r="AI4797" s="89">
        <v>37.442649000000003</v>
      </c>
    </row>
    <row r="4798" spans="1:35" s="89" customFormat="1" x14ac:dyDescent="0.45">
      <c r="A4798" s="89" t="s">
        <v>172</v>
      </c>
      <c r="B4798" s="89" t="s">
        <v>173</v>
      </c>
      <c r="C4798" s="89" t="s">
        <v>48</v>
      </c>
      <c r="D4798" s="90">
        <v>44604</v>
      </c>
      <c r="AC4798" s="89">
        <v>37.44</v>
      </c>
      <c r="AI4798" s="89">
        <v>37.442649000000003</v>
      </c>
    </row>
    <row r="4799" spans="1:35" s="89" customFormat="1" x14ac:dyDescent="0.45">
      <c r="A4799" s="89" t="s">
        <v>172</v>
      </c>
      <c r="B4799" s="89" t="s">
        <v>173</v>
      </c>
      <c r="C4799" s="89" t="s">
        <v>48</v>
      </c>
      <c r="D4799" s="90">
        <v>44605</v>
      </c>
      <c r="AC4799" s="89">
        <v>37.44</v>
      </c>
      <c r="AI4799" s="89">
        <v>37.442649000000003</v>
      </c>
    </row>
    <row r="4800" spans="1:35" s="89" customFormat="1" x14ac:dyDescent="0.45">
      <c r="A4800" s="89" t="s">
        <v>172</v>
      </c>
      <c r="B4800" s="89" t="s">
        <v>173</v>
      </c>
      <c r="C4800" s="89" t="s">
        <v>48</v>
      </c>
      <c r="D4800" s="90">
        <v>44606</v>
      </c>
      <c r="AC4800" s="89">
        <v>37.44</v>
      </c>
      <c r="AI4800" s="89">
        <v>37.442649000000003</v>
      </c>
    </row>
    <row r="4801" spans="1:35" s="89" customFormat="1" x14ac:dyDescent="0.45">
      <c r="A4801" s="89" t="s">
        <v>172</v>
      </c>
      <c r="B4801" s="89" t="s">
        <v>173</v>
      </c>
      <c r="C4801" s="89" t="s">
        <v>48</v>
      </c>
      <c r="D4801" s="90">
        <v>44607</v>
      </c>
      <c r="AC4801" s="89">
        <v>37.44</v>
      </c>
      <c r="AI4801" s="89">
        <v>37.442649000000003</v>
      </c>
    </row>
    <row r="4802" spans="1:35" s="89" customFormat="1" x14ac:dyDescent="0.45">
      <c r="A4802" s="89" t="s">
        <v>172</v>
      </c>
      <c r="B4802" s="89" t="s">
        <v>173</v>
      </c>
      <c r="C4802" s="89" t="s">
        <v>48</v>
      </c>
      <c r="D4802" s="90">
        <v>44608</v>
      </c>
      <c r="AC4802" s="89">
        <v>37.44</v>
      </c>
      <c r="AI4802" s="89">
        <v>37.442649000000003</v>
      </c>
    </row>
    <row r="4803" spans="1:35" s="89" customFormat="1" x14ac:dyDescent="0.45">
      <c r="A4803" s="89" t="s">
        <v>172</v>
      </c>
      <c r="B4803" s="89" t="s">
        <v>173</v>
      </c>
      <c r="C4803" s="89" t="s">
        <v>48</v>
      </c>
      <c r="D4803" s="90">
        <v>44609</v>
      </c>
      <c r="AC4803" s="89">
        <v>37.44</v>
      </c>
      <c r="AI4803" s="89">
        <v>37.442649000000003</v>
      </c>
    </row>
    <row r="4804" spans="1:35" s="89" customFormat="1" x14ac:dyDescent="0.45">
      <c r="A4804" s="89" t="s">
        <v>172</v>
      </c>
      <c r="B4804" s="89" t="s">
        <v>173</v>
      </c>
      <c r="C4804" s="89" t="s">
        <v>48</v>
      </c>
      <c r="D4804" s="90">
        <v>44610</v>
      </c>
      <c r="AC4804" s="89">
        <v>37.44</v>
      </c>
      <c r="AI4804" s="89">
        <v>37.442649000000003</v>
      </c>
    </row>
    <row r="4805" spans="1:35" s="89" customFormat="1" x14ac:dyDescent="0.45">
      <c r="A4805" s="89" t="s">
        <v>172</v>
      </c>
      <c r="B4805" s="89" t="s">
        <v>173</v>
      </c>
      <c r="C4805" s="89" t="s">
        <v>48</v>
      </c>
      <c r="D4805" s="90">
        <v>44611</v>
      </c>
      <c r="AC4805" s="89">
        <v>37.44</v>
      </c>
      <c r="AI4805" s="89">
        <v>37.442649000000003</v>
      </c>
    </row>
    <row r="4806" spans="1:35" s="89" customFormat="1" x14ac:dyDescent="0.45">
      <c r="A4806" s="89" t="s">
        <v>172</v>
      </c>
      <c r="B4806" s="89" t="s">
        <v>173</v>
      </c>
      <c r="C4806" s="89" t="s">
        <v>48</v>
      </c>
      <c r="D4806" s="90">
        <v>44612</v>
      </c>
      <c r="AC4806" s="89">
        <v>37.44</v>
      </c>
      <c r="AI4806" s="89">
        <v>37.442649000000003</v>
      </c>
    </row>
    <row r="4807" spans="1:35" s="89" customFormat="1" x14ac:dyDescent="0.45">
      <c r="A4807" s="89" t="s">
        <v>172</v>
      </c>
      <c r="B4807" s="89" t="s">
        <v>173</v>
      </c>
      <c r="C4807" s="89" t="s">
        <v>48</v>
      </c>
      <c r="D4807" s="90">
        <v>44613</v>
      </c>
      <c r="AC4807" s="89">
        <v>37.44</v>
      </c>
      <c r="AI4807" s="89">
        <v>37.442649000000003</v>
      </c>
    </row>
    <row r="4808" spans="1:35" s="89" customFormat="1" x14ac:dyDescent="0.45">
      <c r="A4808" s="89" t="s">
        <v>172</v>
      </c>
      <c r="B4808" s="89" t="s">
        <v>173</v>
      </c>
      <c r="C4808" s="89" t="s">
        <v>48</v>
      </c>
      <c r="D4808" s="90">
        <v>44614</v>
      </c>
      <c r="AC4808" s="89">
        <v>37.44</v>
      </c>
      <c r="AI4808" s="89">
        <v>37.442649000000003</v>
      </c>
    </row>
    <row r="4809" spans="1:35" s="89" customFormat="1" x14ac:dyDescent="0.45">
      <c r="A4809" s="89" t="s">
        <v>172</v>
      </c>
      <c r="B4809" s="89" t="s">
        <v>173</v>
      </c>
      <c r="C4809" s="89" t="s">
        <v>48</v>
      </c>
      <c r="D4809" s="90">
        <v>44615</v>
      </c>
      <c r="AC4809" s="89">
        <v>37.44</v>
      </c>
      <c r="AI4809" s="89">
        <v>37.442649000000003</v>
      </c>
    </row>
    <row r="4810" spans="1:35" s="89" customFormat="1" x14ac:dyDescent="0.45">
      <c r="A4810" s="89" t="s">
        <v>172</v>
      </c>
      <c r="B4810" s="89" t="s">
        <v>173</v>
      </c>
      <c r="C4810" s="89" t="s">
        <v>48</v>
      </c>
      <c r="D4810" s="90">
        <v>44616</v>
      </c>
      <c r="AC4810" s="89">
        <v>37.44</v>
      </c>
      <c r="AI4810" s="89">
        <v>37.442649000000003</v>
      </c>
    </row>
    <row r="4811" spans="1:35" s="89" customFormat="1" x14ac:dyDescent="0.45">
      <c r="A4811" s="89" t="s">
        <v>172</v>
      </c>
      <c r="B4811" s="89" t="s">
        <v>173</v>
      </c>
      <c r="C4811" s="89" t="s">
        <v>48</v>
      </c>
      <c r="D4811" s="90">
        <v>44617</v>
      </c>
      <c r="AC4811" s="89">
        <v>37.44</v>
      </c>
      <c r="AI4811" s="89">
        <v>37.442649000000003</v>
      </c>
    </row>
    <row r="4812" spans="1:35" s="89" customFormat="1" x14ac:dyDescent="0.45">
      <c r="A4812" s="89" t="s">
        <v>172</v>
      </c>
      <c r="B4812" s="89" t="s">
        <v>173</v>
      </c>
      <c r="C4812" s="89" t="s">
        <v>48</v>
      </c>
      <c r="D4812" s="90">
        <v>44618</v>
      </c>
      <c r="AC4812" s="89">
        <v>37.44</v>
      </c>
      <c r="AI4812" s="89">
        <v>37.442649000000003</v>
      </c>
    </row>
    <row r="4813" spans="1:35" s="89" customFormat="1" x14ac:dyDescent="0.45">
      <c r="A4813" s="89" t="s">
        <v>172</v>
      </c>
      <c r="B4813" s="89" t="s">
        <v>173</v>
      </c>
      <c r="C4813" s="89" t="s">
        <v>48</v>
      </c>
      <c r="D4813" s="90">
        <v>44619</v>
      </c>
      <c r="AC4813" s="89">
        <v>37.44</v>
      </c>
      <c r="AI4813" s="89">
        <v>37.442649000000003</v>
      </c>
    </row>
    <row r="4814" spans="1:35" s="89" customFormat="1" x14ac:dyDescent="0.45">
      <c r="A4814" s="89" t="s">
        <v>172</v>
      </c>
      <c r="B4814" s="89" t="s">
        <v>173</v>
      </c>
      <c r="C4814" s="89" t="s">
        <v>48</v>
      </c>
      <c r="D4814" s="90">
        <v>44620</v>
      </c>
      <c r="AC4814" s="89">
        <v>37.44</v>
      </c>
      <c r="AI4814" s="89">
        <v>37.442649000000003</v>
      </c>
    </row>
    <row r="4815" spans="1:35" s="89" customFormat="1" x14ac:dyDescent="0.45">
      <c r="A4815" s="89" t="s">
        <v>172</v>
      </c>
      <c r="B4815" s="89" t="s">
        <v>173</v>
      </c>
      <c r="C4815" s="89" t="s">
        <v>48</v>
      </c>
      <c r="D4815" s="90">
        <v>44621</v>
      </c>
      <c r="AC4815" s="89">
        <v>37.44</v>
      </c>
      <c r="AI4815" s="89">
        <v>37.442649000000003</v>
      </c>
    </row>
    <row r="4816" spans="1:35" s="89" customFormat="1" x14ac:dyDescent="0.45">
      <c r="A4816" s="89" t="s">
        <v>172</v>
      </c>
      <c r="B4816" s="89" t="s">
        <v>173</v>
      </c>
      <c r="C4816" s="89" t="s">
        <v>48</v>
      </c>
      <c r="D4816" s="90">
        <v>44622</v>
      </c>
      <c r="AC4816" s="89">
        <v>37.44</v>
      </c>
      <c r="AI4816" s="89">
        <v>37.442649000000003</v>
      </c>
    </row>
    <row r="4817" spans="1:35" s="89" customFormat="1" x14ac:dyDescent="0.45">
      <c r="A4817" s="89" t="s">
        <v>172</v>
      </c>
      <c r="B4817" s="89" t="s">
        <v>173</v>
      </c>
      <c r="C4817" s="89" t="s">
        <v>48</v>
      </c>
      <c r="D4817" s="90">
        <v>44623</v>
      </c>
      <c r="AC4817" s="89">
        <v>37.44</v>
      </c>
      <c r="AI4817" s="89">
        <v>37.442649000000003</v>
      </c>
    </row>
    <row r="4818" spans="1:35" s="89" customFormat="1" x14ac:dyDescent="0.45">
      <c r="A4818" s="89" t="s">
        <v>172</v>
      </c>
      <c r="B4818" s="89" t="s">
        <v>173</v>
      </c>
      <c r="C4818" s="89" t="s">
        <v>48</v>
      </c>
      <c r="D4818" s="90">
        <v>44624</v>
      </c>
      <c r="AC4818" s="89">
        <v>37.44</v>
      </c>
      <c r="AI4818" s="89">
        <v>37.442649000000003</v>
      </c>
    </row>
    <row r="4819" spans="1:35" s="89" customFormat="1" x14ac:dyDescent="0.45">
      <c r="A4819" s="89" t="s">
        <v>172</v>
      </c>
      <c r="B4819" s="89" t="s">
        <v>173</v>
      </c>
      <c r="C4819" s="89" t="s">
        <v>48</v>
      </c>
      <c r="D4819" s="90">
        <v>44625</v>
      </c>
      <c r="AC4819" s="89">
        <v>37.44</v>
      </c>
      <c r="AI4819" s="89">
        <v>37.442649000000003</v>
      </c>
    </row>
    <row r="4820" spans="1:35" s="89" customFormat="1" x14ac:dyDescent="0.45">
      <c r="A4820" s="89" t="s">
        <v>172</v>
      </c>
      <c r="B4820" s="89" t="s">
        <v>173</v>
      </c>
      <c r="C4820" s="89" t="s">
        <v>48</v>
      </c>
      <c r="D4820" s="90">
        <v>44626</v>
      </c>
      <c r="AC4820" s="89">
        <v>37.44</v>
      </c>
      <c r="AI4820" s="89">
        <v>37.442649000000003</v>
      </c>
    </row>
    <row r="4821" spans="1:35" s="89" customFormat="1" x14ac:dyDescent="0.45">
      <c r="A4821" s="89" t="s">
        <v>172</v>
      </c>
      <c r="B4821" s="89" t="s">
        <v>173</v>
      </c>
      <c r="C4821" s="89" t="s">
        <v>48</v>
      </c>
      <c r="D4821" s="90">
        <v>44627</v>
      </c>
      <c r="AC4821" s="89">
        <v>37.44</v>
      </c>
      <c r="AI4821" s="89">
        <v>37.442649000000003</v>
      </c>
    </row>
    <row r="4822" spans="1:35" s="89" customFormat="1" x14ac:dyDescent="0.45">
      <c r="A4822" s="89" t="s">
        <v>172</v>
      </c>
      <c r="B4822" s="89" t="s">
        <v>173</v>
      </c>
      <c r="C4822" s="89" t="s">
        <v>48</v>
      </c>
      <c r="D4822" s="90">
        <v>44628</v>
      </c>
      <c r="AC4822" s="89">
        <v>37.44</v>
      </c>
      <c r="AI4822" s="89">
        <v>37.442649000000003</v>
      </c>
    </row>
    <row r="4823" spans="1:35" s="89" customFormat="1" x14ac:dyDescent="0.45">
      <c r="A4823" s="89" t="s">
        <v>172</v>
      </c>
      <c r="B4823" s="89" t="s">
        <v>173</v>
      </c>
      <c r="C4823" s="89" t="s">
        <v>48</v>
      </c>
      <c r="D4823" s="90">
        <v>44629</v>
      </c>
      <c r="AC4823" s="89">
        <v>37.44</v>
      </c>
      <c r="AI4823" s="89">
        <v>37.442649000000003</v>
      </c>
    </row>
    <row r="4824" spans="1:35" s="89" customFormat="1" x14ac:dyDescent="0.45">
      <c r="A4824" s="89" t="s">
        <v>172</v>
      </c>
      <c r="B4824" s="89" t="s">
        <v>173</v>
      </c>
      <c r="C4824" s="89" t="s">
        <v>48</v>
      </c>
      <c r="D4824" s="90">
        <v>44630</v>
      </c>
      <c r="AC4824" s="89">
        <v>37.44</v>
      </c>
      <c r="AI4824" s="89">
        <v>37.442649000000003</v>
      </c>
    </row>
    <row r="4825" spans="1:35" s="89" customFormat="1" x14ac:dyDescent="0.45">
      <c r="A4825" s="89" t="s">
        <v>172</v>
      </c>
      <c r="B4825" s="89" t="s">
        <v>173</v>
      </c>
      <c r="C4825" s="89" t="s">
        <v>48</v>
      </c>
      <c r="D4825" s="90">
        <v>44631</v>
      </c>
      <c r="AC4825" s="89">
        <v>37.44</v>
      </c>
      <c r="AI4825" s="89">
        <v>37.442649000000003</v>
      </c>
    </row>
    <row r="4826" spans="1:35" s="89" customFormat="1" x14ac:dyDescent="0.45">
      <c r="A4826" s="89" t="s">
        <v>172</v>
      </c>
      <c r="B4826" s="89" t="s">
        <v>173</v>
      </c>
      <c r="C4826" s="89" t="s">
        <v>48</v>
      </c>
      <c r="D4826" s="90">
        <v>44632</v>
      </c>
      <c r="AC4826" s="89">
        <v>37.44</v>
      </c>
      <c r="AI4826" s="89">
        <v>37.442649000000003</v>
      </c>
    </row>
    <row r="4827" spans="1:35" s="89" customFormat="1" x14ac:dyDescent="0.45">
      <c r="A4827" s="89" t="s">
        <v>172</v>
      </c>
      <c r="B4827" s="89" t="s">
        <v>173</v>
      </c>
      <c r="C4827" s="89" t="s">
        <v>48</v>
      </c>
      <c r="D4827" s="90">
        <v>44633</v>
      </c>
      <c r="AC4827" s="89">
        <v>37.44</v>
      </c>
      <c r="AI4827" s="89">
        <v>37.442649000000003</v>
      </c>
    </row>
    <row r="4828" spans="1:35" s="89" customFormat="1" x14ac:dyDescent="0.45">
      <c r="A4828" s="89" t="s">
        <v>172</v>
      </c>
      <c r="B4828" s="89" t="s">
        <v>173</v>
      </c>
      <c r="C4828" s="89" t="s">
        <v>48</v>
      </c>
      <c r="D4828" s="90">
        <v>44634</v>
      </c>
      <c r="AC4828" s="89">
        <v>37.44</v>
      </c>
      <c r="AI4828" s="89">
        <v>37.442649000000003</v>
      </c>
    </row>
    <row r="4829" spans="1:35" s="89" customFormat="1" x14ac:dyDescent="0.45">
      <c r="A4829" s="89" t="s">
        <v>172</v>
      </c>
      <c r="B4829" s="89" t="s">
        <v>173</v>
      </c>
      <c r="C4829" s="89" t="s">
        <v>48</v>
      </c>
      <c r="D4829" s="90">
        <v>44635</v>
      </c>
      <c r="AC4829" s="89">
        <v>37.44</v>
      </c>
      <c r="AI4829" s="89">
        <v>37.442649000000003</v>
      </c>
    </row>
    <row r="4830" spans="1:35" s="89" customFormat="1" x14ac:dyDescent="0.45">
      <c r="A4830" s="89" t="s">
        <v>172</v>
      </c>
      <c r="B4830" s="89" t="s">
        <v>173</v>
      </c>
      <c r="C4830" s="89" t="s">
        <v>48</v>
      </c>
      <c r="D4830" s="90">
        <v>44636</v>
      </c>
      <c r="AC4830" s="89">
        <v>37.44</v>
      </c>
      <c r="AI4830" s="89">
        <v>37.442649000000003</v>
      </c>
    </row>
    <row r="4831" spans="1:35" s="89" customFormat="1" x14ac:dyDescent="0.45">
      <c r="A4831" s="89" t="s">
        <v>172</v>
      </c>
      <c r="B4831" s="89" t="s">
        <v>173</v>
      </c>
      <c r="C4831" s="89" t="s">
        <v>48</v>
      </c>
      <c r="D4831" s="90">
        <v>44637</v>
      </c>
      <c r="AC4831" s="89">
        <v>37.44</v>
      </c>
      <c r="AI4831" s="89">
        <v>37.442649000000003</v>
      </c>
    </row>
    <row r="4832" spans="1:35" s="89" customFormat="1" x14ac:dyDescent="0.45">
      <c r="A4832" s="89" t="s">
        <v>172</v>
      </c>
      <c r="B4832" s="89" t="s">
        <v>173</v>
      </c>
      <c r="C4832" s="89" t="s">
        <v>48</v>
      </c>
      <c r="D4832" s="90">
        <v>44638</v>
      </c>
      <c r="AC4832" s="89">
        <v>37.44</v>
      </c>
      <c r="AI4832" s="89">
        <v>37.442649000000003</v>
      </c>
    </row>
    <row r="4833" spans="1:35" s="89" customFormat="1" x14ac:dyDescent="0.45">
      <c r="A4833" s="89" t="s">
        <v>172</v>
      </c>
      <c r="B4833" s="89" t="s">
        <v>173</v>
      </c>
      <c r="C4833" s="89" t="s">
        <v>48</v>
      </c>
      <c r="D4833" s="90">
        <v>44639</v>
      </c>
      <c r="AC4833" s="89">
        <v>37.44</v>
      </c>
      <c r="AI4833" s="89">
        <v>37.442649000000003</v>
      </c>
    </row>
    <row r="4834" spans="1:35" s="89" customFormat="1" x14ac:dyDescent="0.45">
      <c r="A4834" s="89" t="s">
        <v>172</v>
      </c>
      <c r="B4834" s="89" t="s">
        <v>173</v>
      </c>
      <c r="C4834" s="89" t="s">
        <v>48</v>
      </c>
      <c r="D4834" s="90">
        <v>44640</v>
      </c>
      <c r="AC4834" s="89">
        <v>37.44</v>
      </c>
      <c r="AI4834" s="89">
        <v>37.442649000000003</v>
      </c>
    </row>
    <row r="4835" spans="1:35" s="89" customFormat="1" x14ac:dyDescent="0.45">
      <c r="A4835" s="89" t="s">
        <v>172</v>
      </c>
      <c r="B4835" s="89" t="s">
        <v>173</v>
      </c>
      <c r="C4835" s="89" t="s">
        <v>48</v>
      </c>
      <c r="D4835" s="90">
        <v>44641</v>
      </c>
      <c r="AC4835" s="89">
        <v>37.44</v>
      </c>
      <c r="AI4835" s="89">
        <v>37.442649000000003</v>
      </c>
    </row>
    <row r="4836" spans="1:35" s="89" customFormat="1" x14ac:dyDescent="0.45">
      <c r="A4836" s="89" t="s">
        <v>172</v>
      </c>
      <c r="B4836" s="89" t="s">
        <v>173</v>
      </c>
      <c r="C4836" s="89" t="s">
        <v>48</v>
      </c>
      <c r="D4836" s="90">
        <v>44642</v>
      </c>
      <c r="AC4836" s="89">
        <v>37.44</v>
      </c>
      <c r="AI4836" s="89">
        <v>37.442649000000003</v>
      </c>
    </row>
    <row r="4837" spans="1:35" s="89" customFormat="1" x14ac:dyDescent="0.45">
      <c r="A4837" s="89" t="s">
        <v>172</v>
      </c>
      <c r="B4837" s="89" t="s">
        <v>173</v>
      </c>
      <c r="C4837" s="89" t="s">
        <v>48</v>
      </c>
      <c r="D4837" s="90">
        <v>44643</v>
      </c>
      <c r="AC4837" s="89">
        <v>37.44</v>
      </c>
      <c r="AI4837" s="89">
        <v>37.442649000000003</v>
      </c>
    </row>
    <row r="4838" spans="1:35" s="89" customFormat="1" x14ac:dyDescent="0.45">
      <c r="A4838" s="89" t="s">
        <v>172</v>
      </c>
      <c r="B4838" s="89" t="s">
        <v>173</v>
      </c>
      <c r="C4838" s="89" t="s">
        <v>48</v>
      </c>
      <c r="D4838" s="90">
        <v>44644</v>
      </c>
      <c r="AC4838" s="89">
        <v>37.44</v>
      </c>
      <c r="AI4838" s="89">
        <v>37.442649000000003</v>
      </c>
    </row>
    <row r="4839" spans="1:35" s="89" customFormat="1" x14ac:dyDescent="0.45">
      <c r="A4839" s="89" t="s">
        <v>172</v>
      </c>
      <c r="B4839" s="89" t="s">
        <v>173</v>
      </c>
      <c r="C4839" s="89" t="s">
        <v>48</v>
      </c>
      <c r="D4839" s="90">
        <v>44645</v>
      </c>
      <c r="AC4839" s="89">
        <v>37.44</v>
      </c>
      <c r="AI4839" s="89">
        <v>37.442649000000003</v>
      </c>
    </row>
    <row r="4840" spans="1:35" s="89" customFormat="1" x14ac:dyDescent="0.45">
      <c r="A4840" s="89" t="s">
        <v>172</v>
      </c>
      <c r="B4840" s="89" t="s">
        <v>173</v>
      </c>
      <c r="C4840" s="89" t="s">
        <v>48</v>
      </c>
      <c r="D4840" s="90">
        <v>44646</v>
      </c>
      <c r="AC4840" s="89">
        <v>35.880000000000003</v>
      </c>
      <c r="AI4840" s="89">
        <v>35.882538629999999</v>
      </c>
    </row>
    <row r="4841" spans="1:35" s="89" customFormat="1" x14ac:dyDescent="0.45">
      <c r="A4841" s="89" t="s">
        <v>172</v>
      </c>
      <c r="B4841" s="89" t="s">
        <v>173</v>
      </c>
      <c r="C4841" s="89" t="s">
        <v>48</v>
      </c>
      <c r="D4841" s="90">
        <v>44647</v>
      </c>
      <c r="AC4841" s="89">
        <v>37.44</v>
      </c>
      <c r="AI4841" s="89">
        <v>37.442649000000003</v>
      </c>
    </row>
    <row r="4842" spans="1:35" s="89" customFormat="1" x14ac:dyDescent="0.45">
      <c r="A4842" s="89" t="s">
        <v>172</v>
      </c>
      <c r="B4842" s="89" t="s">
        <v>173</v>
      </c>
      <c r="C4842" s="89" t="s">
        <v>48</v>
      </c>
      <c r="D4842" s="90">
        <v>44648</v>
      </c>
      <c r="AC4842" s="89">
        <v>37.44</v>
      </c>
      <c r="AI4842" s="89">
        <v>37.442649000000003</v>
      </c>
    </row>
    <row r="4843" spans="1:35" s="89" customFormat="1" x14ac:dyDescent="0.45">
      <c r="A4843" s="89" t="s">
        <v>172</v>
      </c>
      <c r="B4843" s="89" t="s">
        <v>173</v>
      </c>
      <c r="C4843" s="89" t="s">
        <v>48</v>
      </c>
      <c r="D4843" s="90">
        <v>44649</v>
      </c>
      <c r="AC4843" s="89">
        <v>37.44</v>
      </c>
      <c r="AI4843" s="89">
        <v>37.442649000000003</v>
      </c>
    </row>
    <row r="4844" spans="1:35" s="89" customFormat="1" x14ac:dyDescent="0.45">
      <c r="A4844" s="89" t="s">
        <v>172</v>
      </c>
      <c r="B4844" s="89" t="s">
        <v>173</v>
      </c>
      <c r="C4844" s="89" t="s">
        <v>48</v>
      </c>
      <c r="D4844" s="90">
        <v>44650</v>
      </c>
      <c r="AC4844" s="89">
        <v>37.44</v>
      </c>
      <c r="AI4844" s="89">
        <v>37.442649000000003</v>
      </c>
    </row>
    <row r="4845" spans="1:35" s="89" customFormat="1" x14ac:dyDescent="0.45">
      <c r="A4845" s="89" t="s">
        <v>172</v>
      </c>
      <c r="B4845" s="89" t="s">
        <v>173</v>
      </c>
      <c r="C4845" s="89" t="s">
        <v>48</v>
      </c>
      <c r="D4845" s="90">
        <v>44651</v>
      </c>
      <c r="AC4845" s="89">
        <v>37.44</v>
      </c>
      <c r="AI4845" s="89">
        <v>37.442649000000003</v>
      </c>
    </row>
    <row r="4846" spans="1:35" s="89" customFormat="1" x14ac:dyDescent="0.45">
      <c r="A4846" s="89" t="s">
        <v>172</v>
      </c>
      <c r="B4846" s="89" t="s">
        <v>173</v>
      </c>
      <c r="C4846" s="89" t="s">
        <v>48</v>
      </c>
      <c r="D4846" s="90">
        <v>44652</v>
      </c>
      <c r="AC4846" s="89">
        <v>37.44</v>
      </c>
      <c r="AI4846" s="89">
        <v>37.442649000000003</v>
      </c>
    </row>
    <row r="4847" spans="1:35" s="89" customFormat="1" x14ac:dyDescent="0.45">
      <c r="A4847" s="89" t="s">
        <v>172</v>
      </c>
      <c r="B4847" s="89" t="s">
        <v>173</v>
      </c>
      <c r="C4847" s="89" t="s">
        <v>48</v>
      </c>
      <c r="D4847" s="90">
        <v>44653</v>
      </c>
      <c r="AC4847" s="89">
        <v>37.44</v>
      </c>
      <c r="AI4847" s="89">
        <v>37.442649000000003</v>
      </c>
    </row>
    <row r="4848" spans="1:35" s="89" customFormat="1" x14ac:dyDescent="0.45">
      <c r="A4848" s="89" t="s">
        <v>172</v>
      </c>
      <c r="B4848" s="89" t="s">
        <v>173</v>
      </c>
      <c r="C4848" s="89" t="s">
        <v>48</v>
      </c>
      <c r="D4848" s="90">
        <v>44654</v>
      </c>
      <c r="AC4848" s="89">
        <v>37.44</v>
      </c>
      <c r="AI4848" s="89">
        <v>37.442649000000003</v>
      </c>
    </row>
    <row r="4849" spans="1:35" s="89" customFormat="1" x14ac:dyDescent="0.45">
      <c r="A4849" s="89" t="s">
        <v>172</v>
      </c>
      <c r="B4849" s="89" t="s">
        <v>173</v>
      </c>
      <c r="C4849" s="89" t="s">
        <v>48</v>
      </c>
      <c r="D4849" s="90">
        <v>44655</v>
      </c>
      <c r="AC4849" s="89">
        <v>37.44</v>
      </c>
      <c r="AI4849" s="89">
        <v>37.442649000000003</v>
      </c>
    </row>
    <row r="4850" spans="1:35" s="89" customFormat="1" x14ac:dyDescent="0.45">
      <c r="A4850" s="89" t="s">
        <v>172</v>
      </c>
      <c r="B4850" s="89" t="s">
        <v>173</v>
      </c>
      <c r="C4850" s="89" t="s">
        <v>48</v>
      </c>
      <c r="D4850" s="90">
        <v>44656</v>
      </c>
      <c r="AC4850" s="89">
        <v>37.44</v>
      </c>
      <c r="AI4850" s="89">
        <v>37.442649000000003</v>
      </c>
    </row>
    <row r="4851" spans="1:35" s="89" customFormat="1" x14ac:dyDescent="0.45">
      <c r="A4851" s="89" t="s">
        <v>172</v>
      </c>
      <c r="B4851" s="89" t="s">
        <v>173</v>
      </c>
      <c r="C4851" s="89" t="s">
        <v>48</v>
      </c>
      <c r="D4851" s="90">
        <v>44657</v>
      </c>
      <c r="AC4851" s="89">
        <v>37.44</v>
      </c>
      <c r="AI4851" s="89">
        <v>37.442649000000003</v>
      </c>
    </row>
    <row r="4852" spans="1:35" s="89" customFormat="1" x14ac:dyDescent="0.45">
      <c r="A4852" s="89" t="s">
        <v>172</v>
      </c>
      <c r="B4852" s="89" t="s">
        <v>173</v>
      </c>
      <c r="C4852" s="89" t="s">
        <v>48</v>
      </c>
      <c r="D4852" s="90">
        <v>44658</v>
      </c>
      <c r="AC4852" s="89">
        <v>37.44</v>
      </c>
      <c r="AI4852" s="89">
        <v>37.442649000000003</v>
      </c>
    </row>
    <row r="4853" spans="1:35" s="89" customFormat="1" x14ac:dyDescent="0.45">
      <c r="A4853" s="89" t="s">
        <v>172</v>
      </c>
      <c r="B4853" s="89" t="s">
        <v>173</v>
      </c>
      <c r="C4853" s="89" t="s">
        <v>48</v>
      </c>
      <c r="D4853" s="90">
        <v>44659</v>
      </c>
      <c r="AC4853" s="89">
        <v>37.44</v>
      </c>
      <c r="AI4853" s="89">
        <v>37.442649000000003</v>
      </c>
    </row>
    <row r="4854" spans="1:35" s="89" customFormat="1" x14ac:dyDescent="0.45">
      <c r="A4854" s="89" t="s">
        <v>172</v>
      </c>
      <c r="B4854" s="89" t="s">
        <v>173</v>
      </c>
      <c r="C4854" s="89" t="s">
        <v>48</v>
      </c>
      <c r="D4854" s="90">
        <v>44660</v>
      </c>
      <c r="AC4854" s="89">
        <v>37.44</v>
      </c>
      <c r="AI4854" s="89">
        <v>37.442649000000003</v>
      </c>
    </row>
    <row r="4855" spans="1:35" s="89" customFormat="1" x14ac:dyDescent="0.45">
      <c r="A4855" s="89" t="s">
        <v>172</v>
      </c>
      <c r="B4855" s="89" t="s">
        <v>173</v>
      </c>
      <c r="C4855" s="89" t="s">
        <v>48</v>
      </c>
      <c r="D4855" s="90">
        <v>44661</v>
      </c>
      <c r="AC4855" s="89">
        <v>37.44</v>
      </c>
      <c r="AI4855" s="89">
        <v>37.442649000000003</v>
      </c>
    </row>
    <row r="4856" spans="1:35" s="89" customFormat="1" x14ac:dyDescent="0.45">
      <c r="A4856" s="89" t="s">
        <v>172</v>
      </c>
      <c r="B4856" s="89" t="s">
        <v>173</v>
      </c>
      <c r="C4856" s="89" t="s">
        <v>48</v>
      </c>
      <c r="D4856" s="90">
        <v>44662</v>
      </c>
      <c r="AC4856" s="89">
        <v>37.44</v>
      </c>
      <c r="AI4856" s="89">
        <v>37.442649000000003</v>
      </c>
    </row>
    <row r="4857" spans="1:35" s="89" customFormat="1" x14ac:dyDescent="0.45">
      <c r="A4857" s="89" t="s">
        <v>172</v>
      </c>
      <c r="B4857" s="89" t="s">
        <v>173</v>
      </c>
      <c r="C4857" s="89" t="s">
        <v>48</v>
      </c>
      <c r="D4857" s="90">
        <v>44663</v>
      </c>
      <c r="AC4857" s="89">
        <v>37.44</v>
      </c>
      <c r="AI4857" s="89">
        <v>37.442649000000003</v>
      </c>
    </row>
    <row r="4858" spans="1:35" s="89" customFormat="1" x14ac:dyDescent="0.45">
      <c r="A4858" s="89" t="s">
        <v>172</v>
      </c>
      <c r="B4858" s="89" t="s">
        <v>173</v>
      </c>
      <c r="C4858" s="89" t="s">
        <v>48</v>
      </c>
      <c r="D4858" s="90">
        <v>44664</v>
      </c>
      <c r="AC4858" s="89">
        <v>37.44</v>
      </c>
      <c r="AI4858" s="89">
        <v>37.442649000000003</v>
      </c>
    </row>
    <row r="4859" spans="1:35" s="89" customFormat="1" x14ac:dyDescent="0.45">
      <c r="A4859" s="89" t="s">
        <v>172</v>
      </c>
      <c r="B4859" s="89" t="s">
        <v>173</v>
      </c>
      <c r="C4859" s="89" t="s">
        <v>48</v>
      </c>
      <c r="D4859" s="90">
        <v>44665</v>
      </c>
      <c r="AC4859" s="89">
        <v>37.44</v>
      </c>
      <c r="AI4859" s="89">
        <v>37.442649000000003</v>
      </c>
    </row>
    <row r="4860" spans="1:35" s="89" customFormat="1" x14ac:dyDescent="0.45">
      <c r="A4860" s="89" t="s">
        <v>172</v>
      </c>
      <c r="B4860" s="89" t="s">
        <v>173</v>
      </c>
      <c r="C4860" s="89" t="s">
        <v>48</v>
      </c>
      <c r="D4860" s="90">
        <v>44666</v>
      </c>
      <c r="AC4860" s="89">
        <v>37.44</v>
      </c>
      <c r="AI4860" s="89">
        <v>37.442649000000003</v>
      </c>
    </row>
    <row r="4861" spans="1:35" s="89" customFormat="1" x14ac:dyDescent="0.45">
      <c r="A4861" s="89" t="s">
        <v>172</v>
      </c>
      <c r="B4861" s="89" t="s">
        <v>173</v>
      </c>
      <c r="C4861" s="89" t="s">
        <v>48</v>
      </c>
      <c r="D4861" s="90">
        <v>44667</v>
      </c>
      <c r="AC4861" s="89">
        <v>37.44</v>
      </c>
      <c r="AI4861" s="89">
        <v>37.442649000000003</v>
      </c>
    </row>
    <row r="4862" spans="1:35" s="89" customFormat="1" x14ac:dyDescent="0.45">
      <c r="A4862" s="89" t="s">
        <v>172</v>
      </c>
      <c r="B4862" s="89" t="s">
        <v>173</v>
      </c>
      <c r="C4862" s="89" t="s">
        <v>48</v>
      </c>
      <c r="D4862" s="90">
        <v>44668</v>
      </c>
      <c r="AC4862" s="89">
        <v>37.44</v>
      </c>
      <c r="AI4862" s="89">
        <v>37.442649000000003</v>
      </c>
    </row>
    <row r="4863" spans="1:35" s="89" customFormat="1" x14ac:dyDescent="0.45">
      <c r="A4863" s="89" t="s">
        <v>172</v>
      </c>
      <c r="B4863" s="89" t="s">
        <v>173</v>
      </c>
      <c r="C4863" s="89" t="s">
        <v>48</v>
      </c>
      <c r="D4863" s="90">
        <v>44669</v>
      </c>
      <c r="AC4863" s="89">
        <v>37.44</v>
      </c>
      <c r="AI4863" s="89">
        <v>37.442649000000003</v>
      </c>
    </row>
    <row r="4864" spans="1:35" s="89" customFormat="1" x14ac:dyDescent="0.45">
      <c r="A4864" s="89" t="s">
        <v>172</v>
      </c>
      <c r="B4864" s="89" t="s">
        <v>173</v>
      </c>
      <c r="C4864" s="89" t="s">
        <v>48</v>
      </c>
      <c r="D4864" s="90">
        <v>44670</v>
      </c>
      <c r="AC4864" s="89">
        <v>37.44</v>
      </c>
      <c r="AI4864" s="89">
        <v>37.442649000000003</v>
      </c>
    </row>
    <row r="4865" spans="1:35" s="89" customFormat="1" x14ac:dyDescent="0.45">
      <c r="A4865" s="89" t="s">
        <v>172</v>
      </c>
      <c r="B4865" s="89" t="s">
        <v>173</v>
      </c>
      <c r="C4865" s="89" t="s">
        <v>48</v>
      </c>
      <c r="D4865" s="90">
        <v>44671</v>
      </c>
      <c r="AC4865" s="89">
        <v>37.44</v>
      </c>
      <c r="AI4865" s="89">
        <v>37.442649000000003</v>
      </c>
    </row>
    <row r="4866" spans="1:35" s="89" customFormat="1" x14ac:dyDescent="0.45">
      <c r="A4866" s="89" t="s">
        <v>172</v>
      </c>
      <c r="B4866" s="89" t="s">
        <v>173</v>
      </c>
      <c r="C4866" s="89" t="s">
        <v>48</v>
      </c>
      <c r="D4866" s="90">
        <v>44672</v>
      </c>
      <c r="AC4866" s="89">
        <v>37.44</v>
      </c>
      <c r="AI4866" s="89">
        <v>37.442649000000003</v>
      </c>
    </row>
    <row r="4867" spans="1:35" s="89" customFormat="1" x14ac:dyDescent="0.45">
      <c r="A4867" s="89" t="s">
        <v>172</v>
      </c>
      <c r="B4867" s="89" t="s">
        <v>173</v>
      </c>
      <c r="C4867" s="89" t="s">
        <v>48</v>
      </c>
      <c r="D4867" s="90">
        <v>44673</v>
      </c>
      <c r="AC4867" s="89">
        <v>37.44</v>
      </c>
      <c r="AI4867" s="89">
        <v>37.442649000000003</v>
      </c>
    </row>
    <row r="4868" spans="1:35" s="89" customFormat="1" x14ac:dyDescent="0.45">
      <c r="A4868" s="89" t="s">
        <v>172</v>
      </c>
      <c r="B4868" s="89" t="s">
        <v>173</v>
      </c>
      <c r="C4868" s="89" t="s">
        <v>48</v>
      </c>
      <c r="D4868" s="90">
        <v>44674</v>
      </c>
      <c r="AC4868" s="89">
        <v>37.44</v>
      </c>
      <c r="AI4868" s="89">
        <v>37.442649000000003</v>
      </c>
    </row>
    <row r="4869" spans="1:35" s="89" customFormat="1" x14ac:dyDescent="0.45">
      <c r="A4869" s="89" t="s">
        <v>172</v>
      </c>
      <c r="B4869" s="89" t="s">
        <v>173</v>
      </c>
      <c r="C4869" s="89" t="s">
        <v>48</v>
      </c>
      <c r="D4869" s="90">
        <v>44675</v>
      </c>
      <c r="AC4869" s="89">
        <v>37.44</v>
      </c>
      <c r="AI4869" s="89">
        <v>37.442649000000003</v>
      </c>
    </row>
    <row r="4870" spans="1:35" s="89" customFormat="1" x14ac:dyDescent="0.45">
      <c r="A4870" s="89" t="s">
        <v>172</v>
      </c>
      <c r="B4870" s="89" t="s">
        <v>173</v>
      </c>
      <c r="C4870" s="89" t="s">
        <v>48</v>
      </c>
      <c r="D4870" s="90">
        <v>44676</v>
      </c>
      <c r="AC4870" s="89">
        <v>37.44</v>
      </c>
      <c r="AI4870" s="89">
        <v>37.442649000000003</v>
      </c>
    </row>
    <row r="4871" spans="1:35" s="89" customFormat="1" x14ac:dyDescent="0.45">
      <c r="A4871" s="89" t="s">
        <v>172</v>
      </c>
      <c r="B4871" s="89" t="s">
        <v>173</v>
      </c>
      <c r="C4871" s="89" t="s">
        <v>48</v>
      </c>
      <c r="D4871" s="90">
        <v>44677</v>
      </c>
      <c r="AC4871" s="89">
        <v>37.44</v>
      </c>
      <c r="AI4871" s="89">
        <v>37.442649000000003</v>
      </c>
    </row>
    <row r="4872" spans="1:35" s="89" customFormat="1" x14ac:dyDescent="0.45">
      <c r="A4872" s="89" t="s">
        <v>172</v>
      </c>
      <c r="B4872" s="89" t="s">
        <v>173</v>
      </c>
      <c r="C4872" s="89" t="s">
        <v>48</v>
      </c>
      <c r="D4872" s="90">
        <v>44678</v>
      </c>
      <c r="AC4872" s="89">
        <v>37.44</v>
      </c>
      <c r="AI4872" s="89">
        <v>37.442649000000003</v>
      </c>
    </row>
    <row r="4873" spans="1:35" s="89" customFormat="1" x14ac:dyDescent="0.45">
      <c r="A4873" s="89" t="s">
        <v>172</v>
      </c>
      <c r="B4873" s="89" t="s">
        <v>173</v>
      </c>
      <c r="C4873" s="89" t="s">
        <v>48</v>
      </c>
      <c r="D4873" s="90">
        <v>44679</v>
      </c>
      <c r="AC4873" s="89">
        <v>37.44</v>
      </c>
      <c r="AI4873" s="89">
        <v>37.442649000000003</v>
      </c>
    </row>
    <row r="4874" spans="1:35" s="89" customFormat="1" x14ac:dyDescent="0.45">
      <c r="A4874" s="89" t="s">
        <v>172</v>
      </c>
      <c r="B4874" s="89" t="s">
        <v>173</v>
      </c>
      <c r="C4874" s="89" t="s">
        <v>48</v>
      </c>
      <c r="D4874" s="90">
        <v>44680</v>
      </c>
      <c r="AC4874" s="89">
        <v>37.44</v>
      </c>
      <c r="AI4874" s="89">
        <v>37.442649000000003</v>
      </c>
    </row>
    <row r="4875" spans="1:35" s="89" customFormat="1" x14ac:dyDescent="0.45">
      <c r="A4875" s="89" t="s">
        <v>172</v>
      </c>
      <c r="B4875" s="89" t="s">
        <v>173</v>
      </c>
      <c r="C4875" s="89" t="s">
        <v>48</v>
      </c>
      <c r="D4875" s="90">
        <v>44681</v>
      </c>
      <c r="AC4875" s="89">
        <v>37.44</v>
      </c>
      <c r="AI4875" s="89">
        <v>37.442649000000003</v>
      </c>
    </row>
    <row r="4876" spans="1:35" s="89" customFormat="1" x14ac:dyDescent="0.45">
      <c r="A4876" s="89" t="s">
        <v>172</v>
      </c>
      <c r="B4876" s="89" t="s">
        <v>173</v>
      </c>
      <c r="C4876" s="89" t="s">
        <v>48</v>
      </c>
      <c r="D4876" s="90">
        <v>44682</v>
      </c>
      <c r="AC4876" s="89">
        <v>37.44</v>
      </c>
      <c r="AI4876" s="89">
        <v>37.442649000000003</v>
      </c>
    </row>
    <row r="4877" spans="1:35" s="89" customFormat="1" x14ac:dyDescent="0.45">
      <c r="A4877" s="89" t="s">
        <v>172</v>
      </c>
      <c r="B4877" s="89" t="s">
        <v>173</v>
      </c>
      <c r="C4877" s="89" t="s">
        <v>48</v>
      </c>
      <c r="D4877" s="90">
        <v>44683</v>
      </c>
      <c r="AC4877" s="89">
        <v>37.44</v>
      </c>
      <c r="AI4877" s="89">
        <v>37.442649000000003</v>
      </c>
    </row>
    <row r="4878" spans="1:35" s="89" customFormat="1" x14ac:dyDescent="0.45">
      <c r="A4878" s="89" t="s">
        <v>172</v>
      </c>
      <c r="B4878" s="89" t="s">
        <v>173</v>
      </c>
      <c r="C4878" s="89" t="s">
        <v>48</v>
      </c>
      <c r="D4878" s="90">
        <v>44684</v>
      </c>
      <c r="AC4878" s="89">
        <v>37.44</v>
      </c>
      <c r="AI4878" s="89">
        <v>37.442649000000003</v>
      </c>
    </row>
    <row r="4879" spans="1:35" s="89" customFormat="1" x14ac:dyDescent="0.45">
      <c r="A4879" s="89" t="s">
        <v>172</v>
      </c>
      <c r="B4879" s="89" t="s">
        <v>173</v>
      </c>
      <c r="C4879" s="89" t="s">
        <v>48</v>
      </c>
      <c r="D4879" s="90">
        <v>44685</v>
      </c>
      <c r="AC4879" s="89">
        <v>37.44</v>
      </c>
      <c r="AI4879" s="89">
        <v>37.442649000000003</v>
      </c>
    </row>
    <row r="4880" spans="1:35" s="89" customFormat="1" x14ac:dyDescent="0.45">
      <c r="A4880" s="89" t="s">
        <v>172</v>
      </c>
      <c r="B4880" s="89" t="s">
        <v>173</v>
      </c>
      <c r="C4880" s="89" t="s">
        <v>48</v>
      </c>
      <c r="D4880" s="90">
        <v>44686</v>
      </c>
      <c r="AC4880" s="89">
        <v>37.44</v>
      </c>
      <c r="AI4880" s="89">
        <v>37.442649000000003</v>
      </c>
    </row>
    <row r="4881" spans="1:35" s="89" customFormat="1" x14ac:dyDescent="0.45">
      <c r="A4881" s="89" t="s">
        <v>172</v>
      </c>
      <c r="B4881" s="89" t="s">
        <v>173</v>
      </c>
      <c r="C4881" s="89" t="s">
        <v>48</v>
      </c>
      <c r="D4881" s="90">
        <v>44687</v>
      </c>
      <c r="AC4881" s="89">
        <v>37.44</v>
      </c>
      <c r="AI4881" s="89">
        <v>37.442649000000003</v>
      </c>
    </row>
    <row r="4882" spans="1:35" s="89" customFormat="1" x14ac:dyDescent="0.45">
      <c r="A4882" s="89" t="s">
        <v>172</v>
      </c>
      <c r="B4882" s="89" t="s">
        <v>173</v>
      </c>
      <c r="C4882" s="89" t="s">
        <v>48</v>
      </c>
      <c r="D4882" s="90">
        <v>44688</v>
      </c>
      <c r="AC4882" s="89">
        <v>37.44</v>
      </c>
      <c r="AI4882" s="89">
        <v>37.442649000000003</v>
      </c>
    </row>
    <row r="4883" spans="1:35" s="89" customFormat="1" x14ac:dyDescent="0.45">
      <c r="A4883" s="89" t="s">
        <v>172</v>
      </c>
      <c r="B4883" s="89" t="s">
        <v>173</v>
      </c>
      <c r="C4883" s="89" t="s">
        <v>48</v>
      </c>
      <c r="D4883" s="90">
        <v>44689</v>
      </c>
      <c r="AC4883" s="89">
        <v>37.44</v>
      </c>
      <c r="AI4883" s="89">
        <v>37.442649000000003</v>
      </c>
    </row>
    <row r="4884" spans="1:35" s="89" customFormat="1" x14ac:dyDescent="0.45">
      <c r="A4884" s="89" t="s">
        <v>172</v>
      </c>
      <c r="B4884" s="89" t="s">
        <v>173</v>
      </c>
      <c r="C4884" s="89" t="s">
        <v>48</v>
      </c>
      <c r="D4884" s="90">
        <v>44690</v>
      </c>
      <c r="AC4884" s="89">
        <v>37.44</v>
      </c>
      <c r="AI4884" s="89">
        <v>37.442649000000003</v>
      </c>
    </row>
    <row r="4885" spans="1:35" s="89" customFormat="1" x14ac:dyDescent="0.45">
      <c r="A4885" s="89" t="s">
        <v>172</v>
      </c>
      <c r="B4885" s="89" t="s">
        <v>173</v>
      </c>
      <c r="C4885" s="89" t="s">
        <v>48</v>
      </c>
      <c r="D4885" s="90">
        <v>44691</v>
      </c>
      <c r="AC4885" s="89">
        <v>37.44</v>
      </c>
      <c r="AI4885" s="89">
        <v>37.442649000000003</v>
      </c>
    </row>
    <row r="4886" spans="1:35" s="89" customFormat="1" x14ac:dyDescent="0.45">
      <c r="A4886" s="89" t="s">
        <v>172</v>
      </c>
      <c r="B4886" s="89" t="s">
        <v>173</v>
      </c>
      <c r="C4886" s="89" t="s">
        <v>48</v>
      </c>
      <c r="D4886" s="90">
        <v>44692</v>
      </c>
      <c r="AC4886" s="89">
        <v>37.44</v>
      </c>
      <c r="AI4886" s="89">
        <v>37.442649000000003</v>
      </c>
    </row>
    <row r="4887" spans="1:35" s="89" customFormat="1" x14ac:dyDescent="0.45">
      <c r="A4887" s="89" t="s">
        <v>172</v>
      </c>
      <c r="B4887" s="89" t="s">
        <v>173</v>
      </c>
      <c r="C4887" s="89" t="s">
        <v>48</v>
      </c>
      <c r="D4887" s="90">
        <v>44693</v>
      </c>
      <c r="AC4887" s="89">
        <v>37.44</v>
      </c>
      <c r="AI4887" s="89">
        <v>37.442649000000003</v>
      </c>
    </row>
    <row r="4888" spans="1:35" s="89" customFormat="1" x14ac:dyDescent="0.45">
      <c r="A4888" s="89" t="s">
        <v>172</v>
      </c>
      <c r="B4888" s="89" t="s">
        <v>173</v>
      </c>
      <c r="C4888" s="89" t="s">
        <v>48</v>
      </c>
      <c r="D4888" s="90">
        <v>44694</v>
      </c>
      <c r="AC4888" s="89">
        <v>37.44</v>
      </c>
      <c r="AI4888" s="89">
        <v>37.442649000000003</v>
      </c>
    </row>
    <row r="4889" spans="1:35" s="89" customFormat="1" x14ac:dyDescent="0.45">
      <c r="A4889" s="89" t="s">
        <v>172</v>
      </c>
      <c r="B4889" s="89" t="s">
        <v>173</v>
      </c>
      <c r="C4889" s="89" t="s">
        <v>48</v>
      </c>
      <c r="D4889" s="90">
        <v>44695</v>
      </c>
      <c r="AC4889" s="89">
        <v>37.44</v>
      </c>
      <c r="AI4889" s="89">
        <v>37.442649000000003</v>
      </c>
    </row>
    <row r="4890" spans="1:35" s="89" customFormat="1" x14ac:dyDescent="0.45">
      <c r="A4890" s="89" t="s">
        <v>172</v>
      </c>
      <c r="B4890" s="89" t="s">
        <v>173</v>
      </c>
      <c r="C4890" s="89" t="s">
        <v>48</v>
      </c>
      <c r="D4890" s="90">
        <v>44696</v>
      </c>
      <c r="AC4890" s="89">
        <v>37.44</v>
      </c>
      <c r="AI4890" s="89">
        <v>37.442649000000003</v>
      </c>
    </row>
    <row r="4891" spans="1:35" s="89" customFormat="1" x14ac:dyDescent="0.45">
      <c r="A4891" s="89" t="s">
        <v>172</v>
      </c>
      <c r="B4891" s="89" t="s">
        <v>173</v>
      </c>
      <c r="C4891" s="89" t="s">
        <v>48</v>
      </c>
      <c r="D4891" s="90">
        <v>44697</v>
      </c>
      <c r="AC4891" s="89">
        <v>37.44</v>
      </c>
      <c r="AI4891" s="89">
        <v>37.442649000000003</v>
      </c>
    </row>
    <row r="4892" spans="1:35" s="89" customFormat="1" x14ac:dyDescent="0.45">
      <c r="A4892" s="89" t="s">
        <v>172</v>
      </c>
      <c r="B4892" s="89" t="s">
        <v>173</v>
      </c>
      <c r="C4892" s="89" t="s">
        <v>48</v>
      </c>
      <c r="D4892" s="90">
        <v>44698</v>
      </c>
      <c r="AC4892" s="89">
        <v>37.44</v>
      </c>
      <c r="AI4892" s="89">
        <v>37.442649000000003</v>
      </c>
    </row>
    <row r="4893" spans="1:35" s="89" customFormat="1" x14ac:dyDescent="0.45">
      <c r="A4893" s="89" t="s">
        <v>172</v>
      </c>
      <c r="B4893" s="89" t="s">
        <v>173</v>
      </c>
      <c r="C4893" s="89" t="s">
        <v>48</v>
      </c>
      <c r="D4893" s="90">
        <v>44699</v>
      </c>
      <c r="AC4893" s="89">
        <v>37.44</v>
      </c>
      <c r="AI4893" s="89">
        <v>37.442649000000003</v>
      </c>
    </row>
    <row r="4894" spans="1:35" s="89" customFormat="1" x14ac:dyDescent="0.45">
      <c r="A4894" s="89" t="s">
        <v>172</v>
      </c>
      <c r="B4894" s="89" t="s">
        <v>173</v>
      </c>
      <c r="C4894" s="89" t="s">
        <v>48</v>
      </c>
      <c r="D4894" s="90">
        <v>44700</v>
      </c>
      <c r="AC4894" s="89">
        <v>37.44</v>
      </c>
      <c r="AI4894" s="89">
        <v>37.442649000000003</v>
      </c>
    </row>
    <row r="4895" spans="1:35" s="89" customFormat="1" x14ac:dyDescent="0.45">
      <c r="A4895" s="89" t="s">
        <v>172</v>
      </c>
      <c r="B4895" s="89" t="s">
        <v>173</v>
      </c>
      <c r="C4895" s="89" t="s">
        <v>48</v>
      </c>
      <c r="D4895" s="90">
        <v>44701</v>
      </c>
      <c r="AC4895" s="89">
        <v>37.44</v>
      </c>
      <c r="AI4895" s="89">
        <v>37.442649000000003</v>
      </c>
    </row>
    <row r="4896" spans="1:35" s="89" customFormat="1" x14ac:dyDescent="0.45">
      <c r="A4896" s="89" t="s">
        <v>172</v>
      </c>
      <c r="B4896" s="89" t="s">
        <v>173</v>
      </c>
      <c r="C4896" s="89" t="s">
        <v>48</v>
      </c>
      <c r="D4896" s="90">
        <v>44702</v>
      </c>
      <c r="AC4896" s="89">
        <v>37.44</v>
      </c>
      <c r="AI4896" s="89">
        <v>37.442649000000003</v>
      </c>
    </row>
    <row r="4897" spans="1:35" s="89" customFormat="1" x14ac:dyDescent="0.45">
      <c r="A4897" s="89" t="s">
        <v>172</v>
      </c>
      <c r="B4897" s="89" t="s">
        <v>173</v>
      </c>
      <c r="C4897" s="89" t="s">
        <v>48</v>
      </c>
      <c r="D4897" s="90">
        <v>44703</v>
      </c>
      <c r="AC4897" s="89">
        <v>37.44</v>
      </c>
      <c r="AI4897" s="89">
        <v>37.442649000000003</v>
      </c>
    </row>
    <row r="4898" spans="1:35" s="89" customFormat="1" x14ac:dyDescent="0.45">
      <c r="A4898" s="89" t="s">
        <v>172</v>
      </c>
      <c r="B4898" s="89" t="s">
        <v>173</v>
      </c>
      <c r="C4898" s="89" t="s">
        <v>48</v>
      </c>
      <c r="D4898" s="90">
        <v>44704</v>
      </c>
      <c r="AC4898" s="89">
        <v>37.44</v>
      </c>
      <c r="AI4898" s="89">
        <v>37.442649000000003</v>
      </c>
    </row>
    <row r="4899" spans="1:35" s="89" customFormat="1" x14ac:dyDescent="0.45">
      <c r="A4899" s="89" t="s">
        <v>172</v>
      </c>
      <c r="B4899" s="89" t="s">
        <v>173</v>
      </c>
      <c r="C4899" s="89" t="s">
        <v>48</v>
      </c>
      <c r="D4899" s="90">
        <v>44705</v>
      </c>
      <c r="AC4899" s="89">
        <v>37.44</v>
      </c>
      <c r="AI4899" s="89">
        <v>37.442649000000003</v>
      </c>
    </row>
    <row r="4900" spans="1:35" s="89" customFormat="1" x14ac:dyDescent="0.45">
      <c r="A4900" s="89" t="s">
        <v>172</v>
      </c>
      <c r="B4900" s="89" t="s">
        <v>173</v>
      </c>
      <c r="C4900" s="89" t="s">
        <v>48</v>
      </c>
      <c r="D4900" s="90">
        <v>44706</v>
      </c>
      <c r="AC4900" s="89">
        <v>37.44</v>
      </c>
      <c r="AI4900" s="89">
        <v>37.442649000000003</v>
      </c>
    </row>
    <row r="4901" spans="1:35" s="89" customFormat="1" x14ac:dyDescent="0.45">
      <c r="A4901" s="89" t="s">
        <v>172</v>
      </c>
      <c r="B4901" s="89" t="s">
        <v>173</v>
      </c>
      <c r="C4901" s="89" t="s">
        <v>48</v>
      </c>
      <c r="D4901" s="90">
        <v>44707</v>
      </c>
      <c r="AC4901" s="89">
        <v>37.44</v>
      </c>
      <c r="AI4901" s="89">
        <v>37.442649000000003</v>
      </c>
    </row>
    <row r="4902" spans="1:35" s="89" customFormat="1" x14ac:dyDescent="0.45">
      <c r="A4902" s="89" t="s">
        <v>172</v>
      </c>
      <c r="B4902" s="89" t="s">
        <v>173</v>
      </c>
      <c r="C4902" s="89" t="s">
        <v>48</v>
      </c>
      <c r="D4902" s="90">
        <v>44708</v>
      </c>
      <c r="AC4902" s="89">
        <v>37.44</v>
      </c>
      <c r="AI4902" s="89">
        <v>37.442649000000003</v>
      </c>
    </row>
    <row r="4903" spans="1:35" s="89" customFormat="1" x14ac:dyDescent="0.45">
      <c r="A4903" s="89" t="s">
        <v>172</v>
      </c>
      <c r="B4903" s="89" t="s">
        <v>173</v>
      </c>
      <c r="C4903" s="89" t="s">
        <v>48</v>
      </c>
      <c r="D4903" s="90">
        <v>44709</v>
      </c>
      <c r="AC4903" s="89">
        <v>37.44</v>
      </c>
      <c r="AI4903" s="89">
        <v>37.442649000000003</v>
      </c>
    </row>
    <row r="4904" spans="1:35" s="89" customFormat="1" x14ac:dyDescent="0.45">
      <c r="A4904" s="89" t="s">
        <v>172</v>
      </c>
      <c r="B4904" s="89" t="s">
        <v>173</v>
      </c>
      <c r="C4904" s="89" t="s">
        <v>48</v>
      </c>
      <c r="D4904" s="90">
        <v>44710</v>
      </c>
      <c r="AC4904" s="89">
        <v>37.44</v>
      </c>
      <c r="AI4904" s="89">
        <v>37.442649000000003</v>
      </c>
    </row>
    <row r="4905" spans="1:35" s="89" customFormat="1" x14ac:dyDescent="0.45">
      <c r="A4905" s="89" t="s">
        <v>172</v>
      </c>
      <c r="B4905" s="89" t="s">
        <v>173</v>
      </c>
      <c r="C4905" s="89" t="s">
        <v>48</v>
      </c>
      <c r="D4905" s="90">
        <v>44711</v>
      </c>
      <c r="AC4905" s="89">
        <v>37.44</v>
      </c>
      <c r="AI4905" s="89">
        <v>37.442649000000003</v>
      </c>
    </row>
    <row r="4906" spans="1:35" s="89" customFormat="1" x14ac:dyDescent="0.45">
      <c r="A4906" s="89" t="s">
        <v>172</v>
      </c>
      <c r="B4906" s="89" t="s">
        <v>173</v>
      </c>
      <c r="C4906" s="89" t="s">
        <v>48</v>
      </c>
      <c r="D4906" s="90">
        <v>44712</v>
      </c>
      <c r="AC4906" s="89">
        <v>37.44</v>
      </c>
      <c r="AI4906" s="89">
        <v>37.442649000000003</v>
      </c>
    </row>
    <row r="4907" spans="1:35" s="89" customFormat="1" x14ac:dyDescent="0.45">
      <c r="A4907" s="89" t="s">
        <v>172</v>
      </c>
      <c r="B4907" s="89" t="s">
        <v>173</v>
      </c>
      <c r="C4907" s="89" t="s">
        <v>48</v>
      </c>
      <c r="D4907" s="90">
        <v>44713</v>
      </c>
      <c r="AC4907" s="89">
        <v>37.44</v>
      </c>
      <c r="AI4907" s="89">
        <v>37.442649000000003</v>
      </c>
    </row>
    <row r="4908" spans="1:35" s="89" customFormat="1" x14ac:dyDescent="0.45">
      <c r="A4908" s="89" t="s">
        <v>172</v>
      </c>
      <c r="B4908" s="89" t="s">
        <v>173</v>
      </c>
      <c r="C4908" s="89" t="s">
        <v>48</v>
      </c>
      <c r="D4908" s="90">
        <v>44714</v>
      </c>
      <c r="AC4908" s="89">
        <v>37.44</v>
      </c>
      <c r="AI4908" s="89">
        <v>37.442649000000003</v>
      </c>
    </row>
    <row r="4909" spans="1:35" s="89" customFormat="1" x14ac:dyDescent="0.45">
      <c r="A4909" s="89" t="s">
        <v>172</v>
      </c>
      <c r="B4909" s="89" t="s">
        <v>173</v>
      </c>
      <c r="C4909" s="89" t="s">
        <v>48</v>
      </c>
      <c r="D4909" s="90">
        <v>44715</v>
      </c>
      <c r="AC4909" s="89">
        <v>37.44</v>
      </c>
      <c r="AI4909" s="89">
        <v>37.442649000000003</v>
      </c>
    </row>
    <row r="4910" spans="1:35" s="89" customFormat="1" x14ac:dyDescent="0.45">
      <c r="A4910" s="89" t="s">
        <v>172</v>
      </c>
      <c r="B4910" s="89" t="s">
        <v>173</v>
      </c>
      <c r="C4910" s="89" t="s">
        <v>48</v>
      </c>
      <c r="D4910" s="90">
        <v>44716</v>
      </c>
      <c r="AC4910" s="89">
        <v>37.44</v>
      </c>
      <c r="AI4910" s="89">
        <v>37.442649000000003</v>
      </c>
    </row>
    <row r="4911" spans="1:35" s="89" customFormat="1" x14ac:dyDescent="0.45">
      <c r="A4911" s="89" t="s">
        <v>172</v>
      </c>
      <c r="B4911" s="89" t="s">
        <v>173</v>
      </c>
      <c r="C4911" s="89" t="s">
        <v>48</v>
      </c>
      <c r="D4911" s="90">
        <v>44717</v>
      </c>
      <c r="AC4911" s="89">
        <v>37.44</v>
      </c>
      <c r="AI4911" s="89">
        <v>37.442649000000003</v>
      </c>
    </row>
    <row r="4912" spans="1:35" s="89" customFormat="1" x14ac:dyDescent="0.45">
      <c r="A4912" s="89" t="s">
        <v>172</v>
      </c>
      <c r="B4912" s="89" t="s">
        <v>173</v>
      </c>
      <c r="C4912" s="89" t="s">
        <v>48</v>
      </c>
      <c r="D4912" s="90">
        <v>44718</v>
      </c>
      <c r="AC4912" s="89">
        <v>37.44</v>
      </c>
      <c r="AI4912" s="89">
        <v>37.442649000000003</v>
      </c>
    </row>
    <row r="4913" spans="1:35" s="89" customFormat="1" x14ac:dyDescent="0.45">
      <c r="A4913" s="89" t="s">
        <v>172</v>
      </c>
      <c r="B4913" s="89" t="s">
        <v>173</v>
      </c>
      <c r="C4913" s="89" t="s">
        <v>48</v>
      </c>
      <c r="D4913" s="90">
        <v>44719</v>
      </c>
      <c r="AC4913" s="89">
        <v>37.44</v>
      </c>
      <c r="AI4913" s="89">
        <v>37.442649000000003</v>
      </c>
    </row>
    <row r="4914" spans="1:35" s="89" customFormat="1" x14ac:dyDescent="0.45">
      <c r="A4914" s="89" t="s">
        <v>172</v>
      </c>
      <c r="B4914" s="89" t="s">
        <v>173</v>
      </c>
      <c r="C4914" s="89" t="s">
        <v>48</v>
      </c>
      <c r="D4914" s="90">
        <v>44720</v>
      </c>
      <c r="AC4914" s="89">
        <v>37.44</v>
      </c>
      <c r="AI4914" s="89">
        <v>37.442649000000003</v>
      </c>
    </row>
    <row r="4915" spans="1:35" s="89" customFormat="1" x14ac:dyDescent="0.45">
      <c r="A4915" s="89" t="s">
        <v>172</v>
      </c>
      <c r="B4915" s="89" t="s">
        <v>173</v>
      </c>
      <c r="C4915" s="89" t="s">
        <v>48</v>
      </c>
      <c r="D4915" s="90">
        <v>44721</v>
      </c>
      <c r="AC4915" s="89">
        <v>37.44</v>
      </c>
      <c r="AI4915" s="89">
        <v>37.442649000000003</v>
      </c>
    </row>
    <row r="4916" spans="1:35" s="89" customFormat="1" x14ac:dyDescent="0.45">
      <c r="A4916" s="89" t="s">
        <v>172</v>
      </c>
      <c r="B4916" s="89" t="s">
        <v>173</v>
      </c>
      <c r="C4916" s="89" t="s">
        <v>48</v>
      </c>
      <c r="D4916" s="90">
        <v>44722</v>
      </c>
      <c r="AC4916" s="89">
        <v>37.44</v>
      </c>
      <c r="AI4916" s="89">
        <v>37.442649000000003</v>
      </c>
    </row>
    <row r="4917" spans="1:35" s="89" customFormat="1" x14ac:dyDescent="0.45">
      <c r="A4917" s="89" t="s">
        <v>172</v>
      </c>
      <c r="B4917" s="89" t="s">
        <v>173</v>
      </c>
      <c r="C4917" s="89" t="s">
        <v>48</v>
      </c>
      <c r="D4917" s="90">
        <v>44723</v>
      </c>
      <c r="AC4917" s="89">
        <v>37.44</v>
      </c>
      <c r="AI4917" s="89">
        <v>37.442649000000003</v>
      </c>
    </row>
    <row r="4918" spans="1:35" s="89" customFormat="1" x14ac:dyDescent="0.45">
      <c r="A4918" s="89" t="s">
        <v>172</v>
      </c>
      <c r="B4918" s="89" t="s">
        <v>173</v>
      </c>
      <c r="C4918" s="89" t="s">
        <v>48</v>
      </c>
      <c r="D4918" s="90">
        <v>44724</v>
      </c>
      <c r="AC4918" s="89">
        <v>37.44</v>
      </c>
      <c r="AI4918" s="89">
        <v>37.442649000000003</v>
      </c>
    </row>
    <row r="4919" spans="1:35" s="89" customFormat="1" x14ac:dyDescent="0.45">
      <c r="A4919" s="89" t="s">
        <v>172</v>
      </c>
      <c r="B4919" s="89" t="s">
        <v>173</v>
      </c>
      <c r="C4919" s="89" t="s">
        <v>48</v>
      </c>
      <c r="D4919" s="90">
        <v>44725</v>
      </c>
      <c r="AC4919" s="89">
        <v>37.44</v>
      </c>
      <c r="AI4919" s="89">
        <v>37.442649000000003</v>
      </c>
    </row>
    <row r="4920" spans="1:35" s="89" customFormat="1" x14ac:dyDescent="0.45">
      <c r="A4920" s="89" t="s">
        <v>172</v>
      </c>
      <c r="B4920" s="89" t="s">
        <v>173</v>
      </c>
      <c r="C4920" s="89" t="s">
        <v>48</v>
      </c>
      <c r="D4920" s="90">
        <v>44726</v>
      </c>
      <c r="AC4920" s="89">
        <v>37.44</v>
      </c>
      <c r="AI4920" s="89">
        <v>37.442649000000003</v>
      </c>
    </row>
    <row r="4921" spans="1:35" s="89" customFormat="1" x14ac:dyDescent="0.45">
      <c r="A4921" s="89" t="s">
        <v>172</v>
      </c>
      <c r="B4921" s="89" t="s">
        <v>173</v>
      </c>
      <c r="C4921" s="89" t="s">
        <v>48</v>
      </c>
      <c r="D4921" s="90">
        <v>44727</v>
      </c>
      <c r="AC4921" s="89">
        <v>37.44</v>
      </c>
      <c r="AI4921" s="89">
        <v>37.442649000000003</v>
      </c>
    </row>
    <row r="4922" spans="1:35" s="89" customFormat="1" x14ac:dyDescent="0.45">
      <c r="A4922" s="89" t="s">
        <v>172</v>
      </c>
      <c r="B4922" s="89" t="s">
        <v>173</v>
      </c>
      <c r="C4922" s="89" t="s">
        <v>48</v>
      </c>
      <c r="D4922" s="90">
        <v>44728</v>
      </c>
      <c r="AC4922" s="89">
        <v>37.44</v>
      </c>
      <c r="AI4922" s="89">
        <v>37.442649000000003</v>
      </c>
    </row>
    <row r="4923" spans="1:35" s="89" customFormat="1" x14ac:dyDescent="0.45">
      <c r="A4923" s="89" t="s">
        <v>172</v>
      </c>
      <c r="B4923" s="89" t="s">
        <v>173</v>
      </c>
      <c r="C4923" s="89" t="s">
        <v>48</v>
      </c>
      <c r="D4923" s="90">
        <v>44729</v>
      </c>
      <c r="AC4923" s="89">
        <v>37.44</v>
      </c>
      <c r="AI4923" s="89">
        <v>37.442649000000003</v>
      </c>
    </row>
    <row r="4924" spans="1:35" s="89" customFormat="1" x14ac:dyDescent="0.45">
      <c r="A4924" s="89" t="s">
        <v>172</v>
      </c>
      <c r="B4924" s="89" t="s">
        <v>173</v>
      </c>
      <c r="C4924" s="89" t="s">
        <v>48</v>
      </c>
      <c r="D4924" s="90">
        <v>44730</v>
      </c>
      <c r="AC4924" s="89">
        <v>37.44</v>
      </c>
      <c r="AI4924" s="89">
        <v>37.442649000000003</v>
      </c>
    </row>
    <row r="4925" spans="1:35" s="89" customFormat="1" x14ac:dyDescent="0.45">
      <c r="A4925" s="89" t="s">
        <v>172</v>
      </c>
      <c r="B4925" s="89" t="s">
        <v>173</v>
      </c>
      <c r="C4925" s="89" t="s">
        <v>48</v>
      </c>
      <c r="D4925" s="90">
        <v>44731</v>
      </c>
      <c r="AC4925" s="89">
        <v>37.44</v>
      </c>
      <c r="AI4925" s="89">
        <v>37.442649000000003</v>
      </c>
    </row>
    <row r="4926" spans="1:35" s="89" customFormat="1" x14ac:dyDescent="0.45">
      <c r="A4926" s="89" t="s">
        <v>172</v>
      </c>
      <c r="B4926" s="89" t="s">
        <v>173</v>
      </c>
      <c r="C4926" s="89" t="s">
        <v>48</v>
      </c>
      <c r="D4926" s="90">
        <v>44732</v>
      </c>
      <c r="AC4926" s="89">
        <v>37.44</v>
      </c>
      <c r="AI4926" s="89">
        <v>37.442649000000003</v>
      </c>
    </row>
    <row r="4927" spans="1:35" s="89" customFormat="1" x14ac:dyDescent="0.45">
      <c r="A4927" s="89" t="s">
        <v>172</v>
      </c>
      <c r="B4927" s="89" t="s">
        <v>173</v>
      </c>
      <c r="C4927" s="89" t="s">
        <v>48</v>
      </c>
      <c r="D4927" s="90">
        <v>44733</v>
      </c>
      <c r="AC4927" s="89">
        <v>37.44</v>
      </c>
      <c r="AI4927" s="89">
        <v>37.442649000000003</v>
      </c>
    </row>
    <row r="4928" spans="1:35" s="89" customFormat="1" x14ac:dyDescent="0.45">
      <c r="A4928" s="89" t="s">
        <v>172</v>
      </c>
      <c r="B4928" s="89" t="s">
        <v>173</v>
      </c>
      <c r="C4928" s="89" t="s">
        <v>48</v>
      </c>
      <c r="D4928" s="90">
        <v>44734</v>
      </c>
      <c r="AC4928" s="89">
        <v>37.44</v>
      </c>
      <c r="AI4928" s="89">
        <v>37.442649000000003</v>
      </c>
    </row>
    <row r="4929" spans="1:35" s="89" customFormat="1" x14ac:dyDescent="0.45">
      <c r="A4929" s="89" t="s">
        <v>172</v>
      </c>
      <c r="B4929" s="89" t="s">
        <v>173</v>
      </c>
      <c r="C4929" s="89" t="s">
        <v>48</v>
      </c>
      <c r="D4929" s="90">
        <v>44735</v>
      </c>
      <c r="AC4929" s="89">
        <v>37.44</v>
      </c>
      <c r="AI4929" s="89">
        <v>37.442649000000003</v>
      </c>
    </row>
    <row r="4930" spans="1:35" s="89" customFormat="1" x14ac:dyDescent="0.45">
      <c r="A4930" s="89" t="s">
        <v>172</v>
      </c>
      <c r="B4930" s="89" t="s">
        <v>173</v>
      </c>
      <c r="C4930" s="89" t="s">
        <v>48</v>
      </c>
      <c r="D4930" s="90">
        <v>44736</v>
      </c>
      <c r="AC4930" s="89">
        <v>37.44</v>
      </c>
      <c r="AI4930" s="89">
        <v>37.442649000000003</v>
      </c>
    </row>
    <row r="4931" spans="1:35" s="89" customFormat="1" x14ac:dyDescent="0.45">
      <c r="A4931" s="89" t="s">
        <v>172</v>
      </c>
      <c r="B4931" s="89" t="s">
        <v>173</v>
      </c>
      <c r="C4931" s="89" t="s">
        <v>48</v>
      </c>
      <c r="D4931" s="90">
        <v>44737</v>
      </c>
      <c r="AC4931" s="89">
        <v>37.44</v>
      </c>
      <c r="AI4931" s="89">
        <v>37.442649000000003</v>
      </c>
    </row>
    <row r="4932" spans="1:35" s="89" customFormat="1" x14ac:dyDescent="0.45">
      <c r="A4932" s="89" t="s">
        <v>172</v>
      </c>
      <c r="B4932" s="89" t="s">
        <v>173</v>
      </c>
      <c r="C4932" s="89" t="s">
        <v>48</v>
      </c>
      <c r="D4932" s="90">
        <v>44738</v>
      </c>
      <c r="AC4932" s="89">
        <v>37.44</v>
      </c>
      <c r="AI4932" s="89">
        <v>37.442649000000003</v>
      </c>
    </row>
    <row r="4933" spans="1:35" s="89" customFormat="1" x14ac:dyDescent="0.45">
      <c r="A4933" s="89" t="s">
        <v>172</v>
      </c>
      <c r="B4933" s="89" t="s">
        <v>173</v>
      </c>
      <c r="C4933" s="89" t="s">
        <v>48</v>
      </c>
      <c r="D4933" s="90">
        <v>44739</v>
      </c>
      <c r="AC4933" s="89">
        <v>37.44</v>
      </c>
      <c r="AI4933" s="89">
        <v>37.442649000000003</v>
      </c>
    </row>
    <row r="4934" spans="1:35" s="89" customFormat="1" x14ac:dyDescent="0.45">
      <c r="A4934" s="89" t="s">
        <v>172</v>
      </c>
      <c r="B4934" s="89" t="s">
        <v>173</v>
      </c>
      <c r="C4934" s="89" t="s">
        <v>48</v>
      </c>
      <c r="D4934" s="90">
        <v>44740</v>
      </c>
      <c r="AC4934" s="89">
        <v>37.44</v>
      </c>
      <c r="AI4934" s="89">
        <v>37.442649000000003</v>
      </c>
    </row>
    <row r="4935" spans="1:35" s="89" customFormat="1" x14ac:dyDescent="0.45">
      <c r="A4935" s="89" t="s">
        <v>172</v>
      </c>
      <c r="B4935" s="89" t="s">
        <v>173</v>
      </c>
      <c r="C4935" s="89" t="s">
        <v>48</v>
      </c>
      <c r="D4935" s="90">
        <v>44741</v>
      </c>
      <c r="AC4935" s="89">
        <v>37.44</v>
      </c>
      <c r="AI4935" s="89">
        <v>37.442649000000003</v>
      </c>
    </row>
    <row r="4936" spans="1:35" s="89" customFormat="1" x14ac:dyDescent="0.45">
      <c r="A4936" s="89" t="s">
        <v>172</v>
      </c>
      <c r="B4936" s="89" t="s">
        <v>173</v>
      </c>
      <c r="C4936" s="89" t="s">
        <v>48</v>
      </c>
      <c r="D4936" s="90">
        <v>44742</v>
      </c>
      <c r="AC4936" s="89">
        <v>37.44</v>
      </c>
      <c r="AI4936" s="89">
        <v>37.442649000000003</v>
      </c>
    </row>
    <row r="4937" spans="1:35" s="89" customFormat="1" x14ac:dyDescent="0.45">
      <c r="A4937" s="89" t="s">
        <v>172</v>
      </c>
      <c r="B4937" s="89" t="s">
        <v>173</v>
      </c>
      <c r="C4937" s="89" t="s">
        <v>48</v>
      </c>
      <c r="D4937" s="90">
        <v>44743</v>
      </c>
      <c r="AC4937" s="89">
        <v>37.44</v>
      </c>
      <c r="AI4937" s="89">
        <v>37.442649000000003</v>
      </c>
    </row>
    <row r="4938" spans="1:35" s="89" customFormat="1" x14ac:dyDescent="0.45">
      <c r="A4938" s="89" t="s">
        <v>172</v>
      </c>
      <c r="B4938" s="89" t="s">
        <v>173</v>
      </c>
      <c r="C4938" s="89" t="s">
        <v>48</v>
      </c>
      <c r="D4938" s="90">
        <v>44744</v>
      </c>
      <c r="AC4938" s="89">
        <v>37.44</v>
      </c>
      <c r="AI4938" s="89">
        <v>37.442649000000003</v>
      </c>
    </row>
    <row r="4939" spans="1:35" s="89" customFormat="1" x14ac:dyDescent="0.45">
      <c r="A4939" s="89" t="s">
        <v>172</v>
      </c>
      <c r="B4939" s="89" t="s">
        <v>173</v>
      </c>
      <c r="C4939" s="89" t="s">
        <v>48</v>
      </c>
      <c r="D4939" s="90">
        <v>44745</v>
      </c>
      <c r="AC4939" s="89">
        <v>37.44</v>
      </c>
      <c r="AI4939" s="89">
        <v>37.442649000000003</v>
      </c>
    </row>
    <row r="4940" spans="1:35" s="89" customFormat="1" x14ac:dyDescent="0.45">
      <c r="A4940" s="89" t="s">
        <v>172</v>
      </c>
      <c r="B4940" s="89" t="s">
        <v>173</v>
      </c>
      <c r="C4940" s="89" t="s">
        <v>48</v>
      </c>
      <c r="D4940" s="90">
        <v>44746</v>
      </c>
      <c r="AC4940" s="89">
        <v>37.44</v>
      </c>
      <c r="AI4940" s="89">
        <v>37.442649000000003</v>
      </c>
    </row>
    <row r="4941" spans="1:35" s="89" customFormat="1" x14ac:dyDescent="0.45">
      <c r="A4941" s="89" t="s">
        <v>172</v>
      </c>
      <c r="B4941" s="89" t="s">
        <v>173</v>
      </c>
      <c r="C4941" s="89" t="s">
        <v>48</v>
      </c>
      <c r="D4941" s="90">
        <v>44747</v>
      </c>
      <c r="AC4941" s="89">
        <v>37.44</v>
      </c>
      <c r="AI4941" s="89">
        <v>37.442649000000003</v>
      </c>
    </row>
    <row r="4942" spans="1:35" s="89" customFormat="1" x14ac:dyDescent="0.45">
      <c r="A4942" s="89" t="s">
        <v>172</v>
      </c>
      <c r="B4942" s="89" t="s">
        <v>173</v>
      </c>
      <c r="C4942" s="89" t="s">
        <v>48</v>
      </c>
      <c r="D4942" s="90">
        <v>44748</v>
      </c>
      <c r="AC4942" s="89">
        <v>37.44</v>
      </c>
      <c r="AI4942" s="89">
        <v>37.442649000000003</v>
      </c>
    </row>
    <row r="4943" spans="1:35" s="89" customFormat="1" x14ac:dyDescent="0.45">
      <c r="A4943" s="89" t="s">
        <v>172</v>
      </c>
      <c r="B4943" s="89" t="s">
        <v>173</v>
      </c>
      <c r="C4943" s="89" t="s">
        <v>48</v>
      </c>
      <c r="D4943" s="90">
        <v>44749</v>
      </c>
      <c r="AC4943" s="89">
        <v>37.44</v>
      </c>
      <c r="AI4943" s="89">
        <v>37.442649000000003</v>
      </c>
    </row>
    <row r="4944" spans="1:35" s="89" customFormat="1" x14ac:dyDescent="0.45">
      <c r="A4944" s="89" t="s">
        <v>172</v>
      </c>
      <c r="B4944" s="89" t="s">
        <v>173</v>
      </c>
      <c r="C4944" s="89" t="s">
        <v>48</v>
      </c>
      <c r="D4944" s="90">
        <v>44750</v>
      </c>
      <c r="AC4944" s="89">
        <v>37.44</v>
      </c>
      <c r="AI4944" s="89">
        <v>37.442649000000003</v>
      </c>
    </row>
    <row r="4945" spans="1:35" s="89" customFormat="1" x14ac:dyDescent="0.45">
      <c r="A4945" s="89" t="s">
        <v>172</v>
      </c>
      <c r="B4945" s="89" t="s">
        <v>173</v>
      </c>
      <c r="C4945" s="89" t="s">
        <v>48</v>
      </c>
      <c r="D4945" s="90">
        <v>44751</v>
      </c>
      <c r="AC4945" s="89">
        <v>37.44</v>
      </c>
      <c r="AI4945" s="89">
        <v>37.442649000000003</v>
      </c>
    </row>
    <row r="4946" spans="1:35" s="89" customFormat="1" x14ac:dyDescent="0.45">
      <c r="A4946" s="89" t="s">
        <v>172</v>
      </c>
      <c r="B4946" s="89" t="s">
        <v>173</v>
      </c>
      <c r="C4946" s="89" t="s">
        <v>48</v>
      </c>
      <c r="D4946" s="90">
        <v>44752</v>
      </c>
      <c r="AC4946" s="89">
        <v>37.44</v>
      </c>
      <c r="AI4946" s="89">
        <v>37.442649000000003</v>
      </c>
    </row>
    <row r="4947" spans="1:35" s="89" customFormat="1" x14ac:dyDescent="0.45">
      <c r="A4947" s="89" t="s">
        <v>172</v>
      </c>
      <c r="B4947" s="89" t="s">
        <v>173</v>
      </c>
      <c r="C4947" s="89" t="s">
        <v>48</v>
      </c>
      <c r="D4947" s="90">
        <v>44753</v>
      </c>
      <c r="AC4947" s="89">
        <v>37.44</v>
      </c>
      <c r="AI4947" s="89">
        <v>37.442649000000003</v>
      </c>
    </row>
    <row r="4948" spans="1:35" s="89" customFormat="1" x14ac:dyDescent="0.45">
      <c r="A4948" s="89" t="s">
        <v>172</v>
      </c>
      <c r="B4948" s="89" t="s">
        <v>173</v>
      </c>
      <c r="C4948" s="89" t="s">
        <v>48</v>
      </c>
      <c r="D4948" s="90">
        <v>44754</v>
      </c>
      <c r="AC4948" s="89">
        <v>37.44</v>
      </c>
      <c r="AI4948" s="89">
        <v>37.442649000000003</v>
      </c>
    </row>
    <row r="4949" spans="1:35" s="89" customFormat="1" x14ac:dyDescent="0.45">
      <c r="A4949" s="89" t="s">
        <v>172</v>
      </c>
      <c r="B4949" s="89" t="s">
        <v>173</v>
      </c>
      <c r="C4949" s="89" t="s">
        <v>48</v>
      </c>
      <c r="D4949" s="90">
        <v>44755</v>
      </c>
      <c r="AC4949" s="89">
        <v>37.44</v>
      </c>
      <c r="AI4949" s="89">
        <v>37.442649000000003</v>
      </c>
    </row>
    <row r="4950" spans="1:35" s="89" customFormat="1" x14ac:dyDescent="0.45">
      <c r="A4950" s="89" t="s">
        <v>172</v>
      </c>
      <c r="B4950" s="89" t="s">
        <v>173</v>
      </c>
      <c r="C4950" s="89" t="s">
        <v>48</v>
      </c>
      <c r="D4950" s="90">
        <v>44756</v>
      </c>
      <c r="AC4950" s="89">
        <v>37.44</v>
      </c>
      <c r="AI4950" s="89">
        <v>37.442649000000003</v>
      </c>
    </row>
    <row r="4951" spans="1:35" s="89" customFormat="1" x14ac:dyDescent="0.45">
      <c r="A4951" s="89" t="s">
        <v>172</v>
      </c>
      <c r="B4951" s="89" t="s">
        <v>173</v>
      </c>
      <c r="C4951" s="89" t="s">
        <v>48</v>
      </c>
      <c r="D4951" s="90">
        <v>44757</v>
      </c>
      <c r="AC4951" s="89">
        <v>37.44</v>
      </c>
      <c r="AI4951" s="89">
        <v>37.442649000000003</v>
      </c>
    </row>
    <row r="4952" spans="1:35" s="89" customFormat="1" x14ac:dyDescent="0.45">
      <c r="A4952" s="89" t="s">
        <v>172</v>
      </c>
      <c r="B4952" s="89" t="s">
        <v>173</v>
      </c>
      <c r="C4952" s="89" t="s">
        <v>48</v>
      </c>
      <c r="D4952" s="90">
        <v>44758</v>
      </c>
      <c r="AC4952" s="89">
        <v>37.44</v>
      </c>
      <c r="AI4952" s="89">
        <v>37.442649000000003</v>
      </c>
    </row>
    <row r="4953" spans="1:35" s="89" customFormat="1" x14ac:dyDescent="0.45">
      <c r="A4953" s="89" t="s">
        <v>172</v>
      </c>
      <c r="B4953" s="89" t="s">
        <v>173</v>
      </c>
      <c r="C4953" s="89" t="s">
        <v>48</v>
      </c>
      <c r="D4953" s="90">
        <v>44759</v>
      </c>
      <c r="AC4953" s="89">
        <v>37.44</v>
      </c>
      <c r="AI4953" s="89">
        <v>37.442649000000003</v>
      </c>
    </row>
    <row r="4954" spans="1:35" s="89" customFormat="1" x14ac:dyDescent="0.45">
      <c r="A4954" s="89" t="s">
        <v>172</v>
      </c>
      <c r="B4954" s="89" t="s">
        <v>173</v>
      </c>
      <c r="C4954" s="89" t="s">
        <v>48</v>
      </c>
      <c r="D4954" s="90">
        <v>44760</v>
      </c>
      <c r="AC4954" s="89">
        <v>37.44</v>
      </c>
      <c r="AI4954" s="89">
        <v>37.442649000000003</v>
      </c>
    </row>
    <row r="4955" spans="1:35" s="89" customFormat="1" x14ac:dyDescent="0.45">
      <c r="A4955" s="89" t="s">
        <v>172</v>
      </c>
      <c r="B4955" s="89" t="s">
        <v>173</v>
      </c>
      <c r="C4955" s="89" t="s">
        <v>48</v>
      </c>
      <c r="D4955" s="90">
        <v>44761</v>
      </c>
      <c r="AC4955" s="89">
        <v>37.44</v>
      </c>
      <c r="AI4955" s="89">
        <v>37.442649000000003</v>
      </c>
    </row>
    <row r="4956" spans="1:35" s="89" customFormat="1" x14ac:dyDescent="0.45">
      <c r="A4956" s="89" t="s">
        <v>172</v>
      </c>
      <c r="B4956" s="89" t="s">
        <v>173</v>
      </c>
      <c r="C4956" s="89" t="s">
        <v>48</v>
      </c>
      <c r="D4956" s="90">
        <v>44762</v>
      </c>
      <c r="AC4956" s="89">
        <v>37.44</v>
      </c>
      <c r="AI4956" s="89">
        <v>37.442649000000003</v>
      </c>
    </row>
    <row r="4957" spans="1:35" s="89" customFormat="1" x14ac:dyDescent="0.45">
      <c r="A4957" s="89" t="s">
        <v>172</v>
      </c>
      <c r="B4957" s="89" t="s">
        <v>173</v>
      </c>
      <c r="C4957" s="89" t="s">
        <v>48</v>
      </c>
      <c r="D4957" s="90">
        <v>44763</v>
      </c>
      <c r="AC4957" s="89">
        <v>37.44</v>
      </c>
      <c r="AI4957" s="89">
        <v>37.442649000000003</v>
      </c>
    </row>
    <row r="4958" spans="1:35" s="89" customFormat="1" x14ac:dyDescent="0.45">
      <c r="A4958" s="89" t="s">
        <v>172</v>
      </c>
      <c r="B4958" s="89" t="s">
        <v>173</v>
      </c>
      <c r="C4958" s="89" t="s">
        <v>48</v>
      </c>
      <c r="D4958" s="90">
        <v>44764</v>
      </c>
      <c r="AC4958" s="89">
        <v>37.44</v>
      </c>
      <c r="AI4958" s="89">
        <v>37.442649000000003</v>
      </c>
    </row>
    <row r="4959" spans="1:35" s="89" customFormat="1" x14ac:dyDescent="0.45">
      <c r="A4959" s="89" t="s">
        <v>172</v>
      </c>
      <c r="B4959" s="89" t="s">
        <v>173</v>
      </c>
      <c r="C4959" s="89" t="s">
        <v>48</v>
      </c>
      <c r="D4959" s="90">
        <v>44765</v>
      </c>
      <c r="AC4959" s="89">
        <v>37.44</v>
      </c>
      <c r="AI4959" s="89">
        <v>37.442649000000003</v>
      </c>
    </row>
    <row r="4960" spans="1:35" s="89" customFormat="1" x14ac:dyDescent="0.45">
      <c r="A4960" s="89" t="s">
        <v>172</v>
      </c>
      <c r="B4960" s="89" t="s">
        <v>173</v>
      </c>
      <c r="C4960" s="89" t="s">
        <v>48</v>
      </c>
      <c r="D4960" s="90">
        <v>44766</v>
      </c>
      <c r="AC4960" s="89">
        <v>37.44</v>
      </c>
      <c r="AI4960" s="89">
        <v>37.442649000000003</v>
      </c>
    </row>
    <row r="4961" spans="1:35" s="89" customFormat="1" x14ac:dyDescent="0.45">
      <c r="A4961" s="89" t="s">
        <v>172</v>
      </c>
      <c r="B4961" s="89" t="s">
        <v>173</v>
      </c>
      <c r="C4961" s="89" t="s">
        <v>48</v>
      </c>
      <c r="D4961" s="90">
        <v>44767</v>
      </c>
      <c r="AC4961" s="89">
        <v>37.44</v>
      </c>
      <c r="AI4961" s="89">
        <v>37.442649000000003</v>
      </c>
    </row>
    <row r="4962" spans="1:35" s="89" customFormat="1" x14ac:dyDescent="0.45">
      <c r="A4962" s="89" t="s">
        <v>172</v>
      </c>
      <c r="B4962" s="89" t="s">
        <v>173</v>
      </c>
      <c r="C4962" s="89" t="s">
        <v>48</v>
      </c>
      <c r="D4962" s="90">
        <v>44768</v>
      </c>
      <c r="AC4962" s="89">
        <v>37.44</v>
      </c>
      <c r="AI4962" s="89">
        <v>37.442649000000003</v>
      </c>
    </row>
    <row r="4963" spans="1:35" s="89" customFormat="1" x14ac:dyDescent="0.45">
      <c r="A4963" s="89" t="s">
        <v>172</v>
      </c>
      <c r="B4963" s="89" t="s">
        <v>173</v>
      </c>
      <c r="C4963" s="89" t="s">
        <v>48</v>
      </c>
      <c r="D4963" s="90">
        <v>44769</v>
      </c>
      <c r="AC4963" s="89">
        <v>37.44</v>
      </c>
      <c r="AI4963" s="89">
        <v>37.442649000000003</v>
      </c>
    </row>
    <row r="4964" spans="1:35" s="89" customFormat="1" x14ac:dyDescent="0.45">
      <c r="A4964" s="89" t="s">
        <v>172</v>
      </c>
      <c r="B4964" s="89" t="s">
        <v>173</v>
      </c>
      <c r="C4964" s="89" t="s">
        <v>48</v>
      </c>
      <c r="D4964" s="90">
        <v>44770</v>
      </c>
      <c r="AC4964" s="89">
        <v>37.44</v>
      </c>
      <c r="AI4964" s="89">
        <v>37.442649000000003</v>
      </c>
    </row>
    <row r="4965" spans="1:35" s="89" customFormat="1" x14ac:dyDescent="0.45">
      <c r="A4965" s="89" t="s">
        <v>172</v>
      </c>
      <c r="B4965" s="89" t="s">
        <v>173</v>
      </c>
      <c r="C4965" s="89" t="s">
        <v>48</v>
      </c>
      <c r="D4965" s="90">
        <v>44771</v>
      </c>
      <c r="AC4965" s="89">
        <v>37.44</v>
      </c>
      <c r="AI4965" s="89">
        <v>37.442649000000003</v>
      </c>
    </row>
    <row r="4966" spans="1:35" s="89" customFormat="1" x14ac:dyDescent="0.45">
      <c r="A4966" s="89" t="s">
        <v>172</v>
      </c>
      <c r="B4966" s="89" t="s">
        <v>173</v>
      </c>
      <c r="C4966" s="89" t="s">
        <v>48</v>
      </c>
      <c r="D4966" s="90">
        <v>44772</v>
      </c>
      <c r="AC4966" s="89">
        <v>37.44</v>
      </c>
      <c r="AI4966" s="89">
        <v>37.442649000000003</v>
      </c>
    </row>
    <row r="4967" spans="1:35" s="89" customFormat="1" x14ac:dyDescent="0.45">
      <c r="A4967" s="89" t="s">
        <v>172</v>
      </c>
      <c r="B4967" s="89" t="s">
        <v>173</v>
      </c>
      <c r="C4967" s="89" t="s">
        <v>48</v>
      </c>
      <c r="D4967" s="90">
        <v>44773</v>
      </c>
      <c r="AC4967" s="89">
        <v>37.44</v>
      </c>
      <c r="AI4967" s="89">
        <v>37.442649000000003</v>
      </c>
    </row>
    <row r="4968" spans="1:35" s="89" customFormat="1" x14ac:dyDescent="0.45">
      <c r="A4968" s="89" t="s">
        <v>172</v>
      </c>
      <c r="B4968" s="89" t="s">
        <v>173</v>
      </c>
      <c r="C4968" s="89" t="s">
        <v>48</v>
      </c>
      <c r="D4968" s="90">
        <v>44774</v>
      </c>
      <c r="AC4968" s="89">
        <v>37.44</v>
      </c>
      <c r="AI4968" s="89">
        <v>37.442649000000003</v>
      </c>
    </row>
    <row r="4969" spans="1:35" s="89" customFormat="1" x14ac:dyDescent="0.45">
      <c r="A4969" s="89" t="s">
        <v>172</v>
      </c>
      <c r="B4969" s="89" t="s">
        <v>173</v>
      </c>
      <c r="C4969" s="89" t="s">
        <v>48</v>
      </c>
      <c r="D4969" s="90">
        <v>44775</v>
      </c>
      <c r="AC4969" s="89">
        <v>37.44</v>
      </c>
      <c r="AI4969" s="89">
        <v>37.442649000000003</v>
      </c>
    </row>
    <row r="4970" spans="1:35" s="89" customFormat="1" x14ac:dyDescent="0.45">
      <c r="A4970" s="89" t="s">
        <v>172</v>
      </c>
      <c r="B4970" s="89" t="s">
        <v>173</v>
      </c>
      <c r="C4970" s="89" t="s">
        <v>48</v>
      </c>
      <c r="D4970" s="90">
        <v>44776</v>
      </c>
      <c r="AC4970" s="89">
        <v>37.44</v>
      </c>
      <c r="AI4970" s="89">
        <v>37.442649000000003</v>
      </c>
    </row>
    <row r="4971" spans="1:35" s="89" customFormat="1" x14ac:dyDescent="0.45">
      <c r="A4971" s="89" t="s">
        <v>172</v>
      </c>
      <c r="B4971" s="89" t="s">
        <v>173</v>
      </c>
      <c r="C4971" s="89" t="s">
        <v>48</v>
      </c>
      <c r="D4971" s="90">
        <v>44777</v>
      </c>
      <c r="AC4971" s="89">
        <v>37.44</v>
      </c>
      <c r="AI4971" s="89">
        <v>37.442649000000003</v>
      </c>
    </row>
    <row r="4972" spans="1:35" s="89" customFormat="1" x14ac:dyDescent="0.45">
      <c r="A4972" s="89" t="s">
        <v>172</v>
      </c>
      <c r="B4972" s="89" t="s">
        <v>173</v>
      </c>
      <c r="C4972" s="89" t="s">
        <v>48</v>
      </c>
      <c r="D4972" s="90">
        <v>44778</v>
      </c>
      <c r="AC4972" s="89">
        <v>37.44</v>
      </c>
      <c r="AI4972" s="89">
        <v>37.442649000000003</v>
      </c>
    </row>
    <row r="4973" spans="1:35" s="89" customFormat="1" x14ac:dyDescent="0.45">
      <c r="A4973" s="89" t="s">
        <v>172</v>
      </c>
      <c r="B4973" s="89" t="s">
        <v>173</v>
      </c>
      <c r="C4973" s="89" t="s">
        <v>48</v>
      </c>
      <c r="D4973" s="90">
        <v>44779</v>
      </c>
      <c r="AC4973" s="89">
        <v>37.44</v>
      </c>
      <c r="AI4973" s="89">
        <v>37.442649000000003</v>
      </c>
    </row>
    <row r="4974" spans="1:35" s="89" customFormat="1" x14ac:dyDescent="0.45">
      <c r="A4974" s="89" t="s">
        <v>172</v>
      </c>
      <c r="B4974" s="89" t="s">
        <v>173</v>
      </c>
      <c r="C4974" s="89" t="s">
        <v>48</v>
      </c>
      <c r="D4974" s="90">
        <v>44780</v>
      </c>
      <c r="AC4974" s="89">
        <v>37.44</v>
      </c>
      <c r="AI4974" s="89">
        <v>37.442649000000003</v>
      </c>
    </row>
    <row r="4975" spans="1:35" s="89" customFormat="1" x14ac:dyDescent="0.45">
      <c r="A4975" s="89" t="s">
        <v>172</v>
      </c>
      <c r="B4975" s="89" t="s">
        <v>173</v>
      </c>
      <c r="C4975" s="89" t="s">
        <v>48</v>
      </c>
      <c r="D4975" s="90">
        <v>44781</v>
      </c>
      <c r="AC4975" s="89">
        <v>37.44</v>
      </c>
      <c r="AI4975" s="89">
        <v>37.442649000000003</v>
      </c>
    </row>
    <row r="4976" spans="1:35" s="89" customFormat="1" x14ac:dyDescent="0.45">
      <c r="A4976" s="89" t="s">
        <v>172</v>
      </c>
      <c r="B4976" s="89" t="s">
        <v>173</v>
      </c>
      <c r="C4976" s="89" t="s">
        <v>48</v>
      </c>
      <c r="D4976" s="90">
        <v>44782</v>
      </c>
      <c r="AC4976" s="89">
        <v>37.44</v>
      </c>
      <c r="AI4976" s="89">
        <v>37.442649000000003</v>
      </c>
    </row>
    <row r="4977" spans="1:35" s="89" customFormat="1" x14ac:dyDescent="0.45">
      <c r="A4977" s="89" t="s">
        <v>172</v>
      </c>
      <c r="B4977" s="89" t="s">
        <v>173</v>
      </c>
      <c r="C4977" s="89" t="s">
        <v>48</v>
      </c>
      <c r="D4977" s="90">
        <v>44783</v>
      </c>
      <c r="AC4977" s="89">
        <v>37.44</v>
      </c>
      <c r="AI4977" s="89">
        <v>37.442649000000003</v>
      </c>
    </row>
    <row r="4978" spans="1:35" s="89" customFormat="1" x14ac:dyDescent="0.45">
      <c r="A4978" s="89" t="s">
        <v>172</v>
      </c>
      <c r="B4978" s="89" t="s">
        <v>173</v>
      </c>
      <c r="C4978" s="89" t="s">
        <v>48</v>
      </c>
      <c r="D4978" s="90">
        <v>44784</v>
      </c>
      <c r="AC4978" s="89">
        <v>37.44</v>
      </c>
      <c r="AI4978" s="89">
        <v>37.442649000000003</v>
      </c>
    </row>
    <row r="4979" spans="1:35" s="89" customFormat="1" x14ac:dyDescent="0.45">
      <c r="A4979" s="89" t="s">
        <v>172</v>
      </c>
      <c r="B4979" s="89" t="s">
        <v>173</v>
      </c>
      <c r="C4979" s="89" t="s">
        <v>48</v>
      </c>
      <c r="D4979" s="90">
        <v>44785</v>
      </c>
      <c r="AC4979" s="89">
        <v>37.44</v>
      </c>
      <c r="AI4979" s="89">
        <v>37.442649000000003</v>
      </c>
    </row>
    <row r="4980" spans="1:35" s="89" customFormat="1" x14ac:dyDescent="0.45">
      <c r="A4980" s="89" t="s">
        <v>172</v>
      </c>
      <c r="B4980" s="89" t="s">
        <v>173</v>
      </c>
      <c r="C4980" s="89" t="s">
        <v>48</v>
      </c>
      <c r="D4980" s="90">
        <v>44786</v>
      </c>
      <c r="AC4980" s="89">
        <v>37.44</v>
      </c>
      <c r="AI4980" s="89">
        <v>37.442649000000003</v>
      </c>
    </row>
    <row r="4981" spans="1:35" s="89" customFormat="1" x14ac:dyDescent="0.45">
      <c r="A4981" s="89" t="s">
        <v>172</v>
      </c>
      <c r="B4981" s="89" t="s">
        <v>173</v>
      </c>
      <c r="C4981" s="89" t="s">
        <v>48</v>
      </c>
      <c r="D4981" s="90">
        <v>44787</v>
      </c>
      <c r="AC4981" s="89">
        <v>37.44</v>
      </c>
      <c r="AI4981" s="89">
        <v>37.442649000000003</v>
      </c>
    </row>
    <row r="4982" spans="1:35" s="89" customFormat="1" x14ac:dyDescent="0.45">
      <c r="A4982" s="89" t="s">
        <v>172</v>
      </c>
      <c r="B4982" s="89" t="s">
        <v>173</v>
      </c>
      <c r="C4982" s="89" t="s">
        <v>48</v>
      </c>
      <c r="D4982" s="90">
        <v>44788</v>
      </c>
      <c r="AC4982" s="89">
        <v>37.44</v>
      </c>
      <c r="AI4982" s="89">
        <v>37.442649000000003</v>
      </c>
    </row>
    <row r="4983" spans="1:35" s="89" customFormat="1" x14ac:dyDescent="0.45">
      <c r="A4983" s="89" t="s">
        <v>172</v>
      </c>
      <c r="B4983" s="89" t="s">
        <v>173</v>
      </c>
      <c r="C4983" s="89" t="s">
        <v>48</v>
      </c>
      <c r="D4983" s="90">
        <v>44789</v>
      </c>
      <c r="AC4983" s="89">
        <v>37.44</v>
      </c>
      <c r="AI4983" s="89">
        <v>37.442649000000003</v>
      </c>
    </row>
    <row r="4984" spans="1:35" s="89" customFormat="1" x14ac:dyDescent="0.45">
      <c r="A4984" s="89" t="s">
        <v>172</v>
      </c>
      <c r="B4984" s="89" t="s">
        <v>173</v>
      </c>
      <c r="C4984" s="89" t="s">
        <v>48</v>
      </c>
      <c r="D4984" s="90">
        <v>44790</v>
      </c>
      <c r="AC4984" s="89">
        <v>37.44</v>
      </c>
      <c r="AI4984" s="89">
        <v>37.442649000000003</v>
      </c>
    </row>
    <row r="4985" spans="1:35" s="89" customFormat="1" x14ac:dyDescent="0.45">
      <c r="A4985" s="89" t="s">
        <v>172</v>
      </c>
      <c r="B4985" s="89" t="s">
        <v>173</v>
      </c>
      <c r="C4985" s="89" t="s">
        <v>48</v>
      </c>
      <c r="D4985" s="90">
        <v>44791</v>
      </c>
      <c r="AC4985" s="89">
        <v>37.44</v>
      </c>
      <c r="AI4985" s="89">
        <v>37.442649000000003</v>
      </c>
    </row>
    <row r="4986" spans="1:35" s="89" customFormat="1" x14ac:dyDescent="0.45">
      <c r="A4986" s="89" t="s">
        <v>172</v>
      </c>
      <c r="B4986" s="89" t="s">
        <v>173</v>
      </c>
      <c r="C4986" s="89" t="s">
        <v>48</v>
      </c>
      <c r="D4986" s="90">
        <v>44792</v>
      </c>
      <c r="AC4986" s="89">
        <v>37.44</v>
      </c>
      <c r="AI4986" s="89">
        <v>37.442649000000003</v>
      </c>
    </row>
    <row r="4987" spans="1:35" s="89" customFormat="1" x14ac:dyDescent="0.45">
      <c r="A4987" s="89" t="s">
        <v>172</v>
      </c>
      <c r="B4987" s="89" t="s">
        <v>173</v>
      </c>
      <c r="C4987" s="89" t="s">
        <v>48</v>
      </c>
      <c r="D4987" s="90">
        <v>44793</v>
      </c>
      <c r="AC4987" s="89">
        <v>37.44</v>
      </c>
      <c r="AI4987" s="89">
        <v>37.442649000000003</v>
      </c>
    </row>
    <row r="4988" spans="1:35" s="89" customFormat="1" x14ac:dyDescent="0.45">
      <c r="A4988" s="89" t="s">
        <v>172</v>
      </c>
      <c r="B4988" s="89" t="s">
        <v>173</v>
      </c>
      <c r="C4988" s="89" t="s">
        <v>48</v>
      </c>
      <c r="D4988" s="90">
        <v>44794</v>
      </c>
      <c r="AC4988" s="89">
        <v>37.44</v>
      </c>
      <c r="AI4988" s="89">
        <v>37.442649000000003</v>
      </c>
    </row>
    <row r="4989" spans="1:35" s="89" customFormat="1" x14ac:dyDescent="0.45">
      <c r="A4989" s="89" t="s">
        <v>172</v>
      </c>
      <c r="B4989" s="89" t="s">
        <v>173</v>
      </c>
      <c r="C4989" s="89" t="s">
        <v>48</v>
      </c>
      <c r="D4989" s="90">
        <v>44795</v>
      </c>
      <c r="AC4989" s="89">
        <v>37.44</v>
      </c>
      <c r="AI4989" s="89">
        <v>37.442649000000003</v>
      </c>
    </row>
    <row r="4990" spans="1:35" s="89" customFormat="1" x14ac:dyDescent="0.45">
      <c r="A4990" s="89" t="s">
        <v>172</v>
      </c>
      <c r="B4990" s="89" t="s">
        <v>173</v>
      </c>
      <c r="C4990" s="89" t="s">
        <v>48</v>
      </c>
      <c r="D4990" s="90">
        <v>44796</v>
      </c>
      <c r="AC4990" s="89">
        <v>37.44</v>
      </c>
      <c r="AI4990" s="89">
        <v>37.442649000000003</v>
      </c>
    </row>
    <row r="4991" spans="1:35" s="89" customFormat="1" x14ac:dyDescent="0.45">
      <c r="A4991" s="89" t="s">
        <v>172</v>
      </c>
      <c r="B4991" s="89" t="s">
        <v>173</v>
      </c>
      <c r="C4991" s="89" t="s">
        <v>48</v>
      </c>
      <c r="D4991" s="90">
        <v>44797</v>
      </c>
      <c r="AC4991" s="89">
        <v>37.44</v>
      </c>
      <c r="AI4991" s="89">
        <v>37.442649000000003</v>
      </c>
    </row>
    <row r="4992" spans="1:35" s="89" customFormat="1" x14ac:dyDescent="0.45">
      <c r="A4992" s="89" t="s">
        <v>172</v>
      </c>
      <c r="B4992" s="89" t="s">
        <v>173</v>
      </c>
      <c r="C4992" s="89" t="s">
        <v>48</v>
      </c>
      <c r="D4992" s="90">
        <v>44798</v>
      </c>
      <c r="AC4992" s="89">
        <v>37.44</v>
      </c>
      <c r="AI4992" s="89">
        <v>37.442649000000003</v>
      </c>
    </row>
    <row r="4993" spans="1:35" s="89" customFormat="1" x14ac:dyDescent="0.45">
      <c r="A4993" s="89" t="s">
        <v>172</v>
      </c>
      <c r="B4993" s="89" t="s">
        <v>173</v>
      </c>
      <c r="C4993" s="89" t="s">
        <v>48</v>
      </c>
      <c r="D4993" s="90">
        <v>44799</v>
      </c>
      <c r="AC4993" s="89">
        <v>37.44</v>
      </c>
      <c r="AI4993" s="89">
        <v>37.442649000000003</v>
      </c>
    </row>
    <row r="4994" spans="1:35" s="89" customFormat="1" x14ac:dyDescent="0.45">
      <c r="A4994" s="89" t="s">
        <v>172</v>
      </c>
      <c r="B4994" s="89" t="s">
        <v>173</v>
      </c>
      <c r="C4994" s="89" t="s">
        <v>48</v>
      </c>
      <c r="D4994" s="90">
        <v>44800</v>
      </c>
      <c r="AC4994" s="89">
        <v>37.44</v>
      </c>
      <c r="AI4994" s="89">
        <v>37.442649000000003</v>
      </c>
    </row>
    <row r="4995" spans="1:35" s="89" customFormat="1" x14ac:dyDescent="0.45">
      <c r="A4995" s="89" t="s">
        <v>172</v>
      </c>
      <c r="B4995" s="89" t="s">
        <v>173</v>
      </c>
      <c r="C4995" s="89" t="s">
        <v>48</v>
      </c>
      <c r="D4995" s="90">
        <v>44801</v>
      </c>
      <c r="AC4995" s="89">
        <v>37.44</v>
      </c>
      <c r="AI4995" s="89">
        <v>37.442649000000003</v>
      </c>
    </row>
    <row r="4996" spans="1:35" s="89" customFormat="1" x14ac:dyDescent="0.45">
      <c r="A4996" s="89" t="s">
        <v>172</v>
      </c>
      <c r="B4996" s="89" t="s">
        <v>173</v>
      </c>
      <c r="C4996" s="89" t="s">
        <v>48</v>
      </c>
      <c r="D4996" s="90">
        <v>44802</v>
      </c>
      <c r="AC4996" s="89">
        <v>37.44</v>
      </c>
      <c r="AI4996" s="89">
        <v>37.442649000000003</v>
      </c>
    </row>
    <row r="4997" spans="1:35" s="89" customFormat="1" x14ac:dyDescent="0.45">
      <c r="A4997" s="89" t="s">
        <v>172</v>
      </c>
      <c r="B4997" s="89" t="s">
        <v>173</v>
      </c>
      <c r="C4997" s="89" t="s">
        <v>48</v>
      </c>
      <c r="D4997" s="90">
        <v>44803</v>
      </c>
      <c r="AC4997" s="89">
        <v>37.44</v>
      </c>
      <c r="AI4997" s="89">
        <v>37.442649000000003</v>
      </c>
    </row>
    <row r="4998" spans="1:35" s="89" customFormat="1" x14ac:dyDescent="0.45">
      <c r="A4998" s="89" t="s">
        <v>172</v>
      </c>
      <c r="B4998" s="89" t="s">
        <v>173</v>
      </c>
      <c r="C4998" s="89" t="s">
        <v>48</v>
      </c>
      <c r="D4998" s="90">
        <v>44804</v>
      </c>
      <c r="AC4998" s="89">
        <v>37.44</v>
      </c>
      <c r="AI4998" s="89">
        <v>37.442649000000003</v>
      </c>
    </row>
    <row r="4999" spans="1:35" s="89" customFormat="1" x14ac:dyDescent="0.45">
      <c r="A4999" s="89" t="s">
        <v>172</v>
      </c>
      <c r="B4999" s="89" t="s">
        <v>173</v>
      </c>
      <c r="C4999" s="89" t="s">
        <v>48</v>
      </c>
      <c r="D4999" s="90">
        <v>44805</v>
      </c>
      <c r="AC4999" s="89">
        <v>37.44</v>
      </c>
      <c r="AI4999" s="89">
        <v>37.442649000000003</v>
      </c>
    </row>
    <row r="5000" spans="1:35" s="89" customFormat="1" x14ac:dyDescent="0.45">
      <c r="A5000" s="89" t="s">
        <v>172</v>
      </c>
      <c r="B5000" s="89" t="s">
        <v>173</v>
      </c>
      <c r="C5000" s="89" t="s">
        <v>48</v>
      </c>
      <c r="D5000" s="90">
        <v>44806</v>
      </c>
      <c r="AC5000" s="89">
        <v>37.44</v>
      </c>
      <c r="AI5000" s="89">
        <v>37.442649000000003</v>
      </c>
    </row>
    <row r="5001" spans="1:35" s="89" customFormat="1" x14ac:dyDescent="0.45">
      <c r="A5001" s="89" t="s">
        <v>172</v>
      </c>
      <c r="B5001" s="89" t="s">
        <v>173</v>
      </c>
      <c r="C5001" s="89" t="s">
        <v>48</v>
      </c>
      <c r="D5001" s="90">
        <v>44807</v>
      </c>
      <c r="AC5001" s="89">
        <v>37.44</v>
      </c>
      <c r="AI5001" s="89">
        <v>37.442649000000003</v>
      </c>
    </row>
    <row r="5002" spans="1:35" s="89" customFormat="1" x14ac:dyDescent="0.45">
      <c r="A5002" s="89" t="s">
        <v>172</v>
      </c>
      <c r="B5002" s="89" t="s">
        <v>173</v>
      </c>
      <c r="C5002" s="89" t="s">
        <v>48</v>
      </c>
      <c r="D5002" s="90">
        <v>44808</v>
      </c>
      <c r="AC5002" s="89">
        <v>37.44</v>
      </c>
      <c r="AI5002" s="89">
        <v>37.442649000000003</v>
      </c>
    </row>
    <row r="5003" spans="1:35" s="89" customFormat="1" x14ac:dyDescent="0.45">
      <c r="A5003" s="89" t="s">
        <v>172</v>
      </c>
      <c r="B5003" s="89" t="s">
        <v>173</v>
      </c>
      <c r="C5003" s="89" t="s">
        <v>48</v>
      </c>
      <c r="D5003" s="90">
        <v>44809</v>
      </c>
      <c r="AC5003" s="89">
        <v>37.44</v>
      </c>
      <c r="AI5003" s="89">
        <v>37.442649000000003</v>
      </c>
    </row>
    <row r="5004" spans="1:35" s="89" customFormat="1" x14ac:dyDescent="0.45">
      <c r="A5004" s="89" t="s">
        <v>172</v>
      </c>
      <c r="B5004" s="89" t="s">
        <v>173</v>
      </c>
      <c r="C5004" s="89" t="s">
        <v>48</v>
      </c>
      <c r="D5004" s="90">
        <v>44810</v>
      </c>
      <c r="AC5004" s="89">
        <v>37.44</v>
      </c>
      <c r="AI5004" s="89">
        <v>37.442649000000003</v>
      </c>
    </row>
    <row r="5005" spans="1:35" s="89" customFormat="1" x14ac:dyDescent="0.45">
      <c r="A5005" s="89" t="s">
        <v>172</v>
      </c>
      <c r="B5005" s="89" t="s">
        <v>173</v>
      </c>
      <c r="C5005" s="89" t="s">
        <v>48</v>
      </c>
      <c r="D5005" s="90">
        <v>44811</v>
      </c>
      <c r="AC5005" s="89">
        <v>37.44</v>
      </c>
      <c r="AI5005" s="89">
        <v>37.442649000000003</v>
      </c>
    </row>
    <row r="5006" spans="1:35" s="89" customFormat="1" x14ac:dyDescent="0.45">
      <c r="A5006" s="89" t="s">
        <v>172</v>
      </c>
      <c r="B5006" s="89" t="s">
        <v>173</v>
      </c>
      <c r="C5006" s="89" t="s">
        <v>48</v>
      </c>
      <c r="D5006" s="90">
        <v>44812</v>
      </c>
      <c r="AC5006" s="89">
        <v>37.44</v>
      </c>
      <c r="AI5006" s="89">
        <v>37.442649000000003</v>
      </c>
    </row>
    <row r="5007" spans="1:35" s="89" customFormat="1" x14ac:dyDescent="0.45">
      <c r="A5007" s="89" t="s">
        <v>172</v>
      </c>
      <c r="B5007" s="89" t="s">
        <v>173</v>
      </c>
      <c r="C5007" s="89" t="s">
        <v>48</v>
      </c>
      <c r="D5007" s="90">
        <v>44813</v>
      </c>
      <c r="AC5007" s="89">
        <v>37.44</v>
      </c>
      <c r="AI5007" s="89">
        <v>37.442649000000003</v>
      </c>
    </row>
    <row r="5008" spans="1:35" s="89" customFormat="1" x14ac:dyDescent="0.45">
      <c r="A5008" s="89" t="s">
        <v>172</v>
      </c>
      <c r="B5008" s="89" t="s">
        <v>173</v>
      </c>
      <c r="C5008" s="89" t="s">
        <v>48</v>
      </c>
      <c r="D5008" s="90">
        <v>44814</v>
      </c>
      <c r="AC5008" s="89">
        <v>37.44</v>
      </c>
      <c r="AI5008" s="89">
        <v>37.442649000000003</v>
      </c>
    </row>
    <row r="5009" spans="1:35" s="89" customFormat="1" x14ac:dyDescent="0.45">
      <c r="A5009" s="89" t="s">
        <v>172</v>
      </c>
      <c r="B5009" s="89" t="s">
        <v>173</v>
      </c>
      <c r="C5009" s="89" t="s">
        <v>48</v>
      </c>
      <c r="D5009" s="90">
        <v>44815</v>
      </c>
      <c r="AC5009" s="89">
        <v>37.44</v>
      </c>
      <c r="AI5009" s="89">
        <v>37.442649000000003</v>
      </c>
    </row>
    <row r="5010" spans="1:35" s="89" customFormat="1" x14ac:dyDescent="0.45">
      <c r="A5010" s="89" t="s">
        <v>172</v>
      </c>
      <c r="B5010" s="89" t="s">
        <v>173</v>
      </c>
      <c r="C5010" s="89" t="s">
        <v>48</v>
      </c>
      <c r="D5010" s="90">
        <v>44816</v>
      </c>
      <c r="AC5010" s="89">
        <v>37.44</v>
      </c>
      <c r="AI5010" s="89">
        <v>37.442649000000003</v>
      </c>
    </row>
    <row r="5011" spans="1:35" s="89" customFormat="1" x14ac:dyDescent="0.45">
      <c r="A5011" s="89" t="s">
        <v>172</v>
      </c>
      <c r="B5011" s="89" t="s">
        <v>173</v>
      </c>
      <c r="C5011" s="89" t="s">
        <v>48</v>
      </c>
      <c r="D5011" s="90">
        <v>44817</v>
      </c>
      <c r="AC5011" s="89">
        <v>37.44</v>
      </c>
      <c r="AI5011" s="89">
        <v>37.442649000000003</v>
      </c>
    </row>
    <row r="5012" spans="1:35" s="89" customFormat="1" x14ac:dyDescent="0.45">
      <c r="A5012" s="89" t="s">
        <v>172</v>
      </c>
      <c r="B5012" s="89" t="s">
        <v>173</v>
      </c>
      <c r="C5012" s="89" t="s">
        <v>48</v>
      </c>
      <c r="D5012" s="90">
        <v>44818</v>
      </c>
      <c r="AC5012" s="89">
        <v>37.44</v>
      </c>
      <c r="AI5012" s="89">
        <v>37.442649000000003</v>
      </c>
    </row>
    <row r="5013" spans="1:35" s="89" customFormat="1" x14ac:dyDescent="0.45">
      <c r="A5013" s="89" t="s">
        <v>172</v>
      </c>
      <c r="B5013" s="89" t="s">
        <v>173</v>
      </c>
      <c r="C5013" s="89" t="s">
        <v>48</v>
      </c>
      <c r="D5013" s="90">
        <v>44819</v>
      </c>
      <c r="AC5013" s="89">
        <v>37.44</v>
      </c>
      <c r="AI5013" s="89">
        <v>37.442649000000003</v>
      </c>
    </row>
    <row r="5014" spans="1:35" s="89" customFormat="1" x14ac:dyDescent="0.45">
      <c r="A5014" s="89" t="s">
        <v>172</v>
      </c>
      <c r="B5014" s="89" t="s">
        <v>173</v>
      </c>
      <c r="C5014" s="89" t="s">
        <v>48</v>
      </c>
      <c r="D5014" s="90">
        <v>44820</v>
      </c>
      <c r="AC5014" s="89">
        <v>37.44</v>
      </c>
      <c r="AI5014" s="89">
        <v>37.442649000000003</v>
      </c>
    </row>
    <row r="5015" spans="1:35" s="89" customFormat="1" x14ac:dyDescent="0.45">
      <c r="A5015" s="89" t="s">
        <v>172</v>
      </c>
      <c r="B5015" s="89" t="s">
        <v>173</v>
      </c>
      <c r="C5015" s="89" t="s">
        <v>48</v>
      </c>
      <c r="D5015" s="90">
        <v>44821</v>
      </c>
      <c r="AC5015" s="89">
        <v>37.44</v>
      </c>
      <c r="AI5015" s="89">
        <v>37.442649000000003</v>
      </c>
    </row>
    <row r="5016" spans="1:35" s="89" customFormat="1" x14ac:dyDescent="0.45">
      <c r="A5016" s="89" t="s">
        <v>172</v>
      </c>
      <c r="B5016" s="89" t="s">
        <v>173</v>
      </c>
      <c r="C5016" s="89" t="s">
        <v>48</v>
      </c>
      <c r="D5016" s="90">
        <v>44822</v>
      </c>
      <c r="AC5016" s="89">
        <v>37.44</v>
      </c>
      <c r="AI5016" s="89">
        <v>37.442649000000003</v>
      </c>
    </row>
    <row r="5017" spans="1:35" s="89" customFormat="1" x14ac:dyDescent="0.45">
      <c r="A5017" s="89" t="s">
        <v>172</v>
      </c>
      <c r="B5017" s="89" t="s">
        <v>173</v>
      </c>
      <c r="C5017" s="89" t="s">
        <v>48</v>
      </c>
      <c r="D5017" s="90">
        <v>44823</v>
      </c>
      <c r="AC5017" s="89">
        <v>37.44</v>
      </c>
      <c r="AI5017" s="89">
        <v>37.442649000000003</v>
      </c>
    </row>
    <row r="5018" spans="1:35" s="89" customFormat="1" x14ac:dyDescent="0.45">
      <c r="A5018" s="89" t="s">
        <v>172</v>
      </c>
      <c r="B5018" s="89" t="s">
        <v>173</v>
      </c>
      <c r="C5018" s="89" t="s">
        <v>48</v>
      </c>
      <c r="D5018" s="90">
        <v>44824</v>
      </c>
      <c r="AC5018" s="89">
        <v>37.44</v>
      </c>
      <c r="AI5018" s="89">
        <v>37.442649000000003</v>
      </c>
    </row>
    <row r="5019" spans="1:35" s="89" customFormat="1" x14ac:dyDescent="0.45">
      <c r="A5019" s="89" t="s">
        <v>172</v>
      </c>
      <c r="B5019" s="89" t="s">
        <v>173</v>
      </c>
      <c r="C5019" s="89" t="s">
        <v>48</v>
      </c>
      <c r="D5019" s="90">
        <v>44825</v>
      </c>
      <c r="AC5019" s="89">
        <v>37.44</v>
      </c>
      <c r="AI5019" s="89">
        <v>37.442649000000003</v>
      </c>
    </row>
    <row r="5020" spans="1:35" s="89" customFormat="1" x14ac:dyDescent="0.45">
      <c r="A5020" s="89" t="s">
        <v>172</v>
      </c>
      <c r="B5020" s="89" t="s">
        <v>173</v>
      </c>
      <c r="C5020" s="89" t="s">
        <v>48</v>
      </c>
      <c r="D5020" s="90">
        <v>44826</v>
      </c>
      <c r="AC5020" s="89">
        <v>37.44</v>
      </c>
      <c r="AI5020" s="89">
        <v>37.442649000000003</v>
      </c>
    </row>
    <row r="5021" spans="1:35" s="89" customFormat="1" x14ac:dyDescent="0.45">
      <c r="A5021" s="89" t="s">
        <v>172</v>
      </c>
      <c r="B5021" s="89" t="s">
        <v>173</v>
      </c>
      <c r="C5021" s="89" t="s">
        <v>48</v>
      </c>
      <c r="D5021" s="90">
        <v>44827</v>
      </c>
      <c r="AC5021" s="89">
        <v>37.44</v>
      </c>
      <c r="AI5021" s="89">
        <v>37.442649000000003</v>
      </c>
    </row>
    <row r="5022" spans="1:35" s="89" customFormat="1" x14ac:dyDescent="0.45">
      <c r="A5022" s="89" t="s">
        <v>172</v>
      </c>
      <c r="B5022" s="89" t="s">
        <v>173</v>
      </c>
      <c r="C5022" s="89" t="s">
        <v>48</v>
      </c>
      <c r="D5022" s="90">
        <v>44828</v>
      </c>
      <c r="AC5022" s="89">
        <v>37.44</v>
      </c>
      <c r="AI5022" s="89">
        <v>37.442649000000003</v>
      </c>
    </row>
    <row r="5023" spans="1:35" s="89" customFormat="1" x14ac:dyDescent="0.45">
      <c r="A5023" s="89" t="s">
        <v>172</v>
      </c>
      <c r="B5023" s="89" t="s">
        <v>173</v>
      </c>
      <c r="C5023" s="89" t="s">
        <v>48</v>
      </c>
      <c r="D5023" s="90">
        <v>44829</v>
      </c>
      <c r="AC5023" s="89">
        <v>37.44</v>
      </c>
      <c r="AI5023" s="89">
        <v>37.442649000000003</v>
      </c>
    </row>
    <row r="5024" spans="1:35" s="89" customFormat="1" x14ac:dyDescent="0.45">
      <c r="A5024" s="89" t="s">
        <v>172</v>
      </c>
      <c r="B5024" s="89" t="s">
        <v>173</v>
      </c>
      <c r="C5024" s="89" t="s">
        <v>48</v>
      </c>
      <c r="D5024" s="90">
        <v>44830</v>
      </c>
      <c r="AC5024" s="89">
        <v>37.44</v>
      </c>
      <c r="AI5024" s="89">
        <v>37.442649000000003</v>
      </c>
    </row>
    <row r="5025" spans="1:35" s="89" customFormat="1" x14ac:dyDescent="0.45">
      <c r="A5025" s="89" t="s">
        <v>172</v>
      </c>
      <c r="B5025" s="89" t="s">
        <v>173</v>
      </c>
      <c r="C5025" s="89" t="s">
        <v>48</v>
      </c>
      <c r="D5025" s="90">
        <v>44831</v>
      </c>
      <c r="AC5025" s="89">
        <v>37.44</v>
      </c>
      <c r="AI5025" s="89">
        <v>37.442649000000003</v>
      </c>
    </row>
    <row r="5026" spans="1:35" s="89" customFormat="1" x14ac:dyDescent="0.45">
      <c r="A5026" s="89" t="s">
        <v>172</v>
      </c>
      <c r="B5026" s="89" t="s">
        <v>173</v>
      </c>
      <c r="C5026" s="89" t="s">
        <v>48</v>
      </c>
      <c r="D5026" s="90">
        <v>44832</v>
      </c>
      <c r="AC5026" s="89">
        <v>37.44</v>
      </c>
      <c r="AI5026" s="89">
        <v>37.442649000000003</v>
      </c>
    </row>
    <row r="5027" spans="1:35" s="89" customFormat="1" x14ac:dyDescent="0.45">
      <c r="A5027" s="89" t="s">
        <v>172</v>
      </c>
      <c r="B5027" s="89" t="s">
        <v>173</v>
      </c>
      <c r="C5027" s="89" t="s">
        <v>48</v>
      </c>
      <c r="D5027" s="90">
        <v>44833</v>
      </c>
      <c r="AC5027" s="89">
        <v>37.44</v>
      </c>
      <c r="AI5027" s="89">
        <v>37.442649000000003</v>
      </c>
    </row>
    <row r="5028" spans="1:35" s="89" customFormat="1" x14ac:dyDescent="0.45">
      <c r="A5028" s="89" t="s">
        <v>172</v>
      </c>
      <c r="B5028" s="89" t="s">
        <v>173</v>
      </c>
      <c r="C5028" s="89" t="s">
        <v>48</v>
      </c>
      <c r="D5028" s="90">
        <v>44834</v>
      </c>
      <c r="AC5028" s="89">
        <v>37.44</v>
      </c>
      <c r="AI5028" s="89">
        <v>37.442649000000003</v>
      </c>
    </row>
    <row r="5029" spans="1:35" s="89" customFormat="1" x14ac:dyDescent="0.45">
      <c r="A5029" s="89" t="s">
        <v>172</v>
      </c>
      <c r="B5029" s="89" t="s">
        <v>173</v>
      </c>
      <c r="C5029" s="89" t="s">
        <v>48</v>
      </c>
      <c r="D5029" s="90">
        <v>44835</v>
      </c>
      <c r="AC5029" s="89">
        <v>37.44</v>
      </c>
      <c r="AI5029" s="89">
        <v>37.442649000000003</v>
      </c>
    </row>
    <row r="5030" spans="1:35" s="89" customFormat="1" x14ac:dyDescent="0.45">
      <c r="A5030" s="89" t="s">
        <v>172</v>
      </c>
      <c r="B5030" s="89" t="s">
        <v>173</v>
      </c>
      <c r="C5030" s="89" t="s">
        <v>48</v>
      </c>
      <c r="D5030" s="90">
        <v>44836</v>
      </c>
      <c r="AC5030" s="89">
        <v>37.44</v>
      </c>
      <c r="AI5030" s="89">
        <v>37.442649000000003</v>
      </c>
    </row>
    <row r="5031" spans="1:35" s="89" customFormat="1" x14ac:dyDescent="0.45">
      <c r="A5031" s="89" t="s">
        <v>172</v>
      </c>
      <c r="B5031" s="89" t="s">
        <v>173</v>
      </c>
      <c r="C5031" s="89" t="s">
        <v>48</v>
      </c>
      <c r="D5031" s="90">
        <v>44837</v>
      </c>
      <c r="AC5031" s="89">
        <v>37.44</v>
      </c>
      <c r="AI5031" s="89">
        <v>37.442649000000003</v>
      </c>
    </row>
    <row r="5032" spans="1:35" s="89" customFormat="1" x14ac:dyDescent="0.45">
      <c r="A5032" s="89" t="s">
        <v>172</v>
      </c>
      <c r="B5032" s="89" t="s">
        <v>173</v>
      </c>
      <c r="C5032" s="89" t="s">
        <v>48</v>
      </c>
      <c r="D5032" s="90">
        <v>44838</v>
      </c>
      <c r="AC5032" s="89">
        <v>37.44</v>
      </c>
      <c r="AI5032" s="89">
        <v>37.442649000000003</v>
      </c>
    </row>
    <row r="5033" spans="1:35" s="89" customFormat="1" x14ac:dyDescent="0.45">
      <c r="A5033" s="89" t="s">
        <v>172</v>
      </c>
      <c r="B5033" s="89" t="s">
        <v>173</v>
      </c>
      <c r="C5033" s="89" t="s">
        <v>48</v>
      </c>
      <c r="D5033" s="90">
        <v>44839</v>
      </c>
      <c r="AC5033" s="89">
        <v>37.44</v>
      </c>
      <c r="AI5033" s="89">
        <v>37.442649000000003</v>
      </c>
    </row>
    <row r="5034" spans="1:35" s="89" customFormat="1" x14ac:dyDescent="0.45">
      <c r="A5034" s="89" t="s">
        <v>172</v>
      </c>
      <c r="B5034" s="89" t="s">
        <v>173</v>
      </c>
      <c r="C5034" s="89" t="s">
        <v>48</v>
      </c>
      <c r="D5034" s="90">
        <v>44840</v>
      </c>
      <c r="AC5034" s="89">
        <v>37.44</v>
      </c>
      <c r="AI5034" s="89">
        <v>37.442649000000003</v>
      </c>
    </row>
    <row r="5035" spans="1:35" s="89" customFormat="1" x14ac:dyDescent="0.45">
      <c r="A5035" s="89" t="s">
        <v>172</v>
      </c>
      <c r="B5035" s="89" t="s">
        <v>173</v>
      </c>
      <c r="C5035" s="89" t="s">
        <v>48</v>
      </c>
      <c r="D5035" s="90">
        <v>44841</v>
      </c>
      <c r="AC5035" s="89">
        <v>37.44</v>
      </c>
      <c r="AI5035" s="89">
        <v>37.442649000000003</v>
      </c>
    </row>
    <row r="5036" spans="1:35" s="89" customFormat="1" x14ac:dyDescent="0.45">
      <c r="A5036" s="89" t="s">
        <v>172</v>
      </c>
      <c r="B5036" s="89" t="s">
        <v>173</v>
      </c>
      <c r="C5036" s="89" t="s">
        <v>48</v>
      </c>
      <c r="D5036" s="90">
        <v>44842</v>
      </c>
      <c r="AC5036" s="89">
        <v>37.44</v>
      </c>
      <c r="AI5036" s="89">
        <v>37.442649000000003</v>
      </c>
    </row>
    <row r="5037" spans="1:35" s="89" customFormat="1" x14ac:dyDescent="0.45">
      <c r="A5037" s="89" t="s">
        <v>172</v>
      </c>
      <c r="B5037" s="89" t="s">
        <v>173</v>
      </c>
      <c r="C5037" s="89" t="s">
        <v>48</v>
      </c>
      <c r="D5037" s="90">
        <v>44843</v>
      </c>
      <c r="AC5037" s="89">
        <v>37.44</v>
      </c>
      <c r="AI5037" s="89">
        <v>37.442649000000003</v>
      </c>
    </row>
    <row r="5038" spans="1:35" s="89" customFormat="1" x14ac:dyDescent="0.45">
      <c r="A5038" s="89" t="s">
        <v>172</v>
      </c>
      <c r="B5038" s="89" t="s">
        <v>173</v>
      </c>
      <c r="C5038" s="89" t="s">
        <v>48</v>
      </c>
      <c r="D5038" s="90">
        <v>44844</v>
      </c>
      <c r="AC5038" s="89">
        <v>37.44</v>
      </c>
      <c r="AI5038" s="89">
        <v>37.442649000000003</v>
      </c>
    </row>
    <row r="5039" spans="1:35" s="89" customFormat="1" x14ac:dyDescent="0.45">
      <c r="A5039" s="89" t="s">
        <v>172</v>
      </c>
      <c r="B5039" s="89" t="s">
        <v>173</v>
      </c>
      <c r="C5039" s="89" t="s">
        <v>48</v>
      </c>
      <c r="D5039" s="90">
        <v>44845</v>
      </c>
      <c r="AC5039" s="89">
        <v>37.44</v>
      </c>
      <c r="AI5039" s="89">
        <v>37.442649000000003</v>
      </c>
    </row>
    <row r="5040" spans="1:35" s="89" customFormat="1" x14ac:dyDescent="0.45">
      <c r="A5040" s="89" t="s">
        <v>172</v>
      </c>
      <c r="B5040" s="89" t="s">
        <v>173</v>
      </c>
      <c r="C5040" s="89" t="s">
        <v>48</v>
      </c>
      <c r="D5040" s="90">
        <v>44846</v>
      </c>
      <c r="AC5040" s="89">
        <v>37.44</v>
      </c>
      <c r="AI5040" s="89">
        <v>37.442649000000003</v>
      </c>
    </row>
    <row r="5041" spans="1:35" s="89" customFormat="1" x14ac:dyDescent="0.45">
      <c r="A5041" s="89" t="s">
        <v>172</v>
      </c>
      <c r="B5041" s="89" t="s">
        <v>173</v>
      </c>
      <c r="C5041" s="89" t="s">
        <v>48</v>
      </c>
      <c r="D5041" s="90">
        <v>44847</v>
      </c>
      <c r="AC5041" s="89">
        <v>37.44</v>
      </c>
      <c r="AI5041" s="89">
        <v>37.442649000000003</v>
      </c>
    </row>
    <row r="5042" spans="1:35" s="89" customFormat="1" x14ac:dyDescent="0.45">
      <c r="A5042" s="89" t="s">
        <v>172</v>
      </c>
      <c r="B5042" s="89" t="s">
        <v>173</v>
      </c>
      <c r="C5042" s="89" t="s">
        <v>48</v>
      </c>
      <c r="D5042" s="90">
        <v>44848</v>
      </c>
      <c r="AC5042" s="89">
        <v>37.44</v>
      </c>
      <c r="AI5042" s="89">
        <v>37.442649000000003</v>
      </c>
    </row>
    <row r="5043" spans="1:35" s="89" customFormat="1" x14ac:dyDescent="0.45">
      <c r="A5043" s="89" t="s">
        <v>172</v>
      </c>
      <c r="B5043" s="89" t="s">
        <v>173</v>
      </c>
      <c r="C5043" s="89" t="s">
        <v>48</v>
      </c>
      <c r="D5043" s="90">
        <v>44849</v>
      </c>
      <c r="AC5043" s="89">
        <v>37.44</v>
      </c>
      <c r="AI5043" s="89">
        <v>37.442649000000003</v>
      </c>
    </row>
    <row r="5044" spans="1:35" s="89" customFormat="1" x14ac:dyDescent="0.45">
      <c r="A5044" s="89" t="s">
        <v>172</v>
      </c>
      <c r="B5044" s="89" t="s">
        <v>173</v>
      </c>
      <c r="C5044" s="89" t="s">
        <v>48</v>
      </c>
      <c r="D5044" s="90">
        <v>44850</v>
      </c>
      <c r="AC5044" s="89">
        <v>37.44</v>
      </c>
      <c r="AI5044" s="89">
        <v>37.442649000000003</v>
      </c>
    </row>
    <row r="5045" spans="1:35" s="89" customFormat="1" x14ac:dyDescent="0.45">
      <c r="A5045" s="89" t="s">
        <v>172</v>
      </c>
      <c r="B5045" s="89" t="s">
        <v>173</v>
      </c>
      <c r="C5045" s="89" t="s">
        <v>48</v>
      </c>
      <c r="D5045" s="90">
        <v>44851</v>
      </c>
      <c r="AC5045" s="89">
        <v>37.44</v>
      </c>
      <c r="AI5045" s="89">
        <v>37.442649000000003</v>
      </c>
    </row>
    <row r="5046" spans="1:35" s="89" customFormat="1" x14ac:dyDescent="0.45">
      <c r="A5046" s="89" t="s">
        <v>172</v>
      </c>
      <c r="B5046" s="89" t="s">
        <v>173</v>
      </c>
      <c r="C5046" s="89" t="s">
        <v>48</v>
      </c>
      <c r="D5046" s="90">
        <v>44852</v>
      </c>
      <c r="AC5046" s="89">
        <v>37.44</v>
      </c>
      <c r="AI5046" s="89">
        <v>37.442649000000003</v>
      </c>
    </row>
    <row r="5047" spans="1:35" s="89" customFormat="1" x14ac:dyDescent="0.45">
      <c r="A5047" s="89" t="s">
        <v>172</v>
      </c>
      <c r="B5047" s="89" t="s">
        <v>173</v>
      </c>
      <c r="C5047" s="89" t="s">
        <v>48</v>
      </c>
      <c r="D5047" s="90">
        <v>44853</v>
      </c>
      <c r="AC5047" s="89">
        <v>37.44</v>
      </c>
      <c r="AI5047" s="89">
        <v>37.442649000000003</v>
      </c>
    </row>
    <row r="5048" spans="1:35" s="89" customFormat="1" x14ac:dyDescent="0.45">
      <c r="A5048" s="89" t="s">
        <v>172</v>
      </c>
      <c r="B5048" s="89" t="s">
        <v>173</v>
      </c>
      <c r="C5048" s="89" t="s">
        <v>48</v>
      </c>
      <c r="D5048" s="90">
        <v>44854</v>
      </c>
      <c r="AC5048" s="89">
        <v>37.44</v>
      </c>
      <c r="AI5048" s="89">
        <v>37.442649000000003</v>
      </c>
    </row>
    <row r="5049" spans="1:35" s="89" customFormat="1" x14ac:dyDescent="0.45">
      <c r="A5049" s="89" t="s">
        <v>172</v>
      </c>
      <c r="B5049" s="89" t="s">
        <v>173</v>
      </c>
      <c r="C5049" s="89" t="s">
        <v>48</v>
      </c>
      <c r="D5049" s="90">
        <v>44855</v>
      </c>
      <c r="AC5049" s="89">
        <v>37.44</v>
      </c>
      <c r="AI5049" s="89">
        <v>37.442649000000003</v>
      </c>
    </row>
    <row r="5050" spans="1:35" s="89" customFormat="1" x14ac:dyDescent="0.45">
      <c r="A5050" s="89" t="s">
        <v>172</v>
      </c>
      <c r="B5050" s="89" t="s">
        <v>173</v>
      </c>
      <c r="C5050" s="89" t="s">
        <v>48</v>
      </c>
      <c r="D5050" s="90">
        <v>44856</v>
      </c>
      <c r="AC5050" s="89">
        <v>37.44</v>
      </c>
      <c r="AI5050" s="89">
        <v>37.442649000000003</v>
      </c>
    </row>
    <row r="5051" spans="1:35" s="89" customFormat="1" x14ac:dyDescent="0.45">
      <c r="A5051" s="89" t="s">
        <v>172</v>
      </c>
      <c r="B5051" s="89" t="s">
        <v>173</v>
      </c>
      <c r="C5051" s="89" t="s">
        <v>48</v>
      </c>
      <c r="D5051" s="90">
        <v>44857</v>
      </c>
      <c r="AC5051" s="89">
        <v>37.44</v>
      </c>
      <c r="AI5051" s="89">
        <v>37.442649000000003</v>
      </c>
    </row>
    <row r="5052" spans="1:35" s="89" customFormat="1" x14ac:dyDescent="0.45">
      <c r="A5052" s="89" t="s">
        <v>172</v>
      </c>
      <c r="B5052" s="89" t="s">
        <v>173</v>
      </c>
      <c r="C5052" s="89" t="s">
        <v>48</v>
      </c>
      <c r="D5052" s="90">
        <v>44858</v>
      </c>
      <c r="AC5052" s="89">
        <v>37.44</v>
      </c>
      <c r="AI5052" s="89">
        <v>37.442649000000003</v>
      </c>
    </row>
    <row r="5053" spans="1:35" s="89" customFormat="1" x14ac:dyDescent="0.45">
      <c r="A5053" s="89" t="s">
        <v>172</v>
      </c>
      <c r="B5053" s="89" t="s">
        <v>173</v>
      </c>
      <c r="C5053" s="89" t="s">
        <v>48</v>
      </c>
      <c r="D5053" s="90">
        <v>44859</v>
      </c>
      <c r="AC5053" s="89">
        <v>37.44</v>
      </c>
      <c r="AI5053" s="89">
        <v>37.442649000000003</v>
      </c>
    </row>
    <row r="5054" spans="1:35" s="89" customFormat="1" x14ac:dyDescent="0.45">
      <c r="A5054" s="89" t="s">
        <v>172</v>
      </c>
      <c r="B5054" s="89" t="s">
        <v>173</v>
      </c>
      <c r="C5054" s="89" t="s">
        <v>48</v>
      </c>
      <c r="D5054" s="90">
        <v>44860</v>
      </c>
      <c r="AC5054" s="89">
        <v>37.44</v>
      </c>
      <c r="AI5054" s="89">
        <v>37.442649000000003</v>
      </c>
    </row>
    <row r="5055" spans="1:35" s="89" customFormat="1" x14ac:dyDescent="0.45">
      <c r="A5055" s="89" t="s">
        <v>172</v>
      </c>
      <c r="B5055" s="89" t="s">
        <v>173</v>
      </c>
      <c r="C5055" s="89" t="s">
        <v>48</v>
      </c>
      <c r="D5055" s="90">
        <v>44861</v>
      </c>
      <c r="AC5055" s="89">
        <v>37.44</v>
      </c>
      <c r="AI5055" s="89">
        <v>37.442649000000003</v>
      </c>
    </row>
    <row r="5056" spans="1:35" s="89" customFormat="1" x14ac:dyDescent="0.45">
      <c r="A5056" s="89" t="s">
        <v>172</v>
      </c>
      <c r="B5056" s="89" t="s">
        <v>173</v>
      </c>
      <c r="C5056" s="89" t="s">
        <v>48</v>
      </c>
      <c r="D5056" s="90">
        <v>44862</v>
      </c>
      <c r="AC5056" s="89">
        <v>37.44</v>
      </c>
      <c r="AI5056" s="89">
        <v>37.442649000000003</v>
      </c>
    </row>
    <row r="5057" spans="1:35" s="89" customFormat="1" x14ac:dyDescent="0.45">
      <c r="A5057" s="89" t="s">
        <v>172</v>
      </c>
      <c r="B5057" s="89" t="s">
        <v>173</v>
      </c>
      <c r="C5057" s="89" t="s">
        <v>48</v>
      </c>
      <c r="D5057" s="90">
        <v>44863</v>
      </c>
      <c r="AC5057" s="89">
        <v>39</v>
      </c>
      <c r="AI5057" s="89">
        <v>39.002759380000001</v>
      </c>
    </row>
    <row r="5058" spans="1:35" s="89" customFormat="1" x14ac:dyDescent="0.45">
      <c r="A5058" s="89" t="s">
        <v>172</v>
      </c>
      <c r="B5058" s="89" t="s">
        <v>173</v>
      </c>
      <c r="C5058" s="89" t="s">
        <v>48</v>
      </c>
      <c r="D5058" s="90">
        <v>44864</v>
      </c>
      <c r="AC5058" s="89">
        <v>37.44</v>
      </c>
      <c r="AI5058" s="89">
        <v>37.442649000000003</v>
      </c>
    </row>
    <row r="5059" spans="1:35" s="89" customFormat="1" x14ac:dyDescent="0.45">
      <c r="A5059" s="89" t="s">
        <v>172</v>
      </c>
      <c r="B5059" s="89" t="s">
        <v>173</v>
      </c>
      <c r="C5059" s="89" t="s">
        <v>48</v>
      </c>
      <c r="D5059" s="90">
        <v>44865</v>
      </c>
      <c r="AC5059" s="89">
        <v>37.44</v>
      </c>
      <c r="AI5059" s="89">
        <v>37.442649000000003</v>
      </c>
    </row>
    <row r="5060" spans="1:35" s="89" customFormat="1" x14ac:dyDescent="0.45">
      <c r="A5060" s="89" t="s">
        <v>172</v>
      </c>
      <c r="B5060" s="89" t="s">
        <v>173</v>
      </c>
      <c r="C5060" s="89" t="s">
        <v>48</v>
      </c>
      <c r="D5060" s="90">
        <v>44866</v>
      </c>
      <c r="AC5060" s="89">
        <v>37.44</v>
      </c>
      <c r="AI5060" s="89">
        <v>37.442649000000003</v>
      </c>
    </row>
    <row r="5061" spans="1:35" s="89" customFormat="1" x14ac:dyDescent="0.45">
      <c r="A5061" s="89" t="s">
        <v>172</v>
      </c>
      <c r="B5061" s="89" t="s">
        <v>173</v>
      </c>
      <c r="C5061" s="89" t="s">
        <v>48</v>
      </c>
      <c r="D5061" s="90">
        <v>44867</v>
      </c>
      <c r="AC5061" s="89">
        <v>37.44</v>
      </c>
      <c r="AI5061" s="89">
        <v>37.442649000000003</v>
      </c>
    </row>
    <row r="5062" spans="1:35" s="89" customFormat="1" x14ac:dyDescent="0.45">
      <c r="A5062" s="89" t="s">
        <v>172</v>
      </c>
      <c r="B5062" s="89" t="s">
        <v>173</v>
      </c>
      <c r="C5062" s="89" t="s">
        <v>48</v>
      </c>
      <c r="D5062" s="90">
        <v>44868</v>
      </c>
      <c r="AC5062" s="89">
        <v>37.44</v>
      </c>
      <c r="AI5062" s="89">
        <v>37.442649000000003</v>
      </c>
    </row>
    <row r="5063" spans="1:35" s="89" customFormat="1" x14ac:dyDescent="0.45">
      <c r="A5063" s="89" t="s">
        <v>172</v>
      </c>
      <c r="B5063" s="89" t="s">
        <v>173</v>
      </c>
      <c r="C5063" s="89" t="s">
        <v>48</v>
      </c>
      <c r="D5063" s="90">
        <v>44869</v>
      </c>
      <c r="AC5063" s="89">
        <v>37.44</v>
      </c>
      <c r="AI5063" s="89">
        <v>37.442649000000003</v>
      </c>
    </row>
    <row r="5064" spans="1:35" s="89" customFormat="1" x14ac:dyDescent="0.45">
      <c r="A5064" s="89" t="s">
        <v>172</v>
      </c>
      <c r="B5064" s="89" t="s">
        <v>173</v>
      </c>
      <c r="C5064" s="89" t="s">
        <v>48</v>
      </c>
      <c r="D5064" s="90">
        <v>44870</v>
      </c>
      <c r="AC5064" s="89">
        <v>37.44</v>
      </c>
      <c r="AI5064" s="89">
        <v>37.442649000000003</v>
      </c>
    </row>
    <row r="5065" spans="1:35" s="89" customFormat="1" x14ac:dyDescent="0.45">
      <c r="A5065" s="89" t="s">
        <v>172</v>
      </c>
      <c r="B5065" s="89" t="s">
        <v>173</v>
      </c>
      <c r="C5065" s="89" t="s">
        <v>48</v>
      </c>
      <c r="D5065" s="90">
        <v>44871</v>
      </c>
      <c r="AC5065" s="89">
        <v>37.44</v>
      </c>
      <c r="AI5065" s="89">
        <v>37.442649000000003</v>
      </c>
    </row>
    <row r="5066" spans="1:35" s="89" customFormat="1" x14ac:dyDescent="0.45">
      <c r="A5066" s="89" t="s">
        <v>172</v>
      </c>
      <c r="B5066" s="89" t="s">
        <v>173</v>
      </c>
      <c r="C5066" s="89" t="s">
        <v>48</v>
      </c>
      <c r="D5066" s="90">
        <v>44872</v>
      </c>
      <c r="AC5066" s="89">
        <v>37.44</v>
      </c>
      <c r="AI5066" s="89">
        <v>37.442649000000003</v>
      </c>
    </row>
    <row r="5067" spans="1:35" s="89" customFormat="1" x14ac:dyDescent="0.45">
      <c r="A5067" s="89" t="s">
        <v>172</v>
      </c>
      <c r="B5067" s="89" t="s">
        <v>173</v>
      </c>
      <c r="C5067" s="89" t="s">
        <v>48</v>
      </c>
      <c r="D5067" s="90">
        <v>44873</v>
      </c>
      <c r="AC5067" s="89">
        <v>37.44</v>
      </c>
      <c r="AI5067" s="89">
        <v>37.442649000000003</v>
      </c>
    </row>
    <row r="5068" spans="1:35" s="89" customFormat="1" x14ac:dyDescent="0.45">
      <c r="A5068" s="89" t="s">
        <v>172</v>
      </c>
      <c r="B5068" s="89" t="s">
        <v>173</v>
      </c>
      <c r="C5068" s="89" t="s">
        <v>48</v>
      </c>
      <c r="D5068" s="90">
        <v>44874</v>
      </c>
      <c r="AC5068" s="89">
        <v>37.44</v>
      </c>
      <c r="AI5068" s="89">
        <v>37.442649000000003</v>
      </c>
    </row>
    <row r="5069" spans="1:35" s="89" customFormat="1" x14ac:dyDescent="0.45">
      <c r="A5069" s="89" t="s">
        <v>172</v>
      </c>
      <c r="B5069" s="89" t="s">
        <v>173</v>
      </c>
      <c r="C5069" s="89" t="s">
        <v>48</v>
      </c>
      <c r="D5069" s="90">
        <v>44875</v>
      </c>
      <c r="AC5069" s="89">
        <v>37.44</v>
      </c>
      <c r="AI5069" s="89">
        <v>37.442649000000003</v>
      </c>
    </row>
    <row r="5070" spans="1:35" s="89" customFormat="1" x14ac:dyDescent="0.45">
      <c r="A5070" s="89" t="s">
        <v>172</v>
      </c>
      <c r="B5070" s="89" t="s">
        <v>173</v>
      </c>
      <c r="C5070" s="89" t="s">
        <v>48</v>
      </c>
      <c r="D5070" s="90">
        <v>44876</v>
      </c>
      <c r="AC5070" s="89">
        <v>37.44</v>
      </c>
      <c r="AI5070" s="89">
        <v>37.442649000000003</v>
      </c>
    </row>
    <row r="5071" spans="1:35" s="89" customFormat="1" x14ac:dyDescent="0.45">
      <c r="A5071" s="89" t="s">
        <v>172</v>
      </c>
      <c r="B5071" s="89" t="s">
        <v>173</v>
      </c>
      <c r="C5071" s="89" t="s">
        <v>48</v>
      </c>
      <c r="D5071" s="90">
        <v>44877</v>
      </c>
      <c r="AC5071" s="89">
        <v>37.44</v>
      </c>
      <c r="AI5071" s="89">
        <v>37.442649000000003</v>
      </c>
    </row>
    <row r="5072" spans="1:35" s="89" customFormat="1" x14ac:dyDescent="0.45">
      <c r="A5072" s="89" t="s">
        <v>172</v>
      </c>
      <c r="B5072" s="89" t="s">
        <v>173</v>
      </c>
      <c r="C5072" s="89" t="s">
        <v>48</v>
      </c>
      <c r="D5072" s="90">
        <v>44878</v>
      </c>
      <c r="AC5072" s="89">
        <v>37.44</v>
      </c>
      <c r="AI5072" s="89">
        <v>37.442649000000003</v>
      </c>
    </row>
    <row r="5073" spans="1:35" s="89" customFormat="1" x14ac:dyDescent="0.45">
      <c r="A5073" s="89" t="s">
        <v>172</v>
      </c>
      <c r="B5073" s="89" t="s">
        <v>173</v>
      </c>
      <c r="C5073" s="89" t="s">
        <v>48</v>
      </c>
      <c r="D5073" s="90">
        <v>44879</v>
      </c>
      <c r="AC5073" s="89">
        <v>37.44</v>
      </c>
      <c r="AI5073" s="89">
        <v>37.442649000000003</v>
      </c>
    </row>
    <row r="5074" spans="1:35" s="89" customFormat="1" x14ac:dyDescent="0.45">
      <c r="A5074" s="89" t="s">
        <v>172</v>
      </c>
      <c r="B5074" s="89" t="s">
        <v>173</v>
      </c>
      <c r="C5074" s="89" t="s">
        <v>48</v>
      </c>
      <c r="D5074" s="90">
        <v>44880</v>
      </c>
      <c r="AC5074" s="89">
        <v>37.44</v>
      </c>
      <c r="AI5074" s="89">
        <v>37.442649000000003</v>
      </c>
    </row>
    <row r="5075" spans="1:35" s="89" customFormat="1" x14ac:dyDescent="0.45">
      <c r="A5075" s="89" t="s">
        <v>172</v>
      </c>
      <c r="B5075" s="89" t="s">
        <v>173</v>
      </c>
      <c r="C5075" s="89" t="s">
        <v>48</v>
      </c>
      <c r="D5075" s="90">
        <v>44881</v>
      </c>
      <c r="AC5075" s="89">
        <v>37.44</v>
      </c>
      <c r="AI5075" s="89">
        <v>37.442649000000003</v>
      </c>
    </row>
    <row r="5076" spans="1:35" s="89" customFormat="1" x14ac:dyDescent="0.45">
      <c r="A5076" s="89" t="s">
        <v>172</v>
      </c>
      <c r="B5076" s="89" t="s">
        <v>173</v>
      </c>
      <c r="C5076" s="89" t="s">
        <v>48</v>
      </c>
      <c r="D5076" s="90">
        <v>44882</v>
      </c>
      <c r="AC5076" s="89">
        <v>37.44</v>
      </c>
      <c r="AI5076" s="89">
        <v>37.442649000000003</v>
      </c>
    </row>
    <row r="5077" spans="1:35" s="89" customFormat="1" x14ac:dyDescent="0.45">
      <c r="A5077" s="89" t="s">
        <v>172</v>
      </c>
      <c r="B5077" s="89" t="s">
        <v>173</v>
      </c>
      <c r="C5077" s="89" t="s">
        <v>48</v>
      </c>
      <c r="D5077" s="90">
        <v>44883</v>
      </c>
      <c r="AC5077" s="89">
        <v>37.44</v>
      </c>
      <c r="AI5077" s="89">
        <v>37.442649000000003</v>
      </c>
    </row>
    <row r="5078" spans="1:35" s="89" customFormat="1" x14ac:dyDescent="0.45">
      <c r="A5078" s="89" t="s">
        <v>172</v>
      </c>
      <c r="B5078" s="89" t="s">
        <v>173</v>
      </c>
      <c r="C5078" s="89" t="s">
        <v>48</v>
      </c>
      <c r="D5078" s="90">
        <v>44884</v>
      </c>
      <c r="AC5078" s="89">
        <v>37.44</v>
      </c>
      <c r="AI5078" s="89">
        <v>37.442649000000003</v>
      </c>
    </row>
    <row r="5079" spans="1:35" s="89" customFormat="1" x14ac:dyDescent="0.45">
      <c r="A5079" s="89" t="s">
        <v>172</v>
      </c>
      <c r="B5079" s="89" t="s">
        <v>173</v>
      </c>
      <c r="C5079" s="89" t="s">
        <v>48</v>
      </c>
      <c r="D5079" s="90">
        <v>44885</v>
      </c>
      <c r="AC5079" s="89">
        <v>37.44</v>
      </c>
      <c r="AI5079" s="89">
        <v>37.442649000000003</v>
      </c>
    </row>
    <row r="5080" spans="1:35" s="89" customFormat="1" x14ac:dyDescent="0.45">
      <c r="A5080" s="89" t="s">
        <v>172</v>
      </c>
      <c r="B5080" s="89" t="s">
        <v>173</v>
      </c>
      <c r="C5080" s="89" t="s">
        <v>48</v>
      </c>
      <c r="D5080" s="90">
        <v>44886</v>
      </c>
      <c r="AC5080" s="89">
        <v>37.44</v>
      </c>
      <c r="AI5080" s="89">
        <v>37.442649000000003</v>
      </c>
    </row>
    <row r="5081" spans="1:35" s="89" customFormat="1" x14ac:dyDescent="0.45">
      <c r="A5081" s="89" t="s">
        <v>172</v>
      </c>
      <c r="B5081" s="89" t="s">
        <v>173</v>
      </c>
      <c r="C5081" s="89" t="s">
        <v>48</v>
      </c>
      <c r="D5081" s="90">
        <v>44887</v>
      </c>
      <c r="AC5081" s="89">
        <v>37.44</v>
      </c>
      <c r="AI5081" s="89">
        <v>37.442649000000003</v>
      </c>
    </row>
    <row r="5082" spans="1:35" s="89" customFormat="1" x14ac:dyDescent="0.45">
      <c r="A5082" s="89" t="s">
        <v>172</v>
      </c>
      <c r="B5082" s="89" t="s">
        <v>173</v>
      </c>
      <c r="C5082" s="89" t="s">
        <v>48</v>
      </c>
      <c r="D5082" s="90">
        <v>44888</v>
      </c>
      <c r="AC5082" s="89">
        <v>37.44</v>
      </c>
      <c r="AI5082" s="89">
        <v>37.442649000000003</v>
      </c>
    </row>
    <row r="5083" spans="1:35" s="89" customFormat="1" x14ac:dyDescent="0.45">
      <c r="A5083" s="89" t="s">
        <v>172</v>
      </c>
      <c r="B5083" s="89" t="s">
        <v>173</v>
      </c>
      <c r="C5083" s="89" t="s">
        <v>48</v>
      </c>
      <c r="D5083" s="90">
        <v>44889</v>
      </c>
      <c r="AC5083" s="89">
        <v>37.44</v>
      </c>
      <c r="AI5083" s="89">
        <v>37.442649000000003</v>
      </c>
    </row>
    <row r="5084" spans="1:35" s="89" customFormat="1" x14ac:dyDescent="0.45">
      <c r="A5084" s="89" t="s">
        <v>172</v>
      </c>
      <c r="B5084" s="89" t="s">
        <v>173</v>
      </c>
      <c r="C5084" s="89" t="s">
        <v>48</v>
      </c>
      <c r="D5084" s="90">
        <v>44890</v>
      </c>
      <c r="AC5084" s="89">
        <v>37.44</v>
      </c>
      <c r="AI5084" s="89">
        <v>37.442649000000003</v>
      </c>
    </row>
    <row r="5085" spans="1:35" s="89" customFormat="1" x14ac:dyDescent="0.45">
      <c r="A5085" s="89" t="s">
        <v>172</v>
      </c>
      <c r="B5085" s="89" t="s">
        <v>173</v>
      </c>
      <c r="C5085" s="89" t="s">
        <v>48</v>
      </c>
      <c r="D5085" s="90">
        <v>44891</v>
      </c>
      <c r="AC5085" s="89">
        <v>37.44</v>
      </c>
      <c r="AI5085" s="89">
        <v>37.442649000000003</v>
      </c>
    </row>
    <row r="5086" spans="1:35" s="89" customFormat="1" x14ac:dyDescent="0.45">
      <c r="A5086" s="89" t="s">
        <v>172</v>
      </c>
      <c r="B5086" s="89" t="s">
        <v>173</v>
      </c>
      <c r="C5086" s="89" t="s">
        <v>48</v>
      </c>
      <c r="D5086" s="90">
        <v>44892</v>
      </c>
      <c r="AC5086" s="89">
        <v>37.44</v>
      </c>
      <c r="AI5086" s="89">
        <v>37.442649000000003</v>
      </c>
    </row>
    <row r="5087" spans="1:35" s="89" customFormat="1" x14ac:dyDescent="0.45">
      <c r="A5087" s="89" t="s">
        <v>172</v>
      </c>
      <c r="B5087" s="89" t="s">
        <v>173</v>
      </c>
      <c r="C5087" s="89" t="s">
        <v>48</v>
      </c>
      <c r="D5087" s="90">
        <v>44893</v>
      </c>
      <c r="AC5087" s="89">
        <v>37.44</v>
      </c>
      <c r="AI5087" s="89">
        <v>37.442649000000003</v>
      </c>
    </row>
    <row r="5088" spans="1:35" s="89" customFormat="1" x14ac:dyDescent="0.45">
      <c r="A5088" s="89" t="s">
        <v>172</v>
      </c>
      <c r="B5088" s="89" t="s">
        <v>173</v>
      </c>
      <c r="C5088" s="89" t="s">
        <v>48</v>
      </c>
      <c r="D5088" s="90">
        <v>44894</v>
      </c>
      <c r="AC5088" s="89">
        <v>37.44</v>
      </c>
      <c r="AI5088" s="89">
        <v>37.442649000000003</v>
      </c>
    </row>
    <row r="5089" spans="1:35" s="89" customFormat="1" x14ac:dyDescent="0.45">
      <c r="A5089" s="89" t="s">
        <v>172</v>
      </c>
      <c r="B5089" s="89" t="s">
        <v>173</v>
      </c>
      <c r="C5089" s="89" t="s">
        <v>48</v>
      </c>
      <c r="D5089" s="90">
        <v>44895</v>
      </c>
      <c r="AC5089" s="89">
        <v>37.44</v>
      </c>
      <c r="AI5089" s="89">
        <v>37.442649000000003</v>
      </c>
    </row>
    <row r="5090" spans="1:35" s="89" customFormat="1" x14ac:dyDescent="0.45">
      <c r="A5090" s="89" t="s">
        <v>172</v>
      </c>
      <c r="B5090" s="89" t="s">
        <v>173</v>
      </c>
      <c r="C5090" s="89" t="s">
        <v>48</v>
      </c>
      <c r="D5090" s="90">
        <v>44896</v>
      </c>
      <c r="AC5090" s="89">
        <v>37.44</v>
      </c>
      <c r="AI5090" s="89">
        <v>37.442649000000003</v>
      </c>
    </row>
    <row r="5091" spans="1:35" s="89" customFormat="1" x14ac:dyDescent="0.45">
      <c r="A5091" s="89" t="s">
        <v>172</v>
      </c>
      <c r="B5091" s="89" t="s">
        <v>173</v>
      </c>
      <c r="C5091" s="89" t="s">
        <v>48</v>
      </c>
      <c r="D5091" s="90">
        <v>44897</v>
      </c>
      <c r="AC5091" s="89">
        <v>37.44</v>
      </c>
      <c r="AI5091" s="89">
        <v>37.442649000000003</v>
      </c>
    </row>
    <row r="5092" spans="1:35" s="89" customFormat="1" x14ac:dyDescent="0.45">
      <c r="A5092" s="89" t="s">
        <v>172</v>
      </c>
      <c r="B5092" s="89" t="s">
        <v>173</v>
      </c>
      <c r="C5092" s="89" t="s">
        <v>48</v>
      </c>
      <c r="D5092" s="90">
        <v>44898</v>
      </c>
      <c r="AC5092" s="89">
        <v>37.44</v>
      </c>
      <c r="AI5092" s="89">
        <v>37.442649000000003</v>
      </c>
    </row>
    <row r="5093" spans="1:35" s="89" customFormat="1" x14ac:dyDescent="0.45">
      <c r="A5093" s="89" t="s">
        <v>172</v>
      </c>
      <c r="B5093" s="89" t="s">
        <v>173</v>
      </c>
      <c r="C5093" s="89" t="s">
        <v>48</v>
      </c>
      <c r="D5093" s="90">
        <v>44899</v>
      </c>
      <c r="AC5093" s="89">
        <v>37.44</v>
      </c>
      <c r="AI5093" s="89">
        <v>37.442649000000003</v>
      </c>
    </row>
    <row r="5094" spans="1:35" s="89" customFormat="1" x14ac:dyDescent="0.45">
      <c r="A5094" s="89" t="s">
        <v>172</v>
      </c>
      <c r="B5094" s="89" t="s">
        <v>173</v>
      </c>
      <c r="C5094" s="89" t="s">
        <v>48</v>
      </c>
      <c r="D5094" s="90">
        <v>44900</v>
      </c>
      <c r="AC5094" s="89">
        <v>37.44</v>
      </c>
      <c r="AI5094" s="89">
        <v>37.442649000000003</v>
      </c>
    </row>
    <row r="5095" spans="1:35" s="89" customFormat="1" x14ac:dyDescent="0.45">
      <c r="A5095" s="89" t="s">
        <v>172</v>
      </c>
      <c r="B5095" s="89" t="s">
        <v>173</v>
      </c>
      <c r="C5095" s="89" t="s">
        <v>48</v>
      </c>
      <c r="D5095" s="90">
        <v>44901</v>
      </c>
      <c r="AC5095" s="89">
        <v>37.44</v>
      </c>
      <c r="AI5095" s="89">
        <v>37.442649000000003</v>
      </c>
    </row>
    <row r="5096" spans="1:35" s="89" customFormat="1" x14ac:dyDescent="0.45">
      <c r="A5096" s="89" t="s">
        <v>172</v>
      </c>
      <c r="B5096" s="89" t="s">
        <v>173</v>
      </c>
      <c r="C5096" s="89" t="s">
        <v>48</v>
      </c>
      <c r="D5096" s="90">
        <v>44902</v>
      </c>
      <c r="AC5096" s="89">
        <v>37.44</v>
      </c>
      <c r="AI5096" s="89">
        <v>37.442649000000003</v>
      </c>
    </row>
    <row r="5097" spans="1:35" s="89" customFormat="1" x14ac:dyDescent="0.45">
      <c r="A5097" s="89" t="s">
        <v>172</v>
      </c>
      <c r="B5097" s="89" t="s">
        <v>173</v>
      </c>
      <c r="C5097" s="89" t="s">
        <v>48</v>
      </c>
      <c r="D5097" s="90">
        <v>44903</v>
      </c>
      <c r="AC5097" s="89">
        <v>37.44</v>
      </c>
      <c r="AI5097" s="89">
        <v>37.442649000000003</v>
      </c>
    </row>
    <row r="5098" spans="1:35" s="89" customFormat="1" x14ac:dyDescent="0.45">
      <c r="A5098" s="89" t="s">
        <v>172</v>
      </c>
      <c r="B5098" s="89" t="s">
        <v>173</v>
      </c>
      <c r="C5098" s="89" t="s">
        <v>48</v>
      </c>
      <c r="D5098" s="90">
        <v>44904</v>
      </c>
      <c r="AC5098" s="89">
        <v>37.44</v>
      </c>
      <c r="AI5098" s="89">
        <v>37.442649000000003</v>
      </c>
    </row>
    <row r="5099" spans="1:35" s="89" customFormat="1" x14ac:dyDescent="0.45">
      <c r="A5099" s="89" t="s">
        <v>172</v>
      </c>
      <c r="B5099" s="89" t="s">
        <v>173</v>
      </c>
      <c r="C5099" s="89" t="s">
        <v>48</v>
      </c>
      <c r="D5099" s="90">
        <v>44905</v>
      </c>
      <c r="AC5099" s="89">
        <v>37.44</v>
      </c>
      <c r="AI5099" s="89">
        <v>37.442649000000003</v>
      </c>
    </row>
    <row r="5100" spans="1:35" s="89" customFormat="1" x14ac:dyDescent="0.45">
      <c r="A5100" s="89" t="s">
        <v>172</v>
      </c>
      <c r="B5100" s="89" t="s">
        <v>173</v>
      </c>
      <c r="C5100" s="89" t="s">
        <v>48</v>
      </c>
      <c r="D5100" s="90">
        <v>44906</v>
      </c>
      <c r="AC5100" s="89">
        <v>37.44</v>
      </c>
      <c r="AI5100" s="89">
        <v>37.442649000000003</v>
      </c>
    </row>
    <row r="5101" spans="1:35" s="89" customFormat="1" x14ac:dyDescent="0.45">
      <c r="A5101" s="89" t="s">
        <v>172</v>
      </c>
      <c r="B5101" s="89" t="s">
        <v>173</v>
      </c>
      <c r="C5101" s="89" t="s">
        <v>48</v>
      </c>
      <c r="D5101" s="90">
        <v>44907</v>
      </c>
      <c r="AC5101" s="89">
        <v>37.44</v>
      </c>
      <c r="AI5101" s="89">
        <v>37.442649000000003</v>
      </c>
    </row>
    <row r="5102" spans="1:35" s="89" customFormat="1" x14ac:dyDescent="0.45">
      <c r="A5102" s="89" t="s">
        <v>172</v>
      </c>
      <c r="B5102" s="89" t="s">
        <v>173</v>
      </c>
      <c r="C5102" s="89" t="s">
        <v>48</v>
      </c>
      <c r="D5102" s="90">
        <v>44908</v>
      </c>
      <c r="AC5102" s="89">
        <v>37.44</v>
      </c>
      <c r="AI5102" s="89">
        <v>37.442649000000003</v>
      </c>
    </row>
    <row r="5103" spans="1:35" s="89" customFormat="1" x14ac:dyDescent="0.45">
      <c r="A5103" s="89" t="s">
        <v>172</v>
      </c>
      <c r="B5103" s="89" t="s">
        <v>173</v>
      </c>
      <c r="C5103" s="89" t="s">
        <v>48</v>
      </c>
      <c r="D5103" s="90">
        <v>44909</v>
      </c>
      <c r="AC5103" s="89">
        <v>37.44</v>
      </c>
      <c r="AI5103" s="89">
        <v>37.442649000000003</v>
      </c>
    </row>
    <row r="5104" spans="1:35" s="89" customFormat="1" x14ac:dyDescent="0.45">
      <c r="A5104" s="89" t="s">
        <v>172</v>
      </c>
      <c r="B5104" s="89" t="s">
        <v>173</v>
      </c>
      <c r="C5104" s="89" t="s">
        <v>48</v>
      </c>
      <c r="D5104" s="90">
        <v>44910</v>
      </c>
      <c r="AC5104" s="89">
        <v>37.44</v>
      </c>
      <c r="AI5104" s="89">
        <v>37.442649000000003</v>
      </c>
    </row>
    <row r="5105" spans="1:35" s="89" customFormat="1" x14ac:dyDescent="0.45">
      <c r="A5105" s="89" t="s">
        <v>172</v>
      </c>
      <c r="B5105" s="89" t="s">
        <v>173</v>
      </c>
      <c r="C5105" s="89" t="s">
        <v>48</v>
      </c>
      <c r="D5105" s="90">
        <v>44911</v>
      </c>
      <c r="AC5105" s="89">
        <v>37.44</v>
      </c>
      <c r="AI5105" s="89">
        <v>37.442649000000003</v>
      </c>
    </row>
    <row r="5106" spans="1:35" s="89" customFormat="1" x14ac:dyDescent="0.45">
      <c r="A5106" s="89" t="s">
        <v>172</v>
      </c>
      <c r="B5106" s="89" t="s">
        <v>173</v>
      </c>
      <c r="C5106" s="89" t="s">
        <v>48</v>
      </c>
      <c r="D5106" s="90">
        <v>44912</v>
      </c>
      <c r="AC5106" s="89">
        <v>37.44</v>
      </c>
      <c r="AI5106" s="89">
        <v>37.442649000000003</v>
      </c>
    </row>
    <row r="5107" spans="1:35" s="89" customFormat="1" x14ac:dyDescent="0.45">
      <c r="A5107" s="89" t="s">
        <v>172</v>
      </c>
      <c r="B5107" s="89" t="s">
        <v>173</v>
      </c>
      <c r="C5107" s="89" t="s">
        <v>48</v>
      </c>
      <c r="D5107" s="90">
        <v>44913</v>
      </c>
      <c r="AC5107" s="89">
        <v>37.44</v>
      </c>
      <c r="AI5107" s="89">
        <v>37.442649000000003</v>
      </c>
    </row>
    <row r="5108" spans="1:35" s="89" customFormat="1" x14ac:dyDescent="0.45">
      <c r="A5108" s="89" t="s">
        <v>172</v>
      </c>
      <c r="B5108" s="89" t="s">
        <v>173</v>
      </c>
      <c r="C5108" s="89" t="s">
        <v>48</v>
      </c>
      <c r="D5108" s="90">
        <v>44914</v>
      </c>
      <c r="AC5108" s="89">
        <v>37.44</v>
      </c>
      <c r="AI5108" s="89">
        <v>37.442649000000003</v>
      </c>
    </row>
    <row r="5109" spans="1:35" s="89" customFormat="1" x14ac:dyDescent="0.45">
      <c r="A5109" s="89" t="s">
        <v>172</v>
      </c>
      <c r="B5109" s="89" t="s">
        <v>173</v>
      </c>
      <c r="C5109" s="89" t="s">
        <v>48</v>
      </c>
      <c r="D5109" s="90">
        <v>44915</v>
      </c>
      <c r="AC5109" s="89">
        <v>37.44</v>
      </c>
      <c r="AI5109" s="89">
        <v>37.442649000000003</v>
      </c>
    </row>
    <row r="5110" spans="1:35" s="89" customFormat="1" x14ac:dyDescent="0.45">
      <c r="A5110" s="89" t="s">
        <v>172</v>
      </c>
      <c r="B5110" s="89" t="s">
        <v>173</v>
      </c>
      <c r="C5110" s="89" t="s">
        <v>48</v>
      </c>
      <c r="D5110" s="90">
        <v>44916</v>
      </c>
      <c r="AC5110" s="89">
        <v>37.44</v>
      </c>
      <c r="AI5110" s="89">
        <v>37.442649000000003</v>
      </c>
    </row>
    <row r="5111" spans="1:35" s="89" customFormat="1" x14ac:dyDescent="0.45">
      <c r="A5111" s="89" t="s">
        <v>172</v>
      </c>
      <c r="B5111" s="89" t="s">
        <v>173</v>
      </c>
      <c r="C5111" s="89" t="s">
        <v>48</v>
      </c>
      <c r="D5111" s="90">
        <v>44917</v>
      </c>
      <c r="AC5111" s="89">
        <v>37.44</v>
      </c>
      <c r="AI5111" s="89">
        <v>37.442649000000003</v>
      </c>
    </row>
    <row r="5112" spans="1:35" s="89" customFormat="1" x14ac:dyDescent="0.45">
      <c r="A5112" s="89" t="s">
        <v>172</v>
      </c>
      <c r="B5112" s="89" t="s">
        <v>173</v>
      </c>
      <c r="C5112" s="89" t="s">
        <v>48</v>
      </c>
      <c r="D5112" s="90">
        <v>44918</v>
      </c>
      <c r="AC5112" s="89">
        <v>37.44</v>
      </c>
      <c r="AI5112" s="89">
        <v>37.442649000000003</v>
      </c>
    </row>
    <row r="5113" spans="1:35" s="89" customFormat="1" x14ac:dyDescent="0.45">
      <c r="A5113" s="89" t="s">
        <v>172</v>
      </c>
      <c r="B5113" s="89" t="s">
        <v>173</v>
      </c>
      <c r="C5113" s="89" t="s">
        <v>48</v>
      </c>
      <c r="D5113" s="90">
        <v>44919</v>
      </c>
      <c r="AC5113" s="89">
        <v>37.44</v>
      </c>
      <c r="AI5113" s="89">
        <v>37.442649000000003</v>
      </c>
    </row>
    <row r="5114" spans="1:35" s="89" customFormat="1" x14ac:dyDescent="0.45">
      <c r="A5114" s="89" t="s">
        <v>172</v>
      </c>
      <c r="B5114" s="89" t="s">
        <v>173</v>
      </c>
      <c r="C5114" s="89" t="s">
        <v>48</v>
      </c>
      <c r="D5114" s="90">
        <v>44920</v>
      </c>
      <c r="AC5114" s="89">
        <v>37.44</v>
      </c>
      <c r="AI5114" s="89">
        <v>37.442649000000003</v>
      </c>
    </row>
    <row r="5115" spans="1:35" s="89" customFormat="1" x14ac:dyDescent="0.45">
      <c r="A5115" s="89" t="s">
        <v>172</v>
      </c>
      <c r="B5115" s="89" t="s">
        <v>173</v>
      </c>
      <c r="C5115" s="89" t="s">
        <v>48</v>
      </c>
      <c r="D5115" s="90">
        <v>44921</v>
      </c>
      <c r="AC5115" s="89">
        <v>37.44</v>
      </c>
      <c r="AI5115" s="89">
        <v>37.442649000000003</v>
      </c>
    </row>
    <row r="5116" spans="1:35" s="89" customFormat="1" x14ac:dyDescent="0.45">
      <c r="A5116" s="89" t="s">
        <v>172</v>
      </c>
      <c r="B5116" s="89" t="s">
        <v>173</v>
      </c>
      <c r="C5116" s="89" t="s">
        <v>48</v>
      </c>
      <c r="D5116" s="90">
        <v>44922</v>
      </c>
      <c r="AC5116" s="89">
        <v>37.44</v>
      </c>
      <c r="AI5116" s="89">
        <v>37.442649000000003</v>
      </c>
    </row>
    <row r="5117" spans="1:35" s="89" customFormat="1" x14ac:dyDescent="0.45">
      <c r="A5117" s="89" t="s">
        <v>172</v>
      </c>
      <c r="B5117" s="89" t="s">
        <v>173</v>
      </c>
      <c r="C5117" s="89" t="s">
        <v>48</v>
      </c>
      <c r="D5117" s="90">
        <v>44923</v>
      </c>
      <c r="AC5117" s="89">
        <v>37.44</v>
      </c>
      <c r="AI5117" s="89">
        <v>37.442649000000003</v>
      </c>
    </row>
    <row r="5118" spans="1:35" s="89" customFormat="1" x14ac:dyDescent="0.45">
      <c r="A5118" s="89" t="s">
        <v>172</v>
      </c>
      <c r="B5118" s="89" t="s">
        <v>173</v>
      </c>
      <c r="C5118" s="89" t="s">
        <v>48</v>
      </c>
      <c r="D5118" s="90">
        <v>44924</v>
      </c>
      <c r="AC5118" s="89">
        <v>37.44</v>
      </c>
      <c r="AI5118" s="89">
        <v>37.442649000000003</v>
      </c>
    </row>
    <row r="5119" spans="1:35" s="89" customFormat="1" x14ac:dyDescent="0.45">
      <c r="A5119" s="89" t="s">
        <v>172</v>
      </c>
      <c r="B5119" s="89" t="s">
        <v>173</v>
      </c>
      <c r="C5119" s="89" t="s">
        <v>48</v>
      </c>
      <c r="D5119" s="90">
        <v>44925</v>
      </c>
      <c r="AC5119" s="89">
        <v>37.44</v>
      </c>
      <c r="AI5119" s="89">
        <v>37.442649000000003</v>
      </c>
    </row>
    <row r="5120" spans="1:35" s="89" customFormat="1" x14ac:dyDescent="0.45">
      <c r="A5120" s="89" t="s">
        <v>172</v>
      </c>
      <c r="B5120" s="89" t="s">
        <v>173</v>
      </c>
      <c r="C5120" s="89" t="s">
        <v>48</v>
      </c>
      <c r="D5120" s="90">
        <v>44926</v>
      </c>
      <c r="AI5120" s="89">
        <v>37.442649000000003</v>
      </c>
    </row>
    <row r="5121" spans="1:35" s="89" customFormat="1" x14ac:dyDescent="0.45">
      <c r="A5121" s="89" t="s">
        <v>67</v>
      </c>
      <c r="B5121" s="89" t="s">
        <v>68</v>
      </c>
      <c r="C5121" s="89" t="s">
        <v>48</v>
      </c>
      <c r="D5121" s="90">
        <v>44562</v>
      </c>
      <c r="AC5121" s="89">
        <v>6</v>
      </c>
      <c r="AI5121" s="89">
        <v>13.166</v>
      </c>
    </row>
    <row r="5122" spans="1:35" s="89" customFormat="1" x14ac:dyDescent="0.45">
      <c r="A5122" s="89" t="s">
        <v>67</v>
      </c>
      <c r="B5122" s="89" t="s">
        <v>68</v>
      </c>
      <c r="C5122" s="89" t="s">
        <v>48</v>
      </c>
      <c r="D5122" s="90">
        <v>44563</v>
      </c>
      <c r="AC5122" s="89">
        <v>6</v>
      </c>
      <c r="AI5122" s="89">
        <v>13.166</v>
      </c>
    </row>
    <row r="5123" spans="1:35" s="89" customFormat="1" x14ac:dyDescent="0.45">
      <c r="A5123" s="89" t="s">
        <v>67</v>
      </c>
      <c r="B5123" s="89" t="s">
        <v>68</v>
      </c>
      <c r="C5123" s="89" t="s">
        <v>48</v>
      </c>
      <c r="D5123" s="90">
        <v>44564</v>
      </c>
      <c r="AC5123" s="89">
        <v>6</v>
      </c>
      <c r="AI5123" s="89">
        <v>13.166</v>
      </c>
    </row>
    <row r="5124" spans="1:35" s="89" customFormat="1" x14ac:dyDescent="0.45">
      <c r="A5124" s="89" t="s">
        <v>67</v>
      </c>
      <c r="B5124" s="89" t="s">
        <v>68</v>
      </c>
      <c r="C5124" s="89" t="s">
        <v>48</v>
      </c>
      <c r="D5124" s="90">
        <v>44565</v>
      </c>
      <c r="AC5124" s="89">
        <v>6</v>
      </c>
      <c r="AI5124" s="89">
        <v>13.166</v>
      </c>
    </row>
    <row r="5125" spans="1:35" s="89" customFormat="1" x14ac:dyDescent="0.45">
      <c r="A5125" s="89" t="s">
        <v>67</v>
      </c>
      <c r="B5125" s="89" t="s">
        <v>68</v>
      </c>
      <c r="C5125" s="89" t="s">
        <v>48</v>
      </c>
      <c r="D5125" s="90">
        <v>44566</v>
      </c>
      <c r="AC5125" s="89">
        <v>6</v>
      </c>
      <c r="AI5125" s="89">
        <v>13.166</v>
      </c>
    </row>
    <row r="5126" spans="1:35" s="89" customFormat="1" x14ac:dyDescent="0.45">
      <c r="A5126" s="89" t="s">
        <v>67</v>
      </c>
      <c r="B5126" s="89" t="s">
        <v>68</v>
      </c>
      <c r="C5126" s="89" t="s">
        <v>48</v>
      </c>
      <c r="D5126" s="90">
        <v>44567</v>
      </c>
      <c r="AC5126" s="89">
        <v>6</v>
      </c>
      <c r="AI5126" s="89">
        <v>13.166</v>
      </c>
    </row>
    <row r="5127" spans="1:35" s="89" customFormat="1" x14ac:dyDescent="0.45">
      <c r="A5127" s="89" t="s">
        <v>67</v>
      </c>
      <c r="B5127" s="89" t="s">
        <v>68</v>
      </c>
      <c r="C5127" s="89" t="s">
        <v>48</v>
      </c>
      <c r="D5127" s="90">
        <v>44568</v>
      </c>
      <c r="AC5127" s="89">
        <v>6</v>
      </c>
      <c r="AI5127" s="89">
        <v>13.166</v>
      </c>
    </row>
    <row r="5128" spans="1:35" s="89" customFormat="1" x14ac:dyDescent="0.45">
      <c r="A5128" s="89" t="s">
        <v>67</v>
      </c>
      <c r="B5128" s="89" t="s">
        <v>68</v>
      </c>
      <c r="C5128" s="89" t="s">
        <v>48</v>
      </c>
      <c r="D5128" s="90">
        <v>44569</v>
      </c>
      <c r="AC5128" s="89">
        <v>6</v>
      </c>
      <c r="AI5128" s="89">
        <v>13.166</v>
      </c>
    </row>
    <row r="5129" spans="1:35" s="89" customFormat="1" x14ac:dyDescent="0.45">
      <c r="A5129" s="89" t="s">
        <v>67</v>
      </c>
      <c r="B5129" s="89" t="s">
        <v>68</v>
      </c>
      <c r="C5129" s="89" t="s">
        <v>48</v>
      </c>
      <c r="D5129" s="90">
        <v>44570</v>
      </c>
      <c r="AC5129" s="89">
        <v>6</v>
      </c>
      <c r="AI5129" s="89">
        <v>13.166</v>
      </c>
    </row>
    <row r="5130" spans="1:35" s="89" customFormat="1" x14ac:dyDescent="0.45">
      <c r="A5130" s="89" t="s">
        <v>67</v>
      </c>
      <c r="B5130" s="89" t="s">
        <v>68</v>
      </c>
      <c r="C5130" s="89" t="s">
        <v>48</v>
      </c>
      <c r="D5130" s="90">
        <v>44571</v>
      </c>
      <c r="AC5130" s="89">
        <v>6</v>
      </c>
      <c r="AI5130" s="89">
        <v>13.166</v>
      </c>
    </row>
    <row r="5131" spans="1:35" s="89" customFormat="1" x14ac:dyDescent="0.45">
      <c r="A5131" s="89" t="s">
        <v>67</v>
      </c>
      <c r="B5131" s="89" t="s">
        <v>68</v>
      </c>
      <c r="C5131" s="89" t="s">
        <v>48</v>
      </c>
      <c r="D5131" s="90">
        <v>44572</v>
      </c>
      <c r="AC5131" s="89">
        <v>6</v>
      </c>
      <c r="AI5131" s="89">
        <v>13.166</v>
      </c>
    </row>
    <row r="5132" spans="1:35" s="89" customFormat="1" x14ac:dyDescent="0.45">
      <c r="A5132" s="89" t="s">
        <v>67</v>
      </c>
      <c r="B5132" s="89" t="s">
        <v>68</v>
      </c>
      <c r="C5132" s="89" t="s">
        <v>48</v>
      </c>
      <c r="D5132" s="90">
        <v>44573</v>
      </c>
      <c r="AC5132" s="89">
        <v>6</v>
      </c>
      <c r="AI5132" s="89">
        <v>13.166</v>
      </c>
    </row>
    <row r="5133" spans="1:35" s="89" customFormat="1" x14ac:dyDescent="0.45">
      <c r="A5133" s="89" t="s">
        <v>67</v>
      </c>
      <c r="B5133" s="89" t="s">
        <v>68</v>
      </c>
      <c r="C5133" s="89" t="s">
        <v>48</v>
      </c>
      <c r="D5133" s="90">
        <v>44574</v>
      </c>
      <c r="AC5133" s="89">
        <v>6</v>
      </c>
      <c r="AI5133" s="89">
        <v>13.166</v>
      </c>
    </row>
    <row r="5134" spans="1:35" s="89" customFormat="1" x14ac:dyDescent="0.45">
      <c r="A5134" s="89" t="s">
        <v>67</v>
      </c>
      <c r="B5134" s="89" t="s">
        <v>68</v>
      </c>
      <c r="C5134" s="89" t="s">
        <v>48</v>
      </c>
      <c r="D5134" s="90">
        <v>44575</v>
      </c>
      <c r="AC5134" s="89">
        <v>6</v>
      </c>
      <c r="AI5134" s="89">
        <v>13.166</v>
      </c>
    </row>
    <row r="5135" spans="1:35" s="89" customFormat="1" x14ac:dyDescent="0.45">
      <c r="A5135" s="89" t="s">
        <v>67</v>
      </c>
      <c r="B5135" s="89" t="s">
        <v>68</v>
      </c>
      <c r="C5135" s="89" t="s">
        <v>48</v>
      </c>
      <c r="D5135" s="90">
        <v>44576</v>
      </c>
      <c r="AC5135" s="89">
        <v>6</v>
      </c>
      <c r="AI5135" s="89">
        <v>13.166</v>
      </c>
    </row>
    <row r="5136" spans="1:35" s="89" customFormat="1" x14ac:dyDescent="0.45">
      <c r="A5136" s="89" t="s">
        <v>67</v>
      </c>
      <c r="B5136" s="89" t="s">
        <v>68</v>
      </c>
      <c r="C5136" s="89" t="s">
        <v>48</v>
      </c>
      <c r="D5136" s="90">
        <v>44577</v>
      </c>
      <c r="AC5136" s="89">
        <v>6</v>
      </c>
      <c r="AI5136" s="89">
        <v>13.166</v>
      </c>
    </row>
    <row r="5137" spans="1:35" s="89" customFormat="1" x14ac:dyDescent="0.45">
      <c r="A5137" s="89" t="s">
        <v>67</v>
      </c>
      <c r="B5137" s="89" t="s">
        <v>68</v>
      </c>
      <c r="C5137" s="89" t="s">
        <v>48</v>
      </c>
      <c r="D5137" s="90">
        <v>44578</v>
      </c>
      <c r="AC5137" s="89">
        <v>6</v>
      </c>
      <c r="AI5137" s="89">
        <v>13.166</v>
      </c>
    </row>
    <row r="5138" spans="1:35" s="89" customFormat="1" x14ac:dyDescent="0.45">
      <c r="A5138" s="89" t="s">
        <v>67</v>
      </c>
      <c r="B5138" s="89" t="s">
        <v>68</v>
      </c>
      <c r="C5138" s="89" t="s">
        <v>48</v>
      </c>
      <c r="D5138" s="90">
        <v>44579</v>
      </c>
      <c r="AC5138" s="89">
        <v>6</v>
      </c>
      <c r="AI5138" s="89">
        <v>13.166</v>
      </c>
    </row>
    <row r="5139" spans="1:35" s="89" customFormat="1" x14ac:dyDescent="0.45">
      <c r="A5139" s="89" t="s">
        <v>67</v>
      </c>
      <c r="B5139" s="89" t="s">
        <v>68</v>
      </c>
      <c r="C5139" s="89" t="s">
        <v>48</v>
      </c>
      <c r="D5139" s="90">
        <v>44580</v>
      </c>
      <c r="AC5139" s="89">
        <v>6</v>
      </c>
      <c r="AI5139" s="89">
        <v>13.166</v>
      </c>
    </row>
    <row r="5140" spans="1:35" s="89" customFormat="1" x14ac:dyDescent="0.45">
      <c r="A5140" s="89" t="s">
        <v>67</v>
      </c>
      <c r="B5140" s="89" t="s">
        <v>68</v>
      </c>
      <c r="C5140" s="89" t="s">
        <v>48</v>
      </c>
      <c r="D5140" s="90">
        <v>44581</v>
      </c>
      <c r="AC5140" s="89">
        <v>6</v>
      </c>
      <c r="AI5140" s="89">
        <v>13.166</v>
      </c>
    </row>
    <row r="5141" spans="1:35" s="89" customFormat="1" x14ac:dyDescent="0.45">
      <c r="A5141" s="89" t="s">
        <v>67</v>
      </c>
      <c r="B5141" s="89" t="s">
        <v>68</v>
      </c>
      <c r="C5141" s="89" t="s">
        <v>48</v>
      </c>
      <c r="D5141" s="90">
        <v>44582</v>
      </c>
      <c r="AC5141" s="89">
        <v>6</v>
      </c>
      <c r="AI5141" s="89">
        <v>13.166</v>
      </c>
    </row>
    <row r="5142" spans="1:35" s="89" customFormat="1" x14ac:dyDescent="0.45">
      <c r="A5142" s="89" t="s">
        <v>67</v>
      </c>
      <c r="B5142" s="89" t="s">
        <v>68</v>
      </c>
      <c r="C5142" s="89" t="s">
        <v>48</v>
      </c>
      <c r="D5142" s="90">
        <v>44583</v>
      </c>
      <c r="AC5142" s="89">
        <v>6</v>
      </c>
      <c r="AI5142" s="89">
        <v>13.166</v>
      </c>
    </row>
    <row r="5143" spans="1:35" s="89" customFormat="1" x14ac:dyDescent="0.45">
      <c r="A5143" s="89" t="s">
        <v>67</v>
      </c>
      <c r="B5143" s="89" t="s">
        <v>68</v>
      </c>
      <c r="C5143" s="89" t="s">
        <v>48</v>
      </c>
      <c r="D5143" s="90">
        <v>44584</v>
      </c>
      <c r="AC5143" s="89">
        <v>6</v>
      </c>
      <c r="AI5143" s="89">
        <v>13.166</v>
      </c>
    </row>
    <row r="5144" spans="1:35" s="89" customFormat="1" x14ac:dyDescent="0.45">
      <c r="A5144" s="89" t="s">
        <v>67</v>
      </c>
      <c r="B5144" s="89" t="s">
        <v>68</v>
      </c>
      <c r="C5144" s="89" t="s">
        <v>48</v>
      </c>
      <c r="D5144" s="90">
        <v>44585</v>
      </c>
      <c r="AC5144" s="89">
        <v>6</v>
      </c>
      <c r="AI5144" s="89">
        <v>13.166</v>
      </c>
    </row>
    <row r="5145" spans="1:35" s="89" customFormat="1" x14ac:dyDescent="0.45">
      <c r="A5145" s="89" t="s">
        <v>67</v>
      </c>
      <c r="B5145" s="89" t="s">
        <v>68</v>
      </c>
      <c r="C5145" s="89" t="s">
        <v>48</v>
      </c>
      <c r="D5145" s="90">
        <v>44586</v>
      </c>
      <c r="AC5145" s="89">
        <v>6</v>
      </c>
      <c r="AI5145" s="89">
        <v>13.166</v>
      </c>
    </row>
    <row r="5146" spans="1:35" s="89" customFormat="1" x14ac:dyDescent="0.45">
      <c r="A5146" s="89" t="s">
        <v>67</v>
      </c>
      <c r="B5146" s="89" t="s">
        <v>68</v>
      </c>
      <c r="C5146" s="89" t="s">
        <v>48</v>
      </c>
      <c r="D5146" s="90">
        <v>44587</v>
      </c>
      <c r="AC5146" s="89">
        <v>6</v>
      </c>
      <c r="AI5146" s="89">
        <v>13.166</v>
      </c>
    </row>
    <row r="5147" spans="1:35" s="89" customFormat="1" x14ac:dyDescent="0.45">
      <c r="A5147" s="89" t="s">
        <v>67</v>
      </c>
      <c r="B5147" s="89" t="s">
        <v>68</v>
      </c>
      <c r="C5147" s="89" t="s">
        <v>48</v>
      </c>
      <c r="D5147" s="90">
        <v>44588</v>
      </c>
      <c r="AC5147" s="89">
        <v>6</v>
      </c>
      <c r="AI5147" s="89">
        <v>13.166</v>
      </c>
    </row>
    <row r="5148" spans="1:35" s="89" customFormat="1" x14ac:dyDescent="0.45">
      <c r="A5148" s="89" t="s">
        <v>67</v>
      </c>
      <c r="B5148" s="89" t="s">
        <v>68</v>
      </c>
      <c r="C5148" s="89" t="s">
        <v>48</v>
      </c>
      <c r="D5148" s="90">
        <v>44589</v>
      </c>
      <c r="AC5148" s="89">
        <v>6</v>
      </c>
      <c r="AI5148" s="89">
        <v>13.166</v>
      </c>
    </row>
    <row r="5149" spans="1:35" s="89" customFormat="1" x14ac:dyDescent="0.45">
      <c r="A5149" s="89" t="s">
        <v>67</v>
      </c>
      <c r="B5149" s="89" t="s">
        <v>68</v>
      </c>
      <c r="C5149" s="89" t="s">
        <v>48</v>
      </c>
      <c r="D5149" s="90">
        <v>44590</v>
      </c>
      <c r="AC5149" s="89">
        <v>6</v>
      </c>
      <c r="AI5149" s="89">
        <v>13.166</v>
      </c>
    </row>
    <row r="5150" spans="1:35" s="89" customFormat="1" x14ac:dyDescent="0.45">
      <c r="A5150" s="89" t="s">
        <v>67</v>
      </c>
      <c r="B5150" s="89" t="s">
        <v>68</v>
      </c>
      <c r="C5150" s="89" t="s">
        <v>48</v>
      </c>
      <c r="D5150" s="90">
        <v>44591</v>
      </c>
      <c r="AC5150" s="89">
        <v>6</v>
      </c>
      <c r="AI5150" s="89">
        <v>13.166</v>
      </c>
    </row>
    <row r="5151" spans="1:35" s="89" customFormat="1" x14ac:dyDescent="0.45">
      <c r="A5151" s="89" t="s">
        <v>67</v>
      </c>
      <c r="B5151" s="89" t="s">
        <v>68</v>
      </c>
      <c r="C5151" s="89" t="s">
        <v>48</v>
      </c>
      <c r="D5151" s="90">
        <v>44592</v>
      </c>
      <c r="AC5151" s="89">
        <v>6</v>
      </c>
      <c r="AI5151" s="89">
        <v>13.166</v>
      </c>
    </row>
    <row r="5152" spans="1:35" s="89" customFormat="1" x14ac:dyDescent="0.45">
      <c r="A5152" s="89" t="s">
        <v>67</v>
      </c>
      <c r="B5152" s="89" t="s">
        <v>68</v>
      </c>
      <c r="C5152" s="89" t="s">
        <v>48</v>
      </c>
      <c r="D5152" s="90">
        <v>44593</v>
      </c>
      <c r="AC5152" s="89">
        <v>6</v>
      </c>
      <c r="AI5152" s="89">
        <v>13.166</v>
      </c>
    </row>
    <row r="5153" spans="1:35" s="89" customFormat="1" x14ac:dyDescent="0.45">
      <c r="A5153" s="89" t="s">
        <v>67</v>
      </c>
      <c r="B5153" s="89" t="s">
        <v>68</v>
      </c>
      <c r="C5153" s="89" t="s">
        <v>48</v>
      </c>
      <c r="D5153" s="90">
        <v>44594</v>
      </c>
      <c r="AC5153" s="89">
        <v>6</v>
      </c>
      <c r="AI5153" s="89">
        <v>13.166</v>
      </c>
    </row>
    <row r="5154" spans="1:35" s="89" customFormat="1" x14ac:dyDescent="0.45">
      <c r="A5154" s="89" t="s">
        <v>67</v>
      </c>
      <c r="B5154" s="89" t="s">
        <v>68</v>
      </c>
      <c r="C5154" s="89" t="s">
        <v>48</v>
      </c>
      <c r="D5154" s="90">
        <v>44595</v>
      </c>
      <c r="AC5154" s="89">
        <v>6</v>
      </c>
      <c r="AI5154" s="89">
        <v>13.166</v>
      </c>
    </row>
    <row r="5155" spans="1:35" s="89" customFormat="1" x14ac:dyDescent="0.45">
      <c r="A5155" s="89" t="s">
        <v>67</v>
      </c>
      <c r="B5155" s="89" t="s">
        <v>68</v>
      </c>
      <c r="C5155" s="89" t="s">
        <v>48</v>
      </c>
      <c r="D5155" s="90">
        <v>44596</v>
      </c>
      <c r="AC5155" s="89">
        <v>6</v>
      </c>
      <c r="AI5155" s="89">
        <v>13.166</v>
      </c>
    </row>
    <row r="5156" spans="1:35" s="89" customFormat="1" x14ac:dyDescent="0.45">
      <c r="A5156" s="89" t="s">
        <v>67</v>
      </c>
      <c r="B5156" s="89" t="s">
        <v>68</v>
      </c>
      <c r="C5156" s="89" t="s">
        <v>48</v>
      </c>
      <c r="D5156" s="90">
        <v>44597</v>
      </c>
      <c r="AC5156" s="89">
        <v>6</v>
      </c>
      <c r="AI5156" s="89">
        <v>13.166</v>
      </c>
    </row>
    <row r="5157" spans="1:35" s="89" customFormat="1" x14ac:dyDescent="0.45">
      <c r="A5157" s="89" t="s">
        <v>67</v>
      </c>
      <c r="B5157" s="89" t="s">
        <v>68</v>
      </c>
      <c r="C5157" s="89" t="s">
        <v>48</v>
      </c>
      <c r="D5157" s="90">
        <v>44598</v>
      </c>
      <c r="AC5157" s="89">
        <v>6</v>
      </c>
      <c r="AI5157" s="89">
        <v>13.166</v>
      </c>
    </row>
    <row r="5158" spans="1:35" s="89" customFormat="1" x14ac:dyDescent="0.45">
      <c r="A5158" s="89" t="s">
        <v>67</v>
      </c>
      <c r="B5158" s="89" t="s">
        <v>68</v>
      </c>
      <c r="C5158" s="89" t="s">
        <v>48</v>
      </c>
      <c r="D5158" s="90">
        <v>44599</v>
      </c>
      <c r="AC5158" s="89">
        <v>6</v>
      </c>
      <c r="AI5158" s="89">
        <v>13.166</v>
      </c>
    </row>
    <row r="5159" spans="1:35" s="89" customFormat="1" x14ac:dyDescent="0.45">
      <c r="A5159" s="89" t="s">
        <v>67</v>
      </c>
      <c r="B5159" s="89" t="s">
        <v>68</v>
      </c>
      <c r="C5159" s="89" t="s">
        <v>48</v>
      </c>
      <c r="D5159" s="90">
        <v>44600</v>
      </c>
      <c r="AC5159" s="89">
        <v>6</v>
      </c>
      <c r="AI5159" s="89">
        <v>13.166</v>
      </c>
    </row>
    <row r="5160" spans="1:35" s="89" customFormat="1" x14ac:dyDescent="0.45">
      <c r="A5160" s="89" t="s">
        <v>67</v>
      </c>
      <c r="B5160" s="89" t="s">
        <v>68</v>
      </c>
      <c r="C5160" s="89" t="s">
        <v>48</v>
      </c>
      <c r="D5160" s="90">
        <v>44601</v>
      </c>
      <c r="AC5160" s="89">
        <v>6</v>
      </c>
      <c r="AI5160" s="89">
        <v>13.166</v>
      </c>
    </row>
    <row r="5161" spans="1:35" s="89" customFormat="1" x14ac:dyDescent="0.45">
      <c r="A5161" s="89" t="s">
        <v>67</v>
      </c>
      <c r="B5161" s="89" t="s">
        <v>68</v>
      </c>
      <c r="C5161" s="89" t="s">
        <v>48</v>
      </c>
      <c r="D5161" s="90">
        <v>44602</v>
      </c>
      <c r="AC5161" s="89">
        <v>6</v>
      </c>
      <c r="AI5161" s="89">
        <v>13.166</v>
      </c>
    </row>
    <row r="5162" spans="1:35" s="89" customFormat="1" x14ac:dyDescent="0.45">
      <c r="A5162" s="89" t="s">
        <v>67</v>
      </c>
      <c r="B5162" s="89" t="s">
        <v>68</v>
      </c>
      <c r="C5162" s="89" t="s">
        <v>48</v>
      </c>
      <c r="D5162" s="90">
        <v>44603</v>
      </c>
      <c r="AC5162" s="89">
        <v>6</v>
      </c>
      <c r="AI5162" s="89">
        <v>13.166</v>
      </c>
    </row>
    <row r="5163" spans="1:35" s="89" customFormat="1" x14ac:dyDescent="0.45">
      <c r="A5163" s="89" t="s">
        <v>67</v>
      </c>
      <c r="B5163" s="89" t="s">
        <v>68</v>
      </c>
      <c r="C5163" s="89" t="s">
        <v>48</v>
      </c>
      <c r="D5163" s="90">
        <v>44604</v>
      </c>
      <c r="AC5163" s="89">
        <v>6</v>
      </c>
      <c r="AI5163" s="89">
        <v>13.166</v>
      </c>
    </row>
    <row r="5164" spans="1:35" s="89" customFormat="1" x14ac:dyDescent="0.45">
      <c r="A5164" s="89" t="s">
        <v>67</v>
      </c>
      <c r="B5164" s="89" t="s">
        <v>68</v>
      </c>
      <c r="C5164" s="89" t="s">
        <v>48</v>
      </c>
      <c r="D5164" s="90">
        <v>44605</v>
      </c>
      <c r="AC5164" s="89">
        <v>6</v>
      </c>
      <c r="AI5164" s="89">
        <v>13.166</v>
      </c>
    </row>
    <row r="5165" spans="1:35" s="89" customFormat="1" x14ac:dyDescent="0.45">
      <c r="A5165" s="89" t="s">
        <v>67</v>
      </c>
      <c r="B5165" s="89" t="s">
        <v>68</v>
      </c>
      <c r="C5165" s="89" t="s">
        <v>48</v>
      </c>
      <c r="D5165" s="90">
        <v>44606</v>
      </c>
      <c r="AC5165" s="89">
        <v>6</v>
      </c>
      <c r="AI5165" s="89">
        <v>13.166</v>
      </c>
    </row>
    <row r="5166" spans="1:35" s="89" customFormat="1" x14ac:dyDescent="0.45">
      <c r="A5166" s="89" t="s">
        <v>67</v>
      </c>
      <c r="B5166" s="89" t="s">
        <v>68</v>
      </c>
      <c r="C5166" s="89" t="s">
        <v>48</v>
      </c>
      <c r="D5166" s="90">
        <v>44607</v>
      </c>
      <c r="AC5166" s="89">
        <v>6</v>
      </c>
      <c r="AI5166" s="89">
        <v>13.166</v>
      </c>
    </row>
    <row r="5167" spans="1:35" s="89" customFormat="1" x14ac:dyDescent="0.45">
      <c r="A5167" s="89" t="s">
        <v>67</v>
      </c>
      <c r="B5167" s="89" t="s">
        <v>68</v>
      </c>
      <c r="C5167" s="89" t="s">
        <v>48</v>
      </c>
      <c r="D5167" s="90">
        <v>44608</v>
      </c>
      <c r="AC5167" s="89">
        <v>6</v>
      </c>
      <c r="AI5167" s="89">
        <v>13.166</v>
      </c>
    </row>
    <row r="5168" spans="1:35" s="89" customFormat="1" x14ac:dyDescent="0.45">
      <c r="A5168" s="89" t="s">
        <v>67</v>
      </c>
      <c r="B5168" s="89" t="s">
        <v>68</v>
      </c>
      <c r="C5168" s="89" t="s">
        <v>48</v>
      </c>
      <c r="D5168" s="90">
        <v>44609</v>
      </c>
      <c r="AC5168" s="89">
        <v>6</v>
      </c>
      <c r="AI5168" s="89">
        <v>13.166</v>
      </c>
    </row>
    <row r="5169" spans="1:35" s="89" customFormat="1" x14ac:dyDescent="0.45">
      <c r="A5169" s="89" t="s">
        <v>67</v>
      </c>
      <c r="B5169" s="89" t="s">
        <v>68</v>
      </c>
      <c r="C5169" s="89" t="s">
        <v>48</v>
      </c>
      <c r="D5169" s="90">
        <v>44610</v>
      </c>
      <c r="AC5169" s="89">
        <v>6</v>
      </c>
      <c r="AI5169" s="89">
        <v>13.166</v>
      </c>
    </row>
    <row r="5170" spans="1:35" s="89" customFormat="1" x14ac:dyDescent="0.45">
      <c r="A5170" s="89" t="s">
        <v>67</v>
      </c>
      <c r="B5170" s="89" t="s">
        <v>68</v>
      </c>
      <c r="C5170" s="89" t="s">
        <v>48</v>
      </c>
      <c r="D5170" s="90">
        <v>44611</v>
      </c>
      <c r="AC5170" s="89">
        <v>6</v>
      </c>
      <c r="AI5170" s="89">
        <v>13.166</v>
      </c>
    </row>
    <row r="5171" spans="1:35" s="89" customFormat="1" x14ac:dyDescent="0.45">
      <c r="A5171" s="89" t="s">
        <v>67</v>
      </c>
      <c r="B5171" s="89" t="s">
        <v>68</v>
      </c>
      <c r="C5171" s="89" t="s">
        <v>48</v>
      </c>
      <c r="D5171" s="90">
        <v>44612</v>
      </c>
      <c r="AC5171" s="89">
        <v>6</v>
      </c>
      <c r="AI5171" s="89">
        <v>13.166</v>
      </c>
    </row>
    <row r="5172" spans="1:35" s="89" customFormat="1" x14ac:dyDescent="0.45">
      <c r="A5172" s="89" t="s">
        <v>67</v>
      </c>
      <c r="B5172" s="89" t="s">
        <v>68</v>
      </c>
      <c r="C5172" s="89" t="s">
        <v>48</v>
      </c>
      <c r="D5172" s="90">
        <v>44613</v>
      </c>
      <c r="AC5172" s="89">
        <v>6</v>
      </c>
      <c r="AI5172" s="89">
        <v>13.166</v>
      </c>
    </row>
    <row r="5173" spans="1:35" s="89" customFormat="1" x14ac:dyDescent="0.45">
      <c r="A5173" s="89" t="s">
        <v>67</v>
      </c>
      <c r="B5173" s="89" t="s">
        <v>68</v>
      </c>
      <c r="C5173" s="89" t="s">
        <v>48</v>
      </c>
      <c r="D5173" s="90">
        <v>44614</v>
      </c>
      <c r="AC5173" s="89">
        <v>6</v>
      </c>
      <c r="AI5173" s="89">
        <v>13.166</v>
      </c>
    </row>
    <row r="5174" spans="1:35" s="89" customFormat="1" x14ac:dyDescent="0.45">
      <c r="A5174" s="89" t="s">
        <v>67</v>
      </c>
      <c r="B5174" s="89" t="s">
        <v>68</v>
      </c>
      <c r="C5174" s="89" t="s">
        <v>48</v>
      </c>
      <c r="D5174" s="90">
        <v>44615</v>
      </c>
      <c r="AC5174" s="89">
        <v>6</v>
      </c>
      <c r="AI5174" s="89">
        <v>13.166</v>
      </c>
    </row>
    <row r="5175" spans="1:35" s="89" customFormat="1" x14ac:dyDescent="0.45">
      <c r="A5175" s="89" t="s">
        <v>67</v>
      </c>
      <c r="B5175" s="89" t="s">
        <v>68</v>
      </c>
      <c r="C5175" s="89" t="s">
        <v>48</v>
      </c>
      <c r="D5175" s="90">
        <v>44616</v>
      </c>
      <c r="AC5175" s="89">
        <v>6</v>
      </c>
      <c r="AI5175" s="89">
        <v>13.166</v>
      </c>
    </row>
    <row r="5176" spans="1:35" s="89" customFormat="1" x14ac:dyDescent="0.45">
      <c r="A5176" s="89" t="s">
        <v>67</v>
      </c>
      <c r="B5176" s="89" t="s">
        <v>68</v>
      </c>
      <c r="C5176" s="89" t="s">
        <v>48</v>
      </c>
      <c r="D5176" s="90">
        <v>44617</v>
      </c>
      <c r="AC5176" s="89">
        <v>6</v>
      </c>
      <c r="AI5176" s="89">
        <v>13.166</v>
      </c>
    </row>
    <row r="5177" spans="1:35" s="89" customFormat="1" x14ac:dyDescent="0.45">
      <c r="A5177" s="89" t="s">
        <v>67</v>
      </c>
      <c r="B5177" s="89" t="s">
        <v>68</v>
      </c>
      <c r="C5177" s="89" t="s">
        <v>48</v>
      </c>
      <c r="D5177" s="90">
        <v>44618</v>
      </c>
      <c r="AC5177" s="89">
        <v>6</v>
      </c>
      <c r="AI5177" s="89">
        <v>13.166</v>
      </c>
    </row>
    <row r="5178" spans="1:35" s="89" customFormat="1" x14ac:dyDescent="0.45">
      <c r="A5178" s="89" t="s">
        <v>67</v>
      </c>
      <c r="B5178" s="89" t="s">
        <v>68</v>
      </c>
      <c r="C5178" s="89" t="s">
        <v>48</v>
      </c>
      <c r="D5178" s="90">
        <v>44619</v>
      </c>
      <c r="AC5178" s="89">
        <v>6</v>
      </c>
      <c r="AI5178" s="89">
        <v>13.166</v>
      </c>
    </row>
    <row r="5179" spans="1:35" s="89" customFormat="1" x14ac:dyDescent="0.45">
      <c r="A5179" s="89" t="s">
        <v>67</v>
      </c>
      <c r="B5179" s="89" t="s">
        <v>68</v>
      </c>
      <c r="C5179" s="89" t="s">
        <v>48</v>
      </c>
      <c r="D5179" s="90">
        <v>44620</v>
      </c>
      <c r="AC5179" s="89">
        <v>6</v>
      </c>
      <c r="AI5179" s="89">
        <v>13.166</v>
      </c>
    </row>
    <row r="5180" spans="1:35" s="89" customFormat="1" x14ac:dyDescent="0.45">
      <c r="A5180" s="89" t="s">
        <v>67</v>
      </c>
      <c r="B5180" s="89" t="s">
        <v>68</v>
      </c>
      <c r="C5180" s="89" t="s">
        <v>48</v>
      </c>
      <c r="D5180" s="90">
        <v>44621</v>
      </c>
      <c r="AC5180" s="89">
        <v>6</v>
      </c>
      <c r="AI5180" s="89">
        <v>13.166</v>
      </c>
    </row>
    <row r="5181" spans="1:35" s="89" customFormat="1" x14ac:dyDescent="0.45">
      <c r="A5181" s="89" t="s">
        <v>67</v>
      </c>
      <c r="B5181" s="89" t="s">
        <v>68</v>
      </c>
      <c r="C5181" s="89" t="s">
        <v>48</v>
      </c>
      <c r="D5181" s="90">
        <v>44622</v>
      </c>
      <c r="AC5181" s="89">
        <v>6</v>
      </c>
      <c r="AI5181" s="89">
        <v>13.166</v>
      </c>
    </row>
    <row r="5182" spans="1:35" s="89" customFormat="1" x14ac:dyDescent="0.45">
      <c r="A5182" s="89" t="s">
        <v>67</v>
      </c>
      <c r="B5182" s="89" t="s">
        <v>68</v>
      </c>
      <c r="C5182" s="89" t="s">
        <v>48</v>
      </c>
      <c r="D5182" s="90">
        <v>44623</v>
      </c>
      <c r="AC5182" s="89">
        <v>6</v>
      </c>
      <c r="AI5182" s="89">
        <v>13.166</v>
      </c>
    </row>
    <row r="5183" spans="1:35" s="89" customFormat="1" x14ac:dyDescent="0.45">
      <c r="A5183" s="89" t="s">
        <v>67</v>
      </c>
      <c r="B5183" s="89" t="s">
        <v>68</v>
      </c>
      <c r="C5183" s="89" t="s">
        <v>48</v>
      </c>
      <c r="D5183" s="90">
        <v>44624</v>
      </c>
      <c r="AC5183" s="89">
        <v>6</v>
      </c>
      <c r="AI5183" s="89">
        <v>13.166</v>
      </c>
    </row>
    <row r="5184" spans="1:35" s="89" customFormat="1" x14ac:dyDescent="0.45">
      <c r="A5184" s="89" t="s">
        <v>67</v>
      </c>
      <c r="B5184" s="89" t="s">
        <v>68</v>
      </c>
      <c r="C5184" s="89" t="s">
        <v>48</v>
      </c>
      <c r="D5184" s="90">
        <v>44625</v>
      </c>
      <c r="AC5184" s="89">
        <v>6</v>
      </c>
      <c r="AI5184" s="89">
        <v>13.166</v>
      </c>
    </row>
    <row r="5185" spans="1:35" s="89" customFormat="1" x14ac:dyDescent="0.45">
      <c r="A5185" s="89" t="s">
        <v>67</v>
      </c>
      <c r="B5185" s="89" t="s">
        <v>68</v>
      </c>
      <c r="C5185" s="89" t="s">
        <v>48</v>
      </c>
      <c r="D5185" s="90">
        <v>44626</v>
      </c>
      <c r="AC5185" s="89">
        <v>6</v>
      </c>
      <c r="AI5185" s="89">
        <v>13.166</v>
      </c>
    </row>
    <row r="5186" spans="1:35" s="89" customFormat="1" x14ac:dyDescent="0.45">
      <c r="A5186" s="89" t="s">
        <v>67</v>
      </c>
      <c r="B5186" s="89" t="s">
        <v>68</v>
      </c>
      <c r="C5186" s="89" t="s">
        <v>48</v>
      </c>
      <c r="D5186" s="90">
        <v>44627</v>
      </c>
      <c r="AC5186" s="89">
        <v>6</v>
      </c>
      <c r="AI5186" s="89">
        <v>13.166</v>
      </c>
    </row>
    <row r="5187" spans="1:35" s="89" customFormat="1" x14ac:dyDescent="0.45">
      <c r="A5187" s="89" t="s">
        <v>67</v>
      </c>
      <c r="B5187" s="89" t="s">
        <v>68</v>
      </c>
      <c r="C5187" s="89" t="s">
        <v>48</v>
      </c>
      <c r="D5187" s="90">
        <v>44628</v>
      </c>
      <c r="AC5187" s="89">
        <v>6</v>
      </c>
      <c r="AI5187" s="89">
        <v>13.166</v>
      </c>
    </row>
    <row r="5188" spans="1:35" s="89" customFormat="1" x14ac:dyDescent="0.45">
      <c r="A5188" s="89" t="s">
        <v>67</v>
      </c>
      <c r="B5188" s="89" t="s">
        <v>68</v>
      </c>
      <c r="C5188" s="89" t="s">
        <v>48</v>
      </c>
      <c r="D5188" s="90">
        <v>44629</v>
      </c>
      <c r="AC5188" s="89">
        <v>6</v>
      </c>
      <c r="AI5188" s="89">
        <v>13.166</v>
      </c>
    </row>
    <row r="5189" spans="1:35" s="89" customFormat="1" x14ac:dyDescent="0.45">
      <c r="A5189" s="89" t="s">
        <v>67</v>
      </c>
      <c r="B5189" s="89" t="s">
        <v>68</v>
      </c>
      <c r="C5189" s="89" t="s">
        <v>48</v>
      </c>
      <c r="D5189" s="90">
        <v>44630</v>
      </c>
      <c r="AC5189" s="89">
        <v>6</v>
      </c>
      <c r="AI5189" s="89">
        <v>13.166</v>
      </c>
    </row>
    <row r="5190" spans="1:35" s="89" customFormat="1" x14ac:dyDescent="0.45">
      <c r="A5190" s="89" t="s">
        <v>67</v>
      </c>
      <c r="B5190" s="89" t="s">
        <v>68</v>
      </c>
      <c r="C5190" s="89" t="s">
        <v>48</v>
      </c>
      <c r="D5190" s="90">
        <v>44631</v>
      </c>
      <c r="AC5190" s="89">
        <v>6</v>
      </c>
      <c r="AI5190" s="89">
        <v>13.166</v>
      </c>
    </row>
    <row r="5191" spans="1:35" s="89" customFormat="1" x14ac:dyDescent="0.45">
      <c r="A5191" s="89" t="s">
        <v>67</v>
      </c>
      <c r="B5191" s="89" t="s">
        <v>68</v>
      </c>
      <c r="C5191" s="89" t="s">
        <v>48</v>
      </c>
      <c r="D5191" s="90">
        <v>44632</v>
      </c>
      <c r="AC5191" s="89">
        <v>6</v>
      </c>
      <c r="AI5191" s="89">
        <v>13.166</v>
      </c>
    </row>
    <row r="5192" spans="1:35" s="89" customFormat="1" x14ac:dyDescent="0.45">
      <c r="A5192" s="89" t="s">
        <v>67</v>
      </c>
      <c r="B5192" s="89" t="s">
        <v>68</v>
      </c>
      <c r="C5192" s="89" t="s">
        <v>48</v>
      </c>
      <c r="D5192" s="90">
        <v>44633</v>
      </c>
      <c r="AC5192" s="89">
        <v>6</v>
      </c>
      <c r="AI5192" s="89">
        <v>13.166</v>
      </c>
    </row>
    <row r="5193" spans="1:35" s="89" customFormat="1" x14ac:dyDescent="0.45">
      <c r="A5193" s="89" t="s">
        <v>67</v>
      </c>
      <c r="B5193" s="89" t="s">
        <v>68</v>
      </c>
      <c r="C5193" s="89" t="s">
        <v>48</v>
      </c>
      <c r="D5193" s="90">
        <v>44634</v>
      </c>
      <c r="AC5193" s="89">
        <v>6</v>
      </c>
      <c r="AI5193" s="89">
        <v>13.166</v>
      </c>
    </row>
    <row r="5194" spans="1:35" s="89" customFormat="1" x14ac:dyDescent="0.45">
      <c r="A5194" s="89" t="s">
        <v>67</v>
      </c>
      <c r="B5194" s="89" t="s">
        <v>68</v>
      </c>
      <c r="C5194" s="89" t="s">
        <v>48</v>
      </c>
      <c r="D5194" s="90">
        <v>44635</v>
      </c>
      <c r="AC5194" s="89">
        <v>6</v>
      </c>
      <c r="AI5194" s="89">
        <v>13.166</v>
      </c>
    </row>
    <row r="5195" spans="1:35" s="89" customFormat="1" x14ac:dyDescent="0.45">
      <c r="A5195" s="89" t="s">
        <v>67</v>
      </c>
      <c r="B5195" s="89" t="s">
        <v>68</v>
      </c>
      <c r="C5195" s="89" t="s">
        <v>48</v>
      </c>
      <c r="D5195" s="90">
        <v>44636</v>
      </c>
      <c r="AC5195" s="89">
        <v>6</v>
      </c>
      <c r="AI5195" s="89">
        <v>13.166</v>
      </c>
    </row>
    <row r="5196" spans="1:35" s="89" customFormat="1" x14ac:dyDescent="0.45">
      <c r="A5196" s="89" t="s">
        <v>67</v>
      </c>
      <c r="B5196" s="89" t="s">
        <v>68</v>
      </c>
      <c r="C5196" s="89" t="s">
        <v>48</v>
      </c>
      <c r="D5196" s="90">
        <v>44637</v>
      </c>
      <c r="AC5196" s="89">
        <v>6</v>
      </c>
      <c r="AI5196" s="89">
        <v>13.166</v>
      </c>
    </row>
    <row r="5197" spans="1:35" s="89" customFormat="1" x14ac:dyDescent="0.45">
      <c r="A5197" s="89" t="s">
        <v>67</v>
      </c>
      <c r="B5197" s="89" t="s">
        <v>68</v>
      </c>
      <c r="C5197" s="89" t="s">
        <v>48</v>
      </c>
      <c r="D5197" s="90">
        <v>44638</v>
      </c>
      <c r="AC5197" s="89">
        <v>6</v>
      </c>
      <c r="AI5197" s="89">
        <v>13.166</v>
      </c>
    </row>
    <row r="5198" spans="1:35" s="89" customFormat="1" x14ac:dyDescent="0.45">
      <c r="A5198" s="89" t="s">
        <v>67</v>
      </c>
      <c r="B5198" s="89" t="s">
        <v>68</v>
      </c>
      <c r="C5198" s="89" t="s">
        <v>48</v>
      </c>
      <c r="D5198" s="90">
        <v>44639</v>
      </c>
      <c r="AC5198" s="89">
        <v>6</v>
      </c>
      <c r="AI5198" s="89">
        <v>13.166</v>
      </c>
    </row>
    <row r="5199" spans="1:35" s="89" customFormat="1" x14ac:dyDescent="0.45">
      <c r="A5199" s="89" t="s">
        <v>67</v>
      </c>
      <c r="B5199" s="89" t="s">
        <v>68</v>
      </c>
      <c r="C5199" s="89" t="s">
        <v>48</v>
      </c>
      <c r="D5199" s="90">
        <v>44640</v>
      </c>
      <c r="AC5199" s="89">
        <v>6</v>
      </c>
      <c r="AI5199" s="89">
        <v>13.166</v>
      </c>
    </row>
    <row r="5200" spans="1:35" s="89" customFormat="1" x14ac:dyDescent="0.45">
      <c r="A5200" s="89" t="s">
        <v>67</v>
      </c>
      <c r="B5200" s="89" t="s">
        <v>68</v>
      </c>
      <c r="C5200" s="89" t="s">
        <v>48</v>
      </c>
      <c r="D5200" s="90">
        <v>44641</v>
      </c>
      <c r="AC5200" s="89">
        <v>6</v>
      </c>
      <c r="AI5200" s="89">
        <v>13.166</v>
      </c>
    </row>
    <row r="5201" spans="1:35" s="89" customFormat="1" x14ac:dyDescent="0.45">
      <c r="A5201" s="89" t="s">
        <v>67</v>
      </c>
      <c r="B5201" s="89" t="s">
        <v>68</v>
      </c>
      <c r="C5201" s="89" t="s">
        <v>48</v>
      </c>
      <c r="D5201" s="90">
        <v>44642</v>
      </c>
      <c r="AC5201" s="89">
        <v>6</v>
      </c>
      <c r="AI5201" s="89">
        <v>13.166</v>
      </c>
    </row>
    <row r="5202" spans="1:35" s="89" customFormat="1" x14ac:dyDescent="0.45">
      <c r="A5202" s="89" t="s">
        <v>67</v>
      </c>
      <c r="B5202" s="89" t="s">
        <v>68</v>
      </c>
      <c r="C5202" s="89" t="s">
        <v>48</v>
      </c>
      <c r="D5202" s="90">
        <v>44643</v>
      </c>
      <c r="AC5202" s="89">
        <v>6</v>
      </c>
      <c r="AI5202" s="89">
        <v>13.166</v>
      </c>
    </row>
    <row r="5203" spans="1:35" s="89" customFormat="1" x14ac:dyDescent="0.45">
      <c r="A5203" s="89" t="s">
        <v>67</v>
      </c>
      <c r="B5203" s="89" t="s">
        <v>68</v>
      </c>
      <c r="C5203" s="89" t="s">
        <v>48</v>
      </c>
      <c r="D5203" s="90">
        <v>44644</v>
      </c>
      <c r="AC5203" s="89">
        <v>6</v>
      </c>
      <c r="AI5203" s="89">
        <v>13.166</v>
      </c>
    </row>
    <row r="5204" spans="1:35" s="89" customFormat="1" x14ac:dyDescent="0.45">
      <c r="A5204" s="89" t="s">
        <v>67</v>
      </c>
      <c r="B5204" s="89" t="s">
        <v>68</v>
      </c>
      <c r="C5204" s="89" t="s">
        <v>48</v>
      </c>
      <c r="D5204" s="90">
        <v>44645</v>
      </c>
      <c r="AC5204" s="89">
        <v>6</v>
      </c>
      <c r="AI5204" s="89">
        <v>13.166</v>
      </c>
    </row>
    <row r="5205" spans="1:35" s="89" customFormat="1" x14ac:dyDescent="0.45">
      <c r="A5205" s="89" t="s">
        <v>67</v>
      </c>
      <c r="B5205" s="89" t="s">
        <v>68</v>
      </c>
      <c r="C5205" s="89" t="s">
        <v>48</v>
      </c>
      <c r="D5205" s="90">
        <v>44646</v>
      </c>
      <c r="AC5205" s="89">
        <v>5.75</v>
      </c>
      <c r="AI5205" s="89">
        <v>12.617416670000001</v>
      </c>
    </row>
    <row r="5206" spans="1:35" s="89" customFormat="1" x14ac:dyDescent="0.45">
      <c r="A5206" s="89" t="s">
        <v>67</v>
      </c>
      <c r="B5206" s="89" t="s">
        <v>68</v>
      </c>
      <c r="C5206" s="89" t="s">
        <v>48</v>
      </c>
      <c r="D5206" s="90">
        <v>44647</v>
      </c>
      <c r="AC5206" s="89">
        <v>6</v>
      </c>
      <c r="AI5206" s="89">
        <v>13.166</v>
      </c>
    </row>
    <row r="5207" spans="1:35" s="89" customFormat="1" x14ac:dyDescent="0.45">
      <c r="A5207" s="89" t="s">
        <v>67</v>
      </c>
      <c r="B5207" s="89" t="s">
        <v>68</v>
      </c>
      <c r="C5207" s="89" t="s">
        <v>48</v>
      </c>
      <c r="D5207" s="90">
        <v>44648</v>
      </c>
      <c r="AC5207" s="89">
        <v>6</v>
      </c>
      <c r="AI5207" s="89">
        <v>13.166</v>
      </c>
    </row>
    <row r="5208" spans="1:35" s="89" customFormat="1" x14ac:dyDescent="0.45">
      <c r="A5208" s="89" t="s">
        <v>67</v>
      </c>
      <c r="B5208" s="89" t="s">
        <v>68</v>
      </c>
      <c r="C5208" s="89" t="s">
        <v>48</v>
      </c>
      <c r="D5208" s="90">
        <v>44649</v>
      </c>
      <c r="AC5208" s="89">
        <v>6</v>
      </c>
      <c r="AI5208" s="89">
        <v>13.166</v>
      </c>
    </row>
    <row r="5209" spans="1:35" s="89" customFormat="1" x14ac:dyDescent="0.45">
      <c r="A5209" s="89" t="s">
        <v>67</v>
      </c>
      <c r="B5209" s="89" t="s">
        <v>68</v>
      </c>
      <c r="C5209" s="89" t="s">
        <v>48</v>
      </c>
      <c r="D5209" s="90">
        <v>44650</v>
      </c>
      <c r="AC5209" s="89">
        <v>6</v>
      </c>
      <c r="AI5209" s="89">
        <v>13.166</v>
      </c>
    </row>
    <row r="5210" spans="1:35" s="89" customFormat="1" x14ac:dyDescent="0.45">
      <c r="A5210" s="89" t="s">
        <v>67</v>
      </c>
      <c r="B5210" s="89" t="s">
        <v>68</v>
      </c>
      <c r="C5210" s="89" t="s">
        <v>48</v>
      </c>
      <c r="D5210" s="90">
        <v>44651</v>
      </c>
      <c r="AC5210" s="89">
        <v>6</v>
      </c>
      <c r="AI5210" s="89">
        <v>13.166</v>
      </c>
    </row>
    <row r="5211" spans="1:35" s="89" customFormat="1" x14ac:dyDescent="0.45">
      <c r="A5211" s="89" t="s">
        <v>67</v>
      </c>
      <c r="B5211" s="89" t="s">
        <v>68</v>
      </c>
      <c r="C5211" s="89" t="s">
        <v>48</v>
      </c>
      <c r="D5211" s="90">
        <v>44652</v>
      </c>
      <c r="AC5211" s="89">
        <v>6</v>
      </c>
      <c r="AI5211" s="89">
        <v>13.166</v>
      </c>
    </row>
    <row r="5212" spans="1:35" s="89" customFormat="1" x14ac:dyDescent="0.45">
      <c r="A5212" s="89" t="s">
        <v>67</v>
      </c>
      <c r="B5212" s="89" t="s">
        <v>68</v>
      </c>
      <c r="C5212" s="89" t="s">
        <v>48</v>
      </c>
      <c r="D5212" s="90">
        <v>44653</v>
      </c>
      <c r="AC5212" s="89">
        <v>6</v>
      </c>
      <c r="AI5212" s="89">
        <v>13.166</v>
      </c>
    </row>
    <row r="5213" spans="1:35" s="89" customFormat="1" x14ac:dyDescent="0.45">
      <c r="A5213" s="89" t="s">
        <v>67</v>
      </c>
      <c r="B5213" s="89" t="s">
        <v>68</v>
      </c>
      <c r="C5213" s="89" t="s">
        <v>48</v>
      </c>
      <c r="D5213" s="90">
        <v>44654</v>
      </c>
      <c r="AC5213" s="89">
        <v>6</v>
      </c>
      <c r="AI5213" s="89">
        <v>13.166</v>
      </c>
    </row>
    <row r="5214" spans="1:35" s="89" customFormat="1" x14ac:dyDescent="0.45">
      <c r="A5214" s="89" t="s">
        <v>67</v>
      </c>
      <c r="B5214" s="89" t="s">
        <v>68</v>
      </c>
      <c r="C5214" s="89" t="s">
        <v>48</v>
      </c>
      <c r="D5214" s="90">
        <v>44655</v>
      </c>
      <c r="AC5214" s="89">
        <v>6</v>
      </c>
      <c r="AI5214" s="89">
        <v>13.166</v>
      </c>
    </row>
    <row r="5215" spans="1:35" s="89" customFormat="1" x14ac:dyDescent="0.45">
      <c r="A5215" s="89" t="s">
        <v>67</v>
      </c>
      <c r="B5215" s="89" t="s">
        <v>68</v>
      </c>
      <c r="C5215" s="89" t="s">
        <v>48</v>
      </c>
      <c r="D5215" s="90">
        <v>44656</v>
      </c>
      <c r="AC5215" s="89">
        <v>6</v>
      </c>
      <c r="AI5215" s="89">
        <v>13.166</v>
      </c>
    </row>
    <row r="5216" spans="1:35" s="89" customFormat="1" x14ac:dyDescent="0.45">
      <c r="A5216" s="89" t="s">
        <v>67</v>
      </c>
      <c r="B5216" s="89" t="s">
        <v>68</v>
      </c>
      <c r="C5216" s="89" t="s">
        <v>48</v>
      </c>
      <c r="D5216" s="90">
        <v>44657</v>
      </c>
      <c r="AC5216" s="89">
        <v>6</v>
      </c>
      <c r="AI5216" s="89">
        <v>13.166</v>
      </c>
    </row>
    <row r="5217" spans="1:35" s="89" customFormat="1" x14ac:dyDescent="0.45">
      <c r="A5217" s="89" t="s">
        <v>67</v>
      </c>
      <c r="B5217" s="89" t="s">
        <v>68</v>
      </c>
      <c r="C5217" s="89" t="s">
        <v>48</v>
      </c>
      <c r="D5217" s="90">
        <v>44658</v>
      </c>
      <c r="AC5217" s="89">
        <v>6</v>
      </c>
      <c r="AI5217" s="89">
        <v>13.166</v>
      </c>
    </row>
    <row r="5218" spans="1:35" s="89" customFormat="1" x14ac:dyDescent="0.45">
      <c r="A5218" s="89" t="s">
        <v>67</v>
      </c>
      <c r="B5218" s="89" t="s">
        <v>68</v>
      </c>
      <c r="C5218" s="89" t="s">
        <v>48</v>
      </c>
      <c r="D5218" s="90">
        <v>44659</v>
      </c>
      <c r="AC5218" s="89">
        <v>6</v>
      </c>
      <c r="AI5218" s="89">
        <v>13.166</v>
      </c>
    </row>
    <row r="5219" spans="1:35" s="89" customFormat="1" x14ac:dyDescent="0.45">
      <c r="A5219" s="89" t="s">
        <v>67</v>
      </c>
      <c r="B5219" s="89" t="s">
        <v>68</v>
      </c>
      <c r="C5219" s="89" t="s">
        <v>48</v>
      </c>
      <c r="D5219" s="90">
        <v>44660</v>
      </c>
      <c r="AC5219" s="89">
        <v>6</v>
      </c>
      <c r="AI5219" s="89">
        <v>13.166</v>
      </c>
    </row>
    <row r="5220" spans="1:35" s="89" customFormat="1" x14ac:dyDescent="0.45">
      <c r="A5220" s="89" t="s">
        <v>67</v>
      </c>
      <c r="B5220" s="89" t="s">
        <v>68</v>
      </c>
      <c r="C5220" s="89" t="s">
        <v>48</v>
      </c>
      <c r="D5220" s="90">
        <v>44661</v>
      </c>
      <c r="AC5220" s="89">
        <v>6</v>
      </c>
      <c r="AI5220" s="89">
        <v>13.166</v>
      </c>
    </row>
    <row r="5221" spans="1:35" s="89" customFormat="1" x14ac:dyDescent="0.45">
      <c r="A5221" s="89" t="s">
        <v>67</v>
      </c>
      <c r="B5221" s="89" t="s">
        <v>68</v>
      </c>
      <c r="C5221" s="89" t="s">
        <v>48</v>
      </c>
      <c r="D5221" s="90">
        <v>44662</v>
      </c>
      <c r="AC5221" s="89">
        <v>6</v>
      </c>
      <c r="AI5221" s="89">
        <v>13.166</v>
      </c>
    </row>
    <row r="5222" spans="1:35" s="89" customFormat="1" x14ac:dyDescent="0.45">
      <c r="A5222" s="89" t="s">
        <v>67</v>
      </c>
      <c r="B5222" s="89" t="s">
        <v>68</v>
      </c>
      <c r="C5222" s="89" t="s">
        <v>48</v>
      </c>
      <c r="D5222" s="90">
        <v>44663</v>
      </c>
      <c r="AC5222" s="89">
        <v>6</v>
      </c>
      <c r="AI5222" s="89">
        <v>13.166</v>
      </c>
    </row>
    <row r="5223" spans="1:35" s="89" customFormat="1" x14ac:dyDescent="0.45">
      <c r="A5223" s="89" t="s">
        <v>67</v>
      </c>
      <c r="B5223" s="89" t="s">
        <v>68</v>
      </c>
      <c r="C5223" s="89" t="s">
        <v>48</v>
      </c>
      <c r="D5223" s="90">
        <v>44664</v>
      </c>
      <c r="AC5223" s="89">
        <v>6</v>
      </c>
      <c r="AI5223" s="89">
        <v>13.166</v>
      </c>
    </row>
    <row r="5224" spans="1:35" s="89" customFormat="1" x14ac:dyDescent="0.45">
      <c r="A5224" s="89" t="s">
        <v>67</v>
      </c>
      <c r="B5224" s="89" t="s">
        <v>68</v>
      </c>
      <c r="C5224" s="89" t="s">
        <v>48</v>
      </c>
      <c r="D5224" s="90">
        <v>44665</v>
      </c>
      <c r="AC5224" s="89">
        <v>6</v>
      </c>
      <c r="AI5224" s="89">
        <v>13.166</v>
      </c>
    </row>
    <row r="5225" spans="1:35" s="89" customFormat="1" x14ac:dyDescent="0.45">
      <c r="A5225" s="89" t="s">
        <v>67</v>
      </c>
      <c r="B5225" s="89" t="s">
        <v>68</v>
      </c>
      <c r="C5225" s="89" t="s">
        <v>48</v>
      </c>
      <c r="D5225" s="90">
        <v>44666</v>
      </c>
      <c r="AC5225" s="89">
        <v>6</v>
      </c>
      <c r="AI5225" s="89">
        <v>13.166</v>
      </c>
    </row>
    <row r="5226" spans="1:35" s="89" customFormat="1" x14ac:dyDescent="0.45">
      <c r="A5226" s="89" t="s">
        <v>67</v>
      </c>
      <c r="B5226" s="89" t="s">
        <v>68</v>
      </c>
      <c r="C5226" s="89" t="s">
        <v>48</v>
      </c>
      <c r="D5226" s="90">
        <v>44667</v>
      </c>
      <c r="AC5226" s="89">
        <v>6</v>
      </c>
      <c r="AI5226" s="89">
        <v>13.166</v>
      </c>
    </row>
    <row r="5227" spans="1:35" s="89" customFormat="1" x14ac:dyDescent="0.45">
      <c r="A5227" s="89" t="s">
        <v>67</v>
      </c>
      <c r="B5227" s="89" t="s">
        <v>68</v>
      </c>
      <c r="C5227" s="89" t="s">
        <v>48</v>
      </c>
      <c r="D5227" s="90">
        <v>44668</v>
      </c>
      <c r="AC5227" s="89">
        <v>6</v>
      </c>
      <c r="AI5227" s="89">
        <v>13.166</v>
      </c>
    </row>
    <row r="5228" spans="1:35" s="89" customFormat="1" x14ac:dyDescent="0.45">
      <c r="A5228" s="89" t="s">
        <v>67</v>
      </c>
      <c r="B5228" s="89" t="s">
        <v>68</v>
      </c>
      <c r="C5228" s="89" t="s">
        <v>48</v>
      </c>
      <c r="D5228" s="90">
        <v>44669</v>
      </c>
      <c r="AC5228" s="89">
        <v>6</v>
      </c>
      <c r="AI5228" s="89">
        <v>13.166</v>
      </c>
    </row>
    <row r="5229" spans="1:35" s="89" customFormat="1" x14ac:dyDescent="0.45">
      <c r="A5229" s="89" t="s">
        <v>67</v>
      </c>
      <c r="B5229" s="89" t="s">
        <v>68</v>
      </c>
      <c r="C5229" s="89" t="s">
        <v>48</v>
      </c>
      <c r="D5229" s="90">
        <v>44670</v>
      </c>
      <c r="AC5229" s="89">
        <v>6</v>
      </c>
      <c r="AI5229" s="89">
        <v>13.166</v>
      </c>
    </row>
    <row r="5230" spans="1:35" s="89" customFormat="1" x14ac:dyDescent="0.45">
      <c r="A5230" s="89" t="s">
        <v>67</v>
      </c>
      <c r="B5230" s="89" t="s">
        <v>68</v>
      </c>
      <c r="C5230" s="89" t="s">
        <v>48</v>
      </c>
      <c r="D5230" s="90">
        <v>44671</v>
      </c>
      <c r="AC5230" s="89">
        <v>6</v>
      </c>
      <c r="AI5230" s="89">
        <v>13.166</v>
      </c>
    </row>
    <row r="5231" spans="1:35" s="89" customFormat="1" x14ac:dyDescent="0.45">
      <c r="A5231" s="89" t="s">
        <v>67</v>
      </c>
      <c r="B5231" s="89" t="s">
        <v>68</v>
      </c>
      <c r="C5231" s="89" t="s">
        <v>48</v>
      </c>
      <c r="D5231" s="90">
        <v>44672</v>
      </c>
      <c r="AC5231" s="89">
        <v>6</v>
      </c>
      <c r="AI5231" s="89">
        <v>13.166</v>
      </c>
    </row>
    <row r="5232" spans="1:35" s="89" customFormat="1" x14ac:dyDescent="0.45">
      <c r="A5232" s="89" t="s">
        <v>67</v>
      </c>
      <c r="B5232" s="89" t="s">
        <v>68</v>
      </c>
      <c r="C5232" s="89" t="s">
        <v>48</v>
      </c>
      <c r="D5232" s="90">
        <v>44673</v>
      </c>
      <c r="AC5232" s="89">
        <v>6</v>
      </c>
      <c r="AI5232" s="89">
        <v>13.166</v>
      </c>
    </row>
    <row r="5233" spans="1:35" s="89" customFormat="1" x14ac:dyDescent="0.45">
      <c r="A5233" s="89" t="s">
        <v>67</v>
      </c>
      <c r="B5233" s="89" t="s">
        <v>68</v>
      </c>
      <c r="C5233" s="89" t="s">
        <v>48</v>
      </c>
      <c r="D5233" s="90">
        <v>44674</v>
      </c>
      <c r="AC5233" s="89">
        <v>6</v>
      </c>
      <c r="AI5233" s="89">
        <v>13.166</v>
      </c>
    </row>
    <row r="5234" spans="1:35" s="89" customFormat="1" x14ac:dyDescent="0.45">
      <c r="A5234" s="89" t="s">
        <v>67</v>
      </c>
      <c r="B5234" s="89" t="s">
        <v>68</v>
      </c>
      <c r="C5234" s="89" t="s">
        <v>48</v>
      </c>
      <c r="D5234" s="90">
        <v>44675</v>
      </c>
      <c r="AC5234" s="89">
        <v>6</v>
      </c>
      <c r="AI5234" s="89">
        <v>13.166</v>
      </c>
    </row>
    <row r="5235" spans="1:35" s="89" customFormat="1" x14ac:dyDescent="0.45">
      <c r="A5235" s="89" t="s">
        <v>67</v>
      </c>
      <c r="B5235" s="89" t="s">
        <v>68</v>
      </c>
      <c r="C5235" s="89" t="s">
        <v>48</v>
      </c>
      <c r="D5235" s="90">
        <v>44676</v>
      </c>
      <c r="AC5235" s="89">
        <v>6</v>
      </c>
      <c r="AI5235" s="89">
        <v>13.166</v>
      </c>
    </row>
    <row r="5236" spans="1:35" s="89" customFormat="1" x14ac:dyDescent="0.45">
      <c r="A5236" s="89" t="s">
        <v>67</v>
      </c>
      <c r="B5236" s="89" t="s">
        <v>68</v>
      </c>
      <c r="C5236" s="89" t="s">
        <v>48</v>
      </c>
      <c r="D5236" s="90">
        <v>44677</v>
      </c>
      <c r="AC5236" s="89">
        <v>6</v>
      </c>
      <c r="AI5236" s="89">
        <v>13.166</v>
      </c>
    </row>
    <row r="5237" spans="1:35" s="89" customFormat="1" x14ac:dyDescent="0.45">
      <c r="A5237" s="89" t="s">
        <v>67</v>
      </c>
      <c r="B5237" s="89" t="s">
        <v>68</v>
      </c>
      <c r="C5237" s="89" t="s">
        <v>48</v>
      </c>
      <c r="D5237" s="90">
        <v>44678</v>
      </c>
      <c r="AC5237" s="89">
        <v>6</v>
      </c>
      <c r="AI5237" s="89">
        <v>13.166</v>
      </c>
    </row>
    <row r="5238" spans="1:35" s="89" customFormat="1" x14ac:dyDescent="0.45">
      <c r="A5238" s="89" t="s">
        <v>67</v>
      </c>
      <c r="B5238" s="89" t="s">
        <v>68</v>
      </c>
      <c r="C5238" s="89" t="s">
        <v>48</v>
      </c>
      <c r="D5238" s="90">
        <v>44679</v>
      </c>
      <c r="AC5238" s="89">
        <v>6</v>
      </c>
      <c r="AI5238" s="89">
        <v>13.166</v>
      </c>
    </row>
    <row r="5239" spans="1:35" s="89" customFormat="1" x14ac:dyDescent="0.45">
      <c r="A5239" s="89" t="s">
        <v>67</v>
      </c>
      <c r="B5239" s="89" t="s">
        <v>68</v>
      </c>
      <c r="C5239" s="89" t="s">
        <v>48</v>
      </c>
      <c r="D5239" s="90">
        <v>44680</v>
      </c>
      <c r="AC5239" s="89">
        <v>6</v>
      </c>
      <c r="AI5239" s="89">
        <v>13.166</v>
      </c>
    </row>
    <row r="5240" spans="1:35" s="89" customFormat="1" x14ac:dyDescent="0.45">
      <c r="A5240" s="89" t="s">
        <v>67</v>
      </c>
      <c r="B5240" s="89" t="s">
        <v>68</v>
      </c>
      <c r="C5240" s="89" t="s">
        <v>48</v>
      </c>
      <c r="D5240" s="90">
        <v>44681</v>
      </c>
      <c r="AC5240" s="89">
        <v>6</v>
      </c>
      <c r="AI5240" s="89">
        <v>13.166</v>
      </c>
    </row>
    <row r="5241" spans="1:35" s="89" customFormat="1" x14ac:dyDescent="0.45">
      <c r="A5241" s="89" t="s">
        <v>67</v>
      </c>
      <c r="B5241" s="89" t="s">
        <v>68</v>
      </c>
      <c r="C5241" s="89" t="s">
        <v>48</v>
      </c>
      <c r="D5241" s="90">
        <v>44682</v>
      </c>
      <c r="AC5241" s="89">
        <v>6</v>
      </c>
      <c r="AI5241" s="89">
        <v>13.166</v>
      </c>
    </row>
    <row r="5242" spans="1:35" s="89" customFormat="1" x14ac:dyDescent="0.45">
      <c r="A5242" s="89" t="s">
        <v>67</v>
      </c>
      <c r="B5242" s="89" t="s">
        <v>68</v>
      </c>
      <c r="C5242" s="89" t="s">
        <v>48</v>
      </c>
      <c r="D5242" s="90">
        <v>44683</v>
      </c>
      <c r="AC5242" s="89">
        <v>6</v>
      </c>
      <c r="AI5242" s="89">
        <v>13.166</v>
      </c>
    </row>
    <row r="5243" spans="1:35" s="89" customFormat="1" x14ac:dyDescent="0.45">
      <c r="A5243" s="89" t="s">
        <v>67</v>
      </c>
      <c r="B5243" s="89" t="s">
        <v>68</v>
      </c>
      <c r="C5243" s="89" t="s">
        <v>48</v>
      </c>
      <c r="D5243" s="90">
        <v>44684</v>
      </c>
      <c r="AC5243" s="89">
        <v>6</v>
      </c>
      <c r="AI5243" s="89">
        <v>13.166</v>
      </c>
    </row>
    <row r="5244" spans="1:35" s="89" customFormat="1" x14ac:dyDescent="0.45">
      <c r="A5244" s="89" t="s">
        <v>67</v>
      </c>
      <c r="B5244" s="89" t="s">
        <v>68</v>
      </c>
      <c r="C5244" s="89" t="s">
        <v>48</v>
      </c>
      <c r="D5244" s="90">
        <v>44685</v>
      </c>
      <c r="AC5244" s="89">
        <v>6</v>
      </c>
      <c r="AI5244" s="89">
        <v>13.166</v>
      </c>
    </row>
    <row r="5245" spans="1:35" s="89" customFormat="1" x14ac:dyDescent="0.45">
      <c r="A5245" s="89" t="s">
        <v>67</v>
      </c>
      <c r="B5245" s="89" t="s">
        <v>68</v>
      </c>
      <c r="C5245" s="89" t="s">
        <v>48</v>
      </c>
      <c r="D5245" s="90">
        <v>44686</v>
      </c>
      <c r="AC5245" s="89">
        <v>6</v>
      </c>
      <c r="AI5245" s="89">
        <v>13.166</v>
      </c>
    </row>
    <row r="5246" spans="1:35" s="89" customFormat="1" x14ac:dyDescent="0.45">
      <c r="A5246" s="89" t="s">
        <v>67</v>
      </c>
      <c r="B5246" s="89" t="s">
        <v>68</v>
      </c>
      <c r="C5246" s="89" t="s">
        <v>48</v>
      </c>
      <c r="D5246" s="90">
        <v>44687</v>
      </c>
      <c r="AC5246" s="89">
        <v>6</v>
      </c>
      <c r="AI5246" s="89">
        <v>13.166</v>
      </c>
    </row>
    <row r="5247" spans="1:35" s="89" customFormat="1" x14ac:dyDescent="0.45">
      <c r="A5247" s="89" t="s">
        <v>67</v>
      </c>
      <c r="B5247" s="89" t="s">
        <v>68</v>
      </c>
      <c r="C5247" s="89" t="s">
        <v>48</v>
      </c>
      <c r="D5247" s="90">
        <v>44688</v>
      </c>
      <c r="AC5247" s="89">
        <v>6</v>
      </c>
      <c r="AI5247" s="89">
        <v>13.166</v>
      </c>
    </row>
    <row r="5248" spans="1:35" s="89" customFormat="1" x14ac:dyDescent="0.45">
      <c r="A5248" s="89" t="s">
        <v>67</v>
      </c>
      <c r="B5248" s="89" t="s">
        <v>68</v>
      </c>
      <c r="C5248" s="89" t="s">
        <v>48</v>
      </c>
      <c r="D5248" s="90">
        <v>44689</v>
      </c>
      <c r="AC5248" s="89">
        <v>6</v>
      </c>
      <c r="AI5248" s="89">
        <v>13.166</v>
      </c>
    </row>
    <row r="5249" spans="1:35" s="89" customFormat="1" x14ac:dyDescent="0.45">
      <c r="A5249" s="89" t="s">
        <v>67</v>
      </c>
      <c r="B5249" s="89" t="s">
        <v>68</v>
      </c>
      <c r="C5249" s="89" t="s">
        <v>48</v>
      </c>
      <c r="D5249" s="90">
        <v>44690</v>
      </c>
      <c r="AC5249" s="89">
        <v>6</v>
      </c>
      <c r="AI5249" s="89">
        <v>13.166</v>
      </c>
    </row>
    <row r="5250" spans="1:35" s="89" customFormat="1" x14ac:dyDescent="0.45">
      <c r="A5250" s="89" t="s">
        <v>67</v>
      </c>
      <c r="B5250" s="89" t="s">
        <v>68</v>
      </c>
      <c r="C5250" s="89" t="s">
        <v>48</v>
      </c>
      <c r="D5250" s="90">
        <v>44691</v>
      </c>
      <c r="AC5250" s="89">
        <v>6</v>
      </c>
      <c r="AI5250" s="89">
        <v>13.166</v>
      </c>
    </row>
    <row r="5251" spans="1:35" s="89" customFormat="1" x14ac:dyDescent="0.45">
      <c r="A5251" s="89" t="s">
        <v>67</v>
      </c>
      <c r="B5251" s="89" t="s">
        <v>68</v>
      </c>
      <c r="C5251" s="89" t="s">
        <v>48</v>
      </c>
      <c r="D5251" s="90">
        <v>44692</v>
      </c>
      <c r="AC5251" s="89">
        <v>6</v>
      </c>
      <c r="AI5251" s="89">
        <v>13.166</v>
      </c>
    </row>
    <row r="5252" spans="1:35" s="89" customFormat="1" x14ac:dyDescent="0.45">
      <c r="A5252" s="89" t="s">
        <v>67</v>
      </c>
      <c r="B5252" s="89" t="s">
        <v>68</v>
      </c>
      <c r="C5252" s="89" t="s">
        <v>48</v>
      </c>
      <c r="D5252" s="90">
        <v>44693</v>
      </c>
      <c r="AC5252" s="89">
        <v>6</v>
      </c>
      <c r="AI5252" s="89">
        <v>13.166</v>
      </c>
    </row>
    <row r="5253" spans="1:35" s="89" customFormat="1" x14ac:dyDescent="0.45">
      <c r="A5253" s="89" t="s">
        <v>67</v>
      </c>
      <c r="B5253" s="89" t="s">
        <v>68</v>
      </c>
      <c r="C5253" s="89" t="s">
        <v>48</v>
      </c>
      <c r="D5253" s="90">
        <v>44694</v>
      </c>
      <c r="AC5253" s="89">
        <v>6</v>
      </c>
      <c r="AI5253" s="89">
        <v>13.166</v>
      </c>
    </row>
    <row r="5254" spans="1:35" s="89" customFormat="1" x14ac:dyDescent="0.45">
      <c r="A5254" s="89" t="s">
        <v>67</v>
      </c>
      <c r="B5254" s="89" t="s">
        <v>68</v>
      </c>
      <c r="C5254" s="89" t="s">
        <v>48</v>
      </c>
      <c r="D5254" s="90">
        <v>44695</v>
      </c>
      <c r="AC5254" s="89">
        <v>6</v>
      </c>
      <c r="AI5254" s="89">
        <v>13.166</v>
      </c>
    </row>
    <row r="5255" spans="1:35" s="89" customFormat="1" x14ac:dyDescent="0.45">
      <c r="A5255" s="89" t="s">
        <v>67</v>
      </c>
      <c r="B5255" s="89" t="s">
        <v>68</v>
      </c>
      <c r="C5255" s="89" t="s">
        <v>48</v>
      </c>
      <c r="D5255" s="90">
        <v>44696</v>
      </c>
      <c r="AC5255" s="89">
        <v>6</v>
      </c>
      <c r="AI5255" s="89">
        <v>13.166</v>
      </c>
    </row>
    <row r="5256" spans="1:35" s="89" customFormat="1" x14ac:dyDescent="0.45">
      <c r="A5256" s="89" t="s">
        <v>67</v>
      </c>
      <c r="B5256" s="89" t="s">
        <v>68</v>
      </c>
      <c r="C5256" s="89" t="s">
        <v>48</v>
      </c>
      <c r="D5256" s="90">
        <v>44697</v>
      </c>
      <c r="AC5256" s="89">
        <v>6</v>
      </c>
      <c r="AI5256" s="89">
        <v>13.166</v>
      </c>
    </row>
    <row r="5257" spans="1:35" s="89" customFormat="1" x14ac:dyDescent="0.45">
      <c r="A5257" s="89" t="s">
        <v>67</v>
      </c>
      <c r="B5257" s="89" t="s">
        <v>68</v>
      </c>
      <c r="C5257" s="89" t="s">
        <v>48</v>
      </c>
      <c r="D5257" s="90">
        <v>44698</v>
      </c>
      <c r="AC5257" s="89">
        <v>6</v>
      </c>
      <c r="AI5257" s="89">
        <v>13.166</v>
      </c>
    </row>
    <row r="5258" spans="1:35" s="89" customFormat="1" x14ac:dyDescent="0.45">
      <c r="A5258" s="89" t="s">
        <v>67</v>
      </c>
      <c r="B5258" s="89" t="s">
        <v>68</v>
      </c>
      <c r="C5258" s="89" t="s">
        <v>48</v>
      </c>
      <c r="D5258" s="90">
        <v>44699</v>
      </c>
      <c r="AC5258" s="89">
        <v>6</v>
      </c>
      <c r="AI5258" s="89">
        <v>13.166</v>
      </c>
    </row>
    <row r="5259" spans="1:35" s="89" customFormat="1" x14ac:dyDescent="0.45">
      <c r="A5259" s="89" t="s">
        <v>67</v>
      </c>
      <c r="B5259" s="89" t="s">
        <v>68</v>
      </c>
      <c r="C5259" s="89" t="s">
        <v>48</v>
      </c>
      <c r="D5259" s="90">
        <v>44700</v>
      </c>
      <c r="AC5259" s="89">
        <v>6</v>
      </c>
      <c r="AI5259" s="89">
        <v>13.166</v>
      </c>
    </row>
    <row r="5260" spans="1:35" s="89" customFormat="1" x14ac:dyDescent="0.45">
      <c r="A5260" s="89" t="s">
        <v>67</v>
      </c>
      <c r="B5260" s="89" t="s">
        <v>68</v>
      </c>
      <c r="C5260" s="89" t="s">
        <v>48</v>
      </c>
      <c r="D5260" s="90">
        <v>44701</v>
      </c>
      <c r="AC5260" s="89">
        <v>6</v>
      </c>
      <c r="AI5260" s="89">
        <v>13.166</v>
      </c>
    </row>
    <row r="5261" spans="1:35" s="89" customFormat="1" x14ac:dyDescent="0.45">
      <c r="A5261" s="89" t="s">
        <v>67</v>
      </c>
      <c r="B5261" s="89" t="s">
        <v>68</v>
      </c>
      <c r="C5261" s="89" t="s">
        <v>48</v>
      </c>
      <c r="D5261" s="90">
        <v>44702</v>
      </c>
      <c r="AC5261" s="89">
        <v>6</v>
      </c>
      <c r="AI5261" s="89">
        <v>13.166</v>
      </c>
    </row>
    <row r="5262" spans="1:35" s="89" customFormat="1" x14ac:dyDescent="0.45">
      <c r="A5262" s="89" t="s">
        <v>67</v>
      </c>
      <c r="B5262" s="89" t="s">
        <v>68</v>
      </c>
      <c r="C5262" s="89" t="s">
        <v>48</v>
      </c>
      <c r="D5262" s="90">
        <v>44703</v>
      </c>
      <c r="AC5262" s="89">
        <v>6</v>
      </c>
      <c r="AI5262" s="89">
        <v>13.166</v>
      </c>
    </row>
    <row r="5263" spans="1:35" s="89" customFormat="1" x14ac:dyDescent="0.45">
      <c r="A5263" s="89" t="s">
        <v>67</v>
      </c>
      <c r="B5263" s="89" t="s">
        <v>68</v>
      </c>
      <c r="C5263" s="89" t="s">
        <v>48</v>
      </c>
      <c r="D5263" s="90">
        <v>44704</v>
      </c>
      <c r="AC5263" s="89">
        <v>6</v>
      </c>
      <c r="AI5263" s="89">
        <v>13.166</v>
      </c>
    </row>
    <row r="5264" spans="1:35" s="89" customFormat="1" x14ac:dyDescent="0.45">
      <c r="A5264" s="89" t="s">
        <v>67</v>
      </c>
      <c r="B5264" s="89" t="s">
        <v>68</v>
      </c>
      <c r="C5264" s="89" t="s">
        <v>48</v>
      </c>
      <c r="D5264" s="90">
        <v>44705</v>
      </c>
      <c r="AC5264" s="89">
        <v>6</v>
      </c>
      <c r="AI5264" s="89">
        <v>13.166</v>
      </c>
    </row>
    <row r="5265" spans="1:35" s="89" customFormat="1" x14ac:dyDescent="0.45">
      <c r="A5265" s="89" t="s">
        <v>67</v>
      </c>
      <c r="B5265" s="89" t="s">
        <v>68</v>
      </c>
      <c r="C5265" s="89" t="s">
        <v>48</v>
      </c>
      <c r="D5265" s="90">
        <v>44706</v>
      </c>
      <c r="AC5265" s="89">
        <v>6</v>
      </c>
      <c r="AI5265" s="89">
        <v>13.166</v>
      </c>
    </row>
    <row r="5266" spans="1:35" s="89" customFormat="1" x14ac:dyDescent="0.45">
      <c r="A5266" s="89" t="s">
        <v>67</v>
      </c>
      <c r="B5266" s="89" t="s">
        <v>68</v>
      </c>
      <c r="C5266" s="89" t="s">
        <v>48</v>
      </c>
      <c r="D5266" s="90">
        <v>44707</v>
      </c>
      <c r="AC5266" s="89">
        <v>6</v>
      </c>
      <c r="AI5266" s="89">
        <v>13.166</v>
      </c>
    </row>
    <row r="5267" spans="1:35" s="89" customFormat="1" x14ac:dyDescent="0.45">
      <c r="A5267" s="89" t="s">
        <v>67</v>
      </c>
      <c r="B5267" s="89" t="s">
        <v>68</v>
      </c>
      <c r="C5267" s="89" t="s">
        <v>48</v>
      </c>
      <c r="D5267" s="90">
        <v>44708</v>
      </c>
      <c r="AC5267" s="89">
        <v>6</v>
      </c>
      <c r="AI5267" s="89">
        <v>13.166</v>
      </c>
    </row>
    <row r="5268" spans="1:35" s="89" customFormat="1" x14ac:dyDescent="0.45">
      <c r="A5268" s="89" t="s">
        <v>67</v>
      </c>
      <c r="B5268" s="89" t="s">
        <v>68</v>
      </c>
      <c r="C5268" s="89" t="s">
        <v>48</v>
      </c>
      <c r="D5268" s="90">
        <v>44709</v>
      </c>
      <c r="AC5268" s="89">
        <v>6</v>
      </c>
      <c r="AI5268" s="89">
        <v>13.166</v>
      </c>
    </row>
    <row r="5269" spans="1:35" s="89" customFormat="1" x14ac:dyDescent="0.45">
      <c r="A5269" s="89" t="s">
        <v>67</v>
      </c>
      <c r="B5269" s="89" t="s">
        <v>68</v>
      </c>
      <c r="C5269" s="89" t="s">
        <v>48</v>
      </c>
      <c r="D5269" s="90">
        <v>44710</v>
      </c>
      <c r="AC5269" s="89">
        <v>6</v>
      </c>
      <c r="AI5269" s="89">
        <v>13.166</v>
      </c>
    </row>
    <row r="5270" spans="1:35" s="89" customFormat="1" x14ac:dyDescent="0.45">
      <c r="A5270" s="89" t="s">
        <v>67</v>
      </c>
      <c r="B5270" s="89" t="s">
        <v>68</v>
      </c>
      <c r="C5270" s="89" t="s">
        <v>48</v>
      </c>
      <c r="D5270" s="90">
        <v>44711</v>
      </c>
      <c r="AC5270" s="89">
        <v>6</v>
      </c>
      <c r="AI5270" s="89">
        <v>13.166</v>
      </c>
    </row>
    <row r="5271" spans="1:35" s="89" customFormat="1" x14ac:dyDescent="0.45">
      <c r="A5271" s="89" t="s">
        <v>67</v>
      </c>
      <c r="B5271" s="89" t="s">
        <v>68</v>
      </c>
      <c r="C5271" s="89" t="s">
        <v>48</v>
      </c>
      <c r="D5271" s="90">
        <v>44712</v>
      </c>
      <c r="AC5271" s="89">
        <v>6</v>
      </c>
      <c r="AI5271" s="89">
        <v>13.166</v>
      </c>
    </row>
    <row r="5272" spans="1:35" s="89" customFormat="1" x14ac:dyDescent="0.45">
      <c r="A5272" s="89" t="s">
        <v>67</v>
      </c>
      <c r="B5272" s="89" t="s">
        <v>68</v>
      </c>
      <c r="C5272" s="89" t="s">
        <v>48</v>
      </c>
      <c r="D5272" s="90">
        <v>44713</v>
      </c>
      <c r="AC5272" s="89">
        <v>6</v>
      </c>
      <c r="AI5272" s="89">
        <v>13.166</v>
      </c>
    </row>
    <row r="5273" spans="1:35" s="89" customFormat="1" x14ac:dyDescent="0.45">
      <c r="A5273" s="89" t="s">
        <v>67</v>
      </c>
      <c r="B5273" s="89" t="s">
        <v>68</v>
      </c>
      <c r="C5273" s="89" t="s">
        <v>48</v>
      </c>
      <c r="D5273" s="90">
        <v>44714</v>
      </c>
      <c r="AC5273" s="89">
        <v>6</v>
      </c>
      <c r="AI5273" s="89">
        <v>13.166</v>
      </c>
    </row>
    <row r="5274" spans="1:35" s="89" customFormat="1" x14ac:dyDescent="0.45">
      <c r="A5274" s="89" t="s">
        <v>67</v>
      </c>
      <c r="B5274" s="89" t="s">
        <v>68</v>
      </c>
      <c r="C5274" s="89" t="s">
        <v>48</v>
      </c>
      <c r="D5274" s="90">
        <v>44715</v>
      </c>
      <c r="AC5274" s="89">
        <v>6</v>
      </c>
      <c r="AI5274" s="89">
        <v>13.166</v>
      </c>
    </row>
    <row r="5275" spans="1:35" s="89" customFormat="1" x14ac:dyDescent="0.45">
      <c r="A5275" s="89" t="s">
        <v>67</v>
      </c>
      <c r="B5275" s="89" t="s">
        <v>68</v>
      </c>
      <c r="C5275" s="89" t="s">
        <v>48</v>
      </c>
      <c r="D5275" s="90">
        <v>44716</v>
      </c>
      <c r="AC5275" s="89">
        <v>6</v>
      </c>
      <c r="AI5275" s="89">
        <v>13.166</v>
      </c>
    </row>
    <row r="5276" spans="1:35" s="89" customFormat="1" x14ac:dyDescent="0.45">
      <c r="A5276" s="89" t="s">
        <v>67</v>
      </c>
      <c r="B5276" s="89" t="s">
        <v>68</v>
      </c>
      <c r="C5276" s="89" t="s">
        <v>48</v>
      </c>
      <c r="D5276" s="90">
        <v>44717</v>
      </c>
      <c r="AC5276" s="89">
        <v>6</v>
      </c>
      <c r="AI5276" s="89">
        <v>13.166</v>
      </c>
    </row>
    <row r="5277" spans="1:35" s="89" customFormat="1" x14ac:dyDescent="0.45">
      <c r="A5277" s="89" t="s">
        <v>67</v>
      </c>
      <c r="B5277" s="89" t="s">
        <v>68</v>
      </c>
      <c r="C5277" s="89" t="s">
        <v>48</v>
      </c>
      <c r="D5277" s="90">
        <v>44718</v>
      </c>
      <c r="AC5277" s="89">
        <v>6</v>
      </c>
      <c r="AI5277" s="89">
        <v>13.166</v>
      </c>
    </row>
    <row r="5278" spans="1:35" s="89" customFormat="1" x14ac:dyDescent="0.45">
      <c r="A5278" s="89" t="s">
        <v>67</v>
      </c>
      <c r="B5278" s="89" t="s">
        <v>68</v>
      </c>
      <c r="C5278" s="89" t="s">
        <v>48</v>
      </c>
      <c r="D5278" s="90">
        <v>44719</v>
      </c>
      <c r="AC5278" s="89">
        <v>6</v>
      </c>
      <c r="AI5278" s="89">
        <v>13.166</v>
      </c>
    </row>
    <row r="5279" spans="1:35" s="89" customFormat="1" x14ac:dyDescent="0.45">
      <c r="A5279" s="89" t="s">
        <v>67</v>
      </c>
      <c r="B5279" s="89" t="s">
        <v>68</v>
      </c>
      <c r="C5279" s="89" t="s">
        <v>48</v>
      </c>
      <c r="D5279" s="90">
        <v>44720</v>
      </c>
      <c r="AC5279" s="89">
        <v>6</v>
      </c>
      <c r="AI5279" s="89">
        <v>13.166</v>
      </c>
    </row>
    <row r="5280" spans="1:35" s="89" customFormat="1" x14ac:dyDescent="0.45">
      <c r="A5280" s="89" t="s">
        <v>67</v>
      </c>
      <c r="B5280" s="89" t="s">
        <v>68</v>
      </c>
      <c r="C5280" s="89" t="s">
        <v>48</v>
      </c>
      <c r="D5280" s="90">
        <v>44721</v>
      </c>
      <c r="AC5280" s="89">
        <v>6</v>
      </c>
      <c r="AI5280" s="89">
        <v>13.166</v>
      </c>
    </row>
    <row r="5281" spans="1:35" s="89" customFormat="1" x14ac:dyDescent="0.45">
      <c r="A5281" s="89" t="s">
        <v>67</v>
      </c>
      <c r="B5281" s="89" t="s">
        <v>68</v>
      </c>
      <c r="C5281" s="89" t="s">
        <v>48</v>
      </c>
      <c r="D5281" s="90">
        <v>44722</v>
      </c>
      <c r="AC5281" s="89">
        <v>6</v>
      </c>
      <c r="AI5281" s="89">
        <v>13.166</v>
      </c>
    </row>
    <row r="5282" spans="1:35" s="89" customFormat="1" x14ac:dyDescent="0.45">
      <c r="A5282" s="89" t="s">
        <v>67</v>
      </c>
      <c r="B5282" s="89" t="s">
        <v>68</v>
      </c>
      <c r="C5282" s="89" t="s">
        <v>48</v>
      </c>
      <c r="D5282" s="90">
        <v>44723</v>
      </c>
      <c r="AC5282" s="89">
        <v>6</v>
      </c>
      <c r="AI5282" s="89">
        <v>13.166</v>
      </c>
    </row>
    <row r="5283" spans="1:35" s="89" customFormat="1" x14ac:dyDescent="0.45">
      <c r="A5283" s="89" t="s">
        <v>67</v>
      </c>
      <c r="B5283" s="89" t="s">
        <v>68</v>
      </c>
      <c r="C5283" s="89" t="s">
        <v>48</v>
      </c>
      <c r="D5283" s="90">
        <v>44724</v>
      </c>
      <c r="AC5283" s="89">
        <v>6</v>
      </c>
      <c r="AI5283" s="89">
        <v>13.166</v>
      </c>
    </row>
    <row r="5284" spans="1:35" s="89" customFormat="1" x14ac:dyDescent="0.45">
      <c r="A5284" s="89" t="s">
        <v>67</v>
      </c>
      <c r="B5284" s="89" t="s">
        <v>68</v>
      </c>
      <c r="C5284" s="89" t="s">
        <v>48</v>
      </c>
      <c r="D5284" s="90">
        <v>44725</v>
      </c>
      <c r="AC5284" s="89">
        <v>6</v>
      </c>
      <c r="AI5284" s="89">
        <v>13.166</v>
      </c>
    </row>
    <row r="5285" spans="1:35" s="89" customFormat="1" x14ac:dyDescent="0.45">
      <c r="A5285" s="89" t="s">
        <v>67</v>
      </c>
      <c r="B5285" s="89" t="s">
        <v>68</v>
      </c>
      <c r="C5285" s="89" t="s">
        <v>48</v>
      </c>
      <c r="D5285" s="90">
        <v>44726</v>
      </c>
      <c r="AC5285" s="89">
        <v>6</v>
      </c>
      <c r="AI5285" s="89">
        <v>13.166</v>
      </c>
    </row>
    <row r="5286" spans="1:35" s="89" customFormat="1" x14ac:dyDescent="0.45">
      <c r="A5286" s="89" t="s">
        <v>67</v>
      </c>
      <c r="B5286" s="89" t="s">
        <v>68</v>
      </c>
      <c r="C5286" s="89" t="s">
        <v>48</v>
      </c>
      <c r="D5286" s="90">
        <v>44727</v>
      </c>
      <c r="AC5286" s="89">
        <v>6</v>
      </c>
      <c r="AI5286" s="89">
        <v>13.166</v>
      </c>
    </row>
    <row r="5287" spans="1:35" s="89" customFormat="1" x14ac:dyDescent="0.45">
      <c r="A5287" s="89" t="s">
        <v>67</v>
      </c>
      <c r="B5287" s="89" t="s">
        <v>68</v>
      </c>
      <c r="C5287" s="89" t="s">
        <v>48</v>
      </c>
      <c r="D5287" s="90">
        <v>44728</v>
      </c>
      <c r="AC5287" s="89">
        <v>6</v>
      </c>
      <c r="AI5287" s="89">
        <v>13.166</v>
      </c>
    </row>
    <row r="5288" spans="1:35" s="89" customFormat="1" x14ac:dyDescent="0.45">
      <c r="A5288" s="89" t="s">
        <v>67</v>
      </c>
      <c r="B5288" s="89" t="s">
        <v>68</v>
      </c>
      <c r="C5288" s="89" t="s">
        <v>48</v>
      </c>
      <c r="D5288" s="90">
        <v>44729</v>
      </c>
      <c r="AC5288" s="89">
        <v>6</v>
      </c>
      <c r="AI5288" s="89">
        <v>13.166</v>
      </c>
    </row>
    <row r="5289" spans="1:35" s="89" customFormat="1" x14ac:dyDescent="0.45">
      <c r="A5289" s="89" t="s">
        <v>67</v>
      </c>
      <c r="B5289" s="89" t="s">
        <v>68</v>
      </c>
      <c r="C5289" s="89" t="s">
        <v>48</v>
      </c>
      <c r="D5289" s="90">
        <v>44730</v>
      </c>
      <c r="AC5289" s="89">
        <v>6</v>
      </c>
      <c r="AI5289" s="89">
        <v>13.166</v>
      </c>
    </row>
    <row r="5290" spans="1:35" s="89" customFormat="1" x14ac:dyDescent="0.45">
      <c r="A5290" s="89" t="s">
        <v>67</v>
      </c>
      <c r="B5290" s="89" t="s">
        <v>68</v>
      </c>
      <c r="C5290" s="89" t="s">
        <v>48</v>
      </c>
      <c r="D5290" s="90">
        <v>44731</v>
      </c>
      <c r="AC5290" s="89">
        <v>6</v>
      </c>
      <c r="AI5290" s="89">
        <v>13.166</v>
      </c>
    </row>
    <row r="5291" spans="1:35" s="89" customFormat="1" x14ac:dyDescent="0.45">
      <c r="A5291" s="89" t="s">
        <v>67</v>
      </c>
      <c r="B5291" s="89" t="s">
        <v>68</v>
      </c>
      <c r="C5291" s="89" t="s">
        <v>48</v>
      </c>
      <c r="D5291" s="90">
        <v>44732</v>
      </c>
      <c r="AC5291" s="89">
        <v>6</v>
      </c>
      <c r="AI5291" s="89">
        <v>13.166</v>
      </c>
    </row>
    <row r="5292" spans="1:35" s="89" customFormat="1" x14ac:dyDescent="0.45">
      <c r="A5292" s="89" t="s">
        <v>67</v>
      </c>
      <c r="B5292" s="89" t="s">
        <v>68</v>
      </c>
      <c r="C5292" s="89" t="s">
        <v>48</v>
      </c>
      <c r="D5292" s="90">
        <v>44733</v>
      </c>
      <c r="AC5292" s="89">
        <v>6</v>
      </c>
      <c r="AI5292" s="89">
        <v>13.166</v>
      </c>
    </row>
    <row r="5293" spans="1:35" s="89" customFormat="1" x14ac:dyDescent="0.45">
      <c r="A5293" s="89" t="s">
        <v>67</v>
      </c>
      <c r="B5293" s="89" t="s">
        <v>68</v>
      </c>
      <c r="C5293" s="89" t="s">
        <v>48</v>
      </c>
      <c r="D5293" s="90">
        <v>44734</v>
      </c>
      <c r="AC5293" s="89">
        <v>6</v>
      </c>
      <c r="AI5293" s="89">
        <v>13.166</v>
      </c>
    </row>
    <row r="5294" spans="1:35" s="89" customFormat="1" x14ac:dyDescent="0.45">
      <c r="A5294" s="89" t="s">
        <v>67</v>
      </c>
      <c r="B5294" s="89" t="s">
        <v>68</v>
      </c>
      <c r="C5294" s="89" t="s">
        <v>48</v>
      </c>
      <c r="D5294" s="90">
        <v>44735</v>
      </c>
      <c r="AC5294" s="89">
        <v>6</v>
      </c>
      <c r="AI5294" s="89">
        <v>13.166</v>
      </c>
    </row>
    <row r="5295" spans="1:35" s="89" customFormat="1" x14ac:dyDescent="0.45">
      <c r="A5295" s="89" t="s">
        <v>67</v>
      </c>
      <c r="B5295" s="89" t="s">
        <v>68</v>
      </c>
      <c r="C5295" s="89" t="s">
        <v>48</v>
      </c>
      <c r="D5295" s="90">
        <v>44736</v>
      </c>
      <c r="AC5295" s="89">
        <v>6</v>
      </c>
      <c r="AI5295" s="89">
        <v>13.166</v>
      </c>
    </row>
    <row r="5296" spans="1:35" s="89" customFormat="1" x14ac:dyDescent="0.45">
      <c r="A5296" s="89" t="s">
        <v>67</v>
      </c>
      <c r="B5296" s="89" t="s">
        <v>68</v>
      </c>
      <c r="C5296" s="89" t="s">
        <v>48</v>
      </c>
      <c r="D5296" s="90">
        <v>44737</v>
      </c>
      <c r="AC5296" s="89">
        <v>6</v>
      </c>
      <c r="AI5296" s="89">
        <v>13.166</v>
      </c>
    </row>
    <row r="5297" spans="1:35" s="89" customFormat="1" x14ac:dyDescent="0.45">
      <c r="A5297" s="89" t="s">
        <v>67</v>
      </c>
      <c r="B5297" s="89" t="s">
        <v>68</v>
      </c>
      <c r="C5297" s="89" t="s">
        <v>48</v>
      </c>
      <c r="D5297" s="90">
        <v>44738</v>
      </c>
      <c r="AC5297" s="89">
        <v>6</v>
      </c>
      <c r="AI5297" s="89">
        <v>13.166</v>
      </c>
    </row>
    <row r="5298" spans="1:35" s="89" customFormat="1" x14ac:dyDescent="0.45">
      <c r="A5298" s="89" t="s">
        <v>67</v>
      </c>
      <c r="B5298" s="89" t="s">
        <v>68</v>
      </c>
      <c r="C5298" s="89" t="s">
        <v>48</v>
      </c>
      <c r="D5298" s="90">
        <v>44739</v>
      </c>
      <c r="AC5298" s="89">
        <v>6</v>
      </c>
      <c r="AI5298" s="89">
        <v>13.166</v>
      </c>
    </row>
    <row r="5299" spans="1:35" s="89" customFormat="1" x14ac:dyDescent="0.45">
      <c r="A5299" s="89" t="s">
        <v>67</v>
      </c>
      <c r="B5299" s="89" t="s">
        <v>68</v>
      </c>
      <c r="C5299" s="89" t="s">
        <v>48</v>
      </c>
      <c r="D5299" s="90">
        <v>44740</v>
      </c>
      <c r="AC5299" s="89">
        <v>6</v>
      </c>
      <c r="AI5299" s="89">
        <v>13.166</v>
      </c>
    </row>
    <row r="5300" spans="1:35" s="89" customFormat="1" x14ac:dyDescent="0.45">
      <c r="A5300" s="89" t="s">
        <v>67</v>
      </c>
      <c r="B5300" s="89" t="s">
        <v>68</v>
      </c>
      <c r="C5300" s="89" t="s">
        <v>48</v>
      </c>
      <c r="D5300" s="90">
        <v>44741</v>
      </c>
      <c r="AC5300" s="89">
        <v>6</v>
      </c>
      <c r="AI5300" s="89">
        <v>13.166</v>
      </c>
    </row>
    <row r="5301" spans="1:35" s="89" customFormat="1" x14ac:dyDescent="0.45">
      <c r="A5301" s="89" t="s">
        <v>67</v>
      </c>
      <c r="B5301" s="89" t="s">
        <v>68</v>
      </c>
      <c r="C5301" s="89" t="s">
        <v>48</v>
      </c>
      <c r="D5301" s="90">
        <v>44742</v>
      </c>
      <c r="AC5301" s="89">
        <v>6</v>
      </c>
      <c r="AI5301" s="89">
        <v>13.166</v>
      </c>
    </row>
    <row r="5302" spans="1:35" s="89" customFormat="1" x14ac:dyDescent="0.45">
      <c r="A5302" s="89" t="s">
        <v>67</v>
      </c>
      <c r="B5302" s="89" t="s">
        <v>68</v>
      </c>
      <c r="C5302" s="89" t="s">
        <v>48</v>
      </c>
      <c r="D5302" s="90">
        <v>44743</v>
      </c>
      <c r="AC5302" s="89">
        <v>6</v>
      </c>
      <c r="AI5302" s="89">
        <v>13.166</v>
      </c>
    </row>
    <row r="5303" spans="1:35" s="89" customFormat="1" x14ac:dyDescent="0.45">
      <c r="A5303" s="89" t="s">
        <v>67</v>
      </c>
      <c r="B5303" s="89" t="s">
        <v>68</v>
      </c>
      <c r="C5303" s="89" t="s">
        <v>48</v>
      </c>
      <c r="D5303" s="90">
        <v>44744</v>
      </c>
      <c r="AC5303" s="89">
        <v>6</v>
      </c>
      <c r="AI5303" s="89">
        <v>13.166</v>
      </c>
    </row>
    <row r="5304" spans="1:35" s="89" customFormat="1" x14ac:dyDescent="0.45">
      <c r="A5304" s="89" t="s">
        <v>67</v>
      </c>
      <c r="B5304" s="89" t="s">
        <v>68</v>
      </c>
      <c r="C5304" s="89" t="s">
        <v>48</v>
      </c>
      <c r="D5304" s="90">
        <v>44745</v>
      </c>
      <c r="AC5304" s="89">
        <v>6</v>
      </c>
      <c r="AI5304" s="89">
        <v>13.166</v>
      </c>
    </row>
    <row r="5305" spans="1:35" s="89" customFormat="1" x14ac:dyDescent="0.45">
      <c r="A5305" s="89" t="s">
        <v>67</v>
      </c>
      <c r="B5305" s="89" t="s">
        <v>68</v>
      </c>
      <c r="C5305" s="89" t="s">
        <v>48</v>
      </c>
      <c r="D5305" s="90">
        <v>44746</v>
      </c>
      <c r="AC5305" s="89">
        <v>6</v>
      </c>
      <c r="AI5305" s="89">
        <v>13.166</v>
      </c>
    </row>
    <row r="5306" spans="1:35" s="89" customFormat="1" x14ac:dyDescent="0.45">
      <c r="A5306" s="89" t="s">
        <v>67</v>
      </c>
      <c r="B5306" s="89" t="s">
        <v>68</v>
      </c>
      <c r="C5306" s="89" t="s">
        <v>48</v>
      </c>
      <c r="D5306" s="90">
        <v>44747</v>
      </c>
      <c r="AC5306" s="89">
        <v>6</v>
      </c>
      <c r="AI5306" s="89">
        <v>13.166</v>
      </c>
    </row>
    <row r="5307" spans="1:35" s="89" customFormat="1" x14ac:dyDescent="0.45">
      <c r="A5307" s="89" t="s">
        <v>67</v>
      </c>
      <c r="B5307" s="89" t="s">
        <v>68</v>
      </c>
      <c r="C5307" s="89" t="s">
        <v>48</v>
      </c>
      <c r="D5307" s="90">
        <v>44748</v>
      </c>
      <c r="AC5307" s="89">
        <v>6</v>
      </c>
      <c r="AI5307" s="89">
        <v>13.166</v>
      </c>
    </row>
    <row r="5308" spans="1:35" s="89" customFormat="1" x14ac:dyDescent="0.45">
      <c r="A5308" s="89" t="s">
        <v>67</v>
      </c>
      <c r="B5308" s="89" t="s">
        <v>68</v>
      </c>
      <c r="C5308" s="89" t="s">
        <v>48</v>
      </c>
      <c r="D5308" s="90">
        <v>44749</v>
      </c>
      <c r="AC5308" s="89">
        <v>6</v>
      </c>
      <c r="AI5308" s="89">
        <v>13.166</v>
      </c>
    </row>
    <row r="5309" spans="1:35" s="89" customFormat="1" x14ac:dyDescent="0.45">
      <c r="A5309" s="89" t="s">
        <v>67</v>
      </c>
      <c r="B5309" s="89" t="s">
        <v>68</v>
      </c>
      <c r="C5309" s="89" t="s">
        <v>48</v>
      </c>
      <c r="D5309" s="90">
        <v>44750</v>
      </c>
      <c r="AC5309" s="89">
        <v>6</v>
      </c>
      <c r="AI5309" s="89">
        <v>13.166</v>
      </c>
    </row>
    <row r="5310" spans="1:35" s="89" customFormat="1" x14ac:dyDescent="0.45">
      <c r="A5310" s="89" t="s">
        <v>67</v>
      </c>
      <c r="B5310" s="89" t="s">
        <v>68</v>
      </c>
      <c r="C5310" s="89" t="s">
        <v>48</v>
      </c>
      <c r="D5310" s="90">
        <v>44751</v>
      </c>
      <c r="AC5310" s="89">
        <v>6</v>
      </c>
      <c r="AI5310" s="89">
        <v>13.166</v>
      </c>
    </row>
    <row r="5311" spans="1:35" s="89" customFormat="1" x14ac:dyDescent="0.45">
      <c r="A5311" s="89" t="s">
        <v>67</v>
      </c>
      <c r="B5311" s="89" t="s">
        <v>68</v>
      </c>
      <c r="C5311" s="89" t="s">
        <v>48</v>
      </c>
      <c r="D5311" s="90">
        <v>44752</v>
      </c>
      <c r="AC5311" s="89">
        <v>6</v>
      </c>
      <c r="AI5311" s="89">
        <v>13.166</v>
      </c>
    </row>
    <row r="5312" spans="1:35" s="89" customFormat="1" x14ac:dyDescent="0.45">
      <c r="A5312" s="89" t="s">
        <v>67</v>
      </c>
      <c r="B5312" s="89" t="s">
        <v>68</v>
      </c>
      <c r="C5312" s="89" t="s">
        <v>48</v>
      </c>
      <c r="D5312" s="90">
        <v>44753</v>
      </c>
      <c r="AC5312" s="89">
        <v>6</v>
      </c>
      <c r="AI5312" s="89">
        <v>13.166</v>
      </c>
    </row>
    <row r="5313" spans="1:35" s="89" customFormat="1" x14ac:dyDescent="0.45">
      <c r="A5313" s="89" t="s">
        <v>67</v>
      </c>
      <c r="B5313" s="89" t="s">
        <v>68</v>
      </c>
      <c r="C5313" s="89" t="s">
        <v>48</v>
      </c>
      <c r="D5313" s="90">
        <v>44754</v>
      </c>
      <c r="AC5313" s="89">
        <v>6</v>
      </c>
      <c r="AI5313" s="89">
        <v>13.166</v>
      </c>
    </row>
    <row r="5314" spans="1:35" s="89" customFormat="1" x14ac:dyDescent="0.45">
      <c r="A5314" s="89" t="s">
        <v>67</v>
      </c>
      <c r="B5314" s="89" t="s">
        <v>68</v>
      </c>
      <c r="C5314" s="89" t="s">
        <v>48</v>
      </c>
      <c r="D5314" s="90">
        <v>44755</v>
      </c>
      <c r="AC5314" s="89">
        <v>6</v>
      </c>
      <c r="AI5314" s="89">
        <v>13.166</v>
      </c>
    </row>
    <row r="5315" spans="1:35" s="89" customFormat="1" x14ac:dyDescent="0.45">
      <c r="A5315" s="89" t="s">
        <v>67</v>
      </c>
      <c r="B5315" s="89" t="s">
        <v>68</v>
      </c>
      <c r="C5315" s="89" t="s">
        <v>48</v>
      </c>
      <c r="D5315" s="90">
        <v>44756</v>
      </c>
      <c r="AC5315" s="89">
        <v>6</v>
      </c>
      <c r="AI5315" s="89">
        <v>13.166</v>
      </c>
    </row>
    <row r="5316" spans="1:35" s="89" customFormat="1" x14ac:dyDescent="0.45">
      <c r="A5316" s="89" t="s">
        <v>67</v>
      </c>
      <c r="B5316" s="89" t="s">
        <v>68</v>
      </c>
      <c r="C5316" s="89" t="s">
        <v>48</v>
      </c>
      <c r="D5316" s="90">
        <v>44757</v>
      </c>
      <c r="AC5316" s="89">
        <v>6</v>
      </c>
      <c r="AI5316" s="89">
        <v>13.166</v>
      </c>
    </row>
    <row r="5317" spans="1:35" s="89" customFormat="1" x14ac:dyDescent="0.45">
      <c r="A5317" s="89" t="s">
        <v>67</v>
      </c>
      <c r="B5317" s="89" t="s">
        <v>68</v>
      </c>
      <c r="C5317" s="89" t="s">
        <v>48</v>
      </c>
      <c r="D5317" s="90">
        <v>44758</v>
      </c>
      <c r="AC5317" s="89">
        <v>6</v>
      </c>
      <c r="AI5317" s="89">
        <v>13.166</v>
      </c>
    </row>
    <row r="5318" spans="1:35" s="89" customFormat="1" x14ac:dyDescent="0.45">
      <c r="A5318" s="89" t="s">
        <v>67</v>
      </c>
      <c r="B5318" s="89" t="s">
        <v>68</v>
      </c>
      <c r="C5318" s="89" t="s">
        <v>48</v>
      </c>
      <c r="D5318" s="90">
        <v>44759</v>
      </c>
      <c r="AC5318" s="89">
        <v>6</v>
      </c>
      <c r="AI5318" s="89">
        <v>13.166</v>
      </c>
    </row>
    <row r="5319" spans="1:35" s="89" customFormat="1" x14ac:dyDescent="0.45">
      <c r="A5319" s="89" t="s">
        <v>67</v>
      </c>
      <c r="B5319" s="89" t="s">
        <v>68</v>
      </c>
      <c r="C5319" s="89" t="s">
        <v>48</v>
      </c>
      <c r="D5319" s="90">
        <v>44760</v>
      </c>
      <c r="AC5319" s="89">
        <v>6</v>
      </c>
      <c r="AI5319" s="89">
        <v>13.166</v>
      </c>
    </row>
    <row r="5320" spans="1:35" s="89" customFormat="1" x14ac:dyDescent="0.45">
      <c r="A5320" s="89" t="s">
        <v>67</v>
      </c>
      <c r="B5320" s="89" t="s">
        <v>68</v>
      </c>
      <c r="C5320" s="89" t="s">
        <v>48</v>
      </c>
      <c r="D5320" s="90">
        <v>44761</v>
      </c>
      <c r="AC5320" s="89">
        <v>6</v>
      </c>
      <c r="AI5320" s="89">
        <v>13.166</v>
      </c>
    </row>
    <row r="5321" spans="1:35" s="89" customFormat="1" x14ac:dyDescent="0.45">
      <c r="A5321" s="89" t="s">
        <v>67</v>
      </c>
      <c r="B5321" s="89" t="s">
        <v>68</v>
      </c>
      <c r="C5321" s="89" t="s">
        <v>48</v>
      </c>
      <c r="D5321" s="90">
        <v>44762</v>
      </c>
      <c r="AC5321" s="89">
        <v>6</v>
      </c>
      <c r="AI5321" s="89">
        <v>13.166</v>
      </c>
    </row>
    <row r="5322" spans="1:35" s="89" customFormat="1" x14ac:dyDescent="0.45">
      <c r="A5322" s="89" t="s">
        <v>67</v>
      </c>
      <c r="B5322" s="89" t="s">
        <v>68</v>
      </c>
      <c r="C5322" s="89" t="s">
        <v>48</v>
      </c>
      <c r="D5322" s="90">
        <v>44763</v>
      </c>
      <c r="AC5322" s="89">
        <v>6</v>
      </c>
      <c r="AI5322" s="89">
        <v>13.166</v>
      </c>
    </row>
    <row r="5323" spans="1:35" s="89" customFormat="1" x14ac:dyDescent="0.45">
      <c r="A5323" s="89" t="s">
        <v>67</v>
      </c>
      <c r="B5323" s="89" t="s">
        <v>68</v>
      </c>
      <c r="C5323" s="89" t="s">
        <v>48</v>
      </c>
      <c r="D5323" s="90">
        <v>44764</v>
      </c>
      <c r="AC5323" s="89">
        <v>6</v>
      </c>
      <c r="AI5323" s="89">
        <v>13.166</v>
      </c>
    </row>
    <row r="5324" spans="1:35" s="89" customFormat="1" x14ac:dyDescent="0.45">
      <c r="A5324" s="89" t="s">
        <v>67</v>
      </c>
      <c r="B5324" s="89" t="s">
        <v>68</v>
      </c>
      <c r="C5324" s="89" t="s">
        <v>48</v>
      </c>
      <c r="D5324" s="90">
        <v>44765</v>
      </c>
      <c r="AC5324" s="89">
        <v>6</v>
      </c>
      <c r="AI5324" s="89">
        <v>13.166</v>
      </c>
    </row>
    <row r="5325" spans="1:35" s="89" customFormat="1" x14ac:dyDescent="0.45">
      <c r="A5325" s="89" t="s">
        <v>67</v>
      </c>
      <c r="B5325" s="89" t="s">
        <v>68</v>
      </c>
      <c r="C5325" s="89" t="s">
        <v>48</v>
      </c>
      <c r="D5325" s="90">
        <v>44766</v>
      </c>
      <c r="AC5325" s="89">
        <v>6</v>
      </c>
      <c r="AI5325" s="89">
        <v>13.166</v>
      </c>
    </row>
    <row r="5326" spans="1:35" s="89" customFormat="1" x14ac:dyDescent="0.45">
      <c r="A5326" s="89" t="s">
        <v>67</v>
      </c>
      <c r="B5326" s="89" t="s">
        <v>68</v>
      </c>
      <c r="C5326" s="89" t="s">
        <v>48</v>
      </c>
      <c r="D5326" s="90">
        <v>44767</v>
      </c>
      <c r="AC5326" s="89">
        <v>6</v>
      </c>
      <c r="AI5326" s="89">
        <v>13.166</v>
      </c>
    </row>
    <row r="5327" spans="1:35" s="89" customFormat="1" x14ac:dyDescent="0.45">
      <c r="A5327" s="89" t="s">
        <v>67</v>
      </c>
      <c r="B5327" s="89" t="s">
        <v>68</v>
      </c>
      <c r="C5327" s="89" t="s">
        <v>48</v>
      </c>
      <c r="D5327" s="90">
        <v>44768</v>
      </c>
      <c r="AC5327" s="89">
        <v>6</v>
      </c>
      <c r="AI5327" s="89">
        <v>13.166</v>
      </c>
    </row>
    <row r="5328" spans="1:35" s="89" customFormat="1" x14ac:dyDescent="0.45">
      <c r="A5328" s="89" t="s">
        <v>67</v>
      </c>
      <c r="B5328" s="89" t="s">
        <v>68</v>
      </c>
      <c r="C5328" s="89" t="s">
        <v>48</v>
      </c>
      <c r="D5328" s="90">
        <v>44769</v>
      </c>
      <c r="AC5328" s="89">
        <v>6</v>
      </c>
      <c r="AI5328" s="89">
        <v>13.166</v>
      </c>
    </row>
    <row r="5329" spans="1:35" s="89" customFormat="1" x14ac:dyDescent="0.45">
      <c r="A5329" s="89" t="s">
        <v>67</v>
      </c>
      <c r="B5329" s="89" t="s">
        <v>68</v>
      </c>
      <c r="C5329" s="89" t="s">
        <v>48</v>
      </c>
      <c r="D5329" s="90">
        <v>44770</v>
      </c>
      <c r="AC5329" s="89">
        <v>6</v>
      </c>
      <c r="AI5329" s="89">
        <v>13.166</v>
      </c>
    </row>
    <row r="5330" spans="1:35" s="89" customFormat="1" x14ac:dyDescent="0.45">
      <c r="A5330" s="89" t="s">
        <v>67</v>
      </c>
      <c r="B5330" s="89" t="s">
        <v>68</v>
      </c>
      <c r="C5330" s="89" t="s">
        <v>48</v>
      </c>
      <c r="D5330" s="90">
        <v>44771</v>
      </c>
      <c r="AC5330" s="89">
        <v>6</v>
      </c>
      <c r="AI5330" s="89">
        <v>13.166</v>
      </c>
    </row>
    <row r="5331" spans="1:35" s="89" customFormat="1" x14ac:dyDescent="0.45">
      <c r="A5331" s="89" t="s">
        <v>67</v>
      </c>
      <c r="B5331" s="89" t="s">
        <v>68</v>
      </c>
      <c r="C5331" s="89" t="s">
        <v>48</v>
      </c>
      <c r="D5331" s="90">
        <v>44772</v>
      </c>
      <c r="AC5331" s="89">
        <v>6</v>
      </c>
      <c r="AI5331" s="89">
        <v>13.166</v>
      </c>
    </row>
    <row r="5332" spans="1:35" s="89" customFormat="1" x14ac:dyDescent="0.45">
      <c r="A5332" s="89" t="s">
        <v>67</v>
      </c>
      <c r="B5332" s="89" t="s">
        <v>68</v>
      </c>
      <c r="C5332" s="89" t="s">
        <v>48</v>
      </c>
      <c r="D5332" s="90">
        <v>44773</v>
      </c>
      <c r="AC5332" s="89">
        <v>6</v>
      </c>
      <c r="AI5332" s="89">
        <v>13.166</v>
      </c>
    </row>
    <row r="5333" spans="1:35" s="89" customFormat="1" x14ac:dyDescent="0.45">
      <c r="A5333" s="89" t="s">
        <v>67</v>
      </c>
      <c r="B5333" s="89" t="s">
        <v>68</v>
      </c>
      <c r="C5333" s="89" t="s">
        <v>48</v>
      </c>
      <c r="D5333" s="90">
        <v>44774</v>
      </c>
      <c r="AC5333" s="89">
        <v>6</v>
      </c>
      <c r="AI5333" s="89">
        <v>13.166</v>
      </c>
    </row>
    <row r="5334" spans="1:35" s="89" customFormat="1" x14ac:dyDescent="0.45">
      <c r="A5334" s="89" t="s">
        <v>67</v>
      </c>
      <c r="B5334" s="89" t="s">
        <v>68</v>
      </c>
      <c r="C5334" s="89" t="s">
        <v>48</v>
      </c>
      <c r="D5334" s="90">
        <v>44775</v>
      </c>
      <c r="AC5334" s="89">
        <v>6</v>
      </c>
      <c r="AI5334" s="89">
        <v>13.166</v>
      </c>
    </row>
    <row r="5335" spans="1:35" s="89" customFormat="1" x14ac:dyDescent="0.45">
      <c r="A5335" s="89" t="s">
        <v>67</v>
      </c>
      <c r="B5335" s="89" t="s">
        <v>68</v>
      </c>
      <c r="C5335" s="89" t="s">
        <v>48</v>
      </c>
      <c r="D5335" s="90">
        <v>44776</v>
      </c>
      <c r="AC5335" s="89">
        <v>6</v>
      </c>
      <c r="AI5335" s="89">
        <v>13.166</v>
      </c>
    </row>
    <row r="5336" spans="1:35" s="89" customFormat="1" x14ac:dyDescent="0.45">
      <c r="A5336" s="89" t="s">
        <v>67</v>
      </c>
      <c r="B5336" s="89" t="s">
        <v>68</v>
      </c>
      <c r="C5336" s="89" t="s">
        <v>48</v>
      </c>
      <c r="D5336" s="90">
        <v>44777</v>
      </c>
      <c r="AC5336" s="89">
        <v>6</v>
      </c>
      <c r="AI5336" s="89">
        <v>13.166</v>
      </c>
    </row>
    <row r="5337" spans="1:35" s="89" customFormat="1" x14ac:dyDescent="0.45">
      <c r="A5337" s="89" t="s">
        <v>67</v>
      </c>
      <c r="B5337" s="89" t="s">
        <v>68</v>
      </c>
      <c r="C5337" s="89" t="s">
        <v>48</v>
      </c>
      <c r="D5337" s="90">
        <v>44778</v>
      </c>
      <c r="AC5337" s="89">
        <v>6</v>
      </c>
      <c r="AI5337" s="89">
        <v>13.166</v>
      </c>
    </row>
    <row r="5338" spans="1:35" s="89" customFormat="1" x14ac:dyDescent="0.45">
      <c r="A5338" s="89" t="s">
        <v>67</v>
      </c>
      <c r="B5338" s="89" t="s">
        <v>68</v>
      </c>
      <c r="C5338" s="89" t="s">
        <v>48</v>
      </c>
      <c r="D5338" s="90">
        <v>44779</v>
      </c>
      <c r="AC5338" s="89">
        <v>6</v>
      </c>
      <c r="AI5338" s="89">
        <v>13.166</v>
      </c>
    </row>
    <row r="5339" spans="1:35" s="89" customFormat="1" x14ac:dyDescent="0.45">
      <c r="A5339" s="89" t="s">
        <v>67</v>
      </c>
      <c r="B5339" s="89" t="s">
        <v>68</v>
      </c>
      <c r="C5339" s="89" t="s">
        <v>48</v>
      </c>
      <c r="D5339" s="90">
        <v>44780</v>
      </c>
      <c r="AC5339" s="89">
        <v>6</v>
      </c>
      <c r="AI5339" s="89">
        <v>13.166</v>
      </c>
    </row>
    <row r="5340" spans="1:35" s="89" customFormat="1" x14ac:dyDescent="0.45">
      <c r="A5340" s="89" t="s">
        <v>67</v>
      </c>
      <c r="B5340" s="89" t="s">
        <v>68</v>
      </c>
      <c r="C5340" s="89" t="s">
        <v>48</v>
      </c>
      <c r="D5340" s="90">
        <v>44781</v>
      </c>
      <c r="AC5340" s="89">
        <v>6</v>
      </c>
      <c r="AI5340" s="89">
        <v>13.166</v>
      </c>
    </row>
    <row r="5341" spans="1:35" s="89" customFormat="1" x14ac:dyDescent="0.45">
      <c r="A5341" s="89" t="s">
        <v>67</v>
      </c>
      <c r="B5341" s="89" t="s">
        <v>68</v>
      </c>
      <c r="C5341" s="89" t="s">
        <v>48</v>
      </c>
      <c r="D5341" s="90">
        <v>44782</v>
      </c>
      <c r="AC5341" s="89">
        <v>6</v>
      </c>
      <c r="AI5341" s="89">
        <v>13.166</v>
      </c>
    </row>
    <row r="5342" spans="1:35" s="89" customFormat="1" x14ac:dyDescent="0.45">
      <c r="A5342" s="89" t="s">
        <v>67</v>
      </c>
      <c r="B5342" s="89" t="s">
        <v>68</v>
      </c>
      <c r="C5342" s="89" t="s">
        <v>48</v>
      </c>
      <c r="D5342" s="90">
        <v>44783</v>
      </c>
      <c r="AC5342" s="89">
        <v>6</v>
      </c>
      <c r="AI5342" s="89">
        <v>13.166</v>
      </c>
    </row>
    <row r="5343" spans="1:35" s="89" customFormat="1" x14ac:dyDescent="0.45">
      <c r="A5343" s="89" t="s">
        <v>67</v>
      </c>
      <c r="B5343" s="89" t="s">
        <v>68</v>
      </c>
      <c r="C5343" s="89" t="s">
        <v>48</v>
      </c>
      <c r="D5343" s="90">
        <v>44784</v>
      </c>
      <c r="AC5343" s="89">
        <v>6</v>
      </c>
      <c r="AI5343" s="89">
        <v>13.166</v>
      </c>
    </row>
    <row r="5344" spans="1:35" s="89" customFormat="1" x14ac:dyDescent="0.45">
      <c r="A5344" s="89" t="s">
        <v>67</v>
      </c>
      <c r="B5344" s="89" t="s">
        <v>68</v>
      </c>
      <c r="C5344" s="89" t="s">
        <v>48</v>
      </c>
      <c r="D5344" s="90">
        <v>44785</v>
      </c>
      <c r="AC5344" s="89">
        <v>6</v>
      </c>
      <c r="AI5344" s="89">
        <v>13.166</v>
      </c>
    </row>
    <row r="5345" spans="1:35" s="89" customFormat="1" x14ac:dyDescent="0.45">
      <c r="A5345" s="89" t="s">
        <v>67</v>
      </c>
      <c r="B5345" s="89" t="s">
        <v>68</v>
      </c>
      <c r="C5345" s="89" t="s">
        <v>48</v>
      </c>
      <c r="D5345" s="90">
        <v>44786</v>
      </c>
      <c r="AC5345" s="89">
        <v>6</v>
      </c>
      <c r="AI5345" s="89">
        <v>13.166</v>
      </c>
    </row>
    <row r="5346" spans="1:35" s="89" customFormat="1" x14ac:dyDescent="0.45">
      <c r="A5346" s="89" t="s">
        <v>67</v>
      </c>
      <c r="B5346" s="89" t="s">
        <v>68</v>
      </c>
      <c r="C5346" s="89" t="s">
        <v>48</v>
      </c>
      <c r="D5346" s="90">
        <v>44787</v>
      </c>
      <c r="AC5346" s="89">
        <v>6</v>
      </c>
      <c r="AI5346" s="89">
        <v>13.166</v>
      </c>
    </row>
    <row r="5347" spans="1:35" s="89" customFormat="1" x14ac:dyDescent="0.45">
      <c r="A5347" s="89" t="s">
        <v>67</v>
      </c>
      <c r="B5347" s="89" t="s">
        <v>68</v>
      </c>
      <c r="C5347" s="89" t="s">
        <v>48</v>
      </c>
      <c r="D5347" s="90">
        <v>44788</v>
      </c>
      <c r="AC5347" s="89">
        <v>6</v>
      </c>
      <c r="AI5347" s="89">
        <v>13.166</v>
      </c>
    </row>
    <row r="5348" spans="1:35" s="89" customFormat="1" x14ac:dyDescent="0.45">
      <c r="A5348" s="89" t="s">
        <v>67</v>
      </c>
      <c r="B5348" s="89" t="s">
        <v>68</v>
      </c>
      <c r="C5348" s="89" t="s">
        <v>48</v>
      </c>
      <c r="D5348" s="90">
        <v>44789</v>
      </c>
      <c r="AC5348" s="89">
        <v>6</v>
      </c>
      <c r="AI5348" s="89">
        <v>13.166</v>
      </c>
    </row>
    <row r="5349" spans="1:35" s="89" customFormat="1" x14ac:dyDescent="0.45">
      <c r="A5349" s="89" t="s">
        <v>67</v>
      </c>
      <c r="B5349" s="89" t="s">
        <v>68</v>
      </c>
      <c r="C5349" s="89" t="s">
        <v>48</v>
      </c>
      <c r="D5349" s="90">
        <v>44790</v>
      </c>
      <c r="AC5349" s="89">
        <v>6</v>
      </c>
      <c r="AI5349" s="89">
        <v>13.166</v>
      </c>
    </row>
    <row r="5350" spans="1:35" s="89" customFormat="1" x14ac:dyDescent="0.45">
      <c r="A5350" s="89" t="s">
        <v>67</v>
      </c>
      <c r="B5350" s="89" t="s">
        <v>68</v>
      </c>
      <c r="C5350" s="89" t="s">
        <v>48</v>
      </c>
      <c r="D5350" s="90">
        <v>44791</v>
      </c>
      <c r="AC5350" s="89">
        <v>6</v>
      </c>
      <c r="AI5350" s="89">
        <v>13.166</v>
      </c>
    </row>
    <row r="5351" spans="1:35" s="89" customFormat="1" x14ac:dyDescent="0.45">
      <c r="A5351" s="89" t="s">
        <v>67</v>
      </c>
      <c r="B5351" s="89" t="s">
        <v>68</v>
      </c>
      <c r="C5351" s="89" t="s">
        <v>48</v>
      </c>
      <c r="D5351" s="90">
        <v>44792</v>
      </c>
      <c r="AC5351" s="89">
        <v>6</v>
      </c>
      <c r="AI5351" s="89">
        <v>13.166</v>
      </c>
    </row>
    <row r="5352" spans="1:35" s="89" customFormat="1" x14ac:dyDescent="0.45">
      <c r="A5352" s="89" t="s">
        <v>67</v>
      </c>
      <c r="B5352" s="89" t="s">
        <v>68</v>
      </c>
      <c r="C5352" s="89" t="s">
        <v>48</v>
      </c>
      <c r="D5352" s="90">
        <v>44793</v>
      </c>
      <c r="AC5352" s="89">
        <v>6</v>
      </c>
      <c r="AI5352" s="89">
        <v>13.166</v>
      </c>
    </row>
    <row r="5353" spans="1:35" s="89" customFormat="1" x14ac:dyDescent="0.45">
      <c r="A5353" s="89" t="s">
        <v>67</v>
      </c>
      <c r="B5353" s="89" t="s">
        <v>68</v>
      </c>
      <c r="C5353" s="89" t="s">
        <v>48</v>
      </c>
      <c r="D5353" s="90">
        <v>44794</v>
      </c>
      <c r="AC5353" s="89">
        <v>6</v>
      </c>
      <c r="AI5353" s="89">
        <v>13.166</v>
      </c>
    </row>
    <row r="5354" spans="1:35" s="89" customFormat="1" x14ac:dyDescent="0.45">
      <c r="A5354" s="89" t="s">
        <v>67</v>
      </c>
      <c r="B5354" s="89" t="s">
        <v>68</v>
      </c>
      <c r="C5354" s="89" t="s">
        <v>48</v>
      </c>
      <c r="D5354" s="90">
        <v>44795</v>
      </c>
      <c r="AC5354" s="89">
        <v>6</v>
      </c>
      <c r="AI5354" s="89">
        <v>13.166</v>
      </c>
    </row>
    <row r="5355" spans="1:35" s="89" customFormat="1" x14ac:dyDescent="0.45">
      <c r="A5355" s="89" t="s">
        <v>67</v>
      </c>
      <c r="B5355" s="89" t="s">
        <v>68</v>
      </c>
      <c r="C5355" s="89" t="s">
        <v>48</v>
      </c>
      <c r="D5355" s="90">
        <v>44796</v>
      </c>
      <c r="AC5355" s="89">
        <v>6</v>
      </c>
      <c r="AI5355" s="89">
        <v>13.166</v>
      </c>
    </row>
    <row r="5356" spans="1:35" s="89" customFormat="1" x14ac:dyDescent="0.45">
      <c r="A5356" s="89" t="s">
        <v>67</v>
      </c>
      <c r="B5356" s="89" t="s">
        <v>68</v>
      </c>
      <c r="C5356" s="89" t="s">
        <v>48</v>
      </c>
      <c r="D5356" s="90">
        <v>44797</v>
      </c>
      <c r="AC5356" s="89">
        <v>6</v>
      </c>
      <c r="AI5356" s="89">
        <v>13.166</v>
      </c>
    </row>
    <row r="5357" spans="1:35" s="89" customFormat="1" x14ac:dyDescent="0.45">
      <c r="A5357" s="89" t="s">
        <v>67</v>
      </c>
      <c r="B5357" s="89" t="s">
        <v>68</v>
      </c>
      <c r="C5357" s="89" t="s">
        <v>48</v>
      </c>
      <c r="D5357" s="90">
        <v>44798</v>
      </c>
      <c r="AC5357" s="89">
        <v>6</v>
      </c>
      <c r="AI5357" s="89">
        <v>13.166</v>
      </c>
    </row>
    <row r="5358" spans="1:35" s="89" customFormat="1" x14ac:dyDescent="0.45">
      <c r="A5358" s="89" t="s">
        <v>67</v>
      </c>
      <c r="B5358" s="89" t="s">
        <v>68</v>
      </c>
      <c r="C5358" s="89" t="s">
        <v>48</v>
      </c>
      <c r="D5358" s="90">
        <v>44799</v>
      </c>
      <c r="AC5358" s="89">
        <v>6</v>
      </c>
      <c r="AI5358" s="89">
        <v>13.166</v>
      </c>
    </row>
    <row r="5359" spans="1:35" s="89" customFormat="1" x14ac:dyDescent="0.45">
      <c r="A5359" s="89" t="s">
        <v>67</v>
      </c>
      <c r="B5359" s="89" t="s">
        <v>68</v>
      </c>
      <c r="C5359" s="89" t="s">
        <v>48</v>
      </c>
      <c r="D5359" s="90">
        <v>44800</v>
      </c>
      <c r="AC5359" s="89">
        <v>6</v>
      </c>
      <c r="AI5359" s="89">
        <v>13.166</v>
      </c>
    </row>
    <row r="5360" spans="1:35" s="89" customFormat="1" x14ac:dyDescent="0.45">
      <c r="A5360" s="89" t="s">
        <v>67</v>
      </c>
      <c r="B5360" s="89" t="s">
        <v>68</v>
      </c>
      <c r="C5360" s="89" t="s">
        <v>48</v>
      </c>
      <c r="D5360" s="90">
        <v>44801</v>
      </c>
      <c r="AC5360" s="89">
        <v>6</v>
      </c>
      <c r="AI5360" s="89">
        <v>13.166</v>
      </c>
    </row>
    <row r="5361" spans="1:35" s="89" customFormat="1" x14ac:dyDescent="0.45">
      <c r="A5361" s="89" t="s">
        <v>67</v>
      </c>
      <c r="B5361" s="89" t="s">
        <v>68</v>
      </c>
      <c r="C5361" s="89" t="s">
        <v>48</v>
      </c>
      <c r="D5361" s="90">
        <v>44802</v>
      </c>
      <c r="AC5361" s="89">
        <v>6</v>
      </c>
      <c r="AI5361" s="89">
        <v>13.166</v>
      </c>
    </row>
    <row r="5362" spans="1:35" s="89" customFormat="1" x14ac:dyDescent="0.45">
      <c r="A5362" s="89" t="s">
        <v>67</v>
      </c>
      <c r="B5362" s="89" t="s">
        <v>68</v>
      </c>
      <c r="C5362" s="89" t="s">
        <v>48</v>
      </c>
      <c r="D5362" s="90">
        <v>44803</v>
      </c>
      <c r="AC5362" s="89">
        <v>6</v>
      </c>
      <c r="AI5362" s="89">
        <v>13.166</v>
      </c>
    </row>
    <row r="5363" spans="1:35" s="89" customFormat="1" x14ac:dyDescent="0.45">
      <c r="A5363" s="89" t="s">
        <v>67</v>
      </c>
      <c r="B5363" s="89" t="s">
        <v>68</v>
      </c>
      <c r="C5363" s="89" t="s">
        <v>48</v>
      </c>
      <c r="D5363" s="90">
        <v>44804</v>
      </c>
      <c r="AC5363" s="89">
        <v>6</v>
      </c>
      <c r="AI5363" s="89">
        <v>13.166</v>
      </c>
    </row>
    <row r="5364" spans="1:35" s="89" customFormat="1" x14ac:dyDescent="0.45">
      <c r="A5364" s="89" t="s">
        <v>67</v>
      </c>
      <c r="B5364" s="89" t="s">
        <v>68</v>
      </c>
      <c r="C5364" s="89" t="s">
        <v>48</v>
      </c>
      <c r="D5364" s="90">
        <v>44805</v>
      </c>
      <c r="AC5364" s="89">
        <v>6</v>
      </c>
      <c r="AI5364" s="89">
        <v>13.166</v>
      </c>
    </row>
    <row r="5365" spans="1:35" s="89" customFormat="1" x14ac:dyDescent="0.45">
      <c r="A5365" s="89" t="s">
        <v>67</v>
      </c>
      <c r="B5365" s="89" t="s">
        <v>68</v>
      </c>
      <c r="C5365" s="89" t="s">
        <v>48</v>
      </c>
      <c r="D5365" s="90">
        <v>44806</v>
      </c>
      <c r="AC5365" s="89">
        <v>6</v>
      </c>
      <c r="AI5365" s="89">
        <v>13.166</v>
      </c>
    </row>
    <row r="5366" spans="1:35" s="89" customFormat="1" x14ac:dyDescent="0.45">
      <c r="A5366" s="89" t="s">
        <v>67</v>
      </c>
      <c r="B5366" s="89" t="s">
        <v>68</v>
      </c>
      <c r="C5366" s="89" t="s">
        <v>48</v>
      </c>
      <c r="D5366" s="90">
        <v>44807</v>
      </c>
      <c r="AC5366" s="89">
        <v>6</v>
      </c>
      <c r="AI5366" s="89">
        <v>13.166</v>
      </c>
    </row>
    <row r="5367" spans="1:35" s="89" customFormat="1" x14ac:dyDescent="0.45">
      <c r="A5367" s="89" t="s">
        <v>67</v>
      </c>
      <c r="B5367" s="89" t="s">
        <v>68</v>
      </c>
      <c r="C5367" s="89" t="s">
        <v>48</v>
      </c>
      <c r="D5367" s="90">
        <v>44808</v>
      </c>
      <c r="AC5367" s="89">
        <v>6</v>
      </c>
      <c r="AI5367" s="89">
        <v>13.166</v>
      </c>
    </row>
    <row r="5368" spans="1:35" s="89" customFormat="1" x14ac:dyDescent="0.45">
      <c r="A5368" s="89" t="s">
        <v>67</v>
      </c>
      <c r="B5368" s="89" t="s">
        <v>68</v>
      </c>
      <c r="C5368" s="89" t="s">
        <v>48</v>
      </c>
      <c r="D5368" s="90">
        <v>44809</v>
      </c>
      <c r="AC5368" s="89">
        <v>6</v>
      </c>
      <c r="AI5368" s="89">
        <v>13.166</v>
      </c>
    </row>
    <row r="5369" spans="1:35" s="89" customFormat="1" x14ac:dyDescent="0.45">
      <c r="A5369" s="89" t="s">
        <v>67</v>
      </c>
      <c r="B5369" s="89" t="s">
        <v>68</v>
      </c>
      <c r="C5369" s="89" t="s">
        <v>48</v>
      </c>
      <c r="D5369" s="90">
        <v>44810</v>
      </c>
      <c r="AC5369" s="89">
        <v>6</v>
      </c>
      <c r="AI5369" s="89">
        <v>13.166</v>
      </c>
    </row>
    <row r="5370" spans="1:35" s="89" customFormat="1" x14ac:dyDescent="0.45">
      <c r="A5370" s="89" t="s">
        <v>67</v>
      </c>
      <c r="B5370" s="89" t="s">
        <v>68</v>
      </c>
      <c r="C5370" s="89" t="s">
        <v>48</v>
      </c>
      <c r="D5370" s="90">
        <v>44811</v>
      </c>
      <c r="AC5370" s="89">
        <v>6</v>
      </c>
      <c r="AI5370" s="89">
        <v>13.166</v>
      </c>
    </row>
    <row r="5371" spans="1:35" s="89" customFormat="1" x14ac:dyDescent="0.45">
      <c r="A5371" s="89" t="s">
        <v>67</v>
      </c>
      <c r="B5371" s="89" t="s">
        <v>68</v>
      </c>
      <c r="C5371" s="89" t="s">
        <v>48</v>
      </c>
      <c r="D5371" s="90">
        <v>44812</v>
      </c>
      <c r="AC5371" s="89">
        <v>6</v>
      </c>
      <c r="AI5371" s="89">
        <v>13.166</v>
      </c>
    </row>
    <row r="5372" spans="1:35" s="89" customFormat="1" x14ac:dyDescent="0.45">
      <c r="A5372" s="89" t="s">
        <v>67</v>
      </c>
      <c r="B5372" s="89" t="s">
        <v>68</v>
      </c>
      <c r="C5372" s="89" t="s">
        <v>48</v>
      </c>
      <c r="D5372" s="90">
        <v>44813</v>
      </c>
      <c r="AC5372" s="89">
        <v>6</v>
      </c>
      <c r="AI5372" s="89">
        <v>13.166</v>
      </c>
    </row>
    <row r="5373" spans="1:35" s="89" customFormat="1" x14ac:dyDescent="0.45">
      <c r="A5373" s="89" t="s">
        <v>67</v>
      </c>
      <c r="B5373" s="89" t="s">
        <v>68</v>
      </c>
      <c r="C5373" s="89" t="s">
        <v>48</v>
      </c>
      <c r="D5373" s="90">
        <v>44814</v>
      </c>
      <c r="AC5373" s="89">
        <v>6</v>
      </c>
      <c r="AI5373" s="89">
        <v>13.166</v>
      </c>
    </row>
    <row r="5374" spans="1:35" s="89" customFormat="1" x14ac:dyDescent="0.45">
      <c r="A5374" s="89" t="s">
        <v>67</v>
      </c>
      <c r="B5374" s="89" t="s">
        <v>68</v>
      </c>
      <c r="C5374" s="89" t="s">
        <v>48</v>
      </c>
      <c r="D5374" s="90">
        <v>44815</v>
      </c>
      <c r="AC5374" s="89">
        <v>6</v>
      </c>
      <c r="AI5374" s="89">
        <v>13.166</v>
      </c>
    </row>
    <row r="5375" spans="1:35" s="89" customFormat="1" x14ac:dyDescent="0.45">
      <c r="A5375" s="89" t="s">
        <v>67</v>
      </c>
      <c r="B5375" s="89" t="s">
        <v>68</v>
      </c>
      <c r="C5375" s="89" t="s">
        <v>48</v>
      </c>
      <c r="D5375" s="90">
        <v>44816</v>
      </c>
      <c r="AC5375" s="89">
        <v>6</v>
      </c>
      <c r="AI5375" s="89">
        <v>13.166</v>
      </c>
    </row>
    <row r="5376" spans="1:35" s="89" customFormat="1" x14ac:dyDescent="0.45">
      <c r="A5376" s="89" t="s">
        <v>67</v>
      </c>
      <c r="B5376" s="89" t="s">
        <v>68</v>
      </c>
      <c r="C5376" s="89" t="s">
        <v>48</v>
      </c>
      <c r="D5376" s="90">
        <v>44817</v>
      </c>
      <c r="AC5376" s="89">
        <v>6</v>
      </c>
      <c r="AI5376" s="89">
        <v>13.166</v>
      </c>
    </row>
    <row r="5377" spans="1:35" s="89" customFormat="1" x14ac:dyDescent="0.45">
      <c r="A5377" s="89" t="s">
        <v>67</v>
      </c>
      <c r="B5377" s="89" t="s">
        <v>68</v>
      </c>
      <c r="C5377" s="89" t="s">
        <v>48</v>
      </c>
      <c r="D5377" s="90">
        <v>44818</v>
      </c>
      <c r="AC5377" s="89">
        <v>6</v>
      </c>
      <c r="AI5377" s="89">
        <v>13.166</v>
      </c>
    </row>
    <row r="5378" spans="1:35" s="89" customFormat="1" x14ac:dyDescent="0.45">
      <c r="A5378" s="89" t="s">
        <v>67</v>
      </c>
      <c r="B5378" s="89" t="s">
        <v>68</v>
      </c>
      <c r="C5378" s="89" t="s">
        <v>48</v>
      </c>
      <c r="D5378" s="90">
        <v>44819</v>
      </c>
      <c r="AC5378" s="89">
        <v>6</v>
      </c>
      <c r="AI5378" s="89">
        <v>13.166</v>
      </c>
    </row>
    <row r="5379" spans="1:35" s="89" customFormat="1" x14ac:dyDescent="0.45">
      <c r="A5379" s="89" t="s">
        <v>67</v>
      </c>
      <c r="B5379" s="89" t="s">
        <v>68</v>
      </c>
      <c r="C5379" s="89" t="s">
        <v>48</v>
      </c>
      <c r="D5379" s="90">
        <v>44820</v>
      </c>
      <c r="AC5379" s="89">
        <v>6</v>
      </c>
      <c r="AI5379" s="89">
        <v>13.166</v>
      </c>
    </row>
    <row r="5380" spans="1:35" s="89" customFormat="1" x14ac:dyDescent="0.45">
      <c r="A5380" s="89" t="s">
        <v>67</v>
      </c>
      <c r="B5380" s="89" t="s">
        <v>68</v>
      </c>
      <c r="C5380" s="89" t="s">
        <v>48</v>
      </c>
      <c r="D5380" s="90">
        <v>44821</v>
      </c>
      <c r="AC5380" s="89">
        <v>6</v>
      </c>
      <c r="AI5380" s="89">
        <v>13.166</v>
      </c>
    </row>
    <row r="5381" spans="1:35" s="89" customFormat="1" x14ac:dyDescent="0.45">
      <c r="A5381" s="89" t="s">
        <v>67</v>
      </c>
      <c r="B5381" s="89" t="s">
        <v>68</v>
      </c>
      <c r="C5381" s="89" t="s">
        <v>48</v>
      </c>
      <c r="D5381" s="90">
        <v>44822</v>
      </c>
      <c r="AC5381" s="89">
        <v>6</v>
      </c>
      <c r="AI5381" s="89">
        <v>13.166</v>
      </c>
    </row>
    <row r="5382" spans="1:35" s="89" customFormat="1" x14ac:dyDescent="0.45">
      <c r="A5382" s="89" t="s">
        <v>67</v>
      </c>
      <c r="B5382" s="89" t="s">
        <v>68</v>
      </c>
      <c r="C5382" s="89" t="s">
        <v>48</v>
      </c>
      <c r="D5382" s="90">
        <v>44823</v>
      </c>
      <c r="AC5382" s="89">
        <v>6</v>
      </c>
      <c r="AI5382" s="89">
        <v>13.166</v>
      </c>
    </row>
    <row r="5383" spans="1:35" s="89" customFormat="1" x14ac:dyDescent="0.45">
      <c r="A5383" s="89" t="s">
        <v>67</v>
      </c>
      <c r="B5383" s="89" t="s">
        <v>68</v>
      </c>
      <c r="C5383" s="89" t="s">
        <v>48</v>
      </c>
      <c r="D5383" s="90">
        <v>44824</v>
      </c>
      <c r="AC5383" s="89">
        <v>6</v>
      </c>
      <c r="AI5383" s="89">
        <v>13.166</v>
      </c>
    </row>
    <row r="5384" spans="1:35" s="89" customFormat="1" x14ac:dyDescent="0.45">
      <c r="A5384" s="89" t="s">
        <v>67</v>
      </c>
      <c r="B5384" s="89" t="s">
        <v>68</v>
      </c>
      <c r="C5384" s="89" t="s">
        <v>48</v>
      </c>
      <c r="D5384" s="90">
        <v>44825</v>
      </c>
      <c r="AC5384" s="89">
        <v>6</v>
      </c>
      <c r="AI5384" s="89">
        <v>13.166</v>
      </c>
    </row>
    <row r="5385" spans="1:35" s="89" customFormat="1" x14ac:dyDescent="0.45">
      <c r="A5385" s="89" t="s">
        <v>67</v>
      </c>
      <c r="B5385" s="89" t="s">
        <v>68</v>
      </c>
      <c r="C5385" s="89" t="s">
        <v>48</v>
      </c>
      <c r="D5385" s="90">
        <v>44826</v>
      </c>
      <c r="AC5385" s="89">
        <v>6</v>
      </c>
      <c r="AI5385" s="89">
        <v>13.166</v>
      </c>
    </row>
    <row r="5386" spans="1:35" s="89" customFormat="1" x14ac:dyDescent="0.45">
      <c r="A5386" s="89" t="s">
        <v>67</v>
      </c>
      <c r="B5386" s="89" t="s">
        <v>68</v>
      </c>
      <c r="C5386" s="89" t="s">
        <v>48</v>
      </c>
      <c r="D5386" s="90">
        <v>44827</v>
      </c>
      <c r="AC5386" s="89">
        <v>6</v>
      </c>
      <c r="AI5386" s="89">
        <v>13.166</v>
      </c>
    </row>
    <row r="5387" spans="1:35" s="89" customFormat="1" x14ac:dyDescent="0.45">
      <c r="A5387" s="89" t="s">
        <v>67</v>
      </c>
      <c r="B5387" s="89" t="s">
        <v>68</v>
      </c>
      <c r="C5387" s="89" t="s">
        <v>48</v>
      </c>
      <c r="D5387" s="90">
        <v>44828</v>
      </c>
      <c r="AC5387" s="89">
        <v>6</v>
      </c>
      <c r="AI5387" s="89">
        <v>13.166</v>
      </c>
    </row>
    <row r="5388" spans="1:35" s="89" customFormat="1" x14ac:dyDescent="0.45">
      <c r="A5388" s="89" t="s">
        <v>67</v>
      </c>
      <c r="B5388" s="89" t="s">
        <v>68</v>
      </c>
      <c r="C5388" s="89" t="s">
        <v>48</v>
      </c>
      <c r="D5388" s="90">
        <v>44829</v>
      </c>
      <c r="AC5388" s="89">
        <v>6</v>
      </c>
      <c r="AI5388" s="89">
        <v>13.166</v>
      </c>
    </row>
    <row r="5389" spans="1:35" s="89" customFormat="1" x14ac:dyDescent="0.45">
      <c r="A5389" s="89" t="s">
        <v>67</v>
      </c>
      <c r="B5389" s="89" t="s">
        <v>68</v>
      </c>
      <c r="C5389" s="89" t="s">
        <v>48</v>
      </c>
      <c r="D5389" s="90">
        <v>44830</v>
      </c>
      <c r="AC5389" s="89">
        <v>6</v>
      </c>
      <c r="AI5389" s="89">
        <v>13.166</v>
      </c>
    </row>
    <row r="5390" spans="1:35" s="89" customFormat="1" x14ac:dyDescent="0.45">
      <c r="A5390" s="89" t="s">
        <v>67</v>
      </c>
      <c r="B5390" s="89" t="s">
        <v>68</v>
      </c>
      <c r="C5390" s="89" t="s">
        <v>48</v>
      </c>
      <c r="D5390" s="90">
        <v>44831</v>
      </c>
      <c r="AC5390" s="89">
        <v>6</v>
      </c>
      <c r="AI5390" s="89">
        <v>13.166</v>
      </c>
    </row>
    <row r="5391" spans="1:35" s="89" customFormat="1" x14ac:dyDescent="0.45">
      <c r="A5391" s="89" t="s">
        <v>67</v>
      </c>
      <c r="B5391" s="89" t="s">
        <v>68</v>
      </c>
      <c r="C5391" s="89" t="s">
        <v>48</v>
      </c>
      <c r="D5391" s="90">
        <v>44832</v>
      </c>
      <c r="AC5391" s="89">
        <v>6</v>
      </c>
      <c r="AI5391" s="89">
        <v>13.166</v>
      </c>
    </row>
    <row r="5392" spans="1:35" s="89" customFormat="1" x14ac:dyDescent="0.45">
      <c r="A5392" s="89" t="s">
        <v>67</v>
      </c>
      <c r="B5392" s="89" t="s">
        <v>68</v>
      </c>
      <c r="C5392" s="89" t="s">
        <v>48</v>
      </c>
      <c r="D5392" s="90">
        <v>44833</v>
      </c>
      <c r="AC5392" s="89">
        <v>6</v>
      </c>
      <c r="AI5392" s="89">
        <v>13.166</v>
      </c>
    </row>
    <row r="5393" spans="1:35" s="89" customFormat="1" x14ac:dyDescent="0.45">
      <c r="A5393" s="89" t="s">
        <v>67</v>
      </c>
      <c r="B5393" s="89" t="s">
        <v>68</v>
      </c>
      <c r="C5393" s="89" t="s">
        <v>48</v>
      </c>
      <c r="D5393" s="90">
        <v>44834</v>
      </c>
      <c r="AC5393" s="89">
        <v>6</v>
      </c>
      <c r="AI5393" s="89">
        <v>13.166</v>
      </c>
    </row>
    <row r="5394" spans="1:35" s="89" customFormat="1" x14ac:dyDescent="0.45">
      <c r="A5394" s="89" t="s">
        <v>67</v>
      </c>
      <c r="B5394" s="89" t="s">
        <v>68</v>
      </c>
      <c r="C5394" s="89" t="s">
        <v>48</v>
      </c>
      <c r="D5394" s="90">
        <v>44835</v>
      </c>
      <c r="AC5394" s="89">
        <v>6</v>
      </c>
      <c r="AI5394" s="89">
        <v>13.166</v>
      </c>
    </row>
    <row r="5395" spans="1:35" s="89" customFormat="1" x14ac:dyDescent="0.45">
      <c r="A5395" s="89" t="s">
        <v>67</v>
      </c>
      <c r="B5395" s="89" t="s">
        <v>68</v>
      </c>
      <c r="C5395" s="89" t="s">
        <v>48</v>
      </c>
      <c r="D5395" s="90">
        <v>44836</v>
      </c>
      <c r="AC5395" s="89">
        <v>6</v>
      </c>
      <c r="AI5395" s="89">
        <v>13.166</v>
      </c>
    </row>
    <row r="5396" spans="1:35" s="89" customFormat="1" x14ac:dyDescent="0.45">
      <c r="A5396" s="89" t="s">
        <v>67</v>
      </c>
      <c r="B5396" s="89" t="s">
        <v>68</v>
      </c>
      <c r="C5396" s="89" t="s">
        <v>48</v>
      </c>
      <c r="D5396" s="90">
        <v>44837</v>
      </c>
      <c r="AC5396" s="89">
        <v>6</v>
      </c>
      <c r="AI5396" s="89">
        <v>13.166</v>
      </c>
    </row>
    <row r="5397" spans="1:35" s="89" customFormat="1" x14ac:dyDescent="0.45">
      <c r="A5397" s="89" t="s">
        <v>67</v>
      </c>
      <c r="B5397" s="89" t="s">
        <v>68</v>
      </c>
      <c r="C5397" s="89" t="s">
        <v>48</v>
      </c>
      <c r="D5397" s="90">
        <v>44838</v>
      </c>
      <c r="AC5397" s="89">
        <v>6</v>
      </c>
      <c r="AI5397" s="89">
        <v>13.166</v>
      </c>
    </row>
    <row r="5398" spans="1:35" s="89" customFormat="1" x14ac:dyDescent="0.45">
      <c r="A5398" s="89" t="s">
        <v>67</v>
      </c>
      <c r="B5398" s="89" t="s">
        <v>68</v>
      </c>
      <c r="C5398" s="89" t="s">
        <v>48</v>
      </c>
      <c r="D5398" s="90">
        <v>44839</v>
      </c>
      <c r="AC5398" s="89">
        <v>6</v>
      </c>
      <c r="AI5398" s="89">
        <v>13.166</v>
      </c>
    </row>
    <row r="5399" spans="1:35" s="89" customFormat="1" x14ac:dyDescent="0.45">
      <c r="A5399" s="89" t="s">
        <v>67</v>
      </c>
      <c r="B5399" s="89" t="s">
        <v>68</v>
      </c>
      <c r="C5399" s="89" t="s">
        <v>48</v>
      </c>
      <c r="D5399" s="90">
        <v>44840</v>
      </c>
      <c r="AC5399" s="89">
        <v>6</v>
      </c>
      <c r="AI5399" s="89">
        <v>13.166</v>
      </c>
    </row>
    <row r="5400" spans="1:35" s="89" customFormat="1" x14ac:dyDescent="0.45">
      <c r="A5400" s="89" t="s">
        <v>67</v>
      </c>
      <c r="B5400" s="89" t="s">
        <v>68</v>
      </c>
      <c r="C5400" s="89" t="s">
        <v>48</v>
      </c>
      <c r="D5400" s="90">
        <v>44841</v>
      </c>
      <c r="AC5400" s="89">
        <v>6</v>
      </c>
      <c r="AI5400" s="89">
        <v>13.166</v>
      </c>
    </row>
    <row r="5401" spans="1:35" s="89" customFormat="1" x14ac:dyDescent="0.45">
      <c r="A5401" s="89" t="s">
        <v>67</v>
      </c>
      <c r="B5401" s="89" t="s">
        <v>68</v>
      </c>
      <c r="C5401" s="89" t="s">
        <v>48</v>
      </c>
      <c r="D5401" s="90">
        <v>44842</v>
      </c>
      <c r="AC5401" s="89">
        <v>6</v>
      </c>
      <c r="AI5401" s="89">
        <v>13.166</v>
      </c>
    </row>
    <row r="5402" spans="1:35" s="89" customFormat="1" x14ac:dyDescent="0.45">
      <c r="A5402" s="89" t="s">
        <v>67</v>
      </c>
      <c r="B5402" s="89" t="s">
        <v>68</v>
      </c>
      <c r="C5402" s="89" t="s">
        <v>48</v>
      </c>
      <c r="D5402" s="90">
        <v>44843</v>
      </c>
      <c r="AC5402" s="89">
        <v>6</v>
      </c>
      <c r="AI5402" s="89">
        <v>13.166</v>
      </c>
    </row>
    <row r="5403" spans="1:35" s="89" customFormat="1" x14ac:dyDescent="0.45">
      <c r="A5403" s="89" t="s">
        <v>67</v>
      </c>
      <c r="B5403" s="89" t="s">
        <v>68</v>
      </c>
      <c r="C5403" s="89" t="s">
        <v>48</v>
      </c>
      <c r="D5403" s="90">
        <v>44844</v>
      </c>
      <c r="AC5403" s="89">
        <v>6</v>
      </c>
      <c r="AI5403" s="89">
        <v>13.166</v>
      </c>
    </row>
    <row r="5404" spans="1:35" s="89" customFormat="1" x14ac:dyDescent="0.45">
      <c r="A5404" s="89" t="s">
        <v>67</v>
      </c>
      <c r="B5404" s="89" t="s">
        <v>68</v>
      </c>
      <c r="C5404" s="89" t="s">
        <v>48</v>
      </c>
      <c r="D5404" s="90">
        <v>44845</v>
      </c>
      <c r="AC5404" s="89">
        <v>6</v>
      </c>
      <c r="AI5404" s="89">
        <v>13.166</v>
      </c>
    </row>
    <row r="5405" spans="1:35" s="89" customFormat="1" x14ac:dyDescent="0.45">
      <c r="A5405" s="89" t="s">
        <v>67</v>
      </c>
      <c r="B5405" s="89" t="s">
        <v>68</v>
      </c>
      <c r="C5405" s="89" t="s">
        <v>48</v>
      </c>
      <c r="D5405" s="90">
        <v>44846</v>
      </c>
      <c r="AC5405" s="89">
        <v>6</v>
      </c>
      <c r="AI5405" s="89">
        <v>13.166</v>
      </c>
    </row>
    <row r="5406" spans="1:35" s="89" customFormat="1" x14ac:dyDescent="0.45">
      <c r="A5406" s="89" t="s">
        <v>67</v>
      </c>
      <c r="B5406" s="89" t="s">
        <v>68</v>
      </c>
      <c r="C5406" s="89" t="s">
        <v>48</v>
      </c>
      <c r="D5406" s="90">
        <v>44847</v>
      </c>
      <c r="AC5406" s="89">
        <v>6</v>
      </c>
      <c r="AI5406" s="89">
        <v>13.166</v>
      </c>
    </row>
    <row r="5407" spans="1:35" s="89" customFormat="1" x14ac:dyDescent="0.45">
      <c r="A5407" s="89" t="s">
        <v>67</v>
      </c>
      <c r="B5407" s="89" t="s">
        <v>68</v>
      </c>
      <c r="C5407" s="89" t="s">
        <v>48</v>
      </c>
      <c r="D5407" s="90">
        <v>44848</v>
      </c>
      <c r="AC5407" s="89">
        <v>6</v>
      </c>
      <c r="AI5407" s="89">
        <v>13.166</v>
      </c>
    </row>
    <row r="5408" spans="1:35" s="89" customFormat="1" x14ac:dyDescent="0.45">
      <c r="A5408" s="89" t="s">
        <v>67</v>
      </c>
      <c r="B5408" s="89" t="s">
        <v>68</v>
      </c>
      <c r="C5408" s="89" t="s">
        <v>48</v>
      </c>
      <c r="D5408" s="90">
        <v>44849</v>
      </c>
      <c r="AC5408" s="89">
        <v>6</v>
      </c>
      <c r="AI5408" s="89">
        <v>13.166</v>
      </c>
    </row>
    <row r="5409" spans="1:35" s="89" customFormat="1" x14ac:dyDescent="0.45">
      <c r="A5409" s="89" t="s">
        <v>67</v>
      </c>
      <c r="B5409" s="89" t="s">
        <v>68</v>
      </c>
      <c r="C5409" s="89" t="s">
        <v>48</v>
      </c>
      <c r="D5409" s="90">
        <v>44850</v>
      </c>
      <c r="AC5409" s="89">
        <v>6</v>
      </c>
      <c r="AI5409" s="89">
        <v>13.166</v>
      </c>
    </row>
    <row r="5410" spans="1:35" s="89" customFormat="1" x14ac:dyDescent="0.45">
      <c r="A5410" s="89" t="s">
        <v>67</v>
      </c>
      <c r="B5410" s="89" t="s">
        <v>68</v>
      </c>
      <c r="C5410" s="89" t="s">
        <v>48</v>
      </c>
      <c r="D5410" s="90">
        <v>44851</v>
      </c>
      <c r="AC5410" s="89">
        <v>6</v>
      </c>
      <c r="AI5410" s="89">
        <v>13.166</v>
      </c>
    </row>
    <row r="5411" spans="1:35" s="89" customFormat="1" x14ac:dyDescent="0.45">
      <c r="A5411" s="89" t="s">
        <v>67</v>
      </c>
      <c r="B5411" s="89" t="s">
        <v>68</v>
      </c>
      <c r="C5411" s="89" t="s">
        <v>48</v>
      </c>
      <c r="D5411" s="90">
        <v>44852</v>
      </c>
      <c r="AC5411" s="89">
        <v>6</v>
      </c>
      <c r="AI5411" s="89">
        <v>13.166</v>
      </c>
    </row>
    <row r="5412" spans="1:35" s="89" customFormat="1" x14ac:dyDescent="0.45">
      <c r="A5412" s="89" t="s">
        <v>67</v>
      </c>
      <c r="B5412" s="89" t="s">
        <v>68</v>
      </c>
      <c r="C5412" s="89" t="s">
        <v>48</v>
      </c>
      <c r="D5412" s="90">
        <v>44853</v>
      </c>
      <c r="AC5412" s="89">
        <v>6</v>
      </c>
      <c r="AI5412" s="89">
        <v>13.166</v>
      </c>
    </row>
    <row r="5413" spans="1:35" s="89" customFormat="1" x14ac:dyDescent="0.45">
      <c r="A5413" s="89" t="s">
        <v>67</v>
      </c>
      <c r="B5413" s="89" t="s">
        <v>68</v>
      </c>
      <c r="C5413" s="89" t="s">
        <v>48</v>
      </c>
      <c r="D5413" s="90">
        <v>44854</v>
      </c>
      <c r="AC5413" s="89">
        <v>6</v>
      </c>
      <c r="AI5413" s="89">
        <v>13.166</v>
      </c>
    </row>
    <row r="5414" spans="1:35" s="89" customFormat="1" x14ac:dyDescent="0.45">
      <c r="A5414" s="89" t="s">
        <v>67</v>
      </c>
      <c r="B5414" s="89" t="s">
        <v>68</v>
      </c>
      <c r="C5414" s="89" t="s">
        <v>48</v>
      </c>
      <c r="D5414" s="90">
        <v>44855</v>
      </c>
      <c r="AC5414" s="89">
        <v>6</v>
      </c>
      <c r="AI5414" s="89">
        <v>13.166</v>
      </c>
    </row>
    <row r="5415" spans="1:35" s="89" customFormat="1" x14ac:dyDescent="0.45">
      <c r="A5415" s="89" t="s">
        <v>67</v>
      </c>
      <c r="B5415" s="89" t="s">
        <v>68</v>
      </c>
      <c r="C5415" s="89" t="s">
        <v>48</v>
      </c>
      <c r="D5415" s="90">
        <v>44856</v>
      </c>
      <c r="AC5415" s="89">
        <v>6</v>
      </c>
      <c r="AI5415" s="89">
        <v>13.166</v>
      </c>
    </row>
    <row r="5416" spans="1:35" s="89" customFormat="1" x14ac:dyDescent="0.45">
      <c r="A5416" s="89" t="s">
        <v>67</v>
      </c>
      <c r="B5416" s="89" t="s">
        <v>68</v>
      </c>
      <c r="C5416" s="89" t="s">
        <v>48</v>
      </c>
      <c r="D5416" s="90">
        <v>44857</v>
      </c>
      <c r="AC5416" s="89">
        <v>6</v>
      </c>
      <c r="AI5416" s="89">
        <v>13.166</v>
      </c>
    </row>
    <row r="5417" spans="1:35" s="89" customFormat="1" x14ac:dyDescent="0.45">
      <c r="A5417" s="89" t="s">
        <v>67</v>
      </c>
      <c r="B5417" s="89" t="s">
        <v>68</v>
      </c>
      <c r="C5417" s="89" t="s">
        <v>48</v>
      </c>
      <c r="D5417" s="90">
        <v>44858</v>
      </c>
      <c r="AC5417" s="89">
        <v>6</v>
      </c>
      <c r="AI5417" s="89">
        <v>13.166</v>
      </c>
    </row>
    <row r="5418" spans="1:35" s="89" customFormat="1" x14ac:dyDescent="0.45">
      <c r="A5418" s="89" t="s">
        <v>67</v>
      </c>
      <c r="B5418" s="89" t="s">
        <v>68</v>
      </c>
      <c r="C5418" s="89" t="s">
        <v>48</v>
      </c>
      <c r="D5418" s="90">
        <v>44859</v>
      </c>
      <c r="AC5418" s="89">
        <v>6</v>
      </c>
      <c r="AI5418" s="89">
        <v>13.166</v>
      </c>
    </row>
    <row r="5419" spans="1:35" s="89" customFormat="1" x14ac:dyDescent="0.45">
      <c r="A5419" s="89" t="s">
        <v>67</v>
      </c>
      <c r="B5419" s="89" t="s">
        <v>68</v>
      </c>
      <c r="C5419" s="89" t="s">
        <v>48</v>
      </c>
      <c r="D5419" s="90">
        <v>44860</v>
      </c>
      <c r="AC5419" s="89">
        <v>6</v>
      </c>
      <c r="AI5419" s="89">
        <v>13.166</v>
      </c>
    </row>
    <row r="5420" spans="1:35" s="89" customFormat="1" x14ac:dyDescent="0.45">
      <c r="A5420" s="89" t="s">
        <v>67</v>
      </c>
      <c r="B5420" s="89" t="s">
        <v>68</v>
      </c>
      <c r="C5420" s="89" t="s">
        <v>48</v>
      </c>
      <c r="D5420" s="90">
        <v>44861</v>
      </c>
      <c r="AC5420" s="89">
        <v>6</v>
      </c>
      <c r="AI5420" s="89">
        <v>13.166</v>
      </c>
    </row>
    <row r="5421" spans="1:35" s="89" customFormat="1" x14ac:dyDescent="0.45">
      <c r="A5421" s="89" t="s">
        <v>67</v>
      </c>
      <c r="B5421" s="89" t="s">
        <v>68</v>
      </c>
      <c r="C5421" s="89" t="s">
        <v>48</v>
      </c>
      <c r="D5421" s="90">
        <v>44862</v>
      </c>
      <c r="AC5421" s="89">
        <v>6</v>
      </c>
      <c r="AI5421" s="89">
        <v>13.166</v>
      </c>
    </row>
    <row r="5422" spans="1:35" s="89" customFormat="1" x14ac:dyDescent="0.45">
      <c r="A5422" s="89" t="s">
        <v>67</v>
      </c>
      <c r="B5422" s="89" t="s">
        <v>68</v>
      </c>
      <c r="C5422" s="89" t="s">
        <v>48</v>
      </c>
      <c r="D5422" s="90">
        <v>44863</v>
      </c>
      <c r="AC5422" s="89">
        <v>6.25</v>
      </c>
      <c r="AI5422" s="89">
        <v>13.71458333</v>
      </c>
    </row>
    <row r="5423" spans="1:35" s="89" customFormat="1" x14ac:dyDescent="0.45">
      <c r="A5423" s="89" t="s">
        <v>67</v>
      </c>
      <c r="B5423" s="89" t="s">
        <v>68</v>
      </c>
      <c r="C5423" s="89" t="s">
        <v>48</v>
      </c>
      <c r="D5423" s="90">
        <v>44864</v>
      </c>
      <c r="AC5423" s="89">
        <v>6</v>
      </c>
      <c r="AI5423" s="89">
        <v>13.166</v>
      </c>
    </row>
    <row r="5424" spans="1:35" s="89" customFormat="1" x14ac:dyDescent="0.45">
      <c r="A5424" s="89" t="s">
        <v>67</v>
      </c>
      <c r="B5424" s="89" t="s">
        <v>68</v>
      </c>
      <c r="C5424" s="89" t="s">
        <v>48</v>
      </c>
      <c r="D5424" s="90">
        <v>44865</v>
      </c>
      <c r="AC5424" s="89">
        <v>6</v>
      </c>
      <c r="AI5424" s="89">
        <v>13.166</v>
      </c>
    </row>
    <row r="5425" spans="1:35" s="89" customFormat="1" x14ac:dyDescent="0.45">
      <c r="A5425" s="89" t="s">
        <v>67</v>
      </c>
      <c r="B5425" s="89" t="s">
        <v>68</v>
      </c>
      <c r="C5425" s="89" t="s">
        <v>48</v>
      </c>
      <c r="D5425" s="90">
        <v>44866</v>
      </c>
      <c r="AC5425" s="89">
        <v>6</v>
      </c>
      <c r="AI5425" s="89">
        <v>13.166</v>
      </c>
    </row>
    <row r="5426" spans="1:35" s="89" customFormat="1" x14ac:dyDescent="0.45">
      <c r="A5426" s="89" t="s">
        <v>67</v>
      </c>
      <c r="B5426" s="89" t="s">
        <v>68</v>
      </c>
      <c r="C5426" s="89" t="s">
        <v>48</v>
      </c>
      <c r="D5426" s="90">
        <v>44867</v>
      </c>
      <c r="AC5426" s="89">
        <v>6</v>
      </c>
      <c r="AI5426" s="89">
        <v>13.166</v>
      </c>
    </row>
    <row r="5427" spans="1:35" s="89" customFormat="1" x14ac:dyDescent="0.45">
      <c r="A5427" s="89" t="s">
        <v>67</v>
      </c>
      <c r="B5427" s="89" t="s">
        <v>68</v>
      </c>
      <c r="C5427" s="89" t="s">
        <v>48</v>
      </c>
      <c r="D5427" s="90">
        <v>44868</v>
      </c>
      <c r="AC5427" s="89">
        <v>6</v>
      </c>
      <c r="AI5427" s="89">
        <v>13.166</v>
      </c>
    </row>
    <row r="5428" spans="1:35" s="89" customFormat="1" x14ac:dyDescent="0.45">
      <c r="A5428" s="89" t="s">
        <v>67</v>
      </c>
      <c r="B5428" s="89" t="s">
        <v>68</v>
      </c>
      <c r="C5428" s="89" t="s">
        <v>48</v>
      </c>
      <c r="D5428" s="90">
        <v>44869</v>
      </c>
      <c r="AC5428" s="89">
        <v>6</v>
      </c>
      <c r="AI5428" s="89">
        <v>13.166</v>
      </c>
    </row>
    <row r="5429" spans="1:35" s="89" customFormat="1" x14ac:dyDescent="0.45">
      <c r="A5429" s="89" t="s">
        <v>67</v>
      </c>
      <c r="B5429" s="89" t="s">
        <v>68</v>
      </c>
      <c r="C5429" s="89" t="s">
        <v>48</v>
      </c>
      <c r="D5429" s="90">
        <v>44870</v>
      </c>
      <c r="AC5429" s="89">
        <v>6</v>
      </c>
      <c r="AI5429" s="89">
        <v>13.166</v>
      </c>
    </row>
    <row r="5430" spans="1:35" s="89" customFormat="1" x14ac:dyDescent="0.45">
      <c r="A5430" s="89" t="s">
        <v>67</v>
      </c>
      <c r="B5430" s="89" t="s">
        <v>68</v>
      </c>
      <c r="C5430" s="89" t="s">
        <v>48</v>
      </c>
      <c r="D5430" s="90">
        <v>44871</v>
      </c>
      <c r="AC5430" s="89">
        <v>6</v>
      </c>
      <c r="AI5430" s="89">
        <v>13.166</v>
      </c>
    </row>
    <row r="5431" spans="1:35" s="89" customFormat="1" x14ac:dyDescent="0.45">
      <c r="A5431" s="89" t="s">
        <v>67</v>
      </c>
      <c r="B5431" s="89" t="s">
        <v>68</v>
      </c>
      <c r="C5431" s="89" t="s">
        <v>48</v>
      </c>
      <c r="D5431" s="90">
        <v>44872</v>
      </c>
      <c r="AC5431" s="89">
        <v>6</v>
      </c>
      <c r="AI5431" s="89">
        <v>13.166</v>
      </c>
    </row>
    <row r="5432" spans="1:35" s="89" customFormat="1" x14ac:dyDescent="0.45">
      <c r="A5432" s="89" t="s">
        <v>67</v>
      </c>
      <c r="B5432" s="89" t="s">
        <v>68</v>
      </c>
      <c r="C5432" s="89" t="s">
        <v>48</v>
      </c>
      <c r="D5432" s="90">
        <v>44873</v>
      </c>
      <c r="AC5432" s="89">
        <v>6</v>
      </c>
      <c r="AI5432" s="89">
        <v>13.166</v>
      </c>
    </row>
    <row r="5433" spans="1:35" s="89" customFormat="1" x14ac:dyDescent="0.45">
      <c r="A5433" s="89" t="s">
        <v>67</v>
      </c>
      <c r="B5433" s="89" t="s">
        <v>68</v>
      </c>
      <c r="C5433" s="89" t="s">
        <v>48</v>
      </c>
      <c r="D5433" s="90">
        <v>44874</v>
      </c>
      <c r="AC5433" s="89">
        <v>6</v>
      </c>
      <c r="AI5433" s="89">
        <v>13.166</v>
      </c>
    </row>
    <row r="5434" spans="1:35" s="89" customFormat="1" x14ac:dyDescent="0.45">
      <c r="A5434" s="89" t="s">
        <v>67</v>
      </c>
      <c r="B5434" s="89" t="s">
        <v>68</v>
      </c>
      <c r="C5434" s="89" t="s">
        <v>48</v>
      </c>
      <c r="D5434" s="90">
        <v>44875</v>
      </c>
      <c r="AC5434" s="89">
        <v>6</v>
      </c>
      <c r="AI5434" s="89">
        <v>13.166</v>
      </c>
    </row>
    <row r="5435" spans="1:35" s="89" customFormat="1" x14ac:dyDescent="0.45">
      <c r="A5435" s="89" t="s">
        <v>67</v>
      </c>
      <c r="B5435" s="89" t="s">
        <v>68</v>
      </c>
      <c r="C5435" s="89" t="s">
        <v>48</v>
      </c>
      <c r="D5435" s="90">
        <v>44876</v>
      </c>
      <c r="AC5435" s="89">
        <v>6</v>
      </c>
      <c r="AI5435" s="89">
        <v>13.166</v>
      </c>
    </row>
    <row r="5436" spans="1:35" s="89" customFormat="1" x14ac:dyDescent="0.45">
      <c r="A5436" s="89" t="s">
        <v>67</v>
      </c>
      <c r="B5436" s="89" t="s">
        <v>68</v>
      </c>
      <c r="C5436" s="89" t="s">
        <v>48</v>
      </c>
      <c r="D5436" s="90">
        <v>44877</v>
      </c>
      <c r="AC5436" s="89">
        <v>6</v>
      </c>
      <c r="AI5436" s="89">
        <v>13.166</v>
      </c>
    </row>
    <row r="5437" spans="1:35" s="89" customFormat="1" x14ac:dyDescent="0.45">
      <c r="A5437" s="89" t="s">
        <v>67</v>
      </c>
      <c r="B5437" s="89" t="s">
        <v>68</v>
      </c>
      <c r="C5437" s="89" t="s">
        <v>48</v>
      </c>
      <c r="D5437" s="90">
        <v>44878</v>
      </c>
      <c r="AC5437" s="89">
        <v>6</v>
      </c>
      <c r="AI5437" s="89">
        <v>13.166</v>
      </c>
    </row>
    <row r="5438" spans="1:35" s="89" customFormat="1" x14ac:dyDescent="0.45">
      <c r="A5438" s="89" t="s">
        <v>67</v>
      </c>
      <c r="B5438" s="89" t="s">
        <v>68</v>
      </c>
      <c r="C5438" s="89" t="s">
        <v>48</v>
      </c>
      <c r="D5438" s="90">
        <v>44879</v>
      </c>
      <c r="AC5438" s="89">
        <v>6</v>
      </c>
      <c r="AI5438" s="89">
        <v>13.166</v>
      </c>
    </row>
    <row r="5439" spans="1:35" s="89" customFormat="1" x14ac:dyDescent="0.45">
      <c r="A5439" s="89" t="s">
        <v>67</v>
      </c>
      <c r="B5439" s="89" t="s">
        <v>68</v>
      </c>
      <c r="C5439" s="89" t="s">
        <v>48</v>
      </c>
      <c r="D5439" s="90">
        <v>44880</v>
      </c>
      <c r="AC5439" s="89">
        <v>6</v>
      </c>
      <c r="AI5439" s="89">
        <v>13.166</v>
      </c>
    </row>
    <row r="5440" spans="1:35" s="89" customFormat="1" x14ac:dyDescent="0.45">
      <c r="A5440" s="89" t="s">
        <v>67</v>
      </c>
      <c r="B5440" s="89" t="s">
        <v>68</v>
      </c>
      <c r="C5440" s="89" t="s">
        <v>48</v>
      </c>
      <c r="D5440" s="90">
        <v>44881</v>
      </c>
      <c r="AC5440" s="89">
        <v>6</v>
      </c>
      <c r="AI5440" s="89">
        <v>13.166</v>
      </c>
    </row>
    <row r="5441" spans="1:35" s="89" customFormat="1" x14ac:dyDescent="0.45">
      <c r="A5441" s="89" t="s">
        <v>67</v>
      </c>
      <c r="B5441" s="89" t="s">
        <v>68</v>
      </c>
      <c r="C5441" s="89" t="s">
        <v>48</v>
      </c>
      <c r="D5441" s="90">
        <v>44882</v>
      </c>
      <c r="AC5441" s="89">
        <v>6</v>
      </c>
      <c r="AI5441" s="89">
        <v>13.166</v>
      </c>
    </row>
    <row r="5442" spans="1:35" s="89" customFormat="1" x14ac:dyDescent="0.45">
      <c r="A5442" s="89" t="s">
        <v>67</v>
      </c>
      <c r="B5442" s="89" t="s">
        <v>68</v>
      </c>
      <c r="C5442" s="89" t="s">
        <v>48</v>
      </c>
      <c r="D5442" s="90">
        <v>44883</v>
      </c>
      <c r="AC5442" s="89">
        <v>6</v>
      </c>
      <c r="AI5442" s="89">
        <v>13.166</v>
      </c>
    </row>
    <row r="5443" spans="1:35" s="89" customFormat="1" x14ac:dyDescent="0.45">
      <c r="A5443" s="89" t="s">
        <v>67</v>
      </c>
      <c r="B5443" s="89" t="s">
        <v>68</v>
      </c>
      <c r="C5443" s="89" t="s">
        <v>48</v>
      </c>
      <c r="D5443" s="90">
        <v>44884</v>
      </c>
      <c r="AC5443" s="89">
        <v>6</v>
      </c>
      <c r="AI5443" s="89">
        <v>13.166</v>
      </c>
    </row>
    <row r="5444" spans="1:35" s="89" customFormat="1" x14ac:dyDescent="0.45">
      <c r="A5444" s="89" t="s">
        <v>67</v>
      </c>
      <c r="B5444" s="89" t="s">
        <v>68</v>
      </c>
      <c r="C5444" s="89" t="s">
        <v>48</v>
      </c>
      <c r="D5444" s="90">
        <v>44885</v>
      </c>
      <c r="AC5444" s="89">
        <v>6</v>
      </c>
      <c r="AI5444" s="89">
        <v>13.166</v>
      </c>
    </row>
    <row r="5445" spans="1:35" s="89" customFormat="1" x14ac:dyDescent="0.45">
      <c r="A5445" s="89" t="s">
        <v>67</v>
      </c>
      <c r="B5445" s="89" t="s">
        <v>68</v>
      </c>
      <c r="C5445" s="89" t="s">
        <v>48</v>
      </c>
      <c r="D5445" s="90">
        <v>44886</v>
      </c>
      <c r="AC5445" s="89">
        <v>6</v>
      </c>
      <c r="AI5445" s="89">
        <v>13.166</v>
      </c>
    </row>
    <row r="5446" spans="1:35" s="89" customFormat="1" x14ac:dyDescent="0.45">
      <c r="A5446" s="89" t="s">
        <v>67</v>
      </c>
      <c r="B5446" s="89" t="s">
        <v>68</v>
      </c>
      <c r="C5446" s="89" t="s">
        <v>48</v>
      </c>
      <c r="D5446" s="90">
        <v>44887</v>
      </c>
      <c r="AC5446" s="89">
        <v>6</v>
      </c>
      <c r="AI5446" s="89">
        <v>13.166</v>
      </c>
    </row>
    <row r="5447" spans="1:35" s="89" customFormat="1" x14ac:dyDescent="0.45">
      <c r="A5447" s="89" t="s">
        <v>67</v>
      </c>
      <c r="B5447" s="89" t="s">
        <v>68</v>
      </c>
      <c r="C5447" s="89" t="s">
        <v>48</v>
      </c>
      <c r="D5447" s="90">
        <v>44888</v>
      </c>
      <c r="AC5447" s="89">
        <v>6</v>
      </c>
      <c r="AI5447" s="89">
        <v>13.166</v>
      </c>
    </row>
    <row r="5448" spans="1:35" s="89" customFormat="1" x14ac:dyDescent="0.45">
      <c r="A5448" s="89" t="s">
        <v>67</v>
      </c>
      <c r="B5448" s="89" t="s">
        <v>68</v>
      </c>
      <c r="C5448" s="89" t="s">
        <v>48</v>
      </c>
      <c r="D5448" s="90">
        <v>44889</v>
      </c>
      <c r="AC5448" s="89">
        <v>6</v>
      </c>
      <c r="AI5448" s="89">
        <v>13.166</v>
      </c>
    </row>
    <row r="5449" spans="1:35" s="89" customFormat="1" x14ac:dyDescent="0.45">
      <c r="A5449" s="89" t="s">
        <v>67</v>
      </c>
      <c r="B5449" s="89" t="s">
        <v>68</v>
      </c>
      <c r="C5449" s="89" t="s">
        <v>48</v>
      </c>
      <c r="D5449" s="90">
        <v>44890</v>
      </c>
      <c r="AC5449" s="89">
        <v>6</v>
      </c>
      <c r="AI5449" s="89">
        <v>13.166</v>
      </c>
    </row>
    <row r="5450" spans="1:35" s="89" customFormat="1" x14ac:dyDescent="0.45">
      <c r="A5450" s="89" t="s">
        <v>67</v>
      </c>
      <c r="B5450" s="89" t="s">
        <v>68</v>
      </c>
      <c r="C5450" s="89" t="s">
        <v>48</v>
      </c>
      <c r="D5450" s="90">
        <v>44891</v>
      </c>
      <c r="AC5450" s="89">
        <v>6</v>
      </c>
      <c r="AI5450" s="89">
        <v>13.166</v>
      </c>
    </row>
    <row r="5451" spans="1:35" s="89" customFormat="1" x14ac:dyDescent="0.45">
      <c r="A5451" s="89" t="s">
        <v>67</v>
      </c>
      <c r="B5451" s="89" t="s">
        <v>68</v>
      </c>
      <c r="C5451" s="89" t="s">
        <v>48</v>
      </c>
      <c r="D5451" s="90">
        <v>44892</v>
      </c>
      <c r="AC5451" s="89">
        <v>6</v>
      </c>
      <c r="AI5451" s="89">
        <v>13.166</v>
      </c>
    </row>
    <row r="5452" spans="1:35" s="89" customFormat="1" x14ac:dyDescent="0.45">
      <c r="A5452" s="89" t="s">
        <v>67</v>
      </c>
      <c r="B5452" s="89" t="s">
        <v>68</v>
      </c>
      <c r="C5452" s="89" t="s">
        <v>48</v>
      </c>
      <c r="D5452" s="90">
        <v>44893</v>
      </c>
      <c r="AC5452" s="89">
        <v>6</v>
      </c>
      <c r="AI5452" s="89">
        <v>13.166</v>
      </c>
    </row>
    <row r="5453" spans="1:35" s="89" customFormat="1" x14ac:dyDescent="0.45">
      <c r="A5453" s="89" t="s">
        <v>67</v>
      </c>
      <c r="B5453" s="89" t="s">
        <v>68</v>
      </c>
      <c r="C5453" s="89" t="s">
        <v>48</v>
      </c>
      <c r="D5453" s="90">
        <v>44894</v>
      </c>
      <c r="AC5453" s="89">
        <v>6</v>
      </c>
      <c r="AI5453" s="89">
        <v>13.166</v>
      </c>
    </row>
    <row r="5454" spans="1:35" s="89" customFormat="1" x14ac:dyDescent="0.45">
      <c r="A5454" s="89" t="s">
        <v>67</v>
      </c>
      <c r="B5454" s="89" t="s">
        <v>68</v>
      </c>
      <c r="C5454" s="89" t="s">
        <v>48</v>
      </c>
      <c r="D5454" s="90">
        <v>44895</v>
      </c>
      <c r="AC5454" s="89">
        <v>6</v>
      </c>
      <c r="AI5454" s="89">
        <v>13.166</v>
      </c>
    </row>
    <row r="5455" spans="1:35" s="89" customFormat="1" x14ac:dyDescent="0.45">
      <c r="A5455" s="89" t="s">
        <v>67</v>
      </c>
      <c r="B5455" s="89" t="s">
        <v>68</v>
      </c>
      <c r="C5455" s="89" t="s">
        <v>48</v>
      </c>
      <c r="D5455" s="90">
        <v>44896</v>
      </c>
      <c r="AC5455" s="89">
        <v>6</v>
      </c>
      <c r="AI5455" s="89">
        <v>13.166</v>
      </c>
    </row>
    <row r="5456" spans="1:35" s="89" customFormat="1" x14ac:dyDescent="0.45">
      <c r="A5456" s="89" t="s">
        <v>67</v>
      </c>
      <c r="B5456" s="89" t="s">
        <v>68</v>
      </c>
      <c r="C5456" s="89" t="s">
        <v>48</v>
      </c>
      <c r="D5456" s="90">
        <v>44897</v>
      </c>
      <c r="AC5456" s="89">
        <v>6</v>
      </c>
      <c r="AI5456" s="89">
        <v>13.166</v>
      </c>
    </row>
    <row r="5457" spans="1:35" s="89" customFormat="1" x14ac:dyDescent="0.45">
      <c r="A5457" s="89" t="s">
        <v>67</v>
      </c>
      <c r="B5457" s="89" t="s">
        <v>68</v>
      </c>
      <c r="C5457" s="89" t="s">
        <v>48</v>
      </c>
      <c r="D5457" s="90">
        <v>44898</v>
      </c>
      <c r="AC5457" s="89">
        <v>6</v>
      </c>
      <c r="AI5457" s="89">
        <v>13.166</v>
      </c>
    </row>
    <row r="5458" spans="1:35" s="89" customFormat="1" x14ac:dyDescent="0.45">
      <c r="A5458" s="89" t="s">
        <v>67</v>
      </c>
      <c r="B5458" s="89" t="s">
        <v>68</v>
      </c>
      <c r="C5458" s="89" t="s">
        <v>48</v>
      </c>
      <c r="D5458" s="90">
        <v>44899</v>
      </c>
      <c r="AC5458" s="89">
        <v>6</v>
      </c>
      <c r="AI5458" s="89">
        <v>13.166</v>
      </c>
    </row>
    <row r="5459" spans="1:35" s="89" customFormat="1" x14ac:dyDescent="0.45">
      <c r="A5459" s="89" t="s">
        <v>67</v>
      </c>
      <c r="B5459" s="89" t="s">
        <v>68</v>
      </c>
      <c r="C5459" s="89" t="s">
        <v>48</v>
      </c>
      <c r="D5459" s="90">
        <v>44900</v>
      </c>
      <c r="AC5459" s="89">
        <v>6</v>
      </c>
      <c r="AI5459" s="89">
        <v>13.166</v>
      </c>
    </row>
    <row r="5460" spans="1:35" s="89" customFormat="1" x14ac:dyDescent="0.45">
      <c r="A5460" s="89" t="s">
        <v>67</v>
      </c>
      <c r="B5460" s="89" t="s">
        <v>68</v>
      </c>
      <c r="C5460" s="89" t="s">
        <v>48</v>
      </c>
      <c r="D5460" s="90">
        <v>44901</v>
      </c>
      <c r="AC5460" s="89">
        <v>6</v>
      </c>
      <c r="AI5460" s="89">
        <v>13.166</v>
      </c>
    </row>
    <row r="5461" spans="1:35" s="89" customFormat="1" x14ac:dyDescent="0.45">
      <c r="A5461" s="89" t="s">
        <v>67</v>
      </c>
      <c r="B5461" s="89" t="s">
        <v>68</v>
      </c>
      <c r="C5461" s="89" t="s">
        <v>48</v>
      </c>
      <c r="D5461" s="90">
        <v>44902</v>
      </c>
      <c r="AC5461" s="89">
        <v>6</v>
      </c>
      <c r="AI5461" s="89">
        <v>13.166</v>
      </c>
    </row>
    <row r="5462" spans="1:35" s="89" customFormat="1" x14ac:dyDescent="0.45">
      <c r="A5462" s="89" t="s">
        <v>67</v>
      </c>
      <c r="B5462" s="89" t="s">
        <v>68</v>
      </c>
      <c r="C5462" s="89" t="s">
        <v>48</v>
      </c>
      <c r="D5462" s="90">
        <v>44903</v>
      </c>
      <c r="AC5462" s="89">
        <v>6</v>
      </c>
      <c r="AI5462" s="89">
        <v>13.166</v>
      </c>
    </row>
    <row r="5463" spans="1:35" s="89" customFormat="1" x14ac:dyDescent="0.45">
      <c r="A5463" s="89" t="s">
        <v>67</v>
      </c>
      <c r="B5463" s="89" t="s">
        <v>68</v>
      </c>
      <c r="C5463" s="89" t="s">
        <v>48</v>
      </c>
      <c r="D5463" s="90">
        <v>44904</v>
      </c>
      <c r="AC5463" s="89">
        <v>6</v>
      </c>
      <c r="AI5463" s="89">
        <v>13.166</v>
      </c>
    </row>
    <row r="5464" spans="1:35" s="89" customFormat="1" x14ac:dyDescent="0.45">
      <c r="A5464" s="89" t="s">
        <v>67</v>
      </c>
      <c r="B5464" s="89" t="s">
        <v>68</v>
      </c>
      <c r="C5464" s="89" t="s">
        <v>48</v>
      </c>
      <c r="D5464" s="90">
        <v>44905</v>
      </c>
      <c r="AC5464" s="89">
        <v>6</v>
      </c>
      <c r="AI5464" s="89">
        <v>13.166</v>
      </c>
    </row>
    <row r="5465" spans="1:35" s="89" customFormat="1" x14ac:dyDescent="0.45">
      <c r="A5465" s="89" t="s">
        <v>67</v>
      </c>
      <c r="B5465" s="89" t="s">
        <v>68</v>
      </c>
      <c r="C5465" s="89" t="s">
        <v>48</v>
      </c>
      <c r="D5465" s="90">
        <v>44906</v>
      </c>
      <c r="AC5465" s="89">
        <v>6</v>
      </c>
      <c r="AI5465" s="89">
        <v>13.166</v>
      </c>
    </row>
    <row r="5466" spans="1:35" s="89" customFormat="1" x14ac:dyDescent="0.45">
      <c r="A5466" s="89" t="s">
        <v>67</v>
      </c>
      <c r="B5466" s="89" t="s">
        <v>68</v>
      </c>
      <c r="C5466" s="89" t="s">
        <v>48</v>
      </c>
      <c r="D5466" s="90">
        <v>44907</v>
      </c>
      <c r="AC5466" s="89">
        <v>6</v>
      </c>
      <c r="AI5466" s="89">
        <v>13.166</v>
      </c>
    </row>
    <row r="5467" spans="1:35" s="89" customFormat="1" x14ac:dyDescent="0.45">
      <c r="A5467" s="89" t="s">
        <v>67</v>
      </c>
      <c r="B5467" s="89" t="s">
        <v>68</v>
      </c>
      <c r="C5467" s="89" t="s">
        <v>48</v>
      </c>
      <c r="D5467" s="90">
        <v>44908</v>
      </c>
      <c r="AC5467" s="89">
        <v>6</v>
      </c>
      <c r="AI5467" s="89">
        <v>13.166</v>
      </c>
    </row>
    <row r="5468" spans="1:35" s="89" customFormat="1" x14ac:dyDescent="0.45">
      <c r="A5468" s="89" t="s">
        <v>67</v>
      </c>
      <c r="B5468" s="89" t="s">
        <v>68</v>
      </c>
      <c r="C5468" s="89" t="s">
        <v>48</v>
      </c>
      <c r="D5468" s="90">
        <v>44909</v>
      </c>
      <c r="AC5468" s="89">
        <v>6</v>
      </c>
      <c r="AI5468" s="89">
        <v>13.166</v>
      </c>
    </row>
    <row r="5469" spans="1:35" s="89" customFormat="1" x14ac:dyDescent="0.45">
      <c r="A5469" s="89" t="s">
        <v>67</v>
      </c>
      <c r="B5469" s="89" t="s">
        <v>68</v>
      </c>
      <c r="C5469" s="89" t="s">
        <v>48</v>
      </c>
      <c r="D5469" s="90">
        <v>44910</v>
      </c>
      <c r="AC5469" s="89">
        <v>6</v>
      </c>
      <c r="AI5469" s="89">
        <v>13.166</v>
      </c>
    </row>
    <row r="5470" spans="1:35" s="89" customFormat="1" x14ac:dyDescent="0.45">
      <c r="A5470" s="89" t="s">
        <v>67</v>
      </c>
      <c r="B5470" s="89" t="s">
        <v>68</v>
      </c>
      <c r="C5470" s="89" t="s">
        <v>48</v>
      </c>
      <c r="D5470" s="90">
        <v>44911</v>
      </c>
      <c r="AC5470" s="89">
        <v>6</v>
      </c>
      <c r="AI5470" s="89">
        <v>13.166</v>
      </c>
    </row>
    <row r="5471" spans="1:35" s="89" customFormat="1" x14ac:dyDescent="0.45">
      <c r="A5471" s="89" t="s">
        <v>67</v>
      </c>
      <c r="B5471" s="89" t="s">
        <v>68</v>
      </c>
      <c r="C5471" s="89" t="s">
        <v>48</v>
      </c>
      <c r="D5471" s="90">
        <v>44912</v>
      </c>
      <c r="AC5471" s="89">
        <v>6</v>
      </c>
      <c r="AI5471" s="89">
        <v>13.166</v>
      </c>
    </row>
    <row r="5472" spans="1:35" s="89" customFormat="1" x14ac:dyDescent="0.45">
      <c r="A5472" s="89" t="s">
        <v>67</v>
      </c>
      <c r="B5472" s="89" t="s">
        <v>68</v>
      </c>
      <c r="C5472" s="89" t="s">
        <v>48</v>
      </c>
      <c r="D5472" s="90">
        <v>44913</v>
      </c>
      <c r="AC5472" s="89">
        <v>6</v>
      </c>
      <c r="AI5472" s="89">
        <v>13.166</v>
      </c>
    </row>
    <row r="5473" spans="1:35" s="89" customFormat="1" x14ac:dyDescent="0.45">
      <c r="A5473" s="89" t="s">
        <v>67</v>
      </c>
      <c r="B5473" s="89" t="s">
        <v>68</v>
      </c>
      <c r="C5473" s="89" t="s">
        <v>48</v>
      </c>
      <c r="D5473" s="90">
        <v>44914</v>
      </c>
      <c r="AC5473" s="89">
        <v>6</v>
      </c>
      <c r="AI5473" s="89">
        <v>13.166</v>
      </c>
    </row>
    <row r="5474" spans="1:35" s="89" customFormat="1" x14ac:dyDescent="0.45">
      <c r="A5474" s="89" t="s">
        <v>67</v>
      </c>
      <c r="B5474" s="89" t="s">
        <v>68</v>
      </c>
      <c r="C5474" s="89" t="s">
        <v>48</v>
      </c>
      <c r="D5474" s="90">
        <v>44915</v>
      </c>
      <c r="AC5474" s="89">
        <v>6</v>
      </c>
      <c r="AI5474" s="89">
        <v>13.166</v>
      </c>
    </row>
    <row r="5475" spans="1:35" s="89" customFormat="1" x14ac:dyDescent="0.45">
      <c r="A5475" s="89" t="s">
        <v>67</v>
      </c>
      <c r="B5475" s="89" t="s">
        <v>68</v>
      </c>
      <c r="C5475" s="89" t="s">
        <v>48</v>
      </c>
      <c r="D5475" s="90">
        <v>44916</v>
      </c>
      <c r="AC5475" s="89">
        <v>6</v>
      </c>
      <c r="AI5475" s="89">
        <v>13.166</v>
      </c>
    </row>
    <row r="5476" spans="1:35" s="89" customFormat="1" x14ac:dyDescent="0.45">
      <c r="A5476" s="89" t="s">
        <v>67</v>
      </c>
      <c r="B5476" s="89" t="s">
        <v>68</v>
      </c>
      <c r="C5476" s="89" t="s">
        <v>48</v>
      </c>
      <c r="D5476" s="90">
        <v>44917</v>
      </c>
      <c r="AC5476" s="89">
        <v>6</v>
      </c>
      <c r="AI5476" s="89">
        <v>13.166</v>
      </c>
    </row>
    <row r="5477" spans="1:35" s="89" customFormat="1" x14ac:dyDescent="0.45">
      <c r="A5477" s="89" t="s">
        <v>67</v>
      </c>
      <c r="B5477" s="89" t="s">
        <v>68</v>
      </c>
      <c r="C5477" s="89" t="s">
        <v>48</v>
      </c>
      <c r="D5477" s="90">
        <v>44918</v>
      </c>
      <c r="AC5477" s="89">
        <v>6</v>
      </c>
      <c r="AI5477" s="89">
        <v>13.166</v>
      </c>
    </row>
    <row r="5478" spans="1:35" s="89" customFormat="1" x14ac:dyDescent="0.45">
      <c r="A5478" s="89" t="s">
        <v>67</v>
      </c>
      <c r="B5478" s="89" t="s">
        <v>68</v>
      </c>
      <c r="C5478" s="89" t="s">
        <v>48</v>
      </c>
      <c r="D5478" s="90">
        <v>44919</v>
      </c>
      <c r="AC5478" s="89">
        <v>6</v>
      </c>
      <c r="AI5478" s="89">
        <v>13.166</v>
      </c>
    </row>
    <row r="5479" spans="1:35" s="89" customFormat="1" x14ac:dyDescent="0.45">
      <c r="A5479" s="89" t="s">
        <v>67</v>
      </c>
      <c r="B5479" s="89" t="s">
        <v>68</v>
      </c>
      <c r="C5479" s="89" t="s">
        <v>48</v>
      </c>
      <c r="D5479" s="90">
        <v>44920</v>
      </c>
      <c r="AC5479" s="89">
        <v>6</v>
      </c>
      <c r="AI5479" s="89">
        <v>13.166</v>
      </c>
    </row>
    <row r="5480" spans="1:35" s="89" customFormat="1" x14ac:dyDescent="0.45">
      <c r="A5480" s="89" t="s">
        <v>67</v>
      </c>
      <c r="B5480" s="89" t="s">
        <v>68</v>
      </c>
      <c r="C5480" s="89" t="s">
        <v>48</v>
      </c>
      <c r="D5480" s="90">
        <v>44921</v>
      </c>
      <c r="AC5480" s="89">
        <v>6</v>
      </c>
      <c r="AI5480" s="89">
        <v>13.166</v>
      </c>
    </row>
    <row r="5481" spans="1:35" s="89" customFormat="1" x14ac:dyDescent="0.45">
      <c r="A5481" s="89" t="s">
        <v>67</v>
      </c>
      <c r="B5481" s="89" t="s">
        <v>68</v>
      </c>
      <c r="C5481" s="89" t="s">
        <v>48</v>
      </c>
      <c r="D5481" s="90">
        <v>44922</v>
      </c>
      <c r="AC5481" s="89">
        <v>6</v>
      </c>
      <c r="AI5481" s="89">
        <v>13.166</v>
      </c>
    </row>
    <row r="5482" spans="1:35" s="89" customFormat="1" x14ac:dyDescent="0.45">
      <c r="A5482" s="89" t="s">
        <v>67</v>
      </c>
      <c r="B5482" s="89" t="s">
        <v>68</v>
      </c>
      <c r="C5482" s="89" t="s">
        <v>48</v>
      </c>
      <c r="D5482" s="90">
        <v>44923</v>
      </c>
      <c r="AC5482" s="89">
        <v>6</v>
      </c>
      <c r="AI5482" s="89">
        <v>13.166</v>
      </c>
    </row>
    <row r="5483" spans="1:35" s="89" customFormat="1" x14ac:dyDescent="0.45">
      <c r="A5483" s="89" t="s">
        <v>67</v>
      </c>
      <c r="B5483" s="89" t="s">
        <v>68</v>
      </c>
      <c r="C5483" s="89" t="s">
        <v>48</v>
      </c>
      <c r="D5483" s="90">
        <v>44924</v>
      </c>
      <c r="AC5483" s="89">
        <v>6</v>
      </c>
      <c r="AI5483" s="89">
        <v>13.166</v>
      </c>
    </row>
    <row r="5484" spans="1:35" s="89" customFormat="1" x14ac:dyDescent="0.45">
      <c r="A5484" s="89" t="s">
        <v>67</v>
      </c>
      <c r="B5484" s="89" t="s">
        <v>68</v>
      </c>
      <c r="C5484" s="89" t="s">
        <v>48</v>
      </c>
      <c r="D5484" s="90">
        <v>44925</v>
      </c>
      <c r="AC5484" s="89">
        <v>6</v>
      </c>
      <c r="AI5484" s="89">
        <v>13.166</v>
      </c>
    </row>
    <row r="5485" spans="1:35" s="89" customFormat="1" x14ac:dyDescent="0.45">
      <c r="A5485" s="89" t="s">
        <v>67</v>
      </c>
      <c r="B5485" s="89" t="s">
        <v>68</v>
      </c>
      <c r="C5485" s="89" t="s">
        <v>48</v>
      </c>
      <c r="D5485" s="90">
        <v>44926</v>
      </c>
      <c r="AI5485" s="89">
        <v>13.166</v>
      </c>
    </row>
    <row r="5486" spans="1:35" s="89" customFormat="1" x14ac:dyDescent="0.45">
      <c r="A5486" s="89" t="s">
        <v>69</v>
      </c>
      <c r="B5486" s="89" t="s">
        <v>70</v>
      </c>
      <c r="C5486" s="89" t="s">
        <v>47</v>
      </c>
      <c r="D5486" s="90">
        <v>44562</v>
      </c>
      <c r="AC5486" s="89">
        <v>1.2</v>
      </c>
      <c r="AI5486" s="89">
        <v>2.9922200000000001</v>
      </c>
    </row>
    <row r="5487" spans="1:35" s="89" customFormat="1" x14ac:dyDescent="0.45">
      <c r="A5487" s="89" t="s">
        <v>69</v>
      </c>
      <c r="B5487" s="89" t="s">
        <v>70</v>
      </c>
      <c r="C5487" s="89" t="s">
        <v>47</v>
      </c>
      <c r="D5487" s="90">
        <v>44563</v>
      </c>
      <c r="AC5487" s="89">
        <v>1.2</v>
      </c>
      <c r="AI5487" s="89">
        <v>2.9922200000000001</v>
      </c>
    </row>
    <row r="5488" spans="1:35" s="89" customFormat="1" x14ac:dyDescent="0.45">
      <c r="A5488" s="89" t="s">
        <v>69</v>
      </c>
      <c r="B5488" s="89" t="s">
        <v>70</v>
      </c>
      <c r="C5488" s="89" t="s">
        <v>47</v>
      </c>
      <c r="D5488" s="90">
        <v>44564</v>
      </c>
      <c r="AC5488" s="89">
        <v>1.2</v>
      </c>
      <c r="AI5488" s="89">
        <v>2.9922200000000001</v>
      </c>
    </row>
    <row r="5489" spans="1:35" s="89" customFormat="1" x14ac:dyDescent="0.45">
      <c r="A5489" s="89" t="s">
        <v>69</v>
      </c>
      <c r="B5489" s="89" t="s">
        <v>70</v>
      </c>
      <c r="C5489" s="89" t="s">
        <v>47</v>
      </c>
      <c r="D5489" s="90">
        <v>44565</v>
      </c>
      <c r="AC5489" s="89">
        <v>1.2</v>
      </c>
      <c r="AI5489" s="89">
        <v>2.9922200000000001</v>
      </c>
    </row>
    <row r="5490" spans="1:35" s="89" customFormat="1" x14ac:dyDescent="0.45">
      <c r="A5490" s="89" t="s">
        <v>69</v>
      </c>
      <c r="B5490" s="89" t="s">
        <v>70</v>
      </c>
      <c r="C5490" s="89" t="s">
        <v>47</v>
      </c>
      <c r="D5490" s="90">
        <v>44566</v>
      </c>
      <c r="AC5490" s="89">
        <v>1.2</v>
      </c>
      <c r="AI5490" s="89">
        <v>2.9922200000000001</v>
      </c>
    </row>
    <row r="5491" spans="1:35" s="89" customFormat="1" x14ac:dyDescent="0.45">
      <c r="A5491" s="89" t="s">
        <v>69</v>
      </c>
      <c r="B5491" s="89" t="s">
        <v>70</v>
      </c>
      <c r="C5491" s="89" t="s">
        <v>47</v>
      </c>
      <c r="D5491" s="90">
        <v>44567</v>
      </c>
      <c r="AC5491" s="89">
        <v>1.2</v>
      </c>
      <c r="AI5491" s="89">
        <v>2.9922200000000001</v>
      </c>
    </row>
    <row r="5492" spans="1:35" s="89" customFormat="1" x14ac:dyDescent="0.45">
      <c r="A5492" s="89" t="s">
        <v>69</v>
      </c>
      <c r="B5492" s="89" t="s">
        <v>70</v>
      </c>
      <c r="C5492" s="89" t="s">
        <v>47</v>
      </c>
      <c r="D5492" s="90">
        <v>44568</v>
      </c>
      <c r="AC5492" s="89">
        <v>1.2</v>
      </c>
      <c r="AI5492" s="89">
        <v>2.9922200000000001</v>
      </c>
    </row>
    <row r="5493" spans="1:35" s="89" customFormat="1" x14ac:dyDescent="0.45">
      <c r="A5493" s="89" t="s">
        <v>69</v>
      </c>
      <c r="B5493" s="89" t="s">
        <v>70</v>
      </c>
      <c r="C5493" s="89" t="s">
        <v>47</v>
      </c>
      <c r="D5493" s="90">
        <v>44569</v>
      </c>
      <c r="AC5493" s="89">
        <v>1.2</v>
      </c>
      <c r="AI5493" s="89">
        <v>2.9922200000000001</v>
      </c>
    </row>
    <row r="5494" spans="1:35" s="89" customFormat="1" x14ac:dyDescent="0.45">
      <c r="A5494" s="89" t="s">
        <v>69</v>
      </c>
      <c r="B5494" s="89" t="s">
        <v>70</v>
      </c>
      <c r="C5494" s="89" t="s">
        <v>47</v>
      </c>
      <c r="D5494" s="90">
        <v>44570</v>
      </c>
      <c r="AC5494" s="89">
        <v>1.2</v>
      </c>
      <c r="AI5494" s="89">
        <v>2.9922200000000001</v>
      </c>
    </row>
    <row r="5495" spans="1:35" s="89" customFormat="1" x14ac:dyDescent="0.45">
      <c r="A5495" s="89" t="s">
        <v>69</v>
      </c>
      <c r="B5495" s="89" t="s">
        <v>70</v>
      </c>
      <c r="C5495" s="89" t="s">
        <v>47</v>
      </c>
      <c r="D5495" s="90">
        <v>44571</v>
      </c>
      <c r="AC5495" s="89">
        <v>1.2</v>
      </c>
      <c r="AI5495" s="89">
        <v>2.9922200000000001</v>
      </c>
    </row>
    <row r="5496" spans="1:35" s="89" customFormat="1" x14ac:dyDescent="0.45">
      <c r="A5496" s="89" t="s">
        <v>69</v>
      </c>
      <c r="B5496" s="89" t="s">
        <v>70</v>
      </c>
      <c r="C5496" s="89" t="s">
        <v>47</v>
      </c>
      <c r="D5496" s="90">
        <v>44572</v>
      </c>
      <c r="AC5496" s="89">
        <v>1.2</v>
      </c>
      <c r="AI5496" s="89">
        <v>2.9922200000000001</v>
      </c>
    </row>
    <row r="5497" spans="1:35" s="89" customFormat="1" x14ac:dyDescent="0.45">
      <c r="A5497" s="89" t="s">
        <v>69</v>
      </c>
      <c r="B5497" s="89" t="s">
        <v>70</v>
      </c>
      <c r="C5497" s="89" t="s">
        <v>47</v>
      </c>
      <c r="D5497" s="90">
        <v>44573</v>
      </c>
      <c r="AC5497" s="89">
        <v>1.2</v>
      </c>
      <c r="AI5497" s="89">
        <v>2.9922200000000001</v>
      </c>
    </row>
    <row r="5498" spans="1:35" s="89" customFormat="1" x14ac:dyDescent="0.45">
      <c r="A5498" s="89" t="s">
        <v>69</v>
      </c>
      <c r="B5498" s="89" t="s">
        <v>70</v>
      </c>
      <c r="C5498" s="89" t="s">
        <v>47</v>
      </c>
      <c r="D5498" s="90">
        <v>44574</v>
      </c>
      <c r="AC5498" s="89">
        <v>1.2</v>
      </c>
      <c r="AI5498" s="89">
        <v>2.9922200000000001</v>
      </c>
    </row>
    <row r="5499" spans="1:35" s="89" customFormat="1" x14ac:dyDescent="0.45">
      <c r="A5499" s="89" t="s">
        <v>69</v>
      </c>
      <c r="B5499" s="89" t="s">
        <v>70</v>
      </c>
      <c r="C5499" s="89" t="s">
        <v>47</v>
      </c>
      <c r="D5499" s="90">
        <v>44575</v>
      </c>
      <c r="AC5499" s="89">
        <v>1.2</v>
      </c>
      <c r="AI5499" s="89">
        <v>2.9922200000000001</v>
      </c>
    </row>
    <row r="5500" spans="1:35" s="89" customFormat="1" x14ac:dyDescent="0.45">
      <c r="A5500" s="89" t="s">
        <v>69</v>
      </c>
      <c r="B5500" s="89" t="s">
        <v>70</v>
      </c>
      <c r="C5500" s="89" t="s">
        <v>47</v>
      </c>
      <c r="D5500" s="90">
        <v>44576</v>
      </c>
      <c r="AC5500" s="89">
        <v>1.2</v>
      </c>
      <c r="AI5500" s="89">
        <v>2.9922200000000001</v>
      </c>
    </row>
    <row r="5501" spans="1:35" s="89" customFormat="1" x14ac:dyDescent="0.45">
      <c r="A5501" s="89" t="s">
        <v>69</v>
      </c>
      <c r="B5501" s="89" t="s">
        <v>70</v>
      </c>
      <c r="C5501" s="89" t="s">
        <v>47</v>
      </c>
      <c r="D5501" s="90">
        <v>44577</v>
      </c>
      <c r="AC5501" s="89">
        <v>1.2</v>
      </c>
      <c r="AI5501" s="89">
        <v>2.9922200000000001</v>
      </c>
    </row>
    <row r="5502" spans="1:35" s="89" customFormat="1" x14ac:dyDescent="0.45">
      <c r="A5502" s="89" t="s">
        <v>69</v>
      </c>
      <c r="B5502" s="89" t="s">
        <v>70</v>
      </c>
      <c r="C5502" s="89" t="s">
        <v>47</v>
      </c>
      <c r="D5502" s="90">
        <v>44578</v>
      </c>
      <c r="AC5502" s="89">
        <v>1.2</v>
      </c>
      <c r="AI5502" s="89">
        <v>2.9922200000000001</v>
      </c>
    </row>
    <row r="5503" spans="1:35" s="89" customFormat="1" x14ac:dyDescent="0.45">
      <c r="A5503" s="89" t="s">
        <v>69</v>
      </c>
      <c r="B5503" s="89" t="s">
        <v>70</v>
      </c>
      <c r="C5503" s="89" t="s">
        <v>47</v>
      </c>
      <c r="D5503" s="90">
        <v>44579</v>
      </c>
      <c r="AC5503" s="89">
        <v>1.2</v>
      </c>
      <c r="AI5503" s="89">
        <v>2.9922200000000001</v>
      </c>
    </row>
    <row r="5504" spans="1:35" s="89" customFormat="1" x14ac:dyDescent="0.45">
      <c r="A5504" s="89" t="s">
        <v>69</v>
      </c>
      <c r="B5504" s="89" t="s">
        <v>70</v>
      </c>
      <c r="C5504" s="89" t="s">
        <v>47</v>
      </c>
      <c r="D5504" s="90">
        <v>44580</v>
      </c>
      <c r="AC5504" s="89">
        <v>1.2</v>
      </c>
      <c r="AI5504" s="89">
        <v>2.9922200000000001</v>
      </c>
    </row>
    <row r="5505" spans="1:35" s="89" customFormat="1" x14ac:dyDescent="0.45">
      <c r="A5505" s="89" t="s">
        <v>69</v>
      </c>
      <c r="B5505" s="89" t="s">
        <v>70</v>
      </c>
      <c r="C5505" s="89" t="s">
        <v>47</v>
      </c>
      <c r="D5505" s="90">
        <v>44581</v>
      </c>
      <c r="AC5505" s="89">
        <v>1.2</v>
      </c>
      <c r="AI5505" s="89">
        <v>2.9922200000000001</v>
      </c>
    </row>
    <row r="5506" spans="1:35" s="89" customFormat="1" x14ac:dyDescent="0.45">
      <c r="A5506" s="89" t="s">
        <v>69</v>
      </c>
      <c r="B5506" s="89" t="s">
        <v>70</v>
      </c>
      <c r="C5506" s="89" t="s">
        <v>47</v>
      </c>
      <c r="D5506" s="90">
        <v>44582</v>
      </c>
      <c r="AC5506" s="89">
        <v>1.2</v>
      </c>
      <c r="AI5506" s="89">
        <v>2.9922200000000001</v>
      </c>
    </row>
    <row r="5507" spans="1:35" s="89" customFormat="1" x14ac:dyDescent="0.45">
      <c r="A5507" s="89" t="s">
        <v>69</v>
      </c>
      <c r="B5507" s="89" t="s">
        <v>70</v>
      </c>
      <c r="C5507" s="89" t="s">
        <v>47</v>
      </c>
      <c r="D5507" s="90">
        <v>44583</v>
      </c>
      <c r="AC5507" s="89">
        <v>1.2</v>
      </c>
      <c r="AI5507" s="89">
        <v>2.9922200000000001</v>
      </c>
    </row>
    <row r="5508" spans="1:35" s="89" customFormat="1" x14ac:dyDescent="0.45">
      <c r="A5508" s="89" t="s">
        <v>69</v>
      </c>
      <c r="B5508" s="89" t="s">
        <v>70</v>
      </c>
      <c r="C5508" s="89" t="s">
        <v>47</v>
      </c>
      <c r="D5508" s="90">
        <v>44584</v>
      </c>
      <c r="AC5508" s="89">
        <v>1.2</v>
      </c>
      <c r="AI5508" s="89">
        <v>2.9922200000000001</v>
      </c>
    </row>
    <row r="5509" spans="1:35" s="89" customFormat="1" x14ac:dyDescent="0.45">
      <c r="A5509" s="89" t="s">
        <v>69</v>
      </c>
      <c r="B5509" s="89" t="s">
        <v>70</v>
      </c>
      <c r="C5509" s="89" t="s">
        <v>47</v>
      </c>
      <c r="D5509" s="90">
        <v>44585</v>
      </c>
      <c r="AC5509" s="89">
        <v>1.2</v>
      </c>
      <c r="AI5509" s="89">
        <v>2.9922200000000001</v>
      </c>
    </row>
    <row r="5510" spans="1:35" s="89" customFormat="1" x14ac:dyDescent="0.45">
      <c r="A5510" s="89" t="s">
        <v>69</v>
      </c>
      <c r="B5510" s="89" t="s">
        <v>70</v>
      </c>
      <c r="C5510" s="89" t="s">
        <v>47</v>
      </c>
      <c r="D5510" s="90">
        <v>44586</v>
      </c>
      <c r="AC5510" s="89">
        <v>1.2</v>
      </c>
      <c r="AI5510" s="89">
        <v>2.9922200000000001</v>
      </c>
    </row>
    <row r="5511" spans="1:35" s="89" customFormat="1" x14ac:dyDescent="0.45">
      <c r="A5511" s="89" t="s">
        <v>69</v>
      </c>
      <c r="B5511" s="89" t="s">
        <v>70</v>
      </c>
      <c r="C5511" s="89" t="s">
        <v>47</v>
      </c>
      <c r="D5511" s="90">
        <v>44587</v>
      </c>
      <c r="AC5511" s="89">
        <v>1.2</v>
      </c>
      <c r="AI5511" s="89">
        <v>2.9922200000000001</v>
      </c>
    </row>
    <row r="5512" spans="1:35" s="89" customFormat="1" x14ac:dyDescent="0.45">
      <c r="A5512" s="89" t="s">
        <v>69</v>
      </c>
      <c r="B5512" s="89" t="s">
        <v>70</v>
      </c>
      <c r="C5512" s="89" t="s">
        <v>47</v>
      </c>
      <c r="D5512" s="90">
        <v>44588</v>
      </c>
      <c r="AC5512" s="89">
        <v>1.2</v>
      </c>
      <c r="AI5512" s="89">
        <v>2.9922200000000001</v>
      </c>
    </row>
    <row r="5513" spans="1:35" s="89" customFormat="1" x14ac:dyDescent="0.45">
      <c r="A5513" s="89" t="s">
        <v>69</v>
      </c>
      <c r="B5513" s="89" t="s">
        <v>70</v>
      </c>
      <c r="C5513" s="89" t="s">
        <v>47</v>
      </c>
      <c r="D5513" s="90">
        <v>44589</v>
      </c>
      <c r="AC5513" s="89">
        <v>1.2</v>
      </c>
      <c r="AI5513" s="89">
        <v>2.9922200000000001</v>
      </c>
    </row>
    <row r="5514" spans="1:35" s="89" customFormat="1" x14ac:dyDescent="0.45">
      <c r="A5514" s="89" t="s">
        <v>69</v>
      </c>
      <c r="B5514" s="89" t="s">
        <v>70</v>
      </c>
      <c r="C5514" s="89" t="s">
        <v>47</v>
      </c>
      <c r="D5514" s="90">
        <v>44590</v>
      </c>
      <c r="AC5514" s="89">
        <v>1.2</v>
      </c>
      <c r="AI5514" s="89">
        <v>2.9922200000000001</v>
      </c>
    </row>
    <row r="5515" spans="1:35" s="89" customFormat="1" x14ac:dyDescent="0.45">
      <c r="A5515" s="89" t="s">
        <v>69</v>
      </c>
      <c r="B5515" s="89" t="s">
        <v>70</v>
      </c>
      <c r="C5515" s="89" t="s">
        <v>47</v>
      </c>
      <c r="D5515" s="90">
        <v>44591</v>
      </c>
      <c r="AC5515" s="89">
        <v>1.2</v>
      </c>
      <c r="AI5515" s="89">
        <v>2.9922200000000001</v>
      </c>
    </row>
    <row r="5516" spans="1:35" s="89" customFormat="1" x14ac:dyDescent="0.45">
      <c r="A5516" s="89" t="s">
        <v>69</v>
      </c>
      <c r="B5516" s="89" t="s">
        <v>70</v>
      </c>
      <c r="C5516" s="89" t="s">
        <v>47</v>
      </c>
      <c r="D5516" s="90">
        <v>44592</v>
      </c>
      <c r="AC5516" s="89">
        <v>1.2</v>
      </c>
      <c r="AI5516" s="89">
        <v>2.9922200000000001</v>
      </c>
    </row>
    <row r="5517" spans="1:35" s="89" customFormat="1" x14ac:dyDescent="0.45">
      <c r="A5517" s="89" t="s">
        <v>69</v>
      </c>
      <c r="B5517" s="89" t="s">
        <v>70</v>
      </c>
      <c r="C5517" s="89" t="s">
        <v>47</v>
      </c>
      <c r="D5517" s="90">
        <v>44593</v>
      </c>
      <c r="AC5517" s="89">
        <v>1.2</v>
      </c>
      <c r="AI5517" s="89">
        <v>2.9922200000000001</v>
      </c>
    </row>
    <row r="5518" spans="1:35" s="89" customFormat="1" x14ac:dyDescent="0.45">
      <c r="A5518" s="89" t="s">
        <v>69</v>
      </c>
      <c r="B5518" s="89" t="s">
        <v>70</v>
      </c>
      <c r="C5518" s="89" t="s">
        <v>47</v>
      </c>
      <c r="D5518" s="90">
        <v>44594</v>
      </c>
      <c r="AC5518" s="89">
        <v>1.2</v>
      </c>
      <c r="AI5518" s="89">
        <v>2.9922200000000001</v>
      </c>
    </row>
    <row r="5519" spans="1:35" s="89" customFormat="1" x14ac:dyDescent="0.45">
      <c r="A5519" s="89" t="s">
        <v>69</v>
      </c>
      <c r="B5519" s="89" t="s">
        <v>70</v>
      </c>
      <c r="C5519" s="89" t="s">
        <v>47</v>
      </c>
      <c r="D5519" s="90">
        <v>44595</v>
      </c>
      <c r="AC5519" s="89">
        <v>1.2</v>
      </c>
      <c r="AI5519" s="89">
        <v>2.9922200000000001</v>
      </c>
    </row>
    <row r="5520" spans="1:35" s="89" customFormat="1" x14ac:dyDescent="0.45">
      <c r="A5520" s="89" t="s">
        <v>69</v>
      </c>
      <c r="B5520" s="89" t="s">
        <v>70</v>
      </c>
      <c r="C5520" s="89" t="s">
        <v>47</v>
      </c>
      <c r="D5520" s="90">
        <v>44596</v>
      </c>
      <c r="AC5520" s="89">
        <v>1.2</v>
      </c>
      <c r="AI5520" s="89">
        <v>2.9922200000000001</v>
      </c>
    </row>
    <row r="5521" spans="1:35" s="89" customFormat="1" x14ac:dyDescent="0.45">
      <c r="A5521" s="89" t="s">
        <v>69</v>
      </c>
      <c r="B5521" s="89" t="s">
        <v>70</v>
      </c>
      <c r="C5521" s="89" t="s">
        <v>47</v>
      </c>
      <c r="D5521" s="90">
        <v>44597</v>
      </c>
      <c r="AC5521" s="89">
        <v>1.2</v>
      </c>
      <c r="AI5521" s="89">
        <v>2.9922200000000001</v>
      </c>
    </row>
    <row r="5522" spans="1:35" s="89" customFormat="1" x14ac:dyDescent="0.45">
      <c r="A5522" s="89" t="s">
        <v>69</v>
      </c>
      <c r="B5522" s="89" t="s">
        <v>70</v>
      </c>
      <c r="C5522" s="89" t="s">
        <v>47</v>
      </c>
      <c r="D5522" s="90">
        <v>44598</v>
      </c>
      <c r="AC5522" s="89">
        <v>1.2</v>
      </c>
      <c r="AI5522" s="89">
        <v>2.9922200000000001</v>
      </c>
    </row>
    <row r="5523" spans="1:35" s="89" customFormat="1" x14ac:dyDescent="0.45">
      <c r="A5523" s="89" t="s">
        <v>69</v>
      </c>
      <c r="B5523" s="89" t="s">
        <v>70</v>
      </c>
      <c r="C5523" s="89" t="s">
        <v>47</v>
      </c>
      <c r="D5523" s="90">
        <v>44599</v>
      </c>
      <c r="AC5523" s="89">
        <v>1.2</v>
      </c>
      <c r="AI5523" s="89">
        <v>2.9922200000000001</v>
      </c>
    </row>
    <row r="5524" spans="1:35" s="89" customFormat="1" x14ac:dyDescent="0.45">
      <c r="A5524" s="89" t="s">
        <v>69</v>
      </c>
      <c r="B5524" s="89" t="s">
        <v>70</v>
      </c>
      <c r="C5524" s="89" t="s">
        <v>47</v>
      </c>
      <c r="D5524" s="90">
        <v>44600</v>
      </c>
      <c r="AC5524" s="89">
        <v>1.2</v>
      </c>
      <c r="AI5524" s="89">
        <v>2.9922200000000001</v>
      </c>
    </row>
    <row r="5525" spans="1:35" s="89" customFormat="1" x14ac:dyDescent="0.45">
      <c r="A5525" s="89" t="s">
        <v>69</v>
      </c>
      <c r="B5525" s="89" t="s">
        <v>70</v>
      </c>
      <c r="C5525" s="89" t="s">
        <v>47</v>
      </c>
      <c r="D5525" s="90">
        <v>44601</v>
      </c>
      <c r="AC5525" s="89">
        <v>1.2</v>
      </c>
      <c r="AI5525" s="89">
        <v>2.9922200000000001</v>
      </c>
    </row>
    <row r="5526" spans="1:35" s="89" customFormat="1" x14ac:dyDescent="0.45">
      <c r="A5526" s="89" t="s">
        <v>69</v>
      </c>
      <c r="B5526" s="89" t="s">
        <v>70</v>
      </c>
      <c r="C5526" s="89" t="s">
        <v>47</v>
      </c>
      <c r="D5526" s="90">
        <v>44602</v>
      </c>
      <c r="AC5526" s="89">
        <v>1.2</v>
      </c>
      <c r="AI5526" s="89">
        <v>2.9922200000000001</v>
      </c>
    </row>
    <row r="5527" spans="1:35" s="89" customFormat="1" x14ac:dyDescent="0.45">
      <c r="A5527" s="89" t="s">
        <v>69</v>
      </c>
      <c r="B5527" s="89" t="s">
        <v>70</v>
      </c>
      <c r="C5527" s="89" t="s">
        <v>47</v>
      </c>
      <c r="D5527" s="90">
        <v>44603</v>
      </c>
      <c r="AC5527" s="89">
        <v>1.2</v>
      </c>
      <c r="AI5527" s="89">
        <v>2.9922200000000001</v>
      </c>
    </row>
    <row r="5528" spans="1:35" s="89" customFormat="1" x14ac:dyDescent="0.45">
      <c r="A5528" s="89" t="s">
        <v>69</v>
      </c>
      <c r="B5528" s="89" t="s">
        <v>70</v>
      </c>
      <c r="C5528" s="89" t="s">
        <v>47</v>
      </c>
      <c r="D5528" s="90">
        <v>44604</v>
      </c>
      <c r="AC5528" s="89">
        <v>1.2</v>
      </c>
      <c r="AI5528" s="89">
        <v>2.9922200000000001</v>
      </c>
    </row>
    <row r="5529" spans="1:35" s="89" customFormat="1" x14ac:dyDescent="0.45">
      <c r="A5529" s="89" t="s">
        <v>69</v>
      </c>
      <c r="B5529" s="89" t="s">
        <v>70</v>
      </c>
      <c r="C5529" s="89" t="s">
        <v>47</v>
      </c>
      <c r="D5529" s="90">
        <v>44605</v>
      </c>
      <c r="AC5529" s="89">
        <v>1.2</v>
      </c>
      <c r="AI5529" s="89">
        <v>2.9922200000000001</v>
      </c>
    </row>
    <row r="5530" spans="1:35" s="89" customFormat="1" x14ac:dyDescent="0.45">
      <c r="A5530" s="89" t="s">
        <v>69</v>
      </c>
      <c r="B5530" s="89" t="s">
        <v>70</v>
      </c>
      <c r="C5530" s="89" t="s">
        <v>47</v>
      </c>
      <c r="D5530" s="90">
        <v>44606</v>
      </c>
      <c r="AC5530" s="89">
        <v>1.2</v>
      </c>
      <c r="AI5530" s="89">
        <v>2.9922200000000001</v>
      </c>
    </row>
    <row r="5531" spans="1:35" s="89" customFormat="1" x14ac:dyDescent="0.45">
      <c r="A5531" s="89" t="s">
        <v>69</v>
      </c>
      <c r="B5531" s="89" t="s">
        <v>70</v>
      </c>
      <c r="C5531" s="89" t="s">
        <v>47</v>
      </c>
      <c r="D5531" s="90">
        <v>44607</v>
      </c>
      <c r="AC5531" s="89">
        <v>1.2</v>
      </c>
      <c r="AI5531" s="89">
        <v>2.9922200000000001</v>
      </c>
    </row>
    <row r="5532" spans="1:35" s="89" customFormat="1" x14ac:dyDescent="0.45">
      <c r="A5532" s="89" t="s">
        <v>69</v>
      </c>
      <c r="B5532" s="89" t="s">
        <v>70</v>
      </c>
      <c r="C5532" s="89" t="s">
        <v>47</v>
      </c>
      <c r="D5532" s="90">
        <v>44608</v>
      </c>
      <c r="AC5532" s="89">
        <v>1.2</v>
      </c>
      <c r="AI5532" s="89">
        <v>2.9922200000000001</v>
      </c>
    </row>
    <row r="5533" spans="1:35" s="89" customFormat="1" x14ac:dyDescent="0.45">
      <c r="A5533" s="89" t="s">
        <v>69</v>
      </c>
      <c r="B5533" s="89" t="s">
        <v>70</v>
      </c>
      <c r="C5533" s="89" t="s">
        <v>47</v>
      </c>
      <c r="D5533" s="90">
        <v>44609</v>
      </c>
      <c r="AC5533" s="89">
        <v>1.2</v>
      </c>
      <c r="AI5533" s="89">
        <v>2.9922200000000001</v>
      </c>
    </row>
    <row r="5534" spans="1:35" s="89" customFormat="1" x14ac:dyDescent="0.45">
      <c r="A5534" s="89" t="s">
        <v>69</v>
      </c>
      <c r="B5534" s="89" t="s">
        <v>70</v>
      </c>
      <c r="C5534" s="89" t="s">
        <v>47</v>
      </c>
      <c r="D5534" s="90">
        <v>44610</v>
      </c>
      <c r="AC5534" s="89">
        <v>1.2</v>
      </c>
      <c r="AI5534" s="89">
        <v>2.9922200000000001</v>
      </c>
    </row>
    <row r="5535" spans="1:35" s="89" customFormat="1" x14ac:dyDescent="0.45">
      <c r="A5535" s="89" t="s">
        <v>69</v>
      </c>
      <c r="B5535" s="89" t="s">
        <v>70</v>
      </c>
      <c r="C5535" s="89" t="s">
        <v>47</v>
      </c>
      <c r="D5535" s="90">
        <v>44611</v>
      </c>
      <c r="AC5535" s="89">
        <v>1.2</v>
      </c>
      <c r="AI5535" s="89">
        <v>2.9922200000000001</v>
      </c>
    </row>
    <row r="5536" spans="1:35" s="89" customFormat="1" x14ac:dyDescent="0.45">
      <c r="A5536" s="89" t="s">
        <v>69</v>
      </c>
      <c r="B5536" s="89" t="s">
        <v>70</v>
      </c>
      <c r="C5536" s="89" t="s">
        <v>47</v>
      </c>
      <c r="D5536" s="90">
        <v>44612</v>
      </c>
      <c r="AC5536" s="89">
        <v>1.2</v>
      </c>
      <c r="AI5536" s="89">
        <v>2.9922200000000001</v>
      </c>
    </row>
    <row r="5537" spans="1:35" s="89" customFormat="1" x14ac:dyDescent="0.45">
      <c r="A5537" s="89" t="s">
        <v>69</v>
      </c>
      <c r="B5537" s="89" t="s">
        <v>70</v>
      </c>
      <c r="C5537" s="89" t="s">
        <v>47</v>
      </c>
      <c r="D5537" s="90">
        <v>44613</v>
      </c>
      <c r="AC5537" s="89">
        <v>1.2</v>
      </c>
      <c r="AI5537" s="89">
        <v>2.9922200000000001</v>
      </c>
    </row>
    <row r="5538" spans="1:35" s="89" customFormat="1" x14ac:dyDescent="0.45">
      <c r="A5538" s="89" t="s">
        <v>69</v>
      </c>
      <c r="B5538" s="89" t="s">
        <v>70</v>
      </c>
      <c r="C5538" s="89" t="s">
        <v>47</v>
      </c>
      <c r="D5538" s="90">
        <v>44614</v>
      </c>
      <c r="AC5538" s="89">
        <v>1.2</v>
      </c>
      <c r="AI5538" s="89">
        <v>2.9922200000000001</v>
      </c>
    </row>
    <row r="5539" spans="1:35" s="89" customFormat="1" x14ac:dyDescent="0.45">
      <c r="A5539" s="89" t="s">
        <v>69</v>
      </c>
      <c r="B5539" s="89" t="s">
        <v>70</v>
      </c>
      <c r="C5539" s="89" t="s">
        <v>47</v>
      </c>
      <c r="D5539" s="90">
        <v>44615</v>
      </c>
      <c r="AC5539" s="89">
        <v>1.2</v>
      </c>
      <c r="AI5539" s="89">
        <v>2.9922200000000001</v>
      </c>
    </row>
    <row r="5540" spans="1:35" s="89" customFormat="1" x14ac:dyDescent="0.45">
      <c r="A5540" s="89" t="s">
        <v>69</v>
      </c>
      <c r="B5540" s="89" t="s">
        <v>70</v>
      </c>
      <c r="C5540" s="89" t="s">
        <v>47</v>
      </c>
      <c r="D5540" s="90">
        <v>44616</v>
      </c>
      <c r="AC5540" s="89">
        <v>1.2</v>
      </c>
      <c r="AI5540" s="89">
        <v>2.9922200000000001</v>
      </c>
    </row>
    <row r="5541" spans="1:35" s="89" customFormat="1" x14ac:dyDescent="0.45">
      <c r="A5541" s="89" t="s">
        <v>69</v>
      </c>
      <c r="B5541" s="89" t="s">
        <v>70</v>
      </c>
      <c r="C5541" s="89" t="s">
        <v>47</v>
      </c>
      <c r="D5541" s="90">
        <v>44617</v>
      </c>
      <c r="AC5541" s="89">
        <v>1.2</v>
      </c>
      <c r="AI5541" s="89">
        <v>2.9922200000000001</v>
      </c>
    </row>
    <row r="5542" spans="1:35" s="89" customFormat="1" x14ac:dyDescent="0.45">
      <c r="A5542" s="89" t="s">
        <v>69</v>
      </c>
      <c r="B5542" s="89" t="s">
        <v>70</v>
      </c>
      <c r="C5542" s="89" t="s">
        <v>47</v>
      </c>
      <c r="D5542" s="90">
        <v>44618</v>
      </c>
      <c r="AC5542" s="89">
        <v>1.2</v>
      </c>
      <c r="AI5542" s="89">
        <v>2.9922200000000001</v>
      </c>
    </row>
    <row r="5543" spans="1:35" s="89" customFormat="1" x14ac:dyDescent="0.45">
      <c r="A5543" s="89" t="s">
        <v>69</v>
      </c>
      <c r="B5543" s="89" t="s">
        <v>70</v>
      </c>
      <c r="C5543" s="89" t="s">
        <v>47</v>
      </c>
      <c r="D5543" s="90">
        <v>44619</v>
      </c>
      <c r="AC5543" s="89">
        <v>1.2</v>
      </c>
      <c r="AI5543" s="89">
        <v>2.9922200000000001</v>
      </c>
    </row>
    <row r="5544" spans="1:35" s="89" customFormat="1" x14ac:dyDescent="0.45">
      <c r="A5544" s="89" t="s">
        <v>69</v>
      </c>
      <c r="B5544" s="89" t="s">
        <v>70</v>
      </c>
      <c r="C5544" s="89" t="s">
        <v>47</v>
      </c>
      <c r="D5544" s="90">
        <v>44620</v>
      </c>
      <c r="AC5544" s="89">
        <v>1.2</v>
      </c>
      <c r="AI5544" s="89">
        <v>2.9922200000000001</v>
      </c>
    </row>
    <row r="5545" spans="1:35" s="89" customFormat="1" x14ac:dyDescent="0.45">
      <c r="A5545" s="89" t="s">
        <v>69</v>
      </c>
      <c r="B5545" s="89" t="s">
        <v>70</v>
      </c>
      <c r="C5545" s="89" t="s">
        <v>47</v>
      </c>
      <c r="D5545" s="90">
        <v>44621</v>
      </c>
      <c r="AC5545" s="89">
        <v>1.2</v>
      </c>
      <c r="AI5545" s="89">
        <v>2.9922200000000001</v>
      </c>
    </row>
    <row r="5546" spans="1:35" s="89" customFormat="1" x14ac:dyDescent="0.45">
      <c r="A5546" s="89" t="s">
        <v>69</v>
      </c>
      <c r="B5546" s="89" t="s">
        <v>70</v>
      </c>
      <c r="C5546" s="89" t="s">
        <v>47</v>
      </c>
      <c r="D5546" s="90">
        <v>44622</v>
      </c>
      <c r="AC5546" s="89">
        <v>1.2</v>
      </c>
      <c r="AI5546" s="89">
        <v>2.9922200000000001</v>
      </c>
    </row>
    <row r="5547" spans="1:35" s="89" customFormat="1" x14ac:dyDescent="0.45">
      <c r="A5547" s="89" t="s">
        <v>69</v>
      </c>
      <c r="B5547" s="89" t="s">
        <v>70</v>
      </c>
      <c r="C5547" s="89" t="s">
        <v>47</v>
      </c>
      <c r="D5547" s="90">
        <v>44623</v>
      </c>
      <c r="AC5547" s="89">
        <v>1.2</v>
      </c>
      <c r="AI5547" s="89">
        <v>2.9922200000000001</v>
      </c>
    </row>
    <row r="5548" spans="1:35" s="89" customFormat="1" x14ac:dyDescent="0.45">
      <c r="A5548" s="89" t="s">
        <v>69</v>
      </c>
      <c r="B5548" s="89" t="s">
        <v>70</v>
      </c>
      <c r="C5548" s="89" t="s">
        <v>47</v>
      </c>
      <c r="D5548" s="90">
        <v>44624</v>
      </c>
      <c r="AC5548" s="89">
        <v>1.2</v>
      </c>
      <c r="AI5548" s="89">
        <v>2.9922200000000001</v>
      </c>
    </row>
    <row r="5549" spans="1:35" s="89" customFormat="1" x14ac:dyDescent="0.45">
      <c r="A5549" s="89" t="s">
        <v>69</v>
      </c>
      <c r="B5549" s="89" t="s">
        <v>70</v>
      </c>
      <c r="C5549" s="89" t="s">
        <v>47</v>
      </c>
      <c r="D5549" s="90">
        <v>44625</v>
      </c>
      <c r="AC5549" s="89">
        <v>1.2</v>
      </c>
      <c r="AI5549" s="89">
        <v>2.9922200000000001</v>
      </c>
    </row>
    <row r="5550" spans="1:35" s="89" customFormat="1" x14ac:dyDescent="0.45">
      <c r="A5550" s="89" t="s">
        <v>69</v>
      </c>
      <c r="B5550" s="89" t="s">
        <v>70</v>
      </c>
      <c r="C5550" s="89" t="s">
        <v>47</v>
      </c>
      <c r="D5550" s="90">
        <v>44626</v>
      </c>
      <c r="AC5550" s="89">
        <v>1.2</v>
      </c>
      <c r="AI5550" s="89">
        <v>2.9922200000000001</v>
      </c>
    </row>
    <row r="5551" spans="1:35" s="89" customFormat="1" x14ac:dyDescent="0.45">
      <c r="A5551" s="89" t="s">
        <v>69</v>
      </c>
      <c r="B5551" s="89" t="s">
        <v>70</v>
      </c>
      <c r="C5551" s="89" t="s">
        <v>47</v>
      </c>
      <c r="D5551" s="90">
        <v>44627</v>
      </c>
      <c r="AC5551" s="89">
        <v>1.2</v>
      </c>
      <c r="AI5551" s="89">
        <v>2.9922200000000001</v>
      </c>
    </row>
    <row r="5552" spans="1:35" s="89" customFormat="1" x14ac:dyDescent="0.45">
      <c r="A5552" s="89" t="s">
        <v>69</v>
      </c>
      <c r="B5552" s="89" t="s">
        <v>70</v>
      </c>
      <c r="C5552" s="89" t="s">
        <v>47</v>
      </c>
      <c r="D5552" s="90">
        <v>44628</v>
      </c>
      <c r="AC5552" s="89">
        <v>1.2</v>
      </c>
      <c r="AI5552" s="89">
        <v>2.9922200000000001</v>
      </c>
    </row>
    <row r="5553" spans="1:35" s="89" customFormat="1" x14ac:dyDescent="0.45">
      <c r="A5553" s="89" t="s">
        <v>69</v>
      </c>
      <c r="B5553" s="89" t="s">
        <v>70</v>
      </c>
      <c r="C5553" s="89" t="s">
        <v>47</v>
      </c>
      <c r="D5553" s="90">
        <v>44629</v>
      </c>
      <c r="AC5553" s="89">
        <v>1.2</v>
      </c>
      <c r="AI5553" s="89">
        <v>2.9922200000000001</v>
      </c>
    </row>
    <row r="5554" spans="1:35" s="89" customFormat="1" x14ac:dyDescent="0.45">
      <c r="A5554" s="89" t="s">
        <v>69</v>
      </c>
      <c r="B5554" s="89" t="s">
        <v>70</v>
      </c>
      <c r="C5554" s="89" t="s">
        <v>47</v>
      </c>
      <c r="D5554" s="90">
        <v>44630</v>
      </c>
      <c r="AC5554" s="89">
        <v>1.2</v>
      </c>
      <c r="AI5554" s="89">
        <v>2.9922200000000001</v>
      </c>
    </row>
    <row r="5555" spans="1:35" s="89" customFormat="1" x14ac:dyDescent="0.45">
      <c r="A5555" s="89" t="s">
        <v>69</v>
      </c>
      <c r="B5555" s="89" t="s">
        <v>70</v>
      </c>
      <c r="C5555" s="89" t="s">
        <v>47</v>
      </c>
      <c r="D5555" s="90">
        <v>44631</v>
      </c>
      <c r="AC5555" s="89">
        <v>1.2</v>
      </c>
      <c r="AI5555" s="89">
        <v>2.9922200000000001</v>
      </c>
    </row>
    <row r="5556" spans="1:35" s="89" customFormat="1" x14ac:dyDescent="0.45">
      <c r="A5556" s="89" t="s">
        <v>69</v>
      </c>
      <c r="B5556" s="89" t="s">
        <v>70</v>
      </c>
      <c r="C5556" s="89" t="s">
        <v>47</v>
      </c>
      <c r="D5556" s="90">
        <v>44632</v>
      </c>
      <c r="AC5556" s="89">
        <v>1.2</v>
      </c>
      <c r="AI5556" s="89">
        <v>2.9922200000000001</v>
      </c>
    </row>
    <row r="5557" spans="1:35" s="89" customFormat="1" x14ac:dyDescent="0.45">
      <c r="A5557" s="89" t="s">
        <v>69</v>
      </c>
      <c r="B5557" s="89" t="s">
        <v>70</v>
      </c>
      <c r="C5557" s="89" t="s">
        <v>47</v>
      </c>
      <c r="D5557" s="90">
        <v>44633</v>
      </c>
      <c r="AC5557" s="89">
        <v>1.2</v>
      </c>
      <c r="AI5557" s="89">
        <v>2.9922200000000001</v>
      </c>
    </row>
    <row r="5558" spans="1:35" s="89" customFormat="1" x14ac:dyDescent="0.45">
      <c r="A5558" s="89" t="s">
        <v>69</v>
      </c>
      <c r="B5558" s="89" t="s">
        <v>70</v>
      </c>
      <c r="C5558" s="89" t="s">
        <v>47</v>
      </c>
      <c r="D5558" s="90">
        <v>44634</v>
      </c>
      <c r="AC5558" s="89">
        <v>1.2</v>
      </c>
      <c r="AI5558" s="89">
        <v>2.9922200000000001</v>
      </c>
    </row>
    <row r="5559" spans="1:35" s="89" customFormat="1" x14ac:dyDescent="0.45">
      <c r="A5559" s="89" t="s">
        <v>69</v>
      </c>
      <c r="B5559" s="89" t="s">
        <v>70</v>
      </c>
      <c r="C5559" s="89" t="s">
        <v>47</v>
      </c>
      <c r="D5559" s="90">
        <v>44635</v>
      </c>
      <c r="AC5559" s="89">
        <v>1.2</v>
      </c>
      <c r="AI5559" s="89">
        <v>2.9922200000000001</v>
      </c>
    </row>
    <row r="5560" spans="1:35" s="89" customFormat="1" x14ac:dyDescent="0.45">
      <c r="A5560" s="89" t="s">
        <v>69</v>
      </c>
      <c r="B5560" s="89" t="s">
        <v>70</v>
      </c>
      <c r="C5560" s="89" t="s">
        <v>47</v>
      </c>
      <c r="D5560" s="90">
        <v>44636</v>
      </c>
      <c r="AC5560" s="89">
        <v>1.2</v>
      </c>
      <c r="AI5560" s="89">
        <v>2.9922200000000001</v>
      </c>
    </row>
    <row r="5561" spans="1:35" s="89" customFormat="1" x14ac:dyDescent="0.45">
      <c r="A5561" s="89" t="s">
        <v>69</v>
      </c>
      <c r="B5561" s="89" t="s">
        <v>70</v>
      </c>
      <c r="C5561" s="89" t="s">
        <v>47</v>
      </c>
      <c r="D5561" s="90">
        <v>44637</v>
      </c>
      <c r="AC5561" s="89">
        <v>1.2</v>
      </c>
      <c r="AI5561" s="89">
        <v>2.9922200000000001</v>
      </c>
    </row>
    <row r="5562" spans="1:35" s="89" customFormat="1" x14ac:dyDescent="0.45">
      <c r="A5562" s="89" t="s">
        <v>69</v>
      </c>
      <c r="B5562" s="89" t="s">
        <v>70</v>
      </c>
      <c r="C5562" s="89" t="s">
        <v>47</v>
      </c>
      <c r="D5562" s="90">
        <v>44638</v>
      </c>
      <c r="AC5562" s="89">
        <v>1.2</v>
      </c>
      <c r="AI5562" s="89">
        <v>2.9922200000000001</v>
      </c>
    </row>
    <row r="5563" spans="1:35" s="89" customFormat="1" x14ac:dyDescent="0.45">
      <c r="A5563" s="89" t="s">
        <v>69</v>
      </c>
      <c r="B5563" s="89" t="s">
        <v>70</v>
      </c>
      <c r="C5563" s="89" t="s">
        <v>47</v>
      </c>
      <c r="D5563" s="90">
        <v>44639</v>
      </c>
      <c r="AC5563" s="89">
        <v>1.2</v>
      </c>
      <c r="AI5563" s="89">
        <v>2.9922200000000001</v>
      </c>
    </row>
    <row r="5564" spans="1:35" s="89" customFormat="1" x14ac:dyDescent="0.45">
      <c r="A5564" s="89" t="s">
        <v>69</v>
      </c>
      <c r="B5564" s="89" t="s">
        <v>70</v>
      </c>
      <c r="C5564" s="89" t="s">
        <v>47</v>
      </c>
      <c r="D5564" s="90">
        <v>44640</v>
      </c>
      <c r="AC5564" s="89">
        <v>1.2</v>
      </c>
      <c r="AI5564" s="89">
        <v>2.9922200000000001</v>
      </c>
    </row>
    <row r="5565" spans="1:35" s="89" customFormat="1" x14ac:dyDescent="0.45">
      <c r="A5565" s="89" t="s">
        <v>69</v>
      </c>
      <c r="B5565" s="89" t="s">
        <v>70</v>
      </c>
      <c r="C5565" s="89" t="s">
        <v>47</v>
      </c>
      <c r="D5565" s="90">
        <v>44641</v>
      </c>
      <c r="AC5565" s="89">
        <v>1.2</v>
      </c>
      <c r="AI5565" s="89">
        <v>2.9922200000000001</v>
      </c>
    </row>
    <row r="5566" spans="1:35" s="89" customFormat="1" x14ac:dyDescent="0.45">
      <c r="A5566" s="89" t="s">
        <v>69</v>
      </c>
      <c r="B5566" s="89" t="s">
        <v>70</v>
      </c>
      <c r="C5566" s="89" t="s">
        <v>47</v>
      </c>
      <c r="D5566" s="90">
        <v>44642</v>
      </c>
      <c r="AC5566" s="89">
        <v>1.2</v>
      </c>
      <c r="AI5566" s="89">
        <v>2.9922200000000001</v>
      </c>
    </row>
    <row r="5567" spans="1:35" s="89" customFormat="1" x14ac:dyDescent="0.45">
      <c r="A5567" s="89" t="s">
        <v>69</v>
      </c>
      <c r="B5567" s="89" t="s">
        <v>70</v>
      </c>
      <c r="C5567" s="89" t="s">
        <v>47</v>
      </c>
      <c r="D5567" s="90">
        <v>44643</v>
      </c>
      <c r="AC5567" s="89">
        <v>1.2</v>
      </c>
      <c r="AI5567" s="89">
        <v>2.9922200000000001</v>
      </c>
    </row>
    <row r="5568" spans="1:35" s="89" customFormat="1" x14ac:dyDescent="0.45">
      <c r="A5568" s="89" t="s">
        <v>69</v>
      </c>
      <c r="B5568" s="89" t="s">
        <v>70</v>
      </c>
      <c r="C5568" s="89" t="s">
        <v>47</v>
      </c>
      <c r="D5568" s="90">
        <v>44644</v>
      </c>
      <c r="AC5568" s="89">
        <v>1.2</v>
      </c>
      <c r="AI5568" s="89">
        <v>2.9922200000000001</v>
      </c>
    </row>
    <row r="5569" spans="1:35" s="89" customFormat="1" x14ac:dyDescent="0.45">
      <c r="A5569" s="89" t="s">
        <v>69</v>
      </c>
      <c r="B5569" s="89" t="s">
        <v>70</v>
      </c>
      <c r="C5569" s="89" t="s">
        <v>47</v>
      </c>
      <c r="D5569" s="90">
        <v>44645</v>
      </c>
      <c r="AC5569" s="89">
        <v>1.2</v>
      </c>
      <c r="AI5569" s="89">
        <v>2.9922200000000001</v>
      </c>
    </row>
    <row r="5570" spans="1:35" s="89" customFormat="1" x14ac:dyDescent="0.45">
      <c r="A5570" s="89" t="s">
        <v>69</v>
      </c>
      <c r="B5570" s="89" t="s">
        <v>70</v>
      </c>
      <c r="C5570" s="89" t="s">
        <v>47</v>
      </c>
      <c r="D5570" s="90">
        <v>44646</v>
      </c>
      <c r="AC5570" s="89">
        <v>1.1499999999999999</v>
      </c>
      <c r="AI5570" s="89">
        <v>2.8675441670000001</v>
      </c>
    </row>
    <row r="5571" spans="1:35" s="89" customFormat="1" x14ac:dyDescent="0.45">
      <c r="A5571" s="89" t="s">
        <v>69</v>
      </c>
      <c r="B5571" s="89" t="s">
        <v>70</v>
      </c>
      <c r="C5571" s="89" t="s">
        <v>47</v>
      </c>
      <c r="D5571" s="90">
        <v>44647</v>
      </c>
      <c r="AC5571" s="89">
        <v>1.2</v>
      </c>
      <c r="AI5571" s="89">
        <v>2.9922200000000001</v>
      </c>
    </row>
    <row r="5572" spans="1:35" s="89" customFormat="1" x14ac:dyDescent="0.45">
      <c r="A5572" s="89" t="s">
        <v>69</v>
      </c>
      <c r="B5572" s="89" t="s">
        <v>70</v>
      </c>
      <c r="C5572" s="89" t="s">
        <v>47</v>
      </c>
      <c r="D5572" s="90">
        <v>44648</v>
      </c>
      <c r="AC5572" s="89">
        <v>1.2</v>
      </c>
      <c r="AI5572" s="89">
        <v>2.9922200000000001</v>
      </c>
    </row>
    <row r="5573" spans="1:35" s="89" customFormat="1" x14ac:dyDescent="0.45">
      <c r="A5573" s="89" t="s">
        <v>69</v>
      </c>
      <c r="B5573" s="89" t="s">
        <v>70</v>
      </c>
      <c r="C5573" s="89" t="s">
        <v>47</v>
      </c>
      <c r="D5573" s="90">
        <v>44649</v>
      </c>
      <c r="AC5573" s="89">
        <v>1.2</v>
      </c>
      <c r="AI5573" s="89">
        <v>2.9922200000000001</v>
      </c>
    </row>
    <row r="5574" spans="1:35" s="89" customFormat="1" x14ac:dyDescent="0.45">
      <c r="A5574" s="89" t="s">
        <v>69</v>
      </c>
      <c r="B5574" s="89" t="s">
        <v>70</v>
      </c>
      <c r="C5574" s="89" t="s">
        <v>47</v>
      </c>
      <c r="D5574" s="90">
        <v>44650</v>
      </c>
      <c r="AC5574" s="89">
        <v>1.2</v>
      </c>
      <c r="AI5574" s="89">
        <v>2.9922200000000001</v>
      </c>
    </row>
    <row r="5575" spans="1:35" s="89" customFormat="1" x14ac:dyDescent="0.45">
      <c r="A5575" s="89" t="s">
        <v>69</v>
      </c>
      <c r="B5575" s="89" t="s">
        <v>70</v>
      </c>
      <c r="C5575" s="89" t="s">
        <v>47</v>
      </c>
      <c r="D5575" s="90">
        <v>44651</v>
      </c>
      <c r="AC5575" s="89">
        <v>1.2</v>
      </c>
      <c r="AI5575" s="89">
        <v>2.9922200000000001</v>
      </c>
    </row>
    <row r="5576" spans="1:35" s="89" customFormat="1" x14ac:dyDescent="0.45">
      <c r="A5576" s="89" t="s">
        <v>69</v>
      </c>
      <c r="B5576" s="89" t="s">
        <v>70</v>
      </c>
      <c r="C5576" s="89" t="s">
        <v>47</v>
      </c>
      <c r="D5576" s="90">
        <v>44652</v>
      </c>
      <c r="AI5576" s="89">
        <v>2.9922200000000001</v>
      </c>
    </row>
    <row r="5577" spans="1:35" s="89" customFormat="1" x14ac:dyDescent="0.45">
      <c r="A5577" s="89" t="s">
        <v>69</v>
      </c>
      <c r="B5577" s="89" t="s">
        <v>70</v>
      </c>
      <c r="C5577" s="89" t="s">
        <v>47</v>
      </c>
      <c r="D5577" s="90">
        <v>44653</v>
      </c>
      <c r="AI5577" s="89">
        <v>2.9922200000000001</v>
      </c>
    </row>
    <row r="5578" spans="1:35" s="89" customFormat="1" x14ac:dyDescent="0.45">
      <c r="A5578" s="89" t="s">
        <v>69</v>
      </c>
      <c r="B5578" s="89" t="s">
        <v>70</v>
      </c>
      <c r="C5578" s="89" t="s">
        <v>47</v>
      </c>
      <c r="D5578" s="90">
        <v>44654</v>
      </c>
      <c r="AI5578" s="89">
        <v>2.9922200000000001</v>
      </c>
    </row>
    <row r="5579" spans="1:35" s="89" customFormat="1" x14ac:dyDescent="0.45">
      <c r="A5579" s="89" t="s">
        <v>69</v>
      </c>
      <c r="B5579" s="89" t="s">
        <v>70</v>
      </c>
      <c r="C5579" s="89" t="s">
        <v>47</v>
      </c>
      <c r="D5579" s="90">
        <v>44655</v>
      </c>
      <c r="AI5579" s="89">
        <v>2.9922200000000001</v>
      </c>
    </row>
    <row r="5580" spans="1:35" s="89" customFormat="1" x14ac:dyDescent="0.45">
      <c r="A5580" s="89" t="s">
        <v>69</v>
      </c>
      <c r="B5580" s="89" t="s">
        <v>70</v>
      </c>
      <c r="C5580" s="89" t="s">
        <v>47</v>
      </c>
      <c r="D5580" s="90">
        <v>44656</v>
      </c>
      <c r="AI5580" s="89">
        <v>2.9922200000000001</v>
      </c>
    </row>
    <row r="5581" spans="1:35" s="89" customFormat="1" x14ac:dyDescent="0.45">
      <c r="A5581" s="89" t="s">
        <v>69</v>
      </c>
      <c r="B5581" s="89" t="s">
        <v>70</v>
      </c>
      <c r="C5581" s="89" t="s">
        <v>47</v>
      </c>
      <c r="D5581" s="90">
        <v>44657</v>
      </c>
      <c r="AI5581" s="89">
        <v>2.9922200000000001</v>
      </c>
    </row>
    <row r="5582" spans="1:35" s="89" customFormat="1" x14ac:dyDescent="0.45">
      <c r="A5582" s="89" t="s">
        <v>69</v>
      </c>
      <c r="B5582" s="89" t="s">
        <v>70</v>
      </c>
      <c r="C5582" s="89" t="s">
        <v>47</v>
      </c>
      <c r="D5582" s="90">
        <v>44658</v>
      </c>
      <c r="AI5582" s="89">
        <v>2.9922200000000001</v>
      </c>
    </row>
    <row r="5583" spans="1:35" s="89" customFormat="1" x14ac:dyDescent="0.45">
      <c r="A5583" s="89" t="s">
        <v>69</v>
      </c>
      <c r="B5583" s="89" t="s">
        <v>70</v>
      </c>
      <c r="C5583" s="89" t="s">
        <v>47</v>
      </c>
      <c r="D5583" s="90">
        <v>44659</v>
      </c>
      <c r="AI5583" s="89">
        <v>2.9922200000000001</v>
      </c>
    </row>
    <row r="5584" spans="1:35" s="89" customFormat="1" x14ac:dyDescent="0.45">
      <c r="A5584" s="89" t="s">
        <v>69</v>
      </c>
      <c r="B5584" s="89" t="s">
        <v>70</v>
      </c>
      <c r="C5584" s="89" t="s">
        <v>47</v>
      </c>
      <c r="D5584" s="90">
        <v>44660</v>
      </c>
      <c r="AI5584" s="89">
        <v>2.9922200000000001</v>
      </c>
    </row>
    <row r="5585" spans="1:35" s="89" customFormat="1" x14ac:dyDescent="0.45">
      <c r="A5585" s="89" t="s">
        <v>69</v>
      </c>
      <c r="B5585" s="89" t="s">
        <v>70</v>
      </c>
      <c r="C5585" s="89" t="s">
        <v>47</v>
      </c>
      <c r="D5585" s="90">
        <v>44661</v>
      </c>
      <c r="AI5585" s="89">
        <v>2.9922200000000001</v>
      </c>
    </row>
    <row r="5586" spans="1:35" s="89" customFormat="1" x14ac:dyDescent="0.45">
      <c r="A5586" s="89" t="s">
        <v>69</v>
      </c>
      <c r="B5586" s="89" t="s">
        <v>70</v>
      </c>
      <c r="C5586" s="89" t="s">
        <v>47</v>
      </c>
      <c r="D5586" s="90">
        <v>44662</v>
      </c>
      <c r="AI5586" s="89">
        <v>2.9922200000000001</v>
      </c>
    </row>
    <row r="5587" spans="1:35" s="89" customFormat="1" x14ac:dyDescent="0.45">
      <c r="A5587" s="89" t="s">
        <v>69</v>
      </c>
      <c r="B5587" s="89" t="s">
        <v>70</v>
      </c>
      <c r="C5587" s="89" t="s">
        <v>47</v>
      </c>
      <c r="D5587" s="90">
        <v>44663</v>
      </c>
      <c r="AI5587" s="89">
        <v>2.9922200000000001</v>
      </c>
    </row>
    <row r="5588" spans="1:35" s="89" customFormat="1" x14ac:dyDescent="0.45">
      <c r="A5588" s="89" t="s">
        <v>69</v>
      </c>
      <c r="B5588" s="89" t="s">
        <v>70</v>
      </c>
      <c r="C5588" s="89" t="s">
        <v>47</v>
      </c>
      <c r="D5588" s="90">
        <v>44664</v>
      </c>
      <c r="AI5588" s="89">
        <v>2.9922200000000001</v>
      </c>
    </row>
    <row r="5589" spans="1:35" s="89" customFormat="1" x14ac:dyDescent="0.45">
      <c r="A5589" s="89" t="s">
        <v>69</v>
      </c>
      <c r="B5589" s="89" t="s">
        <v>70</v>
      </c>
      <c r="C5589" s="89" t="s">
        <v>47</v>
      </c>
      <c r="D5589" s="90">
        <v>44665</v>
      </c>
      <c r="AI5589" s="89">
        <v>2.9922200000000001</v>
      </c>
    </row>
    <row r="5590" spans="1:35" s="89" customFormat="1" x14ac:dyDescent="0.45">
      <c r="A5590" s="89" t="s">
        <v>69</v>
      </c>
      <c r="B5590" s="89" t="s">
        <v>70</v>
      </c>
      <c r="C5590" s="89" t="s">
        <v>47</v>
      </c>
      <c r="D5590" s="90">
        <v>44666</v>
      </c>
      <c r="AI5590" s="89">
        <v>2.9922200000000001</v>
      </c>
    </row>
    <row r="5591" spans="1:35" s="89" customFormat="1" x14ac:dyDescent="0.45">
      <c r="A5591" s="89" t="s">
        <v>69</v>
      </c>
      <c r="B5591" s="89" t="s">
        <v>70</v>
      </c>
      <c r="C5591" s="89" t="s">
        <v>47</v>
      </c>
      <c r="D5591" s="90">
        <v>44667</v>
      </c>
      <c r="AI5591" s="89">
        <v>2.9922200000000001</v>
      </c>
    </row>
    <row r="5592" spans="1:35" s="89" customFormat="1" x14ac:dyDescent="0.45">
      <c r="A5592" s="89" t="s">
        <v>69</v>
      </c>
      <c r="B5592" s="89" t="s">
        <v>70</v>
      </c>
      <c r="C5592" s="89" t="s">
        <v>47</v>
      </c>
      <c r="D5592" s="90">
        <v>44668</v>
      </c>
      <c r="AI5592" s="89">
        <v>2.9922200000000001</v>
      </c>
    </row>
    <row r="5593" spans="1:35" s="89" customFormat="1" x14ac:dyDescent="0.45">
      <c r="A5593" s="89" t="s">
        <v>69</v>
      </c>
      <c r="B5593" s="89" t="s">
        <v>70</v>
      </c>
      <c r="C5593" s="89" t="s">
        <v>47</v>
      </c>
      <c r="D5593" s="90">
        <v>44669</v>
      </c>
      <c r="AI5593" s="89">
        <v>2.9922200000000001</v>
      </c>
    </row>
    <row r="5594" spans="1:35" s="89" customFormat="1" x14ac:dyDescent="0.45">
      <c r="A5594" s="89" t="s">
        <v>69</v>
      </c>
      <c r="B5594" s="89" t="s">
        <v>70</v>
      </c>
      <c r="C5594" s="89" t="s">
        <v>47</v>
      </c>
      <c r="D5594" s="90">
        <v>44670</v>
      </c>
      <c r="AI5594" s="89">
        <v>2.9922200000000001</v>
      </c>
    </row>
    <row r="5595" spans="1:35" s="89" customFormat="1" x14ac:dyDescent="0.45">
      <c r="A5595" s="89" t="s">
        <v>69</v>
      </c>
      <c r="B5595" s="89" t="s">
        <v>70</v>
      </c>
      <c r="C5595" s="89" t="s">
        <v>47</v>
      </c>
      <c r="D5595" s="90">
        <v>44671</v>
      </c>
      <c r="AI5595" s="89">
        <v>2.9922200000000001</v>
      </c>
    </row>
    <row r="5596" spans="1:35" s="89" customFormat="1" x14ac:dyDescent="0.45">
      <c r="A5596" s="89" t="s">
        <v>69</v>
      </c>
      <c r="B5596" s="89" t="s">
        <v>70</v>
      </c>
      <c r="C5596" s="89" t="s">
        <v>47</v>
      </c>
      <c r="D5596" s="90">
        <v>44672</v>
      </c>
      <c r="AI5596" s="89">
        <v>2.9922200000000001</v>
      </c>
    </row>
    <row r="5597" spans="1:35" s="89" customFormat="1" x14ac:dyDescent="0.45">
      <c r="A5597" s="89" t="s">
        <v>69</v>
      </c>
      <c r="B5597" s="89" t="s">
        <v>70</v>
      </c>
      <c r="C5597" s="89" t="s">
        <v>47</v>
      </c>
      <c r="D5597" s="90">
        <v>44673</v>
      </c>
      <c r="AI5597" s="89">
        <v>2.9922200000000001</v>
      </c>
    </row>
    <row r="5598" spans="1:35" s="89" customFormat="1" x14ac:dyDescent="0.45">
      <c r="A5598" s="89" t="s">
        <v>69</v>
      </c>
      <c r="B5598" s="89" t="s">
        <v>70</v>
      </c>
      <c r="C5598" s="89" t="s">
        <v>47</v>
      </c>
      <c r="D5598" s="90">
        <v>44674</v>
      </c>
      <c r="AI5598" s="89">
        <v>2.9922200000000001</v>
      </c>
    </row>
    <row r="5599" spans="1:35" s="89" customFormat="1" x14ac:dyDescent="0.45">
      <c r="A5599" s="89" t="s">
        <v>69</v>
      </c>
      <c r="B5599" s="89" t="s">
        <v>70</v>
      </c>
      <c r="C5599" s="89" t="s">
        <v>47</v>
      </c>
      <c r="D5599" s="90">
        <v>44675</v>
      </c>
      <c r="AI5599" s="89">
        <v>2.9922200000000001</v>
      </c>
    </row>
    <row r="5600" spans="1:35" s="89" customFormat="1" x14ac:dyDescent="0.45">
      <c r="A5600" s="89" t="s">
        <v>69</v>
      </c>
      <c r="B5600" s="89" t="s">
        <v>70</v>
      </c>
      <c r="C5600" s="89" t="s">
        <v>47</v>
      </c>
      <c r="D5600" s="90">
        <v>44676</v>
      </c>
      <c r="AI5600" s="89">
        <v>2.9922200000000001</v>
      </c>
    </row>
    <row r="5601" spans="1:35" s="89" customFormat="1" x14ac:dyDescent="0.45">
      <c r="A5601" s="89" t="s">
        <v>69</v>
      </c>
      <c r="B5601" s="89" t="s">
        <v>70</v>
      </c>
      <c r="C5601" s="89" t="s">
        <v>47</v>
      </c>
      <c r="D5601" s="90">
        <v>44677</v>
      </c>
      <c r="AI5601" s="89">
        <v>2.9922200000000001</v>
      </c>
    </row>
    <row r="5602" spans="1:35" s="89" customFormat="1" x14ac:dyDescent="0.45">
      <c r="A5602" s="89" t="s">
        <v>69</v>
      </c>
      <c r="B5602" s="89" t="s">
        <v>70</v>
      </c>
      <c r="C5602" s="89" t="s">
        <v>47</v>
      </c>
      <c r="D5602" s="90">
        <v>44678</v>
      </c>
      <c r="AI5602" s="89">
        <v>2.9922200000000001</v>
      </c>
    </row>
    <row r="5603" spans="1:35" s="89" customFormat="1" x14ac:dyDescent="0.45">
      <c r="A5603" s="89" t="s">
        <v>69</v>
      </c>
      <c r="B5603" s="89" t="s">
        <v>70</v>
      </c>
      <c r="C5603" s="89" t="s">
        <v>47</v>
      </c>
      <c r="D5603" s="90">
        <v>44679</v>
      </c>
      <c r="AI5603" s="89">
        <v>2.9922200000000001</v>
      </c>
    </row>
    <row r="5604" spans="1:35" s="89" customFormat="1" x14ac:dyDescent="0.45">
      <c r="A5604" s="89" t="s">
        <v>69</v>
      </c>
      <c r="B5604" s="89" t="s">
        <v>70</v>
      </c>
      <c r="C5604" s="89" t="s">
        <v>47</v>
      </c>
      <c r="D5604" s="90">
        <v>44680</v>
      </c>
      <c r="AI5604" s="89">
        <v>2.9922200000000001</v>
      </c>
    </row>
    <row r="5605" spans="1:35" s="89" customFormat="1" x14ac:dyDescent="0.45">
      <c r="A5605" s="89" t="s">
        <v>69</v>
      </c>
      <c r="B5605" s="89" t="s">
        <v>70</v>
      </c>
      <c r="C5605" s="89" t="s">
        <v>47</v>
      </c>
      <c r="D5605" s="90">
        <v>44681</v>
      </c>
      <c r="AI5605" s="89">
        <v>2.9922200000000001</v>
      </c>
    </row>
    <row r="5606" spans="1:35" s="89" customFormat="1" x14ac:dyDescent="0.45">
      <c r="A5606" s="89" t="s">
        <v>69</v>
      </c>
      <c r="B5606" s="89" t="s">
        <v>70</v>
      </c>
      <c r="C5606" s="89" t="s">
        <v>47</v>
      </c>
      <c r="D5606" s="90">
        <v>44682</v>
      </c>
      <c r="AI5606" s="89">
        <v>2.9922200000000001</v>
      </c>
    </row>
    <row r="5607" spans="1:35" s="89" customFormat="1" x14ac:dyDescent="0.45">
      <c r="A5607" s="89" t="s">
        <v>69</v>
      </c>
      <c r="B5607" s="89" t="s">
        <v>70</v>
      </c>
      <c r="C5607" s="89" t="s">
        <v>47</v>
      </c>
      <c r="D5607" s="90">
        <v>44683</v>
      </c>
      <c r="AI5607" s="89">
        <v>2.9922200000000001</v>
      </c>
    </row>
    <row r="5608" spans="1:35" s="89" customFormat="1" x14ac:dyDescent="0.45">
      <c r="A5608" s="89" t="s">
        <v>69</v>
      </c>
      <c r="B5608" s="89" t="s">
        <v>70</v>
      </c>
      <c r="C5608" s="89" t="s">
        <v>47</v>
      </c>
      <c r="D5608" s="90">
        <v>44684</v>
      </c>
      <c r="AI5608" s="89">
        <v>2.9922200000000001</v>
      </c>
    </row>
    <row r="5609" spans="1:35" s="89" customFormat="1" x14ac:dyDescent="0.45">
      <c r="A5609" s="89" t="s">
        <v>69</v>
      </c>
      <c r="B5609" s="89" t="s">
        <v>70</v>
      </c>
      <c r="C5609" s="89" t="s">
        <v>47</v>
      </c>
      <c r="D5609" s="90">
        <v>44685</v>
      </c>
      <c r="AI5609" s="89">
        <v>2.9922200000000001</v>
      </c>
    </row>
    <row r="5610" spans="1:35" s="89" customFormat="1" x14ac:dyDescent="0.45">
      <c r="A5610" s="89" t="s">
        <v>69</v>
      </c>
      <c r="B5610" s="89" t="s">
        <v>70</v>
      </c>
      <c r="C5610" s="89" t="s">
        <v>47</v>
      </c>
      <c r="D5610" s="90">
        <v>44686</v>
      </c>
      <c r="AI5610" s="89">
        <v>2.9922200000000001</v>
      </c>
    </row>
    <row r="5611" spans="1:35" s="89" customFormat="1" x14ac:dyDescent="0.45">
      <c r="A5611" s="89" t="s">
        <v>69</v>
      </c>
      <c r="B5611" s="89" t="s">
        <v>70</v>
      </c>
      <c r="C5611" s="89" t="s">
        <v>47</v>
      </c>
      <c r="D5611" s="90">
        <v>44687</v>
      </c>
      <c r="AI5611" s="89">
        <v>2.9922200000000001</v>
      </c>
    </row>
    <row r="5612" spans="1:35" s="89" customFormat="1" x14ac:dyDescent="0.45">
      <c r="A5612" s="89" t="s">
        <v>69</v>
      </c>
      <c r="B5612" s="89" t="s">
        <v>70</v>
      </c>
      <c r="C5612" s="89" t="s">
        <v>47</v>
      </c>
      <c r="D5612" s="90">
        <v>44688</v>
      </c>
      <c r="AI5612" s="89">
        <v>2.9922200000000001</v>
      </c>
    </row>
    <row r="5613" spans="1:35" s="89" customFormat="1" x14ac:dyDescent="0.45">
      <c r="A5613" s="89" t="s">
        <v>69</v>
      </c>
      <c r="B5613" s="89" t="s">
        <v>70</v>
      </c>
      <c r="C5613" s="89" t="s">
        <v>47</v>
      </c>
      <c r="D5613" s="90">
        <v>44689</v>
      </c>
      <c r="AI5613" s="89">
        <v>2.9922200000000001</v>
      </c>
    </row>
    <row r="5614" spans="1:35" s="89" customFormat="1" x14ac:dyDescent="0.45">
      <c r="A5614" s="89" t="s">
        <v>69</v>
      </c>
      <c r="B5614" s="89" t="s">
        <v>70</v>
      </c>
      <c r="C5614" s="89" t="s">
        <v>47</v>
      </c>
      <c r="D5614" s="90">
        <v>44690</v>
      </c>
      <c r="AI5614" s="89">
        <v>2.9922200000000001</v>
      </c>
    </row>
    <row r="5615" spans="1:35" s="89" customFormat="1" x14ac:dyDescent="0.45">
      <c r="A5615" s="89" t="s">
        <v>69</v>
      </c>
      <c r="B5615" s="89" t="s">
        <v>70</v>
      </c>
      <c r="C5615" s="89" t="s">
        <v>47</v>
      </c>
      <c r="D5615" s="90">
        <v>44691</v>
      </c>
      <c r="AI5615" s="89">
        <v>2.9922200000000001</v>
      </c>
    </row>
    <row r="5616" spans="1:35" s="89" customFormat="1" x14ac:dyDescent="0.45">
      <c r="A5616" s="89" t="s">
        <v>69</v>
      </c>
      <c r="B5616" s="89" t="s">
        <v>70</v>
      </c>
      <c r="C5616" s="89" t="s">
        <v>47</v>
      </c>
      <c r="D5616" s="90">
        <v>44692</v>
      </c>
      <c r="AI5616" s="89">
        <v>2.9922200000000001</v>
      </c>
    </row>
    <row r="5617" spans="1:35" s="89" customFormat="1" x14ac:dyDescent="0.45">
      <c r="A5617" s="89" t="s">
        <v>69</v>
      </c>
      <c r="B5617" s="89" t="s">
        <v>70</v>
      </c>
      <c r="C5617" s="89" t="s">
        <v>47</v>
      </c>
      <c r="D5617" s="90">
        <v>44693</v>
      </c>
      <c r="AI5617" s="89">
        <v>2.9922200000000001</v>
      </c>
    </row>
    <row r="5618" spans="1:35" s="89" customFormat="1" x14ac:dyDescent="0.45">
      <c r="A5618" s="89" t="s">
        <v>69</v>
      </c>
      <c r="B5618" s="89" t="s">
        <v>70</v>
      </c>
      <c r="C5618" s="89" t="s">
        <v>47</v>
      </c>
      <c r="D5618" s="90">
        <v>44694</v>
      </c>
      <c r="AI5618" s="89">
        <v>2.9922200000000001</v>
      </c>
    </row>
    <row r="5619" spans="1:35" s="89" customFormat="1" x14ac:dyDescent="0.45">
      <c r="A5619" s="89" t="s">
        <v>69</v>
      </c>
      <c r="B5619" s="89" t="s">
        <v>70</v>
      </c>
      <c r="C5619" s="89" t="s">
        <v>47</v>
      </c>
      <c r="D5619" s="90">
        <v>44695</v>
      </c>
      <c r="AI5619" s="89">
        <v>2.9922200000000001</v>
      </c>
    </row>
    <row r="5620" spans="1:35" s="89" customFormat="1" x14ac:dyDescent="0.45">
      <c r="A5620" s="89" t="s">
        <v>69</v>
      </c>
      <c r="B5620" s="89" t="s">
        <v>70</v>
      </c>
      <c r="C5620" s="89" t="s">
        <v>47</v>
      </c>
      <c r="D5620" s="90">
        <v>44696</v>
      </c>
      <c r="AI5620" s="89">
        <v>2.9922200000000001</v>
      </c>
    </row>
    <row r="5621" spans="1:35" s="89" customFormat="1" x14ac:dyDescent="0.45">
      <c r="A5621" s="89" t="s">
        <v>69</v>
      </c>
      <c r="B5621" s="89" t="s">
        <v>70</v>
      </c>
      <c r="C5621" s="89" t="s">
        <v>47</v>
      </c>
      <c r="D5621" s="90">
        <v>44697</v>
      </c>
      <c r="AI5621" s="89">
        <v>2.9922200000000001</v>
      </c>
    </row>
    <row r="5622" spans="1:35" s="89" customFormat="1" x14ac:dyDescent="0.45">
      <c r="A5622" s="89" t="s">
        <v>69</v>
      </c>
      <c r="B5622" s="89" t="s">
        <v>70</v>
      </c>
      <c r="C5622" s="89" t="s">
        <v>47</v>
      </c>
      <c r="D5622" s="90">
        <v>44698</v>
      </c>
      <c r="AI5622" s="89">
        <v>2.9922200000000001</v>
      </c>
    </row>
    <row r="5623" spans="1:35" s="89" customFormat="1" x14ac:dyDescent="0.45">
      <c r="A5623" s="89" t="s">
        <v>69</v>
      </c>
      <c r="B5623" s="89" t="s">
        <v>70</v>
      </c>
      <c r="C5623" s="89" t="s">
        <v>47</v>
      </c>
      <c r="D5623" s="90">
        <v>44699</v>
      </c>
      <c r="AI5623" s="89">
        <v>2.9922200000000001</v>
      </c>
    </row>
    <row r="5624" spans="1:35" s="89" customFormat="1" x14ac:dyDescent="0.45">
      <c r="A5624" s="89" t="s">
        <v>69</v>
      </c>
      <c r="B5624" s="89" t="s">
        <v>70</v>
      </c>
      <c r="C5624" s="89" t="s">
        <v>47</v>
      </c>
      <c r="D5624" s="90">
        <v>44700</v>
      </c>
      <c r="AI5624" s="89">
        <v>2.9922200000000001</v>
      </c>
    </row>
    <row r="5625" spans="1:35" s="89" customFormat="1" x14ac:dyDescent="0.45">
      <c r="A5625" s="89" t="s">
        <v>69</v>
      </c>
      <c r="B5625" s="89" t="s">
        <v>70</v>
      </c>
      <c r="C5625" s="89" t="s">
        <v>47</v>
      </c>
      <c r="D5625" s="90">
        <v>44701</v>
      </c>
      <c r="AI5625" s="89">
        <v>2.9922200000000001</v>
      </c>
    </row>
    <row r="5626" spans="1:35" s="89" customFormat="1" x14ac:dyDescent="0.45">
      <c r="A5626" s="89" t="s">
        <v>69</v>
      </c>
      <c r="B5626" s="89" t="s">
        <v>70</v>
      </c>
      <c r="C5626" s="89" t="s">
        <v>47</v>
      </c>
      <c r="D5626" s="90">
        <v>44702</v>
      </c>
      <c r="AI5626" s="89">
        <v>2.9922200000000001</v>
      </c>
    </row>
    <row r="5627" spans="1:35" s="89" customFormat="1" x14ac:dyDescent="0.45">
      <c r="A5627" s="89" t="s">
        <v>69</v>
      </c>
      <c r="B5627" s="89" t="s">
        <v>70</v>
      </c>
      <c r="C5627" s="89" t="s">
        <v>47</v>
      </c>
      <c r="D5627" s="90">
        <v>44703</v>
      </c>
      <c r="AI5627" s="89">
        <v>2.9922200000000001</v>
      </c>
    </row>
    <row r="5628" spans="1:35" s="89" customFormat="1" x14ac:dyDescent="0.45">
      <c r="A5628" s="89" t="s">
        <v>69</v>
      </c>
      <c r="B5628" s="89" t="s">
        <v>70</v>
      </c>
      <c r="C5628" s="89" t="s">
        <v>47</v>
      </c>
      <c r="D5628" s="90">
        <v>44704</v>
      </c>
      <c r="AI5628" s="89">
        <v>2.9922200000000001</v>
      </c>
    </row>
    <row r="5629" spans="1:35" s="89" customFormat="1" x14ac:dyDescent="0.45">
      <c r="A5629" s="89" t="s">
        <v>69</v>
      </c>
      <c r="B5629" s="89" t="s">
        <v>70</v>
      </c>
      <c r="C5629" s="89" t="s">
        <v>47</v>
      </c>
      <c r="D5629" s="90">
        <v>44705</v>
      </c>
      <c r="AI5629" s="89">
        <v>2.9922200000000001</v>
      </c>
    </row>
    <row r="5630" spans="1:35" s="89" customFormat="1" x14ac:dyDescent="0.45">
      <c r="A5630" s="89" t="s">
        <v>69</v>
      </c>
      <c r="B5630" s="89" t="s">
        <v>70</v>
      </c>
      <c r="C5630" s="89" t="s">
        <v>47</v>
      </c>
      <c r="D5630" s="90">
        <v>44706</v>
      </c>
      <c r="AI5630" s="89">
        <v>2.9922200000000001</v>
      </c>
    </row>
    <row r="5631" spans="1:35" s="89" customFormat="1" x14ac:dyDescent="0.45">
      <c r="A5631" s="89" t="s">
        <v>69</v>
      </c>
      <c r="B5631" s="89" t="s">
        <v>70</v>
      </c>
      <c r="C5631" s="89" t="s">
        <v>47</v>
      </c>
      <c r="D5631" s="90">
        <v>44707</v>
      </c>
      <c r="AI5631" s="89">
        <v>2.9922200000000001</v>
      </c>
    </row>
    <row r="5632" spans="1:35" s="89" customFormat="1" x14ac:dyDescent="0.45">
      <c r="A5632" s="89" t="s">
        <v>69</v>
      </c>
      <c r="B5632" s="89" t="s">
        <v>70</v>
      </c>
      <c r="C5632" s="89" t="s">
        <v>47</v>
      </c>
      <c r="D5632" s="90">
        <v>44708</v>
      </c>
      <c r="AI5632" s="89">
        <v>2.9922200000000001</v>
      </c>
    </row>
    <row r="5633" spans="1:35" s="89" customFormat="1" x14ac:dyDescent="0.45">
      <c r="A5633" s="89" t="s">
        <v>69</v>
      </c>
      <c r="B5633" s="89" t="s">
        <v>70</v>
      </c>
      <c r="C5633" s="89" t="s">
        <v>47</v>
      </c>
      <c r="D5633" s="90">
        <v>44709</v>
      </c>
      <c r="AI5633" s="89">
        <v>2.9922200000000001</v>
      </c>
    </row>
    <row r="5634" spans="1:35" s="89" customFormat="1" x14ac:dyDescent="0.45">
      <c r="A5634" s="89" t="s">
        <v>69</v>
      </c>
      <c r="B5634" s="89" t="s">
        <v>70</v>
      </c>
      <c r="C5634" s="89" t="s">
        <v>47</v>
      </c>
      <c r="D5634" s="90">
        <v>44710</v>
      </c>
      <c r="AI5634" s="89">
        <v>2.9922200000000001</v>
      </c>
    </row>
    <row r="5635" spans="1:35" s="89" customFormat="1" x14ac:dyDescent="0.45">
      <c r="A5635" s="89" t="s">
        <v>69</v>
      </c>
      <c r="B5635" s="89" t="s">
        <v>70</v>
      </c>
      <c r="C5635" s="89" t="s">
        <v>47</v>
      </c>
      <c r="D5635" s="90">
        <v>44711</v>
      </c>
      <c r="AI5635" s="89">
        <v>2.9922200000000001</v>
      </c>
    </row>
    <row r="5636" spans="1:35" s="89" customFormat="1" x14ac:dyDescent="0.45">
      <c r="A5636" s="89" t="s">
        <v>69</v>
      </c>
      <c r="B5636" s="89" t="s">
        <v>70</v>
      </c>
      <c r="C5636" s="89" t="s">
        <v>47</v>
      </c>
      <c r="D5636" s="90">
        <v>44712</v>
      </c>
      <c r="AI5636" s="89">
        <v>2.9922200000000001</v>
      </c>
    </row>
    <row r="5637" spans="1:35" s="89" customFormat="1" x14ac:dyDescent="0.45">
      <c r="A5637" s="89" t="s">
        <v>69</v>
      </c>
      <c r="B5637" s="89" t="s">
        <v>70</v>
      </c>
      <c r="C5637" s="89" t="s">
        <v>47</v>
      </c>
      <c r="D5637" s="90">
        <v>44713</v>
      </c>
      <c r="AI5637" s="89">
        <v>2.9922200000000001</v>
      </c>
    </row>
    <row r="5638" spans="1:35" s="89" customFormat="1" x14ac:dyDescent="0.45">
      <c r="A5638" s="89" t="s">
        <v>69</v>
      </c>
      <c r="B5638" s="89" t="s">
        <v>70</v>
      </c>
      <c r="C5638" s="89" t="s">
        <v>47</v>
      </c>
      <c r="D5638" s="90">
        <v>44714</v>
      </c>
      <c r="AI5638" s="89">
        <v>2.9922200000000001</v>
      </c>
    </row>
    <row r="5639" spans="1:35" s="89" customFormat="1" x14ac:dyDescent="0.45">
      <c r="A5639" s="89" t="s">
        <v>69</v>
      </c>
      <c r="B5639" s="89" t="s">
        <v>70</v>
      </c>
      <c r="C5639" s="89" t="s">
        <v>47</v>
      </c>
      <c r="D5639" s="90">
        <v>44715</v>
      </c>
      <c r="AI5639" s="89">
        <v>2.9922200000000001</v>
      </c>
    </row>
    <row r="5640" spans="1:35" s="89" customFormat="1" x14ac:dyDescent="0.45">
      <c r="A5640" s="89" t="s">
        <v>69</v>
      </c>
      <c r="B5640" s="89" t="s">
        <v>70</v>
      </c>
      <c r="C5640" s="89" t="s">
        <v>47</v>
      </c>
      <c r="D5640" s="90">
        <v>44716</v>
      </c>
      <c r="AI5640" s="89">
        <v>2.9922200000000001</v>
      </c>
    </row>
    <row r="5641" spans="1:35" s="89" customFormat="1" x14ac:dyDescent="0.45">
      <c r="A5641" s="89" t="s">
        <v>69</v>
      </c>
      <c r="B5641" s="89" t="s">
        <v>70</v>
      </c>
      <c r="C5641" s="89" t="s">
        <v>47</v>
      </c>
      <c r="D5641" s="90">
        <v>44717</v>
      </c>
      <c r="AI5641" s="89">
        <v>2.9922200000000001</v>
      </c>
    </row>
    <row r="5642" spans="1:35" s="89" customFormat="1" x14ac:dyDescent="0.45">
      <c r="A5642" s="89" t="s">
        <v>69</v>
      </c>
      <c r="B5642" s="89" t="s">
        <v>70</v>
      </c>
      <c r="C5642" s="89" t="s">
        <v>47</v>
      </c>
      <c r="D5642" s="90">
        <v>44718</v>
      </c>
      <c r="AI5642" s="89">
        <v>2.9922200000000001</v>
      </c>
    </row>
    <row r="5643" spans="1:35" s="89" customFormat="1" x14ac:dyDescent="0.45">
      <c r="A5643" s="89" t="s">
        <v>69</v>
      </c>
      <c r="B5643" s="89" t="s">
        <v>70</v>
      </c>
      <c r="C5643" s="89" t="s">
        <v>47</v>
      </c>
      <c r="D5643" s="90">
        <v>44719</v>
      </c>
      <c r="AI5643" s="89">
        <v>2.9922200000000001</v>
      </c>
    </row>
    <row r="5644" spans="1:35" s="89" customFormat="1" x14ac:dyDescent="0.45">
      <c r="A5644" s="89" t="s">
        <v>69</v>
      </c>
      <c r="B5644" s="89" t="s">
        <v>70</v>
      </c>
      <c r="C5644" s="89" t="s">
        <v>47</v>
      </c>
      <c r="D5644" s="90">
        <v>44720</v>
      </c>
      <c r="AI5644" s="89">
        <v>2.9922200000000001</v>
      </c>
    </row>
    <row r="5645" spans="1:35" s="89" customFormat="1" x14ac:dyDescent="0.45">
      <c r="A5645" s="89" t="s">
        <v>69</v>
      </c>
      <c r="B5645" s="89" t="s">
        <v>70</v>
      </c>
      <c r="C5645" s="89" t="s">
        <v>47</v>
      </c>
      <c r="D5645" s="90">
        <v>44721</v>
      </c>
      <c r="AI5645" s="89">
        <v>2.9922200000000001</v>
      </c>
    </row>
    <row r="5646" spans="1:35" s="89" customFormat="1" x14ac:dyDescent="0.45">
      <c r="A5646" s="89" t="s">
        <v>69</v>
      </c>
      <c r="B5646" s="89" t="s">
        <v>70</v>
      </c>
      <c r="C5646" s="89" t="s">
        <v>47</v>
      </c>
      <c r="D5646" s="90">
        <v>44722</v>
      </c>
      <c r="AI5646" s="89">
        <v>2.9922200000000001</v>
      </c>
    </row>
    <row r="5647" spans="1:35" s="89" customFormat="1" x14ac:dyDescent="0.45">
      <c r="A5647" s="89" t="s">
        <v>69</v>
      </c>
      <c r="B5647" s="89" t="s">
        <v>70</v>
      </c>
      <c r="C5647" s="89" t="s">
        <v>47</v>
      </c>
      <c r="D5647" s="90">
        <v>44723</v>
      </c>
      <c r="AI5647" s="89">
        <v>2.9922200000000001</v>
      </c>
    </row>
    <row r="5648" spans="1:35" s="89" customFormat="1" x14ac:dyDescent="0.45">
      <c r="A5648" s="89" t="s">
        <v>69</v>
      </c>
      <c r="B5648" s="89" t="s">
        <v>70</v>
      </c>
      <c r="C5648" s="89" t="s">
        <v>47</v>
      </c>
      <c r="D5648" s="90">
        <v>44724</v>
      </c>
      <c r="AI5648" s="89">
        <v>2.9922200000000001</v>
      </c>
    </row>
    <row r="5649" spans="1:35" s="89" customFormat="1" x14ac:dyDescent="0.45">
      <c r="A5649" s="89" t="s">
        <v>69</v>
      </c>
      <c r="B5649" s="89" t="s">
        <v>70</v>
      </c>
      <c r="C5649" s="89" t="s">
        <v>47</v>
      </c>
      <c r="D5649" s="90">
        <v>44725</v>
      </c>
      <c r="AI5649" s="89">
        <v>2.9922200000000001</v>
      </c>
    </row>
    <row r="5650" spans="1:35" s="89" customFormat="1" x14ac:dyDescent="0.45">
      <c r="A5650" s="89" t="s">
        <v>69</v>
      </c>
      <c r="B5650" s="89" t="s">
        <v>70</v>
      </c>
      <c r="C5650" s="89" t="s">
        <v>47</v>
      </c>
      <c r="D5650" s="90">
        <v>44726</v>
      </c>
      <c r="AI5650" s="89">
        <v>2.9922200000000001</v>
      </c>
    </row>
    <row r="5651" spans="1:35" s="89" customFormat="1" x14ac:dyDescent="0.45">
      <c r="A5651" s="89" t="s">
        <v>69</v>
      </c>
      <c r="B5651" s="89" t="s">
        <v>70</v>
      </c>
      <c r="C5651" s="89" t="s">
        <v>47</v>
      </c>
      <c r="D5651" s="90">
        <v>44727</v>
      </c>
      <c r="AI5651" s="89">
        <v>2.9922200000000001</v>
      </c>
    </row>
    <row r="5652" spans="1:35" s="89" customFormat="1" x14ac:dyDescent="0.45">
      <c r="A5652" s="89" t="s">
        <v>69</v>
      </c>
      <c r="B5652" s="89" t="s">
        <v>70</v>
      </c>
      <c r="C5652" s="89" t="s">
        <v>47</v>
      </c>
      <c r="D5652" s="90">
        <v>44728</v>
      </c>
      <c r="AI5652" s="89">
        <v>2.9922200000000001</v>
      </c>
    </row>
    <row r="5653" spans="1:35" s="89" customFormat="1" x14ac:dyDescent="0.45">
      <c r="A5653" s="89" t="s">
        <v>69</v>
      </c>
      <c r="B5653" s="89" t="s">
        <v>70</v>
      </c>
      <c r="C5653" s="89" t="s">
        <v>47</v>
      </c>
      <c r="D5653" s="90">
        <v>44729</v>
      </c>
      <c r="AI5653" s="89">
        <v>2.9922200000000001</v>
      </c>
    </row>
    <row r="5654" spans="1:35" s="89" customFormat="1" x14ac:dyDescent="0.45">
      <c r="A5654" s="89" t="s">
        <v>69</v>
      </c>
      <c r="B5654" s="89" t="s">
        <v>70</v>
      </c>
      <c r="C5654" s="89" t="s">
        <v>47</v>
      </c>
      <c r="D5654" s="90">
        <v>44730</v>
      </c>
      <c r="AI5654" s="89">
        <v>2.9922200000000001</v>
      </c>
    </row>
    <row r="5655" spans="1:35" s="89" customFormat="1" x14ac:dyDescent="0.45">
      <c r="A5655" s="89" t="s">
        <v>69</v>
      </c>
      <c r="B5655" s="89" t="s">
        <v>70</v>
      </c>
      <c r="C5655" s="89" t="s">
        <v>47</v>
      </c>
      <c r="D5655" s="90">
        <v>44731</v>
      </c>
      <c r="AI5655" s="89">
        <v>2.9922200000000001</v>
      </c>
    </row>
    <row r="5656" spans="1:35" s="89" customFormat="1" x14ac:dyDescent="0.45">
      <c r="A5656" s="89" t="s">
        <v>69</v>
      </c>
      <c r="B5656" s="89" t="s">
        <v>70</v>
      </c>
      <c r="C5656" s="89" t="s">
        <v>47</v>
      </c>
      <c r="D5656" s="90">
        <v>44732</v>
      </c>
      <c r="AI5656" s="89">
        <v>2.9922200000000001</v>
      </c>
    </row>
    <row r="5657" spans="1:35" s="89" customFormat="1" x14ac:dyDescent="0.45">
      <c r="A5657" s="89" t="s">
        <v>69</v>
      </c>
      <c r="B5657" s="89" t="s">
        <v>70</v>
      </c>
      <c r="C5657" s="89" t="s">
        <v>47</v>
      </c>
      <c r="D5657" s="90">
        <v>44733</v>
      </c>
      <c r="AI5657" s="89">
        <v>2.9922200000000001</v>
      </c>
    </row>
    <row r="5658" spans="1:35" s="89" customFormat="1" x14ac:dyDescent="0.45">
      <c r="A5658" s="89" t="s">
        <v>69</v>
      </c>
      <c r="B5658" s="89" t="s">
        <v>70</v>
      </c>
      <c r="C5658" s="89" t="s">
        <v>47</v>
      </c>
      <c r="D5658" s="90">
        <v>44734</v>
      </c>
      <c r="AI5658" s="89">
        <v>2.9922200000000001</v>
      </c>
    </row>
    <row r="5659" spans="1:35" s="89" customFormat="1" x14ac:dyDescent="0.45">
      <c r="A5659" s="89" t="s">
        <v>69</v>
      </c>
      <c r="B5659" s="89" t="s">
        <v>70</v>
      </c>
      <c r="C5659" s="89" t="s">
        <v>47</v>
      </c>
      <c r="D5659" s="90">
        <v>44735</v>
      </c>
      <c r="AI5659" s="89">
        <v>2.9922200000000001</v>
      </c>
    </row>
    <row r="5660" spans="1:35" s="89" customFormat="1" x14ac:dyDescent="0.45">
      <c r="A5660" s="89" t="s">
        <v>69</v>
      </c>
      <c r="B5660" s="89" t="s">
        <v>70</v>
      </c>
      <c r="C5660" s="89" t="s">
        <v>47</v>
      </c>
      <c r="D5660" s="90">
        <v>44736</v>
      </c>
      <c r="AI5660" s="89">
        <v>2.9922200000000001</v>
      </c>
    </row>
    <row r="5661" spans="1:35" s="89" customFormat="1" x14ac:dyDescent="0.45">
      <c r="A5661" s="89" t="s">
        <v>69</v>
      </c>
      <c r="B5661" s="89" t="s">
        <v>70</v>
      </c>
      <c r="C5661" s="89" t="s">
        <v>47</v>
      </c>
      <c r="D5661" s="90">
        <v>44737</v>
      </c>
      <c r="AI5661" s="89">
        <v>2.9922200000000001</v>
      </c>
    </row>
    <row r="5662" spans="1:35" s="89" customFormat="1" x14ac:dyDescent="0.45">
      <c r="A5662" s="89" t="s">
        <v>69</v>
      </c>
      <c r="B5662" s="89" t="s">
        <v>70</v>
      </c>
      <c r="C5662" s="89" t="s">
        <v>47</v>
      </c>
      <c r="D5662" s="90">
        <v>44738</v>
      </c>
      <c r="AI5662" s="89">
        <v>2.9922200000000001</v>
      </c>
    </row>
    <row r="5663" spans="1:35" s="89" customFormat="1" x14ac:dyDescent="0.45">
      <c r="A5663" s="89" t="s">
        <v>69</v>
      </c>
      <c r="B5663" s="89" t="s">
        <v>70</v>
      </c>
      <c r="C5663" s="89" t="s">
        <v>47</v>
      </c>
      <c r="D5663" s="90">
        <v>44739</v>
      </c>
      <c r="AI5663" s="89">
        <v>2.9922200000000001</v>
      </c>
    </row>
    <row r="5664" spans="1:35" s="89" customFormat="1" x14ac:dyDescent="0.45">
      <c r="A5664" s="89" t="s">
        <v>69</v>
      </c>
      <c r="B5664" s="89" t="s">
        <v>70</v>
      </c>
      <c r="C5664" s="89" t="s">
        <v>47</v>
      </c>
      <c r="D5664" s="90">
        <v>44740</v>
      </c>
      <c r="AI5664" s="89">
        <v>2.9922200000000001</v>
      </c>
    </row>
    <row r="5665" spans="1:35" s="89" customFormat="1" x14ac:dyDescent="0.45">
      <c r="A5665" s="89" t="s">
        <v>69</v>
      </c>
      <c r="B5665" s="89" t="s">
        <v>70</v>
      </c>
      <c r="C5665" s="89" t="s">
        <v>47</v>
      </c>
      <c r="D5665" s="90">
        <v>44741</v>
      </c>
      <c r="AI5665" s="89">
        <v>2.9922200000000001</v>
      </c>
    </row>
    <row r="5666" spans="1:35" s="89" customFormat="1" x14ac:dyDescent="0.45">
      <c r="A5666" s="89" t="s">
        <v>69</v>
      </c>
      <c r="B5666" s="89" t="s">
        <v>70</v>
      </c>
      <c r="C5666" s="89" t="s">
        <v>47</v>
      </c>
      <c r="D5666" s="90">
        <v>44742</v>
      </c>
      <c r="AI5666" s="89">
        <v>2.9922200000000001</v>
      </c>
    </row>
    <row r="5667" spans="1:35" s="89" customFormat="1" x14ac:dyDescent="0.45">
      <c r="A5667" s="89" t="s">
        <v>69</v>
      </c>
      <c r="B5667" s="89" t="s">
        <v>70</v>
      </c>
      <c r="C5667" s="89" t="s">
        <v>47</v>
      </c>
      <c r="D5667" s="90">
        <v>44743</v>
      </c>
      <c r="AI5667" s="89">
        <v>2.9922200000000001</v>
      </c>
    </row>
    <row r="5668" spans="1:35" s="89" customFormat="1" x14ac:dyDescent="0.45">
      <c r="A5668" s="89" t="s">
        <v>69</v>
      </c>
      <c r="B5668" s="89" t="s">
        <v>70</v>
      </c>
      <c r="C5668" s="89" t="s">
        <v>47</v>
      </c>
      <c r="D5668" s="90">
        <v>44744</v>
      </c>
      <c r="AI5668" s="89">
        <v>2.9922200000000001</v>
      </c>
    </row>
    <row r="5669" spans="1:35" s="89" customFormat="1" x14ac:dyDescent="0.45">
      <c r="A5669" s="89" t="s">
        <v>69</v>
      </c>
      <c r="B5669" s="89" t="s">
        <v>70</v>
      </c>
      <c r="C5669" s="89" t="s">
        <v>47</v>
      </c>
      <c r="D5669" s="90">
        <v>44745</v>
      </c>
      <c r="AI5669" s="89">
        <v>2.9922200000000001</v>
      </c>
    </row>
    <row r="5670" spans="1:35" s="89" customFormat="1" x14ac:dyDescent="0.45">
      <c r="A5670" s="89" t="s">
        <v>69</v>
      </c>
      <c r="B5670" s="89" t="s">
        <v>70</v>
      </c>
      <c r="C5670" s="89" t="s">
        <v>47</v>
      </c>
      <c r="D5670" s="90">
        <v>44746</v>
      </c>
      <c r="AI5670" s="89">
        <v>2.9922200000000001</v>
      </c>
    </row>
    <row r="5671" spans="1:35" s="89" customFormat="1" x14ac:dyDescent="0.45">
      <c r="A5671" s="89" t="s">
        <v>69</v>
      </c>
      <c r="B5671" s="89" t="s">
        <v>70</v>
      </c>
      <c r="C5671" s="89" t="s">
        <v>47</v>
      </c>
      <c r="D5671" s="90">
        <v>44747</v>
      </c>
      <c r="AI5671" s="89">
        <v>2.9922200000000001</v>
      </c>
    </row>
    <row r="5672" spans="1:35" s="89" customFormat="1" x14ac:dyDescent="0.45">
      <c r="A5672" s="89" t="s">
        <v>69</v>
      </c>
      <c r="B5672" s="89" t="s">
        <v>70</v>
      </c>
      <c r="C5672" s="89" t="s">
        <v>47</v>
      </c>
      <c r="D5672" s="90">
        <v>44748</v>
      </c>
      <c r="AI5672" s="89">
        <v>2.9922200000000001</v>
      </c>
    </row>
    <row r="5673" spans="1:35" s="89" customFormat="1" x14ac:dyDescent="0.45">
      <c r="A5673" s="89" t="s">
        <v>69</v>
      </c>
      <c r="B5673" s="89" t="s">
        <v>70</v>
      </c>
      <c r="C5673" s="89" t="s">
        <v>47</v>
      </c>
      <c r="D5673" s="90">
        <v>44749</v>
      </c>
      <c r="AI5673" s="89">
        <v>2.9922200000000001</v>
      </c>
    </row>
    <row r="5674" spans="1:35" s="89" customFormat="1" x14ac:dyDescent="0.45">
      <c r="A5674" s="89" t="s">
        <v>69</v>
      </c>
      <c r="B5674" s="89" t="s">
        <v>70</v>
      </c>
      <c r="C5674" s="89" t="s">
        <v>47</v>
      </c>
      <c r="D5674" s="90">
        <v>44750</v>
      </c>
      <c r="AI5674" s="89">
        <v>2.9922200000000001</v>
      </c>
    </row>
    <row r="5675" spans="1:35" s="89" customFormat="1" x14ac:dyDescent="0.45">
      <c r="A5675" s="89" t="s">
        <v>69</v>
      </c>
      <c r="B5675" s="89" t="s">
        <v>70</v>
      </c>
      <c r="C5675" s="89" t="s">
        <v>47</v>
      </c>
      <c r="D5675" s="90">
        <v>44751</v>
      </c>
      <c r="AI5675" s="89">
        <v>2.9922200000000001</v>
      </c>
    </row>
    <row r="5676" spans="1:35" s="89" customFormat="1" x14ac:dyDescent="0.45">
      <c r="A5676" s="89" t="s">
        <v>69</v>
      </c>
      <c r="B5676" s="89" t="s">
        <v>70</v>
      </c>
      <c r="C5676" s="89" t="s">
        <v>47</v>
      </c>
      <c r="D5676" s="90">
        <v>44752</v>
      </c>
      <c r="AI5676" s="89">
        <v>2.9922200000000001</v>
      </c>
    </row>
    <row r="5677" spans="1:35" s="89" customFormat="1" x14ac:dyDescent="0.45">
      <c r="A5677" s="89" t="s">
        <v>69</v>
      </c>
      <c r="B5677" s="89" t="s">
        <v>70</v>
      </c>
      <c r="C5677" s="89" t="s">
        <v>47</v>
      </c>
      <c r="D5677" s="90">
        <v>44753</v>
      </c>
      <c r="AI5677" s="89">
        <v>2.9922200000000001</v>
      </c>
    </row>
    <row r="5678" spans="1:35" s="89" customFormat="1" x14ac:dyDescent="0.45">
      <c r="A5678" s="89" t="s">
        <v>69</v>
      </c>
      <c r="B5678" s="89" t="s">
        <v>70</v>
      </c>
      <c r="C5678" s="89" t="s">
        <v>47</v>
      </c>
      <c r="D5678" s="90">
        <v>44754</v>
      </c>
      <c r="AI5678" s="89">
        <v>2.9922200000000001</v>
      </c>
    </row>
    <row r="5679" spans="1:35" s="89" customFormat="1" x14ac:dyDescent="0.45">
      <c r="A5679" s="89" t="s">
        <v>69</v>
      </c>
      <c r="B5679" s="89" t="s">
        <v>70</v>
      </c>
      <c r="C5679" s="89" t="s">
        <v>47</v>
      </c>
      <c r="D5679" s="90">
        <v>44755</v>
      </c>
      <c r="AI5679" s="89">
        <v>2.9922200000000001</v>
      </c>
    </row>
    <row r="5680" spans="1:35" s="89" customFormat="1" x14ac:dyDescent="0.45">
      <c r="A5680" s="89" t="s">
        <v>69</v>
      </c>
      <c r="B5680" s="89" t="s">
        <v>70</v>
      </c>
      <c r="C5680" s="89" t="s">
        <v>47</v>
      </c>
      <c r="D5680" s="90">
        <v>44756</v>
      </c>
      <c r="AI5680" s="89">
        <v>2.9922200000000001</v>
      </c>
    </row>
    <row r="5681" spans="1:35" s="89" customFormat="1" x14ac:dyDescent="0.45">
      <c r="A5681" s="89" t="s">
        <v>69</v>
      </c>
      <c r="B5681" s="89" t="s">
        <v>70</v>
      </c>
      <c r="C5681" s="89" t="s">
        <v>47</v>
      </c>
      <c r="D5681" s="90">
        <v>44757</v>
      </c>
      <c r="AI5681" s="89">
        <v>2.9922200000000001</v>
      </c>
    </row>
    <row r="5682" spans="1:35" s="89" customFormat="1" x14ac:dyDescent="0.45">
      <c r="A5682" s="89" t="s">
        <v>69</v>
      </c>
      <c r="B5682" s="89" t="s">
        <v>70</v>
      </c>
      <c r="C5682" s="89" t="s">
        <v>47</v>
      </c>
      <c r="D5682" s="90">
        <v>44758</v>
      </c>
      <c r="AI5682" s="89">
        <v>2.9922200000000001</v>
      </c>
    </row>
    <row r="5683" spans="1:35" s="89" customFormat="1" x14ac:dyDescent="0.45">
      <c r="A5683" s="89" t="s">
        <v>69</v>
      </c>
      <c r="B5683" s="89" t="s">
        <v>70</v>
      </c>
      <c r="C5683" s="89" t="s">
        <v>47</v>
      </c>
      <c r="D5683" s="90">
        <v>44759</v>
      </c>
      <c r="AI5683" s="89">
        <v>2.9922200000000001</v>
      </c>
    </row>
    <row r="5684" spans="1:35" s="89" customFormat="1" x14ac:dyDescent="0.45">
      <c r="A5684" s="89" t="s">
        <v>69</v>
      </c>
      <c r="B5684" s="89" t="s">
        <v>70</v>
      </c>
      <c r="C5684" s="89" t="s">
        <v>47</v>
      </c>
      <c r="D5684" s="90">
        <v>44760</v>
      </c>
      <c r="AI5684" s="89">
        <v>2.9922200000000001</v>
      </c>
    </row>
    <row r="5685" spans="1:35" s="89" customFormat="1" x14ac:dyDescent="0.45">
      <c r="A5685" s="89" t="s">
        <v>69</v>
      </c>
      <c r="B5685" s="89" t="s">
        <v>70</v>
      </c>
      <c r="C5685" s="89" t="s">
        <v>47</v>
      </c>
      <c r="D5685" s="90">
        <v>44761</v>
      </c>
      <c r="AI5685" s="89">
        <v>2.9922200000000001</v>
      </c>
    </row>
    <row r="5686" spans="1:35" s="89" customFormat="1" x14ac:dyDescent="0.45">
      <c r="A5686" s="89" t="s">
        <v>69</v>
      </c>
      <c r="B5686" s="89" t="s">
        <v>70</v>
      </c>
      <c r="C5686" s="89" t="s">
        <v>47</v>
      </c>
      <c r="D5686" s="90">
        <v>44762</v>
      </c>
      <c r="AI5686" s="89">
        <v>2.9922200000000001</v>
      </c>
    </row>
    <row r="5687" spans="1:35" s="89" customFormat="1" x14ac:dyDescent="0.45">
      <c r="A5687" s="89" t="s">
        <v>69</v>
      </c>
      <c r="B5687" s="89" t="s">
        <v>70</v>
      </c>
      <c r="C5687" s="89" t="s">
        <v>47</v>
      </c>
      <c r="D5687" s="90">
        <v>44763</v>
      </c>
      <c r="AI5687" s="89">
        <v>2.9922200000000001</v>
      </c>
    </row>
    <row r="5688" spans="1:35" s="89" customFormat="1" x14ac:dyDescent="0.45">
      <c r="A5688" s="89" t="s">
        <v>69</v>
      </c>
      <c r="B5688" s="89" t="s">
        <v>70</v>
      </c>
      <c r="C5688" s="89" t="s">
        <v>47</v>
      </c>
      <c r="D5688" s="90">
        <v>44764</v>
      </c>
      <c r="AI5688" s="89">
        <v>2.9922200000000001</v>
      </c>
    </row>
    <row r="5689" spans="1:35" s="89" customFormat="1" x14ac:dyDescent="0.45">
      <c r="A5689" s="89" t="s">
        <v>69</v>
      </c>
      <c r="B5689" s="89" t="s">
        <v>70</v>
      </c>
      <c r="C5689" s="89" t="s">
        <v>47</v>
      </c>
      <c r="D5689" s="90">
        <v>44765</v>
      </c>
      <c r="AI5689" s="89">
        <v>2.9922200000000001</v>
      </c>
    </row>
    <row r="5690" spans="1:35" s="89" customFormat="1" x14ac:dyDescent="0.45">
      <c r="A5690" s="89" t="s">
        <v>69</v>
      </c>
      <c r="B5690" s="89" t="s">
        <v>70</v>
      </c>
      <c r="C5690" s="89" t="s">
        <v>47</v>
      </c>
      <c r="D5690" s="90">
        <v>44766</v>
      </c>
      <c r="AI5690" s="89">
        <v>2.9922200000000001</v>
      </c>
    </row>
    <row r="5691" spans="1:35" s="89" customFormat="1" x14ac:dyDescent="0.45">
      <c r="A5691" s="89" t="s">
        <v>69</v>
      </c>
      <c r="B5691" s="89" t="s">
        <v>70</v>
      </c>
      <c r="C5691" s="89" t="s">
        <v>47</v>
      </c>
      <c r="D5691" s="90">
        <v>44767</v>
      </c>
      <c r="AI5691" s="89">
        <v>2.9922200000000001</v>
      </c>
    </row>
    <row r="5692" spans="1:35" s="89" customFormat="1" x14ac:dyDescent="0.45">
      <c r="A5692" s="89" t="s">
        <v>69</v>
      </c>
      <c r="B5692" s="89" t="s">
        <v>70</v>
      </c>
      <c r="C5692" s="89" t="s">
        <v>47</v>
      </c>
      <c r="D5692" s="90">
        <v>44768</v>
      </c>
      <c r="AI5692" s="89">
        <v>2.9922200000000001</v>
      </c>
    </row>
    <row r="5693" spans="1:35" s="89" customFormat="1" x14ac:dyDescent="0.45">
      <c r="A5693" s="89" t="s">
        <v>69</v>
      </c>
      <c r="B5693" s="89" t="s">
        <v>70</v>
      </c>
      <c r="C5693" s="89" t="s">
        <v>47</v>
      </c>
      <c r="D5693" s="90">
        <v>44769</v>
      </c>
      <c r="AI5693" s="89">
        <v>2.9922200000000001</v>
      </c>
    </row>
    <row r="5694" spans="1:35" s="89" customFormat="1" x14ac:dyDescent="0.45">
      <c r="A5694" s="89" t="s">
        <v>69</v>
      </c>
      <c r="B5694" s="89" t="s">
        <v>70</v>
      </c>
      <c r="C5694" s="89" t="s">
        <v>47</v>
      </c>
      <c r="D5694" s="90">
        <v>44770</v>
      </c>
      <c r="AI5694" s="89">
        <v>2.9922200000000001</v>
      </c>
    </row>
    <row r="5695" spans="1:35" s="89" customFormat="1" x14ac:dyDescent="0.45">
      <c r="A5695" s="89" t="s">
        <v>69</v>
      </c>
      <c r="B5695" s="89" t="s">
        <v>70</v>
      </c>
      <c r="C5695" s="89" t="s">
        <v>47</v>
      </c>
      <c r="D5695" s="90">
        <v>44771</v>
      </c>
      <c r="AI5695" s="89">
        <v>2.9922200000000001</v>
      </c>
    </row>
    <row r="5696" spans="1:35" s="89" customFormat="1" x14ac:dyDescent="0.45">
      <c r="A5696" s="89" t="s">
        <v>69</v>
      </c>
      <c r="B5696" s="89" t="s">
        <v>70</v>
      </c>
      <c r="C5696" s="89" t="s">
        <v>47</v>
      </c>
      <c r="D5696" s="90">
        <v>44772</v>
      </c>
      <c r="AI5696" s="89">
        <v>2.9922200000000001</v>
      </c>
    </row>
    <row r="5697" spans="1:35" s="89" customFormat="1" x14ac:dyDescent="0.45">
      <c r="A5697" s="89" t="s">
        <v>69</v>
      </c>
      <c r="B5697" s="89" t="s">
        <v>70</v>
      </c>
      <c r="C5697" s="89" t="s">
        <v>47</v>
      </c>
      <c r="D5697" s="90">
        <v>44773</v>
      </c>
      <c r="AI5697" s="89">
        <v>2.9922200000000001</v>
      </c>
    </row>
    <row r="5698" spans="1:35" s="89" customFormat="1" x14ac:dyDescent="0.45">
      <c r="A5698" s="89" t="s">
        <v>69</v>
      </c>
      <c r="B5698" s="89" t="s">
        <v>70</v>
      </c>
      <c r="C5698" s="89" t="s">
        <v>47</v>
      </c>
      <c r="D5698" s="90">
        <v>44774</v>
      </c>
      <c r="AI5698" s="89">
        <v>2.9922200000000001</v>
      </c>
    </row>
    <row r="5699" spans="1:35" s="89" customFormat="1" x14ac:dyDescent="0.45">
      <c r="A5699" s="89" t="s">
        <v>69</v>
      </c>
      <c r="B5699" s="89" t="s">
        <v>70</v>
      </c>
      <c r="C5699" s="89" t="s">
        <v>47</v>
      </c>
      <c r="D5699" s="90">
        <v>44775</v>
      </c>
      <c r="AI5699" s="89">
        <v>2.9922200000000001</v>
      </c>
    </row>
    <row r="5700" spans="1:35" s="89" customFormat="1" x14ac:dyDescent="0.45">
      <c r="A5700" s="89" t="s">
        <v>69</v>
      </c>
      <c r="B5700" s="89" t="s">
        <v>70</v>
      </c>
      <c r="C5700" s="89" t="s">
        <v>47</v>
      </c>
      <c r="D5700" s="90">
        <v>44776</v>
      </c>
      <c r="AI5700" s="89">
        <v>2.9922200000000001</v>
      </c>
    </row>
    <row r="5701" spans="1:35" s="89" customFormat="1" x14ac:dyDescent="0.45">
      <c r="A5701" s="89" t="s">
        <v>69</v>
      </c>
      <c r="B5701" s="89" t="s">
        <v>70</v>
      </c>
      <c r="C5701" s="89" t="s">
        <v>47</v>
      </c>
      <c r="D5701" s="90">
        <v>44777</v>
      </c>
      <c r="AI5701" s="89">
        <v>2.9922200000000001</v>
      </c>
    </row>
    <row r="5702" spans="1:35" s="89" customFormat="1" x14ac:dyDescent="0.45">
      <c r="A5702" s="89" t="s">
        <v>69</v>
      </c>
      <c r="B5702" s="89" t="s">
        <v>70</v>
      </c>
      <c r="C5702" s="89" t="s">
        <v>47</v>
      </c>
      <c r="D5702" s="90">
        <v>44778</v>
      </c>
      <c r="AI5702" s="89">
        <v>2.9922200000000001</v>
      </c>
    </row>
    <row r="5703" spans="1:35" s="89" customFormat="1" x14ac:dyDescent="0.45">
      <c r="A5703" s="89" t="s">
        <v>69</v>
      </c>
      <c r="B5703" s="89" t="s">
        <v>70</v>
      </c>
      <c r="C5703" s="89" t="s">
        <v>47</v>
      </c>
      <c r="D5703" s="90">
        <v>44779</v>
      </c>
      <c r="AI5703" s="89">
        <v>2.9922200000000001</v>
      </c>
    </row>
    <row r="5704" spans="1:35" s="89" customFormat="1" x14ac:dyDescent="0.45">
      <c r="A5704" s="89" t="s">
        <v>69</v>
      </c>
      <c r="B5704" s="89" t="s">
        <v>70</v>
      </c>
      <c r="C5704" s="89" t="s">
        <v>47</v>
      </c>
      <c r="D5704" s="90">
        <v>44780</v>
      </c>
      <c r="AI5704" s="89">
        <v>2.9922200000000001</v>
      </c>
    </row>
    <row r="5705" spans="1:35" s="89" customFormat="1" x14ac:dyDescent="0.45">
      <c r="A5705" s="89" t="s">
        <v>69</v>
      </c>
      <c r="B5705" s="89" t="s">
        <v>70</v>
      </c>
      <c r="C5705" s="89" t="s">
        <v>47</v>
      </c>
      <c r="D5705" s="90">
        <v>44781</v>
      </c>
      <c r="AI5705" s="89">
        <v>2.9922200000000001</v>
      </c>
    </row>
    <row r="5706" spans="1:35" s="89" customFormat="1" x14ac:dyDescent="0.45">
      <c r="A5706" s="89" t="s">
        <v>69</v>
      </c>
      <c r="B5706" s="89" t="s">
        <v>70</v>
      </c>
      <c r="C5706" s="89" t="s">
        <v>47</v>
      </c>
      <c r="D5706" s="90">
        <v>44782</v>
      </c>
      <c r="AI5706" s="89">
        <v>2.9922200000000001</v>
      </c>
    </row>
    <row r="5707" spans="1:35" s="89" customFormat="1" x14ac:dyDescent="0.45">
      <c r="A5707" s="89" t="s">
        <v>69</v>
      </c>
      <c r="B5707" s="89" t="s">
        <v>70</v>
      </c>
      <c r="C5707" s="89" t="s">
        <v>47</v>
      </c>
      <c r="D5707" s="90">
        <v>44783</v>
      </c>
      <c r="AI5707" s="89">
        <v>2.9922200000000001</v>
      </c>
    </row>
    <row r="5708" spans="1:35" s="89" customFormat="1" x14ac:dyDescent="0.45">
      <c r="A5708" s="89" t="s">
        <v>69</v>
      </c>
      <c r="B5708" s="89" t="s">
        <v>70</v>
      </c>
      <c r="C5708" s="89" t="s">
        <v>47</v>
      </c>
      <c r="D5708" s="90">
        <v>44784</v>
      </c>
      <c r="AI5708" s="89">
        <v>2.9922200000000001</v>
      </c>
    </row>
    <row r="5709" spans="1:35" s="89" customFormat="1" x14ac:dyDescent="0.45">
      <c r="A5709" s="89" t="s">
        <v>69</v>
      </c>
      <c r="B5709" s="89" t="s">
        <v>70</v>
      </c>
      <c r="C5709" s="89" t="s">
        <v>47</v>
      </c>
      <c r="D5709" s="90">
        <v>44785</v>
      </c>
      <c r="AI5709" s="89">
        <v>2.9922200000000001</v>
      </c>
    </row>
    <row r="5710" spans="1:35" s="89" customFormat="1" x14ac:dyDescent="0.45">
      <c r="A5710" s="89" t="s">
        <v>69</v>
      </c>
      <c r="B5710" s="89" t="s">
        <v>70</v>
      </c>
      <c r="C5710" s="89" t="s">
        <v>47</v>
      </c>
      <c r="D5710" s="90">
        <v>44786</v>
      </c>
      <c r="AI5710" s="89">
        <v>2.9922200000000001</v>
      </c>
    </row>
    <row r="5711" spans="1:35" s="89" customFormat="1" x14ac:dyDescent="0.45">
      <c r="A5711" s="89" t="s">
        <v>69</v>
      </c>
      <c r="B5711" s="89" t="s">
        <v>70</v>
      </c>
      <c r="C5711" s="89" t="s">
        <v>47</v>
      </c>
      <c r="D5711" s="90">
        <v>44787</v>
      </c>
      <c r="AI5711" s="89">
        <v>2.9922200000000001</v>
      </c>
    </row>
    <row r="5712" spans="1:35" s="89" customFormat="1" x14ac:dyDescent="0.45">
      <c r="A5712" s="89" t="s">
        <v>69</v>
      </c>
      <c r="B5712" s="89" t="s">
        <v>70</v>
      </c>
      <c r="C5712" s="89" t="s">
        <v>47</v>
      </c>
      <c r="D5712" s="90">
        <v>44788</v>
      </c>
      <c r="AI5712" s="89">
        <v>2.9922200000000001</v>
      </c>
    </row>
    <row r="5713" spans="1:35" s="89" customFormat="1" x14ac:dyDescent="0.45">
      <c r="A5713" s="89" t="s">
        <v>69</v>
      </c>
      <c r="B5713" s="89" t="s">
        <v>70</v>
      </c>
      <c r="C5713" s="89" t="s">
        <v>47</v>
      </c>
      <c r="D5713" s="90">
        <v>44789</v>
      </c>
      <c r="AI5713" s="89">
        <v>2.9922200000000001</v>
      </c>
    </row>
    <row r="5714" spans="1:35" s="89" customFormat="1" x14ac:dyDescent="0.45">
      <c r="A5714" s="89" t="s">
        <v>69</v>
      </c>
      <c r="B5714" s="89" t="s">
        <v>70</v>
      </c>
      <c r="C5714" s="89" t="s">
        <v>47</v>
      </c>
      <c r="D5714" s="90">
        <v>44790</v>
      </c>
      <c r="AI5714" s="89">
        <v>2.9922200000000001</v>
      </c>
    </row>
    <row r="5715" spans="1:35" s="89" customFormat="1" x14ac:dyDescent="0.45">
      <c r="A5715" s="89" t="s">
        <v>69</v>
      </c>
      <c r="B5715" s="89" t="s">
        <v>70</v>
      </c>
      <c r="C5715" s="89" t="s">
        <v>47</v>
      </c>
      <c r="D5715" s="90">
        <v>44791</v>
      </c>
      <c r="AI5715" s="89">
        <v>2.9922200000000001</v>
      </c>
    </row>
    <row r="5716" spans="1:35" s="89" customFormat="1" x14ac:dyDescent="0.45">
      <c r="A5716" s="89" t="s">
        <v>69</v>
      </c>
      <c r="B5716" s="89" t="s">
        <v>70</v>
      </c>
      <c r="C5716" s="89" t="s">
        <v>47</v>
      </c>
      <c r="D5716" s="90">
        <v>44792</v>
      </c>
      <c r="AI5716" s="89">
        <v>2.9922200000000001</v>
      </c>
    </row>
    <row r="5717" spans="1:35" s="89" customFormat="1" x14ac:dyDescent="0.45">
      <c r="A5717" s="89" t="s">
        <v>69</v>
      </c>
      <c r="B5717" s="89" t="s">
        <v>70</v>
      </c>
      <c r="C5717" s="89" t="s">
        <v>47</v>
      </c>
      <c r="D5717" s="90">
        <v>44793</v>
      </c>
      <c r="AI5717" s="89">
        <v>2.9922200000000001</v>
      </c>
    </row>
    <row r="5718" spans="1:35" s="89" customFormat="1" x14ac:dyDescent="0.45">
      <c r="A5718" s="89" t="s">
        <v>69</v>
      </c>
      <c r="B5718" s="89" t="s">
        <v>70</v>
      </c>
      <c r="C5718" s="89" t="s">
        <v>47</v>
      </c>
      <c r="D5718" s="90">
        <v>44794</v>
      </c>
      <c r="AI5718" s="89">
        <v>2.9922200000000001</v>
      </c>
    </row>
    <row r="5719" spans="1:35" s="89" customFormat="1" x14ac:dyDescent="0.45">
      <c r="A5719" s="89" t="s">
        <v>69</v>
      </c>
      <c r="B5719" s="89" t="s">
        <v>70</v>
      </c>
      <c r="C5719" s="89" t="s">
        <v>47</v>
      </c>
      <c r="D5719" s="90">
        <v>44795</v>
      </c>
      <c r="AI5719" s="89">
        <v>2.9922200000000001</v>
      </c>
    </row>
    <row r="5720" spans="1:35" s="89" customFormat="1" x14ac:dyDescent="0.45">
      <c r="A5720" s="89" t="s">
        <v>69</v>
      </c>
      <c r="B5720" s="89" t="s">
        <v>70</v>
      </c>
      <c r="C5720" s="89" t="s">
        <v>47</v>
      </c>
      <c r="D5720" s="90">
        <v>44796</v>
      </c>
      <c r="AI5720" s="89">
        <v>2.9922200000000001</v>
      </c>
    </row>
    <row r="5721" spans="1:35" s="89" customFormat="1" x14ac:dyDescent="0.45">
      <c r="A5721" s="89" t="s">
        <v>69</v>
      </c>
      <c r="B5721" s="89" t="s">
        <v>70</v>
      </c>
      <c r="C5721" s="89" t="s">
        <v>47</v>
      </c>
      <c r="D5721" s="90">
        <v>44797</v>
      </c>
      <c r="AI5721" s="89">
        <v>2.9922200000000001</v>
      </c>
    </row>
    <row r="5722" spans="1:35" s="89" customFormat="1" x14ac:dyDescent="0.45">
      <c r="A5722" s="89" t="s">
        <v>69</v>
      </c>
      <c r="B5722" s="89" t="s">
        <v>70</v>
      </c>
      <c r="C5722" s="89" t="s">
        <v>47</v>
      </c>
      <c r="D5722" s="90">
        <v>44798</v>
      </c>
      <c r="AI5722" s="89">
        <v>2.9922200000000001</v>
      </c>
    </row>
    <row r="5723" spans="1:35" s="89" customFormat="1" x14ac:dyDescent="0.45">
      <c r="A5723" s="89" t="s">
        <v>69</v>
      </c>
      <c r="B5723" s="89" t="s">
        <v>70</v>
      </c>
      <c r="C5723" s="89" t="s">
        <v>47</v>
      </c>
      <c r="D5723" s="90">
        <v>44799</v>
      </c>
      <c r="AI5723" s="89">
        <v>2.9922200000000001</v>
      </c>
    </row>
    <row r="5724" spans="1:35" s="89" customFormat="1" x14ac:dyDescent="0.45">
      <c r="A5724" s="89" t="s">
        <v>69</v>
      </c>
      <c r="B5724" s="89" t="s">
        <v>70</v>
      </c>
      <c r="C5724" s="89" t="s">
        <v>47</v>
      </c>
      <c r="D5724" s="90">
        <v>44800</v>
      </c>
      <c r="AI5724" s="89">
        <v>2.9922200000000001</v>
      </c>
    </row>
    <row r="5725" spans="1:35" s="89" customFormat="1" x14ac:dyDescent="0.45">
      <c r="A5725" s="89" t="s">
        <v>69</v>
      </c>
      <c r="B5725" s="89" t="s">
        <v>70</v>
      </c>
      <c r="C5725" s="89" t="s">
        <v>47</v>
      </c>
      <c r="D5725" s="90">
        <v>44801</v>
      </c>
      <c r="AI5725" s="89">
        <v>2.9922200000000001</v>
      </c>
    </row>
    <row r="5726" spans="1:35" s="89" customFormat="1" x14ac:dyDescent="0.45">
      <c r="A5726" s="89" t="s">
        <v>69</v>
      </c>
      <c r="B5726" s="89" t="s">
        <v>70</v>
      </c>
      <c r="C5726" s="89" t="s">
        <v>47</v>
      </c>
      <c r="D5726" s="90">
        <v>44802</v>
      </c>
      <c r="AI5726" s="89">
        <v>2.9922200000000001</v>
      </c>
    </row>
    <row r="5727" spans="1:35" s="89" customFormat="1" x14ac:dyDescent="0.45">
      <c r="A5727" s="89" t="s">
        <v>69</v>
      </c>
      <c r="B5727" s="89" t="s">
        <v>70</v>
      </c>
      <c r="C5727" s="89" t="s">
        <v>47</v>
      </c>
      <c r="D5727" s="90">
        <v>44803</v>
      </c>
      <c r="AI5727" s="89">
        <v>2.9922200000000001</v>
      </c>
    </row>
    <row r="5728" spans="1:35" s="89" customFormat="1" x14ac:dyDescent="0.45">
      <c r="A5728" s="89" t="s">
        <v>69</v>
      </c>
      <c r="B5728" s="89" t="s">
        <v>70</v>
      </c>
      <c r="C5728" s="89" t="s">
        <v>47</v>
      </c>
      <c r="D5728" s="90">
        <v>44804</v>
      </c>
      <c r="AI5728" s="89">
        <v>2.9922200000000001</v>
      </c>
    </row>
    <row r="5729" spans="1:35" s="89" customFormat="1" x14ac:dyDescent="0.45">
      <c r="A5729" s="89" t="s">
        <v>69</v>
      </c>
      <c r="B5729" s="89" t="s">
        <v>70</v>
      </c>
      <c r="C5729" s="89" t="s">
        <v>47</v>
      </c>
      <c r="D5729" s="90">
        <v>44805</v>
      </c>
      <c r="AI5729" s="89">
        <v>2.9922200000000001</v>
      </c>
    </row>
    <row r="5730" spans="1:35" s="89" customFormat="1" x14ac:dyDescent="0.45">
      <c r="A5730" s="89" t="s">
        <v>69</v>
      </c>
      <c r="B5730" s="89" t="s">
        <v>70</v>
      </c>
      <c r="C5730" s="89" t="s">
        <v>47</v>
      </c>
      <c r="D5730" s="90">
        <v>44806</v>
      </c>
      <c r="AI5730" s="89">
        <v>2.9922200000000001</v>
      </c>
    </row>
    <row r="5731" spans="1:35" s="89" customFormat="1" x14ac:dyDescent="0.45">
      <c r="A5731" s="89" t="s">
        <v>69</v>
      </c>
      <c r="B5731" s="89" t="s">
        <v>70</v>
      </c>
      <c r="C5731" s="89" t="s">
        <v>47</v>
      </c>
      <c r="D5731" s="90">
        <v>44807</v>
      </c>
      <c r="AI5731" s="89">
        <v>2.9922200000000001</v>
      </c>
    </row>
    <row r="5732" spans="1:35" s="89" customFormat="1" x14ac:dyDescent="0.45">
      <c r="A5732" s="89" t="s">
        <v>69</v>
      </c>
      <c r="B5732" s="89" t="s">
        <v>70</v>
      </c>
      <c r="C5732" s="89" t="s">
        <v>47</v>
      </c>
      <c r="D5732" s="90">
        <v>44808</v>
      </c>
      <c r="AI5732" s="89">
        <v>2.9922200000000001</v>
      </c>
    </row>
    <row r="5733" spans="1:35" s="89" customFormat="1" x14ac:dyDescent="0.45">
      <c r="A5733" s="89" t="s">
        <v>69</v>
      </c>
      <c r="B5733" s="89" t="s">
        <v>70</v>
      </c>
      <c r="C5733" s="89" t="s">
        <v>47</v>
      </c>
      <c r="D5733" s="90">
        <v>44809</v>
      </c>
      <c r="AI5733" s="89">
        <v>2.9922200000000001</v>
      </c>
    </row>
    <row r="5734" spans="1:35" s="89" customFormat="1" x14ac:dyDescent="0.45">
      <c r="A5734" s="89" t="s">
        <v>69</v>
      </c>
      <c r="B5734" s="89" t="s">
        <v>70</v>
      </c>
      <c r="C5734" s="89" t="s">
        <v>47</v>
      </c>
      <c r="D5734" s="90">
        <v>44810</v>
      </c>
      <c r="AI5734" s="89">
        <v>2.9922200000000001</v>
      </c>
    </row>
    <row r="5735" spans="1:35" s="89" customFormat="1" x14ac:dyDescent="0.45">
      <c r="A5735" s="89" t="s">
        <v>69</v>
      </c>
      <c r="B5735" s="89" t="s">
        <v>70</v>
      </c>
      <c r="C5735" s="89" t="s">
        <v>47</v>
      </c>
      <c r="D5735" s="90">
        <v>44811</v>
      </c>
      <c r="AI5735" s="89">
        <v>2.9922200000000001</v>
      </c>
    </row>
    <row r="5736" spans="1:35" s="89" customFormat="1" x14ac:dyDescent="0.45">
      <c r="A5736" s="89" t="s">
        <v>69</v>
      </c>
      <c r="B5736" s="89" t="s">
        <v>70</v>
      </c>
      <c r="C5736" s="89" t="s">
        <v>47</v>
      </c>
      <c r="D5736" s="90">
        <v>44812</v>
      </c>
      <c r="AI5736" s="89">
        <v>2.9922200000000001</v>
      </c>
    </row>
    <row r="5737" spans="1:35" s="89" customFormat="1" x14ac:dyDescent="0.45">
      <c r="A5737" s="89" t="s">
        <v>69</v>
      </c>
      <c r="B5737" s="89" t="s">
        <v>70</v>
      </c>
      <c r="C5737" s="89" t="s">
        <v>47</v>
      </c>
      <c r="D5737" s="90">
        <v>44813</v>
      </c>
      <c r="AI5737" s="89">
        <v>2.9922200000000001</v>
      </c>
    </row>
    <row r="5738" spans="1:35" s="89" customFormat="1" x14ac:dyDescent="0.45">
      <c r="A5738" s="89" t="s">
        <v>69</v>
      </c>
      <c r="B5738" s="89" t="s">
        <v>70</v>
      </c>
      <c r="C5738" s="89" t="s">
        <v>47</v>
      </c>
      <c r="D5738" s="90">
        <v>44814</v>
      </c>
      <c r="AI5738" s="89">
        <v>2.9922200000000001</v>
      </c>
    </row>
    <row r="5739" spans="1:35" s="89" customFormat="1" x14ac:dyDescent="0.45">
      <c r="A5739" s="89" t="s">
        <v>69</v>
      </c>
      <c r="B5739" s="89" t="s">
        <v>70</v>
      </c>
      <c r="C5739" s="89" t="s">
        <v>47</v>
      </c>
      <c r="D5739" s="90">
        <v>44815</v>
      </c>
      <c r="AI5739" s="89">
        <v>2.9922200000000001</v>
      </c>
    </row>
    <row r="5740" spans="1:35" s="89" customFormat="1" x14ac:dyDescent="0.45">
      <c r="A5740" s="89" t="s">
        <v>69</v>
      </c>
      <c r="B5740" s="89" t="s">
        <v>70</v>
      </c>
      <c r="C5740" s="89" t="s">
        <v>47</v>
      </c>
      <c r="D5740" s="90">
        <v>44816</v>
      </c>
      <c r="AI5740" s="89">
        <v>2.9922200000000001</v>
      </c>
    </row>
    <row r="5741" spans="1:35" s="89" customFormat="1" x14ac:dyDescent="0.45">
      <c r="A5741" s="89" t="s">
        <v>69</v>
      </c>
      <c r="B5741" s="89" t="s">
        <v>70</v>
      </c>
      <c r="C5741" s="89" t="s">
        <v>47</v>
      </c>
      <c r="D5741" s="90">
        <v>44817</v>
      </c>
      <c r="AI5741" s="89">
        <v>2.9922200000000001</v>
      </c>
    </row>
    <row r="5742" spans="1:35" s="89" customFormat="1" x14ac:dyDescent="0.45">
      <c r="A5742" s="89" t="s">
        <v>69</v>
      </c>
      <c r="B5742" s="89" t="s">
        <v>70</v>
      </c>
      <c r="C5742" s="89" t="s">
        <v>47</v>
      </c>
      <c r="D5742" s="90">
        <v>44818</v>
      </c>
      <c r="AI5742" s="89">
        <v>2.9922200000000001</v>
      </c>
    </row>
    <row r="5743" spans="1:35" s="89" customFormat="1" x14ac:dyDescent="0.45">
      <c r="A5743" s="89" t="s">
        <v>69</v>
      </c>
      <c r="B5743" s="89" t="s">
        <v>70</v>
      </c>
      <c r="C5743" s="89" t="s">
        <v>47</v>
      </c>
      <c r="D5743" s="90">
        <v>44819</v>
      </c>
      <c r="AI5743" s="89">
        <v>2.9922200000000001</v>
      </c>
    </row>
    <row r="5744" spans="1:35" s="89" customFormat="1" x14ac:dyDescent="0.45">
      <c r="A5744" s="89" t="s">
        <v>69</v>
      </c>
      <c r="B5744" s="89" t="s">
        <v>70</v>
      </c>
      <c r="C5744" s="89" t="s">
        <v>47</v>
      </c>
      <c r="D5744" s="90">
        <v>44820</v>
      </c>
      <c r="AI5744" s="89">
        <v>2.9922200000000001</v>
      </c>
    </row>
    <row r="5745" spans="1:35" s="89" customFormat="1" x14ac:dyDescent="0.45">
      <c r="A5745" s="89" t="s">
        <v>69</v>
      </c>
      <c r="B5745" s="89" t="s">
        <v>70</v>
      </c>
      <c r="C5745" s="89" t="s">
        <v>47</v>
      </c>
      <c r="D5745" s="90">
        <v>44821</v>
      </c>
      <c r="AI5745" s="89">
        <v>2.9922200000000001</v>
      </c>
    </row>
    <row r="5746" spans="1:35" s="89" customFormat="1" x14ac:dyDescent="0.45">
      <c r="A5746" s="89" t="s">
        <v>69</v>
      </c>
      <c r="B5746" s="89" t="s">
        <v>70</v>
      </c>
      <c r="C5746" s="89" t="s">
        <v>47</v>
      </c>
      <c r="D5746" s="90">
        <v>44822</v>
      </c>
      <c r="AI5746" s="89">
        <v>2.9922200000000001</v>
      </c>
    </row>
    <row r="5747" spans="1:35" s="89" customFormat="1" x14ac:dyDescent="0.45">
      <c r="A5747" s="89" t="s">
        <v>69</v>
      </c>
      <c r="B5747" s="89" t="s">
        <v>70</v>
      </c>
      <c r="C5747" s="89" t="s">
        <v>47</v>
      </c>
      <c r="D5747" s="90">
        <v>44823</v>
      </c>
      <c r="AI5747" s="89">
        <v>2.9922200000000001</v>
      </c>
    </row>
    <row r="5748" spans="1:35" s="89" customFormat="1" x14ac:dyDescent="0.45">
      <c r="A5748" s="89" t="s">
        <v>69</v>
      </c>
      <c r="B5748" s="89" t="s">
        <v>70</v>
      </c>
      <c r="C5748" s="89" t="s">
        <v>47</v>
      </c>
      <c r="D5748" s="90">
        <v>44824</v>
      </c>
      <c r="AI5748" s="89">
        <v>2.9922200000000001</v>
      </c>
    </row>
    <row r="5749" spans="1:35" s="89" customFormat="1" x14ac:dyDescent="0.45">
      <c r="A5749" s="89" t="s">
        <v>69</v>
      </c>
      <c r="B5749" s="89" t="s">
        <v>70</v>
      </c>
      <c r="C5749" s="89" t="s">
        <v>47</v>
      </c>
      <c r="D5749" s="90">
        <v>44825</v>
      </c>
      <c r="AI5749" s="89">
        <v>2.9922200000000001</v>
      </c>
    </row>
    <row r="5750" spans="1:35" s="89" customFormat="1" x14ac:dyDescent="0.45">
      <c r="A5750" s="89" t="s">
        <v>69</v>
      </c>
      <c r="B5750" s="89" t="s">
        <v>70</v>
      </c>
      <c r="C5750" s="89" t="s">
        <v>47</v>
      </c>
      <c r="D5750" s="90">
        <v>44826</v>
      </c>
      <c r="AI5750" s="89">
        <v>2.9922200000000001</v>
      </c>
    </row>
    <row r="5751" spans="1:35" s="89" customFormat="1" x14ac:dyDescent="0.45">
      <c r="A5751" s="89" t="s">
        <v>69</v>
      </c>
      <c r="B5751" s="89" t="s">
        <v>70</v>
      </c>
      <c r="C5751" s="89" t="s">
        <v>47</v>
      </c>
      <c r="D5751" s="90">
        <v>44827</v>
      </c>
      <c r="AI5751" s="89">
        <v>2.9922200000000001</v>
      </c>
    </row>
    <row r="5752" spans="1:35" s="89" customFormat="1" x14ac:dyDescent="0.45">
      <c r="A5752" s="89" t="s">
        <v>69</v>
      </c>
      <c r="B5752" s="89" t="s">
        <v>70</v>
      </c>
      <c r="C5752" s="89" t="s">
        <v>47</v>
      </c>
      <c r="D5752" s="90">
        <v>44828</v>
      </c>
      <c r="AI5752" s="89">
        <v>2.9922200000000001</v>
      </c>
    </row>
    <row r="5753" spans="1:35" s="89" customFormat="1" x14ac:dyDescent="0.45">
      <c r="A5753" s="89" t="s">
        <v>69</v>
      </c>
      <c r="B5753" s="89" t="s">
        <v>70</v>
      </c>
      <c r="C5753" s="89" t="s">
        <v>47</v>
      </c>
      <c r="D5753" s="90">
        <v>44829</v>
      </c>
      <c r="AI5753" s="89">
        <v>2.9922200000000001</v>
      </c>
    </row>
    <row r="5754" spans="1:35" s="89" customFormat="1" x14ac:dyDescent="0.45">
      <c r="A5754" s="89" t="s">
        <v>69</v>
      </c>
      <c r="B5754" s="89" t="s">
        <v>70</v>
      </c>
      <c r="C5754" s="89" t="s">
        <v>47</v>
      </c>
      <c r="D5754" s="90">
        <v>44830</v>
      </c>
      <c r="AI5754" s="89">
        <v>2.9922200000000001</v>
      </c>
    </row>
    <row r="5755" spans="1:35" s="89" customFormat="1" x14ac:dyDescent="0.45">
      <c r="A5755" s="89" t="s">
        <v>69</v>
      </c>
      <c r="B5755" s="89" t="s">
        <v>70</v>
      </c>
      <c r="C5755" s="89" t="s">
        <v>47</v>
      </c>
      <c r="D5755" s="90">
        <v>44831</v>
      </c>
      <c r="AI5755" s="89">
        <v>2.9922200000000001</v>
      </c>
    </row>
    <row r="5756" spans="1:35" s="89" customFormat="1" x14ac:dyDescent="0.45">
      <c r="A5756" s="89" t="s">
        <v>69</v>
      </c>
      <c r="B5756" s="89" t="s">
        <v>70</v>
      </c>
      <c r="C5756" s="89" t="s">
        <v>47</v>
      </c>
      <c r="D5756" s="90">
        <v>44832</v>
      </c>
      <c r="AI5756" s="89">
        <v>2.9922200000000001</v>
      </c>
    </row>
    <row r="5757" spans="1:35" s="89" customFormat="1" x14ac:dyDescent="0.45">
      <c r="A5757" s="89" t="s">
        <v>69</v>
      </c>
      <c r="B5757" s="89" t="s">
        <v>70</v>
      </c>
      <c r="C5757" s="89" t="s">
        <v>47</v>
      </c>
      <c r="D5757" s="90">
        <v>44833</v>
      </c>
      <c r="AI5757" s="89">
        <v>2.9922200000000001</v>
      </c>
    </row>
    <row r="5758" spans="1:35" s="89" customFormat="1" x14ac:dyDescent="0.45">
      <c r="A5758" s="89" t="s">
        <v>69</v>
      </c>
      <c r="B5758" s="89" t="s">
        <v>70</v>
      </c>
      <c r="C5758" s="89" t="s">
        <v>47</v>
      </c>
      <c r="D5758" s="90">
        <v>44834</v>
      </c>
      <c r="AI5758" s="89">
        <v>2.9922200000000001</v>
      </c>
    </row>
    <row r="5759" spans="1:35" s="89" customFormat="1" x14ac:dyDescent="0.45">
      <c r="A5759" s="89" t="s">
        <v>69</v>
      </c>
      <c r="B5759" s="89" t="s">
        <v>70</v>
      </c>
      <c r="C5759" s="89" t="s">
        <v>47</v>
      </c>
      <c r="D5759" s="90">
        <v>44835</v>
      </c>
      <c r="AI5759" s="89">
        <v>2.9922200000000001</v>
      </c>
    </row>
    <row r="5760" spans="1:35" s="89" customFormat="1" x14ac:dyDescent="0.45">
      <c r="A5760" s="89" t="s">
        <v>69</v>
      </c>
      <c r="B5760" s="89" t="s">
        <v>70</v>
      </c>
      <c r="C5760" s="89" t="s">
        <v>47</v>
      </c>
      <c r="D5760" s="90">
        <v>44836</v>
      </c>
      <c r="AI5760" s="89">
        <v>2.9922200000000001</v>
      </c>
    </row>
    <row r="5761" spans="1:35" s="89" customFormat="1" x14ac:dyDescent="0.45">
      <c r="A5761" s="89" t="s">
        <v>69</v>
      </c>
      <c r="B5761" s="89" t="s">
        <v>70</v>
      </c>
      <c r="C5761" s="89" t="s">
        <v>47</v>
      </c>
      <c r="D5761" s="90">
        <v>44837</v>
      </c>
      <c r="AI5761" s="89">
        <v>2.9922200000000001</v>
      </c>
    </row>
    <row r="5762" spans="1:35" s="89" customFormat="1" x14ac:dyDescent="0.45">
      <c r="A5762" s="89" t="s">
        <v>69</v>
      </c>
      <c r="B5762" s="89" t="s">
        <v>70</v>
      </c>
      <c r="C5762" s="89" t="s">
        <v>47</v>
      </c>
      <c r="D5762" s="90">
        <v>44838</v>
      </c>
      <c r="AI5762" s="89">
        <v>2.9922200000000001</v>
      </c>
    </row>
    <row r="5763" spans="1:35" s="89" customFormat="1" x14ac:dyDescent="0.45">
      <c r="A5763" s="89" t="s">
        <v>69</v>
      </c>
      <c r="B5763" s="89" t="s">
        <v>70</v>
      </c>
      <c r="C5763" s="89" t="s">
        <v>47</v>
      </c>
      <c r="D5763" s="90">
        <v>44839</v>
      </c>
      <c r="AI5763" s="89">
        <v>2.9922200000000001</v>
      </c>
    </row>
    <row r="5764" spans="1:35" s="89" customFormat="1" x14ac:dyDescent="0.45">
      <c r="A5764" s="89" t="s">
        <v>69</v>
      </c>
      <c r="B5764" s="89" t="s">
        <v>70</v>
      </c>
      <c r="C5764" s="89" t="s">
        <v>47</v>
      </c>
      <c r="D5764" s="90">
        <v>44840</v>
      </c>
      <c r="AI5764" s="89">
        <v>2.9922200000000001</v>
      </c>
    </row>
    <row r="5765" spans="1:35" s="89" customFormat="1" x14ac:dyDescent="0.45">
      <c r="A5765" s="89" t="s">
        <v>69</v>
      </c>
      <c r="B5765" s="89" t="s">
        <v>70</v>
      </c>
      <c r="C5765" s="89" t="s">
        <v>47</v>
      </c>
      <c r="D5765" s="90">
        <v>44841</v>
      </c>
      <c r="AI5765" s="89">
        <v>2.9922200000000001</v>
      </c>
    </row>
    <row r="5766" spans="1:35" s="89" customFormat="1" x14ac:dyDescent="0.45">
      <c r="A5766" s="89" t="s">
        <v>69</v>
      </c>
      <c r="B5766" s="89" t="s">
        <v>70</v>
      </c>
      <c r="C5766" s="89" t="s">
        <v>47</v>
      </c>
      <c r="D5766" s="90">
        <v>44842</v>
      </c>
      <c r="AI5766" s="89">
        <v>2.9922200000000001</v>
      </c>
    </row>
    <row r="5767" spans="1:35" s="89" customFormat="1" x14ac:dyDescent="0.45">
      <c r="A5767" s="89" t="s">
        <v>69</v>
      </c>
      <c r="B5767" s="89" t="s">
        <v>70</v>
      </c>
      <c r="C5767" s="89" t="s">
        <v>47</v>
      </c>
      <c r="D5767" s="90">
        <v>44843</v>
      </c>
      <c r="AI5767" s="89">
        <v>2.9922200000000001</v>
      </c>
    </row>
    <row r="5768" spans="1:35" s="89" customFormat="1" x14ac:dyDescent="0.45">
      <c r="A5768" s="89" t="s">
        <v>69</v>
      </c>
      <c r="B5768" s="89" t="s">
        <v>70</v>
      </c>
      <c r="C5768" s="89" t="s">
        <v>47</v>
      </c>
      <c r="D5768" s="90">
        <v>44844</v>
      </c>
      <c r="AI5768" s="89">
        <v>2.9922200000000001</v>
      </c>
    </row>
    <row r="5769" spans="1:35" s="89" customFormat="1" x14ac:dyDescent="0.45">
      <c r="A5769" s="89" t="s">
        <v>69</v>
      </c>
      <c r="B5769" s="89" t="s">
        <v>70</v>
      </c>
      <c r="C5769" s="89" t="s">
        <v>47</v>
      </c>
      <c r="D5769" s="90">
        <v>44845</v>
      </c>
      <c r="AI5769" s="89">
        <v>2.9922200000000001</v>
      </c>
    </row>
    <row r="5770" spans="1:35" s="89" customFormat="1" x14ac:dyDescent="0.45">
      <c r="A5770" s="89" t="s">
        <v>69</v>
      </c>
      <c r="B5770" s="89" t="s">
        <v>70</v>
      </c>
      <c r="C5770" s="89" t="s">
        <v>47</v>
      </c>
      <c r="D5770" s="90">
        <v>44846</v>
      </c>
      <c r="AI5770" s="89">
        <v>2.9922200000000001</v>
      </c>
    </row>
    <row r="5771" spans="1:35" s="89" customFormat="1" x14ac:dyDescent="0.45">
      <c r="A5771" s="89" t="s">
        <v>69</v>
      </c>
      <c r="B5771" s="89" t="s">
        <v>70</v>
      </c>
      <c r="C5771" s="89" t="s">
        <v>47</v>
      </c>
      <c r="D5771" s="90">
        <v>44847</v>
      </c>
      <c r="AI5771" s="89">
        <v>2.9922200000000001</v>
      </c>
    </row>
    <row r="5772" spans="1:35" s="89" customFormat="1" x14ac:dyDescent="0.45">
      <c r="A5772" s="89" t="s">
        <v>69</v>
      </c>
      <c r="B5772" s="89" t="s">
        <v>70</v>
      </c>
      <c r="C5772" s="89" t="s">
        <v>47</v>
      </c>
      <c r="D5772" s="90">
        <v>44848</v>
      </c>
      <c r="AI5772" s="89">
        <v>2.9922200000000001</v>
      </c>
    </row>
    <row r="5773" spans="1:35" s="89" customFormat="1" x14ac:dyDescent="0.45">
      <c r="A5773" s="89" t="s">
        <v>69</v>
      </c>
      <c r="B5773" s="89" t="s">
        <v>70</v>
      </c>
      <c r="C5773" s="89" t="s">
        <v>47</v>
      </c>
      <c r="D5773" s="90">
        <v>44849</v>
      </c>
      <c r="AI5773" s="89">
        <v>2.9922200000000001</v>
      </c>
    </row>
    <row r="5774" spans="1:35" s="89" customFormat="1" x14ac:dyDescent="0.45">
      <c r="A5774" s="89" t="s">
        <v>69</v>
      </c>
      <c r="B5774" s="89" t="s">
        <v>70</v>
      </c>
      <c r="C5774" s="89" t="s">
        <v>47</v>
      </c>
      <c r="D5774" s="90">
        <v>44850</v>
      </c>
      <c r="AI5774" s="89">
        <v>2.9922200000000001</v>
      </c>
    </row>
    <row r="5775" spans="1:35" s="89" customFormat="1" x14ac:dyDescent="0.45">
      <c r="A5775" s="89" t="s">
        <v>69</v>
      </c>
      <c r="B5775" s="89" t="s">
        <v>70</v>
      </c>
      <c r="C5775" s="89" t="s">
        <v>47</v>
      </c>
      <c r="D5775" s="90">
        <v>44851</v>
      </c>
      <c r="AI5775" s="89">
        <v>2.9922200000000001</v>
      </c>
    </row>
    <row r="5776" spans="1:35" s="89" customFormat="1" x14ac:dyDescent="0.45">
      <c r="A5776" s="89" t="s">
        <v>69</v>
      </c>
      <c r="B5776" s="89" t="s">
        <v>70</v>
      </c>
      <c r="C5776" s="89" t="s">
        <v>47</v>
      </c>
      <c r="D5776" s="90">
        <v>44852</v>
      </c>
      <c r="AI5776" s="89">
        <v>2.9922200000000001</v>
      </c>
    </row>
    <row r="5777" spans="1:35" s="89" customFormat="1" x14ac:dyDescent="0.45">
      <c r="A5777" s="89" t="s">
        <v>69</v>
      </c>
      <c r="B5777" s="89" t="s">
        <v>70</v>
      </c>
      <c r="C5777" s="89" t="s">
        <v>47</v>
      </c>
      <c r="D5777" s="90">
        <v>44853</v>
      </c>
      <c r="AI5777" s="89">
        <v>2.9922200000000001</v>
      </c>
    </row>
    <row r="5778" spans="1:35" s="89" customFormat="1" x14ac:dyDescent="0.45">
      <c r="A5778" s="89" t="s">
        <v>69</v>
      </c>
      <c r="B5778" s="89" t="s">
        <v>70</v>
      </c>
      <c r="C5778" s="89" t="s">
        <v>47</v>
      </c>
      <c r="D5778" s="90">
        <v>44854</v>
      </c>
      <c r="AI5778" s="89">
        <v>2.9922200000000001</v>
      </c>
    </row>
    <row r="5779" spans="1:35" s="89" customFormat="1" x14ac:dyDescent="0.45">
      <c r="A5779" s="89" t="s">
        <v>69</v>
      </c>
      <c r="B5779" s="89" t="s">
        <v>70</v>
      </c>
      <c r="C5779" s="89" t="s">
        <v>47</v>
      </c>
      <c r="D5779" s="90">
        <v>44855</v>
      </c>
      <c r="AI5779" s="89">
        <v>2.9922200000000001</v>
      </c>
    </row>
    <row r="5780" spans="1:35" s="89" customFormat="1" x14ac:dyDescent="0.45">
      <c r="A5780" s="89" t="s">
        <v>69</v>
      </c>
      <c r="B5780" s="89" t="s">
        <v>70</v>
      </c>
      <c r="C5780" s="89" t="s">
        <v>47</v>
      </c>
      <c r="D5780" s="90">
        <v>44856</v>
      </c>
      <c r="AI5780" s="89">
        <v>2.9922200000000001</v>
      </c>
    </row>
    <row r="5781" spans="1:35" s="89" customFormat="1" x14ac:dyDescent="0.45">
      <c r="A5781" s="89" t="s">
        <v>69</v>
      </c>
      <c r="B5781" s="89" t="s">
        <v>70</v>
      </c>
      <c r="C5781" s="89" t="s">
        <v>47</v>
      </c>
      <c r="D5781" s="90">
        <v>44857</v>
      </c>
      <c r="AI5781" s="89">
        <v>2.9922200000000001</v>
      </c>
    </row>
    <row r="5782" spans="1:35" s="89" customFormat="1" x14ac:dyDescent="0.45">
      <c r="A5782" s="89" t="s">
        <v>69</v>
      </c>
      <c r="B5782" s="89" t="s">
        <v>70</v>
      </c>
      <c r="C5782" s="89" t="s">
        <v>47</v>
      </c>
      <c r="D5782" s="90">
        <v>44858</v>
      </c>
      <c r="AI5782" s="89">
        <v>2.9922200000000001</v>
      </c>
    </row>
    <row r="5783" spans="1:35" s="89" customFormat="1" x14ac:dyDescent="0.45">
      <c r="A5783" s="89" t="s">
        <v>69</v>
      </c>
      <c r="B5783" s="89" t="s">
        <v>70</v>
      </c>
      <c r="C5783" s="89" t="s">
        <v>47</v>
      </c>
      <c r="D5783" s="90">
        <v>44859</v>
      </c>
      <c r="AI5783" s="89">
        <v>2.9922200000000001</v>
      </c>
    </row>
    <row r="5784" spans="1:35" s="89" customFormat="1" x14ac:dyDescent="0.45">
      <c r="A5784" s="89" t="s">
        <v>69</v>
      </c>
      <c r="B5784" s="89" t="s">
        <v>70</v>
      </c>
      <c r="C5784" s="89" t="s">
        <v>47</v>
      </c>
      <c r="D5784" s="90">
        <v>44860</v>
      </c>
      <c r="AI5784" s="89">
        <v>2.9922200000000001</v>
      </c>
    </row>
    <row r="5785" spans="1:35" s="89" customFormat="1" x14ac:dyDescent="0.45">
      <c r="A5785" s="89" t="s">
        <v>69</v>
      </c>
      <c r="B5785" s="89" t="s">
        <v>70</v>
      </c>
      <c r="C5785" s="89" t="s">
        <v>47</v>
      </c>
      <c r="D5785" s="90">
        <v>44861</v>
      </c>
      <c r="AI5785" s="89">
        <v>2.9922200000000001</v>
      </c>
    </row>
    <row r="5786" spans="1:35" s="89" customFormat="1" x14ac:dyDescent="0.45">
      <c r="A5786" s="89" t="s">
        <v>69</v>
      </c>
      <c r="B5786" s="89" t="s">
        <v>70</v>
      </c>
      <c r="C5786" s="89" t="s">
        <v>47</v>
      </c>
      <c r="D5786" s="90">
        <v>44862</v>
      </c>
      <c r="AI5786" s="89">
        <v>2.9922200000000001</v>
      </c>
    </row>
    <row r="5787" spans="1:35" s="89" customFormat="1" x14ac:dyDescent="0.45">
      <c r="A5787" s="89" t="s">
        <v>69</v>
      </c>
      <c r="B5787" s="89" t="s">
        <v>70</v>
      </c>
      <c r="C5787" s="89" t="s">
        <v>47</v>
      </c>
      <c r="D5787" s="90">
        <v>44863</v>
      </c>
      <c r="AI5787" s="89">
        <v>3.1168958330000001</v>
      </c>
    </row>
    <row r="5788" spans="1:35" s="89" customFormat="1" x14ac:dyDescent="0.45">
      <c r="A5788" s="89" t="s">
        <v>69</v>
      </c>
      <c r="B5788" s="89" t="s">
        <v>70</v>
      </c>
      <c r="C5788" s="89" t="s">
        <v>47</v>
      </c>
      <c r="D5788" s="90">
        <v>44864</v>
      </c>
      <c r="AI5788" s="89">
        <v>2.9922200000000001</v>
      </c>
    </row>
    <row r="5789" spans="1:35" s="89" customFormat="1" x14ac:dyDescent="0.45">
      <c r="A5789" s="89" t="s">
        <v>69</v>
      </c>
      <c r="B5789" s="89" t="s">
        <v>70</v>
      </c>
      <c r="C5789" s="89" t="s">
        <v>47</v>
      </c>
      <c r="D5789" s="90">
        <v>44865</v>
      </c>
      <c r="AI5789" s="89">
        <v>2.9922200000000001</v>
      </c>
    </row>
    <row r="5790" spans="1:35" s="89" customFormat="1" x14ac:dyDescent="0.45">
      <c r="A5790" s="89" t="s">
        <v>69</v>
      </c>
      <c r="B5790" s="89" t="s">
        <v>70</v>
      </c>
      <c r="C5790" s="89" t="s">
        <v>47</v>
      </c>
      <c r="D5790" s="90">
        <v>44866</v>
      </c>
      <c r="AI5790" s="89">
        <v>2.9922200000000001</v>
      </c>
    </row>
    <row r="5791" spans="1:35" s="89" customFormat="1" x14ac:dyDescent="0.45">
      <c r="A5791" s="89" t="s">
        <v>69</v>
      </c>
      <c r="B5791" s="89" t="s">
        <v>70</v>
      </c>
      <c r="C5791" s="89" t="s">
        <v>47</v>
      </c>
      <c r="D5791" s="90">
        <v>44867</v>
      </c>
      <c r="AI5791" s="89">
        <v>2.9922200000000001</v>
      </c>
    </row>
    <row r="5792" spans="1:35" s="89" customFormat="1" x14ac:dyDescent="0.45">
      <c r="A5792" s="89" t="s">
        <v>69</v>
      </c>
      <c r="B5792" s="89" t="s">
        <v>70</v>
      </c>
      <c r="C5792" s="89" t="s">
        <v>47</v>
      </c>
      <c r="D5792" s="90">
        <v>44868</v>
      </c>
      <c r="AI5792" s="89">
        <v>2.9922200000000001</v>
      </c>
    </row>
    <row r="5793" spans="1:35" s="89" customFormat="1" x14ac:dyDescent="0.45">
      <c r="A5793" s="89" t="s">
        <v>69</v>
      </c>
      <c r="B5793" s="89" t="s">
        <v>70</v>
      </c>
      <c r="C5793" s="89" t="s">
        <v>47</v>
      </c>
      <c r="D5793" s="90">
        <v>44869</v>
      </c>
      <c r="AI5793" s="89">
        <v>2.9922200000000001</v>
      </c>
    </row>
    <row r="5794" spans="1:35" s="89" customFormat="1" x14ac:dyDescent="0.45">
      <c r="A5794" s="89" t="s">
        <v>69</v>
      </c>
      <c r="B5794" s="89" t="s">
        <v>70</v>
      </c>
      <c r="C5794" s="89" t="s">
        <v>47</v>
      </c>
      <c r="D5794" s="90">
        <v>44870</v>
      </c>
      <c r="AI5794" s="89">
        <v>2.9922200000000001</v>
      </c>
    </row>
    <row r="5795" spans="1:35" s="89" customFormat="1" x14ac:dyDescent="0.45">
      <c r="A5795" s="89" t="s">
        <v>69</v>
      </c>
      <c r="B5795" s="89" t="s">
        <v>70</v>
      </c>
      <c r="C5795" s="89" t="s">
        <v>47</v>
      </c>
      <c r="D5795" s="90">
        <v>44871</v>
      </c>
      <c r="AI5795" s="89">
        <v>2.9922200000000001</v>
      </c>
    </row>
    <row r="5796" spans="1:35" s="89" customFormat="1" x14ac:dyDescent="0.45">
      <c r="A5796" s="89" t="s">
        <v>69</v>
      </c>
      <c r="B5796" s="89" t="s">
        <v>70</v>
      </c>
      <c r="C5796" s="89" t="s">
        <v>47</v>
      </c>
      <c r="D5796" s="90">
        <v>44872</v>
      </c>
      <c r="AI5796" s="89">
        <v>2.9922200000000001</v>
      </c>
    </row>
    <row r="5797" spans="1:35" s="89" customFormat="1" x14ac:dyDescent="0.45">
      <c r="A5797" s="89" t="s">
        <v>69</v>
      </c>
      <c r="B5797" s="89" t="s">
        <v>70</v>
      </c>
      <c r="C5797" s="89" t="s">
        <v>47</v>
      </c>
      <c r="D5797" s="90">
        <v>44873</v>
      </c>
      <c r="AI5797" s="89">
        <v>2.9922200000000001</v>
      </c>
    </row>
    <row r="5798" spans="1:35" s="89" customFormat="1" x14ac:dyDescent="0.45">
      <c r="A5798" s="89" t="s">
        <v>69</v>
      </c>
      <c r="B5798" s="89" t="s">
        <v>70</v>
      </c>
      <c r="C5798" s="89" t="s">
        <v>47</v>
      </c>
      <c r="D5798" s="90">
        <v>44874</v>
      </c>
      <c r="AI5798" s="89">
        <v>2.9922200000000001</v>
      </c>
    </row>
    <row r="5799" spans="1:35" s="89" customFormat="1" x14ac:dyDescent="0.45">
      <c r="A5799" s="89" t="s">
        <v>69</v>
      </c>
      <c r="B5799" s="89" t="s">
        <v>70</v>
      </c>
      <c r="C5799" s="89" t="s">
        <v>47</v>
      </c>
      <c r="D5799" s="90">
        <v>44875</v>
      </c>
      <c r="AI5799" s="89">
        <v>2.9922200000000001</v>
      </c>
    </row>
    <row r="5800" spans="1:35" s="89" customFormat="1" x14ac:dyDescent="0.45">
      <c r="A5800" s="89" t="s">
        <v>69</v>
      </c>
      <c r="B5800" s="89" t="s">
        <v>70</v>
      </c>
      <c r="C5800" s="89" t="s">
        <v>47</v>
      </c>
      <c r="D5800" s="90">
        <v>44876</v>
      </c>
      <c r="AI5800" s="89">
        <v>2.9922200000000001</v>
      </c>
    </row>
    <row r="5801" spans="1:35" s="89" customFormat="1" x14ac:dyDescent="0.45">
      <c r="A5801" s="89" t="s">
        <v>69</v>
      </c>
      <c r="B5801" s="89" t="s">
        <v>70</v>
      </c>
      <c r="C5801" s="89" t="s">
        <v>47</v>
      </c>
      <c r="D5801" s="90">
        <v>44877</v>
      </c>
      <c r="AI5801" s="89">
        <v>2.9922200000000001</v>
      </c>
    </row>
    <row r="5802" spans="1:35" s="89" customFormat="1" x14ac:dyDescent="0.45">
      <c r="A5802" s="89" t="s">
        <v>69</v>
      </c>
      <c r="B5802" s="89" t="s">
        <v>70</v>
      </c>
      <c r="C5802" s="89" t="s">
        <v>47</v>
      </c>
      <c r="D5802" s="90">
        <v>44878</v>
      </c>
      <c r="AI5802" s="89">
        <v>2.9922200000000001</v>
      </c>
    </row>
    <row r="5803" spans="1:35" s="89" customFormat="1" x14ac:dyDescent="0.45">
      <c r="A5803" s="89" t="s">
        <v>69</v>
      </c>
      <c r="B5803" s="89" t="s">
        <v>70</v>
      </c>
      <c r="C5803" s="89" t="s">
        <v>47</v>
      </c>
      <c r="D5803" s="90">
        <v>44879</v>
      </c>
      <c r="AI5803" s="89">
        <v>2.9922200000000001</v>
      </c>
    </row>
    <row r="5804" spans="1:35" s="89" customFormat="1" x14ac:dyDescent="0.45">
      <c r="A5804" s="89" t="s">
        <v>69</v>
      </c>
      <c r="B5804" s="89" t="s">
        <v>70</v>
      </c>
      <c r="C5804" s="89" t="s">
        <v>47</v>
      </c>
      <c r="D5804" s="90">
        <v>44880</v>
      </c>
      <c r="AI5804" s="89">
        <v>2.9922200000000001</v>
      </c>
    </row>
    <row r="5805" spans="1:35" s="89" customFormat="1" x14ac:dyDescent="0.45">
      <c r="A5805" s="89" t="s">
        <v>69</v>
      </c>
      <c r="B5805" s="89" t="s">
        <v>70</v>
      </c>
      <c r="C5805" s="89" t="s">
        <v>47</v>
      </c>
      <c r="D5805" s="90">
        <v>44881</v>
      </c>
      <c r="AI5805" s="89">
        <v>2.9922200000000001</v>
      </c>
    </row>
    <row r="5806" spans="1:35" s="89" customFormat="1" x14ac:dyDescent="0.45">
      <c r="A5806" s="89" t="s">
        <v>69</v>
      </c>
      <c r="B5806" s="89" t="s">
        <v>70</v>
      </c>
      <c r="C5806" s="89" t="s">
        <v>47</v>
      </c>
      <c r="D5806" s="90">
        <v>44882</v>
      </c>
      <c r="AI5806" s="89">
        <v>2.9922200000000001</v>
      </c>
    </row>
    <row r="5807" spans="1:35" s="89" customFormat="1" x14ac:dyDescent="0.45">
      <c r="A5807" s="89" t="s">
        <v>69</v>
      </c>
      <c r="B5807" s="89" t="s">
        <v>70</v>
      </c>
      <c r="C5807" s="89" t="s">
        <v>47</v>
      </c>
      <c r="D5807" s="90">
        <v>44883</v>
      </c>
      <c r="AI5807" s="89">
        <v>2.9922200000000001</v>
      </c>
    </row>
    <row r="5808" spans="1:35" s="89" customFormat="1" x14ac:dyDescent="0.45">
      <c r="A5808" s="89" t="s">
        <v>69</v>
      </c>
      <c r="B5808" s="89" t="s">
        <v>70</v>
      </c>
      <c r="C5808" s="89" t="s">
        <v>47</v>
      </c>
      <c r="D5808" s="90">
        <v>44884</v>
      </c>
      <c r="AI5808" s="89">
        <v>2.9922200000000001</v>
      </c>
    </row>
    <row r="5809" spans="1:35" s="89" customFormat="1" x14ac:dyDescent="0.45">
      <c r="A5809" s="89" t="s">
        <v>69</v>
      </c>
      <c r="B5809" s="89" t="s">
        <v>70</v>
      </c>
      <c r="C5809" s="89" t="s">
        <v>47</v>
      </c>
      <c r="D5809" s="90">
        <v>44885</v>
      </c>
      <c r="AI5809" s="89">
        <v>2.9922200000000001</v>
      </c>
    </row>
    <row r="5810" spans="1:35" s="89" customFormat="1" x14ac:dyDescent="0.45">
      <c r="A5810" s="89" t="s">
        <v>69</v>
      </c>
      <c r="B5810" s="89" t="s">
        <v>70</v>
      </c>
      <c r="C5810" s="89" t="s">
        <v>47</v>
      </c>
      <c r="D5810" s="90">
        <v>44886</v>
      </c>
      <c r="AI5810" s="89">
        <v>2.9922200000000001</v>
      </c>
    </row>
    <row r="5811" spans="1:35" s="89" customFormat="1" x14ac:dyDescent="0.45">
      <c r="A5811" s="89" t="s">
        <v>69</v>
      </c>
      <c r="B5811" s="89" t="s">
        <v>70</v>
      </c>
      <c r="C5811" s="89" t="s">
        <v>47</v>
      </c>
      <c r="D5811" s="90">
        <v>44887</v>
      </c>
      <c r="AI5811" s="89">
        <v>2.9922200000000001</v>
      </c>
    </row>
    <row r="5812" spans="1:35" s="89" customFormat="1" x14ac:dyDescent="0.45">
      <c r="A5812" s="89" t="s">
        <v>69</v>
      </c>
      <c r="B5812" s="89" t="s">
        <v>70</v>
      </c>
      <c r="C5812" s="89" t="s">
        <v>47</v>
      </c>
      <c r="D5812" s="90">
        <v>44888</v>
      </c>
      <c r="AI5812" s="89">
        <v>2.9922200000000001</v>
      </c>
    </row>
    <row r="5813" spans="1:35" s="89" customFormat="1" x14ac:dyDescent="0.45">
      <c r="A5813" s="89" t="s">
        <v>69</v>
      </c>
      <c r="B5813" s="89" t="s">
        <v>70</v>
      </c>
      <c r="C5813" s="89" t="s">
        <v>47</v>
      </c>
      <c r="D5813" s="90">
        <v>44889</v>
      </c>
      <c r="AI5813" s="89">
        <v>2.9922200000000001</v>
      </c>
    </row>
    <row r="5814" spans="1:35" s="89" customFormat="1" x14ac:dyDescent="0.45">
      <c r="A5814" s="89" t="s">
        <v>69</v>
      </c>
      <c r="B5814" s="89" t="s">
        <v>70</v>
      </c>
      <c r="C5814" s="89" t="s">
        <v>47</v>
      </c>
      <c r="D5814" s="90">
        <v>44890</v>
      </c>
      <c r="AI5814" s="89">
        <v>2.9922200000000001</v>
      </c>
    </row>
    <row r="5815" spans="1:35" s="89" customFormat="1" x14ac:dyDescent="0.45">
      <c r="A5815" s="89" t="s">
        <v>69</v>
      </c>
      <c r="B5815" s="89" t="s">
        <v>70</v>
      </c>
      <c r="C5815" s="89" t="s">
        <v>47</v>
      </c>
      <c r="D5815" s="90">
        <v>44891</v>
      </c>
      <c r="AI5815" s="89">
        <v>2.9922200000000001</v>
      </c>
    </row>
    <row r="5816" spans="1:35" s="89" customFormat="1" x14ac:dyDescent="0.45">
      <c r="A5816" s="89" t="s">
        <v>69</v>
      </c>
      <c r="B5816" s="89" t="s">
        <v>70</v>
      </c>
      <c r="C5816" s="89" t="s">
        <v>47</v>
      </c>
      <c r="D5816" s="90">
        <v>44892</v>
      </c>
      <c r="AI5816" s="89">
        <v>2.9922200000000001</v>
      </c>
    </row>
    <row r="5817" spans="1:35" s="89" customFormat="1" x14ac:dyDescent="0.45">
      <c r="A5817" s="89" t="s">
        <v>69</v>
      </c>
      <c r="B5817" s="89" t="s">
        <v>70</v>
      </c>
      <c r="C5817" s="89" t="s">
        <v>47</v>
      </c>
      <c r="D5817" s="90">
        <v>44893</v>
      </c>
      <c r="AI5817" s="89">
        <v>2.9922200000000001</v>
      </c>
    </row>
    <row r="5818" spans="1:35" s="89" customFormat="1" x14ac:dyDescent="0.45">
      <c r="A5818" s="89" t="s">
        <v>69</v>
      </c>
      <c r="B5818" s="89" t="s">
        <v>70</v>
      </c>
      <c r="C5818" s="89" t="s">
        <v>47</v>
      </c>
      <c r="D5818" s="90">
        <v>44894</v>
      </c>
      <c r="AI5818" s="89">
        <v>2.9922200000000001</v>
      </c>
    </row>
    <row r="5819" spans="1:35" s="89" customFormat="1" x14ac:dyDescent="0.45">
      <c r="A5819" s="89" t="s">
        <v>69</v>
      </c>
      <c r="B5819" s="89" t="s">
        <v>70</v>
      </c>
      <c r="C5819" s="89" t="s">
        <v>47</v>
      </c>
      <c r="D5819" s="90">
        <v>44895</v>
      </c>
      <c r="AI5819" s="89">
        <v>2.9922200000000001</v>
      </c>
    </row>
    <row r="5820" spans="1:35" s="89" customFormat="1" x14ac:dyDescent="0.45">
      <c r="A5820" s="89" t="s">
        <v>69</v>
      </c>
      <c r="B5820" s="89" t="s">
        <v>70</v>
      </c>
      <c r="C5820" s="89" t="s">
        <v>47</v>
      </c>
      <c r="D5820" s="90">
        <v>44896</v>
      </c>
      <c r="AI5820" s="89">
        <v>2.9922200000000001</v>
      </c>
    </row>
    <row r="5821" spans="1:35" s="89" customFormat="1" x14ac:dyDescent="0.45">
      <c r="A5821" s="89" t="s">
        <v>69</v>
      </c>
      <c r="B5821" s="89" t="s">
        <v>70</v>
      </c>
      <c r="C5821" s="89" t="s">
        <v>47</v>
      </c>
      <c r="D5821" s="90">
        <v>44897</v>
      </c>
      <c r="AI5821" s="89">
        <v>2.9922200000000001</v>
      </c>
    </row>
    <row r="5822" spans="1:35" s="89" customFormat="1" x14ac:dyDescent="0.45">
      <c r="A5822" s="89" t="s">
        <v>69</v>
      </c>
      <c r="B5822" s="89" t="s">
        <v>70</v>
      </c>
      <c r="C5822" s="89" t="s">
        <v>47</v>
      </c>
      <c r="D5822" s="90">
        <v>44898</v>
      </c>
      <c r="AI5822" s="89">
        <v>2.9922200000000001</v>
      </c>
    </row>
    <row r="5823" spans="1:35" s="89" customFormat="1" x14ac:dyDescent="0.45">
      <c r="A5823" s="89" t="s">
        <v>69</v>
      </c>
      <c r="B5823" s="89" t="s">
        <v>70</v>
      </c>
      <c r="C5823" s="89" t="s">
        <v>47</v>
      </c>
      <c r="D5823" s="90">
        <v>44899</v>
      </c>
      <c r="AI5823" s="89">
        <v>2.9922200000000001</v>
      </c>
    </row>
    <row r="5824" spans="1:35" s="89" customFormat="1" x14ac:dyDescent="0.45">
      <c r="A5824" s="89" t="s">
        <v>69</v>
      </c>
      <c r="B5824" s="89" t="s">
        <v>70</v>
      </c>
      <c r="C5824" s="89" t="s">
        <v>47</v>
      </c>
      <c r="D5824" s="90">
        <v>44900</v>
      </c>
      <c r="AI5824" s="89">
        <v>2.9922200000000001</v>
      </c>
    </row>
    <row r="5825" spans="1:35" s="89" customFormat="1" x14ac:dyDescent="0.45">
      <c r="A5825" s="89" t="s">
        <v>69</v>
      </c>
      <c r="B5825" s="89" t="s">
        <v>70</v>
      </c>
      <c r="C5825" s="89" t="s">
        <v>47</v>
      </c>
      <c r="D5825" s="90">
        <v>44901</v>
      </c>
      <c r="AI5825" s="89">
        <v>2.9922200000000001</v>
      </c>
    </row>
    <row r="5826" spans="1:35" s="89" customFormat="1" x14ac:dyDescent="0.45">
      <c r="A5826" s="89" t="s">
        <v>69</v>
      </c>
      <c r="B5826" s="89" t="s">
        <v>70</v>
      </c>
      <c r="C5826" s="89" t="s">
        <v>47</v>
      </c>
      <c r="D5826" s="90">
        <v>44902</v>
      </c>
      <c r="AI5826" s="89">
        <v>2.9922200000000001</v>
      </c>
    </row>
    <row r="5827" spans="1:35" s="89" customFormat="1" x14ac:dyDescent="0.45">
      <c r="A5827" s="89" t="s">
        <v>69</v>
      </c>
      <c r="B5827" s="89" t="s">
        <v>70</v>
      </c>
      <c r="C5827" s="89" t="s">
        <v>47</v>
      </c>
      <c r="D5827" s="90">
        <v>44903</v>
      </c>
      <c r="AI5827" s="89">
        <v>2.9922200000000001</v>
      </c>
    </row>
    <row r="5828" spans="1:35" s="89" customFormat="1" x14ac:dyDescent="0.45">
      <c r="A5828" s="89" t="s">
        <v>69</v>
      </c>
      <c r="B5828" s="89" t="s">
        <v>70</v>
      </c>
      <c r="C5828" s="89" t="s">
        <v>47</v>
      </c>
      <c r="D5828" s="90">
        <v>44904</v>
      </c>
      <c r="AI5828" s="89">
        <v>2.9922200000000001</v>
      </c>
    </row>
    <row r="5829" spans="1:35" s="89" customFormat="1" x14ac:dyDescent="0.45">
      <c r="A5829" s="89" t="s">
        <v>69</v>
      </c>
      <c r="B5829" s="89" t="s">
        <v>70</v>
      </c>
      <c r="C5829" s="89" t="s">
        <v>47</v>
      </c>
      <c r="D5829" s="90">
        <v>44905</v>
      </c>
      <c r="AI5829" s="89">
        <v>2.9922200000000001</v>
      </c>
    </row>
    <row r="5830" spans="1:35" s="89" customFormat="1" x14ac:dyDescent="0.45">
      <c r="A5830" s="89" t="s">
        <v>69</v>
      </c>
      <c r="B5830" s="89" t="s">
        <v>70</v>
      </c>
      <c r="C5830" s="89" t="s">
        <v>47</v>
      </c>
      <c r="D5830" s="90">
        <v>44906</v>
      </c>
      <c r="AI5830" s="89">
        <v>2.9922200000000001</v>
      </c>
    </row>
    <row r="5831" spans="1:35" s="89" customFormat="1" x14ac:dyDescent="0.45">
      <c r="A5831" s="89" t="s">
        <v>69</v>
      </c>
      <c r="B5831" s="89" t="s">
        <v>70</v>
      </c>
      <c r="C5831" s="89" t="s">
        <v>47</v>
      </c>
      <c r="D5831" s="90">
        <v>44907</v>
      </c>
      <c r="AI5831" s="89">
        <v>2.9922200000000001</v>
      </c>
    </row>
    <row r="5832" spans="1:35" s="89" customFormat="1" x14ac:dyDescent="0.45">
      <c r="A5832" s="89" t="s">
        <v>69</v>
      </c>
      <c r="B5832" s="89" t="s">
        <v>70</v>
      </c>
      <c r="C5832" s="89" t="s">
        <v>47</v>
      </c>
      <c r="D5832" s="90">
        <v>44908</v>
      </c>
      <c r="AI5832" s="89">
        <v>2.9922200000000001</v>
      </c>
    </row>
    <row r="5833" spans="1:35" s="89" customFormat="1" x14ac:dyDescent="0.45">
      <c r="A5833" s="89" t="s">
        <v>69</v>
      </c>
      <c r="B5833" s="89" t="s">
        <v>70</v>
      </c>
      <c r="C5833" s="89" t="s">
        <v>47</v>
      </c>
      <c r="D5833" s="90">
        <v>44909</v>
      </c>
      <c r="AI5833" s="89">
        <v>2.9922200000000001</v>
      </c>
    </row>
    <row r="5834" spans="1:35" s="89" customFormat="1" x14ac:dyDescent="0.45">
      <c r="A5834" s="89" t="s">
        <v>69</v>
      </c>
      <c r="B5834" s="89" t="s">
        <v>70</v>
      </c>
      <c r="C5834" s="89" t="s">
        <v>47</v>
      </c>
      <c r="D5834" s="90">
        <v>44910</v>
      </c>
      <c r="AI5834" s="89">
        <v>2.9922200000000001</v>
      </c>
    </row>
    <row r="5835" spans="1:35" s="89" customFormat="1" x14ac:dyDescent="0.45">
      <c r="A5835" s="89" t="s">
        <v>69</v>
      </c>
      <c r="B5835" s="89" t="s">
        <v>70</v>
      </c>
      <c r="C5835" s="89" t="s">
        <v>47</v>
      </c>
      <c r="D5835" s="90">
        <v>44911</v>
      </c>
      <c r="AI5835" s="89">
        <v>2.9922200000000001</v>
      </c>
    </row>
    <row r="5836" spans="1:35" s="89" customFormat="1" x14ac:dyDescent="0.45">
      <c r="A5836" s="89" t="s">
        <v>69</v>
      </c>
      <c r="B5836" s="89" t="s">
        <v>70</v>
      </c>
      <c r="C5836" s="89" t="s">
        <v>47</v>
      </c>
      <c r="D5836" s="90">
        <v>44912</v>
      </c>
      <c r="AI5836" s="89">
        <v>2.9922200000000001</v>
      </c>
    </row>
    <row r="5837" spans="1:35" s="89" customFormat="1" x14ac:dyDescent="0.45">
      <c r="A5837" s="89" t="s">
        <v>69</v>
      </c>
      <c r="B5837" s="89" t="s">
        <v>70</v>
      </c>
      <c r="C5837" s="89" t="s">
        <v>47</v>
      </c>
      <c r="D5837" s="90">
        <v>44913</v>
      </c>
      <c r="AI5837" s="89">
        <v>2.9922200000000001</v>
      </c>
    </row>
    <row r="5838" spans="1:35" s="89" customFormat="1" x14ac:dyDescent="0.45">
      <c r="A5838" s="89" t="s">
        <v>69</v>
      </c>
      <c r="B5838" s="89" t="s">
        <v>70</v>
      </c>
      <c r="C5838" s="89" t="s">
        <v>47</v>
      </c>
      <c r="D5838" s="90">
        <v>44914</v>
      </c>
      <c r="AI5838" s="89">
        <v>2.9922200000000001</v>
      </c>
    </row>
    <row r="5839" spans="1:35" s="89" customFormat="1" x14ac:dyDescent="0.45">
      <c r="A5839" s="89" t="s">
        <v>69</v>
      </c>
      <c r="B5839" s="89" t="s">
        <v>70</v>
      </c>
      <c r="C5839" s="89" t="s">
        <v>47</v>
      </c>
      <c r="D5839" s="90">
        <v>44915</v>
      </c>
      <c r="AI5839" s="89">
        <v>2.9922200000000001</v>
      </c>
    </row>
    <row r="5840" spans="1:35" s="89" customFormat="1" x14ac:dyDescent="0.45">
      <c r="A5840" s="89" t="s">
        <v>69</v>
      </c>
      <c r="B5840" s="89" t="s">
        <v>70</v>
      </c>
      <c r="C5840" s="89" t="s">
        <v>47</v>
      </c>
      <c r="D5840" s="90">
        <v>44916</v>
      </c>
      <c r="AI5840" s="89">
        <v>2.9922200000000001</v>
      </c>
    </row>
    <row r="5841" spans="1:35" s="89" customFormat="1" x14ac:dyDescent="0.45">
      <c r="A5841" s="89" t="s">
        <v>69</v>
      </c>
      <c r="B5841" s="89" t="s">
        <v>70</v>
      </c>
      <c r="C5841" s="89" t="s">
        <v>47</v>
      </c>
      <c r="D5841" s="90">
        <v>44917</v>
      </c>
      <c r="AI5841" s="89">
        <v>2.9922200000000001</v>
      </c>
    </row>
    <row r="5842" spans="1:35" s="89" customFormat="1" x14ac:dyDescent="0.45">
      <c r="A5842" s="89" t="s">
        <v>69</v>
      </c>
      <c r="B5842" s="89" t="s">
        <v>70</v>
      </c>
      <c r="C5842" s="89" t="s">
        <v>47</v>
      </c>
      <c r="D5842" s="90">
        <v>44918</v>
      </c>
      <c r="AI5842" s="89">
        <v>2.9922200000000001</v>
      </c>
    </row>
    <row r="5843" spans="1:35" s="89" customFormat="1" x14ac:dyDescent="0.45">
      <c r="A5843" s="89" t="s">
        <v>69</v>
      </c>
      <c r="B5843" s="89" t="s">
        <v>70</v>
      </c>
      <c r="C5843" s="89" t="s">
        <v>47</v>
      </c>
      <c r="D5843" s="90">
        <v>44919</v>
      </c>
      <c r="AI5843" s="89">
        <v>2.9922200000000001</v>
      </c>
    </row>
    <row r="5844" spans="1:35" s="89" customFormat="1" x14ac:dyDescent="0.45">
      <c r="A5844" s="89" t="s">
        <v>69</v>
      </c>
      <c r="B5844" s="89" t="s">
        <v>70</v>
      </c>
      <c r="C5844" s="89" t="s">
        <v>47</v>
      </c>
      <c r="D5844" s="90">
        <v>44920</v>
      </c>
      <c r="AI5844" s="89">
        <v>2.9922200000000001</v>
      </c>
    </row>
    <row r="5845" spans="1:35" s="89" customFormat="1" x14ac:dyDescent="0.45">
      <c r="A5845" s="89" t="s">
        <v>69</v>
      </c>
      <c r="B5845" s="89" t="s">
        <v>70</v>
      </c>
      <c r="C5845" s="89" t="s">
        <v>47</v>
      </c>
      <c r="D5845" s="90">
        <v>44921</v>
      </c>
      <c r="AI5845" s="89">
        <v>2.9922200000000001</v>
      </c>
    </row>
    <row r="5846" spans="1:35" s="89" customFormat="1" x14ac:dyDescent="0.45">
      <c r="A5846" s="89" t="s">
        <v>69</v>
      </c>
      <c r="B5846" s="89" t="s">
        <v>70</v>
      </c>
      <c r="C5846" s="89" t="s">
        <v>47</v>
      </c>
      <c r="D5846" s="90">
        <v>44922</v>
      </c>
      <c r="AI5846" s="89">
        <v>2.9922200000000001</v>
      </c>
    </row>
    <row r="5847" spans="1:35" s="89" customFormat="1" x14ac:dyDescent="0.45">
      <c r="A5847" s="89" t="s">
        <v>69</v>
      </c>
      <c r="B5847" s="89" t="s">
        <v>70</v>
      </c>
      <c r="C5847" s="89" t="s">
        <v>47</v>
      </c>
      <c r="D5847" s="90">
        <v>44923</v>
      </c>
      <c r="AI5847" s="89">
        <v>2.9922200000000001</v>
      </c>
    </row>
    <row r="5848" spans="1:35" s="89" customFormat="1" x14ac:dyDescent="0.45">
      <c r="A5848" s="89" t="s">
        <v>69</v>
      </c>
      <c r="B5848" s="89" t="s">
        <v>70</v>
      </c>
      <c r="C5848" s="89" t="s">
        <v>47</v>
      </c>
      <c r="D5848" s="90">
        <v>44924</v>
      </c>
      <c r="AI5848" s="89">
        <v>2.9922200000000001</v>
      </c>
    </row>
    <row r="5849" spans="1:35" s="89" customFormat="1" x14ac:dyDescent="0.45">
      <c r="A5849" s="89" t="s">
        <v>69</v>
      </c>
      <c r="B5849" s="89" t="s">
        <v>70</v>
      </c>
      <c r="C5849" s="89" t="s">
        <v>47</v>
      </c>
      <c r="D5849" s="90">
        <v>44925</v>
      </c>
      <c r="AI5849" s="89">
        <v>2.9922200000000001</v>
      </c>
    </row>
    <row r="5850" spans="1:35" s="89" customFormat="1" x14ac:dyDescent="0.45">
      <c r="A5850" s="89" t="s">
        <v>69</v>
      </c>
      <c r="B5850" s="89" t="s">
        <v>70</v>
      </c>
      <c r="C5850" s="89" t="s">
        <v>47</v>
      </c>
      <c r="D5850" s="90">
        <v>44926</v>
      </c>
      <c r="AI5850" s="89">
        <v>2.9922200000000001</v>
      </c>
    </row>
    <row r="5851" spans="1:35" s="89" customFormat="1" x14ac:dyDescent="0.45">
      <c r="A5851" s="89" t="s">
        <v>71</v>
      </c>
      <c r="B5851" s="89" t="s">
        <v>72</v>
      </c>
      <c r="C5851" s="89" t="s">
        <v>48</v>
      </c>
      <c r="D5851" s="90">
        <v>44562</v>
      </c>
      <c r="AI5851" s="89">
        <v>52.064630999999999</v>
      </c>
    </row>
    <row r="5852" spans="1:35" s="89" customFormat="1" x14ac:dyDescent="0.45">
      <c r="A5852" s="89" t="s">
        <v>71</v>
      </c>
      <c r="B5852" s="89" t="s">
        <v>72</v>
      </c>
      <c r="C5852" s="89" t="s">
        <v>48</v>
      </c>
      <c r="D5852" s="90">
        <v>44563</v>
      </c>
      <c r="AI5852" s="89">
        <v>52.064630999999999</v>
      </c>
    </row>
    <row r="5853" spans="1:35" s="89" customFormat="1" x14ac:dyDescent="0.45">
      <c r="A5853" s="89" t="s">
        <v>71</v>
      </c>
      <c r="B5853" s="89" t="s">
        <v>72</v>
      </c>
      <c r="C5853" s="89" t="s">
        <v>48</v>
      </c>
      <c r="D5853" s="90">
        <v>44564</v>
      </c>
      <c r="AI5853" s="89">
        <v>52.064630999999999</v>
      </c>
    </row>
    <row r="5854" spans="1:35" s="89" customFormat="1" x14ac:dyDescent="0.45">
      <c r="A5854" s="89" t="s">
        <v>71</v>
      </c>
      <c r="B5854" s="89" t="s">
        <v>72</v>
      </c>
      <c r="C5854" s="89" t="s">
        <v>48</v>
      </c>
      <c r="D5854" s="90">
        <v>44565</v>
      </c>
      <c r="AI5854" s="89">
        <v>52.064630999999999</v>
      </c>
    </row>
    <row r="5855" spans="1:35" s="89" customFormat="1" x14ac:dyDescent="0.45">
      <c r="A5855" s="89" t="s">
        <v>71</v>
      </c>
      <c r="B5855" s="89" t="s">
        <v>72</v>
      </c>
      <c r="C5855" s="89" t="s">
        <v>48</v>
      </c>
      <c r="D5855" s="90">
        <v>44566</v>
      </c>
      <c r="AI5855" s="89">
        <v>52.064630999999999</v>
      </c>
    </row>
    <row r="5856" spans="1:35" s="89" customFormat="1" x14ac:dyDescent="0.45">
      <c r="A5856" s="89" t="s">
        <v>71</v>
      </c>
      <c r="B5856" s="89" t="s">
        <v>72</v>
      </c>
      <c r="C5856" s="89" t="s">
        <v>48</v>
      </c>
      <c r="D5856" s="90">
        <v>44567</v>
      </c>
      <c r="AI5856" s="89">
        <v>52.064630999999999</v>
      </c>
    </row>
    <row r="5857" spans="1:35" s="89" customFormat="1" x14ac:dyDescent="0.45">
      <c r="A5857" s="89" t="s">
        <v>71</v>
      </c>
      <c r="B5857" s="89" t="s">
        <v>72</v>
      </c>
      <c r="C5857" s="89" t="s">
        <v>48</v>
      </c>
      <c r="D5857" s="90">
        <v>44568</v>
      </c>
      <c r="AI5857" s="89">
        <v>52.064630999999999</v>
      </c>
    </row>
    <row r="5858" spans="1:35" s="89" customFormat="1" x14ac:dyDescent="0.45">
      <c r="A5858" s="89" t="s">
        <v>71</v>
      </c>
      <c r="B5858" s="89" t="s">
        <v>72</v>
      </c>
      <c r="C5858" s="89" t="s">
        <v>48</v>
      </c>
      <c r="D5858" s="90">
        <v>44569</v>
      </c>
      <c r="AI5858" s="89">
        <v>52.064630999999999</v>
      </c>
    </row>
    <row r="5859" spans="1:35" s="89" customFormat="1" x14ac:dyDescent="0.45">
      <c r="A5859" s="89" t="s">
        <v>71</v>
      </c>
      <c r="B5859" s="89" t="s">
        <v>72</v>
      </c>
      <c r="C5859" s="89" t="s">
        <v>48</v>
      </c>
      <c r="D5859" s="90">
        <v>44570</v>
      </c>
      <c r="AI5859" s="89">
        <v>52.064630999999999</v>
      </c>
    </row>
    <row r="5860" spans="1:35" s="89" customFormat="1" x14ac:dyDescent="0.45">
      <c r="A5860" s="89" t="s">
        <v>71</v>
      </c>
      <c r="B5860" s="89" t="s">
        <v>72</v>
      </c>
      <c r="C5860" s="89" t="s">
        <v>48</v>
      </c>
      <c r="D5860" s="90">
        <v>44571</v>
      </c>
      <c r="AI5860" s="89">
        <v>52.064630999999999</v>
      </c>
    </row>
    <row r="5861" spans="1:35" s="89" customFormat="1" x14ac:dyDescent="0.45">
      <c r="A5861" s="89" t="s">
        <v>71</v>
      </c>
      <c r="B5861" s="89" t="s">
        <v>72</v>
      </c>
      <c r="C5861" s="89" t="s">
        <v>48</v>
      </c>
      <c r="D5861" s="90">
        <v>44572</v>
      </c>
      <c r="AI5861" s="89">
        <v>52.064630999999999</v>
      </c>
    </row>
    <row r="5862" spans="1:35" s="89" customFormat="1" x14ac:dyDescent="0.45">
      <c r="A5862" s="89" t="s">
        <v>71</v>
      </c>
      <c r="B5862" s="89" t="s">
        <v>72</v>
      </c>
      <c r="C5862" s="89" t="s">
        <v>48</v>
      </c>
      <c r="D5862" s="90">
        <v>44573</v>
      </c>
      <c r="AI5862" s="89">
        <v>52.064630999999999</v>
      </c>
    </row>
    <row r="5863" spans="1:35" s="89" customFormat="1" x14ac:dyDescent="0.45">
      <c r="A5863" s="89" t="s">
        <v>71</v>
      </c>
      <c r="B5863" s="89" t="s">
        <v>72</v>
      </c>
      <c r="C5863" s="89" t="s">
        <v>48</v>
      </c>
      <c r="D5863" s="90">
        <v>44574</v>
      </c>
      <c r="AI5863" s="89">
        <v>52.064630999999999</v>
      </c>
    </row>
    <row r="5864" spans="1:35" s="89" customFormat="1" x14ac:dyDescent="0.45">
      <c r="A5864" s="89" t="s">
        <v>71</v>
      </c>
      <c r="B5864" s="89" t="s">
        <v>72</v>
      </c>
      <c r="C5864" s="89" t="s">
        <v>48</v>
      </c>
      <c r="D5864" s="90">
        <v>44575</v>
      </c>
      <c r="AI5864" s="89">
        <v>52.064630999999999</v>
      </c>
    </row>
    <row r="5865" spans="1:35" s="89" customFormat="1" x14ac:dyDescent="0.45">
      <c r="A5865" s="89" t="s">
        <v>71</v>
      </c>
      <c r="B5865" s="89" t="s">
        <v>72</v>
      </c>
      <c r="C5865" s="89" t="s">
        <v>48</v>
      </c>
      <c r="D5865" s="90">
        <v>44576</v>
      </c>
      <c r="AI5865" s="89">
        <v>52.064630999999999</v>
      </c>
    </row>
    <row r="5866" spans="1:35" s="89" customFormat="1" x14ac:dyDescent="0.45">
      <c r="A5866" s="89" t="s">
        <v>71</v>
      </c>
      <c r="B5866" s="89" t="s">
        <v>72</v>
      </c>
      <c r="C5866" s="89" t="s">
        <v>48</v>
      </c>
      <c r="D5866" s="90">
        <v>44577</v>
      </c>
      <c r="AI5866" s="89">
        <v>52.064630999999999</v>
      </c>
    </row>
    <row r="5867" spans="1:35" s="89" customFormat="1" x14ac:dyDescent="0.45">
      <c r="A5867" s="89" t="s">
        <v>71</v>
      </c>
      <c r="B5867" s="89" t="s">
        <v>72</v>
      </c>
      <c r="C5867" s="89" t="s">
        <v>48</v>
      </c>
      <c r="D5867" s="90">
        <v>44578</v>
      </c>
      <c r="AI5867" s="89">
        <v>52.064630999999999</v>
      </c>
    </row>
    <row r="5868" spans="1:35" s="89" customFormat="1" x14ac:dyDescent="0.45">
      <c r="A5868" s="89" t="s">
        <v>71</v>
      </c>
      <c r="B5868" s="89" t="s">
        <v>72</v>
      </c>
      <c r="C5868" s="89" t="s">
        <v>48</v>
      </c>
      <c r="D5868" s="90">
        <v>44579</v>
      </c>
      <c r="AI5868" s="89">
        <v>52.064630999999999</v>
      </c>
    </row>
    <row r="5869" spans="1:35" s="89" customFormat="1" x14ac:dyDescent="0.45">
      <c r="A5869" s="89" t="s">
        <v>71</v>
      </c>
      <c r="B5869" s="89" t="s">
        <v>72</v>
      </c>
      <c r="C5869" s="89" t="s">
        <v>48</v>
      </c>
      <c r="D5869" s="90">
        <v>44580</v>
      </c>
      <c r="AI5869" s="89">
        <v>52.064630999999999</v>
      </c>
    </row>
    <row r="5870" spans="1:35" s="89" customFormat="1" x14ac:dyDescent="0.45">
      <c r="A5870" s="89" t="s">
        <v>71</v>
      </c>
      <c r="B5870" s="89" t="s">
        <v>72</v>
      </c>
      <c r="C5870" s="89" t="s">
        <v>48</v>
      </c>
      <c r="D5870" s="90">
        <v>44581</v>
      </c>
      <c r="AI5870" s="89">
        <v>52.064630999999999</v>
      </c>
    </row>
    <row r="5871" spans="1:35" s="89" customFormat="1" x14ac:dyDescent="0.45">
      <c r="A5871" s="89" t="s">
        <v>71</v>
      </c>
      <c r="B5871" s="89" t="s">
        <v>72</v>
      </c>
      <c r="C5871" s="89" t="s">
        <v>48</v>
      </c>
      <c r="D5871" s="90">
        <v>44582</v>
      </c>
      <c r="AI5871" s="89">
        <v>52.064630999999999</v>
      </c>
    </row>
    <row r="5872" spans="1:35" s="89" customFormat="1" x14ac:dyDescent="0.45">
      <c r="A5872" s="89" t="s">
        <v>71</v>
      </c>
      <c r="B5872" s="89" t="s">
        <v>72</v>
      </c>
      <c r="C5872" s="89" t="s">
        <v>48</v>
      </c>
      <c r="D5872" s="90">
        <v>44583</v>
      </c>
      <c r="AI5872" s="89">
        <v>52.064630999999999</v>
      </c>
    </row>
    <row r="5873" spans="1:35" s="89" customFormat="1" x14ac:dyDescent="0.45">
      <c r="A5873" s="89" t="s">
        <v>71</v>
      </c>
      <c r="B5873" s="89" t="s">
        <v>72</v>
      </c>
      <c r="C5873" s="89" t="s">
        <v>48</v>
      </c>
      <c r="D5873" s="90">
        <v>44584</v>
      </c>
      <c r="AI5873" s="89">
        <v>52.064630999999999</v>
      </c>
    </row>
    <row r="5874" spans="1:35" s="89" customFormat="1" x14ac:dyDescent="0.45">
      <c r="A5874" s="89" t="s">
        <v>71</v>
      </c>
      <c r="B5874" s="89" t="s">
        <v>72</v>
      </c>
      <c r="C5874" s="89" t="s">
        <v>48</v>
      </c>
      <c r="D5874" s="90">
        <v>44585</v>
      </c>
      <c r="AI5874" s="89">
        <v>52.064630999999999</v>
      </c>
    </row>
    <row r="5875" spans="1:35" s="89" customFormat="1" x14ac:dyDescent="0.45">
      <c r="A5875" s="89" t="s">
        <v>71</v>
      </c>
      <c r="B5875" s="89" t="s">
        <v>72</v>
      </c>
      <c r="C5875" s="89" t="s">
        <v>48</v>
      </c>
      <c r="D5875" s="90">
        <v>44586</v>
      </c>
      <c r="AI5875" s="89">
        <v>52.064630999999999</v>
      </c>
    </row>
    <row r="5876" spans="1:35" s="89" customFormat="1" x14ac:dyDescent="0.45">
      <c r="A5876" s="89" t="s">
        <v>71</v>
      </c>
      <c r="B5876" s="89" t="s">
        <v>72</v>
      </c>
      <c r="C5876" s="89" t="s">
        <v>48</v>
      </c>
      <c r="D5876" s="90">
        <v>44587</v>
      </c>
      <c r="AI5876" s="89">
        <v>52.064630999999999</v>
      </c>
    </row>
    <row r="5877" spans="1:35" s="89" customFormat="1" x14ac:dyDescent="0.45">
      <c r="A5877" s="89" t="s">
        <v>71</v>
      </c>
      <c r="B5877" s="89" t="s">
        <v>72</v>
      </c>
      <c r="C5877" s="89" t="s">
        <v>48</v>
      </c>
      <c r="D5877" s="90">
        <v>44588</v>
      </c>
      <c r="AI5877" s="89">
        <v>52.064630999999999</v>
      </c>
    </row>
    <row r="5878" spans="1:35" s="89" customFormat="1" x14ac:dyDescent="0.45">
      <c r="A5878" s="89" t="s">
        <v>71</v>
      </c>
      <c r="B5878" s="89" t="s">
        <v>72</v>
      </c>
      <c r="C5878" s="89" t="s">
        <v>48</v>
      </c>
      <c r="D5878" s="90">
        <v>44589</v>
      </c>
      <c r="AI5878" s="89">
        <v>52.064630999999999</v>
      </c>
    </row>
    <row r="5879" spans="1:35" s="89" customFormat="1" x14ac:dyDescent="0.45">
      <c r="A5879" s="89" t="s">
        <v>71</v>
      </c>
      <c r="B5879" s="89" t="s">
        <v>72</v>
      </c>
      <c r="C5879" s="89" t="s">
        <v>48</v>
      </c>
      <c r="D5879" s="90">
        <v>44590</v>
      </c>
      <c r="AI5879" s="89">
        <v>52.064630999999999</v>
      </c>
    </row>
    <row r="5880" spans="1:35" s="89" customFormat="1" x14ac:dyDescent="0.45">
      <c r="A5880" s="89" t="s">
        <v>71</v>
      </c>
      <c r="B5880" s="89" t="s">
        <v>72</v>
      </c>
      <c r="C5880" s="89" t="s">
        <v>48</v>
      </c>
      <c r="D5880" s="90">
        <v>44591</v>
      </c>
      <c r="AI5880" s="89">
        <v>52.064630999999999</v>
      </c>
    </row>
    <row r="5881" spans="1:35" s="89" customFormat="1" x14ac:dyDescent="0.45">
      <c r="A5881" s="89" t="s">
        <v>71</v>
      </c>
      <c r="B5881" s="89" t="s">
        <v>72</v>
      </c>
      <c r="C5881" s="89" t="s">
        <v>48</v>
      </c>
      <c r="D5881" s="90">
        <v>44592</v>
      </c>
      <c r="AI5881" s="89">
        <v>52.064630999999999</v>
      </c>
    </row>
    <row r="5882" spans="1:35" s="89" customFormat="1" x14ac:dyDescent="0.45">
      <c r="A5882" s="89" t="s">
        <v>71</v>
      </c>
      <c r="B5882" s="89" t="s">
        <v>72</v>
      </c>
      <c r="C5882" s="89" t="s">
        <v>48</v>
      </c>
      <c r="D5882" s="90">
        <v>44593</v>
      </c>
      <c r="AI5882" s="89">
        <v>52.064630999999999</v>
      </c>
    </row>
    <row r="5883" spans="1:35" s="89" customFormat="1" x14ac:dyDescent="0.45">
      <c r="A5883" s="89" t="s">
        <v>71</v>
      </c>
      <c r="B5883" s="89" t="s">
        <v>72</v>
      </c>
      <c r="C5883" s="89" t="s">
        <v>48</v>
      </c>
      <c r="D5883" s="90">
        <v>44594</v>
      </c>
      <c r="AI5883" s="89">
        <v>52.064630999999999</v>
      </c>
    </row>
    <row r="5884" spans="1:35" s="89" customFormat="1" x14ac:dyDescent="0.45">
      <c r="A5884" s="89" t="s">
        <v>71</v>
      </c>
      <c r="B5884" s="89" t="s">
        <v>72</v>
      </c>
      <c r="C5884" s="89" t="s">
        <v>48</v>
      </c>
      <c r="D5884" s="90">
        <v>44595</v>
      </c>
      <c r="AI5884" s="89">
        <v>52.064630999999999</v>
      </c>
    </row>
    <row r="5885" spans="1:35" s="89" customFormat="1" x14ac:dyDescent="0.45">
      <c r="A5885" s="89" t="s">
        <v>71</v>
      </c>
      <c r="B5885" s="89" t="s">
        <v>72</v>
      </c>
      <c r="C5885" s="89" t="s">
        <v>48</v>
      </c>
      <c r="D5885" s="90">
        <v>44596</v>
      </c>
      <c r="AI5885" s="89">
        <v>52.064630999999999</v>
      </c>
    </row>
    <row r="5886" spans="1:35" s="89" customFormat="1" x14ac:dyDescent="0.45">
      <c r="A5886" s="89" t="s">
        <v>71</v>
      </c>
      <c r="B5886" s="89" t="s">
        <v>72</v>
      </c>
      <c r="C5886" s="89" t="s">
        <v>48</v>
      </c>
      <c r="D5886" s="90">
        <v>44597</v>
      </c>
      <c r="AI5886" s="89">
        <v>52.064630999999999</v>
      </c>
    </row>
    <row r="5887" spans="1:35" s="89" customFormat="1" x14ac:dyDescent="0.45">
      <c r="A5887" s="89" t="s">
        <v>71</v>
      </c>
      <c r="B5887" s="89" t="s">
        <v>72</v>
      </c>
      <c r="C5887" s="89" t="s">
        <v>48</v>
      </c>
      <c r="D5887" s="90">
        <v>44598</v>
      </c>
      <c r="AI5887" s="89">
        <v>52.064630999999999</v>
      </c>
    </row>
    <row r="5888" spans="1:35" s="89" customFormat="1" x14ac:dyDescent="0.45">
      <c r="A5888" s="89" t="s">
        <v>71</v>
      </c>
      <c r="B5888" s="89" t="s">
        <v>72</v>
      </c>
      <c r="C5888" s="89" t="s">
        <v>48</v>
      </c>
      <c r="D5888" s="90">
        <v>44599</v>
      </c>
      <c r="AI5888" s="89">
        <v>52.064630999999999</v>
      </c>
    </row>
    <row r="5889" spans="1:35" s="89" customFormat="1" x14ac:dyDescent="0.45">
      <c r="A5889" s="89" t="s">
        <v>71</v>
      </c>
      <c r="B5889" s="89" t="s">
        <v>72</v>
      </c>
      <c r="C5889" s="89" t="s">
        <v>48</v>
      </c>
      <c r="D5889" s="90">
        <v>44600</v>
      </c>
      <c r="AI5889" s="89">
        <v>52.064630999999999</v>
      </c>
    </row>
    <row r="5890" spans="1:35" s="89" customFormat="1" x14ac:dyDescent="0.45">
      <c r="A5890" s="89" t="s">
        <v>71</v>
      </c>
      <c r="B5890" s="89" t="s">
        <v>72</v>
      </c>
      <c r="C5890" s="89" t="s">
        <v>48</v>
      </c>
      <c r="D5890" s="90">
        <v>44601</v>
      </c>
      <c r="AI5890" s="89">
        <v>52.064630999999999</v>
      </c>
    </row>
    <row r="5891" spans="1:35" s="89" customFormat="1" x14ac:dyDescent="0.45">
      <c r="A5891" s="89" t="s">
        <v>71</v>
      </c>
      <c r="B5891" s="89" t="s">
        <v>72</v>
      </c>
      <c r="C5891" s="89" t="s">
        <v>48</v>
      </c>
      <c r="D5891" s="90">
        <v>44602</v>
      </c>
      <c r="AI5891" s="89">
        <v>52.064630999999999</v>
      </c>
    </row>
    <row r="5892" spans="1:35" s="89" customFormat="1" x14ac:dyDescent="0.45">
      <c r="A5892" s="89" t="s">
        <v>71</v>
      </c>
      <c r="B5892" s="89" t="s">
        <v>72</v>
      </c>
      <c r="C5892" s="89" t="s">
        <v>48</v>
      </c>
      <c r="D5892" s="90">
        <v>44603</v>
      </c>
      <c r="AI5892" s="89">
        <v>52.064630999999999</v>
      </c>
    </row>
    <row r="5893" spans="1:35" s="89" customFormat="1" x14ac:dyDescent="0.45">
      <c r="A5893" s="89" t="s">
        <v>71</v>
      </c>
      <c r="B5893" s="89" t="s">
        <v>72</v>
      </c>
      <c r="C5893" s="89" t="s">
        <v>48</v>
      </c>
      <c r="D5893" s="90">
        <v>44604</v>
      </c>
      <c r="AI5893" s="89">
        <v>52.064630999999999</v>
      </c>
    </row>
    <row r="5894" spans="1:35" s="89" customFormat="1" x14ac:dyDescent="0.45">
      <c r="A5894" s="89" t="s">
        <v>71</v>
      </c>
      <c r="B5894" s="89" t="s">
        <v>72</v>
      </c>
      <c r="C5894" s="89" t="s">
        <v>48</v>
      </c>
      <c r="D5894" s="90">
        <v>44605</v>
      </c>
      <c r="AI5894" s="89">
        <v>52.064630999999999</v>
      </c>
    </row>
    <row r="5895" spans="1:35" s="89" customFormat="1" x14ac:dyDescent="0.45">
      <c r="A5895" s="89" t="s">
        <v>71</v>
      </c>
      <c r="B5895" s="89" t="s">
        <v>72</v>
      </c>
      <c r="C5895" s="89" t="s">
        <v>48</v>
      </c>
      <c r="D5895" s="90">
        <v>44606</v>
      </c>
      <c r="AI5895" s="89">
        <v>52.064630999999999</v>
      </c>
    </row>
    <row r="5896" spans="1:35" s="89" customFormat="1" x14ac:dyDescent="0.45">
      <c r="A5896" s="89" t="s">
        <v>71</v>
      </c>
      <c r="B5896" s="89" t="s">
        <v>72</v>
      </c>
      <c r="C5896" s="89" t="s">
        <v>48</v>
      </c>
      <c r="D5896" s="90">
        <v>44607</v>
      </c>
      <c r="AI5896" s="89">
        <v>52.064630999999999</v>
      </c>
    </row>
    <row r="5897" spans="1:35" s="89" customFormat="1" x14ac:dyDescent="0.45">
      <c r="A5897" s="89" t="s">
        <v>71</v>
      </c>
      <c r="B5897" s="89" t="s">
        <v>72</v>
      </c>
      <c r="C5897" s="89" t="s">
        <v>48</v>
      </c>
      <c r="D5897" s="90">
        <v>44608</v>
      </c>
      <c r="AI5897" s="89">
        <v>52.064630999999999</v>
      </c>
    </row>
    <row r="5898" spans="1:35" s="89" customFormat="1" x14ac:dyDescent="0.45">
      <c r="A5898" s="89" t="s">
        <v>71</v>
      </c>
      <c r="B5898" s="89" t="s">
        <v>72</v>
      </c>
      <c r="C5898" s="89" t="s">
        <v>48</v>
      </c>
      <c r="D5898" s="90">
        <v>44609</v>
      </c>
      <c r="AI5898" s="89">
        <v>52.064630999999999</v>
      </c>
    </row>
    <row r="5899" spans="1:35" s="89" customFormat="1" x14ac:dyDescent="0.45">
      <c r="A5899" s="89" t="s">
        <v>71</v>
      </c>
      <c r="B5899" s="89" t="s">
        <v>72</v>
      </c>
      <c r="C5899" s="89" t="s">
        <v>48</v>
      </c>
      <c r="D5899" s="90">
        <v>44610</v>
      </c>
      <c r="AI5899" s="89">
        <v>52.064630999999999</v>
      </c>
    </row>
    <row r="5900" spans="1:35" s="89" customFormat="1" x14ac:dyDescent="0.45">
      <c r="A5900" s="89" t="s">
        <v>71</v>
      </c>
      <c r="B5900" s="89" t="s">
        <v>72</v>
      </c>
      <c r="C5900" s="89" t="s">
        <v>48</v>
      </c>
      <c r="D5900" s="90">
        <v>44611</v>
      </c>
      <c r="AI5900" s="89">
        <v>52.064630999999999</v>
      </c>
    </row>
    <row r="5901" spans="1:35" s="89" customFormat="1" x14ac:dyDescent="0.45">
      <c r="A5901" s="89" t="s">
        <v>71</v>
      </c>
      <c r="B5901" s="89" t="s">
        <v>72</v>
      </c>
      <c r="C5901" s="89" t="s">
        <v>48</v>
      </c>
      <c r="D5901" s="90">
        <v>44612</v>
      </c>
      <c r="AI5901" s="89">
        <v>52.064630999999999</v>
      </c>
    </row>
    <row r="5902" spans="1:35" s="89" customFormat="1" x14ac:dyDescent="0.45">
      <c r="A5902" s="89" t="s">
        <v>71</v>
      </c>
      <c r="B5902" s="89" t="s">
        <v>72</v>
      </c>
      <c r="C5902" s="89" t="s">
        <v>48</v>
      </c>
      <c r="D5902" s="90">
        <v>44613</v>
      </c>
      <c r="AI5902" s="89">
        <v>52.064630999999999</v>
      </c>
    </row>
    <row r="5903" spans="1:35" s="89" customFormat="1" x14ac:dyDescent="0.45">
      <c r="A5903" s="89" t="s">
        <v>71</v>
      </c>
      <c r="B5903" s="89" t="s">
        <v>72</v>
      </c>
      <c r="C5903" s="89" t="s">
        <v>48</v>
      </c>
      <c r="D5903" s="90">
        <v>44614</v>
      </c>
      <c r="AI5903" s="89">
        <v>52.064630999999999</v>
      </c>
    </row>
    <row r="5904" spans="1:35" s="89" customFormat="1" x14ac:dyDescent="0.45">
      <c r="A5904" s="89" t="s">
        <v>71</v>
      </c>
      <c r="B5904" s="89" t="s">
        <v>72</v>
      </c>
      <c r="C5904" s="89" t="s">
        <v>48</v>
      </c>
      <c r="D5904" s="90">
        <v>44615</v>
      </c>
      <c r="AI5904" s="89">
        <v>52.064630999999999</v>
      </c>
    </row>
    <row r="5905" spans="1:35" s="89" customFormat="1" x14ac:dyDescent="0.45">
      <c r="A5905" s="89" t="s">
        <v>71</v>
      </c>
      <c r="B5905" s="89" t="s">
        <v>72</v>
      </c>
      <c r="C5905" s="89" t="s">
        <v>48</v>
      </c>
      <c r="D5905" s="90">
        <v>44616</v>
      </c>
      <c r="AI5905" s="89">
        <v>52.064630999999999</v>
      </c>
    </row>
    <row r="5906" spans="1:35" s="89" customFormat="1" x14ac:dyDescent="0.45">
      <c r="A5906" s="89" t="s">
        <v>71</v>
      </c>
      <c r="B5906" s="89" t="s">
        <v>72</v>
      </c>
      <c r="C5906" s="89" t="s">
        <v>48</v>
      </c>
      <c r="D5906" s="90">
        <v>44617</v>
      </c>
      <c r="AI5906" s="89">
        <v>52.064630999999999</v>
      </c>
    </row>
    <row r="5907" spans="1:35" s="89" customFormat="1" x14ac:dyDescent="0.45">
      <c r="A5907" s="89" t="s">
        <v>71</v>
      </c>
      <c r="B5907" s="89" t="s">
        <v>72</v>
      </c>
      <c r="C5907" s="89" t="s">
        <v>48</v>
      </c>
      <c r="D5907" s="90">
        <v>44618</v>
      </c>
      <c r="AI5907" s="89">
        <v>52.064630999999999</v>
      </c>
    </row>
    <row r="5908" spans="1:35" s="89" customFormat="1" x14ac:dyDescent="0.45">
      <c r="A5908" s="89" t="s">
        <v>71</v>
      </c>
      <c r="B5908" s="89" t="s">
        <v>72</v>
      </c>
      <c r="C5908" s="89" t="s">
        <v>48</v>
      </c>
      <c r="D5908" s="90">
        <v>44619</v>
      </c>
      <c r="AI5908" s="89">
        <v>52.064630999999999</v>
      </c>
    </row>
    <row r="5909" spans="1:35" s="89" customFormat="1" x14ac:dyDescent="0.45">
      <c r="A5909" s="89" t="s">
        <v>71</v>
      </c>
      <c r="B5909" s="89" t="s">
        <v>72</v>
      </c>
      <c r="C5909" s="89" t="s">
        <v>48</v>
      </c>
      <c r="D5909" s="90">
        <v>44620</v>
      </c>
      <c r="AI5909" s="89">
        <v>52.064630999999999</v>
      </c>
    </row>
    <row r="5910" spans="1:35" s="89" customFormat="1" x14ac:dyDescent="0.45">
      <c r="A5910" s="89" t="s">
        <v>71</v>
      </c>
      <c r="B5910" s="89" t="s">
        <v>72</v>
      </c>
      <c r="C5910" s="89" t="s">
        <v>48</v>
      </c>
      <c r="D5910" s="90">
        <v>44621</v>
      </c>
      <c r="AI5910" s="89">
        <v>52.064630999999999</v>
      </c>
    </row>
    <row r="5911" spans="1:35" s="89" customFormat="1" x14ac:dyDescent="0.45">
      <c r="A5911" s="89" t="s">
        <v>71</v>
      </c>
      <c r="B5911" s="89" t="s">
        <v>72</v>
      </c>
      <c r="C5911" s="89" t="s">
        <v>48</v>
      </c>
      <c r="D5911" s="90">
        <v>44622</v>
      </c>
      <c r="AI5911" s="89">
        <v>52.064630999999999</v>
      </c>
    </row>
    <row r="5912" spans="1:35" s="89" customFormat="1" x14ac:dyDescent="0.45">
      <c r="A5912" s="89" t="s">
        <v>71</v>
      </c>
      <c r="B5912" s="89" t="s">
        <v>72</v>
      </c>
      <c r="C5912" s="89" t="s">
        <v>48</v>
      </c>
      <c r="D5912" s="90">
        <v>44623</v>
      </c>
      <c r="AI5912" s="89">
        <v>52.064630999999999</v>
      </c>
    </row>
    <row r="5913" spans="1:35" s="89" customFormat="1" x14ac:dyDescent="0.45">
      <c r="A5913" s="89" t="s">
        <v>71</v>
      </c>
      <c r="B5913" s="89" t="s">
        <v>72</v>
      </c>
      <c r="C5913" s="89" t="s">
        <v>48</v>
      </c>
      <c r="D5913" s="90">
        <v>44624</v>
      </c>
      <c r="AI5913" s="89">
        <v>52.064630999999999</v>
      </c>
    </row>
    <row r="5914" spans="1:35" s="89" customFormat="1" x14ac:dyDescent="0.45">
      <c r="A5914" s="89" t="s">
        <v>71</v>
      </c>
      <c r="B5914" s="89" t="s">
        <v>72</v>
      </c>
      <c r="C5914" s="89" t="s">
        <v>48</v>
      </c>
      <c r="D5914" s="90">
        <v>44625</v>
      </c>
      <c r="AI5914" s="89">
        <v>52.064630999999999</v>
      </c>
    </row>
    <row r="5915" spans="1:35" s="89" customFormat="1" x14ac:dyDescent="0.45">
      <c r="A5915" s="89" t="s">
        <v>71</v>
      </c>
      <c r="B5915" s="89" t="s">
        <v>72</v>
      </c>
      <c r="C5915" s="89" t="s">
        <v>48</v>
      </c>
      <c r="D5915" s="90">
        <v>44626</v>
      </c>
      <c r="AI5915" s="89">
        <v>52.064630999999999</v>
      </c>
    </row>
    <row r="5916" spans="1:35" s="89" customFormat="1" x14ac:dyDescent="0.45">
      <c r="A5916" s="89" t="s">
        <v>71</v>
      </c>
      <c r="B5916" s="89" t="s">
        <v>72</v>
      </c>
      <c r="C5916" s="89" t="s">
        <v>48</v>
      </c>
      <c r="D5916" s="90">
        <v>44627</v>
      </c>
      <c r="AI5916" s="89">
        <v>52.064630999999999</v>
      </c>
    </row>
    <row r="5917" spans="1:35" s="89" customFormat="1" x14ac:dyDescent="0.45">
      <c r="A5917" s="89" t="s">
        <v>71</v>
      </c>
      <c r="B5917" s="89" t="s">
        <v>72</v>
      </c>
      <c r="C5917" s="89" t="s">
        <v>48</v>
      </c>
      <c r="D5917" s="90">
        <v>44628</v>
      </c>
      <c r="AI5917" s="89">
        <v>52.064630999999999</v>
      </c>
    </row>
    <row r="5918" spans="1:35" s="89" customFormat="1" x14ac:dyDescent="0.45">
      <c r="A5918" s="89" t="s">
        <v>71</v>
      </c>
      <c r="B5918" s="89" t="s">
        <v>72</v>
      </c>
      <c r="C5918" s="89" t="s">
        <v>48</v>
      </c>
      <c r="D5918" s="90">
        <v>44629</v>
      </c>
      <c r="AI5918" s="89">
        <v>52.064630999999999</v>
      </c>
    </row>
    <row r="5919" spans="1:35" s="89" customFormat="1" x14ac:dyDescent="0.45">
      <c r="A5919" s="89" t="s">
        <v>71</v>
      </c>
      <c r="B5919" s="89" t="s">
        <v>72</v>
      </c>
      <c r="C5919" s="89" t="s">
        <v>48</v>
      </c>
      <c r="D5919" s="90">
        <v>44630</v>
      </c>
      <c r="AI5919" s="89">
        <v>52.064630999999999</v>
      </c>
    </row>
    <row r="5920" spans="1:35" s="89" customFormat="1" x14ac:dyDescent="0.45">
      <c r="A5920" s="89" t="s">
        <v>71</v>
      </c>
      <c r="B5920" s="89" t="s">
        <v>72</v>
      </c>
      <c r="C5920" s="89" t="s">
        <v>48</v>
      </c>
      <c r="D5920" s="90">
        <v>44631</v>
      </c>
      <c r="AI5920" s="89">
        <v>52.064630999999999</v>
      </c>
    </row>
    <row r="5921" spans="1:35" s="89" customFormat="1" x14ac:dyDescent="0.45">
      <c r="A5921" s="89" t="s">
        <v>71</v>
      </c>
      <c r="B5921" s="89" t="s">
        <v>72</v>
      </c>
      <c r="C5921" s="89" t="s">
        <v>48</v>
      </c>
      <c r="D5921" s="90">
        <v>44632</v>
      </c>
      <c r="AI5921" s="89">
        <v>52.064630999999999</v>
      </c>
    </row>
    <row r="5922" spans="1:35" s="89" customFormat="1" x14ac:dyDescent="0.45">
      <c r="A5922" s="89" t="s">
        <v>71</v>
      </c>
      <c r="B5922" s="89" t="s">
        <v>72</v>
      </c>
      <c r="C5922" s="89" t="s">
        <v>48</v>
      </c>
      <c r="D5922" s="90">
        <v>44633</v>
      </c>
      <c r="AI5922" s="89">
        <v>52.064630999999999</v>
      </c>
    </row>
    <row r="5923" spans="1:35" s="89" customFormat="1" x14ac:dyDescent="0.45">
      <c r="A5923" s="89" t="s">
        <v>71</v>
      </c>
      <c r="B5923" s="89" t="s">
        <v>72</v>
      </c>
      <c r="C5923" s="89" t="s">
        <v>48</v>
      </c>
      <c r="D5923" s="90">
        <v>44634</v>
      </c>
      <c r="AI5923" s="89">
        <v>52.064630999999999</v>
      </c>
    </row>
    <row r="5924" spans="1:35" s="89" customFormat="1" x14ac:dyDescent="0.45">
      <c r="A5924" s="89" t="s">
        <v>71</v>
      </c>
      <c r="B5924" s="89" t="s">
        <v>72</v>
      </c>
      <c r="C5924" s="89" t="s">
        <v>48</v>
      </c>
      <c r="D5924" s="90">
        <v>44635</v>
      </c>
      <c r="AI5924" s="89">
        <v>52.064630999999999</v>
      </c>
    </row>
    <row r="5925" spans="1:35" s="89" customFormat="1" x14ac:dyDescent="0.45">
      <c r="A5925" s="89" t="s">
        <v>71</v>
      </c>
      <c r="B5925" s="89" t="s">
        <v>72</v>
      </c>
      <c r="C5925" s="89" t="s">
        <v>48</v>
      </c>
      <c r="D5925" s="90">
        <v>44636</v>
      </c>
      <c r="AI5925" s="89">
        <v>52.064630999999999</v>
      </c>
    </row>
    <row r="5926" spans="1:35" s="89" customFormat="1" x14ac:dyDescent="0.45">
      <c r="A5926" s="89" t="s">
        <v>71</v>
      </c>
      <c r="B5926" s="89" t="s">
        <v>72</v>
      </c>
      <c r="C5926" s="89" t="s">
        <v>48</v>
      </c>
      <c r="D5926" s="90">
        <v>44637</v>
      </c>
      <c r="AI5926" s="89">
        <v>52.064630999999999</v>
      </c>
    </row>
    <row r="5927" spans="1:35" s="89" customFormat="1" x14ac:dyDescent="0.45">
      <c r="A5927" s="89" t="s">
        <v>71</v>
      </c>
      <c r="B5927" s="89" t="s">
        <v>72</v>
      </c>
      <c r="C5927" s="89" t="s">
        <v>48</v>
      </c>
      <c r="D5927" s="90">
        <v>44638</v>
      </c>
      <c r="AI5927" s="89">
        <v>52.064630999999999</v>
      </c>
    </row>
    <row r="5928" spans="1:35" s="89" customFormat="1" x14ac:dyDescent="0.45">
      <c r="A5928" s="89" t="s">
        <v>71</v>
      </c>
      <c r="B5928" s="89" t="s">
        <v>72</v>
      </c>
      <c r="C5928" s="89" t="s">
        <v>48</v>
      </c>
      <c r="D5928" s="90">
        <v>44639</v>
      </c>
      <c r="AI5928" s="89">
        <v>52.064630999999999</v>
      </c>
    </row>
    <row r="5929" spans="1:35" s="89" customFormat="1" x14ac:dyDescent="0.45">
      <c r="A5929" s="89" t="s">
        <v>71</v>
      </c>
      <c r="B5929" s="89" t="s">
        <v>72</v>
      </c>
      <c r="C5929" s="89" t="s">
        <v>48</v>
      </c>
      <c r="D5929" s="90">
        <v>44640</v>
      </c>
      <c r="AI5929" s="89">
        <v>52.064630999999999</v>
      </c>
    </row>
    <row r="5930" spans="1:35" s="89" customFormat="1" x14ac:dyDescent="0.45">
      <c r="A5930" s="89" t="s">
        <v>71</v>
      </c>
      <c r="B5930" s="89" t="s">
        <v>72</v>
      </c>
      <c r="C5930" s="89" t="s">
        <v>48</v>
      </c>
      <c r="D5930" s="90">
        <v>44641</v>
      </c>
      <c r="AI5930" s="89">
        <v>52.064630999999999</v>
      </c>
    </row>
    <row r="5931" spans="1:35" s="89" customFormat="1" x14ac:dyDescent="0.45">
      <c r="A5931" s="89" t="s">
        <v>71</v>
      </c>
      <c r="B5931" s="89" t="s">
        <v>72</v>
      </c>
      <c r="C5931" s="89" t="s">
        <v>48</v>
      </c>
      <c r="D5931" s="90">
        <v>44642</v>
      </c>
      <c r="AI5931" s="89">
        <v>52.064630999999999</v>
      </c>
    </row>
    <row r="5932" spans="1:35" s="89" customFormat="1" x14ac:dyDescent="0.45">
      <c r="A5932" s="89" t="s">
        <v>71</v>
      </c>
      <c r="B5932" s="89" t="s">
        <v>72</v>
      </c>
      <c r="C5932" s="89" t="s">
        <v>48</v>
      </c>
      <c r="D5932" s="90">
        <v>44643</v>
      </c>
      <c r="AI5932" s="89">
        <v>52.064630999999999</v>
      </c>
    </row>
    <row r="5933" spans="1:35" s="89" customFormat="1" x14ac:dyDescent="0.45">
      <c r="A5933" s="89" t="s">
        <v>71</v>
      </c>
      <c r="B5933" s="89" t="s">
        <v>72</v>
      </c>
      <c r="C5933" s="89" t="s">
        <v>48</v>
      </c>
      <c r="D5933" s="90">
        <v>44644</v>
      </c>
      <c r="AI5933" s="89">
        <v>52.064630999999999</v>
      </c>
    </row>
    <row r="5934" spans="1:35" s="89" customFormat="1" x14ac:dyDescent="0.45">
      <c r="A5934" s="89" t="s">
        <v>71</v>
      </c>
      <c r="B5934" s="89" t="s">
        <v>72</v>
      </c>
      <c r="C5934" s="89" t="s">
        <v>48</v>
      </c>
      <c r="D5934" s="90">
        <v>44645</v>
      </c>
      <c r="AI5934" s="89">
        <v>52.064630999999999</v>
      </c>
    </row>
    <row r="5935" spans="1:35" s="89" customFormat="1" x14ac:dyDescent="0.45">
      <c r="A5935" s="89" t="s">
        <v>71</v>
      </c>
      <c r="B5935" s="89" t="s">
        <v>72</v>
      </c>
      <c r="C5935" s="89" t="s">
        <v>48</v>
      </c>
      <c r="D5935" s="90">
        <v>44646</v>
      </c>
      <c r="AI5935" s="89">
        <v>49.895271000000001</v>
      </c>
    </row>
    <row r="5936" spans="1:35" s="89" customFormat="1" x14ac:dyDescent="0.45">
      <c r="A5936" s="89" t="s">
        <v>71</v>
      </c>
      <c r="B5936" s="89" t="s">
        <v>72</v>
      </c>
      <c r="C5936" s="89" t="s">
        <v>48</v>
      </c>
      <c r="D5936" s="90">
        <v>44647</v>
      </c>
      <c r="AI5936" s="89">
        <v>52.064630999999999</v>
      </c>
    </row>
    <row r="5937" spans="1:35" s="89" customFormat="1" x14ac:dyDescent="0.45">
      <c r="A5937" s="89" t="s">
        <v>71</v>
      </c>
      <c r="B5937" s="89" t="s">
        <v>72</v>
      </c>
      <c r="C5937" s="89" t="s">
        <v>48</v>
      </c>
      <c r="D5937" s="90">
        <v>44648</v>
      </c>
      <c r="AI5937" s="89">
        <v>52.064630999999999</v>
      </c>
    </row>
    <row r="5938" spans="1:35" s="89" customFormat="1" x14ac:dyDescent="0.45">
      <c r="A5938" s="89" t="s">
        <v>71</v>
      </c>
      <c r="B5938" s="89" t="s">
        <v>72</v>
      </c>
      <c r="C5938" s="89" t="s">
        <v>48</v>
      </c>
      <c r="D5938" s="90">
        <v>44649</v>
      </c>
      <c r="AI5938" s="89">
        <v>52.064630999999999</v>
      </c>
    </row>
    <row r="5939" spans="1:35" s="89" customFormat="1" x14ac:dyDescent="0.45">
      <c r="A5939" s="89" t="s">
        <v>71</v>
      </c>
      <c r="B5939" s="89" t="s">
        <v>72</v>
      </c>
      <c r="C5939" s="89" t="s">
        <v>48</v>
      </c>
      <c r="D5939" s="90">
        <v>44650</v>
      </c>
      <c r="AI5939" s="89">
        <v>52.064630999999999</v>
      </c>
    </row>
    <row r="5940" spans="1:35" s="89" customFormat="1" x14ac:dyDescent="0.45">
      <c r="A5940" s="89" t="s">
        <v>71</v>
      </c>
      <c r="B5940" s="89" t="s">
        <v>72</v>
      </c>
      <c r="C5940" s="89" t="s">
        <v>48</v>
      </c>
      <c r="D5940" s="90">
        <v>44651</v>
      </c>
      <c r="AI5940" s="89">
        <v>52.064630999999999</v>
      </c>
    </row>
    <row r="5941" spans="1:35" s="89" customFormat="1" x14ac:dyDescent="0.45">
      <c r="A5941" s="89" t="s">
        <v>71</v>
      </c>
      <c r="B5941" s="89" t="s">
        <v>72</v>
      </c>
      <c r="C5941" s="89" t="s">
        <v>48</v>
      </c>
      <c r="D5941" s="90">
        <v>44652</v>
      </c>
      <c r="AI5941" s="89">
        <v>52.064630999999999</v>
      </c>
    </row>
    <row r="5942" spans="1:35" s="89" customFormat="1" x14ac:dyDescent="0.45">
      <c r="A5942" s="89" t="s">
        <v>71</v>
      </c>
      <c r="B5942" s="89" t="s">
        <v>72</v>
      </c>
      <c r="C5942" s="89" t="s">
        <v>48</v>
      </c>
      <c r="D5942" s="90">
        <v>44653</v>
      </c>
      <c r="AI5942" s="89">
        <v>52.064630999999999</v>
      </c>
    </row>
    <row r="5943" spans="1:35" s="89" customFormat="1" x14ac:dyDescent="0.45">
      <c r="A5943" s="89" t="s">
        <v>71</v>
      </c>
      <c r="B5943" s="89" t="s">
        <v>72</v>
      </c>
      <c r="C5943" s="89" t="s">
        <v>48</v>
      </c>
      <c r="D5943" s="90">
        <v>44654</v>
      </c>
      <c r="AI5943" s="89">
        <v>52.064630999999999</v>
      </c>
    </row>
    <row r="5944" spans="1:35" s="89" customFormat="1" x14ac:dyDescent="0.45">
      <c r="A5944" s="89" t="s">
        <v>71</v>
      </c>
      <c r="B5944" s="89" t="s">
        <v>72</v>
      </c>
      <c r="C5944" s="89" t="s">
        <v>48</v>
      </c>
      <c r="D5944" s="90">
        <v>44655</v>
      </c>
      <c r="AI5944" s="89">
        <v>52.064630999999999</v>
      </c>
    </row>
    <row r="5945" spans="1:35" s="89" customFormat="1" x14ac:dyDescent="0.45">
      <c r="A5945" s="89" t="s">
        <v>71</v>
      </c>
      <c r="B5945" s="89" t="s">
        <v>72</v>
      </c>
      <c r="C5945" s="89" t="s">
        <v>48</v>
      </c>
      <c r="D5945" s="90">
        <v>44656</v>
      </c>
      <c r="AI5945" s="89">
        <v>52.064630999999999</v>
      </c>
    </row>
    <row r="5946" spans="1:35" s="89" customFormat="1" x14ac:dyDescent="0.45">
      <c r="A5946" s="89" t="s">
        <v>71</v>
      </c>
      <c r="B5946" s="89" t="s">
        <v>72</v>
      </c>
      <c r="C5946" s="89" t="s">
        <v>48</v>
      </c>
      <c r="D5946" s="90">
        <v>44657</v>
      </c>
      <c r="AI5946" s="89">
        <v>52.064630999999999</v>
      </c>
    </row>
    <row r="5947" spans="1:35" s="89" customFormat="1" x14ac:dyDescent="0.45">
      <c r="A5947" s="89" t="s">
        <v>71</v>
      </c>
      <c r="B5947" s="89" t="s">
        <v>72</v>
      </c>
      <c r="C5947" s="89" t="s">
        <v>48</v>
      </c>
      <c r="D5947" s="90">
        <v>44658</v>
      </c>
      <c r="AI5947" s="89">
        <v>52.064630999999999</v>
      </c>
    </row>
    <row r="5948" spans="1:35" s="89" customFormat="1" x14ac:dyDescent="0.45">
      <c r="A5948" s="89" t="s">
        <v>71</v>
      </c>
      <c r="B5948" s="89" t="s">
        <v>72</v>
      </c>
      <c r="C5948" s="89" t="s">
        <v>48</v>
      </c>
      <c r="D5948" s="90">
        <v>44659</v>
      </c>
      <c r="AI5948" s="89">
        <v>52.064630999999999</v>
      </c>
    </row>
    <row r="5949" spans="1:35" s="89" customFormat="1" x14ac:dyDescent="0.45">
      <c r="A5949" s="89" t="s">
        <v>71</v>
      </c>
      <c r="B5949" s="89" t="s">
        <v>72</v>
      </c>
      <c r="C5949" s="89" t="s">
        <v>48</v>
      </c>
      <c r="D5949" s="90">
        <v>44660</v>
      </c>
      <c r="AI5949" s="89">
        <v>52.064630999999999</v>
      </c>
    </row>
    <row r="5950" spans="1:35" s="89" customFormat="1" x14ac:dyDescent="0.45">
      <c r="A5950" s="89" t="s">
        <v>71</v>
      </c>
      <c r="B5950" s="89" t="s">
        <v>72</v>
      </c>
      <c r="C5950" s="89" t="s">
        <v>48</v>
      </c>
      <c r="D5950" s="90">
        <v>44661</v>
      </c>
      <c r="AI5950" s="89">
        <v>52.064630999999999</v>
      </c>
    </row>
    <row r="5951" spans="1:35" s="89" customFormat="1" x14ac:dyDescent="0.45">
      <c r="A5951" s="89" t="s">
        <v>71</v>
      </c>
      <c r="B5951" s="89" t="s">
        <v>72</v>
      </c>
      <c r="C5951" s="89" t="s">
        <v>48</v>
      </c>
      <c r="D5951" s="90">
        <v>44662</v>
      </c>
      <c r="AI5951" s="89">
        <v>52.064630999999999</v>
      </c>
    </row>
    <row r="5952" spans="1:35" s="89" customFormat="1" x14ac:dyDescent="0.45">
      <c r="A5952" s="89" t="s">
        <v>71</v>
      </c>
      <c r="B5952" s="89" t="s">
        <v>72</v>
      </c>
      <c r="C5952" s="89" t="s">
        <v>48</v>
      </c>
      <c r="D5952" s="90">
        <v>44663</v>
      </c>
      <c r="AI5952" s="89">
        <v>52.064630999999999</v>
      </c>
    </row>
    <row r="5953" spans="1:35" s="89" customFormat="1" x14ac:dyDescent="0.45">
      <c r="A5953" s="89" t="s">
        <v>71</v>
      </c>
      <c r="B5953" s="89" t="s">
        <v>72</v>
      </c>
      <c r="C5953" s="89" t="s">
        <v>48</v>
      </c>
      <c r="D5953" s="90">
        <v>44664</v>
      </c>
      <c r="AI5953" s="89">
        <v>52.064630999999999</v>
      </c>
    </row>
    <row r="5954" spans="1:35" s="89" customFormat="1" x14ac:dyDescent="0.45">
      <c r="A5954" s="89" t="s">
        <v>71</v>
      </c>
      <c r="B5954" s="89" t="s">
        <v>72</v>
      </c>
      <c r="C5954" s="89" t="s">
        <v>48</v>
      </c>
      <c r="D5954" s="90">
        <v>44665</v>
      </c>
      <c r="AI5954" s="89">
        <v>52.064630999999999</v>
      </c>
    </row>
    <row r="5955" spans="1:35" s="89" customFormat="1" x14ac:dyDescent="0.45">
      <c r="A5955" s="89" t="s">
        <v>71</v>
      </c>
      <c r="B5955" s="89" t="s">
        <v>72</v>
      </c>
      <c r="C5955" s="89" t="s">
        <v>48</v>
      </c>
      <c r="D5955" s="90">
        <v>44666</v>
      </c>
      <c r="AI5955" s="89">
        <v>52.064630999999999</v>
      </c>
    </row>
    <row r="5956" spans="1:35" s="89" customFormat="1" x14ac:dyDescent="0.45">
      <c r="A5956" s="89" t="s">
        <v>71</v>
      </c>
      <c r="B5956" s="89" t="s">
        <v>72</v>
      </c>
      <c r="C5956" s="89" t="s">
        <v>48</v>
      </c>
      <c r="D5956" s="90">
        <v>44667</v>
      </c>
      <c r="AI5956" s="89">
        <v>52.064630999999999</v>
      </c>
    </row>
    <row r="5957" spans="1:35" s="89" customFormat="1" x14ac:dyDescent="0.45">
      <c r="A5957" s="89" t="s">
        <v>71</v>
      </c>
      <c r="B5957" s="89" t="s">
        <v>72</v>
      </c>
      <c r="C5957" s="89" t="s">
        <v>48</v>
      </c>
      <c r="D5957" s="90">
        <v>44668</v>
      </c>
      <c r="AI5957" s="89">
        <v>52.064630999999999</v>
      </c>
    </row>
    <row r="5958" spans="1:35" s="89" customFormat="1" x14ac:dyDescent="0.45">
      <c r="A5958" s="89" t="s">
        <v>71</v>
      </c>
      <c r="B5958" s="89" t="s">
        <v>72</v>
      </c>
      <c r="C5958" s="89" t="s">
        <v>48</v>
      </c>
      <c r="D5958" s="90">
        <v>44669</v>
      </c>
      <c r="AI5958" s="89">
        <v>52.064630999999999</v>
      </c>
    </row>
    <row r="5959" spans="1:35" s="89" customFormat="1" x14ac:dyDescent="0.45">
      <c r="A5959" s="89" t="s">
        <v>71</v>
      </c>
      <c r="B5959" s="89" t="s">
        <v>72</v>
      </c>
      <c r="C5959" s="89" t="s">
        <v>48</v>
      </c>
      <c r="D5959" s="90">
        <v>44670</v>
      </c>
      <c r="AI5959" s="89">
        <v>52.064630999999999</v>
      </c>
    </row>
    <row r="5960" spans="1:35" s="89" customFormat="1" x14ac:dyDescent="0.45">
      <c r="A5960" s="89" t="s">
        <v>71</v>
      </c>
      <c r="B5960" s="89" t="s">
        <v>72</v>
      </c>
      <c r="C5960" s="89" t="s">
        <v>48</v>
      </c>
      <c r="D5960" s="90">
        <v>44671</v>
      </c>
      <c r="AI5960" s="89">
        <v>52.064630999999999</v>
      </c>
    </row>
    <row r="5961" spans="1:35" s="89" customFormat="1" x14ac:dyDescent="0.45">
      <c r="A5961" s="89" t="s">
        <v>71</v>
      </c>
      <c r="B5961" s="89" t="s">
        <v>72</v>
      </c>
      <c r="C5961" s="89" t="s">
        <v>48</v>
      </c>
      <c r="D5961" s="90">
        <v>44672</v>
      </c>
      <c r="AI5961" s="89">
        <v>52.064630999999999</v>
      </c>
    </row>
    <row r="5962" spans="1:35" s="89" customFormat="1" x14ac:dyDescent="0.45">
      <c r="A5962" s="89" t="s">
        <v>71</v>
      </c>
      <c r="B5962" s="89" t="s">
        <v>72</v>
      </c>
      <c r="C5962" s="89" t="s">
        <v>48</v>
      </c>
      <c r="D5962" s="90">
        <v>44673</v>
      </c>
      <c r="AI5962" s="89">
        <v>52.064630999999999</v>
      </c>
    </row>
    <row r="5963" spans="1:35" s="89" customFormat="1" x14ac:dyDescent="0.45">
      <c r="A5963" s="89" t="s">
        <v>71</v>
      </c>
      <c r="B5963" s="89" t="s">
        <v>72</v>
      </c>
      <c r="C5963" s="89" t="s">
        <v>48</v>
      </c>
      <c r="D5963" s="90">
        <v>44674</v>
      </c>
      <c r="AI5963" s="89">
        <v>52.064630999999999</v>
      </c>
    </row>
    <row r="5964" spans="1:35" s="89" customFormat="1" x14ac:dyDescent="0.45">
      <c r="A5964" s="89" t="s">
        <v>71</v>
      </c>
      <c r="B5964" s="89" t="s">
        <v>72</v>
      </c>
      <c r="C5964" s="89" t="s">
        <v>48</v>
      </c>
      <c r="D5964" s="90">
        <v>44675</v>
      </c>
      <c r="AI5964" s="89">
        <v>52.064630999999999</v>
      </c>
    </row>
    <row r="5965" spans="1:35" s="89" customFormat="1" x14ac:dyDescent="0.45">
      <c r="A5965" s="89" t="s">
        <v>71</v>
      </c>
      <c r="B5965" s="89" t="s">
        <v>72</v>
      </c>
      <c r="C5965" s="89" t="s">
        <v>48</v>
      </c>
      <c r="D5965" s="90">
        <v>44676</v>
      </c>
      <c r="AI5965" s="89">
        <v>52.064630999999999</v>
      </c>
    </row>
    <row r="5966" spans="1:35" s="89" customFormat="1" x14ac:dyDescent="0.45">
      <c r="A5966" s="89" t="s">
        <v>71</v>
      </c>
      <c r="B5966" s="89" t="s">
        <v>72</v>
      </c>
      <c r="C5966" s="89" t="s">
        <v>48</v>
      </c>
      <c r="D5966" s="90">
        <v>44677</v>
      </c>
      <c r="AI5966" s="89">
        <v>52.064630999999999</v>
      </c>
    </row>
    <row r="5967" spans="1:35" s="89" customFormat="1" x14ac:dyDescent="0.45">
      <c r="A5967" s="89" t="s">
        <v>71</v>
      </c>
      <c r="B5967" s="89" t="s">
        <v>72</v>
      </c>
      <c r="C5967" s="89" t="s">
        <v>48</v>
      </c>
      <c r="D5967" s="90">
        <v>44678</v>
      </c>
      <c r="AI5967" s="89">
        <v>52.064630999999999</v>
      </c>
    </row>
    <row r="5968" spans="1:35" s="89" customFormat="1" x14ac:dyDescent="0.45">
      <c r="A5968" s="89" t="s">
        <v>71</v>
      </c>
      <c r="B5968" s="89" t="s">
        <v>72</v>
      </c>
      <c r="C5968" s="89" t="s">
        <v>48</v>
      </c>
      <c r="D5968" s="90">
        <v>44679</v>
      </c>
      <c r="AI5968" s="89">
        <v>52.064630999999999</v>
      </c>
    </row>
    <row r="5969" spans="1:35" s="89" customFormat="1" x14ac:dyDescent="0.45">
      <c r="A5969" s="89" t="s">
        <v>71</v>
      </c>
      <c r="B5969" s="89" t="s">
        <v>72</v>
      </c>
      <c r="C5969" s="89" t="s">
        <v>48</v>
      </c>
      <c r="D5969" s="90">
        <v>44680</v>
      </c>
      <c r="AI5969" s="89">
        <v>52.064630999999999</v>
      </c>
    </row>
    <row r="5970" spans="1:35" s="89" customFormat="1" x14ac:dyDescent="0.45">
      <c r="A5970" s="89" t="s">
        <v>71</v>
      </c>
      <c r="B5970" s="89" t="s">
        <v>72</v>
      </c>
      <c r="C5970" s="89" t="s">
        <v>48</v>
      </c>
      <c r="D5970" s="90">
        <v>44681</v>
      </c>
      <c r="AI5970" s="89">
        <v>52.064630999999999</v>
      </c>
    </row>
    <row r="5971" spans="1:35" s="89" customFormat="1" x14ac:dyDescent="0.45">
      <c r="A5971" s="89" t="s">
        <v>71</v>
      </c>
      <c r="B5971" s="89" t="s">
        <v>72</v>
      </c>
      <c r="C5971" s="89" t="s">
        <v>48</v>
      </c>
      <c r="D5971" s="90">
        <v>44682</v>
      </c>
      <c r="AI5971" s="89">
        <v>52.064630999999999</v>
      </c>
    </row>
    <row r="5972" spans="1:35" s="89" customFormat="1" x14ac:dyDescent="0.45">
      <c r="A5972" s="89" t="s">
        <v>71</v>
      </c>
      <c r="B5972" s="89" t="s">
        <v>72</v>
      </c>
      <c r="C5972" s="89" t="s">
        <v>48</v>
      </c>
      <c r="D5972" s="90">
        <v>44683</v>
      </c>
      <c r="AI5972" s="89">
        <v>52.064630999999999</v>
      </c>
    </row>
    <row r="5973" spans="1:35" s="89" customFormat="1" x14ac:dyDescent="0.45">
      <c r="A5973" s="89" t="s">
        <v>71</v>
      </c>
      <c r="B5973" s="89" t="s">
        <v>72</v>
      </c>
      <c r="C5973" s="89" t="s">
        <v>48</v>
      </c>
      <c r="D5973" s="90">
        <v>44684</v>
      </c>
      <c r="AI5973" s="89">
        <v>52.064630999999999</v>
      </c>
    </row>
    <row r="5974" spans="1:35" s="89" customFormat="1" x14ac:dyDescent="0.45">
      <c r="A5974" s="89" t="s">
        <v>71</v>
      </c>
      <c r="B5974" s="89" t="s">
        <v>72</v>
      </c>
      <c r="C5974" s="89" t="s">
        <v>48</v>
      </c>
      <c r="D5974" s="90">
        <v>44685</v>
      </c>
      <c r="AI5974" s="89">
        <v>52.064630999999999</v>
      </c>
    </row>
    <row r="5975" spans="1:35" s="89" customFormat="1" x14ac:dyDescent="0.45">
      <c r="A5975" s="89" t="s">
        <v>71</v>
      </c>
      <c r="B5975" s="89" t="s">
        <v>72</v>
      </c>
      <c r="C5975" s="89" t="s">
        <v>48</v>
      </c>
      <c r="D5975" s="90">
        <v>44686</v>
      </c>
      <c r="AI5975" s="89">
        <v>52.064630999999999</v>
      </c>
    </row>
    <row r="5976" spans="1:35" s="89" customFormat="1" x14ac:dyDescent="0.45">
      <c r="A5976" s="89" t="s">
        <v>71</v>
      </c>
      <c r="B5976" s="89" t="s">
        <v>72</v>
      </c>
      <c r="C5976" s="89" t="s">
        <v>48</v>
      </c>
      <c r="D5976" s="90">
        <v>44687</v>
      </c>
      <c r="AI5976" s="89">
        <v>52.064630999999999</v>
      </c>
    </row>
    <row r="5977" spans="1:35" s="89" customFormat="1" x14ac:dyDescent="0.45">
      <c r="A5977" s="89" t="s">
        <v>71</v>
      </c>
      <c r="B5977" s="89" t="s">
        <v>72</v>
      </c>
      <c r="C5977" s="89" t="s">
        <v>48</v>
      </c>
      <c r="D5977" s="90">
        <v>44688</v>
      </c>
      <c r="AI5977" s="89">
        <v>52.064630999999999</v>
      </c>
    </row>
    <row r="5978" spans="1:35" s="89" customFormat="1" x14ac:dyDescent="0.45">
      <c r="A5978" s="89" t="s">
        <v>71</v>
      </c>
      <c r="B5978" s="89" t="s">
        <v>72</v>
      </c>
      <c r="C5978" s="89" t="s">
        <v>48</v>
      </c>
      <c r="D5978" s="90">
        <v>44689</v>
      </c>
      <c r="AI5978" s="89">
        <v>52.064630999999999</v>
      </c>
    </row>
    <row r="5979" spans="1:35" s="89" customFormat="1" x14ac:dyDescent="0.45">
      <c r="A5979" s="89" t="s">
        <v>71</v>
      </c>
      <c r="B5979" s="89" t="s">
        <v>72</v>
      </c>
      <c r="C5979" s="89" t="s">
        <v>48</v>
      </c>
      <c r="D5979" s="90">
        <v>44690</v>
      </c>
      <c r="AI5979" s="89">
        <v>52.064630999999999</v>
      </c>
    </row>
    <row r="5980" spans="1:35" s="89" customFormat="1" x14ac:dyDescent="0.45">
      <c r="A5980" s="89" t="s">
        <v>71</v>
      </c>
      <c r="B5980" s="89" t="s">
        <v>72</v>
      </c>
      <c r="C5980" s="89" t="s">
        <v>48</v>
      </c>
      <c r="D5980" s="90">
        <v>44691</v>
      </c>
      <c r="AI5980" s="89">
        <v>52.064630999999999</v>
      </c>
    </row>
    <row r="5981" spans="1:35" s="89" customFormat="1" x14ac:dyDescent="0.45">
      <c r="A5981" s="89" t="s">
        <v>71</v>
      </c>
      <c r="B5981" s="89" t="s">
        <v>72</v>
      </c>
      <c r="C5981" s="89" t="s">
        <v>48</v>
      </c>
      <c r="D5981" s="90">
        <v>44692</v>
      </c>
      <c r="AI5981" s="89">
        <v>52.064630999999999</v>
      </c>
    </row>
    <row r="5982" spans="1:35" s="89" customFormat="1" x14ac:dyDescent="0.45">
      <c r="A5982" s="89" t="s">
        <v>71</v>
      </c>
      <c r="B5982" s="89" t="s">
        <v>72</v>
      </c>
      <c r="C5982" s="89" t="s">
        <v>48</v>
      </c>
      <c r="D5982" s="90">
        <v>44693</v>
      </c>
      <c r="AI5982" s="89">
        <v>52.064630999999999</v>
      </c>
    </row>
    <row r="5983" spans="1:35" s="89" customFormat="1" x14ac:dyDescent="0.45">
      <c r="A5983" s="89" t="s">
        <v>71</v>
      </c>
      <c r="B5983" s="89" t="s">
        <v>72</v>
      </c>
      <c r="C5983" s="89" t="s">
        <v>48</v>
      </c>
      <c r="D5983" s="90">
        <v>44694</v>
      </c>
      <c r="AI5983" s="89">
        <v>52.064630999999999</v>
      </c>
    </row>
    <row r="5984" spans="1:35" s="89" customFormat="1" x14ac:dyDescent="0.45">
      <c r="A5984" s="89" t="s">
        <v>71</v>
      </c>
      <c r="B5984" s="89" t="s">
        <v>72</v>
      </c>
      <c r="C5984" s="89" t="s">
        <v>48</v>
      </c>
      <c r="D5984" s="90">
        <v>44695</v>
      </c>
      <c r="AI5984" s="89">
        <v>52.064630999999999</v>
      </c>
    </row>
    <row r="5985" spans="1:35" s="89" customFormat="1" x14ac:dyDescent="0.45">
      <c r="A5985" s="89" t="s">
        <v>71</v>
      </c>
      <c r="B5985" s="89" t="s">
        <v>72</v>
      </c>
      <c r="C5985" s="89" t="s">
        <v>48</v>
      </c>
      <c r="D5985" s="90">
        <v>44696</v>
      </c>
      <c r="AI5985" s="89">
        <v>52.064630999999999</v>
      </c>
    </row>
    <row r="5986" spans="1:35" s="89" customFormat="1" x14ac:dyDescent="0.45">
      <c r="A5986" s="89" t="s">
        <v>71</v>
      </c>
      <c r="B5986" s="89" t="s">
        <v>72</v>
      </c>
      <c r="C5986" s="89" t="s">
        <v>48</v>
      </c>
      <c r="D5986" s="90">
        <v>44697</v>
      </c>
      <c r="AI5986" s="89">
        <v>52.064630999999999</v>
      </c>
    </row>
    <row r="5987" spans="1:35" s="89" customFormat="1" x14ac:dyDescent="0.45">
      <c r="A5987" s="89" t="s">
        <v>71</v>
      </c>
      <c r="B5987" s="89" t="s">
        <v>72</v>
      </c>
      <c r="C5987" s="89" t="s">
        <v>48</v>
      </c>
      <c r="D5987" s="90">
        <v>44698</v>
      </c>
      <c r="AI5987" s="89">
        <v>52.064630999999999</v>
      </c>
    </row>
    <row r="5988" spans="1:35" s="89" customFormat="1" x14ac:dyDescent="0.45">
      <c r="A5988" s="89" t="s">
        <v>71</v>
      </c>
      <c r="B5988" s="89" t="s">
        <v>72</v>
      </c>
      <c r="C5988" s="89" t="s">
        <v>48</v>
      </c>
      <c r="D5988" s="90">
        <v>44699</v>
      </c>
      <c r="AI5988" s="89">
        <v>52.064630999999999</v>
      </c>
    </row>
    <row r="5989" spans="1:35" s="89" customFormat="1" x14ac:dyDescent="0.45">
      <c r="A5989" s="89" t="s">
        <v>71</v>
      </c>
      <c r="B5989" s="89" t="s">
        <v>72</v>
      </c>
      <c r="C5989" s="89" t="s">
        <v>48</v>
      </c>
      <c r="D5989" s="90">
        <v>44700</v>
      </c>
      <c r="AI5989" s="89">
        <v>52.064630999999999</v>
      </c>
    </row>
    <row r="5990" spans="1:35" s="89" customFormat="1" x14ac:dyDescent="0.45">
      <c r="A5990" s="89" t="s">
        <v>71</v>
      </c>
      <c r="B5990" s="89" t="s">
        <v>72</v>
      </c>
      <c r="C5990" s="89" t="s">
        <v>48</v>
      </c>
      <c r="D5990" s="90">
        <v>44701</v>
      </c>
      <c r="AI5990" s="89">
        <v>52.064630999999999</v>
      </c>
    </row>
    <row r="5991" spans="1:35" s="89" customFormat="1" x14ac:dyDescent="0.45">
      <c r="A5991" s="89" t="s">
        <v>71</v>
      </c>
      <c r="B5991" s="89" t="s">
        <v>72</v>
      </c>
      <c r="C5991" s="89" t="s">
        <v>48</v>
      </c>
      <c r="D5991" s="90">
        <v>44702</v>
      </c>
      <c r="AI5991" s="89">
        <v>52.064630999999999</v>
      </c>
    </row>
    <row r="5992" spans="1:35" s="89" customFormat="1" x14ac:dyDescent="0.45">
      <c r="A5992" s="89" t="s">
        <v>71</v>
      </c>
      <c r="B5992" s="89" t="s">
        <v>72</v>
      </c>
      <c r="C5992" s="89" t="s">
        <v>48</v>
      </c>
      <c r="D5992" s="90">
        <v>44703</v>
      </c>
      <c r="AI5992" s="89">
        <v>52.064630999999999</v>
      </c>
    </row>
    <row r="5993" spans="1:35" s="89" customFormat="1" x14ac:dyDescent="0.45">
      <c r="A5993" s="89" t="s">
        <v>71</v>
      </c>
      <c r="B5993" s="89" t="s">
        <v>72</v>
      </c>
      <c r="C5993" s="89" t="s">
        <v>48</v>
      </c>
      <c r="D5993" s="90">
        <v>44704</v>
      </c>
      <c r="AI5993" s="89">
        <v>52.064630999999999</v>
      </c>
    </row>
    <row r="5994" spans="1:35" s="89" customFormat="1" x14ac:dyDescent="0.45">
      <c r="A5994" s="89" t="s">
        <v>71</v>
      </c>
      <c r="B5994" s="89" t="s">
        <v>72</v>
      </c>
      <c r="C5994" s="89" t="s">
        <v>48</v>
      </c>
      <c r="D5994" s="90">
        <v>44705</v>
      </c>
      <c r="AI5994" s="89">
        <v>52.064630999999999</v>
      </c>
    </row>
    <row r="5995" spans="1:35" s="89" customFormat="1" x14ac:dyDescent="0.45">
      <c r="A5995" s="89" t="s">
        <v>71</v>
      </c>
      <c r="B5995" s="89" t="s">
        <v>72</v>
      </c>
      <c r="C5995" s="89" t="s">
        <v>48</v>
      </c>
      <c r="D5995" s="90">
        <v>44706</v>
      </c>
      <c r="AI5995" s="89">
        <v>52.064630999999999</v>
      </c>
    </row>
    <row r="5996" spans="1:35" s="89" customFormat="1" x14ac:dyDescent="0.45">
      <c r="A5996" s="89" t="s">
        <v>71</v>
      </c>
      <c r="B5996" s="89" t="s">
        <v>72</v>
      </c>
      <c r="C5996" s="89" t="s">
        <v>48</v>
      </c>
      <c r="D5996" s="90">
        <v>44707</v>
      </c>
      <c r="AI5996" s="89">
        <v>52.064630999999999</v>
      </c>
    </row>
    <row r="5997" spans="1:35" s="89" customFormat="1" x14ac:dyDescent="0.45">
      <c r="A5997" s="89" t="s">
        <v>71</v>
      </c>
      <c r="B5997" s="89" t="s">
        <v>72</v>
      </c>
      <c r="C5997" s="89" t="s">
        <v>48</v>
      </c>
      <c r="D5997" s="90">
        <v>44708</v>
      </c>
      <c r="AI5997" s="89">
        <v>52.064630999999999</v>
      </c>
    </row>
    <row r="5998" spans="1:35" s="89" customFormat="1" x14ac:dyDescent="0.45">
      <c r="A5998" s="89" t="s">
        <v>71</v>
      </c>
      <c r="B5998" s="89" t="s">
        <v>72</v>
      </c>
      <c r="C5998" s="89" t="s">
        <v>48</v>
      </c>
      <c r="D5998" s="90">
        <v>44709</v>
      </c>
      <c r="AI5998" s="89">
        <v>52.064630999999999</v>
      </c>
    </row>
    <row r="5999" spans="1:35" s="89" customFormat="1" x14ac:dyDescent="0.45">
      <c r="A5999" s="89" t="s">
        <v>71</v>
      </c>
      <c r="B5999" s="89" t="s">
        <v>72</v>
      </c>
      <c r="C5999" s="89" t="s">
        <v>48</v>
      </c>
      <c r="D5999" s="90">
        <v>44710</v>
      </c>
      <c r="AI5999" s="89">
        <v>52.064630999999999</v>
      </c>
    </row>
    <row r="6000" spans="1:35" s="89" customFormat="1" x14ac:dyDescent="0.45">
      <c r="A6000" s="89" t="s">
        <v>71</v>
      </c>
      <c r="B6000" s="89" t="s">
        <v>72</v>
      </c>
      <c r="C6000" s="89" t="s">
        <v>48</v>
      </c>
      <c r="D6000" s="90">
        <v>44711</v>
      </c>
      <c r="AI6000" s="89">
        <v>52.064630999999999</v>
      </c>
    </row>
    <row r="6001" spans="1:35" s="89" customFormat="1" x14ac:dyDescent="0.45">
      <c r="A6001" s="89" t="s">
        <v>71</v>
      </c>
      <c r="B6001" s="89" t="s">
        <v>72</v>
      </c>
      <c r="C6001" s="89" t="s">
        <v>48</v>
      </c>
      <c r="D6001" s="90">
        <v>44712</v>
      </c>
      <c r="AI6001" s="89">
        <v>52.064630999999999</v>
      </c>
    </row>
    <row r="6002" spans="1:35" s="89" customFormat="1" x14ac:dyDescent="0.45">
      <c r="A6002" s="89" t="s">
        <v>71</v>
      </c>
      <c r="B6002" s="89" t="s">
        <v>72</v>
      </c>
      <c r="C6002" s="89" t="s">
        <v>48</v>
      </c>
      <c r="D6002" s="90">
        <v>44713</v>
      </c>
      <c r="AI6002" s="89">
        <v>52.064630999999999</v>
      </c>
    </row>
    <row r="6003" spans="1:35" s="89" customFormat="1" x14ac:dyDescent="0.45">
      <c r="A6003" s="89" t="s">
        <v>71</v>
      </c>
      <c r="B6003" s="89" t="s">
        <v>72</v>
      </c>
      <c r="C6003" s="89" t="s">
        <v>48</v>
      </c>
      <c r="D6003" s="90">
        <v>44714</v>
      </c>
      <c r="AI6003" s="89">
        <v>52.064630999999999</v>
      </c>
    </row>
    <row r="6004" spans="1:35" s="89" customFormat="1" x14ac:dyDescent="0.45">
      <c r="A6004" s="89" t="s">
        <v>71</v>
      </c>
      <c r="B6004" s="89" t="s">
        <v>72</v>
      </c>
      <c r="C6004" s="89" t="s">
        <v>48</v>
      </c>
      <c r="D6004" s="90">
        <v>44715</v>
      </c>
      <c r="AI6004" s="89">
        <v>52.064630999999999</v>
      </c>
    </row>
    <row r="6005" spans="1:35" s="89" customFormat="1" x14ac:dyDescent="0.45">
      <c r="A6005" s="89" t="s">
        <v>71</v>
      </c>
      <c r="B6005" s="89" t="s">
        <v>72</v>
      </c>
      <c r="C6005" s="89" t="s">
        <v>48</v>
      </c>
      <c r="D6005" s="90">
        <v>44716</v>
      </c>
      <c r="AI6005" s="89">
        <v>52.064630999999999</v>
      </c>
    </row>
    <row r="6006" spans="1:35" s="89" customFormat="1" x14ac:dyDescent="0.45">
      <c r="A6006" s="89" t="s">
        <v>71</v>
      </c>
      <c r="B6006" s="89" t="s">
        <v>72</v>
      </c>
      <c r="C6006" s="89" t="s">
        <v>48</v>
      </c>
      <c r="D6006" s="90">
        <v>44717</v>
      </c>
      <c r="AI6006" s="89">
        <v>52.064630999999999</v>
      </c>
    </row>
    <row r="6007" spans="1:35" s="89" customFormat="1" x14ac:dyDescent="0.45">
      <c r="A6007" s="89" t="s">
        <v>71</v>
      </c>
      <c r="B6007" s="89" t="s">
        <v>72</v>
      </c>
      <c r="C6007" s="89" t="s">
        <v>48</v>
      </c>
      <c r="D6007" s="90">
        <v>44718</v>
      </c>
      <c r="AI6007" s="89">
        <v>52.064630999999999</v>
      </c>
    </row>
    <row r="6008" spans="1:35" s="89" customFormat="1" x14ac:dyDescent="0.45">
      <c r="A6008" s="89" t="s">
        <v>71</v>
      </c>
      <c r="B6008" s="89" t="s">
        <v>72</v>
      </c>
      <c r="C6008" s="89" t="s">
        <v>48</v>
      </c>
      <c r="D6008" s="90">
        <v>44719</v>
      </c>
      <c r="AI6008" s="89">
        <v>52.064630999999999</v>
      </c>
    </row>
    <row r="6009" spans="1:35" s="89" customFormat="1" x14ac:dyDescent="0.45">
      <c r="A6009" s="89" t="s">
        <v>71</v>
      </c>
      <c r="B6009" s="89" t="s">
        <v>72</v>
      </c>
      <c r="C6009" s="89" t="s">
        <v>48</v>
      </c>
      <c r="D6009" s="90">
        <v>44720</v>
      </c>
      <c r="AI6009" s="89">
        <v>52.064630999999999</v>
      </c>
    </row>
    <row r="6010" spans="1:35" s="89" customFormat="1" x14ac:dyDescent="0.45">
      <c r="A6010" s="89" t="s">
        <v>71</v>
      </c>
      <c r="B6010" s="89" t="s">
        <v>72</v>
      </c>
      <c r="C6010" s="89" t="s">
        <v>48</v>
      </c>
      <c r="D6010" s="90">
        <v>44721</v>
      </c>
      <c r="AI6010" s="89">
        <v>52.064630999999999</v>
      </c>
    </row>
    <row r="6011" spans="1:35" s="89" customFormat="1" x14ac:dyDescent="0.45">
      <c r="A6011" s="89" t="s">
        <v>71</v>
      </c>
      <c r="B6011" s="89" t="s">
        <v>72</v>
      </c>
      <c r="C6011" s="89" t="s">
        <v>48</v>
      </c>
      <c r="D6011" s="90">
        <v>44722</v>
      </c>
      <c r="AI6011" s="89">
        <v>52.064630999999999</v>
      </c>
    </row>
    <row r="6012" spans="1:35" s="89" customFormat="1" x14ac:dyDescent="0.45">
      <c r="A6012" s="89" t="s">
        <v>71</v>
      </c>
      <c r="B6012" s="89" t="s">
        <v>72</v>
      </c>
      <c r="C6012" s="89" t="s">
        <v>48</v>
      </c>
      <c r="D6012" s="90">
        <v>44723</v>
      </c>
      <c r="AI6012" s="89">
        <v>52.064630999999999</v>
      </c>
    </row>
    <row r="6013" spans="1:35" s="89" customFormat="1" x14ac:dyDescent="0.45">
      <c r="A6013" s="89" t="s">
        <v>71</v>
      </c>
      <c r="B6013" s="89" t="s">
        <v>72</v>
      </c>
      <c r="C6013" s="89" t="s">
        <v>48</v>
      </c>
      <c r="D6013" s="90">
        <v>44724</v>
      </c>
      <c r="AI6013" s="89">
        <v>52.064630999999999</v>
      </c>
    </row>
    <row r="6014" spans="1:35" s="89" customFormat="1" x14ac:dyDescent="0.45">
      <c r="A6014" s="89" t="s">
        <v>71</v>
      </c>
      <c r="B6014" s="89" t="s">
        <v>72</v>
      </c>
      <c r="C6014" s="89" t="s">
        <v>48</v>
      </c>
      <c r="D6014" s="90">
        <v>44725</v>
      </c>
      <c r="AI6014" s="89">
        <v>52.064630999999999</v>
      </c>
    </row>
    <row r="6015" spans="1:35" s="89" customFormat="1" x14ac:dyDescent="0.45">
      <c r="A6015" s="89" t="s">
        <v>71</v>
      </c>
      <c r="B6015" s="89" t="s">
        <v>72</v>
      </c>
      <c r="C6015" s="89" t="s">
        <v>48</v>
      </c>
      <c r="D6015" s="90">
        <v>44726</v>
      </c>
      <c r="AI6015" s="89">
        <v>52.064630999999999</v>
      </c>
    </row>
    <row r="6016" spans="1:35" s="89" customFormat="1" x14ac:dyDescent="0.45">
      <c r="A6016" s="89" t="s">
        <v>71</v>
      </c>
      <c r="B6016" s="89" t="s">
        <v>72</v>
      </c>
      <c r="C6016" s="89" t="s">
        <v>48</v>
      </c>
      <c r="D6016" s="90">
        <v>44727</v>
      </c>
      <c r="AI6016" s="89">
        <v>52.064630999999999</v>
      </c>
    </row>
    <row r="6017" spans="1:35" s="89" customFormat="1" x14ac:dyDescent="0.45">
      <c r="A6017" s="89" t="s">
        <v>71</v>
      </c>
      <c r="B6017" s="89" t="s">
        <v>72</v>
      </c>
      <c r="C6017" s="89" t="s">
        <v>48</v>
      </c>
      <c r="D6017" s="90">
        <v>44728</v>
      </c>
      <c r="AI6017" s="89">
        <v>52.064630999999999</v>
      </c>
    </row>
    <row r="6018" spans="1:35" s="89" customFormat="1" x14ac:dyDescent="0.45">
      <c r="A6018" s="89" t="s">
        <v>71</v>
      </c>
      <c r="B6018" s="89" t="s">
        <v>72</v>
      </c>
      <c r="C6018" s="89" t="s">
        <v>48</v>
      </c>
      <c r="D6018" s="90">
        <v>44729</v>
      </c>
      <c r="AI6018" s="89">
        <v>52.064630999999999</v>
      </c>
    </row>
    <row r="6019" spans="1:35" s="89" customFormat="1" x14ac:dyDescent="0.45">
      <c r="A6019" s="89" t="s">
        <v>71</v>
      </c>
      <c r="B6019" s="89" t="s">
        <v>72</v>
      </c>
      <c r="C6019" s="89" t="s">
        <v>48</v>
      </c>
      <c r="D6019" s="90">
        <v>44730</v>
      </c>
      <c r="AI6019" s="89">
        <v>52.064630999999999</v>
      </c>
    </row>
    <row r="6020" spans="1:35" s="89" customFormat="1" x14ac:dyDescent="0.45">
      <c r="A6020" s="89" t="s">
        <v>71</v>
      </c>
      <c r="B6020" s="89" t="s">
        <v>72</v>
      </c>
      <c r="C6020" s="89" t="s">
        <v>48</v>
      </c>
      <c r="D6020" s="90">
        <v>44731</v>
      </c>
      <c r="AI6020" s="89">
        <v>52.064630999999999</v>
      </c>
    </row>
    <row r="6021" spans="1:35" s="89" customFormat="1" x14ac:dyDescent="0.45">
      <c r="A6021" s="89" t="s">
        <v>71</v>
      </c>
      <c r="B6021" s="89" t="s">
        <v>72</v>
      </c>
      <c r="C6021" s="89" t="s">
        <v>48</v>
      </c>
      <c r="D6021" s="90">
        <v>44732</v>
      </c>
      <c r="AI6021" s="89">
        <v>52.064630999999999</v>
      </c>
    </row>
    <row r="6022" spans="1:35" s="89" customFormat="1" x14ac:dyDescent="0.45">
      <c r="A6022" s="89" t="s">
        <v>71</v>
      </c>
      <c r="B6022" s="89" t="s">
        <v>72</v>
      </c>
      <c r="C6022" s="89" t="s">
        <v>48</v>
      </c>
      <c r="D6022" s="90">
        <v>44733</v>
      </c>
      <c r="AI6022" s="89">
        <v>52.064630999999999</v>
      </c>
    </row>
    <row r="6023" spans="1:35" s="89" customFormat="1" x14ac:dyDescent="0.45">
      <c r="A6023" s="89" t="s">
        <v>71</v>
      </c>
      <c r="B6023" s="89" t="s">
        <v>72</v>
      </c>
      <c r="C6023" s="89" t="s">
        <v>48</v>
      </c>
      <c r="D6023" s="90">
        <v>44734</v>
      </c>
      <c r="AI6023" s="89">
        <v>52.064630999999999</v>
      </c>
    </row>
    <row r="6024" spans="1:35" s="89" customFormat="1" x14ac:dyDescent="0.45">
      <c r="A6024" s="89" t="s">
        <v>71</v>
      </c>
      <c r="B6024" s="89" t="s">
        <v>72</v>
      </c>
      <c r="C6024" s="89" t="s">
        <v>48</v>
      </c>
      <c r="D6024" s="90">
        <v>44735</v>
      </c>
      <c r="AI6024" s="89">
        <v>52.064630999999999</v>
      </c>
    </row>
    <row r="6025" spans="1:35" s="89" customFormat="1" x14ac:dyDescent="0.45">
      <c r="A6025" s="89" t="s">
        <v>71</v>
      </c>
      <c r="B6025" s="89" t="s">
        <v>72</v>
      </c>
      <c r="C6025" s="89" t="s">
        <v>48</v>
      </c>
      <c r="D6025" s="90">
        <v>44736</v>
      </c>
      <c r="AI6025" s="89">
        <v>52.064630999999999</v>
      </c>
    </row>
    <row r="6026" spans="1:35" s="89" customFormat="1" x14ac:dyDescent="0.45">
      <c r="A6026" s="89" t="s">
        <v>71</v>
      </c>
      <c r="B6026" s="89" t="s">
        <v>72</v>
      </c>
      <c r="C6026" s="89" t="s">
        <v>48</v>
      </c>
      <c r="D6026" s="90">
        <v>44737</v>
      </c>
      <c r="AI6026" s="89">
        <v>52.064630999999999</v>
      </c>
    </row>
    <row r="6027" spans="1:35" s="89" customFormat="1" x14ac:dyDescent="0.45">
      <c r="A6027" s="89" t="s">
        <v>71</v>
      </c>
      <c r="B6027" s="89" t="s">
        <v>72</v>
      </c>
      <c r="C6027" s="89" t="s">
        <v>48</v>
      </c>
      <c r="D6027" s="90">
        <v>44738</v>
      </c>
      <c r="AI6027" s="89">
        <v>52.064630999999999</v>
      </c>
    </row>
    <row r="6028" spans="1:35" s="89" customFormat="1" x14ac:dyDescent="0.45">
      <c r="A6028" s="89" t="s">
        <v>71</v>
      </c>
      <c r="B6028" s="89" t="s">
        <v>72</v>
      </c>
      <c r="C6028" s="89" t="s">
        <v>48</v>
      </c>
      <c r="D6028" s="90">
        <v>44739</v>
      </c>
      <c r="AI6028" s="89">
        <v>52.064630999999999</v>
      </c>
    </row>
    <row r="6029" spans="1:35" s="89" customFormat="1" x14ac:dyDescent="0.45">
      <c r="A6029" s="89" t="s">
        <v>71</v>
      </c>
      <c r="B6029" s="89" t="s">
        <v>72</v>
      </c>
      <c r="C6029" s="89" t="s">
        <v>48</v>
      </c>
      <c r="D6029" s="90">
        <v>44740</v>
      </c>
      <c r="AI6029" s="89">
        <v>52.064630999999999</v>
      </c>
    </row>
    <row r="6030" spans="1:35" s="89" customFormat="1" x14ac:dyDescent="0.45">
      <c r="A6030" s="89" t="s">
        <v>71</v>
      </c>
      <c r="B6030" s="89" t="s">
        <v>72</v>
      </c>
      <c r="C6030" s="89" t="s">
        <v>48</v>
      </c>
      <c r="D6030" s="90">
        <v>44741</v>
      </c>
      <c r="AI6030" s="89">
        <v>52.064630999999999</v>
      </c>
    </row>
    <row r="6031" spans="1:35" s="89" customFormat="1" x14ac:dyDescent="0.45">
      <c r="A6031" s="89" t="s">
        <v>71</v>
      </c>
      <c r="B6031" s="89" t="s">
        <v>72</v>
      </c>
      <c r="C6031" s="89" t="s">
        <v>48</v>
      </c>
      <c r="D6031" s="90">
        <v>44742</v>
      </c>
      <c r="AI6031" s="89">
        <v>52.064630999999999</v>
      </c>
    </row>
    <row r="6032" spans="1:35" s="89" customFormat="1" x14ac:dyDescent="0.45">
      <c r="A6032" s="89" t="s">
        <v>71</v>
      </c>
      <c r="B6032" s="89" t="s">
        <v>72</v>
      </c>
      <c r="C6032" s="89" t="s">
        <v>48</v>
      </c>
      <c r="D6032" s="90">
        <v>44743</v>
      </c>
      <c r="AI6032" s="89">
        <v>52.064630999999999</v>
      </c>
    </row>
    <row r="6033" spans="1:35" s="89" customFormat="1" x14ac:dyDescent="0.45">
      <c r="A6033" s="89" t="s">
        <v>71</v>
      </c>
      <c r="B6033" s="89" t="s">
        <v>72</v>
      </c>
      <c r="C6033" s="89" t="s">
        <v>48</v>
      </c>
      <c r="D6033" s="90">
        <v>44744</v>
      </c>
      <c r="AI6033" s="89">
        <v>52.064630999999999</v>
      </c>
    </row>
    <row r="6034" spans="1:35" s="89" customFormat="1" x14ac:dyDescent="0.45">
      <c r="A6034" s="89" t="s">
        <v>71</v>
      </c>
      <c r="B6034" s="89" t="s">
        <v>72</v>
      </c>
      <c r="C6034" s="89" t="s">
        <v>48</v>
      </c>
      <c r="D6034" s="90">
        <v>44745</v>
      </c>
      <c r="AI6034" s="89">
        <v>52.064630999999999</v>
      </c>
    </row>
    <row r="6035" spans="1:35" s="89" customFormat="1" x14ac:dyDescent="0.45">
      <c r="A6035" s="89" t="s">
        <v>71</v>
      </c>
      <c r="B6035" s="89" t="s">
        <v>72</v>
      </c>
      <c r="C6035" s="89" t="s">
        <v>48</v>
      </c>
      <c r="D6035" s="90">
        <v>44746</v>
      </c>
      <c r="AI6035" s="89">
        <v>52.064630999999999</v>
      </c>
    </row>
    <row r="6036" spans="1:35" s="89" customFormat="1" x14ac:dyDescent="0.45">
      <c r="A6036" s="89" t="s">
        <v>71</v>
      </c>
      <c r="B6036" s="89" t="s">
        <v>72</v>
      </c>
      <c r="C6036" s="89" t="s">
        <v>48</v>
      </c>
      <c r="D6036" s="90">
        <v>44747</v>
      </c>
      <c r="AI6036" s="89">
        <v>52.064630999999999</v>
      </c>
    </row>
    <row r="6037" spans="1:35" s="89" customFormat="1" x14ac:dyDescent="0.45">
      <c r="A6037" s="89" t="s">
        <v>71</v>
      </c>
      <c r="B6037" s="89" t="s">
        <v>72</v>
      </c>
      <c r="C6037" s="89" t="s">
        <v>48</v>
      </c>
      <c r="D6037" s="90">
        <v>44748</v>
      </c>
      <c r="AI6037" s="89">
        <v>52.064630999999999</v>
      </c>
    </row>
    <row r="6038" spans="1:35" s="89" customFormat="1" x14ac:dyDescent="0.45">
      <c r="A6038" s="89" t="s">
        <v>71</v>
      </c>
      <c r="B6038" s="89" t="s">
        <v>72</v>
      </c>
      <c r="C6038" s="89" t="s">
        <v>48</v>
      </c>
      <c r="D6038" s="90">
        <v>44749</v>
      </c>
      <c r="AI6038" s="89">
        <v>52.064630999999999</v>
      </c>
    </row>
    <row r="6039" spans="1:35" s="89" customFormat="1" x14ac:dyDescent="0.45">
      <c r="A6039" s="89" t="s">
        <v>71</v>
      </c>
      <c r="B6039" s="89" t="s">
        <v>72</v>
      </c>
      <c r="C6039" s="89" t="s">
        <v>48</v>
      </c>
      <c r="D6039" s="90">
        <v>44750</v>
      </c>
      <c r="AI6039" s="89">
        <v>52.064630999999999</v>
      </c>
    </row>
    <row r="6040" spans="1:35" s="89" customFormat="1" x14ac:dyDescent="0.45">
      <c r="A6040" s="89" t="s">
        <v>71</v>
      </c>
      <c r="B6040" s="89" t="s">
        <v>72</v>
      </c>
      <c r="C6040" s="89" t="s">
        <v>48</v>
      </c>
      <c r="D6040" s="90">
        <v>44751</v>
      </c>
      <c r="AI6040" s="89">
        <v>52.064630999999999</v>
      </c>
    </row>
    <row r="6041" spans="1:35" s="89" customFormat="1" x14ac:dyDescent="0.45">
      <c r="A6041" s="89" t="s">
        <v>71</v>
      </c>
      <c r="B6041" s="89" t="s">
        <v>72</v>
      </c>
      <c r="C6041" s="89" t="s">
        <v>48</v>
      </c>
      <c r="D6041" s="90">
        <v>44752</v>
      </c>
      <c r="AI6041" s="89">
        <v>52.064630999999999</v>
      </c>
    </row>
    <row r="6042" spans="1:35" s="89" customFormat="1" x14ac:dyDescent="0.45">
      <c r="A6042" s="89" t="s">
        <v>71</v>
      </c>
      <c r="B6042" s="89" t="s">
        <v>72</v>
      </c>
      <c r="C6042" s="89" t="s">
        <v>48</v>
      </c>
      <c r="D6042" s="90">
        <v>44753</v>
      </c>
      <c r="AI6042" s="89">
        <v>52.064630999999999</v>
      </c>
    </row>
    <row r="6043" spans="1:35" s="89" customFormat="1" x14ac:dyDescent="0.45">
      <c r="A6043" s="89" t="s">
        <v>71</v>
      </c>
      <c r="B6043" s="89" t="s">
        <v>72</v>
      </c>
      <c r="C6043" s="89" t="s">
        <v>48</v>
      </c>
      <c r="D6043" s="90">
        <v>44754</v>
      </c>
      <c r="AI6043" s="89">
        <v>52.064630999999999</v>
      </c>
    </row>
    <row r="6044" spans="1:35" s="89" customFormat="1" x14ac:dyDescent="0.45">
      <c r="A6044" s="89" t="s">
        <v>71</v>
      </c>
      <c r="B6044" s="89" t="s">
        <v>72</v>
      </c>
      <c r="C6044" s="89" t="s">
        <v>48</v>
      </c>
      <c r="D6044" s="90">
        <v>44755</v>
      </c>
      <c r="AI6044" s="89">
        <v>52.064630999999999</v>
      </c>
    </row>
    <row r="6045" spans="1:35" s="89" customFormat="1" x14ac:dyDescent="0.45">
      <c r="A6045" s="89" t="s">
        <v>71</v>
      </c>
      <c r="B6045" s="89" t="s">
        <v>72</v>
      </c>
      <c r="C6045" s="89" t="s">
        <v>48</v>
      </c>
      <c r="D6045" s="90">
        <v>44756</v>
      </c>
      <c r="AI6045" s="89">
        <v>52.064630999999999</v>
      </c>
    </row>
    <row r="6046" spans="1:35" s="89" customFormat="1" x14ac:dyDescent="0.45">
      <c r="A6046" s="89" t="s">
        <v>71</v>
      </c>
      <c r="B6046" s="89" t="s">
        <v>72</v>
      </c>
      <c r="C6046" s="89" t="s">
        <v>48</v>
      </c>
      <c r="D6046" s="90">
        <v>44757</v>
      </c>
      <c r="AI6046" s="89">
        <v>52.064630999999999</v>
      </c>
    </row>
    <row r="6047" spans="1:35" s="89" customFormat="1" x14ac:dyDescent="0.45">
      <c r="A6047" s="89" t="s">
        <v>71</v>
      </c>
      <c r="B6047" s="89" t="s">
        <v>72</v>
      </c>
      <c r="C6047" s="89" t="s">
        <v>48</v>
      </c>
      <c r="D6047" s="90">
        <v>44758</v>
      </c>
      <c r="AI6047" s="89">
        <v>52.064630999999999</v>
      </c>
    </row>
    <row r="6048" spans="1:35" s="89" customFormat="1" x14ac:dyDescent="0.45">
      <c r="A6048" s="89" t="s">
        <v>71</v>
      </c>
      <c r="B6048" s="89" t="s">
        <v>72</v>
      </c>
      <c r="C6048" s="89" t="s">
        <v>48</v>
      </c>
      <c r="D6048" s="90">
        <v>44759</v>
      </c>
      <c r="AI6048" s="89">
        <v>52.064630999999999</v>
      </c>
    </row>
    <row r="6049" spans="1:35" s="89" customFormat="1" x14ac:dyDescent="0.45">
      <c r="A6049" s="89" t="s">
        <v>71</v>
      </c>
      <c r="B6049" s="89" t="s">
        <v>72</v>
      </c>
      <c r="C6049" s="89" t="s">
        <v>48</v>
      </c>
      <c r="D6049" s="90">
        <v>44760</v>
      </c>
      <c r="AI6049" s="89">
        <v>52.064630999999999</v>
      </c>
    </row>
    <row r="6050" spans="1:35" s="89" customFormat="1" x14ac:dyDescent="0.45">
      <c r="A6050" s="89" t="s">
        <v>71</v>
      </c>
      <c r="B6050" s="89" t="s">
        <v>72</v>
      </c>
      <c r="C6050" s="89" t="s">
        <v>48</v>
      </c>
      <c r="D6050" s="90">
        <v>44761</v>
      </c>
      <c r="AI6050" s="89">
        <v>52.064630999999999</v>
      </c>
    </row>
    <row r="6051" spans="1:35" s="89" customFormat="1" x14ac:dyDescent="0.45">
      <c r="A6051" s="89" t="s">
        <v>71</v>
      </c>
      <c r="B6051" s="89" t="s">
        <v>72</v>
      </c>
      <c r="C6051" s="89" t="s">
        <v>48</v>
      </c>
      <c r="D6051" s="90">
        <v>44762</v>
      </c>
      <c r="AI6051" s="89">
        <v>52.064630999999999</v>
      </c>
    </row>
    <row r="6052" spans="1:35" s="89" customFormat="1" x14ac:dyDescent="0.45">
      <c r="A6052" s="89" t="s">
        <v>71</v>
      </c>
      <c r="B6052" s="89" t="s">
        <v>72</v>
      </c>
      <c r="C6052" s="89" t="s">
        <v>48</v>
      </c>
      <c r="D6052" s="90">
        <v>44763</v>
      </c>
      <c r="AI6052" s="89">
        <v>52.064630999999999</v>
      </c>
    </row>
    <row r="6053" spans="1:35" s="89" customFormat="1" x14ac:dyDescent="0.45">
      <c r="A6053" s="89" t="s">
        <v>71</v>
      </c>
      <c r="B6053" s="89" t="s">
        <v>72</v>
      </c>
      <c r="C6053" s="89" t="s">
        <v>48</v>
      </c>
      <c r="D6053" s="90">
        <v>44764</v>
      </c>
      <c r="AI6053" s="89">
        <v>52.064630999999999</v>
      </c>
    </row>
    <row r="6054" spans="1:35" s="89" customFormat="1" x14ac:dyDescent="0.45">
      <c r="A6054" s="89" t="s">
        <v>71</v>
      </c>
      <c r="B6054" s="89" t="s">
        <v>72</v>
      </c>
      <c r="C6054" s="89" t="s">
        <v>48</v>
      </c>
      <c r="D6054" s="90">
        <v>44765</v>
      </c>
      <c r="AI6054" s="89">
        <v>52.064630999999999</v>
      </c>
    </row>
    <row r="6055" spans="1:35" s="89" customFormat="1" x14ac:dyDescent="0.45">
      <c r="A6055" s="89" t="s">
        <v>71</v>
      </c>
      <c r="B6055" s="89" t="s">
        <v>72</v>
      </c>
      <c r="C6055" s="89" t="s">
        <v>48</v>
      </c>
      <c r="D6055" s="90">
        <v>44766</v>
      </c>
      <c r="AI6055" s="89">
        <v>52.064630999999999</v>
      </c>
    </row>
    <row r="6056" spans="1:35" s="89" customFormat="1" x14ac:dyDescent="0.45">
      <c r="A6056" s="89" t="s">
        <v>71</v>
      </c>
      <c r="B6056" s="89" t="s">
        <v>72</v>
      </c>
      <c r="C6056" s="89" t="s">
        <v>48</v>
      </c>
      <c r="D6056" s="90">
        <v>44767</v>
      </c>
      <c r="AI6056" s="89">
        <v>52.064630999999999</v>
      </c>
    </row>
    <row r="6057" spans="1:35" s="89" customFormat="1" x14ac:dyDescent="0.45">
      <c r="A6057" s="89" t="s">
        <v>71</v>
      </c>
      <c r="B6057" s="89" t="s">
        <v>72</v>
      </c>
      <c r="C6057" s="89" t="s">
        <v>48</v>
      </c>
      <c r="D6057" s="90">
        <v>44768</v>
      </c>
      <c r="AI6057" s="89">
        <v>52.064630999999999</v>
      </c>
    </row>
    <row r="6058" spans="1:35" s="89" customFormat="1" x14ac:dyDescent="0.45">
      <c r="A6058" s="89" t="s">
        <v>71</v>
      </c>
      <c r="B6058" s="89" t="s">
        <v>72</v>
      </c>
      <c r="C6058" s="89" t="s">
        <v>48</v>
      </c>
      <c r="D6058" s="90">
        <v>44769</v>
      </c>
      <c r="AI6058" s="89">
        <v>52.064630999999999</v>
      </c>
    </row>
    <row r="6059" spans="1:35" s="89" customFormat="1" x14ac:dyDescent="0.45">
      <c r="A6059" s="89" t="s">
        <v>71</v>
      </c>
      <c r="B6059" s="89" t="s">
        <v>72</v>
      </c>
      <c r="C6059" s="89" t="s">
        <v>48</v>
      </c>
      <c r="D6059" s="90">
        <v>44770</v>
      </c>
      <c r="AI6059" s="89">
        <v>52.064630999999999</v>
      </c>
    </row>
    <row r="6060" spans="1:35" s="89" customFormat="1" x14ac:dyDescent="0.45">
      <c r="A6060" s="89" t="s">
        <v>71</v>
      </c>
      <c r="B6060" s="89" t="s">
        <v>72</v>
      </c>
      <c r="C6060" s="89" t="s">
        <v>48</v>
      </c>
      <c r="D6060" s="90">
        <v>44771</v>
      </c>
      <c r="AI6060" s="89">
        <v>52.064630999999999</v>
      </c>
    </row>
    <row r="6061" spans="1:35" s="89" customFormat="1" x14ac:dyDescent="0.45">
      <c r="A6061" s="89" t="s">
        <v>71</v>
      </c>
      <c r="B6061" s="89" t="s">
        <v>72</v>
      </c>
      <c r="C6061" s="89" t="s">
        <v>48</v>
      </c>
      <c r="D6061" s="90">
        <v>44772</v>
      </c>
      <c r="AI6061" s="89">
        <v>52.064630999999999</v>
      </c>
    </row>
    <row r="6062" spans="1:35" s="89" customFormat="1" x14ac:dyDescent="0.45">
      <c r="A6062" s="89" t="s">
        <v>71</v>
      </c>
      <c r="B6062" s="89" t="s">
        <v>72</v>
      </c>
      <c r="C6062" s="89" t="s">
        <v>48</v>
      </c>
      <c r="D6062" s="90">
        <v>44773</v>
      </c>
      <c r="AI6062" s="89">
        <v>52.064630999999999</v>
      </c>
    </row>
    <row r="6063" spans="1:35" s="89" customFormat="1" x14ac:dyDescent="0.45">
      <c r="A6063" s="89" t="s">
        <v>71</v>
      </c>
      <c r="B6063" s="89" t="s">
        <v>72</v>
      </c>
      <c r="C6063" s="89" t="s">
        <v>48</v>
      </c>
      <c r="D6063" s="90">
        <v>44774</v>
      </c>
      <c r="AI6063" s="89">
        <v>52.064630999999999</v>
      </c>
    </row>
    <row r="6064" spans="1:35" s="89" customFormat="1" x14ac:dyDescent="0.45">
      <c r="A6064" s="89" t="s">
        <v>71</v>
      </c>
      <c r="B6064" s="89" t="s">
        <v>72</v>
      </c>
      <c r="C6064" s="89" t="s">
        <v>48</v>
      </c>
      <c r="D6064" s="90">
        <v>44775</v>
      </c>
      <c r="AI6064" s="89">
        <v>52.064630999999999</v>
      </c>
    </row>
    <row r="6065" spans="1:35" s="89" customFormat="1" x14ac:dyDescent="0.45">
      <c r="A6065" s="89" t="s">
        <v>71</v>
      </c>
      <c r="B6065" s="89" t="s">
        <v>72</v>
      </c>
      <c r="C6065" s="89" t="s">
        <v>48</v>
      </c>
      <c r="D6065" s="90">
        <v>44776</v>
      </c>
      <c r="AI6065" s="89">
        <v>52.064630999999999</v>
      </c>
    </row>
    <row r="6066" spans="1:35" s="89" customFormat="1" x14ac:dyDescent="0.45">
      <c r="A6066" s="89" t="s">
        <v>71</v>
      </c>
      <c r="B6066" s="89" t="s">
        <v>72</v>
      </c>
      <c r="C6066" s="89" t="s">
        <v>48</v>
      </c>
      <c r="D6066" s="90">
        <v>44777</v>
      </c>
      <c r="AI6066" s="89">
        <v>52.064630999999999</v>
      </c>
    </row>
    <row r="6067" spans="1:35" s="89" customFormat="1" x14ac:dyDescent="0.45">
      <c r="A6067" s="89" t="s">
        <v>71</v>
      </c>
      <c r="B6067" s="89" t="s">
        <v>72</v>
      </c>
      <c r="C6067" s="89" t="s">
        <v>48</v>
      </c>
      <c r="D6067" s="90">
        <v>44778</v>
      </c>
      <c r="AI6067" s="89">
        <v>52.064630999999999</v>
      </c>
    </row>
    <row r="6068" spans="1:35" s="89" customFormat="1" x14ac:dyDescent="0.45">
      <c r="A6068" s="89" t="s">
        <v>71</v>
      </c>
      <c r="B6068" s="89" t="s">
        <v>72</v>
      </c>
      <c r="C6068" s="89" t="s">
        <v>48</v>
      </c>
      <c r="D6068" s="90">
        <v>44779</v>
      </c>
      <c r="AI6068" s="89">
        <v>52.064630999999999</v>
      </c>
    </row>
    <row r="6069" spans="1:35" s="89" customFormat="1" x14ac:dyDescent="0.45">
      <c r="A6069" s="89" t="s">
        <v>71</v>
      </c>
      <c r="B6069" s="89" t="s">
        <v>72</v>
      </c>
      <c r="C6069" s="89" t="s">
        <v>48</v>
      </c>
      <c r="D6069" s="90">
        <v>44780</v>
      </c>
      <c r="AI6069" s="89">
        <v>52.064630999999999</v>
      </c>
    </row>
    <row r="6070" spans="1:35" s="89" customFormat="1" x14ac:dyDescent="0.45">
      <c r="A6070" s="89" t="s">
        <v>71</v>
      </c>
      <c r="B6070" s="89" t="s">
        <v>72</v>
      </c>
      <c r="C6070" s="89" t="s">
        <v>48</v>
      </c>
      <c r="D6070" s="90">
        <v>44781</v>
      </c>
      <c r="AI6070" s="89">
        <v>52.064630999999999</v>
      </c>
    </row>
    <row r="6071" spans="1:35" s="89" customFormat="1" x14ac:dyDescent="0.45">
      <c r="A6071" s="89" t="s">
        <v>71</v>
      </c>
      <c r="B6071" s="89" t="s">
        <v>72</v>
      </c>
      <c r="C6071" s="89" t="s">
        <v>48</v>
      </c>
      <c r="D6071" s="90">
        <v>44782</v>
      </c>
      <c r="AI6071" s="89">
        <v>52.064630999999999</v>
      </c>
    </row>
    <row r="6072" spans="1:35" s="89" customFormat="1" x14ac:dyDescent="0.45">
      <c r="A6072" s="89" t="s">
        <v>71</v>
      </c>
      <c r="B6072" s="89" t="s">
        <v>72</v>
      </c>
      <c r="C6072" s="89" t="s">
        <v>48</v>
      </c>
      <c r="D6072" s="90">
        <v>44783</v>
      </c>
      <c r="AI6072" s="89">
        <v>52.064630999999999</v>
      </c>
    </row>
    <row r="6073" spans="1:35" s="89" customFormat="1" x14ac:dyDescent="0.45">
      <c r="A6073" s="89" t="s">
        <v>71</v>
      </c>
      <c r="B6073" s="89" t="s">
        <v>72</v>
      </c>
      <c r="C6073" s="89" t="s">
        <v>48</v>
      </c>
      <c r="D6073" s="90">
        <v>44784</v>
      </c>
      <c r="AI6073" s="89">
        <v>52.064630999999999</v>
      </c>
    </row>
    <row r="6074" spans="1:35" s="89" customFormat="1" x14ac:dyDescent="0.45">
      <c r="A6074" s="89" t="s">
        <v>71</v>
      </c>
      <c r="B6074" s="89" t="s">
        <v>72</v>
      </c>
      <c r="C6074" s="89" t="s">
        <v>48</v>
      </c>
      <c r="D6074" s="90">
        <v>44785</v>
      </c>
      <c r="AI6074" s="89">
        <v>52.064630999999999</v>
      </c>
    </row>
    <row r="6075" spans="1:35" s="89" customFormat="1" x14ac:dyDescent="0.45">
      <c r="A6075" s="89" t="s">
        <v>71</v>
      </c>
      <c r="B6075" s="89" t="s">
        <v>72</v>
      </c>
      <c r="C6075" s="89" t="s">
        <v>48</v>
      </c>
      <c r="D6075" s="90">
        <v>44786</v>
      </c>
      <c r="AI6075" s="89">
        <v>52.064630999999999</v>
      </c>
    </row>
    <row r="6076" spans="1:35" s="89" customFormat="1" x14ac:dyDescent="0.45">
      <c r="A6076" s="89" t="s">
        <v>71</v>
      </c>
      <c r="B6076" s="89" t="s">
        <v>72</v>
      </c>
      <c r="C6076" s="89" t="s">
        <v>48</v>
      </c>
      <c r="D6076" s="90">
        <v>44787</v>
      </c>
      <c r="AI6076" s="89">
        <v>52.064630999999999</v>
      </c>
    </row>
    <row r="6077" spans="1:35" s="89" customFormat="1" x14ac:dyDescent="0.45">
      <c r="A6077" s="89" t="s">
        <v>71</v>
      </c>
      <c r="B6077" s="89" t="s">
        <v>72</v>
      </c>
      <c r="C6077" s="89" t="s">
        <v>48</v>
      </c>
      <c r="D6077" s="90">
        <v>44788</v>
      </c>
      <c r="AI6077" s="89">
        <v>52.064630999999999</v>
      </c>
    </row>
    <row r="6078" spans="1:35" s="89" customFormat="1" x14ac:dyDescent="0.45">
      <c r="A6078" s="89" t="s">
        <v>71</v>
      </c>
      <c r="B6078" s="89" t="s">
        <v>72</v>
      </c>
      <c r="C6078" s="89" t="s">
        <v>48</v>
      </c>
      <c r="D6078" s="90">
        <v>44789</v>
      </c>
      <c r="AI6078" s="89">
        <v>52.064630999999999</v>
      </c>
    </row>
    <row r="6079" spans="1:35" s="89" customFormat="1" x14ac:dyDescent="0.45">
      <c r="A6079" s="89" t="s">
        <v>71</v>
      </c>
      <c r="B6079" s="89" t="s">
        <v>72</v>
      </c>
      <c r="C6079" s="89" t="s">
        <v>48</v>
      </c>
      <c r="D6079" s="90">
        <v>44790</v>
      </c>
      <c r="AI6079" s="89">
        <v>52.064630999999999</v>
      </c>
    </row>
    <row r="6080" spans="1:35" s="89" customFormat="1" x14ac:dyDescent="0.45">
      <c r="A6080" s="89" t="s">
        <v>71</v>
      </c>
      <c r="B6080" s="89" t="s">
        <v>72</v>
      </c>
      <c r="C6080" s="89" t="s">
        <v>48</v>
      </c>
      <c r="D6080" s="90">
        <v>44791</v>
      </c>
      <c r="AI6080" s="89">
        <v>52.064630999999999</v>
      </c>
    </row>
    <row r="6081" spans="1:35" s="89" customFormat="1" x14ac:dyDescent="0.45">
      <c r="A6081" s="89" t="s">
        <v>71</v>
      </c>
      <c r="B6081" s="89" t="s">
        <v>72</v>
      </c>
      <c r="C6081" s="89" t="s">
        <v>48</v>
      </c>
      <c r="D6081" s="90">
        <v>44792</v>
      </c>
      <c r="AI6081" s="89">
        <v>52.064630999999999</v>
      </c>
    </row>
    <row r="6082" spans="1:35" s="89" customFormat="1" x14ac:dyDescent="0.45">
      <c r="A6082" s="89" t="s">
        <v>71</v>
      </c>
      <c r="B6082" s="89" t="s">
        <v>72</v>
      </c>
      <c r="C6082" s="89" t="s">
        <v>48</v>
      </c>
      <c r="D6082" s="90">
        <v>44793</v>
      </c>
      <c r="AI6082" s="89">
        <v>52.064630999999999</v>
      </c>
    </row>
    <row r="6083" spans="1:35" s="89" customFormat="1" x14ac:dyDescent="0.45">
      <c r="A6083" s="89" t="s">
        <v>71</v>
      </c>
      <c r="B6083" s="89" t="s">
        <v>72</v>
      </c>
      <c r="C6083" s="89" t="s">
        <v>48</v>
      </c>
      <c r="D6083" s="90">
        <v>44794</v>
      </c>
      <c r="AI6083" s="89">
        <v>52.064630999999999</v>
      </c>
    </row>
    <row r="6084" spans="1:35" s="89" customFormat="1" x14ac:dyDescent="0.45">
      <c r="A6084" s="89" t="s">
        <v>71</v>
      </c>
      <c r="B6084" s="89" t="s">
        <v>72</v>
      </c>
      <c r="C6084" s="89" t="s">
        <v>48</v>
      </c>
      <c r="D6084" s="90">
        <v>44795</v>
      </c>
      <c r="AI6084" s="89">
        <v>52.064630999999999</v>
      </c>
    </row>
    <row r="6085" spans="1:35" s="89" customFormat="1" x14ac:dyDescent="0.45">
      <c r="A6085" s="89" t="s">
        <v>71</v>
      </c>
      <c r="B6085" s="89" t="s">
        <v>72</v>
      </c>
      <c r="C6085" s="89" t="s">
        <v>48</v>
      </c>
      <c r="D6085" s="90">
        <v>44796</v>
      </c>
      <c r="AI6085" s="89">
        <v>52.064630999999999</v>
      </c>
    </row>
    <row r="6086" spans="1:35" s="89" customFormat="1" x14ac:dyDescent="0.45">
      <c r="A6086" s="89" t="s">
        <v>71</v>
      </c>
      <c r="B6086" s="89" t="s">
        <v>72</v>
      </c>
      <c r="C6086" s="89" t="s">
        <v>48</v>
      </c>
      <c r="D6086" s="90">
        <v>44797</v>
      </c>
      <c r="AI6086" s="89">
        <v>52.064630999999999</v>
      </c>
    </row>
    <row r="6087" spans="1:35" s="89" customFormat="1" x14ac:dyDescent="0.45">
      <c r="A6087" s="89" t="s">
        <v>71</v>
      </c>
      <c r="B6087" s="89" t="s">
        <v>72</v>
      </c>
      <c r="C6087" s="89" t="s">
        <v>48</v>
      </c>
      <c r="D6087" s="90">
        <v>44798</v>
      </c>
      <c r="AI6087" s="89">
        <v>52.064630999999999</v>
      </c>
    </row>
    <row r="6088" spans="1:35" s="89" customFormat="1" x14ac:dyDescent="0.45">
      <c r="A6088" s="89" t="s">
        <v>71</v>
      </c>
      <c r="B6088" s="89" t="s">
        <v>72</v>
      </c>
      <c r="C6088" s="89" t="s">
        <v>48</v>
      </c>
      <c r="D6088" s="90">
        <v>44799</v>
      </c>
      <c r="AI6088" s="89">
        <v>52.064630999999999</v>
      </c>
    </row>
    <row r="6089" spans="1:35" s="89" customFormat="1" x14ac:dyDescent="0.45">
      <c r="A6089" s="89" t="s">
        <v>71</v>
      </c>
      <c r="B6089" s="89" t="s">
        <v>72</v>
      </c>
      <c r="C6089" s="89" t="s">
        <v>48</v>
      </c>
      <c r="D6089" s="90">
        <v>44800</v>
      </c>
      <c r="AI6089" s="89">
        <v>52.064630999999999</v>
      </c>
    </row>
    <row r="6090" spans="1:35" s="89" customFormat="1" x14ac:dyDescent="0.45">
      <c r="A6090" s="89" t="s">
        <v>71</v>
      </c>
      <c r="B6090" s="89" t="s">
        <v>72</v>
      </c>
      <c r="C6090" s="89" t="s">
        <v>48</v>
      </c>
      <c r="D6090" s="90">
        <v>44801</v>
      </c>
      <c r="AI6090" s="89">
        <v>52.064630999999999</v>
      </c>
    </row>
    <row r="6091" spans="1:35" s="89" customFormat="1" x14ac:dyDescent="0.45">
      <c r="A6091" s="89" t="s">
        <v>71</v>
      </c>
      <c r="B6091" s="89" t="s">
        <v>72</v>
      </c>
      <c r="C6091" s="89" t="s">
        <v>48</v>
      </c>
      <c r="D6091" s="90">
        <v>44802</v>
      </c>
      <c r="AI6091" s="89">
        <v>52.064630999999999</v>
      </c>
    </row>
    <row r="6092" spans="1:35" s="89" customFormat="1" x14ac:dyDescent="0.45">
      <c r="A6092" s="89" t="s">
        <v>71</v>
      </c>
      <c r="B6092" s="89" t="s">
        <v>72</v>
      </c>
      <c r="C6092" s="89" t="s">
        <v>48</v>
      </c>
      <c r="D6092" s="90">
        <v>44803</v>
      </c>
      <c r="AI6092" s="89">
        <v>52.064630999999999</v>
      </c>
    </row>
    <row r="6093" spans="1:35" s="89" customFormat="1" x14ac:dyDescent="0.45">
      <c r="A6093" s="89" t="s">
        <v>71</v>
      </c>
      <c r="B6093" s="89" t="s">
        <v>72</v>
      </c>
      <c r="C6093" s="89" t="s">
        <v>48</v>
      </c>
      <c r="D6093" s="90">
        <v>44804</v>
      </c>
      <c r="AI6093" s="89">
        <v>52.064630999999999</v>
      </c>
    </row>
    <row r="6094" spans="1:35" s="89" customFormat="1" x14ac:dyDescent="0.45">
      <c r="A6094" s="89" t="s">
        <v>71</v>
      </c>
      <c r="B6094" s="89" t="s">
        <v>72</v>
      </c>
      <c r="C6094" s="89" t="s">
        <v>48</v>
      </c>
      <c r="D6094" s="90">
        <v>44805</v>
      </c>
      <c r="AI6094" s="89">
        <v>52.064630999999999</v>
      </c>
    </row>
    <row r="6095" spans="1:35" s="89" customFormat="1" x14ac:dyDescent="0.45">
      <c r="A6095" s="89" t="s">
        <v>71</v>
      </c>
      <c r="B6095" s="89" t="s">
        <v>72</v>
      </c>
      <c r="C6095" s="89" t="s">
        <v>48</v>
      </c>
      <c r="D6095" s="90">
        <v>44806</v>
      </c>
      <c r="AI6095" s="89">
        <v>52.064630999999999</v>
      </c>
    </row>
    <row r="6096" spans="1:35" s="89" customFormat="1" x14ac:dyDescent="0.45">
      <c r="A6096" s="89" t="s">
        <v>71</v>
      </c>
      <c r="B6096" s="89" t="s">
        <v>72</v>
      </c>
      <c r="C6096" s="89" t="s">
        <v>48</v>
      </c>
      <c r="D6096" s="90">
        <v>44807</v>
      </c>
      <c r="AI6096" s="89">
        <v>52.064630999999999</v>
      </c>
    </row>
    <row r="6097" spans="1:35" s="89" customFormat="1" x14ac:dyDescent="0.45">
      <c r="A6097" s="89" t="s">
        <v>71</v>
      </c>
      <c r="B6097" s="89" t="s">
        <v>72</v>
      </c>
      <c r="C6097" s="89" t="s">
        <v>48</v>
      </c>
      <c r="D6097" s="90">
        <v>44808</v>
      </c>
      <c r="AI6097" s="89">
        <v>52.064630999999999</v>
      </c>
    </row>
    <row r="6098" spans="1:35" s="89" customFormat="1" x14ac:dyDescent="0.45">
      <c r="A6098" s="89" t="s">
        <v>71</v>
      </c>
      <c r="B6098" s="89" t="s">
        <v>72</v>
      </c>
      <c r="C6098" s="89" t="s">
        <v>48</v>
      </c>
      <c r="D6098" s="90">
        <v>44809</v>
      </c>
      <c r="AI6098" s="89">
        <v>52.064630999999999</v>
      </c>
    </row>
    <row r="6099" spans="1:35" s="89" customFormat="1" x14ac:dyDescent="0.45">
      <c r="A6099" s="89" t="s">
        <v>71</v>
      </c>
      <c r="B6099" s="89" t="s">
        <v>72</v>
      </c>
      <c r="C6099" s="89" t="s">
        <v>48</v>
      </c>
      <c r="D6099" s="90">
        <v>44810</v>
      </c>
      <c r="AI6099" s="89">
        <v>52.064630999999999</v>
      </c>
    </row>
    <row r="6100" spans="1:35" s="89" customFormat="1" x14ac:dyDescent="0.45">
      <c r="A6100" s="89" t="s">
        <v>71</v>
      </c>
      <c r="B6100" s="89" t="s">
        <v>72</v>
      </c>
      <c r="C6100" s="89" t="s">
        <v>48</v>
      </c>
      <c r="D6100" s="90">
        <v>44811</v>
      </c>
      <c r="AI6100" s="89">
        <v>52.064630999999999</v>
      </c>
    </row>
    <row r="6101" spans="1:35" s="89" customFormat="1" x14ac:dyDescent="0.45">
      <c r="A6101" s="89" t="s">
        <v>71</v>
      </c>
      <c r="B6101" s="89" t="s">
        <v>72</v>
      </c>
      <c r="C6101" s="89" t="s">
        <v>48</v>
      </c>
      <c r="D6101" s="90">
        <v>44812</v>
      </c>
      <c r="AI6101" s="89">
        <v>52.064630999999999</v>
      </c>
    </row>
    <row r="6102" spans="1:35" s="89" customFormat="1" x14ac:dyDescent="0.45">
      <c r="A6102" s="89" t="s">
        <v>71</v>
      </c>
      <c r="B6102" s="89" t="s">
        <v>72</v>
      </c>
      <c r="C6102" s="89" t="s">
        <v>48</v>
      </c>
      <c r="D6102" s="90">
        <v>44813</v>
      </c>
      <c r="AI6102" s="89">
        <v>52.064630999999999</v>
      </c>
    </row>
    <row r="6103" spans="1:35" s="89" customFormat="1" x14ac:dyDescent="0.45">
      <c r="A6103" s="89" t="s">
        <v>71</v>
      </c>
      <c r="B6103" s="89" t="s">
        <v>72</v>
      </c>
      <c r="C6103" s="89" t="s">
        <v>48</v>
      </c>
      <c r="D6103" s="90">
        <v>44814</v>
      </c>
      <c r="AI6103" s="89">
        <v>52.064630999999999</v>
      </c>
    </row>
    <row r="6104" spans="1:35" s="89" customFormat="1" x14ac:dyDescent="0.45">
      <c r="A6104" s="89" t="s">
        <v>71</v>
      </c>
      <c r="B6104" s="89" t="s">
        <v>72</v>
      </c>
      <c r="C6104" s="89" t="s">
        <v>48</v>
      </c>
      <c r="D6104" s="90">
        <v>44815</v>
      </c>
      <c r="AI6104" s="89">
        <v>52.064630999999999</v>
      </c>
    </row>
    <row r="6105" spans="1:35" s="89" customFormat="1" x14ac:dyDescent="0.45">
      <c r="A6105" s="89" t="s">
        <v>71</v>
      </c>
      <c r="B6105" s="89" t="s">
        <v>72</v>
      </c>
      <c r="C6105" s="89" t="s">
        <v>48</v>
      </c>
      <c r="D6105" s="90">
        <v>44816</v>
      </c>
      <c r="AI6105" s="89">
        <v>52.064630999999999</v>
      </c>
    </row>
    <row r="6106" spans="1:35" s="89" customFormat="1" x14ac:dyDescent="0.45">
      <c r="A6106" s="89" t="s">
        <v>71</v>
      </c>
      <c r="B6106" s="89" t="s">
        <v>72</v>
      </c>
      <c r="C6106" s="89" t="s">
        <v>48</v>
      </c>
      <c r="D6106" s="90">
        <v>44817</v>
      </c>
      <c r="AI6106" s="89">
        <v>52.064630999999999</v>
      </c>
    </row>
    <row r="6107" spans="1:35" s="89" customFormat="1" x14ac:dyDescent="0.45">
      <c r="A6107" s="89" t="s">
        <v>71</v>
      </c>
      <c r="B6107" s="89" t="s">
        <v>72</v>
      </c>
      <c r="C6107" s="89" t="s">
        <v>48</v>
      </c>
      <c r="D6107" s="90">
        <v>44818</v>
      </c>
      <c r="AI6107" s="89">
        <v>52.064630999999999</v>
      </c>
    </row>
    <row r="6108" spans="1:35" s="89" customFormat="1" x14ac:dyDescent="0.45">
      <c r="A6108" s="89" t="s">
        <v>71</v>
      </c>
      <c r="B6108" s="89" t="s">
        <v>72</v>
      </c>
      <c r="C6108" s="89" t="s">
        <v>48</v>
      </c>
      <c r="D6108" s="90">
        <v>44819</v>
      </c>
      <c r="AI6108" s="89">
        <v>52.064630999999999</v>
      </c>
    </row>
    <row r="6109" spans="1:35" s="89" customFormat="1" x14ac:dyDescent="0.45">
      <c r="A6109" s="89" t="s">
        <v>71</v>
      </c>
      <c r="B6109" s="89" t="s">
        <v>72</v>
      </c>
      <c r="C6109" s="89" t="s">
        <v>48</v>
      </c>
      <c r="D6109" s="90">
        <v>44820</v>
      </c>
      <c r="AI6109" s="89">
        <v>52.064630999999999</v>
      </c>
    </row>
    <row r="6110" spans="1:35" s="89" customFormat="1" x14ac:dyDescent="0.45">
      <c r="A6110" s="89" t="s">
        <v>71</v>
      </c>
      <c r="B6110" s="89" t="s">
        <v>72</v>
      </c>
      <c r="C6110" s="89" t="s">
        <v>48</v>
      </c>
      <c r="D6110" s="90">
        <v>44821</v>
      </c>
      <c r="AI6110" s="89">
        <v>52.064630999999999</v>
      </c>
    </row>
    <row r="6111" spans="1:35" s="89" customFormat="1" x14ac:dyDescent="0.45">
      <c r="A6111" s="89" t="s">
        <v>71</v>
      </c>
      <c r="B6111" s="89" t="s">
        <v>72</v>
      </c>
      <c r="C6111" s="89" t="s">
        <v>48</v>
      </c>
      <c r="D6111" s="90">
        <v>44822</v>
      </c>
      <c r="AI6111" s="89">
        <v>52.064630999999999</v>
      </c>
    </row>
    <row r="6112" spans="1:35" s="89" customFormat="1" x14ac:dyDescent="0.45">
      <c r="A6112" s="89" t="s">
        <v>71</v>
      </c>
      <c r="B6112" s="89" t="s">
        <v>72</v>
      </c>
      <c r="C6112" s="89" t="s">
        <v>48</v>
      </c>
      <c r="D6112" s="90">
        <v>44823</v>
      </c>
      <c r="AI6112" s="89">
        <v>52.064630999999999</v>
      </c>
    </row>
    <row r="6113" spans="1:35" s="89" customFormat="1" x14ac:dyDescent="0.45">
      <c r="A6113" s="89" t="s">
        <v>71</v>
      </c>
      <c r="B6113" s="89" t="s">
        <v>72</v>
      </c>
      <c r="C6113" s="89" t="s">
        <v>48</v>
      </c>
      <c r="D6113" s="90">
        <v>44824</v>
      </c>
      <c r="AI6113" s="89">
        <v>52.064630999999999</v>
      </c>
    </row>
    <row r="6114" spans="1:35" s="89" customFormat="1" x14ac:dyDescent="0.45">
      <c r="A6114" s="89" t="s">
        <v>71</v>
      </c>
      <c r="B6114" s="89" t="s">
        <v>72</v>
      </c>
      <c r="C6114" s="89" t="s">
        <v>48</v>
      </c>
      <c r="D6114" s="90">
        <v>44825</v>
      </c>
      <c r="AI6114" s="89">
        <v>52.064630999999999</v>
      </c>
    </row>
    <row r="6115" spans="1:35" s="89" customFormat="1" x14ac:dyDescent="0.45">
      <c r="A6115" s="89" t="s">
        <v>71</v>
      </c>
      <c r="B6115" s="89" t="s">
        <v>72</v>
      </c>
      <c r="C6115" s="89" t="s">
        <v>48</v>
      </c>
      <c r="D6115" s="90">
        <v>44826</v>
      </c>
      <c r="AI6115" s="89">
        <v>52.064630999999999</v>
      </c>
    </row>
    <row r="6116" spans="1:35" s="89" customFormat="1" x14ac:dyDescent="0.45">
      <c r="A6116" s="89" t="s">
        <v>71</v>
      </c>
      <c r="B6116" s="89" t="s">
        <v>72</v>
      </c>
      <c r="C6116" s="89" t="s">
        <v>48</v>
      </c>
      <c r="D6116" s="90">
        <v>44827</v>
      </c>
      <c r="AI6116" s="89">
        <v>52.064630999999999</v>
      </c>
    </row>
    <row r="6117" spans="1:35" s="89" customFormat="1" x14ac:dyDescent="0.45">
      <c r="A6117" s="89" t="s">
        <v>71</v>
      </c>
      <c r="B6117" s="89" t="s">
        <v>72</v>
      </c>
      <c r="C6117" s="89" t="s">
        <v>48</v>
      </c>
      <c r="D6117" s="90">
        <v>44828</v>
      </c>
      <c r="AI6117" s="89">
        <v>52.064630999999999</v>
      </c>
    </row>
    <row r="6118" spans="1:35" s="89" customFormat="1" x14ac:dyDescent="0.45">
      <c r="A6118" s="89" t="s">
        <v>71</v>
      </c>
      <c r="B6118" s="89" t="s">
        <v>72</v>
      </c>
      <c r="C6118" s="89" t="s">
        <v>48</v>
      </c>
      <c r="D6118" s="90">
        <v>44829</v>
      </c>
      <c r="AI6118" s="89">
        <v>52.064630999999999</v>
      </c>
    </row>
    <row r="6119" spans="1:35" s="89" customFormat="1" x14ac:dyDescent="0.45">
      <c r="A6119" s="89" t="s">
        <v>71</v>
      </c>
      <c r="B6119" s="89" t="s">
        <v>72</v>
      </c>
      <c r="C6119" s="89" t="s">
        <v>48</v>
      </c>
      <c r="D6119" s="90">
        <v>44830</v>
      </c>
      <c r="AI6119" s="89">
        <v>52.064630999999999</v>
      </c>
    </row>
    <row r="6120" spans="1:35" s="89" customFormat="1" x14ac:dyDescent="0.45">
      <c r="A6120" s="89" t="s">
        <v>71</v>
      </c>
      <c r="B6120" s="89" t="s">
        <v>72</v>
      </c>
      <c r="C6120" s="89" t="s">
        <v>48</v>
      </c>
      <c r="D6120" s="90">
        <v>44831</v>
      </c>
      <c r="AI6120" s="89">
        <v>52.064630999999999</v>
      </c>
    </row>
    <row r="6121" spans="1:35" s="89" customFormat="1" x14ac:dyDescent="0.45">
      <c r="A6121" s="89" t="s">
        <v>71</v>
      </c>
      <c r="B6121" s="89" t="s">
        <v>72</v>
      </c>
      <c r="C6121" s="89" t="s">
        <v>48</v>
      </c>
      <c r="D6121" s="90">
        <v>44832</v>
      </c>
      <c r="AI6121" s="89">
        <v>52.064630999999999</v>
      </c>
    </row>
    <row r="6122" spans="1:35" s="89" customFormat="1" x14ac:dyDescent="0.45">
      <c r="A6122" s="89" t="s">
        <v>71</v>
      </c>
      <c r="B6122" s="89" t="s">
        <v>72</v>
      </c>
      <c r="C6122" s="89" t="s">
        <v>48</v>
      </c>
      <c r="D6122" s="90">
        <v>44833</v>
      </c>
      <c r="AI6122" s="89">
        <v>52.064630999999999</v>
      </c>
    </row>
    <row r="6123" spans="1:35" s="89" customFormat="1" x14ac:dyDescent="0.45">
      <c r="A6123" s="89" t="s">
        <v>71</v>
      </c>
      <c r="B6123" s="89" t="s">
        <v>72</v>
      </c>
      <c r="C6123" s="89" t="s">
        <v>48</v>
      </c>
      <c r="D6123" s="90">
        <v>44834</v>
      </c>
      <c r="AI6123" s="89">
        <v>52.064630999999999</v>
      </c>
    </row>
    <row r="6124" spans="1:35" s="89" customFormat="1" x14ac:dyDescent="0.45">
      <c r="A6124" s="89" t="s">
        <v>71</v>
      </c>
      <c r="B6124" s="89" t="s">
        <v>72</v>
      </c>
      <c r="C6124" s="89" t="s">
        <v>48</v>
      </c>
      <c r="D6124" s="90">
        <v>44835</v>
      </c>
      <c r="AI6124" s="89">
        <v>52.064630999999999</v>
      </c>
    </row>
    <row r="6125" spans="1:35" s="89" customFormat="1" x14ac:dyDescent="0.45">
      <c r="A6125" s="89" t="s">
        <v>71</v>
      </c>
      <c r="B6125" s="89" t="s">
        <v>72</v>
      </c>
      <c r="C6125" s="89" t="s">
        <v>48</v>
      </c>
      <c r="D6125" s="90">
        <v>44836</v>
      </c>
      <c r="AI6125" s="89">
        <v>52.064630999999999</v>
      </c>
    </row>
    <row r="6126" spans="1:35" s="89" customFormat="1" x14ac:dyDescent="0.45">
      <c r="A6126" s="89" t="s">
        <v>71</v>
      </c>
      <c r="B6126" s="89" t="s">
        <v>72</v>
      </c>
      <c r="C6126" s="89" t="s">
        <v>48</v>
      </c>
      <c r="D6126" s="90">
        <v>44837</v>
      </c>
      <c r="AI6126" s="89">
        <v>52.064630999999999</v>
      </c>
    </row>
    <row r="6127" spans="1:35" s="89" customFormat="1" x14ac:dyDescent="0.45">
      <c r="A6127" s="89" t="s">
        <v>71</v>
      </c>
      <c r="B6127" s="89" t="s">
        <v>72</v>
      </c>
      <c r="C6127" s="89" t="s">
        <v>48</v>
      </c>
      <c r="D6127" s="90">
        <v>44838</v>
      </c>
      <c r="AI6127" s="89">
        <v>52.064630999999999</v>
      </c>
    </row>
    <row r="6128" spans="1:35" s="89" customFormat="1" x14ac:dyDescent="0.45">
      <c r="A6128" s="89" t="s">
        <v>71</v>
      </c>
      <c r="B6128" s="89" t="s">
        <v>72</v>
      </c>
      <c r="C6128" s="89" t="s">
        <v>48</v>
      </c>
      <c r="D6128" s="90">
        <v>44839</v>
      </c>
      <c r="AI6128" s="89">
        <v>52.064630999999999</v>
      </c>
    </row>
    <row r="6129" spans="1:35" s="89" customFormat="1" x14ac:dyDescent="0.45">
      <c r="A6129" s="89" t="s">
        <v>71</v>
      </c>
      <c r="B6129" s="89" t="s">
        <v>72</v>
      </c>
      <c r="C6129" s="89" t="s">
        <v>48</v>
      </c>
      <c r="D6129" s="90">
        <v>44840</v>
      </c>
      <c r="AI6129" s="89">
        <v>52.064630999999999</v>
      </c>
    </row>
    <row r="6130" spans="1:35" s="89" customFormat="1" x14ac:dyDescent="0.45">
      <c r="A6130" s="89" t="s">
        <v>71</v>
      </c>
      <c r="B6130" s="89" t="s">
        <v>72</v>
      </c>
      <c r="C6130" s="89" t="s">
        <v>48</v>
      </c>
      <c r="D6130" s="90">
        <v>44841</v>
      </c>
      <c r="AI6130" s="89">
        <v>52.064630999999999</v>
      </c>
    </row>
    <row r="6131" spans="1:35" s="89" customFormat="1" x14ac:dyDescent="0.45">
      <c r="A6131" s="89" t="s">
        <v>71</v>
      </c>
      <c r="B6131" s="89" t="s">
        <v>72</v>
      </c>
      <c r="C6131" s="89" t="s">
        <v>48</v>
      </c>
      <c r="D6131" s="90">
        <v>44842</v>
      </c>
      <c r="AI6131" s="89">
        <v>52.064630999999999</v>
      </c>
    </row>
    <row r="6132" spans="1:35" s="89" customFormat="1" x14ac:dyDescent="0.45">
      <c r="A6132" s="89" t="s">
        <v>71</v>
      </c>
      <c r="B6132" s="89" t="s">
        <v>72</v>
      </c>
      <c r="C6132" s="89" t="s">
        <v>48</v>
      </c>
      <c r="D6132" s="90">
        <v>44843</v>
      </c>
      <c r="AI6132" s="89">
        <v>52.064630999999999</v>
      </c>
    </row>
    <row r="6133" spans="1:35" s="89" customFormat="1" x14ac:dyDescent="0.45">
      <c r="A6133" s="89" t="s">
        <v>71</v>
      </c>
      <c r="B6133" s="89" t="s">
        <v>72</v>
      </c>
      <c r="C6133" s="89" t="s">
        <v>48</v>
      </c>
      <c r="D6133" s="90">
        <v>44844</v>
      </c>
      <c r="AI6133" s="89">
        <v>52.064630999999999</v>
      </c>
    </row>
    <row r="6134" spans="1:35" s="89" customFormat="1" x14ac:dyDescent="0.45">
      <c r="A6134" s="89" t="s">
        <v>71</v>
      </c>
      <c r="B6134" s="89" t="s">
        <v>72</v>
      </c>
      <c r="C6134" s="89" t="s">
        <v>48</v>
      </c>
      <c r="D6134" s="90">
        <v>44845</v>
      </c>
      <c r="AI6134" s="89">
        <v>52.064630999999999</v>
      </c>
    </row>
    <row r="6135" spans="1:35" s="89" customFormat="1" x14ac:dyDescent="0.45">
      <c r="A6135" s="89" t="s">
        <v>71</v>
      </c>
      <c r="B6135" s="89" t="s">
        <v>72</v>
      </c>
      <c r="C6135" s="89" t="s">
        <v>48</v>
      </c>
      <c r="D6135" s="90">
        <v>44846</v>
      </c>
      <c r="AI6135" s="89">
        <v>52.064630999999999</v>
      </c>
    </row>
    <row r="6136" spans="1:35" s="89" customFormat="1" x14ac:dyDescent="0.45">
      <c r="A6136" s="89" t="s">
        <v>71</v>
      </c>
      <c r="B6136" s="89" t="s">
        <v>72</v>
      </c>
      <c r="C6136" s="89" t="s">
        <v>48</v>
      </c>
      <c r="D6136" s="90">
        <v>44847</v>
      </c>
      <c r="AI6136" s="89">
        <v>52.064630999999999</v>
      </c>
    </row>
    <row r="6137" spans="1:35" s="89" customFormat="1" x14ac:dyDescent="0.45">
      <c r="A6137" s="89" t="s">
        <v>71</v>
      </c>
      <c r="B6137" s="89" t="s">
        <v>72</v>
      </c>
      <c r="C6137" s="89" t="s">
        <v>48</v>
      </c>
      <c r="D6137" s="90">
        <v>44848</v>
      </c>
      <c r="AI6137" s="89">
        <v>52.064630999999999</v>
      </c>
    </row>
    <row r="6138" spans="1:35" s="89" customFormat="1" x14ac:dyDescent="0.45">
      <c r="A6138" s="89" t="s">
        <v>71</v>
      </c>
      <c r="B6138" s="89" t="s">
        <v>72</v>
      </c>
      <c r="C6138" s="89" t="s">
        <v>48</v>
      </c>
      <c r="D6138" s="90">
        <v>44849</v>
      </c>
      <c r="AI6138" s="89">
        <v>52.064630999999999</v>
      </c>
    </row>
    <row r="6139" spans="1:35" s="89" customFormat="1" x14ac:dyDescent="0.45">
      <c r="A6139" s="89" t="s">
        <v>71</v>
      </c>
      <c r="B6139" s="89" t="s">
        <v>72</v>
      </c>
      <c r="C6139" s="89" t="s">
        <v>48</v>
      </c>
      <c r="D6139" s="90">
        <v>44850</v>
      </c>
      <c r="AI6139" s="89">
        <v>52.064630999999999</v>
      </c>
    </row>
    <row r="6140" spans="1:35" s="89" customFormat="1" x14ac:dyDescent="0.45">
      <c r="A6140" s="89" t="s">
        <v>71</v>
      </c>
      <c r="B6140" s="89" t="s">
        <v>72</v>
      </c>
      <c r="C6140" s="89" t="s">
        <v>48</v>
      </c>
      <c r="D6140" s="90">
        <v>44851</v>
      </c>
      <c r="AI6140" s="89">
        <v>52.064630999999999</v>
      </c>
    </row>
    <row r="6141" spans="1:35" s="89" customFormat="1" x14ac:dyDescent="0.45">
      <c r="A6141" s="89" t="s">
        <v>71</v>
      </c>
      <c r="B6141" s="89" t="s">
        <v>72</v>
      </c>
      <c r="C6141" s="89" t="s">
        <v>48</v>
      </c>
      <c r="D6141" s="90">
        <v>44852</v>
      </c>
      <c r="AI6141" s="89">
        <v>52.064630999999999</v>
      </c>
    </row>
    <row r="6142" spans="1:35" s="89" customFormat="1" x14ac:dyDescent="0.45">
      <c r="A6142" s="89" t="s">
        <v>71</v>
      </c>
      <c r="B6142" s="89" t="s">
        <v>72</v>
      </c>
      <c r="C6142" s="89" t="s">
        <v>48</v>
      </c>
      <c r="D6142" s="90">
        <v>44853</v>
      </c>
      <c r="AI6142" s="89">
        <v>52.064630999999999</v>
      </c>
    </row>
    <row r="6143" spans="1:35" s="89" customFormat="1" x14ac:dyDescent="0.45">
      <c r="A6143" s="89" t="s">
        <v>71</v>
      </c>
      <c r="B6143" s="89" t="s">
        <v>72</v>
      </c>
      <c r="C6143" s="89" t="s">
        <v>48</v>
      </c>
      <c r="D6143" s="90">
        <v>44854</v>
      </c>
      <c r="AI6143" s="89">
        <v>52.064630999999999</v>
      </c>
    </row>
    <row r="6144" spans="1:35" s="89" customFormat="1" x14ac:dyDescent="0.45">
      <c r="A6144" s="89" t="s">
        <v>71</v>
      </c>
      <c r="B6144" s="89" t="s">
        <v>72</v>
      </c>
      <c r="C6144" s="89" t="s">
        <v>48</v>
      </c>
      <c r="D6144" s="90">
        <v>44855</v>
      </c>
      <c r="AI6144" s="89">
        <v>52.064630999999999</v>
      </c>
    </row>
    <row r="6145" spans="1:35" s="89" customFormat="1" x14ac:dyDescent="0.45">
      <c r="A6145" s="89" t="s">
        <v>71</v>
      </c>
      <c r="B6145" s="89" t="s">
        <v>72</v>
      </c>
      <c r="C6145" s="89" t="s">
        <v>48</v>
      </c>
      <c r="D6145" s="90">
        <v>44856</v>
      </c>
      <c r="AI6145" s="89">
        <v>52.064630999999999</v>
      </c>
    </row>
    <row r="6146" spans="1:35" s="89" customFormat="1" x14ac:dyDescent="0.45">
      <c r="A6146" s="89" t="s">
        <v>71</v>
      </c>
      <c r="B6146" s="89" t="s">
        <v>72</v>
      </c>
      <c r="C6146" s="89" t="s">
        <v>48</v>
      </c>
      <c r="D6146" s="90">
        <v>44857</v>
      </c>
      <c r="AI6146" s="89">
        <v>52.064630999999999</v>
      </c>
    </row>
    <row r="6147" spans="1:35" s="89" customFormat="1" x14ac:dyDescent="0.45">
      <c r="A6147" s="89" t="s">
        <v>71</v>
      </c>
      <c r="B6147" s="89" t="s">
        <v>72</v>
      </c>
      <c r="C6147" s="89" t="s">
        <v>48</v>
      </c>
      <c r="D6147" s="90">
        <v>44858</v>
      </c>
      <c r="AI6147" s="89">
        <v>52.064630999999999</v>
      </c>
    </row>
    <row r="6148" spans="1:35" s="89" customFormat="1" x14ac:dyDescent="0.45">
      <c r="A6148" s="89" t="s">
        <v>71</v>
      </c>
      <c r="B6148" s="89" t="s">
        <v>72</v>
      </c>
      <c r="C6148" s="89" t="s">
        <v>48</v>
      </c>
      <c r="D6148" s="90">
        <v>44859</v>
      </c>
      <c r="AI6148" s="89">
        <v>52.064630999999999</v>
      </c>
    </row>
    <row r="6149" spans="1:35" s="89" customFormat="1" x14ac:dyDescent="0.45">
      <c r="A6149" s="89" t="s">
        <v>71</v>
      </c>
      <c r="B6149" s="89" t="s">
        <v>72</v>
      </c>
      <c r="C6149" s="89" t="s">
        <v>48</v>
      </c>
      <c r="D6149" s="90">
        <v>44860</v>
      </c>
      <c r="AI6149" s="89">
        <v>52.064630999999999</v>
      </c>
    </row>
    <row r="6150" spans="1:35" s="89" customFormat="1" x14ac:dyDescent="0.45">
      <c r="A6150" s="89" t="s">
        <v>71</v>
      </c>
      <c r="B6150" s="89" t="s">
        <v>72</v>
      </c>
      <c r="C6150" s="89" t="s">
        <v>48</v>
      </c>
      <c r="D6150" s="90">
        <v>44861</v>
      </c>
      <c r="AI6150" s="89">
        <v>52.064630999999999</v>
      </c>
    </row>
    <row r="6151" spans="1:35" s="89" customFormat="1" x14ac:dyDescent="0.45">
      <c r="A6151" s="89" t="s">
        <v>71</v>
      </c>
      <c r="B6151" s="89" t="s">
        <v>72</v>
      </c>
      <c r="C6151" s="89" t="s">
        <v>48</v>
      </c>
      <c r="D6151" s="90">
        <v>44862</v>
      </c>
      <c r="AI6151" s="89">
        <v>52.064630999999999</v>
      </c>
    </row>
    <row r="6152" spans="1:35" s="89" customFormat="1" x14ac:dyDescent="0.45">
      <c r="A6152" s="89" t="s">
        <v>71</v>
      </c>
      <c r="B6152" s="89" t="s">
        <v>72</v>
      </c>
      <c r="C6152" s="89" t="s">
        <v>48</v>
      </c>
      <c r="D6152" s="90">
        <v>44863</v>
      </c>
      <c r="AI6152" s="89">
        <v>54.233991000000003</v>
      </c>
    </row>
    <row r="6153" spans="1:35" s="89" customFormat="1" x14ac:dyDescent="0.45">
      <c r="A6153" s="89" t="s">
        <v>71</v>
      </c>
      <c r="B6153" s="89" t="s">
        <v>72</v>
      </c>
      <c r="C6153" s="89" t="s">
        <v>48</v>
      </c>
      <c r="D6153" s="90">
        <v>44864</v>
      </c>
      <c r="AI6153" s="89">
        <v>52.064630999999999</v>
      </c>
    </row>
    <row r="6154" spans="1:35" s="89" customFormat="1" x14ac:dyDescent="0.45">
      <c r="A6154" s="89" t="s">
        <v>71</v>
      </c>
      <c r="B6154" s="89" t="s">
        <v>72</v>
      </c>
      <c r="C6154" s="89" t="s">
        <v>48</v>
      </c>
      <c r="D6154" s="90">
        <v>44865</v>
      </c>
      <c r="AI6154" s="89">
        <v>52.064630999999999</v>
      </c>
    </row>
    <row r="6155" spans="1:35" s="89" customFormat="1" x14ac:dyDescent="0.45">
      <c r="A6155" s="89" t="s">
        <v>71</v>
      </c>
      <c r="B6155" s="89" t="s">
        <v>72</v>
      </c>
      <c r="C6155" s="89" t="s">
        <v>48</v>
      </c>
      <c r="D6155" s="90">
        <v>44866</v>
      </c>
      <c r="AI6155" s="89">
        <v>52.064630999999999</v>
      </c>
    </row>
    <row r="6156" spans="1:35" s="89" customFormat="1" x14ac:dyDescent="0.45">
      <c r="A6156" s="89" t="s">
        <v>71</v>
      </c>
      <c r="B6156" s="89" t="s">
        <v>72</v>
      </c>
      <c r="C6156" s="89" t="s">
        <v>48</v>
      </c>
      <c r="D6156" s="90">
        <v>44867</v>
      </c>
      <c r="AI6156" s="89">
        <v>52.064630999999999</v>
      </c>
    </row>
    <row r="6157" spans="1:35" s="89" customFormat="1" x14ac:dyDescent="0.45">
      <c r="A6157" s="89" t="s">
        <v>71</v>
      </c>
      <c r="B6157" s="89" t="s">
        <v>72</v>
      </c>
      <c r="C6157" s="89" t="s">
        <v>48</v>
      </c>
      <c r="D6157" s="90">
        <v>44868</v>
      </c>
      <c r="AI6157" s="89">
        <v>52.064630999999999</v>
      </c>
    </row>
    <row r="6158" spans="1:35" s="89" customFormat="1" x14ac:dyDescent="0.45">
      <c r="A6158" s="89" t="s">
        <v>71</v>
      </c>
      <c r="B6158" s="89" t="s">
        <v>72</v>
      </c>
      <c r="C6158" s="89" t="s">
        <v>48</v>
      </c>
      <c r="D6158" s="90">
        <v>44869</v>
      </c>
      <c r="AI6158" s="89">
        <v>52.064630999999999</v>
      </c>
    </row>
    <row r="6159" spans="1:35" s="89" customFormat="1" x14ac:dyDescent="0.45">
      <c r="A6159" s="89" t="s">
        <v>71</v>
      </c>
      <c r="B6159" s="89" t="s">
        <v>72</v>
      </c>
      <c r="C6159" s="89" t="s">
        <v>48</v>
      </c>
      <c r="D6159" s="90">
        <v>44870</v>
      </c>
      <c r="AI6159" s="89">
        <v>52.064630999999999</v>
      </c>
    </row>
    <row r="6160" spans="1:35" s="89" customFormat="1" x14ac:dyDescent="0.45">
      <c r="A6160" s="89" t="s">
        <v>71</v>
      </c>
      <c r="B6160" s="89" t="s">
        <v>72</v>
      </c>
      <c r="C6160" s="89" t="s">
        <v>48</v>
      </c>
      <c r="D6160" s="90">
        <v>44871</v>
      </c>
      <c r="AI6160" s="89">
        <v>52.064630999999999</v>
      </c>
    </row>
    <row r="6161" spans="1:35" s="89" customFormat="1" x14ac:dyDescent="0.45">
      <c r="A6161" s="89" t="s">
        <v>71</v>
      </c>
      <c r="B6161" s="89" t="s">
        <v>72</v>
      </c>
      <c r="C6161" s="89" t="s">
        <v>48</v>
      </c>
      <c r="D6161" s="90">
        <v>44872</v>
      </c>
      <c r="AI6161" s="89">
        <v>52.064630999999999</v>
      </c>
    </row>
    <row r="6162" spans="1:35" s="89" customFormat="1" x14ac:dyDescent="0.45">
      <c r="A6162" s="89" t="s">
        <v>71</v>
      </c>
      <c r="B6162" s="89" t="s">
        <v>72</v>
      </c>
      <c r="C6162" s="89" t="s">
        <v>48</v>
      </c>
      <c r="D6162" s="90">
        <v>44873</v>
      </c>
      <c r="AI6162" s="89">
        <v>52.064630999999999</v>
      </c>
    </row>
    <row r="6163" spans="1:35" s="89" customFormat="1" x14ac:dyDescent="0.45">
      <c r="A6163" s="89" t="s">
        <v>71</v>
      </c>
      <c r="B6163" s="89" t="s">
        <v>72</v>
      </c>
      <c r="C6163" s="89" t="s">
        <v>48</v>
      </c>
      <c r="D6163" s="90">
        <v>44874</v>
      </c>
      <c r="AI6163" s="89">
        <v>52.064630999999999</v>
      </c>
    </row>
    <row r="6164" spans="1:35" s="89" customFormat="1" x14ac:dyDescent="0.45">
      <c r="A6164" s="89" t="s">
        <v>71</v>
      </c>
      <c r="B6164" s="89" t="s">
        <v>72</v>
      </c>
      <c r="C6164" s="89" t="s">
        <v>48</v>
      </c>
      <c r="D6164" s="90">
        <v>44875</v>
      </c>
      <c r="AI6164" s="89">
        <v>52.064630999999999</v>
      </c>
    </row>
    <row r="6165" spans="1:35" s="89" customFormat="1" x14ac:dyDescent="0.45">
      <c r="A6165" s="89" t="s">
        <v>71</v>
      </c>
      <c r="B6165" s="89" t="s">
        <v>72</v>
      </c>
      <c r="C6165" s="89" t="s">
        <v>48</v>
      </c>
      <c r="D6165" s="90">
        <v>44876</v>
      </c>
      <c r="AI6165" s="89">
        <v>52.064630999999999</v>
      </c>
    </row>
    <row r="6166" spans="1:35" s="89" customFormat="1" x14ac:dyDescent="0.45">
      <c r="A6166" s="89" t="s">
        <v>71</v>
      </c>
      <c r="B6166" s="89" t="s">
        <v>72</v>
      </c>
      <c r="C6166" s="89" t="s">
        <v>48</v>
      </c>
      <c r="D6166" s="90">
        <v>44877</v>
      </c>
      <c r="AI6166" s="89">
        <v>52.064630999999999</v>
      </c>
    </row>
    <row r="6167" spans="1:35" s="89" customFormat="1" x14ac:dyDescent="0.45">
      <c r="A6167" s="89" t="s">
        <v>71</v>
      </c>
      <c r="B6167" s="89" t="s">
        <v>72</v>
      </c>
      <c r="C6167" s="89" t="s">
        <v>48</v>
      </c>
      <c r="D6167" s="90">
        <v>44878</v>
      </c>
      <c r="AI6167" s="89">
        <v>52.064630999999999</v>
      </c>
    </row>
    <row r="6168" spans="1:35" s="89" customFormat="1" x14ac:dyDescent="0.45">
      <c r="A6168" s="89" t="s">
        <v>71</v>
      </c>
      <c r="B6168" s="89" t="s">
        <v>72</v>
      </c>
      <c r="C6168" s="89" t="s">
        <v>48</v>
      </c>
      <c r="D6168" s="90">
        <v>44879</v>
      </c>
      <c r="AI6168" s="89">
        <v>52.064630999999999</v>
      </c>
    </row>
    <row r="6169" spans="1:35" s="89" customFormat="1" x14ac:dyDescent="0.45">
      <c r="A6169" s="89" t="s">
        <v>71</v>
      </c>
      <c r="B6169" s="89" t="s">
        <v>72</v>
      </c>
      <c r="C6169" s="89" t="s">
        <v>48</v>
      </c>
      <c r="D6169" s="90">
        <v>44880</v>
      </c>
      <c r="AI6169" s="89">
        <v>52.064630999999999</v>
      </c>
    </row>
    <row r="6170" spans="1:35" s="89" customFormat="1" x14ac:dyDescent="0.45">
      <c r="A6170" s="89" t="s">
        <v>71</v>
      </c>
      <c r="B6170" s="89" t="s">
        <v>72</v>
      </c>
      <c r="C6170" s="89" t="s">
        <v>48</v>
      </c>
      <c r="D6170" s="90">
        <v>44881</v>
      </c>
      <c r="AI6170" s="89">
        <v>52.064630999999999</v>
      </c>
    </row>
    <row r="6171" spans="1:35" s="89" customFormat="1" x14ac:dyDescent="0.45">
      <c r="A6171" s="89" t="s">
        <v>71</v>
      </c>
      <c r="B6171" s="89" t="s">
        <v>72</v>
      </c>
      <c r="C6171" s="89" t="s">
        <v>48</v>
      </c>
      <c r="D6171" s="90">
        <v>44882</v>
      </c>
      <c r="AI6171" s="89">
        <v>52.064630999999999</v>
      </c>
    </row>
    <row r="6172" spans="1:35" s="89" customFormat="1" x14ac:dyDescent="0.45">
      <c r="A6172" s="89" t="s">
        <v>71</v>
      </c>
      <c r="B6172" s="89" t="s">
        <v>72</v>
      </c>
      <c r="C6172" s="89" t="s">
        <v>48</v>
      </c>
      <c r="D6172" s="90">
        <v>44883</v>
      </c>
      <c r="AI6172" s="89">
        <v>52.064630999999999</v>
      </c>
    </row>
    <row r="6173" spans="1:35" s="89" customFormat="1" x14ac:dyDescent="0.45">
      <c r="A6173" s="89" t="s">
        <v>71</v>
      </c>
      <c r="B6173" s="89" t="s">
        <v>72</v>
      </c>
      <c r="C6173" s="89" t="s">
        <v>48</v>
      </c>
      <c r="D6173" s="90">
        <v>44884</v>
      </c>
      <c r="AI6173" s="89">
        <v>52.064630999999999</v>
      </c>
    </row>
    <row r="6174" spans="1:35" s="89" customFormat="1" x14ac:dyDescent="0.45">
      <c r="A6174" s="89" t="s">
        <v>71</v>
      </c>
      <c r="B6174" s="89" t="s">
        <v>72</v>
      </c>
      <c r="C6174" s="89" t="s">
        <v>48</v>
      </c>
      <c r="D6174" s="90">
        <v>44885</v>
      </c>
      <c r="AI6174" s="89">
        <v>52.064630999999999</v>
      </c>
    </row>
    <row r="6175" spans="1:35" s="89" customFormat="1" x14ac:dyDescent="0.45">
      <c r="A6175" s="89" t="s">
        <v>71</v>
      </c>
      <c r="B6175" s="89" t="s">
        <v>72</v>
      </c>
      <c r="C6175" s="89" t="s">
        <v>48</v>
      </c>
      <c r="D6175" s="90">
        <v>44886</v>
      </c>
      <c r="AI6175" s="89">
        <v>52.064630999999999</v>
      </c>
    </row>
    <row r="6176" spans="1:35" s="89" customFormat="1" x14ac:dyDescent="0.45">
      <c r="A6176" s="89" t="s">
        <v>71</v>
      </c>
      <c r="B6176" s="89" t="s">
        <v>72</v>
      </c>
      <c r="C6176" s="89" t="s">
        <v>48</v>
      </c>
      <c r="D6176" s="90">
        <v>44887</v>
      </c>
      <c r="AI6176" s="89">
        <v>52.064630999999999</v>
      </c>
    </row>
    <row r="6177" spans="1:35" s="89" customFormat="1" x14ac:dyDescent="0.45">
      <c r="A6177" s="89" t="s">
        <v>71</v>
      </c>
      <c r="B6177" s="89" t="s">
        <v>72</v>
      </c>
      <c r="C6177" s="89" t="s">
        <v>48</v>
      </c>
      <c r="D6177" s="90">
        <v>44888</v>
      </c>
      <c r="AI6177" s="89">
        <v>52.064630999999999</v>
      </c>
    </row>
    <row r="6178" spans="1:35" s="89" customFormat="1" x14ac:dyDescent="0.45">
      <c r="A6178" s="89" t="s">
        <v>71</v>
      </c>
      <c r="B6178" s="89" t="s">
        <v>72</v>
      </c>
      <c r="C6178" s="89" t="s">
        <v>48</v>
      </c>
      <c r="D6178" s="90">
        <v>44889</v>
      </c>
      <c r="AI6178" s="89">
        <v>52.064630999999999</v>
      </c>
    </row>
    <row r="6179" spans="1:35" s="89" customFormat="1" x14ac:dyDescent="0.45">
      <c r="A6179" s="89" t="s">
        <v>71</v>
      </c>
      <c r="B6179" s="89" t="s">
        <v>72</v>
      </c>
      <c r="C6179" s="89" t="s">
        <v>48</v>
      </c>
      <c r="D6179" s="90">
        <v>44890</v>
      </c>
      <c r="AI6179" s="89">
        <v>52.064630999999999</v>
      </c>
    </row>
    <row r="6180" spans="1:35" s="89" customFormat="1" x14ac:dyDescent="0.45">
      <c r="A6180" s="89" t="s">
        <v>71</v>
      </c>
      <c r="B6180" s="89" t="s">
        <v>72</v>
      </c>
      <c r="C6180" s="89" t="s">
        <v>48</v>
      </c>
      <c r="D6180" s="90">
        <v>44891</v>
      </c>
      <c r="AI6180" s="89">
        <v>52.064630999999999</v>
      </c>
    </row>
    <row r="6181" spans="1:35" s="89" customFormat="1" x14ac:dyDescent="0.45">
      <c r="A6181" s="89" t="s">
        <v>71</v>
      </c>
      <c r="B6181" s="89" t="s">
        <v>72</v>
      </c>
      <c r="C6181" s="89" t="s">
        <v>48</v>
      </c>
      <c r="D6181" s="90">
        <v>44892</v>
      </c>
      <c r="AI6181" s="89">
        <v>52.064630999999999</v>
      </c>
    </row>
    <row r="6182" spans="1:35" s="89" customFormat="1" x14ac:dyDescent="0.45">
      <c r="A6182" s="89" t="s">
        <v>71</v>
      </c>
      <c r="B6182" s="89" t="s">
        <v>72</v>
      </c>
      <c r="C6182" s="89" t="s">
        <v>48</v>
      </c>
      <c r="D6182" s="90">
        <v>44893</v>
      </c>
      <c r="AI6182" s="89">
        <v>52.064630999999999</v>
      </c>
    </row>
    <row r="6183" spans="1:35" s="89" customFormat="1" x14ac:dyDescent="0.45">
      <c r="A6183" s="89" t="s">
        <v>71</v>
      </c>
      <c r="B6183" s="89" t="s">
        <v>72</v>
      </c>
      <c r="C6183" s="89" t="s">
        <v>48</v>
      </c>
      <c r="D6183" s="90">
        <v>44894</v>
      </c>
      <c r="AI6183" s="89">
        <v>52.064630999999999</v>
      </c>
    </row>
    <row r="6184" spans="1:35" s="89" customFormat="1" x14ac:dyDescent="0.45">
      <c r="A6184" s="89" t="s">
        <v>71</v>
      </c>
      <c r="B6184" s="89" t="s">
        <v>72</v>
      </c>
      <c r="C6184" s="89" t="s">
        <v>48</v>
      </c>
      <c r="D6184" s="90">
        <v>44895</v>
      </c>
      <c r="AI6184" s="89">
        <v>52.064630999999999</v>
      </c>
    </row>
    <row r="6185" spans="1:35" s="89" customFormat="1" x14ac:dyDescent="0.45">
      <c r="A6185" s="89" t="s">
        <v>71</v>
      </c>
      <c r="B6185" s="89" t="s">
        <v>72</v>
      </c>
      <c r="C6185" s="89" t="s">
        <v>48</v>
      </c>
      <c r="D6185" s="90">
        <v>44896</v>
      </c>
      <c r="AI6185" s="89">
        <v>52.064630999999999</v>
      </c>
    </row>
    <row r="6186" spans="1:35" s="89" customFormat="1" x14ac:dyDescent="0.45">
      <c r="A6186" s="89" t="s">
        <v>71</v>
      </c>
      <c r="B6186" s="89" t="s">
        <v>72</v>
      </c>
      <c r="C6186" s="89" t="s">
        <v>48</v>
      </c>
      <c r="D6186" s="90">
        <v>44897</v>
      </c>
      <c r="AI6186" s="89">
        <v>52.064630999999999</v>
      </c>
    </row>
    <row r="6187" spans="1:35" s="89" customFormat="1" x14ac:dyDescent="0.45">
      <c r="A6187" s="89" t="s">
        <v>71</v>
      </c>
      <c r="B6187" s="89" t="s">
        <v>72</v>
      </c>
      <c r="C6187" s="89" t="s">
        <v>48</v>
      </c>
      <c r="D6187" s="90">
        <v>44898</v>
      </c>
      <c r="AI6187" s="89">
        <v>52.064630999999999</v>
      </c>
    </row>
    <row r="6188" spans="1:35" s="89" customFormat="1" x14ac:dyDescent="0.45">
      <c r="A6188" s="89" t="s">
        <v>71</v>
      </c>
      <c r="B6188" s="89" t="s">
        <v>72</v>
      </c>
      <c r="C6188" s="89" t="s">
        <v>48</v>
      </c>
      <c r="D6188" s="90">
        <v>44899</v>
      </c>
      <c r="AI6188" s="89">
        <v>52.064630999999999</v>
      </c>
    </row>
    <row r="6189" spans="1:35" s="89" customFormat="1" x14ac:dyDescent="0.45">
      <c r="A6189" s="89" t="s">
        <v>71</v>
      </c>
      <c r="B6189" s="89" t="s">
        <v>72</v>
      </c>
      <c r="C6189" s="89" t="s">
        <v>48</v>
      </c>
      <c r="D6189" s="90">
        <v>44900</v>
      </c>
      <c r="AI6189" s="89">
        <v>52.064630999999999</v>
      </c>
    </row>
    <row r="6190" spans="1:35" s="89" customFormat="1" x14ac:dyDescent="0.45">
      <c r="A6190" s="89" t="s">
        <v>71</v>
      </c>
      <c r="B6190" s="89" t="s">
        <v>72</v>
      </c>
      <c r="C6190" s="89" t="s">
        <v>48</v>
      </c>
      <c r="D6190" s="90">
        <v>44901</v>
      </c>
      <c r="AI6190" s="89">
        <v>52.064630999999999</v>
      </c>
    </row>
    <row r="6191" spans="1:35" s="89" customFormat="1" x14ac:dyDescent="0.45">
      <c r="A6191" s="89" t="s">
        <v>71</v>
      </c>
      <c r="B6191" s="89" t="s">
        <v>72</v>
      </c>
      <c r="C6191" s="89" t="s">
        <v>48</v>
      </c>
      <c r="D6191" s="90">
        <v>44902</v>
      </c>
      <c r="AI6191" s="89">
        <v>52.064630999999999</v>
      </c>
    </row>
    <row r="6192" spans="1:35" s="89" customFormat="1" x14ac:dyDescent="0.45">
      <c r="A6192" s="89" t="s">
        <v>71</v>
      </c>
      <c r="B6192" s="89" t="s">
        <v>72</v>
      </c>
      <c r="C6192" s="89" t="s">
        <v>48</v>
      </c>
      <c r="D6192" s="90">
        <v>44903</v>
      </c>
      <c r="AI6192" s="89">
        <v>52.064630999999999</v>
      </c>
    </row>
    <row r="6193" spans="1:35" s="89" customFormat="1" x14ac:dyDescent="0.45">
      <c r="A6193" s="89" t="s">
        <v>71</v>
      </c>
      <c r="B6193" s="89" t="s">
        <v>72</v>
      </c>
      <c r="C6193" s="89" t="s">
        <v>48</v>
      </c>
      <c r="D6193" s="90">
        <v>44904</v>
      </c>
      <c r="AI6193" s="89">
        <v>52.064630999999999</v>
      </c>
    </row>
    <row r="6194" spans="1:35" s="89" customFormat="1" x14ac:dyDescent="0.45">
      <c r="A6194" s="89" t="s">
        <v>71</v>
      </c>
      <c r="B6194" s="89" t="s">
        <v>72</v>
      </c>
      <c r="C6194" s="89" t="s">
        <v>48</v>
      </c>
      <c r="D6194" s="90">
        <v>44905</v>
      </c>
      <c r="AI6194" s="89">
        <v>52.064630999999999</v>
      </c>
    </row>
    <row r="6195" spans="1:35" s="89" customFormat="1" x14ac:dyDescent="0.45">
      <c r="A6195" s="89" t="s">
        <v>71</v>
      </c>
      <c r="B6195" s="89" t="s">
        <v>72</v>
      </c>
      <c r="C6195" s="89" t="s">
        <v>48</v>
      </c>
      <c r="D6195" s="90">
        <v>44906</v>
      </c>
      <c r="AI6195" s="89">
        <v>52.064630999999999</v>
      </c>
    </row>
    <row r="6196" spans="1:35" s="89" customFormat="1" x14ac:dyDescent="0.45">
      <c r="A6196" s="89" t="s">
        <v>71</v>
      </c>
      <c r="B6196" s="89" t="s">
        <v>72</v>
      </c>
      <c r="C6196" s="89" t="s">
        <v>48</v>
      </c>
      <c r="D6196" s="90">
        <v>44907</v>
      </c>
      <c r="AI6196" s="89">
        <v>52.064630999999999</v>
      </c>
    </row>
    <row r="6197" spans="1:35" s="89" customFormat="1" x14ac:dyDescent="0.45">
      <c r="A6197" s="89" t="s">
        <v>71</v>
      </c>
      <c r="B6197" s="89" t="s">
        <v>72</v>
      </c>
      <c r="C6197" s="89" t="s">
        <v>48</v>
      </c>
      <c r="D6197" s="90">
        <v>44908</v>
      </c>
      <c r="AI6197" s="89">
        <v>52.064630999999999</v>
      </c>
    </row>
    <row r="6198" spans="1:35" s="89" customFormat="1" x14ac:dyDescent="0.45">
      <c r="A6198" s="89" t="s">
        <v>71</v>
      </c>
      <c r="B6198" s="89" t="s">
        <v>72</v>
      </c>
      <c r="C6198" s="89" t="s">
        <v>48</v>
      </c>
      <c r="D6198" s="90">
        <v>44909</v>
      </c>
      <c r="AI6198" s="89">
        <v>52.064630999999999</v>
      </c>
    </row>
    <row r="6199" spans="1:35" s="89" customFormat="1" x14ac:dyDescent="0.45">
      <c r="A6199" s="89" t="s">
        <v>71</v>
      </c>
      <c r="B6199" s="89" t="s">
        <v>72</v>
      </c>
      <c r="C6199" s="89" t="s">
        <v>48</v>
      </c>
      <c r="D6199" s="90">
        <v>44910</v>
      </c>
      <c r="AI6199" s="89">
        <v>52.064630999999999</v>
      </c>
    </row>
    <row r="6200" spans="1:35" s="89" customFormat="1" x14ac:dyDescent="0.45">
      <c r="A6200" s="89" t="s">
        <v>71</v>
      </c>
      <c r="B6200" s="89" t="s">
        <v>72</v>
      </c>
      <c r="C6200" s="89" t="s">
        <v>48</v>
      </c>
      <c r="D6200" s="90">
        <v>44911</v>
      </c>
      <c r="AI6200" s="89">
        <v>52.064630999999999</v>
      </c>
    </row>
    <row r="6201" spans="1:35" s="89" customFormat="1" x14ac:dyDescent="0.45">
      <c r="A6201" s="89" t="s">
        <v>71</v>
      </c>
      <c r="B6201" s="89" t="s">
        <v>72</v>
      </c>
      <c r="C6201" s="89" t="s">
        <v>48</v>
      </c>
      <c r="D6201" s="90">
        <v>44912</v>
      </c>
      <c r="AI6201" s="89">
        <v>52.064630999999999</v>
      </c>
    </row>
    <row r="6202" spans="1:35" s="89" customFormat="1" x14ac:dyDescent="0.45">
      <c r="A6202" s="89" t="s">
        <v>71</v>
      </c>
      <c r="B6202" s="89" t="s">
        <v>72</v>
      </c>
      <c r="C6202" s="89" t="s">
        <v>48</v>
      </c>
      <c r="D6202" s="90">
        <v>44913</v>
      </c>
      <c r="AI6202" s="89">
        <v>52.064630999999999</v>
      </c>
    </row>
    <row r="6203" spans="1:35" s="89" customFormat="1" x14ac:dyDescent="0.45">
      <c r="A6203" s="89" t="s">
        <v>71</v>
      </c>
      <c r="B6203" s="89" t="s">
        <v>72</v>
      </c>
      <c r="C6203" s="89" t="s">
        <v>48</v>
      </c>
      <c r="D6203" s="90">
        <v>44914</v>
      </c>
      <c r="AI6203" s="89">
        <v>52.064630999999999</v>
      </c>
    </row>
    <row r="6204" spans="1:35" s="89" customFormat="1" x14ac:dyDescent="0.45">
      <c r="A6204" s="89" t="s">
        <v>71</v>
      </c>
      <c r="B6204" s="89" t="s">
        <v>72</v>
      </c>
      <c r="C6204" s="89" t="s">
        <v>48</v>
      </c>
      <c r="D6204" s="90">
        <v>44915</v>
      </c>
      <c r="AI6204" s="89">
        <v>52.064630999999999</v>
      </c>
    </row>
    <row r="6205" spans="1:35" s="89" customFormat="1" x14ac:dyDescent="0.45">
      <c r="A6205" s="89" t="s">
        <v>71</v>
      </c>
      <c r="B6205" s="89" t="s">
        <v>72</v>
      </c>
      <c r="C6205" s="89" t="s">
        <v>48</v>
      </c>
      <c r="D6205" s="90">
        <v>44916</v>
      </c>
      <c r="AI6205" s="89">
        <v>52.064630999999999</v>
      </c>
    </row>
    <row r="6206" spans="1:35" s="89" customFormat="1" x14ac:dyDescent="0.45">
      <c r="A6206" s="89" t="s">
        <v>71</v>
      </c>
      <c r="B6206" s="89" t="s">
        <v>72</v>
      </c>
      <c r="C6206" s="89" t="s">
        <v>48</v>
      </c>
      <c r="D6206" s="90">
        <v>44917</v>
      </c>
      <c r="AI6206" s="89">
        <v>52.064630999999999</v>
      </c>
    </row>
    <row r="6207" spans="1:35" s="89" customFormat="1" x14ac:dyDescent="0.45">
      <c r="A6207" s="89" t="s">
        <v>71</v>
      </c>
      <c r="B6207" s="89" t="s">
        <v>72</v>
      </c>
      <c r="C6207" s="89" t="s">
        <v>48</v>
      </c>
      <c r="D6207" s="90">
        <v>44918</v>
      </c>
      <c r="AI6207" s="89">
        <v>52.064630999999999</v>
      </c>
    </row>
    <row r="6208" spans="1:35" s="89" customFormat="1" x14ac:dyDescent="0.45">
      <c r="A6208" s="89" t="s">
        <v>71</v>
      </c>
      <c r="B6208" s="89" t="s">
        <v>72</v>
      </c>
      <c r="C6208" s="89" t="s">
        <v>48</v>
      </c>
      <c r="D6208" s="90">
        <v>44919</v>
      </c>
      <c r="AI6208" s="89">
        <v>52.064630999999999</v>
      </c>
    </row>
    <row r="6209" spans="1:35" s="89" customFormat="1" x14ac:dyDescent="0.45">
      <c r="A6209" s="89" t="s">
        <v>71</v>
      </c>
      <c r="B6209" s="89" t="s">
        <v>72</v>
      </c>
      <c r="C6209" s="89" t="s">
        <v>48</v>
      </c>
      <c r="D6209" s="90">
        <v>44920</v>
      </c>
      <c r="AI6209" s="89">
        <v>52.064630999999999</v>
      </c>
    </row>
    <row r="6210" spans="1:35" s="89" customFormat="1" x14ac:dyDescent="0.45">
      <c r="A6210" s="89" t="s">
        <v>71</v>
      </c>
      <c r="B6210" s="89" t="s">
        <v>72</v>
      </c>
      <c r="C6210" s="89" t="s">
        <v>48</v>
      </c>
      <c r="D6210" s="90">
        <v>44921</v>
      </c>
      <c r="AI6210" s="89">
        <v>52.064630999999999</v>
      </c>
    </row>
    <row r="6211" spans="1:35" s="89" customFormat="1" x14ac:dyDescent="0.45">
      <c r="A6211" s="89" t="s">
        <v>71</v>
      </c>
      <c r="B6211" s="89" t="s">
        <v>72</v>
      </c>
      <c r="C6211" s="89" t="s">
        <v>48</v>
      </c>
      <c r="D6211" s="90">
        <v>44922</v>
      </c>
      <c r="AI6211" s="89">
        <v>52.064630999999999</v>
      </c>
    </row>
    <row r="6212" spans="1:35" s="89" customFormat="1" x14ac:dyDescent="0.45">
      <c r="A6212" s="89" t="s">
        <v>71</v>
      </c>
      <c r="B6212" s="89" t="s">
        <v>72</v>
      </c>
      <c r="C6212" s="89" t="s">
        <v>48</v>
      </c>
      <c r="D6212" s="90">
        <v>44923</v>
      </c>
      <c r="AI6212" s="89">
        <v>52.064630999999999</v>
      </c>
    </row>
    <row r="6213" spans="1:35" s="89" customFormat="1" x14ac:dyDescent="0.45">
      <c r="A6213" s="89" t="s">
        <v>71</v>
      </c>
      <c r="B6213" s="89" t="s">
        <v>72</v>
      </c>
      <c r="C6213" s="89" t="s">
        <v>48</v>
      </c>
      <c r="D6213" s="90">
        <v>44924</v>
      </c>
      <c r="AI6213" s="89">
        <v>52.064630999999999</v>
      </c>
    </row>
    <row r="6214" spans="1:35" s="89" customFormat="1" x14ac:dyDescent="0.45">
      <c r="A6214" s="89" t="s">
        <v>71</v>
      </c>
      <c r="B6214" s="89" t="s">
        <v>72</v>
      </c>
      <c r="C6214" s="89" t="s">
        <v>48</v>
      </c>
      <c r="D6214" s="90">
        <v>44925</v>
      </c>
      <c r="AI6214" s="89">
        <v>52.064630999999999</v>
      </c>
    </row>
    <row r="6215" spans="1:35" s="89" customFormat="1" x14ac:dyDescent="0.45">
      <c r="A6215" s="89" t="s">
        <v>71</v>
      </c>
      <c r="B6215" s="89" t="s">
        <v>72</v>
      </c>
      <c r="C6215" s="89" t="s">
        <v>48</v>
      </c>
      <c r="D6215" s="90">
        <v>44926</v>
      </c>
      <c r="AI6215" s="89">
        <v>52.064630999999999</v>
      </c>
    </row>
    <row r="6216" spans="1:35" s="89" customFormat="1" x14ac:dyDescent="0.45">
      <c r="A6216" s="89" t="s">
        <v>71</v>
      </c>
      <c r="B6216" s="89" t="s">
        <v>72</v>
      </c>
      <c r="C6216" s="89" t="s">
        <v>47</v>
      </c>
      <c r="D6216" s="90">
        <v>44562</v>
      </c>
      <c r="AC6216" s="89">
        <v>525.26411199999995</v>
      </c>
      <c r="AI6216" s="89">
        <v>638.34031519999996</v>
      </c>
    </row>
    <row r="6217" spans="1:35" s="89" customFormat="1" x14ac:dyDescent="0.45">
      <c r="A6217" s="89" t="s">
        <v>71</v>
      </c>
      <c r="B6217" s="89" t="s">
        <v>72</v>
      </c>
      <c r="C6217" s="89" t="s">
        <v>47</v>
      </c>
      <c r="D6217" s="90">
        <v>44563</v>
      </c>
      <c r="AC6217" s="89">
        <v>525.26411199999995</v>
      </c>
      <c r="AI6217" s="89">
        <v>638.34031519999996</v>
      </c>
    </row>
    <row r="6218" spans="1:35" s="89" customFormat="1" x14ac:dyDescent="0.45">
      <c r="A6218" s="89" t="s">
        <v>71</v>
      </c>
      <c r="B6218" s="89" t="s">
        <v>72</v>
      </c>
      <c r="C6218" s="89" t="s">
        <v>47</v>
      </c>
      <c r="D6218" s="90">
        <v>44564</v>
      </c>
      <c r="AC6218" s="89">
        <v>525.26411199999995</v>
      </c>
      <c r="AI6218" s="89">
        <v>638.34031519999996</v>
      </c>
    </row>
    <row r="6219" spans="1:35" s="89" customFormat="1" x14ac:dyDescent="0.45">
      <c r="A6219" s="89" t="s">
        <v>71</v>
      </c>
      <c r="B6219" s="89" t="s">
        <v>72</v>
      </c>
      <c r="C6219" s="89" t="s">
        <v>47</v>
      </c>
      <c r="D6219" s="90">
        <v>44565</v>
      </c>
      <c r="AC6219" s="89">
        <v>525.26411199999995</v>
      </c>
      <c r="AI6219" s="89">
        <v>638.34031519999996</v>
      </c>
    </row>
    <row r="6220" spans="1:35" s="89" customFormat="1" x14ac:dyDescent="0.45">
      <c r="A6220" s="89" t="s">
        <v>71</v>
      </c>
      <c r="B6220" s="89" t="s">
        <v>72</v>
      </c>
      <c r="C6220" s="89" t="s">
        <v>47</v>
      </c>
      <c r="D6220" s="90">
        <v>44566</v>
      </c>
      <c r="AC6220" s="89">
        <v>525.26411199999995</v>
      </c>
      <c r="AI6220" s="89">
        <v>638.34031519999996</v>
      </c>
    </row>
    <row r="6221" spans="1:35" s="89" customFormat="1" x14ac:dyDescent="0.45">
      <c r="A6221" s="89" t="s">
        <v>71</v>
      </c>
      <c r="B6221" s="89" t="s">
        <v>72</v>
      </c>
      <c r="C6221" s="89" t="s">
        <v>47</v>
      </c>
      <c r="D6221" s="90">
        <v>44567</v>
      </c>
      <c r="AC6221" s="89">
        <v>525.26411199999995</v>
      </c>
      <c r="AI6221" s="89">
        <v>638.34031519999996</v>
      </c>
    </row>
    <row r="6222" spans="1:35" s="89" customFormat="1" x14ac:dyDescent="0.45">
      <c r="A6222" s="89" t="s">
        <v>71</v>
      </c>
      <c r="B6222" s="89" t="s">
        <v>72</v>
      </c>
      <c r="C6222" s="89" t="s">
        <v>47</v>
      </c>
      <c r="D6222" s="90">
        <v>44568</v>
      </c>
      <c r="AC6222" s="89">
        <v>525.26411199999995</v>
      </c>
      <c r="AI6222" s="89">
        <v>638.34031519999996</v>
      </c>
    </row>
    <row r="6223" spans="1:35" s="89" customFormat="1" x14ac:dyDescent="0.45">
      <c r="A6223" s="89" t="s">
        <v>71</v>
      </c>
      <c r="B6223" s="89" t="s">
        <v>72</v>
      </c>
      <c r="C6223" s="89" t="s">
        <v>47</v>
      </c>
      <c r="D6223" s="90">
        <v>44569</v>
      </c>
      <c r="AC6223" s="89">
        <v>525.26411199999995</v>
      </c>
      <c r="AI6223" s="89">
        <v>638.34031519999996</v>
      </c>
    </row>
    <row r="6224" spans="1:35" s="89" customFormat="1" x14ac:dyDescent="0.45">
      <c r="A6224" s="89" t="s">
        <v>71</v>
      </c>
      <c r="B6224" s="89" t="s">
        <v>72</v>
      </c>
      <c r="C6224" s="89" t="s">
        <v>47</v>
      </c>
      <c r="D6224" s="90">
        <v>44570</v>
      </c>
      <c r="AC6224" s="89">
        <v>525.26411199999995</v>
      </c>
      <c r="AI6224" s="89">
        <v>638.34031519999996</v>
      </c>
    </row>
    <row r="6225" spans="1:35" s="89" customFormat="1" x14ac:dyDescent="0.45">
      <c r="A6225" s="89" t="s">
        <v>71</v>
      </c>
      <c r="B6225" s="89" t="s">
        <v>72</v>
      </c>
      <c r="C6225" s="89" t="s">
        <v>47</v>
      </c>
      <c r="D6225" s="90">
        <v>44571</v>
      </c>
      <c r="AC6225" s="89">
        <v>525.26411199999995</v>
      </c>
      <c r="AI6225" s="89">
        <v>638.34031519999996</v>
      </c>
    </row>
    <row r="6226" spans="1:35" s="89" customFormat="1" x14ac:dyDescent="0.45">
      <c r="A6226" s="89" t="s">
        <v>71</v>
      </c>
      <c r="B6226" s="89" t="s">
        <v>72</v>
      </c>
      <c r="C6226" s="89" t="s">
        <v>47</v>
      </c>
      <c r="D6226" s="90">
        <v>44572</v>
      </c>
      <c r="AC6226" s="89">
        <v>525.26411199999995</v>
      </c>
      <c r="AI6226" s="89">
        <v>638.34031519999996</v>
      </c>
    </row>
    <row r="6227" spans="1:35" s="89" customFormat="1" x14ac:dyDescent="0.45">
      <c r="A6227" s="89" t="s">
        <v>71</v>
      </c>
      <c r="B6227" s="89" t="s">
        <v>72</v>
      </c>
      <c r="C6227" s="89" t="s">
        <v>47</v>
      </c>
      <c r="D6227" s="90">
        <v>44573</v>
      </c>
      <c r="AC6227" s="89">
        <v>525.26411199999995</v>
      </c>
      <c r="AI6227" s="89">
        <v>638.34031519999996</v>
      </c>
    </row>
    <row r="6228" spans="1:35" s="89" customFormat="1" x14ac:dyDescent="0.45">
      <c r="A6228" s="89" t="s">
        <v>71</v>
      </c>
      <c r="B6228" s="89" t="s">
        <v>72</v>
      </c>
      <c r="C6228" s="89" t="s">
        <v>47</v>
      </c>
      <c r="D6228" s="90">
        <v>44574</v>
      </c>
      <c r="AC6228" s="89">
        <v>525.26411199999995</v>
      </c>
      <c r="AI6228" s="89">
        <v>638.34031519999996</v>
      </c>
    </row>
    <row r="6229" spans="1:35" s="89" customFormat="1" x14ac:dyDescent="0.45">
      <c r="A6229" s="89" t="s">
        <v>71</v>
      </c>
      <c r="B6229" s="89" t="s">
        <v>72</v>
      </c>
      <c r="C6229" s="89" t="s">
        <v>47</v>
      </c>
      <c r="D6229" s="90">
        <v>44575</v>
      </c>
      <c r="AC6229" s="89">
        <v>525.26411199999995</v>
      </c>
      <c r="AI6229" s="89">
        <v>638.34031519999996</v>
      </c>
    </row>
    <row r="6230" spans="1:35" s="89" customFormat="1" x14ac:dyDescent="0.45">
      <c r="A6230" s="89" t="s">
        <v>71</v>
      </c>
      <c r="B6230" s="89" t="s">
        <v>72</v>
      </c>
      <c r="C6230" s="89" t="s">
        <v>47</v>
      </c>
      <c r="D6230" s="90">
        <v>44576</v>
      </c>
      <c r="AC6230" s="89">
        <v>525.26411199999995</v>
      </c>
      <c r="AI6230" s="89">
        <v>638.34031519999996</v>
      </c>
    </row>
    <row r="6231" spans="1:35" s="89" customFormat="1" x14ac:dyDescent="0.45">
      <c r="A6231" s="89" t="s">
        <v>71</v>
      </c>
      <c r="B6231" s="89" t="s">
        <v>72</v>
      </c>
      <c r="C6231" s="89" t="s">
        <v>47</v>
      </c>
      <c r="D6231" s="90">
        <v>44577</v>
      </c>
      <c r="AC6231" s="89">
        <v>525.26411199999995</v>
      </c>
      <c r="AI6231" s="89">
        <v>638.34031519999996</v>
      </c>
    </row>
    <row r="6232" spans="1:35" s="89" customFormat="1" x14ac:dyDescent="0.45">
      <c r="A6232" s="89" t="s">
        <v>71</v>
      </c>
      <c r="B6232" s="89" t="s">
        <v>72</v>
      </c>
      <c r="C6232" s="89" t="s">
        <v>47</v>
      </c>
      <c r="D6232" s="90">
        <v>44578</v>
      </c>
      <c r="AC6232" s="89">
        <v>525.26411199999995</v>
      </c>
      <c r="AI6232" s="89">
        <v>638.34031519999996</v>
      </c>
    </row>
    <row r="6233" spans="1:35" s="89" customFormat="1" x14ac:dyDescent="0.45">
      <c r="A6233" s="89" t="s">
        <v>71</v>
      </c>
      <c r="B6233" s="89" t="s">
        <v>72</v>
      </c>
      <c r="C6233" s="89" t="s">
        <v>47</v>
      </c>
      <c r="D6233" s="90">
        <v>44579</v>
      </c>
      <c r="AC6233" s="89">
        <v>525.26411199999995</v>
      </c>
      <c r="AI6233" s="89">
        <v>638.34031519999996</v>
      </c>
    </row>
    <row r="6234" spans="1:35" s="89" customFormat="1" x14ac:dyDescent="0.45">
      <c r="A6234" s="89" t="s">
        <v>71</v>
      </c>
      <c r="B6234" s="89" t="s">
        <v>72</v>
      </c>
      <c r="C6234" s="89" t="s">
        <v>47</v>
      </c>
      <c r="D6234" s="90">
        <v>44580</v>
      </c>
      <c r="AC6234" s="89">
        <v>525.26411199999995</v>
      </c>
      <c r="AI6234" s="89">
        <v>638.34031519999996</v>
      </c>
    </row>
    <row r="6235" spans="1:35" s="89" customFormat="1" x14ac:dyDescent="0.45">
      <c r="A6235" s="89" t="s">
        <v>71</v>
      </c>
      <c r="B6235" s="89" t="s">
        <v>72</v>
      </c>
      <c r="C6235" s="89" t="s">
        <v>47</v>
      </c>
      <c r="D6235" s="90">
        <v>44581</v>
      </c>
      <c r="AC6235" s="89">
        <v>525.26411199999995</v>
      </c>
      <c r="AI6235" s="89">
        <v>638.34031519999996</v>
      </c>
    </row>
    <row r="6236" spans="1:35" s="89" customFormat="1" x14ac:dyDescent="0.45">
      <c r="A6236" s="89" t="s">
        <v>71</v>
      </c>
      <c r="B6236" s="89" t="s">
        <v>72</v>
      </c>
      <c r="C6236" s="89" t="s">
        <v>47</v>
      </c>
      <c r="D6236" s="90">
        <v>44582</v>
      </c>
      <c r="AC6236" s="89">
        <v>525.26411199999995</v>
      </c>
      <c r="AI6236" s="89">
        <v>638.34031519999996</v>
      </c>
    </row>
    <row r="6237" spans="1:35" s="89" customFormat="1" x14ac:dyDescent="0.45">
      <c r="A6237" s="89" t="s">
        <v>71</v>
      </c>
      <c r="B6237" s="89" t="s">
        <v>72</v>
      </c>
      <c r="C6237" s="89" t="s">
        <v>47</v>
      </c>
      <c r="D6237" s="90">
        <v>44583</v>
      </c>
      <c r="AC6237" s="89">
        <v>525.26411199999995</v>
      </c>
      <c r="AI6237" s="89">
        <v>638.34031519999996</v>
      </c>
    </row>
    <row r="6238" spans="1:35" s="89" customFormat="1" x14ac:dyDescent="0.45">
      <c r="A6238" s="89" t="s">
        <v>71</v>
      </c>
      <c r="B6238" s="89" t="s">
        <v>72</v>
      </c>
      <c r="C6238" s="89" t="s">
        <v>47</v>
      </c>
      <c r="D6238" s="90">
        <v>44584</v>
      </c>
      <c r="AC6238" s="89">
        <v>525.26411199999995</v>
      </c>
      <c r="AI6238" s="89">
        <v>638.34031519999996</v>
      </c>
    </row>
    <row r="6239" spans="1:35" s="89" customFormat="1" x14ac:dyDescent="0.45">
      <c r="A6239" s="89" t="s">
        <v>71</v>
      </c>
      <c r="B6239" s="89" t="s">
        <v>72</v>
      </c>
      <c r="C6239" s="89" t="s">
        <v>47</v>
      </c>
      <c r="D6239" s="90">
        <v>44585</v>
      </c>
      <c r="AC6239" s="89">
        <v>525.26411199999995</v>
      </c>
      <c r="AI6239" s="89">
        <v>638.34031519999996</v>
      </c>
    </row>
    <row r="6240" spans="1:35" s="89" customFormat="1" x14ac:dyDescent="0.45">
      <c r="A6240" s="89" t="s">
        <v>71</v>
      </c>
      <c r="B6240" s="89" t="s">
        <v>72</v>
      </c>
      <c r="C6240" s="89" t="s">
        <v>47</v>
      </c>
      <c r="D6240" s="90">
        <v>44586</v>
      </c>
      <c r="AC6240" s="89">
        <v>525.26411199999995</v>
      </c>
      <c r="AI6240" s="89">
        <v>638.34031519999996</v>
      </c>
    </row>
    <row r="6241" spans="1:35" s="89" customFormat="1" x14ac:dyDescent="0.45">
      <c r="A6241" s="89" t="s">
        <v>71</v>
      </c>
      <c r="B6241" s="89" t="s">
        <v>72</v>
      </c>
      <c r="C6241" s="89" t="s">
        <v>47</v>
      </c>
      <c r="D6241" s="90">
        <v>44587</v>
      </c>
      <c r="AC6241" s="89">
        <v>525.26411199999995</v>
      </c>
      <c r="AI6241" s="89">
        <v>638.34031519999996</v>
      </c>
    </row>
    <row r="6242" spans="1:35" s="89" customFormat="1" x14ac:dyDescent="0.45">
      <c r="A6242" s="89" t="s">
        <v>71</v>
      </c>
      <c r="B6242" s="89" t="s">
        <v>72</v>
      </c>
      <c r="C6242" s="89" t="s">
        <v>47</v>
      </c>
      <c r="D6242" s="90">
        <v>44588</v>
      </c>
      <c r="AC6242" s="89">
        <v>525.26411199999995</v>
      </c>
      <c r="AI6242" s="89">
        <v>638.34031519999996</v>
      </c>
    </row>
    <row r="6243" spans="1:35" s="89" customFormat="1" x14ac:dyDescent="0.45">
      <c r="A6243" s="89" t="s">
        <v>71</v>
      </c>
      <c r="B6243" s="89" t="s">
        <v>72</v>
      </c>
      <c r="C6243" s="89" t="s">
        <v>47</v>
      </c>
      <c r="D6243" s="90">
        <v>44589</v>
      </c>
      <c r="AC6243" s="89">
        <v>525.26411199999995</v>
      </c>
      <c r="AI6243" s="89">
        <v>638.34031519999996</v>
      </c>
    </row>
    <row r="6244" spans="1:35" s="89" customFormat="1" x14ac:dyDescent="0.45">
      <c r="A6244" s="89" t="s">
        <v>71</v>
      </c>
      <c r="B6244" s="89" t="s">
        <v>72</v>
      </c>
      <c r="C6244" s="89" t="s">
        <v>47</v>
      </c>
      <c r="D6244" s="90">
        <v>44590</v>
      </c>
      <c r="AC6244" s="89">
        <v>525.26411199999995</v>
      </c>
      <c r="AI6244" s="89">
        <v>638.34031519999996</v>
      </c>
    </row>
    <row r="6245" spans="1:35" s="89" customFormat="1" x14ac:dyDescent="0.45">
      <c r="A6245" s="89" t="s">
        <v>71</v>
      </c>
      <c r="B6245" s="89" t="s">
        <v>72</v>
      </c>
      <c r="C6245" s="89" t="s">
        <v>47</v>
      </c>
      <c r="D6245" s="90">
        <v>44591</v>
      </c>
      <c r="AC6245" s="89">
        <v>525.26411199999995</v>
      </c>
      <c r="AI6245" s="89">
        <v>638.34031519999996</v>
      </c>
    </row>
    <row r="6246" spans="1:35" s="89" customFormat="1" x14ac:dyDescent="0.45">
      <c r="A6246" s="89" t="s">
        <v>71</v>
      </c>
      <c r="B6246" s="89" t="s">
        <v>72</v>
      </c>
      <c r="C6246" s="89" t="s">
        <v>47</v>
      </c>
      <c r="D6246" s="90">
        <v>44592</v>
      </c>
      <c r="AC6246" s="89">
        <v>525.26411199999995</v>
      </c>
      <c r="AI6246" s="89">
        <v>638.34031519999996</v>
      </c>
    </row>
    <row r="6247" spans="1:35" s="89" customFormat="1" x14ac:dyDescent="0.45">
      <c r="A6247" s="89" t="s">
        <v>71</v>
      </c>
      <c r="B6247" s="89" t="s">
        <v>72</v>
      </c>
      <c r="C6247" s="89" t="s">
        <v>47</v>
      </c>
      <c r="D6247" s="90">
        <v>44593</v>
      </c>
      <c r="AC6247" s="89">
        <v>525.26411199999995</v>
      </c>
      <c r="AI6247" s="89">
        <v>638.34031519999996</v>
      </c>
    </row>
    <row r="6248" spans="1:35" s="89" customFormat="1" x14ac:dyDescent="0.45">
      <c r="A6248" s="89" t="s">
        <v>71</v>
      </c>
      <c r="B6248" s="89" t="s">
        <v>72</v>
      </c>
      <c r="C6248" s="89" t="s">
        <v>47</v>
      </c>
      <c r="D6248" s="90">
        <v>44594</v>
      </c>
      <c r="AC6248" s="89">
        <v>525.26411199999995</v>
      </c>
      <c r="AI6248" s="89">
        <v>638.34031519999996</v>
      </c>
    </row>
    <row r="6249" spans="1:35" s="89" customFormat="1" x14ac:dyDescent="0.45">
      <c r="A6249" s="89" t="s">
        <v>71</v>
      </c>
      <c r="B6249" s="89" t="s">
        <v>72</v>
      </c>
      <c r="C6249" s="89" t="s">
        <v>47</v>
      </c>
      <c r="D6249" s="90">
        <v>44595</v>
      </c>
      <c r="AC6249" s="89">
        <v>525.26411199999995</v>
      </c>
      <c r="AI6249" s="89">
        <v>638.34031519999996</v>
      </c>
    </row>
    <row r="6250" spans="1:35" s="89" customFormat="1" x14ac:dyDescent="0.45">
      <c r="A6250" s="89" t="s">
        <v>71</v>
      </c>
      <c r="B6250" s="89" t="s">
        <v>72</v>
      </c>
      <c r="C6250" s="89" t="s">
        <v>47</v>
      </c>
      <c r="D6250" s="90">
        <v>44596</v>
      </c>
      <c r="AC6250" s="89">
        <v>525.26411199999995</v>
      </c>
      <c r="AI6250" s="89">
        <v>638.34031519999996</v>
      </c>
    </row>
    <row r="6251" spans="1:35" s="89" customFormat="1" x14ac:dyDescent="0.45">
      <c r="A6251" s="89" t="s">
        <v>71</v>
      </c>
      <c r="B6251" s="89" t="s">
        <v>72</v>
      </c>
      <c r="C6251" s="89" t="s">
        <v>47</v>
      </c>
      <c r="D6251" s="90">
        <v>44597</v>
      </c>
      <c r="AC6251" s="89">
        <v>525.26411199999995</v>
      </c>
      <c r="AI6251" s="89">
        <v>638.34031519999996</v>
      </c>
    </row>
    <row r="6252" spans="1:35" s="89" customFormat="1" x14ac:dyDescent="0.45">
      <c r="A6252" s="89" t="s">
        <v>71</v>
      </c>
      <c r="B6252" s="89" t="s">
        <v>72</v>
      </c>
      <c r="C6252" s="89" t="s">
        <v>47</v>
      </c>
      <c r="D6252" s="90">
        <v>44598</v>
      </c>
      <c r="AC6252" s="89">
        <v>525.26411199999995</v>
      </c>
      <c r="AI6252" s="89">
        <v>638.34031519999996</v>
      </c>
    </row>
    <row r="6253" spans="1:35" s="89" customFormat="1" x14ac:dyDescent="0.45">
      <c r="A6253" s="89" t="s">
        <v>71</v>
      </c>
      <c r="B6253" s="89" t="s">
        <v>72</v>
      </c>
      <c r="C6253" s="89" t="s">
        <v>47</v>
      </c>
      <c r="D6253" s="90">
        <v>44599</v>
      </c>
      <c r="AC6253" s="89">
        <v>525.26411199999995</v>
      </c>
      <c r="AI6253" s="89">
        <v>638.34031519999996</v>
      </c>
    </row>
    <row r="6254" spans="1:35" s="89" customFormat="1" x14ac:dyDescent="0.45">
      <c r="A6254" s="89" t="s">
        <v>71</v>
      </c>
      <c r="B6254" s="89" t="s">
        <v>72</v>
      </c>
      <c r="C6254" s="89" t="s">
        <v>47</v>
      </c>
      <c r="D6254" s="90">
        <v>44600</v>
      </c>
      <c r="AC6254" s="89">
        <v>525.26411199999995</v>
      </c>
      <c r="AI6254" s="89">
        <v>638.34031519999996</v>
      </c>
    </row>
    <row r="6255" spans="1:35" s="89" customFormat="1" x14ac:dyDescent="0.45">
      <c r="A6255" s="89" t="s">
        <v>71</v>
      </c>
      <c r="B6255" s="89" t="s">
        <v>72</v>
      </c>
      <c r="C6255" s="89" t="s">
        <v>47</v>
      </c>
      <c r="D6255" s="90">
        <v>44601</v>
      </c>
      <c r="AC6255" s="89">
        <v>525.26411199999995</v>
      </c>
      <c r="AI6255" s="89">
        <v>638.34031519999996</v>
      </c>
    </row>
    <row r="6256" spans="1:35" s="89" customFormat="1" x14ac:dyDescent="0.45">
      <c r="A6256" s="89" t="s">
        <v>71</v>
      </c>
      <c r="B6256" s="89" t="s">
        <v>72</v>
      </c>
      <c r="C6256" s="89" t="s">
        <v>47</v>
      </c>
      <c r="D6256" s="90">
        <v>44602</v>
      </c>
      <c r="AC6256" s="89">
        <v>525.26411199999995</v>
      </c>
      <c r="AI6256" s="89">
        <v>638.34031519999996</v>
      </c>
    </row>
    <row r="6257" spans="1:35" s="89" customFormat="1" x14ac:dyDescent="0.45">
      <c r="A6257" s="89" t="s">
        <v>71</v>
      </c>
      <c r="B6257" s="89" t="s">
        <v>72</v>
      </c>
      <c r="C6257" s="89" t="s">
        <v>47</v>
      </c>
      <c r="D6257" s="90">
        <v>44603</v>
      </c>
      <c r="AC6257" s="89">
        <v>525.26411199999995</v>
      </c>
      <c r="AI6257" s="89">
        <v>638.34031519999996</v>
      </c>
    </row>
    <row r="6258" spans="1:35" s="89" customFormat="1" x14ac:dyDescent="0.45">
      <c r="A6258" s="89" t="s">
        <v>71</v>
      </c>
      <c r="B6258" s="89" t="s">
        <v>72</v>
      </c>
      <c r="C6258" s="89" t="s">
        <v>47</v>
      </c>
      <c r="D6258" s="90">
        <v>44604</v>
      </c>
      <c r="AC6258" s="89">
        <v>525.26411199999995</v>
      </c>
      <c r="AI6258" s="89">
        <v>638.34031519999996</v>
      </c>
    </row>
    <row r="6259" spans="1:35" s="89" customFormat="1" x14ac:dyDescent="0.45">
      <c r="A6259" s="89" t="s">
        <v>71</v>
      </c>
      <c r="B6259" s="89" t="s">
        <v>72</v>
      </c>
      <c r="C6259" s="89" t="s">
        <v>47</v>
      </c>
      <c r="D6259" s="90">
        <v>44605</v>
      </c>
      <c r="AC6259" s="89">
        <v>525.26411199999995</v>
      </c>
      <c r="AI6259" s="89">
        <v>638.34031519999996</v>
      </c>
    </row>
    <row r="6260" spans="1:35" s="89" customFormat="1" x14ac:dyDescent="0.45">
      <c r="A6260" s="89" t="s">
        <v>71</v>
      </c>
      <c r="B6260" s="89" t="s">
        <v>72</v>
      </c>
      <c r="C6260" s="89" t="s">
        <v>47</v>
      </c>
      <c r="D6260" s="90">
        <v>44606</v>
      </c>
      <c r="AC6260" s="89">
        <v>525.26411199999995</v>
      </c>
      <c r="AI6260" s="89">
        <v>638.34031519999996</v>
      </c>
    </row>
    <row r="6261" spans="1:35" s="89" customFormat="1" x14ac:dyDescent="0.45">
      <c r="A6261" s="89" t="s">
        <v>71</v>
      </c>
      <c r="B6261" s="89" t="s">
        <v>72</v>
      </c>
      <c r="C6261" s="89" t="s">
        <v>47</v>
      </c>
      <c r="D6261" s="90">
        <v>44607</v>
      </c>
      <c r="AC6261" s="89">
        <v>525.26411199999995</v>
      </c>
      <c r="AI6261" s="89">
        <v>638.34031519999996</v>
      </c>
    </row>
    <row r="6262" spans="1:35" s="89" customFormat="1" x14ac:dyDescent="0.45">
      <c r="A6262" s="89" t="s">
        <v>71</v>
      </c>
      <c r="B6262" s="89" t="s">
        <v>72</v>
      </c>
      <c r="C6262" s="89" t="s">
        <v>47</v>
      </c>
      <c r="D6262" s="90">
        <v>44608</v>
      </c>
      <c r="AC6262" s="89">
        <v>525.26411199999995</v>
      </c>
      <c r="AI6262" s="89">
        <v>638.34031519999996</v>
      </c>
    </row>
    <row r="6263" spans="1:35" s="89" customFormat="1" x14ac:dyDescent="0.45">
      <c r="A6263" s="89" t="s">
        <v>71</v>
      </c>
      <c r="B6263" s="89" t="s">
        <v>72</v>
      </c>
      <c r="C6263" s="89" t="s">
        <v>47</v>
      </c>
      <c r="D6263" s="90">
        <v>44609</v>
      </c>
      <c r="AC6263" s="89">
        <v>525.26411199999995</v>
      </c>
      <c r="AI6263" s="89">
        <v>638.34031519999996</v>
      </c>
    </row>
    <row r="6264" spans="1:35" s="89" customFormat="1" x14ac:dyDescent="0.45">
      <c r="A6264" s="89" t="s">
        <v>71</v>
      </c>
      <c r="B6264" s="89" t="s">
        <v>72</v>
      </c>
      <c r="C6264" s="89" t="s">
        <v>47</v>
      </c>
      <c r="D6264" s="90">
        <v>44610</v>
      </c>
      <c r="AC6264" s="89">
        <v>525.26411199999995</v>
      </c>
      <c r="AI6264" s="89">
        <v>638.34031519999996</v>
      </c>
    </row>
    <row r="6265" spans="1:35" s="89" customFormat="1" x14ac:dyDescent="0.45">
      <c r="A6265" s="89" t="s">
        <v>71</v>
      </c>
      <c r="B6265" s="89" t="s">
        <v>72</v>
      </c>
      <c r="C6265" s="89" t="s">
        <v>47</v>
      </c>
      <c r="D6265" s="90">
        <v>44611</v>
      </c>
      <c r="AC6265" s="89">
        <v>525.26411199999995</v>
      </c>
      <c r="AI6265" s="89">
        <v>638.34031519999996</v>
      </c>
    </row>
    <row r="6266" spans="1:35" s="89" customFormat="1" x14ac:dyDescent="0.45">
      <c r="A6266" s="89" t="s">
        <v>71</v>
      </c>
      <c r="B6266" s="89" t="s">
        <v>72</v>
      </c>
      <c r="C6266" s="89" t="s">
        <v>47</v>
      </c>
      <c r="D6266" s="90">
        <v>44612</v>
      </c>
      <c r="AC6266" s="89">
        <v>525.26411199999995</v>
      </c>
      <c r="AI6266" s="89">
        <v>638.34031519999996</v>
      </c>
    </row>
    <row r="6267" spans="1:35" s="89" customFormat="1" x14ac:dyDescent="0.45">
      <c r="A6267" s="89" t="s">
        <v>71</v>
      </c>
      <c r="B6267" s="89" t="s">
        <v>72</v>
      </c>
      <c r="C6267" s="89" t="s">
        <v>47</v>
      </c>
      <c r="D6267" s="90">
        <v>44613</v>
      </c>
      <c r="AC6267" s="89">
        <v>525.26411199999995</v>
      </c>
      <c r="AI6267" s="89">
        <v>638.34031519999996</v>
      </c>
    </row>
    <row r="6268" spans="1:35" s="89" customFormat="1" x14ac:dyDescent="0.45">
      <c r="A6268" s="89" t="s">
        <v>71</v>
      </c>
      <c r="B6268" s="89" t="s">
        <v>72</v>
      </c>
      <c r="C6268" s="89" t="s">
        <v>47</v>
      </c>
      <c r="D6268" s="90">
        <v>44614</v>
      </c>
      <c r="AC6268" s="89">
        <v>525.26411199999995</v>
      </c>
      <c r="AI6268" s="89">
        <v>638.34031519999996</v>
      </c>
    </row>
    <row r="6269" spans="1:35" s="89" customFormat="1" x14ac:dyDescent="0.45">
      <c r="A6269" s="89" t="s">
        <v>71</v>
      </c>
      <c r="B6269" s="89" t="s">
        <v>72</v>
      </c>
      <c r="C6269" s="89" t="s">
        <v>47</v>
      </c>
      <c r="D6269" s="90">
        <v>44615</v>
      </c>
      <c r="AC6269" s="89">
        <v>525.26411199999995</v>
      </c>
      <c r="AI6269" s="89">
        <v>638.34031519999996</v>
      </c>
    </row>
    <row r="6270" spans="1:35" s="89" customFormat="1" x14ac:dyDescent="0.45">
      <c r="A6270" s="89" t="s">
        <v>71</v>
      </c>
      <c r="B6270" s="89" t="s">
        <v>72</v>
      </c>
      <c r="C6270" s="89" t="s">
        <v>47</v>
      </c>
      <c r="D6270" s="90">
        <v>44616</v>
      </c>
      <c r="AC6270" s="89">
        <v>525.26411199999995</v>
      </c>
      <c r="AI6270" s="89">
        <v>638.34031519999996</v>
      </c>
    </row>
    <row r="6271" spans="1:35" s="89" customFormat="1" x14ac:dyDescent="0.45">
      <c r="A6271" s="89" t="s">
        <v>71</v>
      </c>
      <c r="B6271" s="89" t="s">
        <v>72</v>
      </c>
      <c r="C6271" s="89" t="s">
        <v>47</v>
      </c>
      <c r="D6271" s="90">
        <v>44617</v>
      </c>
      <c r="AC6271" s="89">
        <v>525.26411199999995</v>
      </c>
      <c r="AI6271" s="89">
        <v>638.34031519999996</v>
      </c>
    </row>
    <row r="6272" spans="1:35" s="89" customFormat="1" x14ac:dyDescent="0.45">
      <c r="A6272" s="89" t="s">
        <v>71</v>
      </c>
      <c r="B6272" s="89" t="s">
        <v>72</v>
      </c>
      <c r="C6272" s="89" t="s">
        <v>47</v>
      </c>
      <c r="D6272" s="90">
        <v>44618</v>
      </c>
      <c r="AC6272" s="89">
        <v>525.26411199999995</v>
      </c>
      <c r="AI6272" s="89">
        <v>638.34031519999996</v>
      </c>
    </row>
    <row r="6273" spans="1:35" s="89" customFormat="1" x14ac:dyDescent="0.45">
      <c r="A6273" s="89" t="s">
        <v>71</v>
      </c>
      <c r="B6273" s="89" t="s">
        <v>72</v>
      </c>
      <c r="C6273" s="89" t="s">
        <v>47</v>
      </c>
      <c r="D6273" s="90">
        <v>44619</v>
      </c>
      <c r="AC6273" s="89">
        <v>525.26411199999995</v>
      </c>
      <c r="AI6273" s="89">
        <v>638.34031519999996</v>
      </c>
    </row>
    <row r="6274" spans="1:35" s="89" customFormat="1" x14ac:dyDescent="0.45">
      <c r="A6274" s="89" t="s">
        <v>71</v>
      </c>
      <c r="B6274" s="89" t="s">
        <v>72</v>
      </c>
      <c r="C6274" s="89" t="s">
        <v>47</v>
      </c>
      <c r="D6274" s="90">
        <v>44620</v>
      </c>
      <c r="AC6274" s="89">
        <v>525.26411199999995</v>
      </c>
      <c r="AI6274" s="89">
        <v>638.34031519999996</v>
      </c>
    </row>
    <row r="6275" spans="1:35" s="89" customFormat="1" x14ac:dyDescent="0.45">
      <c r="A6275" s="89" t="s">
        <v>71</v>
      </c>
      <c r="B6275" s="89" t="s">
        <v>72</v>
      </c>
      <c r="C6275" s="89" t="s">
        <v>47</v>
      </c>
      <c r="D6275" s="90">
        <v>44621</v>
      </c>
      <c r="AC6275" s="89">
        <v>525.26411199999995</v>
      </c>
      <c r="AI6275" s="89">
        <v>638.34031519999996</v>
      </c>
    </row>
    <row r="6276" spans="1:35" s="89" customFormat="1" x14ac:dyDescent="0.45">
      <c r="A6276" s="89" t="s">
        <v>71</v>
      </c>
      <c r="B6276" s="89" t="s">
        <v>72</v>
      </c>
      <c r="C6276" s="89" t="s">
        <v>47</v>
      </c>
      <c r="D6276" s="90">
        <v>44622</v>
      </c>
      <c r="AC6276" s="89">
        <v>525.26411199999995</v>
      </c>
      <c r="AI6276" s="89">
        <v>638.34031519999996</v>
      </c>
    </row>
    <row r="6277" spans="1:35" s="89" customFormat="1" x14ac:dyDescent="0.45">
      <c r="A6277" s="89" t="s">
        <v>71</v>
      </c>
      <c r="B6277" s="89" t="s">
        <v>72</v>
      </c>
      <c r="C6277" s="89" t="s">
        <v>47</v>
      </c>
      <c r="D6277" s="90">
        <v>44623</v>
      </c>
      <c r="AC6277" s="89">
        <v>525.26411199999995</v>
      </c>
      <c r="AI6277" s="89">
        <v>638.34031519999996</v>
      </c>
    </row>
    <row r="6278" spans="1:35" s="89" customFormat="1" x14ac:dyDescent="0.45">
      <c r="A6278" s="89" t="s">
        <v>71</v>
      </c>
      <c r="B6278" s="89" t="s">
        <v>72</v>
      </c>
      <c r="C6278" s="89" t="s">
        <v>47</v>
      </c>
      <c r="D6278" s="90">
        <v>44624</v>
      </c>
      <c r="AC6278" s="89">
        <v>525.26411199999995</v>
      </c>
      <c r="AI6278" s="89">
        <v>638.34031519999996</v>
      </c>
    </row>
    <row r="6279" spans="1:35" s="89" customFormat="1" x14ac:dyDescent="0.45">
      <c r="A6279" s="89" t="s">
        <v>71</v>
      </c>
      <c r="B6279" s="89" t="s">
        <v>72</v>
      </c>
      <c r="C6279" s="89" t="s">
        <v>47</v>
      </c>
      <c r="D6279" s="90">
        <v>44625</v>
      </c>
      <c r="AC6279" s="89">
        <v>525.26411199999995</v>
      </c>
      <c r="AI6279" s="89">
        <v>638.34031519999996</v>
      </c>
    </row>
    <row r="6280" spans="1:35" s="89" customFormat="1" x14ac:dyDescent="0.45">
      <c r="A6280" s="89" t="s">
        <v>71</v>
      </c>
      <c r="B6280" s="89" t="s">
        <v>72</v>
      </c>
      <c r="C6280" s="89" t="s">
        <v>47</v>
      </c>
      <c r="D6280" s="90">
        <v>44626</v>
      </c>
      <c r="AC6280" s="89">
        <v>525.26411199999995</v>
      </c>
      <c r="AI6280" s="89">
        <v>638.34031519999996</v>
      </c>
    </row>
    <row r="6281" spans="1:35" s="89" customFormat="1" x14ac:dyDescent="0.45">
      <c r="A6281" s="89" t="s">
        <v>71</v>
      </c>
      <c r="B6281" s="89" t="s">
        <v>72</v>
      </c>
      <c r="C6281" s="89" t="s">
        <v>47</v>
      </c>
      <c r="D6281" s="90">
        <v>44627</v>
      </c>
      <c r="AC6281" s="89">
        <v>525.26411199999995</v>
      </c>
      <c r="AI6281" s="89">
        <v>638.34031519999996</v>
      </c>
    </row>
    <row r="6282" spans="1:35" s="89" customFormat="1" x14ac:dyDescent="0.45">
      <c r="A6282" s="89" t="s">
        <v>71</v>
      </c>
      <c r="B6282" s="89" t="s">
        <v>72</v>
      </c>
      <c r="C6282" s="89" t="s">
        <v>47</v>
      </c>
      <c r="D6282" s="90">
        <v>44628</v>
      </c>
      <c r="AC6282" s="89">
        <v>525.26411199999995</v>
      </c>
      <c r="AI6282" s="89">
        <v>638.34031519999996</v>
      </c>
    </row>
    <row r="6283" spans="1:35" s="89" customFormat="1" x14ac:dyDescent="0.45">
      <c r="A6283" s="89" t="s">
        <v>71</v>
      </c>
      <c r="B6283" s="89" t="s">
        <v>72</v>
      </c>
      <c r="C6283" s="89" t="s">
        <v>47</v>
      </c>
      <c r="D6283" s="90">
        <v>44629</v>
      </c>
      <c r="AC6283" s="89">
        <v>525.26411199999995</v>
      </c>
      <c r="AI6283" s="89">
        <v>638.34031519999996</v>
      </c>
    </row>
    <row r="6284" spans="1:35" s="89" customFormat="1" x14ac:dyDescent="0.45">
      <c r="A6284" s="89" t="s">
        <v>71</v>
      </c>
      <c r="B6284" s="89" t="s">
        <v>72</v>
      </c>
      <c r="C6284" s="89" t="s">
        <v>47</v>
      </c>
      <c r="D6284" s="90">
        <v>44630</v>
      </c>
      <c r="AC6284" s="89">
        <v>525.26411199999995</v>
      </c>
      <c r="AI6284" s="89">
        <v>638.34031519999996</v>
      </c>
    </row>
    <row r="6285" spans="1:35" s="89" customFormat="1" x14ac:dyDescent="0.45">
      <c r="A6285" s="89" t="s">
        <v>71</v>
      </c>
      <c r="B6285" s="89" t="s">
        <v>72</v>
      </c>
      <c r="C6285" s="89" t="s">
        <v>47</v>
      </c>
      <c r="D6285" s="90">
        <v>44631</v>
      </c>
      <c r="AC6285" s="89">
        <v>525.26411199999995</v>
      </c>
      <c r="AI6285" s="89">
        <v>638.34031519999996</v>
      </c>
    </row>
    <row r="6286" spans="1:35" s="89" customFormat="1" x14ac:dyDescent="0.45">
      <c r="A6286" s="89" t="s">
        <v>71</v>
      </c>
      <c r="B6286" s="89" t="s">
        <v>72</v>
      </c>
      <c r="C6286" s="89" t="s">
        <v>47</v>
      </c>
      <c r="D6286" s="90">
        <v>44632</v>
      </c>
      <c r="AC6286" s="89">
        <v>525.26411199999995</v>
      </c>
      <c r="AI6286" s="89">
        <v>638.34031519999996</v>
      </c>
    </row>
    <row r="6287" spans="1:35" s="89" customFormat="1" x14ac:dyDescent="0.45">
      <c r="A6287" s="89" t="s">
        <v>71</v>
      </c>
      <c r="B6287" s="89" t="s">
        <v>72</v>
      </c>
      <c r="C6287" s="89" t="s">
        <v>47</v>
      </c>
      <c r="D6287" s="90">
        <v>44633</v>
      </c>
      <c r="AC6287" s="89">
        <v>525.26411199999995</v>
      </c>
      <c r="AI6287" s="89">
        <v>638.34031519999996</v>
      </c>
    </row>
    <row r="6288" spans="1:35" s="89" customFormat="1" x14ac:dyDescent="0.45">
      <c r="A6288" s="89" t="s">
        <v>71</v>
      </c>
      <c r="B6288" s="89" t="s">
        <v>72</v>
      </c>
      <c r="C6288" s="89" t="s">
        <v>47</v>
      </c>
      <c r="D6288" s="90">
        <v>44634</v>
      </c>
      <c r="AC6288" s="89">
        <v>525.26411199999995</v>
      </c>
      <c r="AI6288" s="89">
        <v>638.34031519999996</v>
      </c>
    </row>
    <row r="6289" spans="1:35" s="89" customFormat="1" x14ac:dyDescent="0.45">
      <c r="A6289" s="89" t="s">
        <v>71</v>
      </c>
      <c r="B6289" s="89" t="s">
        <v>72</v>
      </c>
      <c r="C6289" s="89" t="s">
        <v>47</v>
      </c>
      <c r="D6289" s="90">
        <v>44635</v>
      </c>
      <c r="AC6289" s="89">
        <v>525.26411199999995</v>
      </c>
      <c r="AI6289" s="89">
        <v>638.34031519999996</v>
      </c>
    </row>
    <row r="6290" spans="1:35" s="89" customFormat="1" x14ac:dyDescent="0.45">
      <c r="A6290" s="89" t="s">
        <v>71</v>
      </c>
      <c r="B6290" s="89" t="s">
        <v>72</v>
      </c>
      <c r="C6290" s="89" t="s">
        <v>47</v>
      </c>
      <c r="D6290" s="90">
        <v>44636</v>
      </c>
      <c r="AC6290" s="89">
        <v>525.26411199999995</v>
      </c>
      <c r="AI6290" s="89">
        <v>638.34031519999996</v>
      </c>
    </row>
    <row r="6291" spans="1:35" s="89" customFormat="1" x14ac:dyDescent="0.45">
      <c r="A6291" s="89" t="s">
        <v>71</v>
      </c>
      <c r="B6291" s="89" t="s">
        <v>72</v>
      </c>
      <c r="C6291" s="89" t="s">
        <v>47</v>
      </c>
      <c r="D6291" s="90">
        <v>44637</v>
      </c>
      <c r="AC6291" s="89">
        <v>525.26411199999995</v>
      </c>
      <c r="AI6291" s="89">
        <v>638.34031519999996</v>
      </c>
    </row>
    <row r="6292" spans="1:35" s="89" customFormat="1" x14ac:dyDescent="0.45">
      <c r="A6292" s="89" t="s">
        <v>71</v>
      </c>
      <c r="B6292" s="89" t="s">
        <v>72</v>
      </c>
      <c r="C6292" s="89" t="s">
        <v>47</v>
      </c>
      <c r="D6292" s="90">
        <v>44638</v>
      </c>
      <c r="AC6292" s="89">
        <v>525.26411199999995</v>
      </c>
      <c r="AI6292" s="89">
        <v>638.34031519999996</v>
      </c>
    </row>
    <row r="6293" spans="1:35" s="89" customFormat="1" x14ac:dyDescent="0.45">
      <c r="A6293" s="89" t="s">
        <v>71</v>
      </c>
      <c r="B6293" s="89" t="s">
        <v>72</v>
      </c>
      <c r="C6293" s="89" t="s">
        <v>47</v>
      </c>
      <c r="D6293" s="90">
        <v>44639</v>
      </c>
      <c r="AC6293" s="89">
        <v>525.26411199999995</v>
      </c>
      <c r="AI6293" s="89">
        <v>638.34031519999996</v>
      </c>
    </row>
    <row r="6294" spans="1:35" s="89" customFormat="1" x14ac:dyDescent="0.45">
      <c r="A6294" s="89" t="s">
        <v>71</v>
      </c>
      <c r="B6294" s="89" t="s">
        <v>72</v>
      </c>
      <c r="C6294" s="89" t="s">
        <v>47</v>
      </c>
      <c r="D6294" s="90">
        <v>44640</v>
      </c>
      <c r="AC6294" s="89">
        <v>525.26411199999995</v>
      </c>
      <c r="AI6294" s="89">
        <v>638.34031519999996</v>
      </c>
    </row>
    <row r="6295" spans="1:35" s="89" customFormat="1" x14ac:dyDescent="0.45">
      <c r="A6295" s="89" t="s">
        <v>71</v>
      </c>
      <c r="B6295" s="89" t="s">
        <v>72</v>
      </c>
      <c r="C6295" s="89" t="s">
        <v>47</v>
      </c>
      <c r="D6295" s="90">
        <v>44641</v>
      </c>
      <c r="AC6295" s="89">
        <v>525.26411199999995</v>
      </c>
      <c r="AI6295" s="89">
        <v>638.34031519999996</v>
      </c>
    </row>
    <row r="6296" spans="1:35" s="89" customFormat="1" x14ac:dyDescent="0.45">
      <c r="A6296" s="89" t="s">
        <v>71</v>
      </c>
      <c r="B6296" s="89" t="s">
        <v>72</v>
      </c>
      <c r="C6296" s="89" t="s">
        <v>47</v>
      </c>
      <c r="D6296" s="90">
        <v>44642</v>
      </c>
      <c r="AC6296" s="89">
        <v>525.26411199999995</v>
      </c>
      <c r="AI6296" s="89">
        <v>638.34031519999996</v>
      </c>
    </row>
    <row r="6297" spans="1:35" s="89" customFormat="1" x14ac:dyDescent="0.45">
      <c r="A6297" s="89" t="s">
        <v>71</v>
      </c>
      <c r="B6297" s="89" t="s">
        <v>72</v>
      </c>
      <c r="C6297" s="89" t="s">
        <v>47</v>
      </c>
      <c r="D6297" s="90">
        <v>44643</v>
      </c>
      <c r="AC6297" s="89">
        <v>525.26411199999995</v>
      </c>
      <c r="AI6297" s="89">
        <v>638.34031519999996</v>
      </c>
    </row>
    <row r="6298" spans="1:35" s="89" customFormat="1" x14ac:dyDescent="0.45">
      <c r="A6298" s="89" t="s">
        <v>71</v>
      </c>
      <c r="B6298" s="89" t="s">
        <v>72</v>
      </c>
      <c r="C6298" s="89" t="s">
        <v>47</v>
      </c>
      <c r="D6298" s="90">
        <v>44644</v>
      </c>
      <c r="AC6298" s="89">
        <v>525.26411199999995</v>
      </c>
      <c r="AI6298" s="89">
        <v>638.34031519999996</v>
      </c>
    </row>
    <row r="6299" spans="1:35" s="89" customFormat="1" x14ac:dyDescent="0.45">
      <c r="A6299" s="89" t="s">
        <v>71</v>
      </c>
      <c r="B6299" s="89" t="s">
        <v>72</v>
      </c>
      <c r="C6299" s="89" t="s">
        <v>47</v>
      </c>
      <c r="D6299" s="90">
        <v>44645</v>
      </c>
      <c r="AC6299" s="89">
        <v>525.26411199999995</v>
      </c>
      <c r="AI6299" s="89">
        <v>638.34031519999996</v>
      </c>
    </row>
    <row r="6300" spans="1:35" s="89" customFormat="1" x14ac:dyDescent="0.45">
      <c r="A6300" s="89" t="s">
        <v>71</v>
      </c>
      <c r="B6300" s="89" t="s">
        <v>72</v>
      </c>
      <c r="C6300" s="89" t="s">
        <v>47</v>
      </c>
      <c r="D6300" s="90">
        <v>44646</v>
      </c>
      <c r="AC6300" s="89">
        <v>503.37810730000001</v>
      </c>
      <c r="AI6300" s="89">
        <v>611.74280199999998</v>
      </c>
    </row>
    <row r="6301" spans="1:35" s="89" customFormat="1" x14ac:dyDescent="0.45">
      <c r="A6301" s="89" t="s">
        <v>71</v>
      </c>
      <c r="B6301" s="89" t="s">
        <v>72</v>
      </c>
      <c r="C6301" s="89" t="s">
        <v>47</v>
      </c>
      <c r="D6301" s="90">
        <v>44647</v>
      </c>
      <c r="AC6301" s="89">
        <v>525.26411199999995</v>
      </c>
      <c r="AI6301" s="89">
        <v>638.34031519999996</v>
      </c>
    </row>
    <row r="6302" spans="1:35" s="89" customFormat="1" x14ac:dyDescent="0.45">
      <c r="A6302" s="89" t="s">
        <v>71</v>
      </c>
      <c r="B6302" s="89" t="s">
        <v>72</v>
      </c>
      <c r="C6302" s="89" t="s">
        <v>47</v>
      </c>
      <c r="D6302" s="90">
        <v>44648</v>
      </c>
      <c r="AC6302" s="89">
        <v>525.26411199999995</v>
      </c>
      <c r="AI6302" s="89">
        <v>638.34031519999996</v>
      </c>
    </row>
    <row r="6303" spans="1:35" s="89" customFormat="1" x14ac:dyDescent="0.45">
      <c r="A6303" s="89" t="s">
        <v>71</v>
      </c>
      <c r="B6303" s="89" t="s">
        <v>72</v>
      </c>
      <c r="C6303" s="89" t="s">
        <v>47</v>
      </c>
      <c r="D6303" s="90">
        <v>44649</v>
      </c>
      <c r="AC6303" s="89">
        <v>525.26411199999995</v>
      </c>
      <c r="AI6303" s="89">
        <v>638.34031519999996</v>
      </c>
    </row>
    <row r="6304" spans="1:35" s="89" customFormat="1" x14ac:dyDescent="0.45">
      <c r="A6304" s="89" t="s">
        <v>71</v>
      </c>
      <c r="B6304" s="89" t="s">
        <v>72</v>
      </c>
      <c r="C6304" s="89" t="s">
        <v>47</v>
      </c>
      <c r="D6304" s="90">
        <v>44650</v>
      </c>
      <c r="AC6304" s="89">
        <v>525.26411199999995</v>
      </c>
      <c r="AI6304" s="89">
        <v>638.34031519999996</v>
      </c>
    </row>
    <row r="6305" spans="1:35" s="89" customFormat="1" x14ac:dyDescent="0.45">
      <c r="A6305" s="89" t="s">
        <v>71</v>
      </c>
      <c r="B6305" s="89" t="s">
        <v>72</v>
      </c>
      <c r="C6305" s="89" t="s">
        <v>47</v>
      </c>
      <c r="D6305" s="90">
        <v>44651</v>
      </c>
      <c r="AC6305" s="89">
        <v>525.26411199999995</v>
      </c>
      <c r="AI6305" s="89">
        <v>638.34031519999996</v>
      </c>
    </row>
    <row r="6306" spans="1:35" s="89" customFormat="1" x14ac:dyDescent="0.45">
      <c r="A6306" s="89" t="s">
        <v>71</v>
      </c>
      <c r="B6306" s="89" t="s">
        <v>72</v>
      </c>
      <c r="C6306" s="89" t="s">
        <v>47</v>
      </c>
      <c r="D6306" s="90">
        <v>44652</v>
      </c>
      <c r="AC6306" s="89">
        <v>525.26411199999995</v>
      </c>
      <c r="AI6306" s="89">
        <v>638.34031519999996</v>
      </c>
    </row>
    <row r="6307" spans="1:35" s="89" customFormat="1" x14ac:dyDescent="0.45">
      <c r="A6307" s="89" t="s">
        <v>71</v>
      </c>
      <c r="B6307" s="89" t="s">
        <v>72</v>
      </c>
      <c r="C6307" s="89" t="s">
        <v>47</v>
      </c>
      <c r="D6307" s="90">
        <v>44653</v>
      </c>
      <c r="AC6307" s="89">
        <v>525.26411199999995</v>
      </c>
      <c r="AI6307" s="89">
        <v>638.34031519999996</v>
      </c>
    </row>
    <row r="6308" spans="1:35" s="89" customFormat="1" x14ac:dyDescent="0.45">
      <c r="A6308" s="89" t="s">
        <v>71</v>
      </c>
      <c r="B6308" s="89" t="s">
        <v>72</v>
      </c>
      <c r="C6308" s="89" t="s">
        <v>47</v>
      </c>
      <c r="D6308" s="90">
        <v>44654</v>
      </c>
      <c r="AC6308" s="89">
        <v>525.26411199999995</v>
      </c>
      <c r="AI6308" s="89">
        <v>638.34031519999996</v>
      </c>
    </row>
    <row r="6309" spans="1:35" s="89" customFormat="1" x14ac:dyDescent="0.45">
      <c r="A6309" s="89" t="s">
        <v>71</v>
      </c>
      <c r="B6309" s="89" t="s">
        <v>72</v>
      </c>
      <c r="C6309" s="89" t="s">
        <v>47</v>
      </c>
      <c r="D6309" s="90">
        <v>44655</v>
      </c>
      <c r="AC6309" s="89">
        <v>525.26411199999995</v>
      </c>
      <c r="AI6309" s="89">
        <v>638.34031519999996</v>
      </c>
    </row>
    <row r="6310" spans="1:35" s="89" customFormat="1" x14ac:dyDescent="0.45">
      <c r="A6310" s="89" t="s">
        <v>71</v>
      </c>
      <c r="B6310" s="89" t="s">
        <v>72</v>
      </c>
      <c r="C6310" s="89" t="s">
        <v>47</v>
      </c>
      <c r="D6310" s="90">
        <v>44656</v>
      </c>
      <c r="AC6310" s="89">
        <v>525.26411199999995</v>
      </c>
      <c r="AI6310" s="89">
        <v>638.34031519999996</v>
      </c>
    </row>
    <row r="6311" spans="1:35" s="89" customFormat="1" x14ac:dyDescent="0.45">
      <c r="A6311" s="89" t="s">
        <v>71</v>
      </c>
      <c r="B6311" s="89" t="s">
        <v>72</v>
      </c>
      <c r="C6311" s="89" t="s">
        <v>47</v>
      </c>
      <c r="D6311" s="90">
        <v>44657</v>
      </c>
      <c r="AC6311" s="89">
        <v>525.26411199999995</v>
      </c>
      <c r="AI6311" s="89">
        <v>638.34031519999996</v>
      </c>
    </row>
    <row r="6312" spans="1:35" s="89" customFormat="1" x14ac:dyDescent="0.45">
      <c r="A6312" s="89" t="s">
        <v>71</v>
      </c>
      <c r="B6312" s="89" t="s">
        <v>72</v>
      </c>
      <c r="C6312" s="89" t="s">
        <v>47</v>
      </c>
      <c r="D6312" s="90">
        <v>44658</v>
      </c>
      <c r="AC6312" s="89">
        <v>525.26411199999995</v>
      </c>
      <c r="AI6312" s="89">
        <v>638.34031519999996</v>
      </c>
    </row>
    <row r="6313" spans="1:35" s="89" customFormat="1" x14ac:dyDescent="0.45">
      <c r="A6313" s="89" t="s">
        <v>71</v>
      </c>
      <c r="B6313" s="89" t="s">
        <v>72</v>
      </c>
      <c r="C6313" s="89" t="s">
        <v>47</v>
      </c>
      <c r="D6313" s="90">
        <v>44659</v>
      </c>
      <c r="AC6313" s="89">
        <v>525.26411199999995</v>
      </c>
      <c r="AI6313" s="89">
        <v>638.34031519999996</v>
      </c>
    </row>
    <row r="6314" spans="1:35" s="89" customFormat="1" x14ac:dyDescent="0.45">
      <c r="A6314" s="89" t="s">
        <v>71</v>
      </c>
      <c r="B6314" s="89" t="s">
        <v>72</v>
      </c>
      <c r="C6314" s="89" t="s">
        <v>47</v>
      </c>
      <c r="D6314" s="90">
        <v>44660</v>
      </c>
      <c r="AC6314" s="89">
        <v>525.26411199999995</v>
      </c>
      <c r="AI6314" s="89">
        <v>638.34031519999996</v>
      </c>
    </row>
    <row r="6315" spans="1:35" s="89" customFormat="1" x14ac:dyDescent="0.45">
      <c r="A6315" s="89" t="s">
        <v>71</v>
      </c>
      <c r="B6315" s="89" t="s">
        <v>72</v>
      </c>
      <c r="C6315" s="89" t="s">
        <v>47</v>
      </c>
      <c r="D6315" s="90">
        <v>44661</v>
      </c>
      <c r="AC6315" s="89">
        <v>525.26411199999995</v>
      </c>
      <c r="AI6315" s="89">
        <v>638.34031519999996</v>
      </c>
    </row>
    <row r="6316" spans="1:35" s="89" customFormat="1" x14ac:dyDescent="0.45">
      <c r="A6316" s="89" t="s">
        <v>71</v>
      </c>
      <c r="B6316" s="89" t="s">
        <v>72</v>
      </c>
      <c r="C6316" s="89" t="s">
        <v>47</v>
      </c>
      <c r="D6316" s="90">
        <v>44662</v>
      </c>
      <c r="AC6316" s="89">
        <v>525.26411199999995</v>
      </c>
      <c r="AI6316" s="89">
        <v>638.34031519999996</v>
      </c>
    </row>
    <row r="6317" spans="1:35" s="89" customFormat="1" x14ac:dyDescent="0.45">
      <c r="A6317" s="89" t="s">
        <v>71</v>
      </c>
      <c r="B6317" s="89" t="s">
        <v>72</v>
      </c>
      <c r="C6317" s="89" t="s">
        <v>47</v>
      </c>
      <c r="D6317" s="90">
        <v>44663</v>
      </c>
      <c r="AC6317" s="89">
        <v>525.26411199999995</v>
      </c>
      <c r="AI6317" s="89">
        <v>638.34031519999996</v>
      </c>
    </row>
    <row r="6318" spans="1:35" s="89" customFormat="1" x14ac:dyDescent="0.45">
      <c r="A6318" s="89" t="s">
        <v>71</v>
      </c>
      <c r="B6318" s="89" t="s">
        <v>72</v>
      </c>
      <c r="C6318" s="89" t="s">
        <v>47</v>
      </c>
      <c r="D6318" s="90">
        <v>44664</v>
      </c>
      <c r="AC6318" s="89">
        <v>525.26411199999995</v>
      </c>
      <c r="AI6318" s="89">
        <v>638.34031519999996</v>
      </c>
    </row>
    <row r="6319" spans="1:35" s="89" customFormat="1" x14ac:dyDescent="0.45">
      <c r="A6319" s="89" t="s">
        <v>71</v>
      </c>
      <c r="B6319" s="89" t="s">
        <v>72</v>
      </c>
      <c r="C6319" s="89" t="s">
        <v>47</v>
      </c>
      <c r="D6319" s="90">
        <v>44665</v>
      </c>
      <c r="AC6319" s="89">
        <v>525.26411199999995</v>
      </c>
      <c r="AI6319" s="89">
        <v>638.34031519999996</v>
      </c>
    </row>
    <row r="6320" spans="1:35" s="89" customFormat="1" x14ac:dyDescent="0.45">
      <c r="A6320" s="89" t="s">
        <v>71</v>
      </c>
      <c r="B6320" s="89" t="s">
        <v>72</v>
      </c>
      <c r="C6320" s="89" t="s">
        <v>47</v>
      </c>
      <c r="D6320" s="90">
        <v>44666</v>
      </c>
      <c r="AC6320" s="89">
        <v>525.26411199999995</v>
      </c>
      <c r="AI6320" s="89">
        <v>638.34031519999996</v>
      </c>
    </row>
    <row r="6321" spans="1:35" s="89" customFormat="1" x14ac:dyDescent="0.45">
      <c r="A6321" s="89" t="s">
        <v>71</v>
      </c>
      <c r="B6321" s="89" t="s">
        <v>72</v>
      </c>
      <c r="C6321" s="89" t="s">
        <v>47</v>
      </c>
      <c r="D6321" s="90">
        <v>44667</v>
      </c>
      <c r="AC6321" s="89">
        <v>525.26411199999995</v>
      </c>
      <c r="AI6321" s="89">
        <v>638.34031519999996</v>
      </c>
    </row>
    <row r="6322" spans="1:35" s="89" customFormat="1" x14ac:dyDescent="0.45">
      <c r="A6322" s="89" t="s">
        <v>71</v>
      </c>
      <c r="B6322" s="89" t="s">
        <v>72</v>
      </c>
      <c r="C6322" s="89" t="s">
        <v>47</v>
      </c>
      <c r="D6322" s="90">
        <v>44668</v>
      </c>
      <c r="AC6322" s="89">
        <v>525.26411199999995</v>
      </c>
      <c r="AI6322" s="89">
        <v>638.34031519999996</v>
      </c>
    </row>
    <row r="6323" spans="1:35" s="89" customFormat="1" x14ac:dyDescent="0.45">
      <c r="A6323" s="89" t="s">
        <v>71</v>
      </c>
      <c r="B6323" s="89" t="s">
        <v>72</v>
      </c>
      <c r="C6323" s="89" t="s">
        <v>47</v>
      </c>
      <c r="D6323" s="90">
        <v>44669</v>
      </c>
      <c r="AC6323" s="89">
        <v>525.26411199999995</v>
      </c>
      <c r="AI6323" s="89">
        <v>638.34031519999996</v>
      </c>
    </row>
    <row r="6324" spans="1:35" s="89" customFormat="1" x14ac:dyDescent="0.45">
      <c r="A6324" s="89" t="s">
        <v>71</v>
      </c>
      <c r="B6324" s="89" t="s">
        <v>72</v>
      </c>
      <c r="C6324" s="89" t="s">
        <v>47</v>
      </c>
      <c r="D6324" s="90">
        <v>44670</v>
      </c>
      <c r="AC6324" s="89">
        <v>525.26411199999995</v>
      </c>
      <c r="AI6324" s="89">
        <v>638.34031519999996</v>
      </c>
    </row>
    <row r="6325" spans="1:35" s="89" customFormat="1" x14ac:dyDescent="0.45">
      <c r="A6325" s="89" t="s">
        <v>71</v>
      </c>
      <c r="B6325" s="89" t="s">
        <v>72</v>
      </c>
      <c r="C6325" s="89" t="s">
        <v>47</v>
      </c>
      <c r="D6325" s="90">
        <v>44671</v>
      </c>
      <c r="AC6325" s="89">
        <v>525.26411199999995</v>
      </c>
      <c r="AI6325" s="89">
        <v>638.34031519999996</v>
      </c>
    </row>
    <row r="6326" spans="1:35" s="89" customFormat="1" x14ac:dyDescent="0.45">
      <c r="A6326" s="89" t="s">
        <v>71</v>
      </c>
      <c r="B6326" s="89" t="s">
        <v>72</v>
      </c>
      <c r="C6326" s="89" t="s">
        <v>47</v>
      </c>
      <c r="D6326" s="90">
        <v>44672</v>
      </c>
      <c r="AC6326" s="89">
        <v>525.26411199999995</v>
      </c>
      <c r="AI6326" s="89">
        <v>638.34031519999996</v>
      </c>
    </row>
    <row r="6327" spans="1:35" s="89" customFormat="1" x14ac:dyDescent="0.45">
      <c r="A6327" s="89" t="s">
        <v>71</v>
      </c>
      <c r="B6327" s="89" t="s">
        <v>72</v>
      </c>
      <c r="C6327" s="89" t="s">
        <v>47</v>
      </c>
      <c r="D6327" s="90">
        <v>44673</v>
      </c>
      <c r="AC6327" s="89">
        <v>525.26411199999995</v>
      </c>
      <c r="AI6327" s="89">
        <v>638.34031519999996</v>
      </c>
    </row>
    <row r="6328" spans="1:35" s="89" customFormat="1" x14ac:dyDescent="0.45">
      <c r="A6328" s="89" t="s">
        <v>71</v>
      </c>
      <c r="B6328" s="89" t="s">
        <v>72</v>
      </c>
      <c r="C6328" s="89" t="s">
        <v>47</v>
      </c>
      <c r="D6328" s="90">
        <v>44674</v>
      </c>
      <c r="AC6328" s="89">
        <v>525.26411199999995</v>
      </c>
      <c r="AI6328" s="89">
        <v>638.34031519999996</v>
      </c>
    </row>
    <row r="6329" spans="1:35" s="89" customFormat="1" x14ac:dyDescent="0.45">
      <c r="A6329" s="89" t="s">
        <v>71</v>
      </c>
      <c r="B6329" s="89" t="s">
        <v>72</v>
      </c>
      <c r="C6329" s="89" t="s">
        <v>47</v>
      </c>
      <c r="D6329" s="90">
        <v>44675</v>
      </c>
      <c r="AC6329" s="89">
        <v>525.26411199999995</v>
      </c>
      <c r="AI6329" s="89">
        <v>638.34031519999996</v>
      </c>
    </row>
    <row r="6330" spans="1:35" s="89" customFormat="1" x14ac:dyDescent="0.45">
      <c r="A6330" s="89" t="s">
        <v>71</v>
      </c>
      <c r="B6330" s="89" t="s">
        <v>72</v>
      </c>
      <c r="C6330" s="89" t="s">
        <v>47</v>
      </c>
      <c r="D6330" s="90">
        <v>44676</v>
      </c>
      <c r="AC6330" s="89">
        <v>525.26411199999995</v>
      </c>
      <c r="AI6330" s="89">
        <v>638.34031519999996</v>
      </c>
    </row>
    <row r="6331" spans="1:35" s="89" customFormat="1" x14ac:dyDescent="0.45">
      <c r="A6331" s="89" t="s">
        <v>71</v>
      </c>
      <c r="B6331" s="89" t="s">
        <v>72</v>
      </c>
      <c r="C6331" s="89" t="s">
        <v>47</v>
      </c>
      <c r="D6331" s="90">
        <v>44677</v>
      </c>
      <c r="AC6331" s="89">
        <v>525.26411199999995</v>
      </c>
      <c r="AI6331" s="89">
        <v>638.34031519999996</v>
      </c>
    </row>
    <row r="6332" spans="1:35" s="89" customFormat="1" x14ac:dyDescent="0.45">
      <c r="A6332" s="89" t="s">
        <v>71</v>
      </c>
      <c r="B6332" s="89" t="s">
        <v>72</v>
      </c>
      <c r="C6332" s="89" t="s">
        <v>47</v>
      </c>
      <c r="D6332" s="90">
        <v>44678</v>
      </c>
      <c r="AC6332" s="89">
        <v>525.26411199999995</v>
      </c>
      <c r="AI6332" s="89">
        <v>638.34031519999996</v>
      </c>
    </row>
    <row r="6333" spans="1:35" s="89" customFormat="1" x14ac:dyDescent="0.45">
      <c r="A6333" s="89" t="s">
        <v>71</v>
      </c>
      <c r="B6333" s="89" t="s">
        <v>72</v>
      </c>
      <c r="C6333" s="89" t="s">
        <v>47</v>
      </c>
      <c r="D6333" s="90">
        <v>44679</v>
      </c>
      <c r="AC6333" s="89">
        <v>525.26411199999995</v>
      </c>
      <c r="AI6333" s="89">
        <v>638.34031519999996</v>
      </c>
    </row>
    <row r="6334" spans="1:35" s="89" customFormat="1" x14ac:dyDescent="0.45">
      <c r="A6334" s="89" t="s">
        <v>71</v>
      </c>
      <c r="B6334" s="89" t="s">
        <v>72</v>
      </c>
      <c r="C6334" s="89" t="s">
        <v>47</v>
      </c>
      <c r="D6334" s="90">
        <v>44680</v>
      </c>
      <c r="AC6334" s="89">
        <v>525.26411199999995</v>
      </c>
      <c r="AI6334" s="89">
        <v>638.34031519999996</v>
      </c>
    </row>
    <row r="6335" spans="1:35" s="89" customFormat="1" x14ac:dyDescent="0.45">
      <c r="A6335" s="89" t="s">
        <v>71</v>
      </c>
      <c r="B6335" s="89" t="s">
        <v>72</v>
      </c>
      <c r="C6335" s="89" t="s">
        <v>47</v>
      </c>
      <c r="D6335" s="90">
        <v>44681</v>
      </c>
      <c r="AC6335" s="89">
        <v>525.26411199999995</v>
      </c>
      <c r="AI6335" s="89">
        <v>638.34031519999996</v>
      </c>
    </row>
    <row r="6336" spans="1:35" s="89" customFormat="1" x14ac:dyDescent="0.45">
      <c r="A6336" s="89" t="s">
        <v>71</v>
      </c>
      <c r="B6336" s="89" t="s">
        <v>72</v>
      </c>
      <c r="C6336" s="89" t="s">
        <v>47</v>
      </c>
      <c r="D6336" s="90">
        <v>44682</v>
      </c>
      <c r="AC6336" s="89">
        <v>525.26411199999995</v>
      </c>
      <c r="AI6336" s="89">
        <v>638.34031519999996</v>
      </c>
    </row>
    <row r="6337" spans="1:35" s="89" customFormat="1" x14ac:dyDescent="0.45">
      <c r="A6337" s="89" t="s">
        <v>71</v>
      </c>
      <c r="B6337" s="89" t="s">
        <v>72</v>
      </c>
      <c r="C6337" s="89" t="s">
        <v>47</v>
      </c>
      <c r="D6337" s="90">
        <v>44683</v>
      </c>
      <c r="AC6337" s="89">
        <v>525.26411199999995</v>
      </c>
      <c r="AI6337" s="89">
        <v>638.34031519999996</v>
      </c>
    </row>
    <row r="6338" spans="1:35" s="89" customFormat="1" x14ac:dyDescent="0.45">
      <c r="A6338" s="89" t="s">
        <v>71</v>
      </c>
      <c r="B6338" s="89" t="s">
        <v>72</v>
      </c>
      <c r="C6338" s="89" t="s">
        <v>47</v>
      </c>
      <c r="D6338" s="90">
        <v>44684</v>
      </c>
      <c r="AC6338" s="89">
        <v>525.26411199999995</v>
      </c>
      <c r="AI6338" s="89">
        <v>638.34031519999996</v>
      </c>
    </row>
    <row r="6339" spans="1:35" s="89" customFormat="1" x14ac:dyDescent="0.45">
      <c r="A6339" s="89" t="s">
        <v>71</v>
      </c>
      <c r="B6339" s="89" t="s">
        <v>72</v>
      </c>
      <c r="C6339" s="89" t="s">
        <v>47</v>
      </c>
      <c r="D6339" s="90">
        <v>44685</v>
      </c>
      <c r="AC6339" s="89">
        <v>525.26411199999995</v>
      </c>
      <c r="AI6339" s="89">
        <v>638.34031519999996</v>
      </c>
    </row>
    <row r="6340" spans="1:35" s="89" customFormat="1" x14ac:dyDescent="0.45">
      <c r="A6340" s="89" t="s">
        <v>71</v>
      </c>
      <c r="B6340" s="89" t="s">
        <v>72</v>
      </c>
      <c r="C6340" s="89" t="s">
        <v>47</v>
      </c>
      <c r="D6340" s="90">
        <v>44686</v>
      </c>
      <c r="AC6340" s="89">
        <v>525.26411199999995</v>
      </c>
      <c r="AI6340" s="89">
        <v>638.34031519999996</v>
      </c>
    </row>
    <row r="6341" spans="1:35" s="89" customFormat="1" x14ac:dyDescent="0.45">
      <c r="A6341" s="89" t="s">
        <v>71</v>
      </c>
      <c r="B6341" s="89" t="s">
        <v>72</v>
      </c>
      <c r="C6341" s="89" t="s">
        <v>47</v>
      </c>
      <c r="D6341" s="90">
        <v>44687</v>
      </c>
      <c r="AC6341" s="89">
        <v>525.26411199999995</v>
      </c>
      <c r="AI6341" s="89">
        <v>638.34031519999996</v>
      </c>
    </row>
    <row r="6342" spans="1:35" s="89" customFormat="1" x14ac:dyDescent="0.45">
      <c r="A6342" s="89" t="s">
        <v>71</v>
      </c>
      <c r="B6342" s="89" t="s">
        <v>72</v>
      </c>
      <c r="C6342" s="89" t="s">
        <v>47</v>
      </c>
      <c r="D6342" s="90">
        <v>44688</v>
      </c>
      <c r="AC6342" s="89">
        <v>525.26411199999995</v>
      </c>
      <c r="AI6342" s="89">
        <v>638.34031519999996</v>
      </c>
    </row>
    <row r="6343" spans="1:35" s="89" customFormat="1" x14ac:dyDescent="0.45">
      <c r="A6343" s="89" t="s">
        <v>71</v>
      </c>
      <c r="B6343" s="89" t="s">
        <v>72</v>
      </c>
      <c r="C6343" s="89" t="s">
        <v>47</v>
      </c>
      <c r="D6343" s="90">
        <v>44689</v>
      </c>
      <c r="AC6343" s="89">
        <v>525.26411199999995</v>
      </c>
      <c r="AI6343" s="89">
        <v>638.34031519999996</v>
      </c>
    </row>
    <row r="6344" spans="1:35" s="89" customFormat="1" x14ac:dyDescent="0.45">
      <c r="A6344" s="89" t="s">
        <v>71</v>
      </c>
      <c r="B6344" s="89" t="s">
        <v>72</v>
      </c>
      <c r="C6344" s="89" t="s">
        <v>47</v>
      </c>
      <c r="D6344" s="90">
        <v>44690</v>
      </c>
      <c r="AC6344" s="89">
        <v>525.26411199999995</v>
      </c>
      <c r="AI6344" s="89">
        <v>638.34031519999996</v>
      </c>
    </row>
    <row r="6345" spans="1:35" s="89" customFormat="1" x14ac:dyDescent="0.45">
      <c r="A6345" s="89" t="s">
        <v>71</v>
      </c>
      <c r="B6345" s="89" t="s">
        <v>72</v>
      </c>
      <c r="C6345" s="89" t="s">
        <v>47</v>
      </c>
      <c r="D6345" s="90">
        <v>44691</v>
      </c>
      <c r="AC6345" s="89">
        <v>525.26411199999995</v>
      </c>
      <c r="AI6345" s="89">
        <v>638.34031519999996</v>
      </c>
    </row>
    <row r="6346" spans="1:35" s="89" customFormat="1" x14ac:dyDescent="0.45">
      <c r="A6346" s="89" t="s">
        <v>71</v>
      </c>
      <c r="B6346" s="89" t="s">
        <v>72</v>
      </c>
      <c r="C6346" s="89" t="s">
        <v>47</v>
      </c>
      <c r="D6346" s="90">
        <v>44692</v>
      </c>
      <c r="AC6346" s="89">
        <v>525.26411199999995</v>
      </c>
      <c r="AI6346" s="89">
        <v>638.34031519999996</v>
      </c>
    </row>
    <row r="6347" spans="1:35" s="89" customFormat="1" x14ac:dyDescent="0.45">
      <c r="A6347" s="89" t="s">
        <v>71</v>
      </c>
      <c r="B6347" s="89" t="s">
        <v>72</v>
      </c>
      <c r="C6347" s="89" t="s">
        <v>47</v>
      </c>
      <c r="D6347" s="90">
        <v>44693</v>
      </c>
      <c r="AC6347" s="89">
        <v>525.26411199999995</v>
      </c>
      <c r="AI6347" s="89">
        <v>638.34031519999996</v>
      </c>
    </row>
    <row r="6348" spans="1:35" s="89" customFormat="1" x14ac:dyDescent="0.45">
      <c r="A6348" s="89" t="s">
        <v>71</v>
      </c>
      <c r="B6348" s="89" t="s">
        <v>72</v>
      </c>
      <c r="C6348" s="89" t="s">
        <v>47</v>
      </c>
      <c r="D6348" s="90">
        <v>44694</v>
      </c>
      <c r="AC6348" s="89">
        <v>525.26411199999995</v>
      </c>
      <c r="AI6348" s="89">
        <v>638.34031519999996</v>
      </c>
    </row>
    <row r="6349" spans="1:35" s="89" customFormat="1" x14ac:dyDescent="0.45">
      <c r="A6349" s="89" t="s">
        <v>71</v>
      </c>
      <c r="B6349" s="89" t="s">
        <v>72</v>
      </c>
      <c r="C6349" s="89" t="s">
        <v>47</v>
      </c>
      <c r="D6349" s="90">
        <v>44695</v>
      </c>
      <c r="AC6349" s="89">
        <v>525.26411199999995</v>
      </c>
      <c r="AI6349" s="89">
        <v>638.34031519999996</v>
      </c>
    </row>
    <row r="6350" spans="1:35" s="89" customFormat="1" x14ac:dyDescent="0.45">
      <c r="A6350" s="89" t="s">
        <v>71</v>
      </c>
      <c r="B6350" s="89" t="s">
        <v>72</v>
      </c>
      <c r="C6350" s="89" t="s">
        <v>47</v>
      </c>
      <c r="D6350" s="90">
        <v>44696</v>
      </c>
      <c r="AC6350" s="89">
        <v>525.26411199999995</v>
      </c>
      <c r="AI6350" s="89">
        <v>638.34031519999996</v>
      </c>
    </row>
    <row r="6351" spans="1:35" s="89" customFormat="1" x14ac:dyDescent="0.45">
      <c r="A6351" s="89" t="s">
        <v>71</v>
      </c>
      <c r="B6351" s="89" t="s">
        <v>72</v>
      </c>
      <c r="C6351" s="89" t="s">
        <v>47</v>
      </c>
      <c r="D6351" s="90">
        <v>44697</v>
      </c>
      <c r="AC6351" s="89">
        <v>525.26411199999995</v>
      </c>
      <c r="AI6351" s="89">
        <v>638.34031519999996</v>
      </c>
    </row>
    <row r="6352" spans="1:35" s="89" customFormat="1" x14ac:dyDescent="0.45">
      <c r="A6352" s="89" t="s">
        <v>71</v>
      </c>
      <c r="B6352" s="89" t="s">
        <v>72</v>
      </c>
      <c r="C6352" s="89" t="s">
        <v>47</v>
      </c>
      <c r="D6352" s="90">
        <v>44698</v>
      </c>
      <c r="AC6352" s="89">
        <v>525.26411199999995</v>
      </c>
      <c r="AI6352" s="89">
        <v>638.34031519999996</v>
      </c>
    </row>
    <row r="6353" spans="1:35" s="89" customFormat="1" x14ac:dyDescent="0.45">
      <c r="A6353" s="89" t="s">
        <v>71</v>
      </c>
      <c r="B6353" s="89" t="s">
        <v>72</v>
      </c>
      <c r="C6353" s="89" t="s">
        <v>47</v>
      </c>
      <c r="D6353" s="90">
        <v>44699</v>
      </c>
      <c r="AC6353" s="89">
        <v>525.26411199999995</v>
      </c>
      <c r="AI6353" s="89">
        <v>638.34031519999996</v>
      </c>
    </row>
    <row r="6354" spans="1:35" s="89" customFormat="1" x14ac:dyDescent="0.45">
      <c r="A6354" s="89" t="s">
        <v>71</v>
      </c>
      <c r="B6354" s="89" t="s">
        <v>72</v>
      </c>
      <c r="C6354" s="89" t="s">
        <v>47</v>
      </c>
      <c r="D6354" s="90">
        <v>44700</v>
      </c>
      <c r="AC6354" s="89">
        <v>525.26411199999995</v>
      </c>
      <c r="AI6354" s="89">
        <v>638.34031519999996</v>
      </c>
    </row>
    <row r="6355" spans="1:35" s="89" customFormat="1" x14ac:dyDescent="0.45">
      <c r="A6355" s="89" t="s">
        <v>71</v>
      </c>
      <c r="B6355" s="89" t="s">
        <v>72</v>
      </c>
      <c r="C6355" s="89" t="s">
        <v>47</v>
      </c>
      <c r="D6355" s="90">
        <v>44701</v>
      </c>
      <c r="AC6355" s="89">
        <v>525.26411199999995</v>
      </c>
      <c r="AI6355" s="89">
        <v>638.34031519999996</v>
      </c>
    </row>
    <row r="6356" spans="1:35" s="89" customFormat="1" x14ac:dyDescent="0.45">
      <c r="A6356" s="89" t="s">
        <v>71</v>
      </c>
      <c r="B6356" s="89" t="s">
        <v>72</v>
      </c>
      <c r="C6356" s="89" t="s">
        <v>47</v>
      </c>
      <c r="D6356" s="90">
        <v>44702</v>
      </c>
      <c r="AC6356" s="89">
        <v>525.26411199999995</v>
      </c>
      <c r="AI6356" s="89">
        <v>638.34031519999996</v>
      </c>
    </row>
    <row r="6357" spans="1:35" s="89" customFormat="1" x14ac:dyDescent="0.45">
      <c r="A6357" s="89" t="s">
        <v>71</v>
      </c>
      <c r="B6357" s="89" t="s">
        <v>72</v>
      </c>
      <c r="C6357" s="89" t="s">
        <v>47</v>
      </c>
      <c r="D6357" s="90">
        <v>44703</v>
      </c>
      <c r="AC6357" s="89">
        <v>525.26411199999995</v>
      </c>
      <c r="AI6357" s="89">
        <v>638.34031519999996</v>
      </c>
    </row>
    <row r="6358" spans="1:35" s="89" customFormat="1" x14ac:dyDescent="0.45">
      <c r="A6358" s="89" t="s">
        <v>71</v>
      </c>
      <c r="B6358" s="89" t="s">
        <v>72</v>
      </c>
      <c r="C6358" s="89" t="s">
        <v>47</v>
      </c>
      <c r="D6358" s="90">
        <v>44704</v>
      </c>
      <c r="AC6358" s="89">
        <v>525.26411199999995</v>
      </c>
      <c r="AI6358" s="89">
        <v>638.34031519999996</v>
      </c>
    </row>
    <row r="6359" spans="1:35" s="89" customFormat="1" x14ac:dyDescent="0.45">
      <c r="A6359" s="89" t="s">
        <v>71</v>
      </c>
      <c r="B6359" s="89" t="s">
        <v>72</v>
      </c>
      <c r="C6359" s="89" t="s">
        <v>47</v>
      </c>
      <c r="D6359" s="90">
        <v>44705</v>
      </c>
      <c r="AC6359" s="89">
        <v>525.26411199999995</v>
      </c>
      <c r="AI6359" s="89">
        <v>638.34031519999996</v>
      </c>
    </row>
    <row r="6360" spans="1:35" s="89" customFormat="1" x14ac:dyDescent="0.45">
      <c r="A6360" s="89" t="s">
        <v>71</v>
      </c>
      <c r="B6360" s="89" t="s">
        <v>72</v>
      </c>
      <c r="C6360" s="89" t="s">
        <v>47</v>
      </c>
      <c r="D6360" s="90">
        <v>44706</v>
      </c>
      <c r="AC6360" s="89">
        <v>525.26411199999995</v>
      </c>
      <c r="AI6360" s="89">
        <v>638.34031519999996</v>
      </c>
    </row>
    <row r="6361" spans="1:35" s="89" customFormat="1" x14ac:dyDescent="0.45">
      <c r="A6361" s="89" t="s">
        <v>71</v>
      </c>
      <c r="B6361" s="89" t="s">
        <v>72</v>
      </c>
      <c r="C6361" s="89" t="s">
        <v>47</v>
      </c>
      <c r="D6361" s="90">
        <v>44707</v>
      </c>
      <c r="AC6361" s="89">
        <v>525.26411199999995</v>
      </c>
      <c r="AI6361" s="89">
        <v>638.34031519999996</v>
      </c>
    </row>
    <row r="6362" spans="1:35" s="89" customFormat="1" x14ac:dyDescent="0.45">
      <c r="A6362" s="89" t="s">
        <v>71</v>
      </c>
      <c r="B6362" s="89" t="s">
        <v>72</v>
      </c>
      <c r="C6362" s="89" t="s">
        <v>47</v>
      </c>
      <c r="D6362" s="90">
        <v>44708</v>
      </c>
      <c r="AC6362" s="89">
        <v>525.26411199999995</v>
      </c>
      <c r="AI6362" s="89">
        <v>638.34031519999996</v>
      </c>
    </row>
    <row r="6363" spans="1:35" s="89" customFormat="1" x14ac:dyDescent="0.45">
      <c r="A6363" s="89" t="s">
        <v>71</v>
      </c>
      <c r="B6363" s="89" t="s">
        <v>72</v>
      </c>
      <c r="C6363" s="89" t="s">
        <v>47</v>
      </c>
      <c r="D6363" s="90">
        <v>44709</v>
      </c>
      <c r="AC6363" s="89">
        <v>525.26411199999995</v>
      </c>
      <c r="AI6363" s="89">
        <v>638.34031519999996</v>
      </c>
    </row>
    <row r="6364" spans="1:35" s="89" customFormat="1" x14ac:dyDescent="0.45">
      <c r="A6364" s="89" t="s">
        <v>71</v>
      </c>
      <c r="B6364" s="89" t="s">
        <v>72</v>
      </c>
      <c r="C6364" s="89" t="s">
        <v>47</v>
      </c>
      <c r="D6364" s="90">
        <v>44710</v>
      </c>
      <c r="AC6364" s="89">
        <v>525.26411199999995</v>
      </c>
      <c r="AI6364" s="89">
        <v>638.34031519999996</v>
      </c>
    </row>
    <row r="6365" spans="1:35" s="89" customFormat="1" x14ac:dyDescent="0.45">
      <c r="A6365" s="89" t="s">
        <v>71</v>
      </c>
      <c r="B6365" s="89" t="s">
        <v>72</v>
      </c>
      <c r="C6365" s="89" t="s">
        <v>47</v>
      </c>
      <c r="D6365" s="90">
        <v>44711</v>
      </c>
      <c r="AC6365" s="89">
        <v>525.26411199999995</v>
      </c>
      <c r="AI6365" s="89">
        <v>638.34031519999996</v>
      </c>
    </row>
    <row r="6366" spans="1:35" s="89" customFormat="1" x14ac:dyDescent="0.45">
      <c r="A6366" s="89" t="s">
        <v>71</v>
      </c>
      <c r="B6366" s="89" t="s">
        <v>72</v>
      </c>
      <c r="C6366" s="89" t="s">
        <v>47</v>
      </c>
      <c r="D6366" s="90">
        <v>44712</v>
      </c>
      <c r="AC6366" s="89">
        <v>525.26411199999995</v>
      </c>
      <c r="AI6366" s="89">
        <v>638.34031519999996</v>
      </c>
    </row>
    <row r="6367" spans="1:35" s="89" customFormat="1" x14ac:dyDescent="0.45">
      <c r="A6367" s="89" t="s">
        <v>71</v>
      </c>
      <c r="B6367" s="89" t="s">
        <v>72</v>
      </c>
      <c r="C6367" s="89" t="s">
        <v>47</v>
      </c>
      <c r="D6367" s="90">
        <v>44713</v>
      </c>
      <c r="AC6367" s="89">
        <v>525.26411199999995</v>
      </c>
      <c r="AI6367" s="89">
        <v>638.34031519999996</v>
      </c>
    </row>
    <row r="6368" spans="1:35" s="89" customFormat="1" x14ac:dyDescent="0.45">
      <c r="A6368" s="89" t="s">
        <v>71</v>
      </c>
      <c r="B6368" s="89" t="s">
        <v>72</v>
      </c>
      <c r="C6368" s="89" t="s">
        <v>47</v>
      </c>
      <c r="D6368" s="90">
        <v>44714</v>
      </c>
      <c r="AC6368" s="89">
        <v>525.26411199999995</v>
      </c>
      <c r="AI6368" s="89">
        <v>638.34031519999996</v>
      </c>
    </row>
    <row r="6369" spans="1:35" s="89" customFormat="1" x14ac:dyDescent="0.45">
      <c r="A6369" s="89" t="s">
        <v>71</v>
      </c>
      <c r="B6369" s="89" t="s">
        <v>72</v>
      </c>
      <c r="C6369" s="89" t="s">
        <v>47</v>
      </c>
      <c r="D6369" s="90">
        <v>44715</v>
      </c>
      <c r="AC6369" s="89">
        <v>525.26411199999995</v>
      </c>
      <c r="AI6369" s="89">
        <v>638.34031519999996</v>
      </c>
    </row>
    <row r="6370" spans="1:35" s="89" customFormat="1" x14ac:dyDescent="0.45">
      <c r="A6370" s="89" t="s">
        <v>71</v>
      </c>
      <c r="B6370" s="89" t="s">
        <v>72</v>
      </c>
      <c r="C6370" s="89" t="s">
        <v>47</v>
      </c>
      <c r="D6370" s="90">
        <v>44716</v>
      </c>
      <c r="AC6370" s="89">
        <v>525.26411199999995</v>
      </c>
      <c r="AI6370" s="89">
        <v>638.34031519999996</v>
      </c>
    </row>
    <row r="6371" spans="1:35" s="89" customFormat="1" x14ac:dyDescent="0.45">
      <c r="A6371" s="89" t="s">
        <v>71</v>
      </c>
      <c r="B6371" s="89" t="s">
        <v>72</v>
      </c>
      <c r="C6371" s="89" t="s">
        <v>47</v>
      </c>
      <c r="D6371" s="90">
        <v>44717</v>
      </c>
      <c r="AC6371" s="89">
        <v>525.26411199999995</v>
      </c>
      <c r="AI6371" s="89">
        <v>638.34031519999996</v>
      </c>
    </row>
    <row r="6372" spans="1:35" s="89" customFormat="1" x14ac:dyDescent="0.45">
      <c r="A6372" s="89" t="s">
        <v>71</v>
      </c>
      <c r="B6372" s="89" t="s">
        <v>72</v>
      </c>
      <c r="C6372" s="89" t="s">
        <v>47</v>
      </c>
      <c r="D6372" s="90">
        <v>44718</v>
      </c>
      <c r="AC6372" s="89">
        <v>525.26411199999995</v>
      </c>
      <c r="AI6372" s="89">
        <v>638.34031519999996</v>
      </c>
    </row>
    <row r="6373" spans="1:35" s="89" customFormat="1" x14ac:dyDescent="0.45">
      <c r="A6373" s="89" t="s">
        <v>71</v>
      </c>
      <c r="B6373" s="89" t="s">
        <v>72</v>
      </c>
      <c r="C6373" s="89" t="s">
        <v>47</v>
      </c>
      <c r="D6373" s="90">
        <v>44719</v>
      </c>
      <c r="AC6373" s="89">
        <v>525.26411199999995</v>
      </c>
      <c r="AI6373" s="89">
        <v>638.34031519999996</v>
      </c>
    </row>
    <row r="6374" spans="1:35" s="89" customFormat="1" x14ac:dyDescent="0.45">
      <c r="A6374" s="89" t="s">
        <v>71</v>
      </c>
      <c r="B6374" s="89" t="s">
        <v>72</v>
      </c>
      <c r="C6374" s="89" t="s">
        <v>47</v>
      </c>
      <c r="D6374" s="90">
        <v>44720</v>
      </c>
      <c r="AC6374" s="89">
        <v>525.26411199999995</v>
      </c>
      <c r="AI6374" s="89">
        <v>638.34031519999996</v>
      </c>
    </row>
    <row r="6375" spans="1:35" s="89" customFormat="1" x14ac:dyDescent="0.45">
      <c r="A6375" s="89" t="s">
        <v>71</v>
      </c>
      <c r="B6375" s="89" t="s">
        <v>72</v>
      </c>
      <c r="C6375" s="89" t="s">
        <v>47</v>
      </c>
      <c r="D6375" s="90">
        <v>44721</v>
      </c>
      <c r="AC6375" s="89">
        <v>525.26411199999995</v>
      </c>
      <c r="AI6375" s="89">
        <v>638.34031519999996</v>
      </c>
    </row>
    <row r="6376" spans="1:35" s="89" customFormat="1" x14ac:dyDescent="0.45">
      <c r="A6376" s="89" t="s">
        <v>71</v>
      </c>
      <c r="B6376" s="89" t="s">
        <v>72</v>
      </c>
      <c r="C6376" s="89" t="s">
        <v>47</v>
      </c>
      <c r="D6376" s="90">
        <v>44722</v>
      </c>
      <c r="AC6376" s="89">
        <v>525.26411199999995</v>
      </c>
      <c r="AI6376" s="89">
        <v>638.34031519999996</v>
      </c>
    </row>
    <row r="6377" spans="1:35" s="89" customFormat="1" x14ac:dyDescent="0.45">
      <c r="A6377" s="89" t="s">
        <v>71</v>
      </c>
      <c r="B6377" s="89" t="s">
        <v>72</v>
      </c>
      <c r="C6377" s="89" t="s">
        <v>47</v>
      </c>
      <c r="D6377" s="90">
        <v>44723</v>
      </c>
      <c r="AC6377" s="89">
        <v>525.26411199999995</v>
      </c>
      <c r="AI6377" s="89">
        <v>638.34031519999996</v>
      </c>
    </row>
    <row r="6378" spans="1:35" s="89" customFormat="1" x14ac:dyDescent="0.45">
      <c r="A6378" s="89" t="s">
        <v>71</v>
      </c>
      <c r="B6378" s="89" t="s">
        <v>72</v>
      </c>
      <c r="C6378" s="89" t="s">
        <v>47</v>
      </c>
      <c r="D6378" s="90">
        <v>44724</v>
      </c>
      <c r="AC6378" s="89">
        <v>525.26411199999995</v>
      </c>
      <c r="AI6378" s="89">
        <v>638.34031519999996</v>
      </c>
    </row>
    <row r="6379" spans="1:35" s="89" customFormat="1" x14ac:dyDescent="0.45">
      <c r="A6379" s="89" t="s">
        <v>71</v>
      </c>
      <c r="B6379" s="89" t="s">
        <v>72</v>
      </c>
      <c r="C6379" s="89" t="s">
        <v>47</v>
      </c>
      <c r="D6379" s="90">
        <v>44725</v>
      </c>
      <c r="K6379" s="89">
        <v>0.52404896099999998</v>
      </c>
      <c r="L6379" s="89">
        <v>0.52404896099999998</v>
      </c>
      <c r="AA6379" s="89">
        <v>250</v>
      </c>
      <c r="AB6379" s="89">
        <v>250</v>
      </c>
      <c r="AC6379" s="89">
        <v>525.26411199999995</v>
      </c>
      <c r="AI6379" s="89">
        <v>638.34031519999996</v>
      </c>
    </row>
    <row r="6380" spans="1:35" s="89" customFormat="1" x14ac:dyDescent="0.45">
      <c r="A6380" s="89" t="s">
        <v>71</v>
      </c>
      <c r="B6380" s="89" t="s">
        <v>72</v>
      </c>
      <c r="C6380" s="89" t="s">
        <v>47</v>
      </c>
      <c r="D6380" s="90">
        <v>44726</v>
      </c>
      <c r="K6380" s="89">
        <v>0.52404896099999998</v>
      </c>
      <c r="L6380" s="89">
        <v>0.52404896099999998</v>
      </c>
      <c r="AA6380" s="89">
        <v>250</v>
      </c>
      <c r="AB6380" s="89">
        <v>250</v>
      </c>
      <c r="AC6380" s="89">
        <v>525.26411199999995</v>
      </c>
      <c r="AI6380" s="89">
        <v>638.34031519999996</v>
      </c>
    </row>
    <row r="6381" spans="1:35" s="89" customFormat="1" x14ac:dyDescent="0.45">
      <c r="A6381" s="89" t="s">
        <v>71</v>
      </c>
      <c r="B6381" s="89" t="s">
        <v>72</v>
      </c>
      <c r="C6381" s="89" t="s">
        <v>47</v>
      </c>
      <c r="D6381" s="90">
        <v>44727</v>
      </c>
      <c r="K6381" s="89">
        <v>0.52404896099999998</v>
      </c>
      <c r="L6381" s="89">
        <v>0.52404896099999998</v>
      </c>
      <c r="AA6381" s="89">
        <v>250</v>
      </c>
      <c r="AB6381" s="89">
        <v>250</v>
      </c>
      <c r="AC6381" s="89">
        <v>525.26411199999995</v>
      </c>
      <c r="AI6381" s="89">
        <v>638.34031519999996</v>
      </c>
    </row>
    <row r="6382" spans="1:35" s="89" customFormat="1" x14ac:dyDescent="0.45">
      <c r="A6382" s="89" t="s">
        <v>71</v>
      </c>
      <c r="B6382" s="89" t="s">
        <v>72</v>
      </c>
      <c r="C6382" s="89" t="s">
        <v>47</v>
      </c>
      <c r="D6382" s="90">
        <v>44728</v>
      </c>
      <c r="K6382" s="89">
        <v>0.52404896099999998</v>
      </c>
      <c r="L6382" s="89">
        <v>0.52404896099999998</v>
      </c>
      <c r="AA6382" s="89">
        <v>250</v>
      </c>
      <c r="AB6382" s="89">
        <v>250</v>
      </c>
      <c r="AC6382" s="89">
        <v>525.26411199999995</v>
      </c>
      <c r="AI6382" s="89">
        <v>638.34031519999996</v>
      </c>
    </row>
    <row r="6383" spans="1:35" s="89" customFormat="1" x14ac:dyDescent="0.45">
      <c r="A6383" s="89" t="s">
        <v>71</v>
      </c>
      <c r="B6383" s="89" t="s">
        <v>72</v>
      </c>
      <c r="C6383" s="89" t="s">
        <v>47</v>
      </c>
      <c r="D6383" s="90">
        <v>44729</v>
      </c>
      <c r="K6383" s="89">
        <v>0.52404896099999998</v>
      </c>
      <c r="L6383" s="89">
        <v>0.52404896099999998</v>
      </c>
      <c r="AA6383" s="89">
        <v>250</v>
      </c>
      <c r="AB6383" s="89">
        <v>250</v>
      </c>
      <c r="AC6383" s="89">
        <v>525.26411199999995</v>
      </c>
      <c r="AI6383" s="89">
        <v>638.34031519999996</v>
      </c>
    </row>
    <row r="6384" spans="1:35" s="89" customFormat="1" x14ac:dyDescent="0.45">
      <c r="A6384" s="89" t="s">
        <v>71</v>
      </c>
      <c r="B6384" s="89" t="s">
        <v>72</v>
      </c>
      <c r="C6384" s="89" t="s">
        <v>47</v>
      </c>
      <c r="D6384" s="90">
        <v>44730</v>
      </c>
      <c r="K6384" s="89">
        <v>0.52404896099999998</v>
      </c>
      <c r="L6384" s="89">
        <v>0.52404896099999998</v>
      </c>
      <c r="AA6384" s="89">
        <v>250</v>
      </c>
      <c r="AB6384" s="89">
        <v>250</v>
      </c>
      <c r="AC6384" s="89">
        <v>525.26411199999995</v>
      </c>
      <c r="AI6384" s="89">
        <v>638.34031519999996</v>
      </c>
    </row>
    <row r="6385" spans="1:35" s="89" customFormat="1" x14ac:dyDescent="0.45">
      <c r="A6385" s="89" t="s">
        <v>71</v>
      </c>
      <c r="B6385" s="89" t="s">
        <v>72</v>
      </c>
      <c r="C6385" s="89" t="s">
        <v>47</v>
      </c>
      <c r="D6385" s="90">
        <v>44731</v>
      </c>
      <c r="K6385" s="89">
        <v>0.52404896099999998</v>
      </c>
      <c r="L6385" s="89">
        <v>0.52404896099999998</v>
      </c>
      <c r="AA6385" s="89">
        <v>250</v>
      </c>
      <c r="AB6385" s="89">
        <v>250</v>
      </c>
      <c r="AC6385" s="89">
        <v>525.26411199999995</v>
      </c>
      <c r="AI6385" s="89">
        <v>638.34031519999996</v>
      </c>
    </row>
    <row r="6386" spans="1:35" s="89" customFormat="1" x14ac:dyDescent="0.45">
      <c r="A6386" s="89" t="s">
        <v>71</v>
      </c>
      <c r="B6386" s="89" t="s">
        <v>72</v>
      </c>
      <c r="C6386" s="89" t="s">
        <v>47</v>
      </c>
      <c r="D6386" s="90">
        <v>44732</v>
      </c>
      <c r="K6386" s="89">
        <v>0.52404896099999998</v>
      </c>
      <c r="L6386" s="89">
        <v>0.52404896099999998</v>
      </c>
      <c r="AA6386" s="89">
        <v>250</v>
      </c>
      <c r="AB6386" s="89">
        <v>250</v>
      </c>
      <c r="AC6386" s="89">
        <v>525.26411199999995</v>
      </c>
      <c r="AI6386" s="89">
        <v>638.34031519999996</v>
      </c>
    </row>
    <row r="6387" spans="1:35" s="89" customFormat="1" x14ac:dyDescent="0.45">
      <c r="A6387" s="89" t="s">
        <v>71</v>
      </c>
      <c r="B6387" s="89" t="s">
        <v>72</v>
      </c>
      <c r="C6387" s="89" t="s">
        <v>47</v>
      </c>
      <c r="D6387" s="90">
        <v>44733</v>
      </c>
      <c r="K6387" s="89">
        <v>0.52404896099999998</v>
      </c>
      <c r="L6387" s="89">
        <v>0.52404896099999998</v>
      </c>
      <c r="AA6387" s="89">
        <v>250</v>
      </c>
      <c r="AB6387" s="89">
        <v>250</v>
      </c>
      <c r="AC6387" s="89">
        <v>525.26411199999995</v>
      </c>
      <c r="AI6387" s="89">
        <v>638.34031519999996</v>
      </c>
    </row>
    <row r="6388" spans="1:35" s="89" customFormat="1" x14ac:dyDescent="0.45">
      <c r="A6388" s="89" t="s">
        <v>71</v>
      </c>
      <c r="B6388" s="89" t="s">
        <v>72</v>
      </c>
      <c r="C6388" s="89" t="s">
        <v>47</v>
      </c>
      <c r="D6388" s="90">
        <v>44734</v>
      </c>
      <c r="K6388" s="89">
        <v>0.52404896099999998</v>
      </c>
      <c r="L6388" s="89">
        <v>0.52404896099999998</v>
      </c>
      <c r="AA6388" s="89">
        <v>250</v>
      </c>
      <c r="AB6388" s="89">
        <v>250</v>
      </c>
      <c r="AC6388" s="89">
        <v>525.26411199999995</v>
      </c>
      <c r="AI6388" s="89">
        <v>638.34031519999996</v>
      </c>
    </row>
    <row r="6389" spans="1:35" s="89" customFormat="1" x14ac:dyDescent="0.45">
      <c r="A6389" s="89" t="s">
        <v>71</v>
      </c>
      <c r="B6389" s="89" t="s">
        <v>72</v>
      </c>
      <c r="C6389" s="89" t="s">
        <v>47</v>
      </c>
      <c r="D6389" s="90">
        <v>44735</v>
      </c>
      <c r="K6389" s="89">
        <v>0.52404896099999998</v>
      </c>
      <c r="L6389" s="89">
        <v>0.52404896099999998</v>
      </c>
      <c r="AA6389" s="89">
        <v>250</v>
      </c>
      <c r="AB6389" s="89">
        <v>250</v>
      </c>
      <c r="AC6389" s="89">
        <v>525.26411199999995</v>
      </c>
      <c r="AI6389" s="89">
        <v>638.34031519999996</v>
      </c>
    </row>
    <row r="6390" spans="1:35" s="89" customFormat="1" x14ac:dyDescent="0.45">
      <c r="A6390" s="89" t="s">
        <v>71</v>
      </c>
      <c r="B6390" s="89" t="s">
        <v>72</v>
      </c>
      <c r="C6390" s="89" t="s">
        <v>47</v>
      </c>
      <c r="D6390" s="90">
        <v>44736</v>
      </c>
      <c r="K6390" s="89">
        <v>0.52404896099999998</v>
      </c>
      <c r="L6390" s="89">
        <v>0.52404896099999998</v>
      </c>
      <c r="AA6390" s="89">
        <v>250</v>
      </c>
      <c r="AB6390" s="89">
        <v>250</v>
      </c>
      <c r="AC6390" s="89">
        <v>525.26411199999995</v>
      </c>
      <c r="AI6390" s="89">
        <v>638.34031519999996</v>
      </c>
    </row>
    <row r="6391" spans="1:35" s="89" customFormat="1" x14ac:dyDescent="0.45">
      <c r="A6391" s="89" t="s">
        <v>71</v>
      </c>
      <c r="B6391" s="89" t="s">
        <v>72</v>
      </c>
      <c r="C6391" s="89" t="s">
        <v>47</v>
      </c>
      <c r="D6391" s="90">
        <v>44737</v>
      </c>
      <c r="AC6391" s="89">
        <v>525.26411199999995</v>
      </c>
      <c r="AI6391" s="89">
        <v>638.34031519999996</v>
      </c>
    </row>
    <row r="6392" spans="1:35" s="89" customFormat="1" x14ac:dyDescent="0.45">
      <c r="A6392" s="89" t="s">
        <v>71</v>
      </c>
      <c r="B6392" s="89" t="s">
        <v>72</v>
      </c>
      <c r="C6392" s="89" t="s">
        <v>47</v>
      </c>
      <c r="D6392" s="90">
        <v>44738</v>
      </c>
      <c r="AC6392" s="89">
        <v>525.26411199999995</v>
      </c>
      <c r="AI6392" s="89">
        <v>638.34031519999996</v>
      </c>
    </row>
    <row r="6393" spans="1:35" s="89" customFormat="1" x14ac:dyDescent="0.45">
      <c r="A6393" s="89" t="s">
        <v>71</v>
      </c>
      <c r="B6393" s="89" t="s">
        <v>72</v>
      </c>
      <c r="C6393" s="89" t="s">
        <v>47</v>
      </c>
      <c r="D6393" s="90">
        <v>44739</v>
      </c>
      <c r="AC6393" s="89">
        <v>525.26411199999995</v>
      </c>
      <c r="AI6393" s="89">
        <v>638.34031519999996</v>
      </c>
    </row>
    <row r="6394" spans="1:35" s="89" customFormat="1" x14ac:dyDescent="0.45">
      <c r="A6394" s="89" t="s">
        <v>71</v>
      </c>
      <c r="B6394" s="89" t="s">
        <v>72</v>
      </c>
      <c r="C6394" s="89" t="s">
        <v>47</v>
      </c>
      <c r="D6394" s="90">
        <v>44740</v>
      </c>
      <c r="AC6394" s="89">
        <v>525.26411199999995</v>
      </c>
      <c r="AI6394" s="89">
        <v>638.34031519999996</v>
      </c>
    </row>
    <row r="6395" spans="1:35" s="89" customFormat="1" x14ac:dyDescent="0.45">
      <c r="A6395" s="89" t="s">
        <v>71</v>
      </c>
      <c r="B6395" s="89" t="s">
        <v>72</v>
      </c>
      <c r="C6395" s="89" t="s">
        <v>47</v>
      </c>
      <c r="D6395" s="90">
        <v>44741</v>
      </c>
      <c r="AC6395" s="89">
        <v>525.26411199999995</v>
      </c>
      <c r="AI6395" s="89">
        <v>638.34031519999996</v>
      </c>
    </row>
    <row r="6396" spans="1:35" s="89" customFormat="1" x14ac:dyDescent="0.45">
      <c r="A6396" s="89" t="s">
        <v>71</v>
      </c>
      <c r="B6396" s="89" t="s">
        <v>72</v>
      </c>
      <c r="C6396" s="89" t="s">
        <v>47</v>
      </c>
      <c r="D6396" s="90">
        <v>44742</v>
      </c>
      <c r="AC6396" s="89">
        <v>525.26411199999995</v>
      </c>
      <c r="AI6396" s="89">
        <v>638.34031519999996</v>
      </c>
    </row>
    <row r="6397" spans="1:35" s="89" customFormat="1" x14ac:dyDescent="0.45">
      <c r="A6397" s="89" t="s">
        <v>71</v>
      </c>
      <c r="B6397" s="89" t="s">
        <v>72</v>
      </c>
      <c r="C6397" s="89" t="s">
        <v>47</v>
      </c>
      <c r="D6397" s="90">
        <v>44743</v>
      </c>
      <c r="AC6397" s="89">
        <v>525.26411199999995</v>
      </c>
      <c r="AI6397" s="89">
        <v>638.34031519999996</v>
      </c>
    </row>
    <row r="6398" spans="1:35" s="89" customFormat="1" x14ac:dyDescent="0.45">
      <c r="A6398" s="89" t="s">
        <v>71</v>
      </c>
      <c r="B6398" s="89" t="s">
        <v>72</v>
      </c>
      <c r="C6398" s="89" t="s">
        <v>47</v>
      </c>
      <c r="D6398" s="90">
        <v>44744</v>
      </c>
      <c r="AC6398" s="89">
        <v>525.26411199999995</v>
      </c>
      <c r="AI6398" s="89">
        <v>638.34031519999996</v>
      </c>
    </row>
    <row r="6399" spans="1:35" s="89" customFormat="1" x14ac:dyDescent="0.45">
      <c r="A6399" s="89" t="s">
        <v>71</v>
      </c>
      <c r="B6399" s="89" t="s">
        <v>72</v>
      </c>
      <c r="C6399" s="89" t="s">
        <v>47</v>
      </c>
      <c r="D6399" s="90">
        <v>44745</v>
      </c>
      <c r="AC6399" s="89">
        <v>525.26411199999995</v>
      </c>
      <c r="AI6399" s="89">
        <v>638.34031519999996</v>
      </c>
    </row>
    <row r="6400" spans="1:35" s="89" customFormat="1" x14ac:dyDescent="0.45">
      <c r="A6400" s="89" t="s">
        <v>71</v>
      </c>
      <c r="B6400" s="89" t="s">
        <v>72</v>
      </c>
      <c r="C6400" s="89" t="s">
        <v>47</v>
      </c>
      <c r="D6400" s="90">
        <v>44746</v>
      </c>
      <c r="AC6400" s="89">
        <v>525.26411199999995</v>
      </c>
      <c r="AI6400" s="89">
        <v>638.34031519999996</v>
      </c>
    </row>
    <row r="6401" spans="1:35" s="89" customFormat="1" x14ac:dyDescent="0.45">
      <c r="A6401" s="89" t="s">
        <v>71</v>
      </c>
      <c r="B6401" s="89" t="s">
        <v>72</v>
      </c>
      <c r="C6401" s="89" t="s">
        <v>47</v>
      </c>
      <c r="D6401" s="90">
        <v>44747</v>
      </c>
      <c r="AC6401" s="89">
        <v>525.26411199999995</v>
      </c>
      <c r="AI6401" s="89">
        <v>638.34031519999996</v>
      </c>
    </row>
    <row r="6402" spans="1:35" s="89" customFormat="1" x14ac:dyDescent="0.45">
      <c r="A6402" s="89" t="s">
        <v>71</v>
      </c>
      <c r="B6402" s="89" t="s">
        <v>72</v>
      </c>
      <c r="C6402" s="89" t="s">
        <v>47</v>
      </c>
      <c r="D6402" s="90">
        <v>44748</v>
      </c>
      <c r="AC6402" s="89">
        <v>525.26411199999995</v>
      </c>
      <c r="AI6402" s="89">
        <v>638.34031519999996</v>
      </c>
    </row>
    <row r="6403" spans="1:35" s="89" customFormat="1" x14ac:dyDescent="0.45">
      <c r="A6403" s="89" t="s">
        <v>71</v>
      </c>
      <c r="B6403" s="89" t="s">
        <v>72</v>
      </c>
      <c r="C6403" s="89" t="s">
        <v>47</v>
      </c>
      <c r="D6403" s="90">
        <v>44749</v>
      </c>
      <c r="AC6403" s="89">
        <v>525.26411199999995</v>
      </c>
      <c r="AI6403" s="89">
        <v>638.34031519999996</v>
      </c>
    </row>
    <row r="6404" spans="1:35" s="89" customFormat="1" x14ac:dyDescent="0.45">
      <c r="A6404" s="89" t="s">
        <v>71</v>
      </c>
      <c r="B6404" s="89" t="s">
        <v>72</v>
      </c>
      <c r="C6404" s="89" t="s">
        <v>47</v>
      </c>
      <c r="D6404" s="90">
        <v>44750</v>
      </c>
      <c r="AC6404" s="89">
        <v>525.26411199999995</v>
      </c>
      <c r="AI6404" s="89">
        <v>638.34031519999996</v>
      </c>
    </row>
    <row r="6405" spans="1:35" s="89" customFormat="1" x14ac:dyDescent="0.45">
      <c r="A6405" s="89" t="s">
        <v>71</v>
      </c>
      <c r="B6405" s="89" t="s">
        <v>72</v>
      </c>
      <c r="C6405" s="89" t="s">
        <v>47</v>
      </c>
      <c r="D6405" s="90">
        <v>44751</v>
      </c>
      <c r="AC6405" s="89">
        <v>525.26411199999995</v>
      </c>
      <c r="AI6405" s="89">
        <v>638.34031519999996</v>
      </c>
    </row>
    <row r="6406" spans="1:35" s="89" customFormat="1" x14ac:dyDescent="0.45">
      <c r="A6406" s="89" t="s">
        <v>71</v>
      </c>
      <c r="B6406" s="89" t="s">
        <v>72</v>
      </c>
      <c r="C6406" s="89" t="s">
        <v>47</v>
      </c>
      <c r="D6406" s="90">
        <v>44752</v>
      </c>
      <c r="AC6406" s="89">
        <v>525.26411199999995</v>
      </c>
      <c r="AI6406" s="89">
        <v>638.34031519999996</v>
      </c>
    </row>
    <row r="6407" spans="1:35" s="89" customFormat="1" x14ac:dyDescent="0.45">
      <c r="A6407" s="89" t="s">
        <v>71</v>
      </c>
      <c r="B6407" s="89" t="s">
        <v>72</v>
      </c>
      <c r="C6407" s="89" t="s">
        <v>47</v>
      </c>
      <c r="D6407" s="90">
        <v>44753</v>
      </c>
      <c r="AC6407" s="89">
        <v>525.26411199999995</v>
      </c>
      <c r="AI6407" s="89">
        <v>638.34031519999996</v>
      </c>
    </row>
    <row r="6408" spans="1:35" s="89" customFormat="1" x14ac:dyDescent="0.45">
      <c r="A6408" s="89" t="s">
        <v>71</v>
      </c>
      <c r="B6408" s="89" t="s">
        <v>72</v>
      </c>
      <c r="C6408" s="89" t="s">
        <v>47</v>
      </c>
      <c r="D6408" s="90">
        <v>44754</v>
      </c>
      <c r="AC6408" s="89">
        <v>525.26411199999995</v>
      </c>
      <c r="AI6408" s="89">
        <v>638.34031519999996</v>
      </c>
    </row>
    <row r="6409" spans="1:35" s="89" customFormat="1" x14ac:dyDescent="0.45">
      <c r="A6409" s="89" t="s">
        <v>71</v>
      </c>
      <c r="B6409" s="89" t="s">
        <v>72</v>
      </c>
      <c r="C6409" s="89" t="s">
        <v>47</v>
      </c>
      <c r="D6409" s="90">
        <v>44755</v>
      </c>
      <c r="AC6409" s="89">
        <v>525.26411199999995</v>
      </c>
      <c r="AI6409" s="89">
        <v>638.34031519999996</v>
      </c>
    </row>
    <row r="6410" spans="1:35" s="89" customFormat="1" x14ac:dyDescent="0.45">
      <c r="A6410" s="89" t="s">
        <v>71</v>
      </c>
      <c r="B6410" s="89" t="s">
        <v>72</v>
      </c>
      <c r="C6410" s="89" t="s">
        <v>47</v>
      </c>
      <c r="D6410" s="90">
        <v>44756</v>
      </c>
      <c r="AC6410" s="89">
        <v>525.26411199999995</v>
      </c>
      <c r="AI6410" s="89">
        <v>638.34031519999996</v>
      </c>
    </row>
    <row r="6411" spans="1:35" s="89" customFormat="1" x14ac:dyDescent="0.45">
      <c r="A6411" s="89" t="s">
        <v>71</v>
      </c>
      <c r="B6411" s="89" t="s">
        <v>72</v>
      </c>
      <c r="C6411" s="89" t="s">
        <v>47</v>
      </c>
      <c r="D6411" s="90">
        <v>44757</v>
      </c>
      <c r="AC6411" s="89">
        <v>525.26411199999995</v>
      </c>
      <c r="AI6411" s="89">
        <v>638.34031519999996</v>
      </c>
    </row>
    <row r="6412" spans="1:35" s="89" customFormat="1" x14ac:dyDescent="0.45">
      <c r="A6412" s="89" t="s">
        <v>71</v>
      </c>
      <c r="B6412" s="89" t="s">
        <v>72</v>
      </c>
      <c r="C6412" s="89" t="s">
        <v>47</v>
      </c>
      <c r="D6412" s="90">
        <v>44758</v>
      </c>
      <c r="AC6412" s="89">
        <v>525.26411199999995</v>
      </c>
      <c r="AI6412" s="89">
        <v>638.34031519999996</v>
      </c>
    </row>
    <row r="6413" spans="1:35" s="89" customFormat="1" x14ac:dyDescent="0.45">
      <c r="A6413" s="89" t="s">
        <v>71</v>
      </c>
      <c r="B6413" s="89" t="s">
        <v>72</v>
      </c>
      <c r="C6413" s="89" t="s">
        <v>47</v>
      </c>
      <c r="D6413" s="90">
        <v>44759</v>
      </c>
      <c r="AC6413" s="89">
        <v>525.26411199999995</v>
      </c>
      <c r="AI6413" s="89">
        <v>638.34031519999996</v>
      </c>
    </row>
    <row r="6414" spans="1:35" s="89" customFormat="1" x14ac:dyDescent="0.45">
      <c r="A6414" s="89" t="s">
        <v>71</v>
      </c>
      <c r="B6414" s="89" t="s">
        <v>72</v>
      </c>
      <c r="C6414" s="89" t="s">
        <v>47</v>
      </c>
      <c r="D6414" s="90">
        <v>44760</v>
      </c>
      <c r="AC6414" s="89">
        <v>525.26411199999995</v>
      </c>
      <c r="AI6414" s="89">
        <v>638.34031519999996</v>
      </c>
    </row>
    <row r="6415" spans="1:35" s="89" customFormat="1" x14ac:dyDescent="0.45">
      <c r="A6415" s="89" t="s">
        <v>71</v>
      </c>
      <c r="B6415" s="89" t="s">
        <v>72</v>
      </c>
      <c r="C6415" s="89" t="s">
        <v>47</v>
      </c>
      <c r="D6415" s="90">
        <v>44761</v>
      </c>
      <c r="AC6415" s="89">
        <v>525.26411199999995</v>
      </c>
      <c r="AI6415" s="89">
        <v>638.34031519999996</v>
      </c>
    </row>
    <row r="6416" spans="1:35" s="89" customFormat="1" x14ac:dyDescent="0.45">
      <c r="A6416" s="89" t="s">
        <v>71</v>
      </c>
      <c r="B6416" s="89" t="s">
        <v>72</v>
      </c>
      <c r="C6416" s="89" t="s">
        <v>47</v>
      </c>
      <c r="D6416" s="90">
        <v>44762</v>
      </c>
      <c r="AC6416" s="89">
        <v>525.26411199999995</v>
      </c>
      <c r="AI6416" s="89">
        <v>638.34031519999996</v>
      </c>
    </row>
    <row r="6417" spans="1:35" s="89" customFormat="1" x14ac:dyDescent="0.45">
      <c r="A6417" s="89" t="s">
        <v>71</v>
      </c>
      <c r="B6417" s="89" t="s">
        <v>72</v>
      </c>
      <c r="C6417" s="89" t="s">
        <v>47</v>
      </c>
      <c r="D6417" s="90">
        <v>44763</v>
      </c>
      <c r="AC6417" s="89">
        <v>525.26411199999995</v>
      </c>
      <c r="AI6417" s="89">
        <v>638.34031519999996</v>
      </c>
    </row>
    <row r="6418" spans="1:35" s="89" customFormat="1" x14ac:dyDescent="0.45">
      <c r="A6418" s="89" t="s">
        <v>71</v>
      </c>
      <c r="B6418" s="89" t="s">
        <v>72</v>
      </c>
      <c r="C6418" s="89" t="s">
        <v>47</v>
      </c>
      <c r="D6418" s="90">
        <v>44764</v>
      </c>
      <c r="AC6418" s="89">
        <v>525.26411199999995</v>
      </c>
      <c r="AI6418" s="89">
        <v>638.34031519999996</v>
      </c>
    </row>
    <row r="6419" spans="1:35" s="89" customFormat="1" x14ac:dyDescent="0.45">
      <c r="A6419" s="89" t="s">
        <v>71</v>
      </c>
      <c r="B6419" s="89" t="s">
        <v>72</v>
      </c>
      <c r="C6419" s="89" t="s">
        <v>47</v>
      </c>
      <c r="D6419" s="90">
        <v>44765</v>
      </c>
      <c r="AC6419" s="89">
        <v>525.26411199999995</v>
      </c>
      <c r="AI6419" s="89">
        <v>638.34031519999996</v>
      </c>
    </row>
    <row r="6420" spans="1:35" s="89" customFormat="1" x14ac:dyDescent="0.45">
      <c r="A6420" s="89" t="s">
        <v>71</v>
      </c>
      <c r="B6420" s="89" t="s">
        <v>72</v>
      </c>
      <c r="C6420" s="89" t="s">
        <v>47</v>
      </c>
      <c r="D6420" s="90">
        <v>44766</v>
      </c>
      <c r="AC6420" s="89">
        <v>525.26411199999995</v>
      </c>
      <c r="AI6420" s="89">
        <v>638.34031519999996</v>
      </c>
    </row>
    <row r="6421" spans="1:35" s="89" customFormat="1" x14ac:dyDescent="0.45">
      <c r="A6421" s="89" t="s">
        <v>71</v>
      </c>
      <c r="B6421" s="89" t="s">
        <v>72</v>
      </c>
      <c r="C6421" s="89" t="s">
        <v>47</v>
      </c>
      <c r="D6421" s="90">
        <v>44767</v>
      </c>
      <c r="AC6421" s="89">
        <v>525.26411199999995</v>
      </c>
      <c r="AI6421" s="89">
        <v>638.34031519999996</v>
      </c>
    </row>
    <row r="6422" spans="1:35" s="89" customFormat="1" x14ac:dyDescent="0.45">
      <c r="A6422" s="89" t="s">
        <v>71</v>
      </c>
      <c r="B6422" s="89" t="s">
        <v>72</v>
      </c>
      <c r="C6422" s="89" t="s">
        <v>47</v>
      </c>
      <c r="D6422" s="90">
        <v>44768</v>
      </c>
      <c r="AC6422" s="89">
        <v>525.26411199999995</v>
      </c>
      <c r="AI6422" s="89">
        <v>638.34031519999996</v>
      </c>
    </row>
    <row r="6423" spans="1:35" s="89" customFormat="1" x14ac:dyDescent="0.45">
      <c r="A6423" s="89" t="s">
        <v>71</v>
      </c>
      <c r="B6423" s="89" t="s">
        <v>72</v>
      </c>
      <c r="C6423" s="89" t="s">
        <v>47</v>
      </c>
      <c r="D6423" s="90">
        <v>44769</v>
      </c>
      <c r="AC6423" s="89">
        <v>525.26411199999995</v>
      </c>
      <c r="AI6423" s="89">
        <v>638.34031519999996</v>
      </c>
    </row>
    <row r="6424" spans="1:35" s="89" customFormat="1" x14ac:dyDescent="0.45">
      <c r="A6424" s="89" t="s">
        <v>71</v>
      </c>
      <c r="B6424" s="89" t="s">
        <v>72</v>
      </c>
      <c r="C6424" s="89" t="s">
        <v>47</v>
      </c>
      <c r="D6424" s="90">
        <v>44770</v>
      </c>
      <c r="AC6424" s="89">
        <v>525.26411199999995</v>
      </c>
      <c r="AI6424" s="89">
        <v>638.34031519999996</v>
      </c>
    </row>
    <row r="6425" spans="1:35" s="89" customFormat="1" x14ac:dyDescent="0.45">
      <c r="A6425" s="89" t="s">
        <v>71</v>
      </c>
      <c r="B6425" s="89" t="s">
        <v>72</v>
      </c>
      <c r="C6425" s="89" t="s">
        <v>47</v>
      </c>
      <c r="D6425" s="90">
        <v>44771</v>
      </c>
      <c r="AC6425" s="89">
        <v>525.26411199999995</v>
      </c>
      <c r="AI6425" s="89">
        <v>638.34031519999996</v>
      </c>
    </row>
    <row r="6426" spans="1:35" s="89" customFormat="1" x14ac:dyDescent="0.45">
      <c r="A6426" s="89" t="s">
        <v>71</v>
      </c>
      <c r="B6426" s="89" t="s">
        <v>72</v>
      </c>
      <c r="C6426" s="89" t="s">
        <v>47</v>
      </c>
      <c r="D6426" s="90">
        <v>44772</v>
      </c>
      <c r="AC6426" s="89">
        <v>525.26411199999995</v>
      </c>
      <c r="AI6426" s="89">
        <v>638.34031519999996</v>
      </c>
    </row>
    <row r="6427" spans="1:35" s="89" customFormat="1" x14ac:dyDescent="0.45">
      <c r="A6427" s="89" t="s">
        <v>71</v>
      </c>
      <c r="B6427" s="89" t="s">
        <v>72</v>
      </c>
      <c r="C6427" s="89" t="s">
        <v>47</v>
      </c>
      <c r="D6427" s="90">
        <v>44773</v>
      </c>
      <c r="AC6427" s="89">
        <v>525.26411199999995</v>
      </c>
      <c r="AI6427" s="89">
        <v>638.34031519999996</v>
      </c>
    </row>
    <row r="6428" spans="1:35" s="89" customFormat="1" x14ac:dyDescent="0.45">
      <c r="A6428" s="89" t="s">
        <v>71</v>
      </c>
      <c r="B6428" s="89" t="s">
        <v>72</v>
      </c>
      <c r="C6428" s="89" t="s">
        <v>47</v>
      </c>
      <c r="D6428" s="90">
        <v>44774</v>
      </c>
      <c r="AC6428" s="89">
        <v>525.26411199999995</v>
      </c>
      <c r="AI6428" s="89">
        <v>638.34031519999996</v>
      </c>
    </row>
    <row r="6429" spans="1:35" s="89" customFormat="1" x14ac:dyDescent="0.45">
      <c r="A6429" s="89" t="s">
        <v>71</v>
      </c>
      <c r="B6429" s="89" t="s">
        <v>72</v>
      </c>
      <c r="C6429" s="89" t="s">
        <v>47</v>
      </c>
      <c r="D6429" s="90">
        <v>44775</v>
      </c>
      <c r="AC6429" s="89">
        <v>525.26411199999995</v>
      </c>
      <c r="AI6429" s="89">
        <v>638.34031519999996</v>
      </c>
    </row>
    <row r="6430" spans="1:35" s="89" customFormat="1" x14ac:dyDescent="0.45">
      <c r="A6430" s="89" t="s">
        <v>71</v>
      </c>
      <c r="B6430" s="89" t="s">
        <v>72</v>
      </c>
      <c r="C6430" s="89" t="s">
        <v>47</v>
      </c>
      <c r="D6430" s="90">
        <v>44776</v>
      </c>
      <c r="AC6430" s="89">
        <v>525.26411199999995</v>
      </c>
      <c r="AI6430" s="89">
        <v>638.34031519999996</v>
      </c>
    </row>
    <row r="6431" spans="1:35" s="89" customFormat="1" x14ac:dyDescent="0.45">
      <c r="A6431" s="89" t="s">
        <v>71</v>
      </c>
      <c r="B6431" s="89" t="s">
        <v>72</v>
      </c>
      <c r="C6431" s="89" t="s">
        <v>47</v>
      </c>
      <c r="D6431" s="90">
        <v>44777</v>
      </c>
      <c r="AC6431" s="89">
        <v>525.26411199999995</v>
      </c>
      <c r="AI6431" s="89">
        <v>638.34031519999996</v>
      </c>
    </row>
    <row r="6432" spans="1:35" s="89" customFormat="1" x14ac:dyDescent="0.45">
      <c r="A6432" s="89" t="s">
        <v>71</v>
      </c>
      <c r="B6432" s="89" t="s">
        <v>72</v>
      </c>
      <c r="C6432" s="89" t="s">
        <v>47</v>
      </c>
      <c r="D6432" s="90">
        <v>44778</v>
      </c>
      <c r="AC6432" s="89">
        <v>525.26411199999995</v>
      </c>
      <c r="AI6432" s="89">
        <v>638.34031519999996</v>
      </c>
    </row>
    <row r="6433" spans="1:35" s="89" customFormat="1" x14ac:dyDescent="0.45">
      <c r="A6433" s="89" t="s">
        <v>71</v>
      </c>
      <c r="B6433" s="89" t="s">
        <v>72</v>
      </c>
      <c r="C6433" s="89" t="s">
        <v>47</v>
      </c>
      <c r="D6433" s="90">
        <v>44779</v>
      </c>
      <c r="AC6433" s="89">
        <v>525.26411199999995</v>
      </c>
      <c r="AI6433" s="89">
        <v>638.34031519999996</v>
      </c>
    </row>
    <row r="6434" spans="1:35" s="89" customFormat="1" x14ac:dyDescent="0.45">
      <c r="A6434" s="89" t="s">
        <v>71</v>
      </c>
      <c r="B6434" s="89" t="s">
        <v>72</v>
      </c>
      <c r="C6434" s="89" t="s">
        <v>47</v>
      </c>
      <c r="D6434" s="90">
        <v>44780</v>
      </c>
      <c r="AC6434" s="89">
        <v>525.26411199999995</v>
      </c>
      <c r="AI6434" s="89">
        <v>638.34031519999996</v>
      </c>
    </row>
    <row r="6435" spans="1:35" s="89" customFormat="1" x14ac:dyDescent="0.45">
      <c r="A6435" s="89" t="s">
        <v>71</v>
      </c>
      <c r="B6435" s="89" t="s">
        <v>72</v>
      </c>
      <c r="C6435" s="89" t="s">
        <v>47</v>
      </c>
      <c r="D6435" s="90">
        <v>44781</v>
      </c>
      <c r="AC6435" s="89">
        <v>525.26411199999995</v>
      </c>
      <c r="AI6435" s="89">
        <v>638.34031519999996</v>
      </c>
    </row>
    <row r="6436" spans="1:35" s="89" customFormat="1" x14ac:dyDescent="0.45">
      <c r="A6436" s="89" t="s">
        <v>71</v>
      </c>
      <c r="B6436" s="89" t="s">
        <v>72</v>
      </c>
      <c r="C6436" s="89" t="s">
        <v>47</v>
      </c>
      <c r="D6436" s="90">
        <v>44782</v>
      </c>
      <c r="AC6436" s="89">
        <v>525.26411199999995</v>
      </c>
      <c r="AI6436" s="89">
        <v>638.34031519999996</v>
      </c>
    </row>
    <row r="6437" spans="1:35" s="89" customFormat="1" x14ac:dyDescent="0.45">
      <c r="A6437" s="89" t="s">
        <v>71</v>
      </c>
      <c r="B6437" s="89" t="s">
        <v>72</v>
      </c>
      <c r="C6437" s="89" t="s">
        <v>47</v>
      </c>
      <c r="D6437" s="90">
        <v>44783</v>
      </c>
      <c r="AC6437" s="89">
        <v>525.26411199999995</v>
      </c>
      <c r="AI6437" s="89">
        <v>638.34031519999996</v>
      </c>
    </row>
    <row r="6438" spans="1:35" s="89" customFormat="1" x14ac:dyDescent="0.45">
      <c r="A6438" s="89" t="s">
        <v>71</v>
      </c>
      <c r="B6438" s="89" t="s">
        <v>72</v>
      </c>
      <c r="C6438" s="89" t="s">
        <v>47</v>
      </c>
      <c r="D6438" s="90">
        <v>44784</v>
      </c>
      <c r="AC6438" s="89">
        <v>525.26411199999995</v>
      </c>
      <c r="AI6438" s="89">
        <v>638.34031519999996</v>
      </c>
    </row>
    <row r="6439" spans="1:35" s="89" customFormat="1" x14ac:dyDescent="0.45">
      <c r="A6439" s="89" t="s">
        <v>71</v>
      </c>
      <c r="B6439" s="89" t="s">
        <v>72</v>
      </c>
      <c r="C6439" s="89" t="s">
        <v>47</v>
      </c>
      <c r="D6439" s="90">
        <v>44785</v>
      </c>
      <c r="AC6439" s="89">
        <v>525.26411199999995</v>
      </c>
      <c r="AI6439" s="89">
        <v>638.34031519999996</v>
      </c>
    </row>
    <row r="6440" spans="1:35" s="89" customFormat="1" x14ac:dyDescent="0.45">
      <c r="A6440" s="89" t="s">
        <v>71</v>
      </c>
      <c r="B6440" s="89" t="s">
        <v>72</v>
      </c>
      <c r="C6440" s="89" t="s">
        <v>47</v>
      </c>
      <c r="D6440" s="90">
        <v>44786</v>
      </c>
      <c r="AC6440" s="89">
        <v>525.26411199999995</v>
      </c>
      <c r="AI6440" s="89">
        <v>638.34031519999996</v>
      </c>
    </row>
    <row r="6441" spans="1:35" s="89" customFormat="1" x14ac:dyDescent="0.45">
      <c r="A6441" s="89" t="s">
        <v>71</v>
      </c>
      <c r="B6441" s="89" t="s">
        <v>72</v>
      </c>
      <c r="C6441" s="89" t="s">
        <v>47</v>
      </c>
      <c r="D6441" s="90">
        <v>44787</v>
      </c>
      <c r="AC6441" s="89">
        <v>525.26411199999995</v>
      </c>
      <c r="AI6441" s="89">
        <v>638.34031519999996</v>
      </c>
    </row>
    <row r="6442" spans="1:35" s="89" customFormat="1" x14ac:dyDescent="0.45">
      <c r="A6442" s="89" t="s">
        <v>71</v>
      </c>
      <c r="B6442" s="89" t="s">
        <v>72</v>
      </c>
      <c r="C6442" s="89" t="s">
        <v>47</v>
      </c>
      <c r="D6442" s="90">
        <v>44788</v>
      </c>
      <c r="AC6442" s="89">
        <v>525.26411199999995</v>
      </c>
      <c r="AI6442" s="89">
        <v>638.34031519999996</v>
      </c>
    </row>
    <row r="6443" spans="1:35" s="89" customFormat="1" x14ac:dyDescent="0.45">
      <c r="A6443" s="89" t="s">
        <v>71</v>
      </c>
      <c r="B6443" s="89" t="s">
        <v>72</v>
      </c>
      <c r="C6443" s="89" t="s">
        <v>47</v>
      </c>
      <c r="D6443" s="90">
        <v>44789</v>
      </c>
      <c r="AC6443" s="89">
        <v>525.26411199999995</v>
      </c>
      <c r="AI6443" s="89">
        <v>638.34031519999996</v>
      </c>
    </row>
    <row r="6444" spans="1:35" s="89" customFormat="1" x14ac:dyDescent="0.45">
      <c r="A6444" s="89" t="s">
        <v>71</v>
      </c>
      <c r="B6444" s="89" t="s">
        <v>72</v>
      </c>
      <c r="C6444" s="89" t="s">
        <v>47</v>
      </c>
      <c r="D6444" s="90">
        <v>44790</v>
      </c>
      <c r="AC6444" s="89">
        <v>525.26411199999995</v>
      </c>
      <c r="AI6444" s="89">
        <v>638.34031519999996</v>
      </c>
    </row>
    <row r="6445" spans="1:35" s="89" customFormat="1" x14ac:dyDescent="0.45">
      <c r="A6445" s="89" t="s">
        <v>71</v>
      </c>
      <c r="B6445" s="89" t="s">
        <v>72</v>
      </c>
      <c r="C6445" s="89" t="s">
        <v>47</v>
      </c>
      <c r="D6445" s="90">
        <v>44791</v>
      </c>
      <c r="AC6445" s="89">
        <v>525.26411199999995</v>
      </c>
      <c r="AI6445" s="89">
        <v>638.34031519999996</v>
      </c>
    </row>
    <row r="6446" spans="1:35" s="89" customFormat="1" x14ac:dyDescent="0.45">
      <c r="A6446" s="89" t="s">
        <v>71</v>
      </c>
      <c r="B6446" s="89" t="s">
        <v>72</v>
      </c>
      <c r="C6446" s="89" t="s">
        <v>47</v>
      </c>
      <c r="D6446" s="90">
        <v>44792</v>
      </c>
      <c r="AC6446" s="89">
        <v>525.26411199999995</v>
      </c>
      <c r="AI6446" s="89">
        <v>638.34031519999996</v>
      </c>
    </row>
    <row r="6447" spans="1:35" s="89" customFormat="1" x14ac:dyDescent="0.45">
      <c r="A6447" s="89" t="s">
        <v>71</v>
      </c>
      <c r="B6447" s="89" t="s">
        <v>72</v>
      </c>
      <c r="C6447" s="89" t="s">
        <v>47</v>
      </c>
      <c r="D6447" s="90">
        <v>44793</v>
      </c>
      <c r="AC6447" s="89">
        <v>525.26411199999995</v>
      </c>
      <c r="AI6447" s="89">
        <v>638.34031519999996</v>
      </c>
    </row>
    <row r="6448" spans="1:35" s="89" customFormat="1" x14ac:dyDescent="0.45">
      <c r="A6448" s="89" t="s">
        <v>71</v>
      </c>
      <c r="B6448" s="89" t="s">
        <v>72</v>
      </c>
      <c r="C6448" s="89" t="s">
        <v>47</v>
      </c>
      <c r="D6448" s="90">
        <v>44794</v>
      </c>
      <c r="AC6448" s="89">
        <v>525.26411199999995</v>
      </c>
      <c r="AI6448" s="89">
        <v>638.34031519999996</v>
      </c>
    </row>
    <row r="6449" spans="1:35" s="89" customFormat="1" x14ac:dyDescent="0.45">
      <c r="A6449" s="89" t="s">
        <v>71</v>
      </c>
      <c r="B6449" s="89" t="s">
        <v>72</v>
      </c>
      <c r="C6449" s="89" t="s">
        <v>47</v>
      </c>
      <c r="D6449" s="90">
        <v>44795</v>
      </c>
      <c r="AC6449" s="89">
        <v>525.26411199999995</v>
      </c>
      <c r="AI6449" s="89">
        <v>638.34031519999996</v>
      </c>
    </row>
    <row r="6450" spans="1:35" s="89" customFormat="1" x14ac:dyDescent="0.45">
      <c r="A6450" s="89" t="s">
        <v>71</v>
      </c>
      <c r="B6450" s="89" t="s">
        <v>72</v>
      </c>
      <c r="C6450" s="89" t="s">
        <v>47</v>
      </c>
      <c r="D6450" s="90">
        <v>44796</v>
      </c>
      <c r="AC6450" s="89">
        <v>525.26411199999995</v>
      </c>
      <c r="AI6450" s="89">
        <v>638.34031519999996</v>
      </c>
    </row>
    <row r="6451" spans="1:35" s="89" customFormat="1" x14ac:dyDescent="0.45">
      <c r="A6451" s="89" t="s">
        <v>71</v>
      </c>
      <c r="B6451" s="89" t="s">
        <v>72</v>
      </c>
      <c r="C6451" s="89" t="s">
        <v>47</v>
      </c>
      <c r="D6451" s="90">
        <v>44797</v>
      </c>
      <c r="AC6451" s="89">
        <v>525.26411199999995</v>
      </c>
      <c r="AI6451" s="89">
        <v>638.34031519999996</v>
      </c>
    </row>
    <row r="6452" spans="1:35" s="89" customFormat="1" x14ac:dyDescent="0.45">
      <c r="A6452" s="89" t="s">
        <v>71</v>
      </c>
      <c r="B6452" s="89" t="s">
        <v>72</v>
      </c>
      <c r="C6452" s="89" t="s">
        <v>47</v>
      </c>
      <c r="D6452" s="90">
        <v>44798</v>
      </c>
      <c r="AC6452" s="89">
        <v>525.26411199999995</v>
      </c>
      <c r="AI6452" s="89">
        <v>638.34031519999996</v>
      </c>
    </row>
    <row r="6453" spans="1:35" s="89" customFormat="1" x14ac:dyDescent="0.45">
      <c r="A6453" s="89" t="s">
        <v>71</v>
      </c>
      <c r="B6453" s="89" t="s">
        <v>72</v>
      </c>
      <c r="C6453" s="89" t="s">
        <v>47</v>
      </c>
      <c r="D6453" s="90">
        <v>44799</v>
      </c>
      <c r="AC6453" s="89">
        <v>525.26411199999995</v>
      </c>
      <c r="AI6453" s="89">
        <v>638.34031519999996</v>
      </c>
    </row>
    <row r="6454" spans="1:35" s="89" customFormat="1" x14ac:dyDescent="0.45">
      <c r="A6454" s="89" t="s">
        <v>71</v>
      </c>
      <c r="B6454" s="89" t="s">
        <v>72</v>
      </c>
      <c r="C6454" s="89" t="s">
        <v>47</v>
      </c>
      <c r="D6454" s="90">
        <v>44800</v>
      </c>
      <c r="AC6454" s="89">
        <v>525.26411199999995</v>
      </c>
      <c r="AI6454" s="89">
        <v>638.34031519999996</v>
      </c>
    </row>
    <row r="6455" spans="1:35" s="89" customFormat="1" x14ac:dyDescent="0.45">
      <c r="A6455" s="89" t="s">
        <v>71</v>
      </c>
      <c r="B6455" s="89" t="s">
        <v>72</v>
      </c>
      <c r="C6455" s="89" t="s">
        <v>47</v>
      </c>
      <c r="D6455" s="90">
        <v>44801</v>
      </c>
      <c r="AC6455" s="89">
        <v>525.26411199999995</v>
      </c>
      <c r="AI6455" s="89">
        <v>638.34031519999996</v>
      </c>
    </row>
    <row r="6456" spans="1:35" s="89" customFormat="1" x14ac:dyDescent="0.45">
      <c r="A6456" s="89" t="s">
        <v>71</v>
      </c>
      <c r="B6456" s="89" t="s">
        <v>72</v>
      </c>
      <c r="C6456" s="89" t="s">
        <v>47</v>
      </c>
      <c r="D6456" s="90">
        <v>44802</v>
      </c>
      <c r="AC6456" s="89">
        <v>525.26411199999995</v>
      </c>
      <c r="AI6456" s="89">
        <v>638.34031519999996</v>
      </c>
    </row>
    <row r="6457" spans="1:35" s="89" customFormat="1" x14ac:dyDescent="0.45">
      <c r="A6457" s="89" t="s">
        <v>71</v>
      </c>
      <c r="B6457" s="89" t="s">
        <v>72</v>
      </c>
      <c r="C6457" s="89" t="s">
        <v>47</v>
      </c>
      <c r="D6457" s="90">
        <v>44803</v>
      </c>
      <c r="AC6457" s="89">
        <v>525.26411199999995</v>
      </c>
      <c r="AI6457" s="89">
        <v>638.34031519999996</v>
      </c>
    </row>
    <row r="6458" spans="1:35" s="89" customFormat="1" x14ac:dyDescent="0.45">
      <c r="A6458" s="89" t="s">
        <v>71</v>
      </c>
      <c r="B6458" s="89" t="s">
        <v>72</v>
      </c>
      <c r="C6458" s="89" t="s">
        <v>47</v>
      </c>
      <c r="D6458" s="90">
        <v>44804</v>
      </c>
      <c r="AC6458" s="89">
        <v>525.26411199999995</v>
      </c>
      <c r="AI6458" s="89">
        <v>638.34031519999996</v>
      </c>
    </row>
    <row r="6459" spans="1:35" s="89" customFormat="1" x14ac:dyDescent="0.45">
      <c r="A6459" s="89" t="s">
        <v>71</v>
      </c>
      <c r="B6459" s="89" t="s">
        <v>72</v>
      </c>
      <c r="C6459" s="89" t="s">
        <v>47</v>
      </c>
      <c r="D6459" s="90">
        <v>44805</v>
      </c>
      <c r="AC6459" s="89">
        <v>525.26411199999995</v>
      </c>
      <c r="AI6459" s="89">
        <v>638.34031519999996</v>
      </c>
    </row>
    <row r="6460" spans="1:35" s="89" customFormat="1" x14ac:dyDescent="0.45">
      <c r="A6460" s="89" t="s">
        <v>71</v>
      </c>
      <c r="B6460" s="89" t="s">
        <v>72</v>
      </c>
      <c r="C6460" s="89" t="s">
        <v>47</v>
      </c>
      <c r="D6460" s="90">
        <v>44806</v>
      </c>
      <c r="AC6460" s="89">
        <v>525.26411199999995</v>
      </c>
      <c r="AI6460" s="89">
        <v>638.34031519999996</v>
      </c>
    </row>
    <row r="6461" spans="1:35" s="89" customFormat="1" x14ac:dyDescent="0.45">
      <c r="A6461" s="89" t="s">
        <v>71</v>
      </c>
      <c r="B6461" s="89" t="s">
        <v>72</v>
      </c>
      <c r="C6461" s="89" t="s">
        <v>47</v>
      </c>
      <c r="D6461" s="90">
        <v>44807</v>
      </c>
      <c r="AC6461" s="89">
        <v>525.26411199999995</v>
      </c>
      <c r="AI6461" s="89">
        <v>638.34031519999996</v>
      </c>
    </row>
    <row r="6462" spans="1:35" s="89" customFormat="1" x14ac:dyDescent="0.45">
      <c r="A6462" s="89" t="s">
        <v>71</v>
      </c>
      <c r="B6462" s="89" t="s">
        <v>72</v>
      </c>
      <c r="C6462" s="89" t="s">
        <v>47</v>
      </c>
      <c r="D6462" s="90">
        <v>44808</v>
      </c>
      <c r="AC6462" s="89">
        <v>525.26411199999995</v>
      </c>
      <c r="AI6462" s="89">
        <v>638.34031519999996</v>
      </c>
    </row>
    <row r="6463" spans="1:35" s="89" customFormat="1" x14ac:dyDescent="0.45">
      <c r="A6463" s="89" t="s">
        <v>71</v>
      </c>
      <c r="B6463" s="89" t="s">
        <v>72</v>
      </c>
      <c r="C6463" s="89" t="s">
        <v>47</v>
      </c>
      <c r="D6463" s="90">
        <v>44809</v>
      </c>
      <c r="AC6463" s="89">
        <v>525.26411199999995</v>
      </c>
      <c r="AI6463" s="89">
        <v>638.34031519999996</v>
      </c>
    </row>
    <row r="6464" spans="1:35" s="89" customFormat="1" x14ac:dyDescent="0.45">
      <c r="A6464" s="89" t="s">
        <v>71</v>
      </c>
      <c r="B6464" s="89" t="s">
        <v>72</v>
      </c>
      <c r="C6464" s="89" t="s">
        <v>47</v>
      </c>
      <c r="D6464" s="90">
        <v>44810</v>
      </c>
      <c r="AC6464" s="89">
        <v>525.26411199999995</v>
      </c>
      <c r="AI6464" s="89">
        <v>638.34031519999996</v>
      </c>
    </row>
    <row r="6465" spans="1:35" s="89" customFormat="1" x14ac:dyDescent="0.45">
      <c r="A6465" s="89" t="s">
        <v>71</v>
      </c>
      <c r="B6465" s="89" t="s">
        <v>72</v>
      </c>
      <c r="C6465" s="89" t="s">
        <v>47</v>
      </c>
      <c r="D6465" s="90">
        <v>44811</v>
      </c>
      <c r="AC6465" s="89">
        <v>525.26411199999995</v>
      </c>
      <c r="AI6465" s="89">
        <v>638.34031519999996</v>
      </c>
    </row>
    <row r="6466" spans="1:35" s="89" customFormat="1" x14ac:dyDescent="0.45">
      <c r="A6466" s="89" t="s">
        <v>71</v>
      </c>
      <c r="B6466" s="89" t="s">
        <v>72</v>
      </c>
      <c r="C6466" s="89" t="s">
        <v>47</v>
      </c>
      <c r="D6466" s="90">
        <v>44812</v>
      </c>
      <c r="AC6466" s="89">
        <v>525.26411199999995</v>
      </c>
      <c r="AI6466" s="89">
        <v>638.34031519999996</v>
      </c>
    </row>
    <row r="6467" spans="1:35" s="89" customFormat="1" x14ac:dyDescent="0.45">
      <c r="A6467" s="89" t="s">
        <v>71</v>
      </c>
      <c r="B6467" s="89" t="s">
        <v>72</v>
      </c>
      <c r="C6467" s="89" t="s">
        <v>47</v>
      </c>
      <c r="D6467" s="90">
        <v>44813</v>
      </c>
      <c r="AC6467" s="89">
        <v>525.26411199999995</v>
      </c>
      <c r="AI6467" s="89">
        <v>638.34031519999996</v>
      </c>
    </row>
    <row r="6468" spans="1:35" s="89" customFormat="1" x14ac:dyDescent="0.45">
      <c r="A6468" s="89" t="s">
        <v>71</v>
      </c>
      <c r="B6468" s="89" t="s">
        <v>72</v>
      </c>
      <c r="C6468" s="89" t="s">
        <v>47</v>
      </c>
      <c r="D6468" s="90">
        <v>44814</v>
      </c>
      <c r="AC6468" s="89">
        <v>525.26411199999995</v>
      </c>
      <c r="AI6468" s="89">
        <v>638.34031519999996</v>
      </c>
    </row>
    <row r="6469" spans="1:35" s="89" customFormat="1" x14ac:dyDescent="0.45">
      <c r="A6469" s="89" t="s">
        <v>71</v>
      </c>
      <c r="B6469" s="89" t="s">
        <v>72</v>
      </c>
      <c r="C6469" s="89" t="s">
        <v>47</v>
      </c>
      <c r="D6469" s="90">
        <v>44815</v>
      </c>
      <c r="AC6469" s="89">
        <v>525.26411199999995</v>
      </c>
      <c r="AI6469" s="89">
        <v>638.34031519999996</v>
      </c>
    </row>
    <row r="6470" spans="1:35" s="89" customFormat="1" x14ac:dyDescent="0.45">
      <c r="A6470" s="89" t="s">
        <v>71</v>
      </c>
      <c r="B6470" s="89" t="s">
        <v>72</v>
      </c>
      <c r="C6470" s="89" t="s">
        <v>47</v>
      </c>
      <c r="D6470" s="90">
        <v>44816</v>
      </c>
      <c r="AC6470" s="89">
        <v>525.26411199999995</v>
      </c>
      <c r="AI6470" s="89">
        <v>638.34031519999996</v>
      </c>
    </row>
    <row r="6471" spans="1:35" s="89" customFormat="1" x14ac:dyDescent="0.45">
      <c r="A6471" s="89" t="s">
        <v>71</v>
      </c>
      <c r="B6471" s="89" t="s">
        <v>72</v>
      </c>
      <c r="C6471" s="89" t="s">
        <v>47</v>
      </c>
      <c r="D6471" s="90">
        <v>44817</v>
      </c>
      <c r="AC6471" s="89">
        <v>525.26411199999995</v>
      </c>
      <c r="AI6471" s="89">
        <v>638.34031519999996</v>
      </c>
    </row>
    <row r="6472" spans="1:35" s="89" customFormat="1" x14ac:dyDescent="0.45">
      <c r="A6472" s="89" t="s">
        <v>71</v>
      </c>
      <c r="B6472" s="89" t="s">
        <v>72</v>
      </c>
      <c r="C6472" s="89" t="s">
        <v>47</v>
      </c>
      <c r="D6472" s="90">
        <v>44818</v>
      </c>
      <c r="AC6472" s="89">
        <v>525.26411199999995</v>
      </c>
      <c r="AI6472" s="89">
        <v>638.34031519999996</v>
      </c>
    </row>
    <row r="6473" spans="1:35" s="89" customFormat="1" x14ac:dyDescent="0.45">
      <c r="A6473" s="89" t="s">
        <v>71</v>
      </c>
      <c r="B6473" s="89" t="s">
        <v>72</v>
      </c>
      <c r="C6473" s="89" t="s">
        <v>47</v>
      </c>
      <c r="D6473" s="90">
        <v>44819</v>
      </c>
      <c r="AC6473" s="89">
        <v>525.26411199999995</v>
      </c>
      <c r="AI6473" s="89">
        <v>638.34031519999996</v>
      </c>
    </row>
    <row r="6474" spans="1:35" s="89" customFormat="1" x14ac:dyDescent="0.45">
      <c r="A6474" s="89" t="s">
        <v>71</v>
      </c>
      <c r="B6474" s="89" t="s">
        <v>72</v>
      </c>
      <c r="C6474" s="89" t="s">
        <v>47</v>
      </c>
      <c r="D6474" s="90">
        <v>44820</v>
      </c>
      <c r="AC6474" s="89">
        <v>525.26411199999995</v>
      </c>
      <c r="AI6474" s="89">
        <v>638.34031519999996</v>
      </c>
    </row>
    <row r="6475" spans="1:35" s="89" customFormat="1" x14ac:dyDescent="0.45">
      <c r="A6475" s="89" t="s">
        <v>71</v>
      </c>
      <c r="B6475" s="89" t="s">
        <v>72</v>
      </c>
      <c r="C6475" s="89" t="s">
        <v>47</v>
      </c>
      <c r="D6475" s="90">
        <v>44821</v>
      </c>
      <c r="AC6475" s="89">
        <v>525.26411199999995</v>
      </c>
      <c r="AI6475" s="89">
        <v>638.34031519999996</v>
      </c>
    </row>
    <row r="6476" spans="1:35" s="89" customFormat="1" x14ac:dyDescent="0.45">
      <c r="A6476" s="89" t="s">
        <v>71</v>
      </c>
      <c r="B6476" s="89" t="s">
        <v>72</v>
      </c>
      <c r="C6476" s="89" t="s">
        <v>47</v>
      </c>
      <c r="D6476" s="90">
        <v>44822</v>
      </c>
      <c r="AC6476" s="89">
        <v>525.26411199999995</v>
      </c>
      <c r="AI6476" s="89">
        <v>638.34031519999996</v>
      </c>
    </row>
    <row r="6477" spans="1:35" s="89" customFormat="1" x14ac:dyDescent="0.45">
      <c r="A6477" s="89" t="s">
        <v>71</v>
      </c>
      <c r="B6477" s="89" t="s">
        <v>72</v>
      </c>
      <c r="C6477" s="89" t="s">
        <v>47</v>
      </c>
      <c r="D6477" s="90">
        <v>44823</v>
      </c>
      <c r="AC6477" s="89">
        <v>525.26411199999995</v>
      </c>
      <c r="AI6477" s="89">
        <v>638.34031519999996</v>
      </c>
    </row>
    <row r="6478" spans="1:35" s="89" customFormat="1" x14ac:dyDescent="0.45">
      <c r="A6478" s="89" t="s">
        <v>71</v>
      </c>
      <c r="B6478" s="89" t="s">
        <v>72</v>
      </c>
      <c r="C6478" s="89" t="s">
        <v>47</v>
      </c>
      <c r="D6478" s="90">
        <v>44824</v>
      </c>
      <c r="AC6478" s="89">
        <v>525.26411199999995</v>
      </c>
      <c r="AI6478" s="89">
        <v>638.34031519999996</v>
      </c>
    </row>
    <row r="6479" spans="1:35" s="89" customFormat="1" x14ac:dyDescent="0.45">
      <c r="A6479" s="89" t="s">
        <v>71</v>
      </c>
      <c r="B6479" s="89" t="s">
        <v>72</v>
      </c>
      <c r="C6479" s="89" t="s">
        <v>47</v>
      </c>
      <c r="D6479" s="90">
        <v>44825</v>
      </c>
      <c r="AC6479" s="89">
        <v>525.26411199999995</v>
      </c>
      <c r="AI6479" s="89">
        <v>638.34031519999996</v>
      </c>
    </row>
    <row r="6480" spans="1:35" s="89" customFormat="1" x14ac:dyDescent="0.45">
      <c r="A6480" s="89" t="s">
        <v>71</v>
      </c>
      <c r="B6480" s="89" t="s">
        <v>72</v>
      </c>
      <c r="C6480" s="89" t="s">
        <v>47</v>
      </c>
      <c r="D6480" s="90">
        <v>44826</v>
      </c>
      <c r="AC6480" s="89">
        <v>525.26411199999995</v>
      </c>
      <c r="AI6480" s="89">
        <v>638.34031519999996</v>
      </c>
    </row>
    <row r="6481" spans="1:35" s="89" customFormat="1" x14ac:dyDescent="0.45">
      <c r="A6481" s="89" t="s">
        <v>71</v>
      </c>
      <c r="B6481" s="89" t="s">
        <v>72</v>
      </c>
      <c r="C6481" s="89" t="s">
        <v>47</v>
      </c>
      <c r="D6481" s="90">
        <v>44827</v>
      </c>
      <c r="AC6481" s="89">
        <v>525.26411199999995</v>
      </c>
      <c r="AI6481" s="89">
        <v>638.34031519999996</v>
      </c>
    </row>
    <row r="6482" spans="1:35" s="89" customFormat="1" x14ac:dyDescent="0.45">
      <c r="A6482" s="89" t="s">
        <v>71</v>
      </c>
      <c r="B6482" s="89" t="s">
        <v>72</v>
      </c>
      <c r="C6482" s="89" t="s">
        <v>47</v>
      </c>
      <c r="D6482" s="90">
        <v>44828</v>
      </c>
      <c r="AC6482" s="89">
        <v>525.26411199999995</v>
      </c>
      <c r="AI6482" s="89">
        <v>638.34031519999996</v>
      </c>
    </row>
    <row r="6483" spans="1:35" s="89" customFormat="1" x14ac:dyDescent="0.45">
      <c r="A6483" s="89" t="s">
        <v>71</v>
      </c>
      <c r="B6483" s="89" t="s">
        <v>72</v>
      </c>
      <c r="C6483" s="89" t="s">
        <v>47</v>
      </c>
      <c r="D6483" s="90">
        <v>44829</v>
      </c>
      <c r="AC6483" s="89">
        <v>525.26411199999995</v>
      </c>
      <c r="AI6483" s="89">
        <v>638.34031519999996</v>
      </c>
    </row>
    <row r="6484" spans="1:35" s="89" customFormat="1" x14ac:dyDescent="0.45">
      <c r="A6484" s="89" t="s">
        <v>71</v>
      </c>
      <c r="B6484" s="89" t="s">
        <v>72</v>
      </c>
      <c r="C6484" s="89" t="s">
        <v>47</v>
      </c>
      <c r="D6484" s="90">
        <v>44830</v>
      </c>
      <c r="AC6484" s="89">
        <v>525.26411199999995</v>
      </c>
      <c r="AI6484" s="89">
        <v>638.34031519999996</v>
      </c>
    </row>
    <row r="6485" spans="1:35" s="89" customFormat="1" x14ac:dyDescent="0.45">
      <c r="A6485" s="89" t="s">
        <v>71</v>
      </c>
      <c r="B6485" s="89" t="s">
        <v>72</v>
      </c>
      <c r="C6485" s="89" t="s">
        <v>47</v>
      </c>
      <c r="D6485" s="90">
        <v>44831</v>
      </c>
      <c r="AC6485" s="89">
        <v>525.26411199999995</v>
      </c>
      <c r="AI6485" s="89">
        <v>638.34031519999996</v>
      </c>
    </row>
    <row r="6486" spans="1:35" s="89" customFormat="1" x14ac:dyDescent="0.45">
      <c r="A6486" s="89" t="s">
        <v>71</v>
      </c>
      <c r="B6486" s="89" t="s">
        <v>72</v>
      </c>
      <c r="C6486" s="89" t="s">
        <v>47</v>
      </c>
      <c r="D6486" s="90">
        <v>44832</v>
      </c>
      <c r="AC6486" s="89">
        <v>525.26411199999995</v>
      </c>
      <c r="AI6486" s="89">
        <v>638.34031519999996</v>
      </c>
    </row>
    <row r="6487" spans="1:35" s="89" customFormat="1" x14ac:dyDescent="0.45">
      <c r="A6487" s="89" t="s">
        <v>71</v>
      </c>
      <c r="B6487" s="89" t="s">
        <v>72</v>
      </c>
      <c r="C6487" s="89" t="s">
        <v>47</v>
      </c>
      <c r="D6487" s="90">
        <v>44833</v>
      </c>
      <c r="AC6487" s="89">
        <v>525.26411199999995</v>
      </c>
      <c r="AI6487" s="89">
        <v>638.34031519999996</v>
      </c>
    </row>
    <row r="6488" spans="1:35" s="89" customFormat="1" x14ac:dyDescent="0.45">
      <c r="A6488" s="89" t="s">
        <v>71</v>
      </c>
      <c r="B6488" s="89" t="s">
        <v>72</v>
      </c>
      <c r="C6488" s="89" t="s">
        <v>47</v>
      </c>
      <c r="D6488" s="90">
        <v>44834</v>
      </c>
      <c r="AC6488" s="89">
        <v>525.26411199999995</v>
      </c>
      <c r="AI6488" s="89">
        <v>638.34031519999996</v>
      </c>
    </row>
    <row r="6489" spans="1:35" s="89" customFormat="1" x14ac:dyDescent="0.45">
      <c r="A6489" s="89" t="s">
        <v>71</v>
      </c>
      <c r="B6489" s="89" t="s">
        <v>72</v>
      </c>
      <c r="C6489" s="89" t="s">
        <v>47</v>
      </c>
      <c r="D6489" s="90">
        <v>44835</v>
      </c>
      <c r="AC6489" s="89">
        <v>462.42748699999999</v>
      </c>
      <c r="AI6489" s="89">
        <v>638.34031519999996</v>
      </c>
    </row>
    <row r="6490" spans="1:35" s="89" customFormat="1" x14ac:dyDescent="0.45">
      <c r="A6490" s="89" t="s">
        <v>71</v>
      </c>
      <c r="B6490" s="89" t="s">
        <v>72</v>
      </c>
      <c r="C6490" s="89" t="s">
        <v>47</v>
      </c>
      <c r="D6490" s="90">
        <v>44836</v>
      </c>
      <c r="AC6490" s="89">
        <v>462.42748699999999</v>
      </c>
      <c r="AI6490" s="89">
        <v>638.34031519999996</v>
      </c>
    </row>
    <row r="6491" spans="1:35" s="89" customFormat="1" x14ac:dyDescent="0.45">
      <c r="A6491" s="89" t="s">
        <v>71</v>
      </c>
      <c r="B6491" s="89" t="s">
        <v>72</v>
      </c>
      <c r="C6491" s="89" t="s">
        <v>47</v>
      </c>
      <c r="D6491" s="90">
        <v>44837</v>
      </c>
      <c r="K6491" s="89">
        <v>1</v>
      </c>
      <c r="L6491" s="89">
        <v>1</v>
      </c>
      <c r="AA6491" s="89">
        <v>0</v>
      </c>
      <c r="AB6491" s="89">
        <v>0</v>
      </c>
      <c r="AC6491" s="89">
        <v>462.42748699999999</v>
      </c>
      <c r="AI6491" s="89">
        <v>638.34031519999996</v>
      </c>
    </row>
    <row r="6492" spans="1:35" s="89" customFormat="1" x14ac:dyDescent="0.45">
      <c r="A6492" s="89" t="s">
        <v>71</v>
      </c>
      <c r="B6492" s="89" t="s">
        <v>72</v>
      </c>
      <c r="C6492" s="89" t="s">
        <v>47</v>
      </c>
      <c r="D6492" s="90">
        <v>44838</v>
      </c>
      <c r="K6492" s="89">
        <v>1</v>
      </c>
      <c r="L6492" s="89">
        <v>1</v>
      </c>
      <c r="AA6492" s="89">
        <v>0</v>
      </c>
      <c r="AB6492" s="89">
        <v>0</v>
      </c>
      <c r="AC6492" s="89">
        <v>462.42748699999999</v>
      </c>
      <c r="AI6492" s="89">
        <v>638.34031519999996</v>
      </c>
    </row>
    <row r="6493" spans="1:35" s="89" customFormat="1" x14ac:dyDescent="0.45">
      <c r="A6493" s="89" t="s">
        <v>71</v>
      </c>
      <c r="B6493" s="89" t="s">
        <v>72</v>
      </c>
      <c r="C6493" s="89" t="s">
        <v>47</v>
      </c>
      <c r="D6493" s="90">
        <v>44839</v>
      </c>
      <c r="K6493" s="89">
        <v>1</v>
      </c>
      <c r="L6493" s="89">
        <v>1</v>
      </c>
      <c r="AA6493" s="89">
        <v>0</v>
      </c>
      <c r="AB6493" s="89">
        <v>0</v>
      </c>
      <c r="AC6493" s="89">
        <v>462.42748699999999</v>
      </c>
      <c r="AI6493" s="89">
        <v>638.34031519999996</v>
      </c>
    </row>
    <row r="6494" spans="1:35" s="89" customFormat="1" x14ac:dyDescent="0.45">
      <c r="A6494" s="89" t="s">
        <v>71</v>
      </c>
      <c r="B6494" s="89" t="s">
        <v>72</v>
      </c>
      <c r="C6494" s="89" t="s">
        <v>47</v>
      </c>
      <c r="D6494" s="90">
        <v>44840</v>
      </c>
      <c r="K6494" s="89">
        <v>1</v>
      </c>
      <c r="L6494" s="89">
        <v>1</v>
      </c>
      <c r="AA6494" s="89">
        <v>0</v>
      </c>
      <c r="AB6494" s="89">
        <v>0</v>
      </c>
      <c r="AC6494" s="89">
        <v>462.42748699999999</v>
      </c>
      <c r="AI6494" s="89">
        <v>638.34031519999996</v>
      </c>
    </row>
    <row r="6495" spans="1:35" s="89" customFormat="1" x14ac:dyDescent="0.45">
      <c r="A6495" s="89" t="s">
        <v>71</v>
      </c>
      <c r="B6495" s="89" t="s">
        <v>72</v>
      </c>
      <c r="C6495" s="89" t="s">
        <v>47</v>
      </c>
      <c r="D6495" s="90">
        <v>44841</v>
      </c>
      <c r="K6495" s="89">
        <v>1</v>
      </c>
      <c r="L6495" s="89">
        <v>1</v>
      </c>
      <c r="AA6495" s="89">
        <v>0</v>
      </c>
      <c r="AB6495" s="89">
        <v>0</v>
      </c>
      <c r="AC6495" s="89">
        <v>462.42748699999999</v>
      </c>
      <c r="AI6495" s="89">
        <v>638.34031519999996</v>
      </c>
    </row>
    <row r="6496" spans="1:35" s="89" customFormat="1" x14ac:dyDescent="0.45">
      <c r="A6496" s="89" t="s">
        <v>71</v>
      </c>
      <c r="B6496" s="89" t="s">
        <v>72</v>
      </c>
      <c r="C6496" s="89" t="s">
        <v>47</v>
      </c>
      <c r="D6496" s="90">
        <v>44842</v>
      </c>
      <c r="K6496" s="89">
        <v>1</v>
      </c>
      <c r="L6496" s="89">
        <v>1</v>
      </c>
      <c r="AA6496" s="89">
        <v>0</v>
      </c>
      <c r="AB6496" s="89">
        <v>0</v>
      </c>
      <c r="AC6496" s="89">
        <v>462.42748699999999</v>
      </c>
      <c r="AI6496" s="89">
        <v>638.34031519999996</v>
      </c>
    </row>
    <row r="6497" spans="1:35" s="89" customFormat="1" x14ac:dyDescent="0.45">
      <c r="A6497" s="89" t="s">
        <v>71</v>
      </c>
      <c r="B6497" s="89" t="s">
        <v>72</v>
      </c>
      <c r="C6497" s="89" t="s">
        <v>47</v>
      </c>
      <c r="D6497" s="90">
        <v>44843</v>
      </c>
      <c r="K6497" s="89">
        <v>1</v>
      </c>
      <c r="L6497" s="89">
        <v>1</v>
      </c>
      <c r="AA6497" s="89">
        <v>0</v>
      </c>
      <c r="AB6497" s="89">
        <v>0</v>
      </c>
      <c r="AC6497" s="89">
        <v>462.42748699999999</v>
      </c>
      <c r="AI6497" s="89">
        <v>638.34031519999996</v>
      </c>
    </row>
    <row r="6498" spans="1:35" s="89" customFormat="1" x14ac:dyDescent="0.45">
      <c r="A6498" s="89" t="s">
        <v>71</v>
      </c>
      <c r="B6498" s="89" t="s">
        <v>72</v>
      </c>
      <c r="C6498" s="89" t="s">
        <v>47</v>
      </c>
      <c r="D6498" s="90">
        <v>44844</v>
      </c>
      <c r="K6498" s="89">
        <v>1</v>
      </c>
      <c r="L6498" s="89">
        <v>1</v>
      </c>
      <c r="AA6498" s="89">
        <v>0</v>
      </c>
      <c r="AB6498" s="89">
        <v>0</v>
      </c>
      <c r="AC6498" s="89">
        <v>462.42748699999999</v>
      </c>
      <c r="AI6498" s="89">
        <v>638.34031519999996</v>
      </c>
    </row>
    <row r="6499" spans="1:35" s="89" customFormat="1" x14ac:dyDescent="0.45">
      <c r="A6499" s="89" t="s">
        <v>71</v>
      </c>
      <c r="B6499" s="89" t="s">
        <v>72</v>
      </c>
      <c r="C6499" s="89" t="s">
        <v>47</v>
      </c>
      <c r="D6499" s="90">
        <v>44845</v>
      </c>
      <c r="K6499" s="89">
        <v>1</v>
      </c>
      <c r="L6499" s="89">
        <v>1</v>
      </c>
      <c r="AA6499" s="89">
        <v>0</v>
      </c>
      <c r="AB6499" s="89">
        <v>0</v>
      </c>
      <c r="AC6499" s="89">
        <v>462.42748699999999</v>
      </c>
      <c r="AI6499" s="89">
        <v>638.34031519999996</v>
      </c>
    </row>
    <row r="6500" spans="1:35" s="89" customFormat="1" x14ac:dyDescent="0.45">
      <c r="A6500" s="89" t="s">
        <v>71</v>
      </c>
      <c r="B6500" s="89" t="s">
        <v>72</v>
      </c>
      <c r="C6500" s="89" t="s">
        <v>47</v>
      </c>
      <c r="D6500" s="90">
        <v>44846</v>
      </c>
      <c r="K6500" s="89">
        <v>1</v>
      </c>
      <c r="L6500" s="89">
        <v>1</v>
      </c>
      <c r="AA6500" s="89">
        <v>0</v>
      </c>
      <c r="AB6500" s="89">
        <v>0</v>
      </c>
      <c r="AC6500" s="89">
        <v>462.42748699999999</v>
      </c>
      <c r="AI6500" s="89">
        <v>638.34031519999996</v>
      </c>
    </row>
    <row r="6501" spans="1:35" s="89" customFormat="1" x14ac:dyDescent="0.45">
      <c r="A6501" s="89" t="s">
        <v>71</v>
      </c>
      <c r="B6501" s="89" t="s">
        <v>72</v>
      </c>
      <c r="C6501" s="89" t="s">
        <v>47</v>
      </c>
      <c r="D6501" s="90">
        <v>44847</v>
      </c>
      <c r="K6501" s="89">
        <v>1</v>
      </c>
      <c r="L6501" s="89">
        <v>1</v>
      </c>
      <c r="AA6501" s="89">
        <v>0</v>
      </c>
      <c r="AB6501" s="89">
        <v>0</v>
      </c>
      <c r="AC6501" s="89">
        <v>462.42748699999999</v>
      </c>
      <c r="AI6501" s="89">
        <v>638.34031519999996</v>
      </c>
    </row>
    <row r="6502" spans="1:35" s="89" customFormat="1" x14ac:dyDescent="0.45">
      <c r="A6502" s="89" t="s">
        <v>71</v>
      </c>
      <c r="B6502" s="89" t="s">
        <v>72</v>
      </c>
      <c r="C6502" s="89" t="s">
        <v>47</v>
      </c>
      <c r="D6502" s="90">
        <v>44848</v>
      </c>
      <c r="K6502" s="89">
        <v>1</v>
      </c>
      <c r="L6502" s="89">
        <v>1</v>
      </c>
      <c r="AA6502" s="89">
        <v>0</v>
      </c>
      <c r="AB6502" s="89">
        <v>0</v>
      </c>
      <c r="AC6502" s="89">
        <v>462.42748699999999</v>
      </c>
      <c r="AI6502" s="89">
        <v>638.34031519999996</v>
      </c>
    </row>
    <row r="6503" spans="1:35" s="89" customFormat="1" x14ac:dyDescent="0.45">
      <c r="A6503" s="89" t="s">
        <v>71</v>
      </c>
      <c r="B6503" s="89" t="s">
        <v>72</v>
      </c>
      <c r="C6503" s="89" t="s">
        <v>47</v>
      </c>
      <c r="D6503" s="90">
        <v>44849</v>
      </c>
      <c r="K6503" s="89">
        <v>1</v>
      </c>
      <c r="L6503" s="89">
        <v>1</v>
      </c>
      <c r="AA6503" s="89">
        <v>0</v>
      </c>
      <c r="AB6503" s="89">
        <v>0</v>
      </c>
      <c r="AC6503" s="89">
        <v>462.42748699999999</v>
      </c>
      <c r="AI6503" s="89">
        <v>638.34031519999996</v>
      </c>
    </row>
    <row r="6504" spans="1:35" s="89" customFormat="1" x14ac:dyDescent="0.45">
      <c r="A6504" s="89" t="s">
        <v>71</v>
      </c>
      <c r="B6504" s="89" t="s">
        <v>72</v>
      </c>
      <c r="C6504" s="89" t="s">
        <v>47</v>
      </c>
      <c r="D6504" s="90">
        <v>44850</v>
      </c>
      <c r="K6504" s="89">
        <v>1</v>
      </c>
      <c r="L6504" s="89">
        <v>1</v>
      </c>
      <c r="AA6504" s="89">
        <v>0</v>
      </c>
      <c r="AB6504" s="89">
        <v>0</v>
      </c>
      <c r="AC6504" s="89">
        <v>462.42748699999999</v>
      </c>
      <c r="AI6504" s="89">
        <v>638.34031519999996</v>
      </c>
    </row>
    <row r="6505" spans="1:35" s="89" customFormat="1" x14ac:dyDescent="0.45">
      <c r="A6505" s="89" t="s">
        <v>71</v>
      </c>
      <c r="B6505" s="89" t="s">
        <v>72</v>
      </c>
      <c r="C6505" s="89" t="s">
        <v>47</v>
      </c>
      <c r="D6505" s="90">
        <v>44851</v>
      </c>
      <c r="K6505" s="89">
        <v>1</v>
      </c>
      <c r="L6505" s="89">
        <v>1</v>
      </c>
      <c r="AA6505" s="89">
        <v>0</v>
      </c>
      <c r="AB6505" s="89">
        <v>0</v>
      </c>
      <c r="AC6505" s="89">
        <v>462.42748699999999</v>
      </c>
      <c r="AI6505" s="89">
        <v>638.34031519999996</v>
      </c>
    </row>
    <row r="6506" spans="1:35" s="89" customFormat="1" x14ac:dyDescent="0.45">
      <c r="A6506" s="89" t="s">
        <v>71</v>
      </c>
      <c r="B6506" s="89" t="s">
        <v>72</v>
      </c>
      <c r="C6506" s="89" t="s">
        <v>47</v>
      </c>
      <c r="D6506" s="90">
        <v>44852</v>
      </c>
      <c r="K6506" s="89">
        <v>1</v>
      </c>
      <c r="L6506" s="89">
        <v>1</v>
      </c>
      <c r="AA6506" s="89">
        <v>0</v>
      </c>
      <c r="AB6506" s="89">
        <v>0</v>
      </c>
      <c r="AC6506" s="89">
        <v>462.42748699999999</v>
      </c>
      <c r="AI6506" s="89">
        <v>638.34031519999996</v>
      </c>
    </row>
    <row r="6507" spans="1:35" s="89" customFormat="1" x14ac:dyDescent="0.45">
      <c r="A6507" s="89" t="s">
        <v>71</v>
      </c>
      <c r="B6507" s="89" t="s">
        <v>72</v>
      </c>
      <c r="C6507" s="89" t="s">
        <v>47</v>
      </c>
      <c r="D6507" s="90">
        <v>44853</v>
      </c>
      <c r="K6507" s="89">
        <v>1</v>
      </c>
      <c r="L6507" s="89">
        <v>1</v>
      </c>
      <c r="AA6507" s="89">
        <v>0</v>
      </c>
      <c r="AB6507" s="89">
        <v>0</v>
      </c>
      <c r="AC6507" s="89">
        <v>462.42748699999999</v>
      </c>
      <c r="AI6507" s="89">
        <v>638.34031519999996</v>
      </c>
    </row>
    <row r="6508" spans="1:35" s="89" customFormat="1" x14ac:dyDescent="0.45">
      <c r="A6508" s="89" t="s">
        <v>71</v>
      </c>
      <c r="B6508" s="89" t="s">
        <v>72</v>
      </c>
      <c r="C6508" s="89" t="s">
        <v>47</v>
      </c>
      <c r="D6508" s="90">
        <v>44854</v>
      </c>
      <c r="K6508" s="89">
        <v>1</v>
      </c>
      <c r="L6508" s="89">
        <v>1</v>
      </c>
      <c r="AA6508" s="89">
        <v>0</v>
      </c>
      <c r="AB6508" s="89">
        <v>0</v>
      </c>
      <c r="AC6508" s="89">
        <v>462.42748699999999</v>
      </c>
      <c r="AI6508" s="89">
        <v>638.34031519999996</v>
      </c>
    </row>
    <row r="6509" spans="1:35" s="89" customFormat="1" x14ac:dyDescent="0.45">
      <c r="A6509" s="89" t="s">
        <v>71</v>
      </c>
      <c r="B6509" s="89" t="s">
        <v>72</v>
      </c>
      <c r="C6509" s="89" t="s">
        <v>47</v>
      </c>
      <c r="D6509" s="90">
        <v>44855</v>
      </c>
      <c r="K6509" s="89">
        <v>1</v>
      </c>
      <c r="L6509" s="89">
        <v>1</v>
      </c>
      <c r="AA6509" s="89">
        <v>0</v>
      </c>
      <c r="AB6509" s="89">
        <v>0</v>
      </c>
      <c r="AC6509" s="89">
        <v>462.42748699999999</v>
      </c>
      <c r="AI6509" s="89">
        <v>638.34031519999996</v>
      </c>
    </row>
    <row r="6510" spans="1:35" s="89" customFormat="1" x14ac:dyDescent="0.45">
      <c r="A6510" s="89" t="s">
        <v>71</v>
      </c>
      <c r="B6510" s="89" t="s">
        <v>72</v>
      </c>
      <c r="C6510" s="89" t="s">
        <v>47</v>
      </c>
      <c r="D6510" s="90">
        <v>44856</v>
      </c>
      <c r="K6510" s="89">
        <v>1</v>
      </c>
      <c r="L6510" s="89">
        <v>1</v>
      </c>
      <c r="AA6510" s="89">
        <v>0</v>
      </c>
      <c r="AB6510" s="89">
        <v>0</v>
      </c>
      <c r="AC6510" s="89">
        <v>462.42748699999999</v>
      </c>
      <c r="AI6510" s="89">
        <v>638.34031519999996</v>
      </c>
    </row>
    <row r="6511" spans="1:35" s="89" customFormat="1" x14ac:dyDescent="0.45">
      <c r="A6511" s="89" t="s">
        <v>71</v>
      </c>
      <c r="B6511" s="89" t="s">
        <v>72</v>
      </c>
      <c r="C6511" s="89" t="s">
        <v>47</v>
      </c>
      <c r="D6511" s="90">
        <v>44857</v>
      </c>
      <c r="K6511" s="89">
        <v>1</v>
      </c>
      <c r="L6511" s="89">
        <v>1</v>
      </c>
      <c r="AA6511" s="89">
        <v>0</v>
      </c>
      <c r="AB6511" s="89">
        <v>0</v>
      </c>
      <c r="AC6511" s="89">
        <v>462.42748699999999</v>
      </c>
      <c r="AI6511" s="89">
        <v>638.34031519999996</v>
      </c>
    </row>
    <row r="6512" spans="1:35" s="89" customFormat="1" x14ac:dyDescent="0.45">
      <c r="A6512" s="89" t="s">
        <v>71</v>
      </c>
      <c r="B6512" s="89" t="s">
        <v>72</v>
      </c>
      <c r="C6512" s="89" t="s">
        <v>47</v>
      </c>
      <c r="D6512" s="90">
        <v>44858</v>
      </c>
      <c r="K6512" s="89">
        <v>1</v>
      </c>
      <c r="L6512" s="89">
        <v>1</v>
      </c>
      <c r="AA6512" s="89">
        <v>0</v>
      </c>
      <c r="AB6512" s="89">
        <v>0</v>
      </c>
      <c r="AC6512" s="89">
        <v>462.42748699999999</v>
      </c>
      <c r="AI6512" s="89">
        <v>638.34031519999996</v>
      </c>
    </row>
    <row r="6513" spans="1:35" s="89" customFormat="1" x14ac:dyDescent="0.45">
      <c r="A6513" s="89" t="s">
        <v>71</v>
      </c>
      <c r="B6513" s="89" t="s">
        <v>72</v>
      </c>
      <c r="C6513" s="89" t="s">
        <v>47</v>
      </c>
      <c r="D6513" s="90">
        <v>44859</v>
      </c>
      <c r="K6513" s="89">
        <v>1</v>
      </c>
      <c r="L6513" s="89">
        <v>1</v>
      </c>
      <c r="AA6513" s="89">
        <v>0</v>
      </c>
      <c r="AB6513" s="89">
        <v>0</v>
      </c>
      <c r="AC6513" s="89">
        <v>462.42748699999999</v>
      </c>
      <c r="AI6513" s="89">
        <v>638.34031519999996</v>
      </c>
    </row>
    <row r="6514" spans="1:35" s="89" customFormat="1" x14ac:dyDescent="0.45">
      <c r="A6514" s="89" t="s">
        <v>71</v>
      </c>
      <c r="B6514" s="89" t="s">
        <v>72</v>
      </c>
      <c r="C6514" s="89" t="s">
        <v>47</v>
      </c>
      <c r="D6514" s="90">
        <v>44860</v>
      </c>
      <c r="K6514" s="89">
        <v>1</v>
      </c>
      <c r="L6514" s="89">
        <v>1</v>
      </c>
      <c r="AA6514" s="89">
        <v>0</v>
      </c>
      <c r="AB6514" s="89">
        <v>0</v>
      </c>
      <c r="AC6514" s="89">
        <v>462.42748699999999</v>
      </c>
      <c r="AI6514" s="89">
        <v>638.34031519999996</v>
      </c>
    </row>
    <row r="6515" spans="1:35" s="89" customFormat="1" x14ac:dyDescent="0.45">
      <c r="A6515" s="89" t="s">
        <v>71</v>
      </c>
      <c r="B6515" s="89" t="s">
        <v>72</v>
      </c>
      <c r="C6515" s="89" t="s">
        <v>47</v>
      </c>
      <c r="D6515" s="90">
        <v>44861</v>
      </c>
      <c r="K6515" s="89">
        <v>1</v>
      </c>
      <c r="L6515" s="89">
        <v>1</v>
      </c>
      <c r="AA6515" s="89">
        <v>0</v>
      </c>
      <c r="AB6515" s="89">
        <v>0</v>
      </c>
      <c r="AC6515" s="89">
        <v>462.42748699999999</v>
      </c>
      <c r="AI6515" s="89">
        <v>638.34031519999996</v>
      </c>
    </row>
    <row r="6516" spans="1:35" s="89" customFormat="1" x14ac:dyDescent="0.45">
      <c r="A6516" s="89" t="s">
        <v>71</v>
      </c>
      <c r="B6516" s="89" t="s">
        <v>72</v>
      </c>
      <c r="C6516" s="89" t="s">
        <v>47</v>
      </c>
      <c r="D6516" s="90">
        <v>44862</v>
      </c>
      <c r="K6516" s="89">
        <v>1</v>
      </c>
      <c r="L6516" s="89">
        <v>1</v>
      </c>
      <c r="AA6516" s="89">
        <v>0</v>
      </c>
      <c r="AB6516" s="89">
        <v>0</v>
      </c>
      <c r="AC6516" s="89">
        <v>462.42748699999999</v>
      </c>
      <c r="AI6516" s="89">
        <v>638.34031519999996</v>
      </c>
    </row>
    <row r="6517" spans="1:35" s="89" customFormat="1" x14ac:dyDescent="0.45">
      <c r="A6517" s="89" t="s">
        <v>71</v>
      </c>
      <c r="B6517" s="89" t="s">
        <v>72</v>
      </c>
      <c r="C6517" s="89" t="s">
        <v>47</v>
      </c>
      <c r="D6517" s="90">
        <v>44863</v>
      </c>
      <c r="AC6517" s="89">
        <v>481.69529899999998</v>
      </c>
      <c r="AI6517" s="89">
        <v>664.93782829999998</v>
      </c>
    </row>
    <row r="6518" spans="1:35" s="89" customFormat="1" x14ac:dyDescent="0.45">
      <c r="A6518" s="89" t="s">
        <v>71</v>
      </c>
      <c r="B6518" s="89" t="s">
        <v>72</v>
      </c>
      <c r="C6518" s="89" t="s">
        <v>47</v>
      </c>
      <c r="D6518" s="90">
        <v>44864</v>
      </c>
      <c r="AC6518" s="89">
        <v>462.42748699999999</v>
      </c>
      <c r="AI6518" s="89">
        <v>638.34031519999996</v>
      </c>
    </row>
    <row r="6519" spans="1:35" s="89" customFormat="1" x14ac:dyDescent="0.45">
      <c r="A6519" s="89" t="s">
        <v>71</v>
      </c>
      <c r="B6519" s="89" t="s">
        <v>72</v>
      </c>
      <c r="C6519" s="89" t="s">
        <v>47</v>
      </c>
      <c r="D6519" s="90">
        <v>44865</v>
      </c>
      <c r="AC6519" s="89">
        <v>462.42748699999999</v>
      </c>
      <c r="AI6519" s="89">
        <v>638.34031519999996</v>
      </c>
    </row>
    <row r="6520" spans="1:35" s="89" customFormat="1" x14ac:dyDescent="0.45">
      <c r="A6520" s="89" t="s">
        <v>71</v>
      </c>
      <c r="B6520" s="89" t="s">
        <v>72</v>
      </c>
      <c r="C6520" s="89" t="s">
        <v>47</v>
      </c>
      <c r="D6520" s="90">
        <v>44866</v>
      </c>
      <c r="K6520" s="89">
        <v>0.19987455200000001</v>
      </c>
      <c r="L6520" s="89">
        <v>8.0936986000000002E-2</v>
      </c>
      <c r="AA6520" s="89">
        <v>370</v>
      </c>
      <c r="AB6520" s="89">
        <v>425</v>
      </c>
      <c r="AC6520" s="89">
        <v>462.42748699999999</v>
      </c>
      <c r="AI6520" s="89">
        <v>638.34031519999996</v>
      </c>
    </row>
    <row r="6521" spans="1:35" s="89" customFormat="1" x14ac:dyDescent="0.45">
      <c r="A6521" s="89" t="s">
        <v>71</v>
      </c>
      <c r="B6521" s="89" t="s">
        <v>72</v>
      </c>
      <c r="C6521" s="89" t="s">
        <v>47</v>
      </c>
      <c r="D6521" s="90">
        <v>44867</v>
      </c>
      <c r="K6521" s="89">
        <v>0.19987455200000001</v>
      </c>
      <c r="L6521" s="89">
        <v>8.0936986000000002E-2</v>
      </c>
      <c r="AA6521" s="89">
        <v>370</v>
      </c>
      <c r="AB6521" s="89">
        <v>425</v>
      </c>
      <c r="AC6521" s="89">
        <v>462.42748699999999</v>
      </c>
      <c r="AI6521" s="89">
        <v>638.34031519999996</v>
      </c>
    </row>
    <row r="6522" spans="1:35" s="89" customFormat="1" x14ac:dyDescent="0.45">
      <c r="A6522" s="89" t="s">
        <v>71</v>
      </c>
      <c r="B6522" s="89" t="s">
        <v>72</v>
      </c>
      <c r="C6522" s="89" t="s">
        <v>47</v>
      </c>
      <c r="D6522" s="90">
        <v>44868</v>
      </c>
      <c r="K6522" s="89">
        <v>0.19987455200000001</v>
      </c>
      <c r="L6522" s="89">
        <v>8.0936986000000002E-2</v>
      </c>
      <c r="AA6522" s="89">
        <v>370</v>
      </c>
      <c r="AB6522" s="89">
        <v>425</v>
      </c>
      <c r="AC6522" s="89">
        <v>462.42748699999999</v>
      </c>
      <c r="AI6522" s="89">
        <v>638.34031519999996</v>
      </c>
    </row>
    <row r="6523" spans="1:35" s="89" customFormat="1" x14ac:dyDescent="0.45">
      <c r="A6523" s="89" t="s">
        <v>71</v>
      </c>
      <c r="B6523" s="89" t="s">
        <v>72</v>
      </c>
      <c r="C6523" s="89" t="s">
        <v>47</v>
      </c>
      <c r="D6523" s="90">
        <v>44869</v>
      </c>
      <c r="K6523" s="89">
        <v>0.19987455200000001</v>
      </c>
      <c r="L6523" s="89">
        <v>8.0936986000000002E-2</v>
      </c>
      <c r="AA6523" s="89">
        <v>370</v>
      </c>
      <c r="AB6523" s="89">
        <v>425</v>
      </c>
      <c r="AC6523" s="89">
        <v>462.42748699999999</v>
      </c>
      <c r="AI6523" s="89">
        <v>638.34031519999996</v>
      </c>
    </row>
    <row r="6524" spans="1:35" s="89" customFormat="1" x14ac:dyDescent="0.45">
      <c r="A6524" s="89" t="s">
        <v>71</v>
      </c>
      <c r="B6524" s="89" t="s">
        <v>72</v>
      </c>
      <c r="C6524" s="89" t="s">
        <v>47</v>
      </c>
      <c r="D6524" s="90">
        <v>44870</v>
      </c>
      <c r="AC6524" s="89">
        <v>462.42748699999999</v>
      </c>
      <c r="AI6524" s="89">
        <v>638.34031519999996</v>
      </c>
    </row>
    <row r="6525" spans="1:35" s="89" customFormat="1" x14ac:dyDescent="0.45">
      <c r="A6525" s="89" t="s">
        <v>71</v>
      </c>
      <c r="B6525" s="89" t="s">
        <v>72</v>
      </c>
      <c r="C6525" s="89" t="s">
        <v>47</v>
      </c>
      <c r="D6525" s="90">
        <v>44871</v>
      </c>
      <c r="AC6525" s="89">
        <v>462.42748699999999</v>
      </c>
      <c r="AI6525" s="89">
        <v>638.34031519999996</v>
      </c>
    </row>
    <row r="6526" spans="1:35" s="89" customFormat="1" x14ac:dyDescent="0.45">
      <c r="A6526" s="89" t="s">
        <v>71</v>
      </c>
      <c r="B6526" s="89" t="s">
        <v>72</v>
      </c>
      <c r="C6526" s="89" t="s">
        <v>47</v>
      </c>
      <c r="D6526" s="90">
        <v>44872</v>
      </c>
      <c r="AC6526" s="89">
        <v>462.42748699999999</v>
      </c>
      <c r="AI6526" s="89">
        <v>638.34031519999996</v>
      </c>
    </row>
    <row r="6527" spans="1:35" s="89" customFormat="1" x14ac:dyDescent="0.45">
      <c r="A6527" s="89" t="s">
        <v>71</v>
      </c>
      <c r="B6527" s="89" t="s">
        <v>72</v>
      </c>
      <c r="C6527" s="89" t="s">
        <v>47</v>
      </c>
      <c r="D6527" s="90">
        <v>44873</v>
      </c>
      <c r="AC6527" s="89">
        <v>462.42748699999999</v>
      </c>
      <c r="AI6527" s="89">
        <v>638.34031519999996</v>
      </c>
    </row>
    <row r="6528" spans="1:35" s="89" customFormat="1" x14ac:dyDescent="0.45">
      <c r="A6528" s="89" t="s">
        <v>71</v>
      </c>
      <c r="B6528" s="89" t="s">
        <v>72</v>
      </c>
      <c r="C6528" s="89" t="s">
        <v>47</v>
      </c>
      <c r="D6528" s="90">
        <v>44874</v>
      </c>
      <c r="AC6528" s="89">
        <v>462.42748699999999</v>
      </c>
      <c r="AI6528" s="89">
        <v>638.34031519999996</v>
      </c>
    </row>
    <row r="6529" spans="1:35" s="89" customFormat="1" x14ac:dyDescent="0.45">
      <c r="A6529" s="89" t="s">
        <v>71</v>
      </c>
      <c r="B6529" s="89" t="s">
        <v>72</v>
      </c>
      <c r="C6529" s="89" t="s">
        <v>47</v>
      </c>
      <c r="D6529" s="90">
        <v>44875</v>
      </c>
      <c r="AC6529" s="89">
        <v>462.42748699999999</v>
      </c>
      <c r="AI6529" s="89">
        <v>638.34031519999996</v>
      </c>
    </row>
    <row r="6530" spans="1:35" s="89" customFormat="1" x14ac:dyDescent="0.45">
      <c r="A6530" s="89" t="s">
        <v>71</v>
      </c>
      <c r="B6530" s="89" t="s">
        <v>72</v>
      </c>
      <c r="C6530" s="89" t="s">
        <v>47</v>
      </c>
      <c r="D6530" s="90">
        <v>44876</v>
      </c>
      <c r="AC6530" s="89">
        <v>462.42748699999999</v>
      </c>
      <c r="AI6530" s="89">
        <v>638.34031519999996</v>
      </c>
    </row>
    <row r="6531" spans="1:35" s="89" customFormat="1" x14ac:dyDescent="0.45">
      <c r="A6531" s="89" t="s">
        <v>71</v>
      </c>
      <c r="B6531" s="89" t="s">
        <v>72</v>
      </c>
      <c r="C6531" s="89" t="s">
        <v>47</v>
      </c>
      <c r="D6531" s="90">
        <v>44877</v>
      </c>
      <c r="AC6531" s="89">
        <v>462.42748699999999</v>
      </c>
      <c r="AI6531" s="89">
        <v>638.34031519999996</v>
      </c>
    </row>
    <row r="6532" spans="1:35" s="89" customFormat="1" x14ac:dyDescent="0.45">
      <c r="A6532" s="89" t="s">
        <v>71</v>
      </c>
      <c r="B6532" s="89" t="s">
        <v>72</v>
      </c>
      <c r="C6532" s="89" t="s">
        <v>47</v>
      </c>
      <c r="D6532" s="90">
        <v>44878</v>
      </c>
      <c r="AC6532" s="89">
        <v>462.42748699999999</v>
      </c>
      <c r="AI6532" s="89">
        <v>638.34031519999996</v>
      </c>
    </row>
    <row r="6533" spans="1:35" s="89" customFormat="1" x14ac:dyDescent="0.45">
      <c r="A6533" s="89" t="s">
        <v>71</v>
      </c>
      <c r="B6533" s="89" t="s">
        <v>72</v>
      </c>
      <c r="C6533" s="89" t="s">
        <v>47</v>
      </c>
      <c r="D6533" s="90">
        <v>44879</v>
      </c>
      <c r="AC6533" s="89">
        <v>462.42748699999999</v>
      </c>
      <c r="AI6533" s="89">
        <v>638.34031519999996</v>
      </c>
    </row>
    <row r="6534" spans="1:35" s="89" customFormat="1" x14ac:dyDescent="0.45">
      <c r="A6534" s="89" t="s">
        <v>71</v>
      </c>
      <c r="B6534" s="89" t="s">
        <v>72</v>
      </c>
      <c r="C6534" s="89" t="s">
        <v>47</v>
      </c>
      <c r="D6534" s="90">
        <v>44880</v>
      </c>
      <c r="AC6534" s="89">
        <v>462.42748699999999</v>
      </c>
      <c r="AI6534" s="89">
        <v>638.34031519999996</v>
      </c>
    </row>
    <row r="6535" spans="1:35" s="89" customFormat="1" x14ac:dyDescent="0.45">
      <c r="A6535" s="89" t="s">
        <v>71</v>
      </c>
      <c r="B6535" s="89" t="s">
        <v>72</v>
      </c>
      <c r="C6535" s="89" t="s">
        <v>47</v>
      </c>
      <c r="D6535" s="90">
        <v>44881</v>
      </c>
      <c r="AC6535" s="89">
        <v>462.42748699999999</v>
      </c>
      <c r="AI6535" s="89">
        <v>638.34031519999996</v>
      </c>
    </row>
    <row r="6536" spans="1:35" s="89" customFormat="1" x14ac:dyDescent="0.45">
      <c r="A6536" s="89" t="s">
        <v>71</v>
      </c>
      <c r="B6536" s="89" t="s">
        <v>72</v>
      </c>
      <c r="C6536" s="89" t="s">
        <v>47</v>
      </c>
      <c r="D6536" s="90">
        <v>44882</v>
      </c>
      <c r="AC6536" s="89">
        <v>462.42748699999999</v>
      </c>
      <c r="AI6536" s="89">
        <v>638.34031519999996</v>
      </c>
    </row>
    <row r="6537" spans="1:35" s="89" customFormat="1" x14ac:dyDescent="0.45">
      <c r="A6537" s="89" t="s">
        <v>71</v>
      </c>
      <c r="B6537" s="89" t="s">
        <v>72</v>
      </c>
      <c r="C6537" s="89" t="s">
        <v>47</v>
      </c>
      <c r="D6537" s="90">
        <v>44883</v>
      </c>
      <c r="AC6537" s="89">
        <v>462.42748699999999</v>
      </c>
      <c r="AI6537" s="89">
        <v>638.34031519999996</v>
      </c>
    </row>
    <row r="6538" spans="1:35" s="89" customFormat="1" x14ac:dyDescent="0.45">
      <c r="A6538" s="89" t="s">
        <v>71</v>
      </c>
      <c r="B6538" s="89" t="s">
        <v>72</v>
      </c>
      <c r="C6538" s="89" t="s">
        <v>47</v>
      </c>
      <c r="D6538" s="90">
        <v>44884</v>
      </c>
      <c r="AC6538" s="89">
        <v>462.42748699999999</v>
      </c>
      <c r="AI6538" s="89">
        <v>638.34031519999996</v>
      </c>
    </row>
    <row r="6539" spans="1:35" s="89" customFormat="1" x14ac:dyDescent="0.45">
      <c r="A6539" s="89" t="s">
        <v>71</v>
      </c>
      <c r="B6539" s="89" t="s">
        <v>72</v>
      </c>
      <c r="C6539" s="89" t="s">
        <v>47</v>
      </c>
      <c r="D6539" s="90">
        <v>44885</v>
      </c>
      <c r="AC6539" s="89">
        <v>462.42748699999999</v>
      </c>
      <c r="AI6539" s="89">
        <v>638.34031519999996</v>
      </c>
    </row>
    <row r="6540" spans="1:35" s="89" customFormat="1" x14ac:dyDescent="0.45">
      <c r="A6540" s="89" t="s">
        <v>71</v>
      </c>
      <c r="B6540" s="89" t="s">
        <v>72</v>
      </c>
      <c r="C6540" s="89" t="s">
        <v>47</v>
      </c>
      <c r="D6540" s="90">
        <v>44886</v>
      </c>
      <c r="AC6540" s="89">
        <v>462.42748699999999</v>
      </c>
      <c r="AI6540" s="89">
        <v>638.34031519999996</v>
      </c>
    </row>
    <row r="6541" spans="1:35" s="89" customFormat="1" x14ac:dyDescent="0.45">
      <c r="A6541" s="89" t="s">
        <v>71</v>
      </c>
      <c r="B6541" s="89" t="s">
        <v>72</v>
      </c>
      <c r="C6541" s="89" t="s">
        <v>47</v>
      </c>
      <c r="D6541" s="90">
        <v>44887</v>
      </c>
      <c r="AC6541" s="89">
        <v>462.42748699999999</v>
      </c>
      <c r="AI6541" s="89">
        <v>638.34031519999996</v>
      </c>
    </row>
    <row r="6542" spans="1:35" s="89" customFormat="1" x14ac:dyDescent="0.45">
      <c r="A6542" s="89" t="s">
        <v>71</v>
      </c>
      <c r="B6542" s="89" t="s">
        <v>72</v>
      </c>
      <c r="C6542" s="89" t="s">
        <v>47</v>
      </c>
      <c r="D6542" s="90">
        <v>44888</v>
      </c>
      <c r="AC6542" s="89">
        <v>462.42748699999999</v>
      </c>
      <c r="AI6542" s="89">
        <v>638.34031519999996</v>
      </c>
    </row>
    <row r="6543" spans="1:35" s="89" customFormat="1" x14ac:dyDescent="0.45">
      <c r="A6543" s="89" t="s">
        <v>71</v>
      </c>
      <c r="B6543" s="89" t="s">
        <v>72</v>
      </c>
      <c r="C6543" s="89" t="s">
        <v>47</v>
      </c>
      <c r="D6543" s="90">
        <v>44889</v>
      </c>
      <c r="AC6543" s="89">
        <v>462.42748699999999</v>
      </c>
      <c r="AI6543" s="89">
        <v>638.34031519999996</v>
      </c>
    </row>
    <row r="6544" spans="1:35" s="89" customFormat="1" x14ac:dyDescent="0.45">
      <c r="A6544" s="89" t="s">
        <v>71</v>
      </c>
      <c r="B6544" s="89" t="s">
        <v>72</v>
      </c>
      <c r="C6544" s="89" t="s">
        <v>47</v>
      </c>
      <c r="D6544" s="90">
        <v>44890</v>
      </c>
      <c r="AC6544" s="89">
        <v>462.42748699999999</v>
      </c>
      <c r="AI6544" s="89">
        <v>638.34031519999996</v>
      </c>
    </row>
    <row r="6545" spans="1:35" s="89" customFormat="1" x14ac:dyDescent="0.45">
      <c r="A6545" s="89" t="s">
        <v>71</v>
      </c>
      <c r="B6545" s="89" t="s">
        <v>72</v>
      </c>
      <c r="C6545" s="89" t="s">
        <v>47</v>
      </c>
      <c r="D6545" s="90">
        <v>44891</v>
      </c>
      <c r="AC6545" s="89">
        <v>462.42748699999999</v>
      </c>
      <c r="AI6545" s="89">
        <v>638.34031519999996</v>
      </c>
    </row>
    <row r="6546" spans="1:35" s="89" customFormat="1" x14ac:dyDescent="0.45">
      <c r="A6546" s="89" t="s">
        <v>71</v>
      </c>
      <c r="B6546" s="89" t="s">
        <v>72</v>
      </c>
      <c r="C6546" s="89" t="s">
        <v>47</v>
      </c>
      <c r="D6546" s="90">
        <v>44892</v>
      </c>
      <c r="AC6546" s="89">
        <v>462.42748699999999</v>
      </c>
      <c r="AI6546" s="89">
        <v>638.34031519999996</v>
      </c>
    </row>
    <row r="6547" spans="1:35" s="89" customFormat="1" x14ac:dyDescent="0.45">
      <c r="A6547" s="89" t="s">
        <v>71</v>
      </c>
      <c r="B6547" s="89" t="s">
        <v>72</v>
      </c>
      <c r="C6547" s="89" t="s">
        <v>47</v>
      </c>
      <c r="D6547" s="90">
        <v>44893</v>
      </c>
      <c r="AC6547" s="89">
        <v>462.42748699999999</v>
      </c>
      <c r="AI6547" s="89">
        <v>638.34031519999996</v>
      </c>
    </row>
    <row r="6548" spans="1:35" s="89" customFormat="1" x14ac:dyDescent="0.45">
      <c r="A6548" s="89" t="s">
        <v>71</v>
      </c>
      <c r="B6548" s="89" t="s">
        <v>72</v>
      </c>
      <c r="C6548" s="89" t="s">
        <v>47</v>
      </c>
      <c r="D6548" s="90">
        <v>44894</v>
      </c>
      <c r="AC6548" s="89">
        <v>462.42748699999999</v>
      </c>
      <c r="AI6548" s="89">
        <v>638.34031519999996</v>
      </c>
    </row>
    <row r="6549" spans="1:35" s="89" customFormat="1" x14ac:dyDescent="0.45">
      <c r="A6549" s="89" t="s">
        <v>71</v>
      </c>
      <c r="B6549" s="89" t="s">
        <v>72</v>
      </c>
      <c r="C6549" s="89" t="s">
        <v>47</v>
      </c>
      <c r="D6549" s="90">
        <v>44895</v>
      </c>
      <c r="AC6549" s="89">
        <v>462.42748699999999</v>
      </c>
      <c r="AI6549" s="89">
        <v>638.34031519999996</v>
      </c>
    </row>
    <row r="6550" spans="1:35" s="89" customFormat="1" x14ac:dyDescent="0.45">
      <c r="A6550" s="89" t="s">
        <v>71</v>
      </c>
      <c r="B6550" s="89" t="s">
        <v>72</v>
      </c>
      <c r="C6550" s="89" t="s">
        <v>47</v>
      </c>
      <c r="D6550" s="90">
        <v>44896</v>
      </c>
      <c r="AC6550" s="89">
        <v>462.42748699999999</v>
      </c>
      <c r="AI6550" s="89">
        <v>638.34031519999996</v>
      </c>
    </row>
    <row r="6551" spans="1:35" s="89" customFormat="1" x14ac:dyDescent="0.45">
      <c r="A6551" s="89" t="s">
        <v>71</v>
      </c>
      <c r="B6551" s="89" t="s">
        <v>72</v>
      </c>
      <c r="C6551" s="89" t="s">
        <v>47</v>
      </c>
      <c r="D6551" s="90">
        <v>44897</v>
      </c>
      <c r="AC6551" s="89">
        <v>462.42748699999999</v>
      </c>
      <c r="AI6551" s="89">
        <v>638.34031519999996</v>
      </c>
    </row>
    <row r="6552" spans="1:35" s="89" customFormat="1" x14ac:dyDescent="0.45">
      <c r="A6552" s="89" t="s">
        <v>71</v>
      </c>
      <c r="B6552" s="89" t="s">
        <v>72</v>
      </c>
      <c r="C6552" s="89" t="s">
        <v>47</v>
      </c>
      <c r="D6552" s="90">
        <v>44898</v>
      </c>
      <c r="AC6552" s="89">
        <v>462.42748699999999</v>
      </c>
      <c r="AI6552" s="89">
        <v>638.34031519999996</v>
      </c>
    </row>
    <row r="6553" spans="1:35" s="89" customFormat="1" x14ac:dyDescent="0.45">
      <c r="A6553" s="89" t="s">
        <v>71</v>
      </c>
      <c r="B6553" s="89" t="s">
        <v>72</v>
      </c>
      <c r="C6553" s="89" t="s">
        <v>47</v>
      </c>
      <c r="D6553" s="90">
        <v>44899</v>
      </c>
      <c r="AC6553" s="89">
        <v>462.42748699999999</v>
      </c>
      <c r="AI6553" s="89">
        <v>638.34031519999996</v>
      </c>
    </row>
    <row r="6554" spans="1:35" s="89" customFormat="1" x14ac:dyDescent="0.45">
      <c r="A6554" s="89" t="s">
        <v>71</v>
      </c>
      <c r="B6554" s="89" t="s">
        <v>72</v>
      </c>
      <c r="C6554" s="89" t="s">
        <v>47</v>
      </c>
      <c r="D6554" s="90">
        <v>44900</v>
      </c>
      <c r="AC6554" s="89">
        <v>462.42748699999999</v>
      </c>
      <c r="AI6554" s="89">
        <v>638.34031519999996</v>
      </c>
    </row>
    <row r="6555" spans="1:35" s="89" customFormat="1" x14ac:dyDescent="0.45">
      <c r="A6555" s="89" t="s">
        <v>71</v>
      </c>
      <c r="B6555" s="89" t="s">
        <v>72</v>
      </c>
      <c r="C6555" s="89" t="s">
        <v>47</v>
      </c>
      <c r="D6555" s="90">
        <v>44901</v>
      </c>
      <c r="AC6555" s="89">
        <v>462.42748699999999</v>
      </c>
      <c r="AI6555" s="89">
        <v>638.34031519999996</v>
      </c>
    </row>
    <row r="6556" spans="1:35" s="89" customFormat="1" x14ac:dyDescent="0.45">
      <c r="A6556" s="89" t="s">
        <v>71</v>
      </c>
      <c r="B6556" s="89" t="s">
        <v>72</v>
      </c>
      <c r="C6556" s="89" t="s">
        <v>47</v>
      </c>
      <c r="D6556" s="90">
        <v>44902</v>
      </c>
      <c r="AC6556" s="89">
        <v>462.42748699999999</v>
      </c>
      <c r="AI6556" s="89">
        <v>638.34031519999996</v>
      </c>
    </row>
    <row r="6557" spans="1:35" s="89" customFormat="1" x14ac:dyDescent="0.45">
      <c r="A6557" s="89" t="s">
        <v>71</v>
      </c>
      <c r="B6557" s="89" t="s">
        <v>72</v>
      </c>
      <c r="C6557" s="89" t="s">
        <v>47</v>
      </c>
      <c r="D6557" s="90">
        <v>44903</v>
      </c>
      <c r="AC6557" s="89">
        <v>462.42748699999999</v>
      </c>
      <c r="AI6557" s="89">
        <v>638.34031519999996</v>
      </c>
    </row>
    <row r="6558" spans="1:35" s="89" customFormat="1" x14ac:dyDescent="0.45">
      <c r="A6558" s="89" t="s">
        <v>71</v>
      </c>
      <c r="B6558" s="89" t="s">
        <v>72</v>
      </c>
      <c r="C6558" s="89" t="s">
        <v>47</v>
      </c>
      <c r="D6558" s="90">
        <v>44904</v>
      </c>
      <c r="AC6558" s="89">
        <v>462.42748699999999</v>
      </c>
      <c r="AI6558" s="89">
        <v>638.34031519999996</v>
      </c>
    </row>
    <row r="6559" spans="1:35" s="89" customFormat="1" x14ac:dyDescent="0.45">
      <c r="A6559" s="89" t="s">
        <v>71</v>
      </c>
      <c r="B6559" s="89" t="s">
        <v>72</v>
      </c>
      <c r="C6559" s="89" t="s">
        <v>47</v>
      </c>
      <c r="D6559" s="90">
        <v>44905</v>
      </c>
      <c r="AC6559" s="89">
        <v>462.42748699999999</v>
      </c>
      <c r="AI6559" s="89">
        <v>638.34031519999996</v>
      </c>
    </row>
    <row r="6560" spans="1:35" s="89" customFormat="1" x14ac:dyDescent="0.45">
      <c r="A6560" s="89" t="s">
        <v>71</v>
      </c>
      <c r="B6560" s="89" t="s">
        <v>72</v>
      </c>
      <c r="C6560" s="89" t="s">
        <v>47</v>
      </c>
      <c r="D6560" s="90">
        <v>44906</v>
      </c>
      <c r="AC6560" s="89">
        <v>462.42748699999999</v>
      </c>
      <c r="AI6560" s="89">
        <v>638.34031519999996</v>
      </c>
    </row>
    <row r="6561" spans="1:35" s="89" customFormat="1" x14ac:dyDescent="0.45">
      <c r="A6561" s="89" t="s">
        <v>71</v>
      </c>
      <c r="B6561" s="89" t="s">
        <v>72</v>
      </c>
      <c r="C6561" s="89" t="s">
        <v>47</v>
      </c>
      <c r="D6561" s="90">
        <v>44907</v>
      </c>
      <c r="AC6561" s="89">
        <v>462.42748699999999</v>
      </c>
      <c r="AI6561" s="89">
        <v>638.34031519999996</v>
      </c>
    </row>
    <row r="6562" spans="1:35" s="89" customFormat="1" x14ac:dyDescent="0.45">
      <c r="A6562" s="89" t="s">
        <v>71</v>
      </c>
      <c r="B6562" s="89" t="s">
        <v>72</v>
      </c>
      <c r="C6562" s="89" t="s">
        <v>47</v>
      </c>
      <c r="D6562" s="90">
        <v>44908</v>
      </c>
      <c r="AC6562" s="89">
        <v>462.42748699999999</v>
      </c>
      <c r="AI6562" s="89">
        <v>638.34031519999996</v>
      </c>
    </row>
    <row r="6563" spans="1:35" s="89" customFormat="1" x14ac:dyDescent="0.45">
      <c r="A6563" s="89" t="s">
        <v>71</v>
      </c>
      <c r="B6563" s="89" t="s">
        <v>72</v>
      </c>
      <c r="C6563" s="89" t="s">
        <v>47</v>
      </c>
      <c r="D6563" s="90">
        <v>44909</v>
      </c>
      <c r="AC6563" s="89">
        <v>462.42748699999999</v>
      </c>
      <c r="AI6563" s="89">
        <v>638.34031519999996</v>
      </c>
    </row>
    <row r="6564" spans="1:35" s="89" customFormat="1" x14ac:dyDescent="0.45">
      <c r="A6564" s="89" t="s">
        <v>71</v>
      </c>
      <c r="B6564" s="89" t="s">
        <v>72</v>
      </c>
      <c r="C6564" s="89" t="s">
        <v>47</v>
      </c>
      <c r="D6564" s="90">
        <v>44910</v>
      </c>
      <c r="AC6564" s="89">
        <v>462.42748699999999</v>
      </c>
      <c r="AI6564" s="89">
        <v>638.34031519999996</v>
      </c>
    </row>
    <row r="6565" spans="1:35" s="89" customFormat="1" x14ac:dyDescent="0.45">
      <c r="A6565" s="89" t="s">
        <v>71</v>
      </c>
      <c r="B6565" s="89" t="s">
        <v>72</v>
      </c>
      <c r="C6565" s="89" t="s">
        <v>47</v>
      </c>
      <c r="D6565" s="90">
        <v>44911</v>
      </c>
      <c r="AC6565" s="89">
        <v>462.42748699999999</v>
      </c>
      <c r="AI6565" s="89">
        <v>638.34031519999996</v>
      </c>
    </row>
    <row r="6566" spans="1:35" s="89" customFormat="1" x14ac:dyDescent="0.45">
      <c r="A6566" s="89" t="s">
        <v>71</v>
      </c>
      <c r="B6566" s="89" t="s">
        <v>72</v>
      </c>
      <c r="C6566" s="89" t="s">
        <v>47</v>
      </c>
      <c r="D6566" s="90">
        <v>44912</v>
      </c>
      <c r="AC6566" s="89">
        <v>462.42748699999999</v>
      </c>
      <c r="AI6566" s="89">
        <v>638.34031519999996</v>
      </c>
    </row>
    <row r="6567" spans="1:35" s="89" customFormat="1" x14ac:dyDescent="0.45">
      <c r="A6567" s="89" t="s">
        <v>71</v>
      </c>
      <c r="B6567" s="89" t="s">
        <v>72</v>
      </c>
      <c r="C6567" s="89" t="s">
        <v>47</v>
      </c>
      <c r="D6567" s="90">
        <v>44913</v>
      </c>
      <c r="AC6567" s="89">
        <v>462.42748699999999</v>
      </c>
      <c r="AI6567" s="89">
        <v>638.34031519999996</v>
      </c>
    </row>
    <row r="6568" spans="1:35" s="89" customFormat="1" x14ac:dyDescent="0.45">
      <c r="A6568" s="89" t="s">
        <v>71</v>
      </c>
      <c r="B6568" s="89" t="s">
        <v>72</v>
      </c>
      <c r="C6568" s="89" t="s">
        <v>47</v>
      </c>
      <c r="D6568" s="90">
        <v>44914</v>
      </c>
      <c r="AC6568" s="89">
        <v>462.42748699999999</v>
      </c>
      <c r="AI6568" s="89">
        <v>638.34031519999996</v>
      </c>
    </row>
    <row r="6569" spans="1:35" s="89" customFormat="1" x14ac:dyDescent="0.45">
      <c r="A6569" s="89" t="s">
        <v>71</v>
      </c>
      <c r="B6569" s="89" t="s">
        <v>72</v>
      </c>
      <c r="C6569" s="89" t="s">
        <v>47</v>
      </c>
      <c r="D6569" s="90">
        <v>44915</v>
      </c>
      <c r="AC6569" s="89">
        <v>462.42748699999999</v>
      </c>
      <c r="AI6569" s="89">
        <v>638.34031519999996</v>
      </c>
    </row>
    <row r="6570" spans="1:35" s="89" customFormat="1" x14ac:dyDescent="0.45">
      <c r="A6570" s="89" t="s">
        <v>71</v>
      </c>
      <c r="B6570" s="89" t="s">
        <v>72</v>
      </c>
      <c r="C6570" s="89" t="s">
        <v>47</v>
      </c>
      <c r="D6570" s="90">
        <v>44916</v>
      </c>
      <c r="AC6570" s="89">
        <v>462.42748699999999</v>
      </c>
      <c r="AI6570" s="89">
        <v>638.34031519999996</v>
      </c>
    </row>
    <row r="6571" spans="1:35" s="89" customFormat="1" x14ac:dyDescent="0.45">
      <c r="A6571" s="89" t="s">
        <v>71</v>
      </c>
      <c r="B6571" s="89" t="s">
        <v>72</v>
      </c>
      <c r="C6571" s="89" t="s">
        <v>47</v>
      </c>
      <c r="D6571" s="90">
        <v>44917</v>
      </c>
      <c r="AC6571" s="89">
        <v>462.42748699999999</v>
      </c>
      <c r="AI6571" s="89">
        <v>638.34031519999996</v>
      </c>
    </row>
    <row r="6572" spans="1:35" s="89" customFormat="1" x14ac:dyDescent="0.45">
      <c r="A6572" s="89" t="s">
        <v>71</v>
      </c>
      <c r="B6572" s="89" t="s">
        <v>72</v>
      </c>
      <c r="C6572" s="89" t="s">
        <v>47</v>
      </c>
      <c r="D6572" s="90">
        <v>44918</v>
      </c>
      <c r="AC6572" s="89">
        <v>462.42748699999999</v>
      </c>
      <c r="AI6572" s="89">
        <v>638.34031519999996</v>
      </c>
    </row>
    <row r="6573" spans="1:35" s="89" customFormat="1" x14ac:dyDescent="0.45">
      <c r="A6573" s="89" t="s">
        <v>71</v>
      </c>
      <c r="B6573" s="89" t="s">
        <v>72</v>
      </c>
      <c r="C6573" s="89" t="s">
        <v>47</v>
      </c>
      <c r="D6573" s="90">
        <v>44919</v>
      </c>
      <c r="AC6573" s="89">
        <v>462.42748699999999</v>
      </c>
      <c r="AI6573" s="89">
        <v>638.34031519999996</v>
      </c>
    </row>
    <row r="6574" spans="1:35" s="89" customFormat="1" x14ac:dyDescent="0.45">
      <c r="A6574" s="89" t="s">
        <v>71</v>
      </c>
      <c r="B6574" s="89" t="s">
        <v>72</v>
      </c>
      <c r="C6574" s="89" t="s">
        <v>47</v>
      </c>
      <c r="D6574" s="90">
        <v>44920</v>
      </c>
      <c r="AC6574" s="89">
        <v>462.42748699999999</v>
      </c>
      <c r="AI6574" s="89">
        <v>638.34031519999996</v>
      </c>
    </row>
    <row r="6575" spans="1:35" s="89" customFormat="1" x14ac:dyDescent="0.45">
      <c r="A6575" s="89" t="s">
        <v>71</v>
      </c>
      <c r="B6575" s="89" t="s">
        <v>72</v>
      </c>
      <c r="C6575" s="89" t="s">
        <v>47</v>
      </c>
      <c r="D6575" s="90">
        <v>44921</v>
      </c>
      <c r="AC6575" s="89">
        <v>462.42748699999999</v>
      </c>
      <c r="AI6575" s="89">
        <v>638.34031519999996</v>
      </c>
    </row>
    <row r="6576" spans="1:35" s="89" customFormat="1" x14ac:dyDescent="0.45">
      <c r="A6576" s="89" t="s">
        <v>71</v>
      </c>
      <c r="B6576" s="89" t="s">
        <v>72</v>
      </c>
      <c r="C6576" s="89" t="s">
        <v>47</v>
      </c>
      <c r="D6576" s="90">
        <v>44922</v>
      </c>
      <c r="AC6576" s="89">
        <v>462.42748699999999</v>
      </c>
      <c r="AI6576" s="89">
        <v>638.34031519999996</v>
      </c>
    </row>
    <row r="6577" spans="1:35" s="89" customFormat="1" x14ac:dyDescent="0.45">
      <c r="A6577" s="89" t="s">
        <v>71</v>
      </c>
      <c r="B6577" s="89" t="s">
        <v>72</v>
      </c>
      <c r="C6577" s="89" t="s">
        <v>47</v>
      </c>
      <c r="D6577" s="90">
        <v>44923</v>
      </c>
      <c r="AC6577" s="89">
        <v>462.42748699999999</v>
      </c>
      <c r="AI6577" s="89">
        <v>638.34031519999996</v>
      </c>
    </row>
    <row r="6578" spans="1:35" s="89" customFormat="1" x14ac:dyDescent="0.45">
      <c r="A6578" s="89" t="s">
        <v>71</v>
      </c>
      <c r="B6578" s="89" t="s">
        <v>72</v>
      </c>
      <c r="C6578" s="89" t="s">
        <v>47</v>
      </c>
      <c r="D6578" s="90">
        <v>44924</v>
      </c>
      <c r="AC6578" s="89">
        <v>462.42748699999999</v>
      </c>
      <c r="AI6578" s="89">
        <v>638.34031519999996</v>
      </c>
    </row>
    <row r="6579" spans="1:35" s="89" customFormat="1" x14ac:dyDescent="0.45">
      <c r="A6579" s="89" t="s">
        <v>71</v>
      </c>
      <c r="B6579" s="89" t="s">
        <v>72</v>
      </c>
      <c r="C6579" s="89" t="s">
        <v>47</v>
      </c>
      <c r="D6579" s="90">
        <v>44925</v>
      </c>
      <c r="AC6579" s="89">
        <v>462.42748699999999</v>
      </c>
      <c r="AI6579" s="89">
        <v>638.34031519999996</v>
      </c>
    </row>
    <row r="6580" spans="1:35" s="89" customFormat="1" x14ac:dyDescent="0.45">
      <c r="A6580" s="89" t="s">
        <v>71</v>
      </c>
      <c r="B6580" s="89" t="s">
        <v>72</v>
      </c>
      <c r="C6580" s="89" t="s">
        <v>47</v>
      </c>
      <c r="D6580" s="90">
        <v>44926</v>
      </c>
      <c r="AI6580" s="89">
        <v>638.34031519999996</v>
      </c>
    </row>
    <row r="6581" spans="1:35" s="89" customFormat="1" x14ac:dyDescent="0.45">
      <c r="A6581" s="89" t="s">
        <v>73</v>
      </c>
      <c r="B6581" s="89" t="s">
        <v>74</v>
      </c>
      <c r="C6581" s="89" t="s">
        <v>47</v>
      </c>
      <c r="D6581" s="90">
        <v>44562</v>
      </c>
      <c r="AI6581" s="89">
        <v>426.89008580000001</v>
      </c>
    </row>
    <row r="6582" spans="1:35" s="89" customFormat="1" x14ac:dyDescent="0.45">
      <c r="A6582" s="89" t="s">
        <v>73</v>
      </c>
      <c r="B6582" s="89" t="s">
        <v>74</v>
      </c>
      <c r="C6582" s="89" t="s">
        <v>47</v>
      </c>
      <c r="D6582" s="90">
        <v>44563</v>
      </c>
      <c r="AI6582" s="89">
        <v>426.89008580000001</v>
      </c>
    </row>
    <row r="6583" spans="1:35" s="89" customFormat="1" x14ac:dyDescent="0.45">
      <c r="A6583" s="89" t="s">
        <v>73</v>
      </c>
      <c r="B6583" s="89" t="s">
        <v>74</v>
      </c>
      <c r="C6583" s="89" t="s">
        <v>47</v>
      </c>
      <c r="D6583" s="90">
        <v>44564</v>
      </c>
      <c r="AI6583" s="89">
        <v>426.89008580000001</v>
      </c>
    </row>
    <row r="6584" spans="1:35" s="89" customFormat="1" x14ac:dyDescent="0.45">
      <c r="A6584" s="89" t="s">
        <v>73</v>
      </c>
      <c r="B6584" s="89" t="s">
        <v>74</v>
      </c>
      <c r="C6584" s="89" t="s">
        <v>47</v>
      </c>
      <c r="D6584" s="90">
        <v>44565</v>
      </c>
      <c r="AI6584" s="89">
        <v>426.89008580000001</v>
      </c>
    </row>
    <row r="6585" spans="1:35" s="89" customFormat="1" x14ac:dyDescent="0.45">
      <c r="A6585" s="89" t="s">
        <v>73</v>
      </c>
      <c r="B6585" s="89" t="s">
        <v>74</v>
      </c>
      <c r="C6585" s="89" t="s">
        <v>47</v>
      </c>
      <c r="D6585" s="90">
        <v>44566</v>
      </c>
      <c r="AI6585" s="89">
        <v>426.89008580000001</v>
      </c>
    </row>
    <row r="6586" spans="1:35" s="89" customFormat="1" x14ac:dyDescent="0.45">
      <c r="A6586" s="89" t="s">
        <v>73</v>
      </c>
      <c r="B6586" s="89" t="s">
        <v>74</v>
      </c>
      <c r="C6586" s="89" t="s">
        <v>47</v>
      </c>
      <c r="D6586" s="90">
        <v>44567</v>
      </c>
      <c r="AI6586" s="89">
        <v>426.89008580000001</v>
      </c>
    </row>
    <row r="6587" spans="1:35" s="89" customFormat="1" x14ac:dyDescent="0.45">
      <c r="A6587" s="89" t="s">
        <v>73</v>
      </c>
      <c r="B6587" s="89" t="s">
        <v>74</v>
      </c>
      <c r="C6587" s="89" t="s">
        <v>47</v>
      </c>
      <c r="D6587" s="90">
        <v>44568</v>
      </c>
      <c r="AI6587" s="89">
        <v>426.89008580000001</v>
      </c>
    </row>
    <row r="6588" spans="1:35" s="89" customFormat="1" x14ac:dyDescent="0.45">
      <c r="A6588" s="89" t="s">
        <v>73</v>
      </c>
      <c r="B6588" s="89" t="s">
        <v>74</v>
      </c>
      <c r="C6588" s="89" t="s">
        <v>47</v>
      </c>
      <c r="D6588" s="90">
        <v>44569</v>
      </c>
      <c r="AI6588" s="89">
        <v>426.89008580000001</v>
      </c>
    </row>
    <row r="6589" spans="1:35" s="89" customFormat="1" x14ac:dyDescent="0.45">
      <c r="A6589" s="89" t="s">
        <v>73</v>
      </c>
      <c r="B6589" s="89" t="s">
        <v>74</v>
      </c>
      <c r="C6589" s="89" t="s">
        <v>47</v>
      </c>
      <c r="D6589" s="90">
        <v>44570</v>
      </c>
      <c r="AI6589" s="89">
        <v>426.89008580000001</v>
      </c>
    </row>
    <row r="6590" spans="1:35" s="89" customFormat="1" x14ac:dyDescent="0.45">
      <c r="A6590" s="89" t="s">
        <v>73</v>
      </c>
      <c r="B6590" s="89" t="s">
        <v>74</v>
      </c>
      <c r="C6590" s="89" t="s">
        <v>47</v>
      </c>
      <c r="D6590" s="90">
        <v>44571</v>
      </c>
      <c r="AI6590" s="89">
        <v>426.89008580000001</v>
      </c>
    </row>
    <row r="6591" spans="1:35" s="89" customFormat="1" x14ac:dyDescent="0.45">
      <c r="A6591" s="89" t="s">
        <v>73</v>
      </c>
      <c r="B6591" s="89" t="s">
        <v>74</v>
      </c>
      <c r="C6591" s="89" t="s">
        <v>47</v>
      </c>
      <c r="D6591" s="90">
        <v>44572</v>
      </c>
      <c r="AI6591" s="89">
        <v>426.89008580000001</v>
      </c>
    </row>
    <row r="6592" spans="1:35" s="89" customFormat="1" x14ac:dyDescent="0.45">
      <c r="A6592" s="89" t="s">
        <v>73</v>
      </c>
      <c r="B6592" s="89" t="s">
        <v>74</v>
      </c>
      <c r="C6592" s="89" t="s">
        <v>47</v>
      </c>
      <c r="D6592" s="90">
        <v>44573</v>
      </c>
      <c r="AI6592" s="89">
        <v>426.89008580000001</v>
      </c>
    </row>
    <row r="6593" spans="1:35" s="89" customFormat="1" x14ac:dyDescent="0.45">
      <c r="A6593" s="89" t="s">
        <v>73</v>
      </c>
      <c r="B6593" s="89" t="s">
        <v>74</v>
      </c>
      <c r="C6593" s="89" t="s">
        <v>47</v>
      </c>
      <c r="D6593" s="90">
        <v>44574</v>
      </c>
      <c r="AI6593" s="89">
        <v>426.89008580000001</v>
      </c>
    </row>
    <row r="6594" spans="1:35" s="89" customFormat="1" x14ac:dyDescent="0.45">
      <c r="A6594" s="89" t="s">
        <v>73</v>
      </c>
      <c r="B6594" s="89" t="s">
        <v>74</v>
      </c>
      <c r="C6594" s="89" t="s">
        <v>47</v>
      </c>
      <c r="D6594" s="90">
        <v>44575</v>
      </c>
      <c r="AI6594" s="89">
        <v>426.89008580000001</v>
      </c>
    </row>
    <row r="6595" spans="1:35" s="89" customFormat="1" x14ac:dyDescent="0.45">
      <c r="A6595" s="89" t="s">
        <v>73</v>
      </c>
      <c r="B6595" s="89" t="s">
        <v>74</v>
      </c>
      <c r="C6595" s="89" t="s">
        <v>47</v>
      </c>
      <c r="D6595" s="90">
        <v>44576</v>
      </c>
      <c r="AI6595" s="89">
        <v>426.89008580000001</v>
      </c>
    </row>
    <row r="6596" spans="1:35" s="89" customFormat="1" x14ac:dyDescent="0.45">
      <c r="A6596" s="89" t="s">
        <v>73</v>
      </c>
      <c r="B6596" s="89" t="s">
        <v>74</v>
      </c>
      <c r="C6596" s="89" t="s">
        <v>47</v>
      </c>
      <c r="D6596" s="90">
        <v>44577</v>
      </c>
      <c r="AI6596" s="89">
        <v>426.89008580000001</v>
      </c>
    </row>
    <row r="6597" spans="1:35" s="89" customFormat="1" x14ac:dyDescent="0.45">
      <c r="A6597" s="89" t="s">
        <v>73</v>
      </c>
      <c r="B6597" s="89" t="s">
        <v>74</v>
      </c>
      <c r="C6597" s="89" t="s">
        <v>47</v>
      </c>
      <c r="D6597" s="90">
        <v>44578</v>
      </c>
      <c r="AI6597" s="89">
        <v>426.89008580000001</v>
      </c>
    </row>
    <row r="6598" spans="1:35" s="89" customFormat="1" x14ac:dyDescent="0.45">
      <c r="A6598" s="89" t="s">
        <v>73</v>
      </c>
      <c r="B6598" s="89" t="s">
        <v>74</v>
      </c>
      <c r="C6598" s="89" t="s">
        <v>47</v>
      </c>
      <c r="D6598" s="90">
        <v>44579</v>
      </c>
      <c r="AI6598" s="89">
        <v>426.89008580000001</v>
      </c>
    </row>
    <row r="6599" spans="1:35" s="89" customFormat="1" x14ac:dyDescent="0.45">
      <c r="A6599" s="89" t="s">
        <v>73</v>
      </c>
      <c r="B6599" s="89" t="s">
        <v>74</v>
      </c>
      <c r="C6599" s="89" t="s">
        <v>47</v>
      </c>
      <c r="D6599" s="90">
        <v>44580</v>
      </c>
      <c r="AI6599" s="89">
        <v>426.89008580000001</v>
      </c>
    </row>
    <row r="6600" spans="1:35" s="89" customFormat="1" x14ac:dyDescent="0.45">
      <c r="A6600" s="89" t="s">
        <v>73</v>
      </c>
      <c r="B6600" s="89" t="s">
        <v>74</v>
      </c>
      <c r="C6600" s="89" t="s">
        <v>47</v>
      </c>
      <c r="D6600" s="90">
        <v>44581</v>
      </c>
      <c r="AI6600" s="89">
        <v>426.89008580000001</v>
      </c>
    </row>
    <row r="6601" spans="1:35" s="89" customFormat="1" x14ac:dyDescent="0.45">
      <c r="A6601" s="89" t="s">
        <v>73</v>
      </c>
      <c r="B6601" s="89" t="s">
        <v>74</v>
      </c>
      <c r="C6601" s="89" t="s">
        <v>47</v>
      </c>
      <c r="D6601" s="90">
        <v>44582</v>
      </c>
      <c r="AI6601" s="89">
        <v>426.89008580000001</v>
      </c>
    </row>
    <row r="6602" spans="1:35" s="89" customFormat="1" x14ac:dyDescent="0.45">
      <c r="A6602" s="89" t="s">
        <v>73</v>
      </c>
      <c r="B6602" s="89" t="s">
        <v>74</v>
      </c>
      <c r="C6602" s="89" t="s">
        <v>47</v>
      </c>
      <c r="D6602" s="90">
        <v>44583</v>
      </c>
      <c r="AI6602" s="89">
        <v>426.89008580000001</v>
      </c>
    </row>
    <row r="6603" spans="1:35" s="89" customFormat="1" x14ac:dyDescent="0.45">
      <c r="A6603" s="89" t="s">
        <v>73</v>
      </c>
      <c r="B6603" s="89" t="s">
        <v>74</v>
      </c>
      <c r="C6603" s="89" t="s">
        <v>47</v>
      </c>
      <c r="D6603" s="90">
        <v>44584</v>
      </c>
      <c r="AI6603" s="89">
        <v>426.89008580000001</v>
      </c>
    </row>
    <row r="6604" spans="1:35" s="89" customFormat="1" x14ac:dyDescent="0.45">
      <c r="A6604" s="89" t="s">
        <v>73</v>
      </c>
      <c r="B6604" s="89" t="s">
        <v>74</v>
      </c>
      <c r="C6604" s="89" t="s">
        <v>47</v>
      </c>
      <c r="D6604" s="90">
        <v>44585</v>
      </c>
      <c r="AI6604" s="89">
        <v>426.89008580000001</v>
      </c>
    </row>
    <row r="6605" spans="1:35" s="89" customFormat="1" x14ac:dyDescent="0.45">
      <c r="A6605" s="89" t="s">
        <v>73</v>
      </c>
      <c r="B6605" s="89" t="s">
        <v>74</v>
      </c>
      <c r="C6605" s="89" t="s">
        <v>47</v>
      </c>
      <c r="D6605" s="90">
        <v>44586</v>
      </c>
      <c r="AI6605" s="89">
        <v>426.89008580000001</v>
      </c>
    </row>
    <row r="6606" spans="1:35" s="89" customFormat="1" x14ac:dyDescent="0.45">
      <c r="A6606" s="89" t="s">
        <v>73</v>
      </c>
      <c r="B6606" s="89" t="s">
        <v>74</v>
      </c>
      <c r="C6606" s="89" t="s">
        <v>47</v>
      </c>
      <c r="D6606" s="90">
        <v>44587</v>
      </c>
      <c r="AI6606" s="89">
        <v>426.89008580000001</v>
      </c>
    </row>
    <row r="6607" spans="1:35" s="89" customFormat="1" x14ac:dyDescent="0.45">
      <c r="A6607" s="89" t="s">
        <v>73</v>
      </c>
      <c r="B6607" s="89" t="s">
        <v>74</v>
      </c>
      <c r="C6607" s="89" t="s">
        <v>47</v>
      </c>
      <c r="D6607" s="90">
        <v>44588</v>
      </c>
      <c r="AI6607" s="89">
        <v>426.89008580000001</v>
      </c>
    </row>
    <row r="6608" spans="1:35" s="89" customFormat="1" x14ac:dyDescent="0.45">
      <c r="A6608" s="89" t="s">
        <v>73</v>
      </c>
      <c r="B6608" s="89" t="s">
        <v>74</v>
      </c>
      <c r="C6608" s="89" t="s">
        <v>47</v>
      </c>
      <c r="D6608" s="90">
        <v>44589</v>
      </c>
      <c r="AI6608" s="89">
        <v>426.89008580000001</v>
      </c>
    </row>
    <row r="6609" spans="1:35" s="89" customFormat="1" x14ac:dyDescent="0.45">
      <c r="A6609" s="89" t="s">
        <v>73</v>
      </c>
      <c r="B6609" s="89" t="s">
        <v>74</v>
      </c>
      <c r="C6609" s="89" t="s">
        <v>47</v>
      </c>
      <c r="D6609" s="90">
        <v>44590</v>
      </c>
      <c r="AI6609" s="89">
        <v>426.89008580000001</v>
      </c>
    </row>
    <row r="6610" spans="1:35" s="89" customFormat="1" x14ac:dyDescent="0.45">
      <c r="A6610" s="89" t="s">
        <v>73</v>
      </c>
      <c r="B6610" s="89" t="s">
        <v>74</v>
      </c>
      <c r="C6610" s="89" t="s">
        <v>47</v>
      </c>
      <c r="D6610" s="90">
        <v>44591</v>
      </c>
      <c r="AI6610" s="89">
        <v>426.89008580000001</v>
      </c>
    </row>
    <row r="6611" spans="1:35" s="89" customFormat="1" x14ac:dyDescent="0.45">
      <c r="A6611" s="89" t="s">
        <v>73</v>
      </c>
      <c r="B6611" s="89" t="s">
        <v>74</v>
      </c>
      <c r="C6611" s="89" t="s">
        <v>47</v>
      </c>
      <c r="D6611" s="90">
        <v>44592</v>
      </c>
      <c r="AI6611" s="89">
        <v>426.89008580000001</v>
      </c>
    </row>
    <row r="6612" spans="1:35" s="89" customFormat="1" x14ac:dyDescent="0.45">
      <c r="A6612" s="89" t="s">
        <v>73</v>
      </c>
      <c r="B6612" s="89" t="s">
        <v>74</v>
      </c>
      <c r="C6612" s="89" t="s">
        <v>47</v>
      </c>
      <c r="D6612" s="90">
        <v>44593</v>
      </c>
      <c r="AI6612" s="89">
        <v>426.89008580000001</v>
      </c>
    </row>
    <row r="6613" spans="1:35" s="89" customFormat="1" x14ac:dyDescent="0.45">
      <c r="A6613" s="89" t="s">
        <v>73</v>
      </c>
      <c r="B6613" s="89" t="s">
        <v>74</v>
      </c>
      <c r="C6613" s="89" t="s">
        <v>47</v>
      </c>
      <c r="D6613" s="90">
        <v>44594</v>
      </c>
      <c r="AI6613" s="89">
        <v>426.89008580000001</v>
      </c>
    </row>
    <row r="6614" spans="1:35" s="89" customFormat="1" x14ac:dyDescent="0.45">
      <c r="A6614" s="89" t="s">
        <v>73</v>
      </c>
      <c r="B6614" s="89" t="s">
        <v>74</v>
      </c>
      <c r="C6614" s="89" t="s">
        <v>47</v>
      </c>
      <c r="D6614" s="90">
        <v>44595</v>
      </c>
      <c r="AI6614" s="89">
        <v>426.89008580000001</v>
      </c>
    </row>
    <row r="6615" spans="1:35" s="89" customFormat="1" x14ac:dyDescent="0.45">
      <c r="A6615" s="89" t="s">
        <v>73</v>
      </c>
      <c r="B6615" s="89" t="s">
        <v>74</v>
      </c>
      <c r="C6615" s="89" t="s">
        <v>47</v>
      </c>
      <c r="D6615" s="90">
        <v>44596</v>
      </c>
      <c r="AI6615" s="89">
        <v>426.89008580000001</v>
      </c>
    </row>
    <row r="6616" spans="1:35" s="89" customFormat="1" x14ac:dyDescent="0.45">
      <c r="A6616" s="89" t="s">
        <v>73</v>
      </c>
      <c r="B6616" s="89" t="s">
        <v>74</v>
      </c>
      <c r="C6616" s="89" t="s">
        <v>47</v>
      </c>
      <c r="D6616" s="90">
        <v>44597</v>
      </c>
      <c r="AI6616" s="89">
        <v>426.89008580000001</v>
      </c>
    </row>
    <row r="6617" spans="1:35" s="89" customFormat="1" x14ac:dyDescent="0.45">
      <c r="A6617" s="89" t="s">
        <v>73</v>
      </c>
      <c r="B6617" s="89" t="s">
        <v>74</v>
      </c>
      <c r="C6617" s="89" t="s">
        <v>47</v>
      </c>
      <c r="D6617" s="90">
        <v>44598</v>
      </c>
      <c r="AI6617" s="89">
        <v>426.89008580000001</v>
      </c>
    </row>
    <row r="6618" spans="1:35" s="89" customFormat="1" x14ac:dyDescent="0.45">
      <c r="A6618" s="89" t="s">
        <v>73</v>
      </c>
      <c r="B6618" s="89" t="s">
        <v>74</v>
      </c>
      <c r="C6618" s="89" t="s">
        <v>47</v>
      </c>
      <c r="D6618" s="90">
        <v>44599</v>
      </c>
      <c r="AI6618" s="89">
        <v>426.89008580000001</v>
      </c>
    </row>
    <row r="6619" spans="1:35" s="89" customFormat="1" x14ac:dyDescent="0.45">
      <c r="A6619" s="89" t="s">
        <v>73</v>
      </c>
      <c r="B6619" s="89" t="s">
        <v>74</v>
      </c>
      <c r="C6619" s="89" t="s">
        <v>47</v>
      </c>
      <c r="D6619" s="90">
        <v>44600</v>
      </c>
      <c r="AI6619" s="89">
        <v>426.89008580000001</v>
      </c>
    </row>
    <row r="6620" spans="1:35" s="89" customFormat="1" x14ac:dyDescent="0.45">
      <c r="A6620" s="89" t="s">
        <v>73</v>
      </c>
      <c r="B6620" s="89" t="s">
        <v>74</v>
      </c>
      <c r="C6620" s="89" t="s">
        <v>47</v>
      </c>
      <c r="D6620" s="90">
        <v>44601</v>
      </c>
      <c r="AI6620" s="89">
        <v>426.89008580000001</v>
      </c>
    </row>
    <row r="6621" spans="1:35" s="89" customFormat="1" x14ac:dyDescent="0.45">
      <c r="A6621" s="89" t="s">
        <v>73</v>
      </c>
      <c r="B6621" s="89" t="s">
        <v>74</v>
      </c>
      <c r="C6621" s="89" t="s">
        <v>47</v>
      </c>
      <c r="D6621" s="90">
        <v>44602</v>
      </c>
      <c r="AI6621" s="89">
        <v>426.89008580000001</v>
      </c>
    </row>
    <row r="6622" spans="1:35" s="89" customFormat="1" x14ac:dyDescent="0.45">
      <c r="A6622" s="89" t="s">
        <v>73</v>
      </c>
      <c r="B6622" s="89" t="s">
        <v>74</v>
      </c>
      <c r="C6622" s="89" t="s">
        <v>47</v>
      </c>
      <c r="D6622" s="90">
        <v>44603</v>
      </c>
      <c r="AI6622" s="89">
        <v>426.89008580000001</v>
      </c>
    </row>
    <row r="6623" spans="1:35" s="89" customFormat="1" x14ac:dyDescent="0.45">
      <c r="A6623" s="89" t="s">
        <v>73</v>
      </c>
      <c r="B6623" s="89" t="s">
        <v>74</v>
      </c>
      <c r="C6623" s="89" t="s">
        <v>47</v>
      </c>
      <c r="D6623" s="90">
        <v>44604</v>
      </c>
      <c r="AI6623" s="89">
        <v>426.89008580000001</v>
      </c>
    </row>
    <row r="6624" spans="1:35" s="89" customFormat="1" x14ac:dyDescent="0.45">
      <c r="A6624" s="89" t="s">
        <v>73</v>
      </c>
      <c r="B6624" s="89" t="s">
        <v>74</v>
      </c>
      <c r="C6624" s="89" t="s">
        <v>47</v>
      </c>
      <c r="D6624" s="90">
        <v>44605</v>
      </c>
      <c r="AI6624" s="89">
        <v>426.89008580000001</v>
      </c>
    </row>
    <row r="6625" spans="1:35" s="89" customFormat="1" x14ac:dyDescent="0.45">
      <c r="A6625" s="89" t="s">
        <v>73</v>
      </c>
      <c r="B6625" s="89" t="s">
        <v>74</v>
      </c>
      <c r="C6625" s="89" t="s">
        <v>47</v>
      </c>
      <c r="D6625" s="90">
        <v>44606</v>
      </c>
      <c r="AI6625" s="89">
        <v>426.89008580000001</v>
      </c>
    </row>
    <row r="6626" spans="1:35" s="89" customFormat="1" x14ac:dyDescent="0.45">
      <c r="A6626" s="89" t="s">
        <v>73</v>
      </c>
      <c r="B6626" s="89" t="s">
        <v>74</v>
      </c>
      <c r="C6626" s="89" t="s">
        <v>47</v>
      </c>
      <c r="D6626" s="90">
        <v>44607</v>
      </c>
      <c r="AI6626" s="89">
        <v>426.89008580000001</v>
      </c>
    </row>
    <row r="6627" spans="1:35" s="89" customFormat="1" x14ac:dyDescent="0.45">
      <c r="A6627" s="89" t="s">
        <v>73</v>
      </c>
      <c r="B6627" s="89" t="s">
        <v>74</v>
      </c>
      <c r="C6627" s="89" t="s">
        <v>47</v>
      </c>
      <c r="D6627" s="90">
        <v>44608</v>
      </c>
      <c r="AI6627" s="89">
        <v>426.89008580000001</v>
      </c>
    </row>
    <row r="6628" spans="1:35" s="89" customFormat="1" x14ac:dyDescent="0.45">
      <c r="A6628" s="89" t="s">
        <v>73</v>
      </c>
      <c r="B6628" s="89" t="s">
        <v>74</v>
      </c>
      <c r="C6628" s="89" t="s">
        <v>47</v>
      </c>
      <c r="D6628" s="90">
        <v>44609</v>
      </c>
      <c r="AI6628" s="89">
        <v>426.89008580000001</v>
      </c>
    </row>
    <row r="6629" spans="1:35" s="89" customFormat="1" x14ac:dyDescent="0.45">
      <c r="A6629" s="89" t="s">
        <v>73</v>
      </c>
      <c r="B6629" s="89" t="s">
        <v>74</v>
      </c>
      <c r="C6629" s="89" t="s">
        <v>47</v>
      </c>
      <c r="D6629" s="90">
        <v>44610</v>
      </c>
      <c r="AI6629" s="89">
        <v>426.89008580000001</v>
      </c>
    </row>
    <row r="6630" spans="1:35" s="89" customFormat="1" x14ac:dyDescent="0.45">
      <c r="A6630" s="89" t="s">
        <v>73</v>
      </c>
      <c r="B6630" s="89" t="s">
        <v>74</v>
      </c>
      <c r="C6630" s="89" t="s">
        <v>47</v>
      </c>
      <c r="D6630" s="90">
        <v>44611</v>
      </c>
      <c r="AI6630" s="89">
        <v>426.89008580000001</v>
      </c>
    </row>
    <row r="6631" spans="1:35" s="89" customFormat="1" x14ac:dyDescent="0.45">
      <c r="A6631" s="89" t="s">
        <v>73</v>
      </c>
      <c r="B6631" s="89" t="s">
        <v>74</v>
      </c>
      <c r="C6631" s="89" t="s">
        <v>47</v>
      </c>
      <c r="D6631" s="90">
        <v>44612</v>
      </c>
      <c r="AI6631" s="89">
        <v>426.89008580000001</v>
      </c>
    </row>
    <row r="6632" spans="1:35" s="89" customFormat="1" x14ac:dyDescent="0.45">
      <c r="A6632" s="89" t="s">
        <v>73</v>
      </c>
      <c r="B6632" s="89" t="s">
        <v>74</v>
      </c>
      <c r="C6632" s="89" t="s">
        <v>47</v>
      </c>
      <c r="D6632" s="90">
        <v>44613</v>
      </c>
      <c r="AI6632" s="89">
        <v>426.89008580000001</v>
      </c>
    </row>
    <row r="6633" spans="1:35" s="89" customFormat="1" x14ac:dyDescent="0.45">
      <c r="A6633" s="89" t="s">
        <v>73</v>
      </c>
      <c r="B6633" s="89" t="s">
        <v>74</v>
      </c>
      <c r="C6633" s="89" t="s">
        <v>47</v>
      </c>
      <c r="D6633" s="90">
        <v>44614</v>
      </c>
      <c r="AI6633" s="89">
        <v>426.89008580000001</v>
      </c>
    </row>
    <row r="6634" spans="1:35" s="89" customFormat="1" x14ac:dyDescent="0.45">
      <c r="A6634" s="89" t="s">
        <v>73</v>
      </c>
      <c r="B6634" s="89" t="s">
        <v>74</v>
      </c>
      <c r="C6634" s="89" t="s">
        <v>47</v>
      </c>
      <c r="D6634" s="90">
        <v>44615</v>
      </c>
      <c r="AI6634" s="89">
        <v>426.89008580000001</v>
      </c>
    </row>
    <row r="6635" spans="1:35" s="89" customFormat="1" x14ac:dyDescent="0.45">
      <c r="A6635" s="89" t="s">
        <v>73</v>
      </c>
      <c r="B6635" s="89" t="s">
        <v>74</v>
      </c>
      <c r="C6635" s="89" t="s">
        <v>47</v>
      </c>
      <c r="D6635" s="90">
        <v>44616</v>
      </c>
      <c r="AI6635" s="89">
        <v>426.89008580000001</v>
      </c>
    </row>
    <row r="6636" spans="1:35" s="89" customFormat="1" x14ac:dyDescent="0.45">
      <c r="A6636" s="89" t="s">
        <v>73</v>
      </c>
      <c r="B6636" s="89" t="s">
        <v>74</v>
      </c>
      <c r="C6636" s="89" t="s">
        <v>47</v>
      </c>
      <c r="D6636" s="90">
        <v>44617</v>
      </c>
      <c r="AI6636" s="89">
        <v>426.89008580000001</v>
      </c>
    </row>
    <row r="6637" spans="1:35" s="89" customFormat="1" x14ac:dyDescent="0.45">
      <c r="A6637" s="89" t="s">
        <v>73</v>
      </c>
      <c r="B6637" s="89" t="s">
        <v>74</v>
      </c>
      <c r="C6637" s="89" t="s">
        <v>47</v>
      </c>
      <c r="D6637" s="90">
        <v>44618</v>
      </c>
      <c r="AI6637" s="89">
        <v>426.89008580000001</v>
      </c>
    </row>
    <row r="6638" spans="1:35" s="89" customFormat="1" x14ac:dyDescent="0.45">
      <c r="A6638" s="89" t="s">
        <v>73</v>
      </c>
      <c r="B6638" s="89" t="s">
        <v>74</v>
      </c>
      <c r="C6638" s="89" t="s">
        <v>47</v>
      </c>
      <c r="D6638" s="90">
        <v>44619</v>
      </c>
      <c r="AI6638" s="89">
        <v>426.89008580000001</v>
      </c>
    </row>
    <row r="6639" spans="1:35" s="89" customFormat="1" x14ac:dyDescent="0.45">
      <c r="A6639" s="89" t="s">
        <v>73</v>
      </c>
      <c r="B6639" s="89" t="s">
        <v>74</v>
      </c>
      <c r="C6639" s="89" t="s">
        <v>47</v>
      </c>
      <c r="D6639" s="90">
        <v>44620</v>
      </c>
      <c r="AI6639" s="89">
        <v>426.89008580000001</v>
      </c>
    </row>
    <row r="6640" spans="1:35" s="89" customFormat="1" x14ac:dyDescent="0.45">
      <c r="A6640" s="89" t="s">
        <v>73</v>
      </c>
      <c r="B6640" s="89" t="s">
        <v>74</v>
      </c>
      <c r="C6640" s="89" t="s">
        <v>47</v>
      </c>
      <c r="D6640" s="90">
        <v>44621</v>
      </c>
      <c r="AI6640" s="89">
        <v>426.89008580000001</v>
      </c>
    </row>
    <row r="6641" spans="1:35" s="89" customFormat="1" x14ac:dyDescent="0.45">
      <c r="A6641" s="89" t="s">
        <v>73</v>
      </c>
      <c r="B6641" s="89" t="s">
        <v>74</v>
      </c>
      <c r="C6641" s="89" t="s">
        <v>47</v>
      </c>
      <c r="D6641" s="90">
        <v>44622</v>
      </c>
      <c r="AI6641" s="89">
        <v>426.89008580000001</v>
      </c>
    </row>
    <row r="6642" spans="1:35" s="89" customFormat="1" x14ac:dyDescent="0.45">
      <c r="A6642" s="89" t="s">
        <v>73</v>
      </c>
      <c r="B6642" s="89" t="s">
        <v>74</v>
      </c>
      <c r="C6642" s="89" t="s">
        <v>47</v>
      </c>
      <c r="D6642" s="90">
        <v>44623</v>
      </c>
      <c r="AI6642" s="89">
        <v>426.89008580000001</v>
      </c>
    </row>
    <row r="6643" spans="1:35" s="89" customFormat="1" x14ac:dyDescent="0.45">
      <c r="A6643" s="89" t="s">
        <v>73</v>
      </c>
      <c r="B6643" s="89" t="s">
        <v>74</v>
      </c>
      <c r="C6643" s="89" t="s">
        <v>47</v>
      </c>
      <c r="D6643" s="90">
        <v>44624</v>
      </c>
      <c r="AI6643" s="89">
        <v>426.89008580000001</v>
      </c>
    </row>
    <row r="6644" spans="1:35" s="89" customFormat="1" x14ac:dyDescent="0.45">
      <c r="A6644" s="89" t="s">
        <v>73</v>
      </c>
      <c r="B6644" s="89" t="s">
        <v>74</v>
      </c>
      <c r="C6644" s="89" t="s">
        <v>47</v>
      </c>
      <c r="D6644" s="90">
        <v>44625</v>
      </c>
      <c r="AI6644" s="89">
        <v>426.89008580000001</v>
      </c>
    </row>
    <row r="6645" spans="1:35" s="89" customFormat="1" x14ac:dyDescent="0.45">
      <c r="A6645" s="89" t="s">
        <v>73</v>
      </c>
      <c r="B6645" s="89" t="s">
        <v>74</v>
      </c>
      <c r="C6645" s="89" t="s">
        <v>47</v>
      </c>
      <c r="D6645" s="90">
        <v>44626</v>
      </c>
      <c r="AI6645" s="89">
        <v>426.89008580000001</v>
      </c>
    </row>
    <row r="6646" spans="1:35" s="89" customFormat="1" x14ac:dyDescent="0.45">
      <c r="A6646" s="89" t="s">
        <v>73</v>
      </c>
      <c r="B6646" s="89" t="s">
        <v>74</v>
      </c>
      <c r="C6646" s="89" t="s">
        <v>47</v>
      </c>
      <c r="D6646" s="90">
        <v>44627</v>
      </c>
      <c r="AI6646" s="89">
        <v>426.89008580000001</v>
      </c>
    </row>
    <row r="6647" spans="1:35" s="89" customFormat="1" x14ac:dyDescent="0.45">
      <c r="A6647" s="89" t="s">
        <v>73</v>
      </c>
      <c r="B6647" s="89" t="s">
        <v>74</v>
      </c>
      <c r="C6647" s="89" t="s">
        <v>47</v>
      </c>
      <c r="D6647" s="90">
        <v>44628</v>
      </c>
      <c r="AI6647" s="89">
        <v>426.89008580000001</v>
      </c>
    </row>
    <row r="6648" spans="1:35" s="89" customFormat="1" x14ac:dyDescent="0.45">
      <c r="A6648" s="89" t="s">
        <v>73</v>
      </c>
      <c r="B6648" s="89" t="s">
        <v>74</v>
      </c>
      <c r="C6648" s="89" t="s">
        <v>47</v>
      </c>
      <c r="D6648" s="90">
        <v>44629</v>
      </c>
      <c r="AI6648" s="89">
        <v>426.89008580000001</v>
      </c>
    </row>
    <row r="6649" spans="1:35" s="89" customFormat="1" x14ac:dyDescent="0.45">
      <c r="A6649" s="89" t="s">
        <v>73</v>
      </c>
      <c r="B6649" s="89" t="s">
        <v>74</v>
      </c>
      <c r="C6649" s="89" t="s">
        <v>47</v>
      </c>
      <c r="D6649" s="90">
        <v>44630</v>
      </c>
      <c r="AI6649" s="89">
        <v>426.89008580000001</v>
      </c>
    </row>
    <row r="6650" spans="1:35" s="89" customFormat="1" x14ac:dyDescent="0.45">
      <c r="A6650" s="89" t="s">
        <v>73</v>
      </c>
      <c r="B6650" s="89" t="s">
        <v>74</v>
      </c>
      <c r="C6650" s="89" t="s">
        <v>47</v>
      </c>
      <c r="D6650" s="90">
        <v>44631</v>
      </c>
      <c r="AI6650" s="89">
        <v>426.89008580000001</v>
      </c>
    </row>
    <row r="6651" spans="1:35" s="89" customFormat="1" x14ac:dyDescent="0.45">
      <c r="A6651" s="89" t="s">
        <v>73</v>
      </c>
      <c r="B6651" s="89" t="s">
        <v>74</v>
      </c>
      <c r="C6651" s="89" t="s">
        <v>47</v>
      </c>
      <c r="D6651" s="90">
        <v>44632</v>
      </c>
      <c r="AI6651" s="89">
        <v>426.89008580000001</v>
      </c>
    </row>
    <row r="6652" spans="1:35" s="89" customFormat="1" x14ac:dyDescent="0.45">
      <c r="A6652" s="89" t="s">
        <v>73</v>
      </c>
      <c r="B6652" s="89" t="s">
        <v>74</v>
      </c>
      <c r="C6652" s="89" t="s">
        <v>47</v>
      </c>
      <c r="D6652" s="90">
        <v>44633</v>
      </c>
      <c r="AI6652" s="89">
        <v>426.89008580000001</v>
      </c>
    </row>
    <row r="6653" spans="1:35" s="89" customFormat="1" x14ac:dyDescent="0.45">
      <c r="A6653" s="89" t="s">
        <v>73</v>
      </c>
      <c r="B6653" s="89" t="s">
        <v>74</v>
      </c>
      <c r="C6653" s="89" t="s">
        <v>47</v>
      </c>
      <c r="D6653" s="90">
        <v>44634</v>
      </c>
      <c r="AI6653" s="89">
        <v>426.89008580000001</v>
      </c>
    </row>
    <row r="6654" spans="1:35" s="89" customFormat="1" x14ac:dyDescent="0.45">
      <c r="A6654" s="89" t="s">
        <v>73</v>
      </c>
      <c r="B6654" s="89" t="s">
        <v>74</v>
      </c>
      <c r="C6654" s="89" t="s">
        <v>47</v>
      </c>
      <c r="D6654" s="90">
        <v>44635</v>
      </c>
      <c r="AI6654" s="89">
        <v>426.89008580000001</v>
      </c>
    </row>
    <row r="6655" spans="1:35" s="89" customFormat="1" x14ac:dyDescent="0.45">
      <c r="A6655" s="89" t="s">
        <v>73</v>
      </c>
      <c r="B6655" s="89" t="s">
        <v>74</v>
      </c>
      <c r="C6655" s="89" t="s">
        <v>47</v>
      </c>
      <c r="D6655" s="90">
        <v>44636</v>
      </c>
      <c r="AI6655" s="89">
        <v>426.89008580000001</v>
      </c>
    </row>
    <row r="6656" spans="1:35" s="89" customFormat="1" x14ac:dyDescent="0.45">
      <c r="A6656" s="89" t="s">
        <v>73</v>
      </c>
      <c r="B6656" s="89" t="s">
        <v>74</v>
      </c>
      <c r="C6656" s="89" t="s">
        <v>47</v>
      </c>
      <c r="D6656" s="90">
        <v>44637</v>
      </c>
      <c r="AI6656" s="89">
        <v>426.89008580000001</v>
      </c>
    </row>
    <row r="6657" spans="1:35" s="89" customFormat="1" x14ac:dyDescent="0.45">
      <c r="A6657" s="89" t="s">
        <v>73</v>
      </c>
      <c r="B6657" s="89" t="s">
        <v>74</v>
      </c>
      <c r="C6657" s="89" t="s">
        <v>47</v>
      </c>
      <c r="D6657" s="90">
        <v>44638</v>
      </c>
      <c r="AI6657" s="89">
        <v>426.89008580000001</v>
      </c>
    </row>
    <row r="6658" spans="1:35" s="89" customFormat="1" x14ac:dyDescent="0.45">
      <c r="A6658" s="89" t="s">
        <v>73</v>
      </c>
      <c r="B6658" s="89" t="s">
        <v>74</v>
      </c>
      <c r="C6658" s="89" t="s">
        <v>47</v>
      </c>
      <c r="D6658" s="90">
        <v>44639</v>
      </c>
      <c r="AI6658" s="89">
        <v>426.89008580000001</v>
      </c>
    </row>
    <row r="6659" spans="1:35" s="89" customFormat="1" x14ac:dyDescent="0.45">
      <c r="A6659" s="89" t="s">
        <v>73</v>
      </c>
      <c r="B6659" s="89" t="s">
        <v>74</v>
      </c>
      <c r="C6659" s="89" t="s">
        <v>47</v>
      </c>
      <c r="D6659" s="90">
        <v>44640</v>
      </c>
      <c r="AI6659" s="89">
        <v>426.89008580000001</v>
      </c>
    </row>
    <row r="6660" spans="1:35" s="89" customFormat="1" x14ac:dyDescent="0.45">
      <c r="A6660" s="89" t="s">
        <v>73</v>
      </c>
      <c r="B6660" s="89" t="s">
        <v>74</v>
      </c>
      <c r="C6660" s="89" t="s">
        <v>47</v>
      </c>
      <c r="D6660" s="90">
        <v>44641</v>
      </c>
      <c r="AI6660" s="89">
        <v>426.89008580000001</v>
      </c>
    </row>
    <row r="6661" spans="1:35" s="89" customFormat="1" x14ac:dyDescent="0.45">
      <c r="A6661" s="89" t="s">
        <v>73</v>
      </c>
      <c r="B6661" s="89" t="s">
        <v>74</v>
      </c>
      <c r="C6661" s="89" t="s">
        <v>47</v>
      </c>
      <c r="D6661" s="90">
        <v>44642</v>
      </c>
      <c r="AI6661" s="89">
        <v>426.89008580000001</v>
      </c>
    </row>
    <row r="6662" spans="1:35" s="89" customFormat="1" x14ac:dyDescent="0.45">
      <c r="A6662" s="89" t="s">
        <v>73</v>
      </c>
      <c r="B6662" s="89" t="s">
        <v>74</v>
      </c>
      <c r="C6662" s="89" t="s">
        <v>47</v>
      </c>
      <c r="D6662" s="90">
        <v>44643</v>
      </c>
      <c r="AI6662" s="89">
        <v>426.89008580000001</v>
      </c>
    </row>
    <row r="6663" spans="1:35" s="89" customFormat="1" x14ac:dyDescent="0.45">
      <c r="A6663" s="89" t="s">
        <v>73</v>
      </c>
      <c r="B6663" s="89" t="s">
        <v>74</v>
      </c>
      <c r="C6663" s="89" t="s">
        <v>47</v>
      </c>
      <c r="D6663" s="90">
        <v>44644</v>
      </c>
      <c r="AI6663" s="89">
        <v>426.89008580000001</v>
      </c>
    </row>
    <row r="6664" spans="1:35" s="89" customFormat="1" x14ac:dyDescent="0.45">
      <c r="A6664" s="89" t="s">
        <v>73</v>
      </c>
      <c r="B6664" s="89" t="s">
        <v>74</v>
      </c>
      <c r="C6664" s="89" t="s">
        <v>47</v>
      </c>
      <c r="D6664" s="90">
        <v>44645</v>
      </c>
      <c r="AI6664" s="89">
        <v>426.89008580000001</v>
      </c>
    </row>
    <row r="6665" spans="1:35" s="89" customFormat="1" x14ac:dyDescent="0.45">
      <c r="A6665" s="89" t="s">
        <v>73</v>
      </c>
      <c r="B6665" s="89" t="s">
        <v>74</v>
      </c>
      <c r="C6665" s="89" t="s">
        <v>47</v>
      </c>
      <c r="D6665" s="90">
        <v>44646</v>
      </c>
      <c r="AI6665" s="89">
        <v>409.10299889999999</v>
      </c>
    </row>
    <row r="6666" spans="1:35" s="89" customFormat="1" x14ac:dyDescent="0.45">
      <c r="A6666" s="89" t="s">
        <v>73</v>
      </c>
      <c r="B6666" s="89" t="s">
        <v>74</v>
      </c>
      <c r="C6666" s="89" t="s">
        <v>47</v>
      </c>
      <c r="D6666" s="90">
        <v>44647</v>
      </c>
      <c r="AI6666" s="89">
        <v>426.89008580000001</v>
      </c>
    </row>
    <row r="6667" spans="1:35" s="89" customFormat="1" x14ac:dyDescent="0.45">
      <c r="A6667" s="89" t="s">
        <v>73</v>
      </c>
      <c r="B6667" s="89" t="s">
        <v>74</v>
      </c>
      <c r="C6667" s="89" t="s">
        <v>47</v>
      </c>
      <c r="D6667" s="90">
        <v>44648</v>
      </c>
      <c r="AI6667" s="89">
        <v>426.89008580000001</v>
      </c>
    </row>
    <row r="6668" spans="1:35" s="89" customFormat="1" x14ac:dyDescent="0.45">
      <c r="A6668" s="89" t="s">
        <v>73</v>
      </c>
      <c r="B6668" s="89" t="s">
        <v>74</v>
      </c>
      <c r="C6668" s="89" t="s">
        <v>47</v>
      </c>
      <c r="D6668" s="90">
        <v>44649</v>
      </c>
      <c r="AI6668" s="89">
        <v>426.89008580000001</v>
      </c>
    </row>
    <row r="6669" spans="1:35" s="89" customFormat="1" x14ac:dyDescent="0.45">
      <c r="A6669" s="89" t="s">
        <v>73</v>
      </c>
      <c r="B6669" s="89" t="s">
        <v>74</v>
      </c>
      <c r="C6669" s="89" t="s">
        <v>47</v>
      </c>
      <c r="D6669" s="90">
        <v>44650</v>
      </c>
      <c r="AI6669" s="89">
        <v>426.89008580000001</v>
      </c>
    </row>
    <row r="6670" spans="1:35" s="89" customFormat="1" x14ac:dyDescent="0.45">
      <c r="A6670" s="89" t="s">
        <v>73</v>
      </c>
      <c r="B6670" s="89" t="s">
        <v>74</v>
      </c>
      <c r="C6670" s="89" t="s">
        <v>47</v>
      </c>
      <c r="D6670" s="90">
        <v>44651</v>
      </c>
      <c r="AI6670" s="89">
        <v>408.93676399999998</v>
      </c>
    </row>
    <row r="6671" spans="1:35" s="89" customFormat="1" x14ac:dyDescent="0.45">
      <c r="A6671" s="89" t="s">
        <v>73</v>
      </c>
      <c r="B6671" s="89" t="s">
        <v>74</v>
      </c>
      <c r="C6671" s="89" t="s">
        <v>47</v>
      </c>
      <c r="D6671" s="90">
        <v>44652</v>
      </c>
      <c r="AI6671" s="89">
        <v>398</v>
      </c>
    </row>
    <row r="6672" spans="1:35" s="89" customFormat="1" x14ac:dyDescent="0.45">
      <c r="A6672" s="89" t="s">
        <v>73</v>
      </c>
      <c r="B6672" s="89" t="s">
        <v>74</v>
      </c>
      <c r="C6672" s="89" t="s">
        <v>47</v>
      </c>
      <c r="D6672" s="90">
        <v>44653</v>
      </c>
      <c r="AI6672" s="89">
        <v>398</v>
      </c>
    </row>
    <row r="6673" spans="1:35" s="89" customFormat="1" x14ac:dyDescent="0.45">
      <c r="A6673" s="89" t="s">
        <v>73</v>
      </c>
      <c r="B6673" s="89" t="s">
        <v>74</v>
      </c>
      <c r="C6673" s="89" t="s">
        <v>47</v>
      </c>
      <c r="D6673" s="90">
        <v>44654</v>
      </c>
      <c r="AI6673" s="89">
        <v>398</v>
      </c>
    </row>
    <row r="6674" spans="1:35" s="89" customFormat="1" x14ac:dyDescent="0.45">
      <c r="A6674" s="89" t="s">
        <v>73</v>
      </c>
      <c r="B6674" s="89" t="s">
        <v>74</v>
      </c>
      <c r="C6674" s="89" t="s">
        <v>47</v>
      </c>
      <c r="D6674" s="90">
        <v>44655</v>
      </c>
      <c r="AI6674" s="89">
        <v>398</v>
      </c>
    </row>
    <row r="6675" spans="1:35" s="89" customFormat="1" x14ac:dyDescent="0.45">
      <c r="A6675" s="89" t="s">
        <v>73</v>
      </c>
      <c r="B6675" s="89" t="s">
        <v>74</v>
      </c>
      <c r="C6675" s="89" t="s">
        <v>47</v>
      </c>
      <c r="D6675" s="90">
        <v>44656</v>
      </c>
      <c r="AI6675" s="89">
        <v>398</v>
      </c>
    </row>
    <row r="6676" spans="1:35" s="89" customFormat="1" x14ac:dyDescent="0.45">
      <c r="A6676" s="89" t="s">
        <v>73</v>
      </c>
      <c r="B6676" s="89" t="s">
        <v>74</v>
      </c>
      <c r="C6676" s="89" t="s">
        <v>47</v>
      </c>
      <c r="D6676" s="90">
        <v>44657</v>
      </c>
      <c r="AI6676" s="89">
        <v>398</v>
      </c>
    </row>
    <row r="6677" spans="1:35" s="89" customFormat="1" x14ac:dyDescent="0.45">
      <c r="A6677" s="89" t="s">
        <v>73</v>
      </c>
      <c r="B6677" s="89" t="s">
        <v>74</v>
      </c>
      <c r="C6677" s="89" t="s">
        <v>47</v>
      </c>
      <c r="D6677" s="90">
        <v>44658</v>
      </c>
      <c r="AI6677" s="89">
        <v>398</v>
      </c>
    </row>
    <row r="6678" spans="1:35" s="89" customFormat="1" x14ac:dyDescent="0.45">
      <c r="A6678" s="89" t="s">
        <v>73</v>
      </c>
      <c r="B6678" s="89" t="s">
        <v>74</v>
      </c>
      <c r="C6678" s="89" t="s">
        <v>47</v>
      </c>
      <c r="D6678" s="90">
        <v>44659</v>
      </c>
      <c r="AI6678" s="89">
        <v>398</v>
      </c>
    </row>
    <row r="6679" spans="1:35" s="89" customFormat="1" x14ac:dyDescent="0.45">
      <c r="A6679" s="89" t="s">
        <v>73</v>
      </c>
      <c r="B6679" s="89" t="s">
        <v>74</v>
      </c>
      <c r="C6679" s="89" t="s">
        <v>47</v>
      </c>
      <c r="D6679" s="90">
        <v>44660</v>
      </c>
      <c r="AI6679" s="89">
        <v>398</v>
      </c>
    </row>
    <row r="6680" spans="1:35" s="89" customFormat="1" x14ac:dyDescent="0.45">
      <c r="A6680" s="89" t="s">
        <v>73</v>
      </c>
      <c r="B6680" s="89" t="s">
        <v>74</v>
      </c>
      <c r="C6680" s="89" t="s">
        <v>47</v>
      </c>
      <c r="D6680" s="90">
        <v>44661</v>
      </c>
      <c r="AI6680" s="89">
        <v>398</v>
      </c>
    </row>
    <row r="6681" spans="1:35" s="89" customFormat="1" x14ac:dyDescent="0.45">
      <c r="A6681" s="89" t="s">
        <v>73</v>
      </c>
      <c r="B6681" s="89" t="s">
        <v>74</v>
      </c>
      <c r="C6681" s="89" t="s">
        <v>47</v>
      </c>
      <c r="D6681" s="90">
        <v>44662</v>
      </c>
      <c r="AI6681" s="89">
        <v>398</v>
      </c>
    </row>
    <row r="6682" spans="1:35" s="89" customFormat="1" x14ac:dyDescent="0.45">
      <c r="A6682" s="89" t="s">
        <v>73</v>
      </c>
      <c r="B6682" s="89" t="s">
        <v>74</v>
      </c>
      <c r="C6682" s="89" t="s">
        <v>47</v>
      </c>
      <c r="D6682" s="90">
        <v>44663</v>
      </c>
      <c r="AI6682" s="89">
        <v>398</v>
      </c>
    </row>
    <row r="6683" spans="1:35" s="89" customFormat="1" x14ac:dyDescent="0.45">
      <c r="A6683" s="89" t="s">
        <v>73</v>
      </c>
      <c r="B6683" s="89" t="s">
        <v>74</v>
      </c>
      <c r="C6683" s="89" t="s">
        <v>47</v>
      </c>
      <c r="D6683" s="90">
        <v>44664</v>
      </c>
      <c r="AI6683" s="89">
        <v>398</v>
      </c>
    </row>
    <row r="6684" spans="1:35" s="89" customFormat="1" x14ac:dyDescent="0.45">
      <c r="A6684" s="89" t="s">
        <v>73</v>
      </c>
      <c r="B6684" s="89" t="s">
        <v>74</v>
      </c>
      <c r="C6684" s="89" t="s">
        <v>47</v>
      </c>
      <c r="D6684" s="90">
        <v>44665</v>
      </c>
      <c r="AI6684" s="89">
        <v>398</v>
      </c>
    </row>
    <row r="6685" spans="1:35" s="89" customFormat="1" x14ac:dyDescent="0.45">
      <c r="A6685" s="89" t="s">
        <v>73</v>
      </c>
      <c r="B6685" s="89" t="s">
        <v>74</v>
      </c>
      <c r="C6685" s="89" t="s">
        <v>47</v>
      </c>
      <c r="D6685" s="90">
        <v>44666</v>
      </c>
      <c r="AI6685" s="89">
        <v>398</v>
      </c>
    </row>
    <row r="6686" spans="1:35" s="89" customFormat="1" x14ac:dyDescent="0.45">
      <c r="A6686" s="89" t="s">
        <v>73</v>
      </c>
      <c r="B6686" s="89" t="s">
        <v>74</v>
      </c>
      <c r="C6686" s="89" t="s">
        <v>47</v>
      </c>
      <c r="D6686" s="90">
        <v>44667</v>
      </c>
      <c r="AI6686" s="89">
        <v>398</v>
      </c>
    </row>
    <row r="6687" spans="1:35" s="89" customFormat="1" x14ac:dyDescent="0.45">
      <c r="A6687" s="89" t="s">
        <v>73</v>
      </c>
      <c r="B6687" s="89" t="s">
        <v>74</v>
      </c>
      <c r="C6687" s="89" t="s">
        <v>47</v>
      </c>
      <c r="D6687" s="90">
        <v>44668</v>
      </c>
      <c r="AI6687" s="89">
        <v>398</v>
      </c>
    </row>
    <row r="6688" spans="1:35" s="89" customFormat="1" x14ac:dyDescent="0.45">
      <c r="A6688" s="89" t="s">
        <v>73</v>
      </c>
      <c r="B6688" s="89" t="s">
        <v>74</v>
      </c>
      <c r="C6688" s="89" t="s">
        <v>47</v>
      </c>
      <c r="D6688" s="90">
        <v>44669</v>
      </c>
      <c r="AI6688" s="89">
        <v>398</v>
      </c>
    </row>
    <row r="6689" spans="1:35" s="89" customFormat="1" x14ac:dyDescent="0.45">
      <c r="A6689" s="89" t="s">
        <v>73</v>
      </c>
      <c r="B6689" s="89" t="s">
        <v>74</v>
      </c>
      <c r="C6689" s="89" t="s">
        <v>47</v>
      </c>
      <c r="D6689" s="90">
        <v>44670</v>
      </c>
      <c r="AI6689" s="89">
        <v>398</v>
      </c>
    </row>
    <row r="6690" spans="1:35" s="89" customFormat="1" x14ac:dyDescent="0.45">
      <c r="A6690" s="89" t="s">
        <v>73</v>
      </c>
      <c r="B6690" s="89" t="s">
        <v>74</v>
      </c>
      <c r="C6690" s="89" t="s">
        <v>47</v>
      </c>
      <c r="D6690" s="90">
        <v>44671</v>
      </c>
      <c r="AI6690" s="89">
        <v>398</v>
      </c>
    </row>
    <row r="6691" spans="1:35" s="89" customFormat="1" x14ac:dyDescent="0.45">
      <c r="A6691" s="89" t="s">
        <v>73</v>
      </c>
      <c r="B6691" s="89" t="s">
        <v>74</v>
      </c>
      <c r="C6691" s="89" t="s">
        <v>47</v>
      </c>
      <c r="D6691" s="90">
        <v>44672</v>
      </c>
      <c r="AI6691" s="89">
        <v>398</v>
      </c>
    </row>
    <row r="6692" spans="1:35" s="89" customFormat="1" x14ac:dyDescent="0.45">
      <c r="A6692" s="89" t="s">
        <v>73</v>
      </c>
      <c r="B6692" s="89" t="s">
        <v>74</v>
      </c>
      <c r="C6692" s="89" t="s">
        <v>47</v>
      </c>
      <c r="D6692" s="90">
        <v>44673</v>
      </c>
      <c r="AI6692" s="89">
        <v>398</v>
      </c>
    </row>
    <row r="6693" spans="1:35" s="89" customFormat="1" x14ac:dyDescent="0.45">
      <c r="A6693" s="89" t="s">
        <v>73</v>
      </c>
      <c r="B6693" s="89" t="s">
        <v>74</v>
      </c>
      <c r="C6693" s="89" t="s">
        <v>47</v>
      </c>
      <c r="D6693" s="90">
        <v>44674</v>
      </c>
      <c r="AI6693" s="89">
        <v>398</v>
      </c>
    </row>
    <row r="6694" spans="1:35" s="89" customFormat="1" x14ac:dyDescent="0.45">
      <c r="A6694" s="89" t="s">
        <v>73</v>
      </c>
      <c r="B6694" s="89" t="s">
        <v>74</v>
      </c>
      <c r="C6694" s="89" t="s">
        <v>47</v>
      </c>
      <c r="D6694" s="90">
        <v>44675</v>
      </c>
      <c r="AI6694" s="89">
        <v>398</v>
      </c>
    </row>
    <row r="6695" spans="1:35" s="89" customFormat="1" x14ac:dyDescent="0.45">
      <c r="A6695" s="89" t="s">
        <v>73</v>
      </c>
      <c r="B6695" s="89" t="s">
        <v>74</v>
      </c>
      <c r="C6695" s="89" t="s">
        <v>47</v>
      </c>
      <c r="D6695" s="90">
        <v>44676</v>
      </c>
      <c r="AI6695" s="89">
        <v>398</v>
      </c>
    </row>
    <row r="6696" spans="1:35" s="89" customFormat="1" x14ac:dyDescent="0.45">
      <c r="A6696" s="89" t="s">
        <v>73</v>
      </c>
      <c r="B6696" s="89" t="s">
        <v>74</v>
      </c>
      <c r="C6696" s="89" t="s">
        <v>47</v>
      </c>
      <c r="D6696" s="90">
        <v>44677</v>
      </c>
      <c r="AI6696" s="89">
        <v>398</v>
      </c>
    </row>
    <row r="6697" spans="1:35" s="89" customFormat="1" x14ac:dyDescent="0.45">
      <c r="A6697" s="89" t="s">
        <v>73</v>
      </c>
      <c r="B6697" s="89" t="s">
        <v>74</v>
      </c>
      <c r="C6697" s="89" t="s">
        <v>47</v>
      </c>
      <c r="D6697" s="90">
        <v>44678</v>
      </c>
      <c r="AI6697" s="89">
        <v>398</v>
      </c>
    </row>
    <row r="6698" spans="1:35" s="89" customFormat="1" x14ac:dyDescent="0.45">
      <c r="A6698" s="89" t="s">
        <v>73</v>
      </c>
      <c r="B6698" s="89" t="s">
        <v>74</v>
      </c>
      <c r="C6698" s="89" t="s">
        <v>47</v>
      </c>
      <c r="D6698" s="90">
        <v>44679</v>
      </c>
      <c r="AI6698" s="89">
        <v>398</v>
      </c>
    </row>
    <row r="6699" spans="1:35" s="89" customFormat="1" x14ac:dyDescent="0.45">
      <c r="A6699" s="89" t="s">
        <v>73</v>
      </c>
      <c r="B6699" s="89" t="s">
        <v>74</v>
      </c>
      <c r="C6699" s="89" t="s">
        <v>47</v>
      </c>
      <c r="D6699" s="90">
        <v>44680</v>
      </c>
      <c r="AI6699" s="89">
        <v>398</v>
      </c>
    </row>
    <row r="6700" spans="1:35" s="89" customFormat="1" x14ac:dyDescent="0.45">
      <c r="A6700" s="89" t="s">
        <v>73</v>
      </c>
      <c r="B6700" s="89" t="s">
        <v>74</v>
      </c>
      <c r="C6700" s="89" t="s">
        <v>47</v>
      </c>
      <c r="D6700" s="90">
        <v>44681</v>
      </c>
      <c r="AI6700" s="89">
        <v>398</v>
      </c>
    </row>
    <row r="6701" spans="1:35" s="89" customFormat="1" x14ac:dyDescent="0.45">
      <c r="A6701" s="89" t="s">
        <v>73</v>
      </c>
      <c r="B6701" s="89" t="s">
        <v>74</v>
      </c>
      <c r="C6701" s="89" t="s">
        <v>47</v>
      </c>
      <c r="D6701" s="90">
        <v>44682</v>
      </c>
      <c r="AI6701" s="89">
        <v>398</v>
      </c>
    </row>
    <row r="6702" spans="1:35" s="89" customFormat="1" x14ac:dyDescent="0.45">
      <c r="A6702" s="89" t="s">
        <v>73</v>
      </c>
      <c r="B6702" s="89" t="s">
        <v>74</v>
      </c>
      <c r="C6702" s="89" t="s">
        <v>47</v>
      </c>
      <c r="D6702" s="90">
        <v>44683</v>
      </c>
      <c r="AI6702" s="89">
        <v>398</v>
      </c>
    </row>
    <row r="6703" spans="1:35" s="89" customFormat="1" x14ac:dyDescent="0.45">
      <c r="A6703" s="89" t="s">
        <v>73</v>
      </c>
      <c r="B6703" s="89" t="s">
        <v>74</v>
      </c>
      <c r="C6703" s="89" t="s">
        <v>47</v>
      </c>
      <c r="D6703" s="90">
        <v>44684</v>
      </c>
      <c r="AI6703" s="89">
        <v>398</v>
      </c>
    </row>
    <row r="6704" spans="1:35" s="89" customFormat="1" x14ac:dyDescent="0.45">
      <c r="A6704" s="89" t="s">
        <v>73</v>
      </c>
      <c r="B6704" s="89" t="s">
        <v>74</v>
      </c>
      <c r="C6704" s="89" t="s">
        <v>47</v>
      </c>
      <c r="D6704" s="90">
        <v>44685</v>
      </c>
      <c r="AI6704" s="89">
        <v>398</v>
      </c>
    </row>
    <row r="6705" spans="1:35" s="89" customFormat="1" x14ac:dyDescent="0.45">
      <c r="A6705" s="89" t="s">
        <v>73</v>
      </c>
      <c r="B6705" s="89" t="s">
        <v>74</v>
      </c>
      <c r="C6705" s="89" t="s">
        <v>47</v>
      </c>
      <c r="D6705" s="90">
        <v>44686</v>
      </c>
      <c r="AI6705" s="89">
        <v>398</v>
      </c>
    </row>
    <row r="6706" spans="1:35" s="89" customFormat="1" x14ac:dyDescent="0.45">
      <c r="A6706" s="89" t="s">
        <v>73</v>
      </c>
      <c r="B6706" s="89" t="s">
        <v>74</v>
      </c>
      <c r="C6706" s="89" t="s">
        <v>47</v>
      </c>
      <c r="D6706" s="90">
        <v>44687</v>
      </c>
      <c r="AI6706" s="89">
        <v>398</v>
      </c>
    </row>
    <row r="6707" spans="1:35" s="89" customFormat="1" x14ac:dyDescent="0.45">
      <c r="A6707" s="89" t="s">
        <v>73</v>
      </c>
      <c r="B6707" s="89" t="s">
        <v>74</v>
      </c>
      <c r="C6707" s="89" t="s">
        <v>47</v>
      </c>
      <c r="D6707" s="90">
        <v>44688</v>
      </c>
      <c r="AI6707" s="89">
        <v>398</v>
      </c>
    </row>
    <row r="6708" spans="1:35" s="89" customFormat="1" x14ac:dyDescent="0.45">
      <c r="A6708" s="89" t="s">
        <v>73</v>
      </c>
      <c r="B6708" s="89" t="s">
        <v>74</v>
      </c>
      <c r="C6708" s="89" t="s">
        <v>47</v>
      </c>
      <c r="D6708" s="90">
        <v>44689</v>
      </c>
      <c r="AI6708" s="89">
        <v>398</v>
      </c>
    </row>
    <row r="6709" spans="1:35" s="89" customFormat="1" x14ac:dyDescent="0.45">
      <c r="A6709" s="89" t="s">
        <v>73</v>
      </c>
      <c r="B6709" s="89" t="s">
        <v>74</v>
      </c>
      <c r="C6709" s="89" t="s">
        <v>47</v>
      </c>
      <c r="D6709" s="90">
        <v>44690</v>
      </c>
      <c r="AI6709" s="89">
        <v>398</v>
      </c>
    </row>
    <row r="6710" spans="1:35" s="89" customFormat="1" x14ac:dyDescent="0.45">
      <c r="A6710" s="89" t="s">
        <v>73</v>
      </c>
      <c r="B6710" s="89" t="s">
        <v>74</v>
      </c>
      <c r="C6710" s="89" t="s">
        <v>47</v>
      </c>
      <c r="D6710" s="90">
        <v>44691</v>
      </c>
      <c r="AI6710" s="89">
        <v>398</v>
      </c>
    </row>
    <row r="6711" spans="1:35" s="89" customFormat="1" x14ac:dyDescent="0.45">
      <c r="A6711" s="89" t="s">
        <v>73</v>
      </c>
      <c r="B6711" s="89" t="s">
        <v>74</v>
      </c>
      <c r="C6711" s="89" t="s">
        <v>47</v>
      </c>
      <c r="D6711" s="90">
        <v>44692</v>
      </c>
      <c r="AI6711" s="89">
        <v>398</v>
      </c>
    </row>
    <row r="6712" spans="1:35" s="89" customFormat="1" x14ac:dyDescent="0.45">
      <c r="A6712" s="89" t="s">
        <v>73</v>
      </c>
      <c r="B6712" s="89" t="s">
        <v>74</v>
      </c>
      <c r="C6712" s="89" t="s">
        <v>47</v>
      </c>
      <c r="D6712" s="90">
        <v>44693</v>
      </c>
      <c r="AI6712" s="89">
        <v>398</v>
      </c>
    </row>
    <row r="6713" spans="1:35" s="89" customFormat="1" x14ac:dyDescent="0.45">
      <c r="A6713" s="89" t="s">
        <v>73</v>
      </c>
      <c r="B6713" s="89" t="s">
        <v>74</v>
      </c>
      <c r="C6713" s="89" t="s">
        <v>47</v>
      </c>
      <c r="D6713" s="90">
        <v>44694</v>
      </c>
      <c r="AI6713" s="89">
        <v>398</v>
      </c>
    </row>
    <row r="6714" spans="1:35" s="89" customFormat="1" x14ac:dyDescent="0.45">
      <c r="A6714" s="89" t="s">
        <v>73</v>
      </c>
      <c r="B6714" s="89" t="s">
        <v>74</v>
      </c>
      <c r="C6714" s="89" t="s">
        <v>47</v>
      </c>
      <c r="D6714" s="90">
        <v>44695</v>
      </c>
      <c r="AI6714" s="89">
        <v>398</v>
      </c>
    </row>
    <row r="6715" spans="1:35" s="89" customFormat="1" x14ac:dyDescent="0.45">
      <c r="A6715" s="89" t="s">
        <v>73</v>
      </c>
      <c r="B6715" s="89" t="s">
        <v>74</v>
      </c>
      <c r="C6715" s="89" t="s">
        <v>47</v>
      </c>
      <c r="D6715" s="90">
        <v>44696</v>
      </c>
      <c r="AI6715" s="89">
        <v>398</v>
      </c>
    </row>
    <row r="6716" spans="1:35" s="89" customFormat="1" x14ac:dyDescent="0.45">
      <c r="A6716" s="89" t="s">
        <v>73</v>
      </c>
      <c r="B6716" s="89" t="s">
        <v>74</v>
      </c>
      <c r="C6716" s="89" t="s">
        <v>47</v>
      </c>
      <c r="D6716" s="90">
        <v>44697</v>
      </c>
      <c r="AI6716" s="89">
        <v>398</v>
      </c>
    </row>
    <row r="6717" spans="1:35" s="89" customFormat="1" x14ac:dyDescent="0.45">
      <c r="A6717" s="89" t="s">
        <v>73</v>
      </c>
      <c r="B6717" s="89" t="s">
        <v>74</v>
      </c>
      <c r="C6717" s="89" t="s">
        <v>47</v>
      </c>
      <c r="D6717" s="90">
        <v>44698</v>
      </c>
      <c r="AI6717" s="89">
        <v>398</v>
      </c>
    </row>
    <row r="6718" spans="1:35" s="89" customFormat="1" x14ac:dyDescent="0.45">
      <c r="A6718" s="89" t="s">
        <v>73</v>
      </c>
      <c r="B6718" s="89" t="s">
        <v>74</v>
      </c>
      <c r="C6718" s="89" t="s">
        <v>47</v>
      </c>
      <c r="D6718" s="90">
        <v>44699</v>
      </c>
      <c r="AI6718" s="89">
        <v>398</v>
      </c>
    </row>
    <row r="6719" spans="1:35" s="89" customFormat="1" x14ac:dyDescent="0.45">
      <c r="A6719" s="89" t="s">
        <v>73</v>
      </c>
      <c r="B6719" s="89" t="s">
        <v>74</v>
      </c>
      <c r="C6719" s="89" t="s">
        <v>47</v>
      </c>
      <c r="D6719" s="90">
        <v>44700</v>
      </c>
      <c r="AI6719" s="89">
        <v>398</v>
      </c>
    </row>
    <row r="6720" spans="1:35" s="89" customFormat="1" x14ac:dyDescent="0.45">
      <c r="A6720" s="89" t="s">
        <v>73</v>
      </c>
      <c r="B6720" s="89" t="s">
        <v>74</v>
      </c>
      <c r="C6720" s="89" t="s">
        <v>47</v>
      </c>
      <c r="D6720" s="90">
        <v>44701</v>
      </c>
      <c r="AI6720" s="89">
        <v>398</v>
      </c>
    </row>
    <row r="6721" spans="1:35" s="89" customFormat="1" x14ac:dyDescent="0.45">
      <c r="A6721" s="89" t="s">
        <v>73</v>
      </c>
      <c r="B6721" s="89" t="s">
        <v>74</v>
      </c>
      <c r="C6721" s="89" t="s">
        <v>47</v>
      </c>
      <c r="D6721" s="90">
        <v>44702</v>
      </c>
      <c r="AI6721" s="89">
        <v>398</v>
      </c>
    </row>
    <row r="6722" spans="1:35" s="89" customFormat="1" x14ac:dyDescent="0.45">
      <c r="A6722" s="89" t="s">
        <v>73</v>
      </c>
      <c r="B6722" s="89" t="s">
        <v>74</v>
      </c>
      <c r="C6722" s="89" t="s">
        <v>47</v>
      </c>
      <c r="D6722" s="90">
        <v>44703</v>
      </c>
      <c r="AI6722" s="89">
        <v>398</v>
      </c>
    </row>
    <row r="6723" spans="1:35" s="89" customFormat="1" x14ac:dyDescent="0.45">
      <c r="A6723" s="89" t="s">
        <v>73</v>
      </c>
      <c r="B6723" s="89" t="s">
        <v>74</v>
      </c>
      <c r="C6723" s="89" t="s">
        <v>47</v>
      </c>
      <c r="D6723" s="90">
        <v>44704</v>
      </c>
      <c r="AI6723" s="89">
        <v>398</v>
      </c>
    </row>
    <row r="6724" spans="1:35" s="89" customFormat="1" x14ac:dyDescent="0.45">
      <c r="A6724" s="89" t="s">
        <v>73</v>
      </c>
      <c r="B6724" s="89" t="s">
        <v>74</v>
      </c>
      <c r="C6724" s="89" t="s">
        <v>47</v>
      </c>
      <c r="D6724" s="90">
        <v>44705</v>
      </c>
      <c r="AI6724" s="89">
        <v>398</v>
      </c>
    </row>
    <row r="6725" spans="1:35" s="89" customFormat="1" x14ac:dyDescent="0.45">
      <c r="A6725" s="89" t="s">
        <v>73</v>
      </c>
      <c r="B6725" s="89" t="s">
        <v>74</v>
      </c>
      <c r="C6725" s="89" t="s">
        <v>47</v>
      </c>
      <c r="D6725" s="90">
        <v>44706</v>
      </c>
      <c r="AI6725" s="89">
        <v>398</v>
      </c>
    </row>
    <row r="6726" spans="1:35" s="89" customFormat="1" x14ac:dyDescent="0.45">
      <c r="A6726" s="89" t="s">
        <v>73</v>
      </c>
      <c r="B6726" s="89" t="s">
        <v>74</v>
      </c>
      <c r="C6726" s="89" t="s">
        <v>47</v>
      </c>
      <c r="D6726" s="90">
        <v>44707</v>
      </c>
      <c r="AI6726" s="89">
        <v>398</v>
      </c>
    </row>
    <row r="6727" spans="1:35" s="89" customFormat="1" x14ac:dyDescent="0.45">
      <c r="A6727" s="89" t="s">
        <v>73</v>
      </c>
      <c r="B6727" s="89" t="s">
        <v>74</v>
      </c>
      <c r="C6727" s="89" t="s">
        <v>47</v>
      </c>
      <c r="D6727" s="90">
        <v>44708</v>
      </c>
      <c r="AI6727" s="89">
        <v>398</v>
      </c>
    </row>
    <row r="6728" spans="1:35" s="89" customFormat="1" x14ac:dyDescent="0.45">
      <c r="A6728" s="89" t="s">
        <v>73</v>
      </c>
      <c r="B6728" s="89" t="s">
        <v>74</v>
      </c>
      <c r="C6728" s="89" t="s">
        <v>47</v>
      </c>
      <c r="D6728" s="90">
        <v>44709</v>
      </c>
      <c r="AI6728" s="89">
        <v>398</v>
      </c>
    </row>
    <row r="6729" spans="1:35" s="89" customFormat="1" x14ac:dyDescent="0.45">
      <c r="A6729" s="89" t="s">
        <v>73</v>
      </c>
      <c r="B6729" s="89" t="s">
        <v>74</v>
      </c>
      <c r="C6729" s="89" t="s">
        <v>47</v>
      </c>
      <c r="D6729" s="90">
        <v>44710</v>
      </c>
      <c r="AI6729" s="89">
        <v>398</v>
      </c>
    </row>
    <row r="6730" spans="1:35" s="89" customFormat="1" x14ac:dyDescent="0.45">
      <c r="A6730" s="89" t="s">
        <v>73</v>
      </c>
      <c r="B6730" s="89" t="s">
        <v>74</v>
      </c>
      <c r="C6730" s="89" t="s">
        <v>47</v>
      </c>
      <c r="D6730" s="90">
        <v>44711</v>
      </c>
      <c r="AA6730" s="89">
        <v>340</v>
      </c>
      <c r="AB6730" s="89">
        <v>370</v>
      </c>
      <c r="AI6730" s="89">
        <v>398</v>
      </c>
    </row>
    <row r="6731" spans="1:35" s="89" customFormat="1" x14ac:dyDescent="0.45">
      <c r="A6731" s="89" t="s">
        <v>73</v>
      </c>
      <c r="B6731" s="89" t="s">
        <v>74</v>
      </c>
      <c r="C6731" s="89" t="s">
        <v>47</v>
      </c>
      <c r="D6731" s="90">
        <v>44712</v>
      </c>
      <c r="AA6731" s="89">
        <v>340</v>
      </c>
      <c r="AB6731" s="89">
        <v>370</v>
      </c>
      <c r="AI6731" s="89">
        <v>398</v>
      </c>
    </row>
    <row r="6732" spans="1:35" s="89" customFormat="1" x14ac:dyDescent="0.45">
      <c r="A6732" s="89" t="s">
        <v>73</v>
      </c>
      <c r="B6732" s="89" t="s">
        <v>74</v>
      </c>
      <c r="C6732" s="89" t="s">
        <v>47</v>
      </c>
      <c r="D6732" s="90">
        <v>44713</v>
      </c>
      <c r="AA6732" s="89">
        <v>335</v>
      </c>
      <c r="AB6732" s="89">
        <v>360</v>
      </c>
      <c r="AI6732" s="89">
        <v>398</v>
      </c>
    </row>
    <row r="6733" spans="1:35" s="89" customFormat="1" x14ac:dyDescent="0.45">
      <c r="A6733" s="89" t="s">
        <v>73</v>
      </c>
      <c r="B6733" s="89" t="s">
        <v>74</v>
      </c>
      <c r="C6733" s="89" t="s">
        <v>47</v>
      </c>
      <c r="D6733" s="90">
        <v>44714</v>
      </c>
      <c r="AA6733" s="89">
        <v>335</v>
      </c>
      <c r="AB6733" s="89">
        <v>360</v>
      </c>
      <c r="AI6733" s="89">
        <v>398</v>
      </c>
    </row>
    <row r="6734" spans="1:35" s="89" customFormat="1" x14ac:dyDescent="0.45">
      <c r="A6734" s="89" t="s">
        <v>73</v>
      </c>
      <c r="B6734" s="89" t="s">
        <v>74</v>
      </c>
      <c r="C6734" s="89" t="s">
        <v>47</v>
      </c>
      <c r="D6734" s="90">
        <v>44715</v>
      </c>
      <c r="AA6734" s="89">
        <v>335</v>
      </c>
      <c r="AB6734" s="89">
        <v>360</v>
      </c>
      <c r="AI6734" s="89">
        <v>398</v>
      </c>
    </row>
    <row r="6735" spans="1:35" s="89" customFormat="1" x14ac:dyDescent="0.45">
      <c r="A6735" s="89" t="s">
        <v>73</v>
      </c>
      <c r="B6735" s="89" t="s">
        <v>74</v>
      </c>
      <c r="C6735" s="89" t="s">
        <v>47</v>
      </c>
      <c r="D6735" s="90">
        <v>44716</v>
      </c>
      <c r="AA6735" s="89">
        <v>365</v>
      </c>
      <c r="AB6735" s="89">
        <v>390</v>
      </c>
      <c r="AI6735" s="89">
        <v>398</v>
      </c>
    </row>
    <row r="6736" spans="1:35" s="89" customFormat="1" x14ac:dyDescent="0.45">
      <c r="A6736" s="89" t="s">
        <v>73</v>
      </c>
      <c r="B6736" s="89" t="s">
        <v>74</v>
      </c>
      <c r="C6736" s="89" t="s">
        <v>47</v>
      </c>
      <c r="D6736" s="90">
        <v>44717</v>
      </c>
      <c r="AA6736" s="89">
        <v>365</v>
      </c>
      <c r="AB6736" s="89">
        <v>390</v>
      </c>
      <c r="AI6736" s="89">
        <v>398</v>
      </c>
    </row>
    <row r="6737" spans="1:35" s="89" customFormat="1" x14ac:dyDescent="0.45">
      <c r="A6737" s="89" t="s">
        <v>73</v>
      </c>
      <c r="B6737" s="89" t="s">
        <v>74</v>
      </c>
      <c r="C6737" s="89" t="s">
        <v>47</v>
      </c>
      <c r="D6737" s="90">
        <v>44718</v>
      </c>
      <c r="AA6737" s="89">
        <v>365</v>
      </c>
      <c r="AB6737" s="89">
        <v>390</v>
      </c>
      <c r="AI6737" s="89">
        <v>398</v>
      </c>
    </row>
    <row r="6738" spans="1:35" s="89" customFormat="1" x14ac:dyDescent="0.45">
      <c r="A6738" s="89" t="s">
        <v>73</v>
      </c>
      <c r="B6738" s="89" t="s">
        <v>74</v>
      </c>
      <c r="C6738" s="89" t="s">
        <v>47</v>
      </c>
      <c r="D6738" s="90">
        <v>44719</v>
      </c>
      <c r="AA6738" s="89">
        <v>200</v>
      </c>
      <c r="AB6738" s="89">
        <v>225</v>
      </c>
      <c r="AI6738" s="89">
        <v>398</v>
      </c>
    </row>
    <row r="6739" spans="1:35" s="89" customFormat="1" x14ac:dyDescent="0.45">
      <c r="A6739" s="89" t="s">
        <v>73</v>
      </c>
      <c r="B6739" s="89" t="s">
        <v>74</v>
      </c>
      <c r="C6739" s="89" t="s">
        <v>47</v>
      </c>
      <c r="D6739" s="90">
        <v>44720</v>
      </c>
      <c r="AA6739" s="89">
        <v>200</v>
      </c>
      <c r="AB6739" s="89">
        <v>225</v>
      </c>
      <c r="AI6739" s="89">
        <v>398</v>
      </c>
    </row>
    <row r="6740" spans="1:35" s="89" customFormat="1" x14ac:dyDescent="0.45">
      <c r="A6740" s="89" t="s">
        <v>73</v>
      </c>
      <c r="B6740" s="89" t="s">
        <v>74</v>
      </c>
      <c r="C6740" s="89" t="s">
        <v>47</v>
      </c>
      <c r="D6740" s="90">
        <v>44721</v>
      </c>
      <c r="AA6740" s="89">
        <v>200</v>
      </c>
      <c r="AB6740" s="89">
        <v>225</v>
      </c>
      <c r="AI6740" s="89">
        <v>398</v>
      </c>
    </row>
    <row r="6741" spans="1:35" s="89" customFormat="1" x14ac:dyDescent="0.45">
      <c r="A6741" s="89" t="s">
        <v>73</v>
      </c>
      <c r="B6741" s="89" t="s">
        <v>74</v>
      </c>
      <c r="C6741" s="89" t="s">
        <v>47</v>
      </c>
      <c r="D6741" s="90">
        <v>44722</v>
      </c>
      <c r="AA6741" s="89">
        <v>200</v>
      </c>
      <c r="AB6741" s="89">
        <v>225</v>
      </c>
      <c r="AI6741" s="89">
        <v>398</v>
      </c>
    </row>
    <row r="6742" spans="1:35" s="89" customFormat="1" x14ac:dyDescent="0.45">
      <c r="A6742" s="89" t="s">
        <v>73</v>
      </c>
      <c r="B6742" s="89" t="s">
        <v>74</v>
      </c>
      <c r="C6742" s="89" t="s">
        <v>47</v>
      </c>
      <c r="D6742" s="90">
        <v>44723</v>
      </c>
      <c r="AA6742" s="89">
        <v>240</v>
      </c>
      <c r="AB6742" s="89">
        <v>265</v>
      </c>
      <c r="AI6742" s="89">
        <v>398</v>
      </c>
    </row>
    <row r="6743" spans="1:35" s="89" customFormat="1" x14ac:dyDescent="0.45">
      <c r="A6743" s="89" t="s">
        <v>73</v>
      </c>
      <c r="B6743" s="89" t="s">
        <v>74</v>
      </c>
      <c r="C6743" s="89" t="s">
        <v>47</v>
      </c>
      <c r="D6743" s="90">
        <v>44724</v>
      </c>
      <c r="AA6743" s="89">
        <v>240</v>
      </c>
      <c r="AB6743" s="89">
        <v>265</v>
      </c>
      <c r="AI6743" s="89">
        <v>398</v>
      </c>
    </row>
    <row r="6744" spans="1:35" s="89" customFormat="1" x14ac:dyDescent="0.45">
      <c r="A6744" s="89" t="s">
        <v>73</v>
      </c>
      <c r="B6744" s="89" t="s">
        <v>74</v>
      </c>
      <c r="C6744" s="89" t="s">
        <v>47</v>
      </c>
      <c r="D6744" s="90">
        <v>44725</v>
      </c>
      <c r="AA6744" s="89">
        <v>200</v>
      </c>
      <c r="AB6744" s="89">
        <v>225</v>
      </c>
      <c r="AI6744" s="89">
        <v>398</v>
      </c>
    </row>
    <row r="6745" spans="1:35" s="89" customFormat="1" x14ac:dyDescent="0.45">
      <c r="A6745" s="89" t="s">
        <v>73</v>
      </c>
      <c r="B6745" s="89" t="s">
        <v>74</v>
      </c>
      <c r="C6745" s="89" t="s">
        <v>47</v>
      </c>
      <c r="D6745" s="90">
        <v>44726</v>
      </c>
      <c r="AA6745" s="89">
        <v>200</v>
      </c>
      <c r="AB6745" s="89">
        <v>225</v>
      </c>
      <c r="AI6745" s="89">
        <v>398</v>
      </c>
    </row>
    <row r="6746" spans="1:35" s="89" customFormat="1" x14ac:dyDescent="0.45">
      <c r="A6746" s="89" t="s">
        <v>73</v>
      </c>
      <c r="B6746" s="89" t="s">
        <v>74</v>
      </c>
      <c r="C6746" s="89" t="s">
        <v>47</v>
      </c>
      <c r="D6746" s="90">
        <v>44727</v>
      </c>
      <c r="AA6746" s="89">
        <v>200</v>
      </c>
      <c r="AB6746" s="89">
        <v>225</v>
      </c>
      <c r="AI6746" s="89">
        <v>398</v>
      </c>
    </row>
    <row r="6747" spans="1:35" s="89" customFormat="1" x14ac:dyDescent="0.45">
      <c r="A6747" s="89" t="s">
        <v>73</v>
      </c>
      <c r="B6747" s="89" t="s">
        <v>74</v>
      </c>
      <c r="C6747" s="89" t="s">
        <v>47</v>
      </c>
      <c r="D6747" s="90">
        <v>44728</v>
      </c>
      <c r="AA6747" s="89">
        <v>200</v>
      </c>
      <c r="AB6747" s="89">
        <v>225</v>
      </c>
      <c r="AI6747" s="89">
        <v>398</v>
      </c>
    </row>
    <row r="6748" spans="1:35" s="89" customFormat="1" x14ac:dyDescent="0.45">
      <c r="A6748" s="89" t="s">
        <v>73</v>
      </c>
      <c r="B6748" s="89" t="s">
        <v>74</v>
      </c>
      <c r="C6748" s="89" t="s">
        <v>47</v>
      </c>
      <c r="D6748" s="90">
        <v>44729</v>
      </c>
      <c r="AA6748" s="89">
        <v>200</v>
      </c>
      <c r="AB6748" s="89">
        <v>225</v>
      </c>
      <c r="AI6748" s="89">
        <v>398</v>
      </c>
    </row>
    <row r="6749" spans="1:35" s="89" customFormat="1" x14ac:dyDescent="0.45">
      <c r="A6749" s="89" t="s">
        <v>73</v>
      </c>
      <c r="B6749" s="89" t="s">
        <v>74</v>
      </c>
      <c r="C6749" s="89" t="s">
        <v>47</v>
      </c>
      <c r="D6749" s="90">
        <v>44730</v>
      </c>
      <c r="AA6749" s="89">
        <v>240</v>
      </c>
      <c r="AB6749" s="89">
        <v>265</v>
      </c>
      <c r="AI6749" s="89">
        <v>398</v>
      </c>
    </row>
    <row r="6750" spans="1:35" s="89" customFormat="1" x14ac:dyDescent="0.45">
      <c r="A6750" s="89" t="s">
        <v>73</v>
      </c>
      <c r="B6750" s="89" t="s">
        <v>74</v>
      </c>
      <c r="C6750" s="89" t="s">
        <v>47</v>
      </c>
      <c r="D6750" s="90">
        <v>44731</v>
      </c>
      <c r="AA6750" s="89">
        <v>240</v>
      </c>
      <c r="AB6750" s="89">
        <v>265</v>
      </c>
      <c r="AI6750" s="89">
        <v>398</v>
      </c>
    </row>
    <row r="6751" spans="1:35" s="89" customFormat="1" x14ac:dyDescent="0.45">
      <c r="A6751" s="89" t="s">
        <v>73</v>
      </c>
      <c r="B6751" s="89" t="s">
        <v>74</v>
      </c>
      <c r="C6751" s="89" t="s">
        <v>47</v>
      </c>
      <c r="D6751" s="90">
        <v>44732</v>
      </c>
      <c r="AA6751" s="89">
        <v>240</v>
      </c>
      <c r="AB6751" s="89">
        <v>265</v>
      </c>
      <c r="AI6751" s="89">
        <v>398</v>
      </c>
    </row>
    <row r="6752" spans="1:35" s="89" customFormat="1" x14ac:dyDescent="0.45">
      <c r="A6752" s="89" t="s">
        <v>73</v>
      </c>
      <c r="B6752" s="89" t="s">
        <v>74</v>
      </c>
      <c r="C6752" s="89" t="s">
        <v>47</v>
      </c>
      <c r="D6752" s="90">
        <v>44733</v>
      </c>
      <c r="AA6752" s="89">
        <v>240</v>
      </c>
      <c r="AB6752" s="89">
        <v>265</v>
      </c>
      <c r="AI6752" s="89">
        <v>398</v>
      </c>
    </row>
    <row r="6753" spans="1:35" s="89" customFormat="1" x14ac:dyDescent="0.45">
      <c r="A6753" s="89" t="s">
        <v>73</v>
      </c>
      <c r="B6753" s="89" t="s">
        <v>74</v>
      </c>
      <c r="C6753" s="89" t="s">
        <v>47</v>
      </c>
      <c r="D6753" s="90">
        <v>44734</v>
      </c>
      <c r="AI6753" s="89">
        <v>398</v>
      </c>
    </row>
    <row r="6754" spans="1:35" s="89" customFormat="1" x14ac:dyDescent="0.45">
      <c r="A6754" s="89" t="s">
        <v>73</v>
      </c>
      <c r="B6754" s="89" t="s">
        <v>74</v>
      </c>
      <c r="C6754" s="89" t="s">
        <v>47</v>
      </c>
      <c r="D6754" s="90">
        <v>44735</v>
      </c>
      <c r="AA6754" s="89">
        <v>240</v>
      </c>
      <c r="AB6754" s="89">
        <v>265</v>
      </c>
      <c r="AI6754" s="89">
        <v>398</v>
      </c>
    </row>
    <row r="6755" spans="1:35" s="89" customFormat="1" x14ac:dyDescent="0.45">
      <c r="A6755" s="89" t="s">
        <v>73</v>
      </c>
      <c r="B6755" s="89" t="s">
        <v>74</v>
      </c>
      <c r="C6755" s="89" t="s">
        <v>47</v>
      </c>
      <c r="D6755" s="90">
        <v>44736</v>
      </c>
      <c r="AA6755" s="89">
        <v>240</v>
      </c>
      <c r="AB6755" s="89">
        <v>265</v>
      </c>
      <c r="AI6755" s="89">
        <v>398</v>
      </c>
    </row>
    <row r="6756" spans="1:35" s="89" customFormat="1" x14ac:dyDescent="0.45">
      <c r="A6756" s="89" t="s">
        <v>73</v>
      </c>
      <c r="B6756" s="89" t="s">
        <v>74</v>
      </c>
      <c r="C6756" s="89" t="s">
        <v>47</v>
      </c>
      <c r="D6756" s="90">
        <v>44737</v>
      </c>
      <c r="AI6756" s="89">
        <v>398</v>
      </c>
    </row>
    <row r="6757" spans="1:35" s="89" customFormat="1" x14ac:dyDescent="0.45">
      <c r="A6757" s="89" t="s">
        <v>73</v>
      </c>
      <c r="B6757" s="89" t="s">
        <v>74</v>
      </c>
      <c r="C6757" s="89" t="s">
        <v>47</v>
      </c>
      <c r="D6757" s="90">
        <v>44738</v>
      </c>
      <c r="AI6757" s="89">
        <v>398</v>
      </c>
    </row>
    <row r="6758" spans="1:35" s="89" customFormat="1" x14ac:dyDescent="0.45">
      <c r="A6758" s="89" t="s">
        <v>73</v>
      </c>
      <c r="B6758" s="89" t="s">
        <v>74</v>
      </c>
      <c r="C6758" s="89" t="s">
        <v>47</v>
      </c>
      <c r="D6758" s="90">
        <v>44739</v>
      </c>
      <c r="AI6758" s="89">
        <v>398</v>
      </c>
    </row>
    <row r="6759" spans="1:35" s="89" customFormat="1" x14ac:dyDescent="0.45">
      <c r="A6759" s="89" t="s">
        <v>73</v>
      </c>
      <c r="B6759" s="89" t="s">
        <v>74</v>
      </c>
      <c r="C6759" s="89" t="s">
        <v>47</v>
      </c>
      <c r="D6759" s="90">
        <v>44740</v>
      </c>
      <c r="AI6759" s="89">
        <v>398</v>
      </c>
    </row>
    <row r="6760" spans="1:35" s="89" customFormat="1" x14ac:dyDescent="0.45">
      <c r="A6760" s="89" t="s">
        <v>73</v>
      </c>
      <c r="B6760" s="89" t="s">
        <v>74</v>
      </c>
      <c r="C6760" s="89" t="s">
        <v>47</v>
      </c>
      <c r="D6760" s="90">
        <v>44741</v>
      </c>
      <c r="AI6760" s="89">
        <v>398</v>
      </c>
    </row>
    <row r="6761" spans="1:35" s="89" customFormat="1" x14ac:dyDescent="0.45">
      <c r="A6761" s="89" t="s">
        <v>73</v>
      </c>
      <c r="B6761" s="89" t="s">
        <v>74</v>
      </c>
      <c r="C6761" s="89" t="s">
        <v>47</v>
      </c>
      <c r="D6761" s="90">
        <v>44742</v>
      </c>
      <c r="AI6761" s="89">
        <v>398</v>
      </c>
    </row>
    <row r="6762" spans="1:35" s="89" customFormat="1" x14ac:dyDescent="0.45">
      <c r="A6762" s="89" t="s">
        <v>73</v>
      </c>
      <c r="B6762" s="89" t="s">
        <v>74</v>
      </c>
      <c r="C6762" s="89" t="s">
        <v>47</v>
      </c>
      <c r="D6762" s="90">
        <v>44743</v>
      </c>
      <c r="AI6762" s="89">
        <v>398</v>
      </c>
    </row>
    <row r="6763" spans="1:35" s="89" customFormat="1" x14ac:dyDescent="0.45">
      <c r="A6763" s="89" t="s">
        <v>73</v>
      </c>
      <c r="B6763" s="89" t="s">
        <v>74</v>
      </c>
      <c r="C6763" s="89" t="s">
        <v>47</v>
      </c>
      <c r="D6763" s="90">
        <v>44744</v>
      </c>
      <c r="AI6763" s="89">
        <v>398</v>
      </c>
    </row>
    <row r="6764" spans="1:35" s="89" customFormat="1" x14ac:dyDescent="0.45">
      <c r="A6764" s="89" t="s">
        <v>73</v>
      </c>
      <c r="B6764" s="89" t="s">
        <v>74</v>
      </c>
      <c r="C6764" s="89" t="s">
        <v>47</v>
      </c>
      <c r="D6764" s="90">
        <v>44745</v>
      </c>
      <c r="AI6764" s="89">
        <v>398</v>
      </c>
    </row>
    <row r="6765" spans="1:35" s="89" customFormat="1" x14ac:dyDescent="0.45">
      <c r="A6765" s="89" t="s">
        <v>73</v>
      </c>
      <c r="B6765" s="89" t="s">
        <v>74</v>
      </c>
      <c r="C6765" s="89" t="s">
        <v>47</v>
      </c>
      <c r="D6765" s="90">
        <v>44746</v>
      </c>
      <c r="AI6765" s="89">
        <v>398</v>
      </c>
    </row>
    <row r="6766" spans="1:35" s="89" customFormat="1" x14ac:dyDescent="0.45">
      <c r="A6766" s="89" t="s">
        <v>73</v>
      </c>
      <c r="B6766" s="89" t="s">
        <v>74</v>
      </c>
      <c r="C6766" s="89" t="s">
        <v>47</v>
      </c>
      <c r="D6766" s="90">
        <v>44747</v>
      </c>
      <c r="AI6766" s="89">
        <v>398</v>
      </c>
    </row>
    <row r="6767" spans="1:35" s="89" customFormat="1" x14ac:dyDescent="0.45">
      <c r="A6767" s="89" t="s">
        <v>73</v>
      </c>
      <c r="B6767" s="89" t="s">
        <v>74</v>
      </c>
      <c r="C6767" s="89" t="s">
        <v>47</v>
      </c>
      <c r="D6767" s="90">
        <v>44748</v>
      </c>
      <c r="AI6767" s="89">
        <v>398</v>
      </c>
    </row>
    <row r="6768" spans="1:35" s="89" customFormat="1" x14ac:dyDescent="0.45">
      <c r="A6768" s="89" t="s">
        <v>73</v>
      </c>
      <c r="B6768" s="89" t="s">
        <v>74</v>
      </c>
      <c r="C6768" s="89" t="s">
        <v>47</v>
      </c>
      <c r="D6768" s="90">
        <v>44749</v>
      </c>
      <c r="AI6768" s="89">
        <v>398</v>
      </c>
    </row>
    <row r="6769" spans="1:35" s="89" customFormat="1" x14ac:dyDescent="0.45">
      <c r="A6769" s="89" t="s">
        <v>73</v>
      </c>
      <c r="B6769" s="89" t="s">
        <v>74</v>
      </c>
      <c r="C6769" s="89" t="s">
        <v>47</v>
      </c>
      <c r="D6769" s="90">
        <v>44750</v>
      </c>
      <c r="AI6769" s="89">
        <v>398</v>
      </c>
    </row>
    <row r="6770" spans="1:35" s="89" customFormat="1" x14ac:dyDescent="0.45">
      <c r="A6770" s="89" t="s">
        <v>73</v>
      </c>
      <c r="B6770" s="89" t="s">
        <v>74</v>
      </c>
      <c r="C6770" s="89" t="s">
        <v>47</v>
      </c>
      <c r="D6770" s="90">
        <v>44751</v>
      </c>
      <c r="AI6770" s="89">
        <v>398</v>
      </c>
    </row>
    <row r="6771" spans="1:35" s="89" customFormat="1" x14ac:dyDescent="0.45">
      <c r="A6771" s="89" t="s">
        <v>73</v>
      </c>
      <c r="B6771" s="89" t="s">
        <v>74</v>
      </c>
      <c r="C6771" s="89" t="s">
        <v>47</v>
      </c>
      <c r="D6771" s="90">
        <v>44752</v>
      </c>
      <c r="AI6771" s="89">
        <v>398</v>
      </c>
    </row>
    <row r="6772" spans="1:35" s="89" customFormat="1" x14ac:dyDescent="0.45">
      <c r="A6772" s="89" t="s">
        <v>73</v>
      </c>
      <c r="B6772" s="89" t="s">
        <v>74</v>
      </c>
      <c r="C6772" s="89" t="s">
        <v>47</v>
      </c>
      <c r="D6772" s="90">
        <v>44753</v>
      </c>
      <c r="AI6772" s="89">
        <v>398</v>
      </c>
    </row>
    <row r="6773" spans="1:35" s="89" customFormat="1" x14ac:dyDescent="0.45">
      <c r="A6773" s="89" t="s">
        <v>73</v>
      </c>
      <c r="B6773" s="89" t="s">
        <v>74</v>
      </c>
      <c r="C6773" s="89" t="s">
        <v>47</v>
      </c>
      <c r="D6773" s="90">
        <v>44754</v>
      </c>
      <c r="AI6773" s="89">
        <v>398</v>
      </c>
    </row>
    <row r="6774" spans="1:35" s="89" customFormat="1" x14ac:dyDescent="0.45">
      <c r="A6774" s="89" t="s">
        <v>73</v>
      </c>
      <c r="B6774" s="89" t="s">
        <v>74</v>
      </c>
      <c r="C6774" s="89" t="s">
        <v>47</v>
      </c>
      <c r="D6774" s="90">
        <v>44755</v>
      </c>
      <c r="AI6774" s="89">
        <v>398</v>
      </c>
    </row>
    <row r="6775" spans="1:35" s="89" customFormat="1" x14ac:dyDescent="0.45">
      <c r="A6775" s="89" t="s">
        <v>73</v>
      </c>
      <c r="B6775" s="89" t="s">
        <v>74</v>
      </c>
      <c r="C6775" s="89" t="s">
        <v>47</v>
      </c>
      <c r="D6775" s="90">
        <v>44756</v>
      </c>
      <c r="AI6775" s="89">
        <v>398</v>
      </c>
    </row>
    <row r="6776" spans="1:35" s="89" customFormat="1" x14ac:dyDescent="0.45">
      <c r="A6776" s="89" t="s">
        <v>73</v>
      </c>
      <c r="B6776" s="89" t="s">
        <v>74</v>
      </c>
      <c r="C6776" s="89" t="s">
        <v>47</v>
      </c>
      <c r="D6776" s="90">
        <v>44757</v>
      </c>
      <c r="AI6776" s="89">
        <v>398</v>
      </c>
    </row>
    <row r="6777" spans="1:35" s="89" customFormat="1" x14ac:dyDescent="0.45">
      <c r="A6777" s="89" t="s">
        <v>73</v>
      </c>
      <c r="B6777" s="89" t="s">
        <v>74</v>
      </c>
      <c r="C6777" s="89" t="s">
        <v>47</v>
      </c>
      <c r="D6777" s="90">
        <v>44758</v>
      </c>
      <c r="AI6777" s="89">
        <v>398</v>
      </c>
    </row>
    <row r="6778" spans="1:35" s="89" customFormat="1" x14ac:dyDescent="0.45">
      <c r="A6778" s="89" t="s">
        <v>73</v>
      </c>
      <c r="B6778" s="89" t="s">
        <v>74</v>
      </c>
      <c r="C6778" s="89" t="s">
        <v>47</v>
      </c>
      <c r="D6778" s="90">
        <v>44759</v>
      </c>
      <c r="AI6778" s="89">
        <v>398</v>
      </c>
    </row>
    <row r="6779" spans="1:35" s="89" customFormat="1" x14ac:dyDescent="0.45">
      <c r="A6779" s="89" t="s">
        <v>73</v>
      </c>
      <c r="B6779" s="89" t="s">
        <v>74</v>
      </c>
      <c r="C6779" s="89" t="s">
        <v>47</v>
      </c>
      <c r="D6779" s="90">
        <v>44760</v>
      </c>
      <c r="AI6779" s="89">
        <v>398</v>
      </c>
    </row>
    <row r="6780" spans="1:35" s="89" customFormat="1" x14ac:dyDescent="0.45">
      <c r="A6780" s="89" t="s">
        <v>73</v>
      </c>
      <c r="B6780" s="89" t="s">
        <v>74</v>
      </c>
      <c r="C6780" s="89" t="s">
        <v>47</v>
      </c>
      <c r="D6780" s="90">
        <v>44761</v>
      </c>
      <c r="AI6780" s="89">
        <v>398</v>
      </c>
    </row>
    <row r="6781" spans="1:35" s="89" customFormat="1" x14ac:dyDescent="0.45">
      <c r="A6781" s="89" t="s">
        <v>73</v>
      </c>
      <c r="B6781" s="89" t="s">
        <v>74</v>
      </c>
      <c r="C6781" s="89" t="s">
        <v>47</v>
      </c>
      <c r="D6781" s="90">
        <v>44762</v>
      </c>
      <c r="AI6781" s="89">
        <v>398</v>
      </c>
    </row>
    <row r="6782" spans="1:35" s="89" customFormat="1" x14ac:dyDescent="0.45">
      <c r="A6782" s="89" t="s">
        <v>73</v>
      </c>
      <c r="B6782" s="89" t="s">
        <v>74</v>
      </c>
      <c r="C6782" s="89" t="s">
        <v>47</v>
      </c>
      <c r="D6782" s="90">
        <v>44763</v>
      </c>
      <c r="AI6782" s="89">
        <v>398</v>
      </c>
    </row>
    <row r="6783" spans="1:35" s="89" customFormat="1" x14ac:dyDescent="0.45">
      <c r="A6783" s="89" t="s">
        <v>73</v>
      </c>
      <c r="B6783" s="89" t="s">
        <v>74</v>
      </c>
      <c r="C6783" s="89" t="s">
        <v>47</v>
      </c>
      <c r="D6783" s="90">
        <v>44764</v>
      </c>
      <c r="AI6783" s="89">
        <v>398</v>
      </c>
    </row>
    <row r="6784" spans="1:35" s="89" customFormat="1" x14ac:dyDescent="0.45">
      <c r="A6784" s="89" t="s">
        <v>73</v>
      </c>
      <c r="B6784" s="89" t="s">
        <v>74</v>
      </c>
      <c r="C6784" s="89" t="s">
        <v>47</v>
      </c>
      <c r="D6784" s="90">
        <v>44765</v>
      </c>
      <c r="AI6784" s="89">
        <v>398</v>
      </c>
    </row>
    <row r="6785" spans="1:35" s="89" customFormat="1" x14ac:dyDescent="0.45">
      <c r="A6785" s="89" t="s">
        <v>73</v>
      </c>
      <c r="B6785" s="89" t="s">
        <v>74</v>
      </c>
      <c r="C6785" s="89" t="s">
        <v>47</v>
      </c>
      <c r="D6785" s="90">
        <v>44766</v>
      </c>
      <c r="AI6785" s="89">
        <v>398</v>
      </c>
    </row>
    <row r="6786" spans="1:35" s="89" customFormat="1" x14ac:dyDescent="0.45">
      <c r="A6786" s="89" t="s">
        <v>73</v>
      </c>
      <c r="B6786" s="89" t="s">
        <v>74</v>
      </c>
      <c r="C6786" s="89" t="s">
        <v>47</v>
      </c>
      <c r="D6786" s="90">
        <v>44767</v>
      </c>
      <c r="AI6786" s="89">
        <v>398</v>
      </c>
    </row>
    <row r="6787" spans="1:35" s="89" customFormat="1" x14ac:dyDescent="0.45">
      <c r="A6787" s="89" t="s">
        <v>73</v>
      </c>
      <c r="B6787" s="89" t="s">
        <v>74</v>
      </c>
      <c r="C6787" s="89" t="s">
        <v>47</v>
      </c>
      <c r="D6787" s="90">
        <v>44768</v>
      </c>
      <c r="AI6787" s="89">
        <v>398</v>
      </c>
    </row>
    <row r="6788" spans="1:35" s="89" customFormat="1" x14ac:dyDescent="0.45">
      <c r="A6788" s="89" t="s">
        <v>73</v>
      </c>
      <c r="B6788" s="89" t="s">
        <v>74</v>
      </c>
      <c r="C6788" s="89" t="s">
        <v>47</v>
      </c>
      <c r="D6788" s="90">
        <v>44769</v>
      </c>
      <c r="AI6788" s="89">
        <v>398</v>
      </c>
    </row>
    <row r="6789" spans="1:35" s="89" customFormat="1" x14ac:dyDescent="0.45">
      <c r="A6789" s="89" t="s">
        <v>73</v>
      </c>
      <c r="B6789" s="89" t="s">
        <v>74</v>
      </c>
      <c r="C6789" s="89" t="s">
        <v>47</v>
      </c>
      <c r="D6789" s="90">
        <v>44770</v>
      </c>
      <c r="AI6789" s="89">
        <v>398</v>
      </c>
    </row>
    <row r="6790" spans="1:35" s="89" customFormat="1" x14ac:dyDescent="0.45">
      <c r="A6790" s="89" t="s">
        <v>73</v>
      </c>
      <c r="B6790" s="89" t="s">
        <v>74</v>
      </c>
      <c r="C6790" s="89" t="s">
        <v>47</v>
      </c>
      <c r="D6790" s="90">
        <v>44771</v>
      </c>
      <c r="AI6790" s="89">
        <v>398</v>
      </c>
    </row>
    <row r="6791" spans="1:35" s="89" customFormat="1" x14ac:dyDescent="0.45">
      <c r="A6791" s="89" t="s">
        <v>73</v>
      </c>
      <c r="B6791" s="89" t="s">
        <v>74</v>
      </c>
      <c r="C6791" s="89" t="s">
        <v>47</v>
      </c>
      <c r="D6791" s="90">
        <v>44772</v>
      </c>
      <c r="AI6791" s="89">
        <v>398</v>
      </c>
    </row>
    <row r="6792" spans="1:35" s="89" customFormat="1" x14ac:dyDescent="0.45">
      <c r="A6792" s="89" t="s">
        <v>73</v>
      </c>
      <c r="B6792" s="89" t="s">
        <v>74</v>
      </c>
      <c r="C6792" s="89" t="s">
        <v>47</v>
      </c>
      <c r="D6792" s="90">
        <v>44773</v>
      </c>
      <c r="AI6792" s="89">
        <v>398</v>
      </c>
    </row>
    <row r="6793" spans="1:35" s="89" customFormat="1" x14ac:dyDescent="0.45">
      <c r="A6793" s="89" t="s">
        <v>73</v>
      </c>
      <c r="B6793" s="89" t="s">
        <v>74</v>
      </c>
      <c r="C6793" s="89" t="s">
        <v>47</v>
      </c>
      <c r="D6793" s="90">
        <v>44774</v>
      </c>
      <c r="AI6793" s="89">
        <v>398</v>
      </c>
    </row>
    <row r="6794" spans="1:35" s="89" customFormat="1" x14ac:dyDescent="0.45">
      <c r="A6794" s="89" t="s">
        <v>73</v>
      </c>
      <c r="B6794" s="89" t="s">
        <v>74</v>
      </c>
      <c r="C6794" s="89" t="s">
        <v>47</v>
      </c>
      <c r="D6794" s="90">
        <v>44775</v>
      </c>
      <c r="AI6794" s="89">
        <v>398</v>
      </c>
    </row>
    <row r="6795" spans="1:35" s="89" customFormat="1" x14ac:dyDescent="0.45">
      <c r="A6795" s="89" t="s">
        <v>73</v>
      </c>
      <c r="B6795" s="89" t="s">
        <v>74</v>
      </c>
      <c r="C6795" s="89" t="s">
        <v>47</v>
      </c>
      <c r="D6795" s="90">
        <v>44776</v>
      </c>
      <c r="AI6795" s="89">
        <v>398</v>
      </c>
    </row>
    <row r="6796" spans="1:35" s="89" customFormat="1" x14ac:dyDescent="0.45">
      <c r="A6796" s="89" t="s">
        <v>73</v>
      </c>
      <c r="B6796" s="89" t="s">
        <v>74</v>
      </c>
      <c r="C6796" s="89" t="s">
        <v>47</v>
      </c>
      <c r="D6796" s="90">
        <v>44777</v>
      </c>
      <c r="AI6796" s="89">
        <v>398</v>
      </c>
    </row>
    <row r="6797" spans="1:35" s="89" customFormat="1" x14ac:dyDescent="0.45">
      <c r="A6797" s="89" t="s">
        <v>73</v>
      </c>
      <c r="B6797" s="89" t="s">
        <v>74</v>
      </c>
      <c r="C6797" s="89" t="s">
        <v>47</v>
      </c>
      <c r="D6797" s="90">
        <v>44778</v>
      </c>
      <c r="AI6797" s="89">
        <v>398</v>
      </c>
    </row>
    <row r="6798" spans="1:35" s="89" customFormat="1" x14ac:dyDescent="0.45">
      <c r="A6798" s="89" t="s">
        <v>73</v>
      </c>
      <c r="B6798" s="89" t="s">
        <v>74</v>
      </c>
      <c r="C6798" s="89" t="s">
        <v>47</v>
      </c>
      <c r="D6798" s="90">
        <v>44779</v>
      </c>
      <c r="AI6798" s="89">
        <v>398</v>
      </c>
    </row>
    <row r="6799" spans="1:35" s="89" customFormat="1" x14ac:dyDescent="0.45">
      <c r="A6799" s="89" t="s">
        <v>73</v>
      </c>
      <c r="B6799" s="89" t="s">
        <v>74</v>
      </c>
      <c r="C6799" s="89" t="s">
        <v>47</v>
      </c>
      <c r="D6799" s="90">
        <v>44780</v>
      </c>
      <c r="AI6799" s="89">
        <v>398</v>
      </c>
    </row>
    <row r="6800" spans="1:35" s="89" customFormat="1" x14ac:dyDescent="0.45">
      <c r="A6800" s="89" t="s">
        <v>73</v>
      </c>
      <c r="B6800" s="89" t="s">
        <v>74</v>
      </c>
      <c r="C6800" s="89" t="s">
        <v>47</v>
      </c>
      <c r="D6800" s="90">
        <v>44781</v>
      </c>
      <c r="AI6800" s="89">
        <v>398</v>
      </c>
    </row>
    <row r="6801" spans="1:35" s="89" customFormat="1" x14ac:dyDescent="0.45">
      <c r="A6801" s="89" t="s">
        <v>73</v>
      </c>
      <c r="B6801" s="89" t="s">
        <v>74</v>
      </c>
      <c r="C6801" s="89" t="s">
        <v>47</v>
      </c>
      <c r="D6801" s="90">
        <v>44782</v>
      </c>
      <c r="AI6801" s="89">
        <v>398</v>
      </c>
    </row>
    <row r="6802" spans="1:35" s="89" customFormat="1" x14ac:dyDescent="0.45">
      <c r="A6802" s="89" t="s">
        <v>73</v>
      </c>
      <c r="B6802" s="89" t="s">
        <v>74</v>
      </c>
      <c r="C6802" s="89" t="s">
        <v>47</v>
      </c>
      <c r="D6802" s="90">
        <v>44783</v>
      </c>
      <c r="AI6802" s="89">
        <v>398</v>
      </c>
    </row>
    <row r="6803" spans="1:35" s="89" customFormat="1" x14ac:dyDescent="0.45">
      <c r="A6803" s="89" t="s">
        <v>73</v>
      </c>
      <c r="B6803" s="89" t="s">
        <v>74</v>
      </c>
      <c r="C6803" s="89" t="s">
        <v>47</v>
      </c>
      <c r="D6803" s="90">
        <v>44784</v>
      </c>
      <c r="AI6803" s="89">
        <v>398</v>
      </c>
    </row>
    <row r="6804" spans="1:35" s="89" customFormat="1" x14ac:dyDescent="0.45">
      <c r="A6804" s="89" t="s">
        <v>73</v>
      </c>
      <c r="B6804" s="89" t="s">
        <v>74</v>
      </c>
      <c r="C6804" s="89" t="s">
        <v>47</v>
      </c>
      <c r="D6804" s="90">
        <v>44785</v>
      </c>
      <c r="AI6804" s="89">
        <v>398</v>
      </c>
    </row>
    <row r="6805" spans="1:35" s="89" customFormat="1" x14ac:dyDescent="0.45">
      <c r="A6805" s="89" t="s">
        <v>73</v>
      </c>
      <c r="B6805" s="89" t="s">
        <v>74</v>
      </c>
      <c r="C6805" s="89" t="s">
        <v>47</v>
      </c>
      <c r="D6805" s="90">
        <v>44786</v>
      </c>
      <c r="AI6805" s="89">
        <v>398</v>
      </c>
    </row>
    <row r="6806" spans="1:35" s="89" customFormat="1" x14ac:dyDescent="0.45">
      <c r="A6806" s="89" t="s">
        <v>73</v>
      </c>
      <c r="B6806" s="89" t="s">
        <v>74</v>
      </c>
      <c r="C6806" s="89" t="s">
        <v>47</v>
      </c>
      <c r="D6806" s="90">
        <v>44787</v>
      </c>
      <c r="AI6806" s="89">
        <v>398</v>
      </c>
    </row>
    <row r="6807" spans="1:35" s="89" customFormat="1" x14ac:dyDescent="0.45">
      <c r="A6807" s="89" t="s">
        <v>73</v>
      </c>
      <c r="B6807" s="89" t="s">
        <v>74</v>
      </c>
      <c r="C6807" s="89" t="s">
        <v>47</v>
      </c>
      <c r="D6807" s="90">
        <v>44788</v>
      </c>
      <c r="AI6807" s="89">
        <v>398</v>
      </c>
    </row>
    <row r="6808" spans="1:35" s="89" customFormat="1" x14ac:dyDescent="0.45">
      <c r="A6808" s="89" t="s">
        <v>73</v>
      </c>
      <c r="B6808" s="89" t="s">
        <v>74</v>
      </c>
      <c r="C6808" s="89" t="s">
        <v>47</v>
      </c>
      <c r="D6808" s="90">
        <v>44789</v>
      </c>
      <c r="AI6808" s="89">
        <v>398</v>
      </c>
    </row>
    <row r="6809" spans="1:35" s="89" customFormat="1" x14ac:dyDescent="0.45">
      <c r="A6809" s="89" t="s">
        <v>73</v>
      </c>
      <c r="B6809" s="89" t="s">
        <v>74</v>
      </c>
      <c r="C6809" s="89" t="s">
        <v>47</v>
      </c>
      <c r="D6809" s="90">
        <v>44790</v>
      </c>
      <c r="AI6809" s="89">
        <v>398</v>
      </c>
    </row>
    <row r="6810" spans="1:35" s="89" customFormat="1" x14ac:dyDescent="0.45">
      <c r="A6810" s="89" t="s">
        <v>73</v>
      </c>
      <c r="B6810" s="89" t="s">
        <v>74</v>
      </c>
      <c r="C6810" s="89" t="s">
        <v>47</v>
      </c>
      <c r="D6810" s="90">
        <v>44791</v>
      </c>
      <c r="AI6810" s="89">
        <v>398</v>
      </c>
    </row>
    <row r="6811" spans="1:35" s="89" customFormat="1" x14ac:dyDescent="0.45">
      <c r="A6811" s="89" t="s">
        <v>73</v>
      </c>
      <c r="B6811" s="89" t="s">
        <v>74</v>
      </c>
      <c r="C6811" s="89" t="s">
        <v>47</v>
      </c>
      <c r="D6811" s="90">
        <v>44792</v>
      </c>
      <c r="AI6811" s="89">
        <v>398</v>
      </c>
    </row>
    <row r="6812" spans="1:35" s="89" customFormat="1" x14ac:dyDescent="0.45">
      <c r="A6812" s="89" t="s">
        <v>73</v>
      </c>
      <c r="B6812" s="89" t="s">
        <v>74</v>
      </c>
      <c r="C6812" s="89" t="s">
        <v>47</v>
      </c>
      <c r="D6812" s="90">
        <v>44793</v>
      </c>
      <c r="AI6812" s="89">
        <v>398</v>
      </c>
    </row>
    <row r="6813" spans="1:35" s="89" customFormat="1" x14ac:dyDescent="0.45">
      <c r="A6813" s="89" t="s">
        <v>73</v>
      </c>
      <c r="B6813" s="89" t="s">
        <v>74</v>
      </c>
      <c r="C6813" s="89" t="s">
        <v>47</v>
      </c>
      <c r="D6813" s="90">
        <v>44794</v>
      </c>
      <c r="AI6813" s="89">
        <v>398</v>
      </c>
    </row>
    <row r="6814" spans="1:35" s="89" customFormat="1" x14ac:dyDescent="0.45">
      <c r="A6814" s="89" t="s">
        <v>73</v>
      </c>
      <c r="B6814" s="89" t="s">
        <v>74</v>
      </c>
      <c r="C6814" s="89" t="s">
        <v>47</v>
      </c>
      <c r="D6814" s="90">
        <v>44795</v>
      </c>
      <c r="AI6814" s="89">
        <v>398</v>
      </c>
    </row>
    <row r="6815" spans="1:35" s="89" customFormat="1" x14ac:dyDescent="0.45">
      <c r="A6815" s="89" t="s">
        <v>73</v>
      </c>
      <c r="B6815" s="89" t="s">
        <v>74</v>
      </c>
      <c r="C6815" s="89" t="s">
        <v>47</v>
      </c>
      <c r="D6815" s="90">
        <v>44796</v>
      </c>
      <c r="AI6815" s="89">
        <v>398</v>
      </c>
    </row>
    <row r="6816" spans="1:35" s="89" customFormat="1" x14ac:dyDescent="0.45">
      <c r="A6816" s="89" t="s">
        <v>73</v>
      </c>
      <c r="B6816" s="89" t="s">
        <v>74</v>
      </c>
      <c r="C6816" s="89" t="s">
        <v>47</v>
      </c>
      <c r="D6816" s="90">
        <v>44797</v>
      </c>
      <c r="AI6816" s="89">
        <v>398</v>
      </c>
    </row>
    <row r="6817" spans="1:35" s="89" customFormat="1" x14ac:dyDescent="0.45">
      <c r="A6817" s="89" t="s">
        <v>73</v>
      </c>
      <c r="B6817" s="89" t="s">
        <v>74</v>
      </c>
      <c r="C6817" s="89" t="s">
        <v>47</v>
      </c>
      <c r="D6817" s="90">
        <v>44798</v>
      </c>
      <c r="AI6817" s="89">
        <v>398</v>
      </c>
    </row>
    <row r="6818" spans="1:35" s="89" customFormat="1" x14ac:dyDescent="0.45">
      <c r="A6818" s="89" t="s">
        <v>73</v>
      </c>
      <c r="B6818" s="89" t="s">
        <v>74</v>
      </c>
      <c r="C6818" s="89" t="s">
        <v>47</v>
      </c>
      <c r="D6818" s="90">
        <v>44799</v>
      </c>
      <c r="AI6818" s="89">
        <v>398</v>
      </c>
    </row>
    <row r="6819" spans="1:35" s="89" customFormat="1" x14ac:dyDescent="0.45">
      <c r="A6819" s="89" t="s">
        <v>73</v>
      </c>
      <c r="B6819" s="89" t="s">
        <v>74</v>
      </c>
      <c r="C6819" s="89" t="s">
        <v>47</v>
      </c>
      <c r="D6819" s="90">
        <v>44800</v>
      </c>
      <c r="AI6819" s="89">
        <v>398</v>
      </c>
    </row>
    <row r="6820" spans="1:35" s="89" customFormat="1" x14ac:dyDescent="0.45">
      <c r="A6820" s="89" t="s">
        <v>73</v>
      </c>
      <c r="B6820" s="89" t="s">
        <v>74</v>
      </c>
      <c r="C6820" s="89" t="s">
        <v>47</v>
      </c>
      <c r="D6820" s="90">
        <v>44801</v>
      </c>
      <c r="AI6820" s="89">
        <v>398</v>
      </c>
    </row>
    <row r="6821" spans="1:35" s="89" customFormat="1" x14ac:dyDescent="0.45">
      <c r="A6821" s="89" t="s">
        <v>73</v>
      </c>
      <c r="B6821" s="89" t="s">
        <v>74</v>
      </c>
      <c r="C6821" s="89" t="s">
        <v>47</v>
      </c>
      <c r="D6821" s="90">
        <v>44802</v>
      </c>
      <c r="AI6821" s="89">
        <v>398</v>
      </c>
    </row>
    <row r="6822" spans="1:35" s="89" customFormat="1" x14ac:dyDescent="0.45">
      <c r="A6822" s="89" t="s">
        <v>73</v>
      </c>
      <c r="B6822" s="89" t="s">
        <v>74</v>
      </c>
      <c r="C6822" s="89" t="s">
        <v>47</v>
      </c>
      <c r="D6822" s="90">
        <v>44803</v>
      </c>
      <c r="AI6822" s="89">
        <v>398</v>
      </c>
    </row>
    <row r="6823" spans="1:35" s="89" customFormat="1" x14ac:dyDescent="0.45">
      <c r="A6823" s="89" t="s">
        <v>73</v>
      </c>
      <c r="B6823" s="89" t="s">
        <v>74</v>
      </c>
      <c r="C6823" s="89" t="s">
        <v>47</v>
      </c>
      <c r="D6823" s="90">
        <v>44804</v>
      </c>
      <c r="AI6823" s="89">
        <v>398</v>
      </c>
    </row>
    <row r="6824" spans="1:35" s="89" customFormat="1" x14ac:dyDescent="0.45">
      <c r="A6824" s="89" t="s">
        <v>73</v>
      </c>
      <c r="B6824" s="89" t="s">
        <v>74</v>
      </c>
      <c r="C6824" s="89" t="s">
        <v>47</v>
      </c>
      <c r="D6824" s="90">
        <v>44805</v>
      </c>
      <c r="AI6824" s="89">
        <v>398</v>
      </c>
    </row>
    <row r="6825" spans="1:35" s="89" customFormat="1" x14ac:dyDescent="0.45">
      <c r="A6825" s="89" t="s">
        <v>73</v>
      </c>
      <c r="B6825" s="89" t="s">
        <v>74</v>
      </c>
      <c r="C6825" s="89" t="s">
        <v>47</v>
      </c>
      <c r="D6825" s="90">
        <v>44806</v>
      </c>
      <c r="AI6825" s="89">
        <v>398</v>
      </c>
    </row>
    <row r="6826" spans="1:35" s="89" customFormat="1" x14ac:dyDescent="0.45">
      <c r="A6826" s="89" t="s">
        <v>73</v>
      </c>
      <c r="B6826" s="89" t="s">
        <v>74</v>
      </c>
      <c r="C6826" s="89" t="s">
        <v>47</v>
      </c>
      <c r="D6826" s="90">
        <v>44807</v>
      </c>
      <c r="AI6826" s="89">
        <v>398</v>
      </c>
    </row>
    <row r="6827" spans="1:35" s="89" customFormat="1" x14ac:dyDescent="0.45">
      <c r="A6827" s="89" t="s">
        <v>73</v>
      </c>
      <c r="B6827" s="89" t="s">
        <v>74</v>
      </c>
      <c r="C6827" s="89" t="s">
        <v>47</v>
      </c>
      <c r="D6827" s="90">
        <v>44808</v>
      </c>
      <c r="AI6827" s="89">
        <v>398</v>
      </c>
    </row>
    <row r="6828" spans="1:35" s="89" customFormat="1" x14ac:dyDescent="0.45">
      <c r="A6828" s="89" t="s">
        <v>73</v>
      </c>
      <c r="B6828" s="89" t="s">
        <v>74</v>
      </c>
      <c r="C6828" s="89" t="s">
        <v>47</v>
      </c>
      <c r="D6828" s="90">
        <v>44809</v>
      </c>
      <c r="AI6828" s="89">
        <v>398</v>
      </c>
    </row>
    <row r="6829" spans="1:35" s="89" customFormat="1" x14ac:dyDescent="0.45">
      <c r="A6829" s="89" t="s">
        <v>73</v>
      </c>
      <c r="B6829" s="89" t="s">
        <v>74</v>
      </c>
      <c r="C6829" s="89" t="s">
        <v>47</v>
      </c>
      <c r="D6829" s="90">
        <v>44810</v>
      </c>
      <c r="AI6829" s="89">
        <v>398</v>
      </c>
    </row>
    <row r="6830" spans="1:35" s="89" customFormat="1" x14ac:dyDescent="0.45">
      <c r="A6830" s="89" t="s">
        <v>73</v>
      </c>
      <c r="B6830" s="89" t="s">
        <v>74</v>
      </c>
      <c r="C6830" s="89" t="s">
        <v>47</v>
      </c>
      <c r="D6830" s="90">
        <v>44811</v>
      </c>
      <c r="AI6830" s="89">
        <v>398</v>
      </c>
    </row>
    <row r="6831" spans="1:35" s="89" customFormat="1" x14ac:dyDescent="0.45">
      <c r="A6831" s="89" t="s">
        <v>73</v>
      </c>
      <c r="B6831" s="89" t="s">
        <v>74</v>
      </c>
      <c r="C6831" s="89" t="s">
        <v>47</v>
      </c>
      <c r="D6831" s="90">
        <v>44812</v>
      </c>
      <c r="AI6831" s="89">
        <v>398</v>
      </c>
    </row>
    <row r="6832" spans="1:35" s="89" customFormat="1" x14ac:dyDescent="0.45">
      <c r="A6832" s="89" t="s">
        <v>73</v>
      </c>
      <c r="B6832" s="89" t="s">
        <v>74</v>
      </c>
      <c r="C6832" s="89" t="s">
        <v>47</v>
      </c>
      <c r="D6832" s="90">
        <v>44813</v>
      </c>
      <c r="AI6832" s="89">
        <v>398</v>
      </c>
    </row>
    <row r="6833" spans="1:35" s="89" customFormat="1" x14ac:dyDescent="0.45">
      <c r="A6833" s="89" t="s">
        <v>73</v>
      </c>
      <c r="B6833" s="89" t="s">
        <v>74</v>
      </c>
      <c r="C6833" s="89" t="s">
        <v>47</v>
      </c>
      <c r="D6833" s="90">
        <v>44814</v>
      </c>
      <c r="AI6833" s="89">
        <v>398</v>
      </c>
    </row>
    <row r="6834" spans="1:35" s="89" customFormat="1" x14ac:dyDescent="0.45">
      <c r="A6834" s="89" t="s">
        <v>73</v>
      </c>
      <c r="B6834" s="89" t="s">
        <v>74</v>
      </c>
      <c r="C6834" s="89" t="s">
        <v>47</v>
      </c>
      <c r="D6834" s="90">
        <v>44815</v>
      </c>
      <c r="AI6834" s="89">
        <v>398</v>
      </c>
    </row>
    <row r="6835" spans="1:35" s="89" customFormat="1" x14ac:dyDescent="0.45">
      <c r="A6835" s="89" t="s">
        <v>73</v>
      </c>
      <c r="B6835" s="89" t="s">
        <v>74</v>
      </c>
      <c r="C6835" s="89" t="s">
        <v>47</v>
      </c>
      <c r="D6835" s="90">
        <v>44816</v>
      </c>
      <c r="AI6835" s="89">
        <v>398</v>
      </c>
    </row>
    <row r="6836" spans="1:35" s="89" customFormat="1" x14ac:dyDescent="0.45">
      <c r="A6836" s="89" t="s">
        <v>73</v>
      </c>
      <c r="B6836" s="89" t="s">
        <v>74</v>
      </c>
      <c r="C6836" s="89" t="s">
        <v>47</v>
      </c>
      <c r="D6836" s="90">
        <v>44817</v>
      </c>
      <c r="AI6836" s="89">
        <v>398</v>
      </c>
    </row>
    <row r="6837" spans="1:35" s="89" customFormat="1" x14ac:dyDescent="0.45">
      <c r="A6837" s="89" t="s">
        <v>73</v>
      </c>
      <c r="B6837" s="89" t="s">
        <v>74</v>
      </c>
      <c r="C6837" s="89" t="s">
        <v>47</v>
      </c>
      <c r="D6837" s="90">
        <v>44818</v>
      </c>
      <c r="AI6837" s="89">
        <v>398</v>
      </c>
    </row>
    <row r="6838" spans="1:35" s="89" customFormat="1" x14ac:dyDescent="0.45">
      <c r="A6838" s="89" t="s">
        <v>73</v>
      </c>
      <c r="B6838" s="89" t="s">
        <v>74</v>
      </c>
      <c r="C6838" s="89" t="s">
        <v>47</v>
      </c>
      <c r="D6838" s="90">
        <v>44819</v>
      </c>
      <c r="AI6838" s="89">
        <v>398</v>
      </c>
    </row>
    <row r="6839" spans="1:35" s="89" customFormat="1" x14ac:dyDescent="0.45">
      <c r="A6839" s="89" t="s">
        <v>73</v>
      </c>
      <c r="B6839" s="89" t="s">
        <v>74</v>
      </c>
      <c r="C6839" s="89" t="s">
        <v>47</v>
      </c>
      <c r="D6839" s="90">
        <v>44820</v>
      </c>
      <c r="AI6839" s="89">
        <v>398</v>
      </c>
    </row>
    <row r="6840" spans="1:35" s="89" customFormat="1" x14ac:dyDescent="0.45">
      <c r="A6840" s="89" t="s">
        <v>73</v>
      </c>
      <c r="B6840" s="89" t="s">
        <v>74</v>
      </c>
      <c r="C6840" s="89" t="s">
        <v>47</v>
      </c>
      <c r="D6840" s="90">
        <v>44821</v>
      </c>
      <c r="AI6840" s="89">
        <v>398</v>
      </c>
    </row>
    <row r="6841" spans="1:35" s="89" customFormat="1" x14ac:dyDescent="0.45">
      <c r="A6841" s="89" t="s">
        <v>73</v>
      </c>
      <c r="B6841" s="89" t="s">
        <v>74</v>
      </c>
      <c r="C6841" s="89" t="s">
        <v>47</v>
      </c>
      <c r="D6841" s="90">
        <v>44822</v>
      </c>
      <c r="AI6841" s="89">
        <v>398</v>
      </c>
    </row>
    <row r="6842" spans="1:35" s="89" customFormat="1" x14ac:dyDescent="0.45">
      <c r="A6842" s="89" t="s">
        <v>73</v>
      </c>
      <c r="B6842" s="89" t="s">
        <v>74</v>
      </c>
      <c r="C6842" s="89" t="s">
        <v>47</v>
      </c>
      <c r="D6842" s="90">
        <v>44823</v>
      </c>
      <c r="AI6842" s="89">
        <v>398</v>
      </c>
    </row>
    <row r="6843" spans="1:35" s="89" customFormat="1" x14ac:dyDescent="0.45">
      <c r="A6843" s="89" t="s">
        <v>73</v>
      </c>
      <c r="B6843" s="89" t="s">
        <v>74</v>
      </c>
      <c r="C6843" s="89" t="s">
        <v>47</v>
      </c>
      <c r="D6843" s="90">
        <v>44824</v>
      </c>
      <c r="AI6843" s="89">
        <v>398</v>
      </c>
    </row>
    <row r="6844" spans="1:35" s="89" customFormat="1" x14ac:dyDescent="0.45">
      <c r="A6844" s="89" t="s">
        <v>73</v>
      </c>
      <c r="B6844" s="89" t="s">
        <v>74</v>
      </c>
      <c r="C6844" s="89" t="s">
        <v>47</v>
      </c>
      <c r="D6844" s="90">
        <v>44825</v>
      </c>
      <c r="AI6844" s="89">
        <v>398</v>
      </c>
    </row>
    <row r="6845" spans="1:35" s="89" customFormat="1" x14ac:dyDescent="0.45">
      <c r="A6845" s="89" t="s">
        <v>73</v>
      </c>
      <c r="B6845" s="89" t="s">
        <v>74</v>
      </c>
      <c r="C6845" s="89" t="s">
        <v>47</v>
      </c>
      <c r="D6845" s="90">
        <v>44826</v>
      </c>
      <c r="AI6845" s="89">
        <v>398</v>
      </c>
    </row>
    <row r="6846" spans="1:35" s="89" customFormat="1" x14ac:dyDescent="0.45">
      <c r="A6846" s="89" t="s">
        <v>73</v>
      </c>
      <c r="B6846" s="89" t="s">
        <v>74</v>
      </c>
      <c r="C6846" s="89" t="s">
        <v>47</v>
      </c>
      <c r="D6846" s="90">
        <v>44827</v>
      </c>
      <c r="AI6846" s="89">
        <v>398</v>
      </c>
    </row>
    <row r="6847" spans="1:35" s="89" customFormat="1" x14ac:dyDescent="0.45">
      <c r="A6847" s="89" t="s">
        <v>73</v>
      </c>
      <c r="B6847" s="89" t="s">
        <v>74</v>
      </c>
      <c r="C6847" s="89" t="s">
        <v>47</v>
      </c>
      <c r="D6847" s="90">
        <v>44828</v>
      </c>
      <c r="AI6847" s="89">
        <v>398</v>
      </c>
    </row>
    <row r="6848" spans="1:35" s="89" customFormat="1" x14ac:dyDescent="0.45">
      <c r="A6848" s="89" t="s">
        <v>73</v>
      </c>
      <c r="B6848" s="89" t="s">
        <v>74</v>
      </c>
      <c r="C6848" s="89" t="s">
        <v>47</v>
      </c>
      <c r="D6848" s="90">
        <v>44829</v>
      </c>
      <c r="AI6848" s="89">
        <v>398</v>
      </c>
    </row>
    <row r="6849" spans="1:35" s="89" customFormat="1" x14ac:dyDescent="0.45">
      <c r="A6849" s="89" t="s">
        <v>73</v>
      </c>
      <c r="B6849" s="89" t="s">
        <v>74</v>
      </c>
      <c r="C6849" s="89" t="s">
        <v>47</v>
      </c>
      <c r="D6849" s="90">
        <v>44830</v>
      </c>
      <c r="AI6849" s="89">
        <v>398</v>
      </c>
    </row>
    <row r="6850" spans="1:35" s="89" customFormat="1" x14ac:dyDescent="0.45">
      <c r="A6850" s="89" t="s">
        <v>73</v>
      </c>
      <c r="B6850" s="89" t="s">
        <v>74</v>
      </c>
      <c r="C6850" s="89" t="s">
        <v>47</v>
      </c>
      <c r="D6850" s="90">
        <v>44831</v>
      </c>
      <c r="AI6850" s="89">
        <v>398</v>
      </c>
    </row>
    <row r="6851" spans="1:35" s="89" customFormat="1" x14ac:dyDescent="0.45">
      <c r="A6851" s="89" t="s">
        <v>73</v>
      </c>
      <c r="B6851" s="89" t="s">
        <v>74</v>
      </c>
      <c r="C6851" s="89" t="s">
        <v>47</v>
      </c>
      <c r="D6851" s="90">
        <v>44832</v>
      </c>
      <c r="AI6851" s="89">
        <v>398</v>
      </c>
    </row>
    <row r="6852" spans="1:35" s="89" customFormat="1" x14ac:dyDescent="0.45">
      <c r="A6852" s="89" t="s">
        <v>73</v>
      </c>
      <c r="B6852" s="89" t="s">
        <v>74</v>
      </c>
      <c r="C6852" s="89" t="s">
        <v>47</v>
      </c>
      <c r="D6852" s="90">
        <v>44833</v>
      </c>
      <c r="AI6852" s="89">
        <v>398</v>
      </c>
    </row>
    <row r="6853" spans="1:35" s="89" customFormat="1" x14ac:dyDescent="0.45">
      <c r="A6853" s="89" t="s">
        <v>73</v>
      </c>
      <c r="B6853" s="89" t="s">
        <v>74</v>
      </c>
      <c r="C6853" s="89" t="s">
        <v>47</v>
      </c>
      <c r="D6853" s="90">
        <v>44834</v>
      </c>
      <c r="AI6853" s="89">
        <v>398</v>
      </c>
    </row>
    <row r="6854" spans="1:35" s="89" customFormat="1" x14ac:dyDescent="0.45">
      <c r="A6854" s="89" t="s">
        <v>73</v>
      </c>
      <c r="B6854" s="89" t="s">
        <v>74</v>
      </c>
      <c r="C6854" s="89" t="s">
        <v>47</v>
      </c>
      <c r="D6854" s="90">
        <v>44835</v>
      </c>
      <c r="AI6854" s="89">
        <v>398</v>
      </c>
    </row>
    <row r="6855" spans="1:35" s="89" customFormat="1" x14ac:dyDescent="0.45">
      <c r="A6855" s="89" t="s">
        <v>73</v>
      </c>
      <c r="B6855" s="89" t="s">
        <v>74</v>
      </c>
      <c r="C6855" s="89" t="s">
        <v>47</v>
      </c>
      <c r="D6855" s="90">
        <v>44836</v>
      </c>
      <c r="AI6855" s="89">
        <v>398</v>
      </c>
    </row>
    <row r="6856" spans="1:35" s="89" customFormat="1" x14ac:dyDescent="0.45">
      <c r="A6856" s="89" t="s">
        <v>73</v>
      </c>
      <c r="B6856" s="89" t="s">
        <v>74</v>
      </c>
      <c r="C6856" s="89" t="s">
        <v>47</v>
      </c>
      <c r="D6856" s="90">
        <v>44837</v>
      </c>
      <c r="AI6856" s="89">
        <v>398</v>
      </c>
    </row>
    <row r="6857" spans="1:35" s="89" customFormat="1" x14ac:dyDescent="0.45">
      <c r="A6857" s="89" t="s">
        <v>73</v>
      </c>
      <c r="B6857" s="89" t="s">
        <v>74</v>
      </c>
      <c r="C6857" s="89" t="s">
        <v>47</v>
      </c>
      <c r="D6857" s="90">
        <v>44838</v>
      </c>
      <c r="AI6857" s="89">
        <v>398</v>
      </c>
    </row>
    <row r="6858" spans="1:35" s="89" customFormat="1" x14ac:dyDescent="0.45">
      <c r="A6858" s="89" t="s">
        <v>73</v>
      </c>
      <c r="B6858" s="89" t="s">
        <v>74</v>
      </c>
      <c r="C6858" s="89" t="s">
        <v>47</v>
      </c>
      <c r="D6858" s="90">
        <v>44839</v>
      </c>
      <c r="AI6858" s="89">
        <v>398</v>
      </c>
    </row>
    <row r="6859" spans="1:35" s="89" customFormat="1" x14ac:dyDescent="0.45">
      <c r="A6859" s="89" t="s">
        <v>73</v>
      </c>
      <c r="B6859" s="89" t="s">
        <v>74</v>
      </c>
      <c r="C6859" s="89" t="s">
        <v>47</v>
      </c>
      <c r="D6859" s="90">
        <v>44840</v>
      </c>
      <c r="AI6859" s="89">
        <v>398</v>
      </c>
    </row>
    <row r="6860" spans="1:35" s="89" customFormat="1" x14ac:dyDescent="0.45">
      <c r="A6860" s="89" t="s">
        <v>73</v>
      </c>
      <c r="B6860" s="89" t="s">
        <v>74</v>
      </c>
      <c r="C6860" s="89" t="s">
        <v>47</v>
      </c>
      <c r="D6860" s="90">
        <v>44841</v>
      </c>
      <c r="AI6860" s="89">
        <v>398</v>
      </c>
    </row>
    <row r="6861" spans="1:35" s="89" customFormat="1" x14ac:dyDescent="0.45">
      <c r="A6861" s="89" t="s">
        <v>73</v>
      </c>
      <c r="B6861" s="89" t="s">
        <v>74</v>
      </c>
      <c r="C6861" s="89" t="s">
        <v>47</v>
      </c>
      <c r="D6861" s="90">
        <v>44842</v>
      </c>
      <c r="AI6861" s="89">
        <v>398</v>
      </c>
    </row>
    <row r="6862" spans="1:35" s="89" customFormat="1" x14ac:dyDescent="0.45">
      <c r="A6862" s="89" t="s">
        <v>73</v>
      </c>
      <c r="B6862" s="89" t="s">
        <v>74</v>
      </c>
      <c r="C6862" s="89" t="s">
        <v>47</v>
      </c>
      <c r="D6862" s="90">
        <v>44843</v>
      </c>
      <c r="AI6862" s="89">
        <v>398</v>
      </c>
    </row>
    <row r="6863" spans="1:35" s="89" customFormat="1" x14ac:dyDescent="0.45">
      <c r="A6863" s="89" t="s">
        <v>73</v>
      </c>
      <c r="B6863" s="89" t="s">
        <v>74</v>
      </c>
      <c r="C6863" s="89" t="s">
        <v>47</v>
      </c>
      <c r="D6863" s="90">
        <v>44844</v>
      </c>
      <c r="AI6863" s="89">
        <v>398</v>
      </c>
    </row>
    <row r="6864" spans="1:35" s="89" customFormat="1" x14ac:dyDescent="0.45">
      <c r="A6864" s="89" t="s">
        <v>73</v>
      </c>
      <c r="B6864" s="89" t="s">
        <v>74</v>
      </c>
      <c r="C6864" s="89" t="s">
        <v>47</v>
      </c>
      <c r="D6864" s="90">
        <v>44845</v>
      </c>
      <c r="AI6864" s="89">
        <v>398</v>
      </c>
    </row>
    <row r="6865" spans="1:35" s="89" customFormat="1" x14ac:dyDescent="0.45">
      <c r="A6865" s="89" t="s">
        <v>73</v>
      </c>
      <c r="B6865" s="89" t="s">
        <v>74</v>
      </c>
      <c r="C6865" s="89" t="s">
        <v>47</v>
      </c>
      <c r="D6865" s="90">
        <v>44846</v>
      </c>
      <c r="AI6865" s="89">
        <v>398</v>
      </c>
    </row>
    <row r="6866" spans="1:35" s="89" customFormat="1" x14ac:dyDescent="0.45">
      <c r="A6866" s="89" t="s">
        <v>73</v>
      </c>
      <c r="B6866" s="89" t="s">
        <v>74</v>
      </c>
      <c r="C6866" s="89" t="s">
        <v>47</v>
      </c>
      <c r="D6866" s="90">
        <v>44847</v>
      </c>
      <c r="AI6866" s="89">
        <v>398</v>
      </c>
    </row>
    <row r="6867" spans="1:35" s="89" customFormat="1" x14ac:dyDescent="0.45">
      <c r="A6867" s="89" t="s">
        <v>73</v>
      </c>
      <c r="B6867" s="89" t="s">
        <v>74</v>
      </c>
      <c r="C6867" s="89" t="s">
        <v>47</v>
      </c>
      <c r="D6867" s="90">
        <v>44848</v>
      </c>
      <c r="AI6867" s="89">
        <v>398</v>
      </c>
    </row>
    <row r="6868" spans="1:35" s="89" customFormat="1" x14ac:dyDescent="0.45">
      <c r="A6868" s="89" t="s">
        <v>73</v>
      </c>
      <c r="B6868" s="89" t="s">
        <v>74</v>
      </c>
      <c r="C6868" s="89" t="s">
        <v>47</v>
      </c>
      <c r="D6868" s="90">
        <v>44849</v>
      </c>
      <c r="AI6868" s="89">
        <v>398</v>
      </c>
    </row>
    <row r="6869" spans="1:35" s="89" customFormat="1" x14ac:dyDescent="0.45">
      <c r="A6869" s="89" t="s">
        <v>73</v>
      </c>
      <c r="B6869" s="89" t="s">
        <v>74</v>
      </c>
      <c r="C6869" s="89" t="s">
        <v>47</v>
      </c>
      <c r="D6869" s="90">
        <v>44850</v>
      </c>
      <c r="AI6869" s="89">
        <v>398</v>
      </c>
    </row>
    <row r="6870" spans="1:35" s="89" customFormat="1" x14ac:dyDescent="0.45">
      <c r="A6870" s="89" t="s">
        <v>73</v>
      </c>
      <c r="B6870" s="89" t="s">
        <v>74</v>
      </c>
      <c r="C6870" s="89" t="s">
        <v>47</v>
      </c>
      <c r="D6870" s="90">
        <v>44851</v>
      </c>
      <c r="AI6870" s="89">
        <v>398</v>
      </c>
    </row>
    <row r="6871" spans="1:35" s="89" customFormat="1" x14ac:dyDescent="0.45">
      <c r="A6871" s="89" t="s">
        <v>73</v>
      </c>
      <c r="B6871" s="89" t="s">
        <v>74</v>
      </c>
      <c r="C6871" s="89" t="s">
        <v>47</v>
      </c>
      <c r="D6871" s="90">
        <v>44852</v>
      </c>
      <c r="AI6871" s="89">
        <v>398</v>
      </c>
    </row>
    <row r="6872" spans="1:35" s="89" customFormat="1" x14ac:dyDescent="0.45">
      <c r="A6872" s="89" t="s">
        <v>73</v>
      </c>
      <c r="B6872" s="89" t="s">
        <v>74</v>
      </c>
      <c r="C6872" s="89" t="s">
        <v>47</v>
      </c>
      <c r="D6872" s="90">
        <v>44853</v>
      </c>
      <c r="AI6872" s="89">
        <v>398</v>
      </c>
    </row>
    <row r="6873" spans="1:35" s="89" customFormat="1" x14ac:dyDescent="0.45">
      <c r="A6873" s="89" t="s">
        <v>73</v>
      </c>
      <c r="B6873" s="89" t="s">
        <v>74</v>
      </c>
      <c r="C6873" s="89" t="s">
        <v>47</v>
      </c>
      <c r="D6873" s="90">
        <v>44854</v>
      </c>
      <c r="AI6873" s="89">
        <v>398</v>
      </c>
    </row>
    <row r="6874" spans="1:35" s="89" customFormat="1" x14ac:dyDescent="0.45">
      <c r="A6874" s="89" t="s">
        <v>73</v>
      </c>
      <c r="B6874" s="89" t="s">
        <v>74</v>
      </c>
      <c r="C6874" s="89" t="s">
        <v>47</v>
      </c>
      <c r="D6874" s="90">
        <v>44855</v>
      </c>
      <c r="AI6874" s="89">
        <v>398</v>
      </c>
    </row>
    <row r="6875" spans="1:35" s="89" customFormat="1" x14ac:dyDescent="0.45">
      <c r="A6875" s="89" t="s">
        <v>73</v>
      </c>
      <c r="B6875" s="89" t="s">
        <v>74</v>
      </c>
      <c r="C6875" s="89" t="s">
        <v>47</v>
      </c>
      <c r="D6875" s="90">
        <v>44856</v>
      </c>
      <c r="AI6875" s="89">
        <v>398</v>
      </c>
    </row>
    <row r="6876" spans="1:35" s="89" customFormat="1" x14ac:dyDescent="0.45">
      <c r="A6876" s="89" t="s">
        <v>73</v>
      </c>
      <c r="B6876" s="89" t="s">
        <v>74</v>
      </c>
      <c r="C6876" s="89" t="s">
        <v>47</v>
      </c>
      <c r="D6876" s="90">
        <v>44857</v>
      </c>
      <c r="AI6876" s="89">
        <v>398</v>
      </c>
    </row>
    <row r="6877" spans="1:35" s="89" customFormat="1" x14ac:dyDescent="0.45">
      <c r="A6877" s="89" t="s">
        <v>73</v>
      </c>
      <c r="B6877" s="89" t="s">
        <v>74</v>
      </c>
      <c r="C6877" s="89" t="s">
        <v>47</v>
      </c>
      <c r="D6877" s="90">
        <v>44858</v>
      </c>
      <c r="AI6877" s="89">
        <v>398</v>
      </c>
    </row>
    <row r="6878" spans="1:35" s="89" customFormat="1" x14ac:dyDescent="0.45">
      <c r="A6878" s="89" t="s">
        <v>73</v>
      </c>
      <c r="B6878" s="89" t="s">
        <v>74</v>
      </c>
      <c r="C6878" s="89" t="s">
        <v>47</v>
      </c>
      <c r="D6878" s="90">
        <v>44859</v>
      </c>
      <c r="AI6878" s="89">
        <v>398</v>
      </c>
    </row>
    <row r="6879" spans="1:35" s="89" customFormat="1" x14ac:dyDescent="0.45">
      <c r="A6879" s="89" t="s">
        <v>73</v>
      </c>
      <c r="B6879" s="89" t="s">
        <v>74</v>
      </c>
      <c r="C6879" s="89" t="s">
        <v>47</v>
      </c>
      <c r="D6879" s="90">
        <v>44860</v>
      </c>
      <c r="AI6879" s="89">
        <v>398</v>
      </c>
    </row>
    <row r="6880" spans="1:35" s="89" customFormat="1" x14ac:dyDescent="0.45">
      <c r="A6880" s="89" t="s">
        <v>73</v>
      </c>
      <c r="B6880" s="89" t="s">
        <v>74</v>
      </c>
      <c r="C6880" s="89" t="s">
        <v>47</v>
      </c>
      <c r="D6880" s="90">
        <v>44861</v>
      </c>
      <c r="AI6880" s="89">
        <v>398</v>
      </c>
    </row>
    <row r="6881" spans="1:35" s="89" customFormat="1" x14ac:dyDescent="0.45">
      <c r="A6881" s="89" t="s">
        <v>73</v>
      </c>
      <c r="B6881" s="89" t="s">
        <v>74</v>
      </c>
      <c r="C6881" s="89" t="s">
        <v>47</v>
      </c>
      <c r="D6881" s="90">
        <v>44862</v>
      </c>
      <c r="AI6881" s="89">
        <v>398</v>
      </c>
    </row>
    <row r="6882" spans="1:35" s="89" customFormat="1" x14ac:dyDescent="0.45">
      <c r="A6882" s="89" t="s">
        <v>73</v>
      </c>
      <c r="B6882" s="89" t="s">
        <v>74</v>
      </c>
      <c r="C6882" s="89" t="s">
        <v>47</v>
      </c>
      <c r="D6882" s="90">
        <v>44863</v>
      </c>
      <c r="AI6882" s="89">
        <v>398</v>
      </c>
    </row>
    <row r="6883" spans="1:35" s="89" customFormat="1" x14ac:dyDescent="0.45">
      <c r="A6883" s="89" t="s">
        <v>73</v>
      </c>
      <c r="B6883" s="89" t="s">
        <v>74</v>
      </c>
      <c r="C6883" s="89" t="s">
        <v>47</v>
      </c>
      <c r="D6883" s="90">
        <v>44864</v>
      </c>
      <c r="AI6883" s="89">
        <v>398</v>
      </c>
    </row>
    <row r="6884" spans="1:35" s="89" customFormat="1" x14ac:dyDescent="0.45">
      <c r="A6884" s="89" t="s">
        <v>73</v>
      </c>
      <c r="B6884" s="89" t="s">
        <v>74</v>
      </c>
      <c r="C6884" s="89" t="s">
        <v>47</v>
      </c>
      <c r="D6884" s="90">
        <v>44865</v>
      </c>
      <c r="AI6884" s="89">
        <v>398</v>
      </c>
    </row>
    <row r="6885" spans="1:35" s="89" customFormat="1" x14ac:dyDescent="0.45">
      <c r="A6885" s="89" t="s">
        <v>73</v>
      </c>
      <c r="B6885" s="89" t="s">
        <v>74</v>
      </c>
      <c r="C6885" s="89" t="s">
        <v>47</v>
      </c>
      <c r="D6885" s="90">
        <v>44866</v>
      </c>
      <c r="AI6885" s="89">
        <v>426</v>
      </c>
    </row>
    <row r="6886" spans="1:35" s="89" customFormat="1" x14ac:dyDescent="0.45">
      <c r="A6886" s="89" t="s">
        <v>73</v>
      </c>
      <c r="B6886" s="89" t="s">
        <v>74</v>
      </c>
      <c r="C6886" s="89" t="s">
        <v>47</v>
      </c>
      <c r="D6886" s="90">
        <v>44867</v>
      </c>
      <c r="AI6886" s="89">
        <v>426</v>
      </c>
    </row>
    <row r="6887" spans="1:35" s="89" customFormat="1" x14ac:dyDescent="0.45">
      <c r="A6887" s="89" t="s">
        <v>73</v>
      </c>
      <c r="B6887" s="89" t="s">
        <v>74</v>
      </c>
      <c r="C6887" s="89" t="s">
        <v>47</v>
      </c>
      <c r="D6887" s="90">
        <v>44868</v>
      </c>
      <c r="AI6887" s="89">
        <v>426</v>
      </c>
    </row>
    <row r="6888" spans="1:35" s="89" customFormat="1" x14ac:dyDescent="0.45">
      <c r="A6888" s="89" t="s">
        <v>73</v>
      </c>
      <c r="B6888" s="89" t="s">
        <v>74</v>
      </c>
      <c r="C6888" s="89" t="s">
        <v>47</v>
      </c>
      <c r="D6888" s="90">
        <v>44869</v>
      </c>
      <c r="AI6888" s="89">
        <v>426</v>
      </c>
    </row>
    <row r="6889" spans="1:35" s="89" customFormat="1" x14ac:dyDescent="0.45">
      <c r="A6889" s="89" t="s">
        <v>73</v>
      </c>
      <c r="B6889" s="89" t="s">
        <v>74</v>
      </c>
      <c r="C6889" s="89" t="s">
        <v>47</v>
      </c>
      <c r="D6889" s="90">
        <v>44870</v>
      </c>
      <c r="AI6889" s="89">
        <v>426</v>
      </c>
    </row>
    <row r="6890" spans="1:35" s="89" customFormat="1" x14ac:dyDescent="0.45">
      <c r="A6890" s="89" t="s">
        <v>73</v>
      </c>
      <c r="B6890" s="89" t="s">
        <v>74</v>
      </c>
      <c r="C6890" s="89" t="s">
        <v>47</v>
      </c>
      <c r="D6890" s="90">
        <v>44871</v>
      </c>
      <c r="AI6890" s="89">
        <v>426</v>
      </c>
    </row>
    <row r="6891" spans="1:35" s="89" customFormat="1" x14ac:dyDescent="0.45">
      <c r="A6891" s="89" t="s">
        <v>73</v>
      </c>
      <c r="B6891" s="89" t="s">
        <v>74</v>
      </c>
      <c r="C6891" s="89" t="s">
        <v>47</v>
      </c>
      <c r="D6891" s="90">
        <v>44872</v>
      </c>
      <c r="AI6891" s="89">
        <v>426</v>
      </c>
    </row>
    <row r="6892" spans="1:35" s="89" customFormat="1" x14ac:dyDescent="0.45">
      <c r="A6892" s="89" t="s">
        <v>73</v>
      </c>
      <c r="B6892" s="89" t="s">
        <v>74</v>
      </c>
      <c r="C6892" s="89" t="s">
        <v>47</v>
      </c>
      <c r="D6892" s="90">
        <v>44873</v>
      </c>
      <c r="AI6892" s="89">
        <v>426</v>
      </c>
    </row>
    <row r="6893" spans="1:35" s="89" customFormat="1" x14ac:dyDescent="0.45">
      <c r="A6893" s="89" t="s">
        <v>73</v>
      </c>
      <c r="B6893" s="89" t="s">
        <v>74</v>
      </c>
      <c r="C6893" s="89" t="s">
        <v>47</v>
      </c>
      <c r="D6893" s="90">
        <v>44874</v>
      </c>
      <c r="AI6893" s="89">
        <v>426</v>
      </c>
    </row>
    <row r="6894" spans="1:35" s="89" customFormat="1" x14ac:dyDescent="0.45">
      <c r="A6894" s="89" t="s">
        <v>73</v>
      </c>
      <c r="B6894" s="89" t="s">
        <v>74</v>
      </c>
      <c r="C6894" s="89" t="s">
        <v>47</v>
      </c>
      <c r="D6894" s="90">
        <v>44875</v>
      </c>
      <c r="AI6894" s="89">
        <v>426</v>
      </c>
    </row>
    <row r="6895" spans="1:35" s="89" customFormat="1" x14ac:dyDescent="0.45">
      <c r="A6895" s="89" t="s">
        <v>73</v>
      </c>
      <c r="B6895" s="89" t="s">
        <v>74</v>
      </c>
      <c r="C6895" s="89" t="s">
        <v>47</v>
      </c>
      <c r="D6895" s="90">
        <v>44876</v>
      </c>
      <c r="AI6895" s="89">
        <v>426</v>
      </c>
    </row>
    <row r="6896" spans="1:35" s="89" customFormat="1" x14ac:dyDescent="0.45">
      <c r="A6896" s="89" t="s">
        <v>73</v>
      </c>
      <c r="B6896" s="89" t="s">
        <v>74</v>
      </c>
      <c r="C6896" s="89" t="s">
        <v>47</v>
      </c>
      <c r="D6896" s="90">
        <v>44877</v>
      </c>
      <c r="AI6896" s="89">
        <v>426</v>
      </c>
    </row>
    <row r="6897" spans="1:35" s="89" customFormat="1" x14ac:dyDescent="0.45">
      <c r="A6897" s="89" t="s">
        <v>73</v>
      </c>
      <c r="B6897" s="89" t="s">
        <v>74</v>
      </c>
      <c r="C6897" s="89" t="s">
        <v>47</v>
      </c>
      <c r="D6897" s="90">
        <v>44878</v>
      </c>
      <c r="AI6897" s="89">
        <v>426</v>
      </c>
    </row>
    <row r="6898" spans="1:35" s="89" customFormat="1" x14ac:dyDescent="0.45">
      <c r="A6898" s="89" t="s">
        <v>73</v>
      </c>
      <c r="B6898" s="89" t="s">
        <v>74</v>
      </c>
      <c r="C6898" s="89" t="s">
        <v>47</v>
      </c>
      <c r="D6898" s="90">
        <v>44879</v>
      </c>
      <c r="AI6898" s="89">
        <v>426</v>
      </c>
    </row>
    <row r="6899" spans="1:35" s="89" customFormat="1" x14ac:dyDescent="0.45">
      <c r="A6899" s="89" t="s">
        <v>73</v>
      </c>
      <c r="B6899" s="89" t="s">
        <v>74</v>
      </c>
      <c r="C6899" s="89" t="s">
        <v>47</v>
      </c>
      <c r="D6899" s="90">
        <v>44880</v>
      </c>
      <c r="AI6899" s="89">
        <v>426</v>
      </c>
    </row>
    <row r="6900" spans="1:35" s="89" customFormat="1" x14ac:dyDescent="0.45">
      <c r="A6900" s="89" t="s">
        <v>73</v>
      </c>
      <c r="B6900" s="89" t="s">
        <v>74</v>
      </c>
      <c r="C6900" s="89" t="s">
        <v>47</v>
      </c>
      <c r="D6900" s="90">
        <v>44881</v>
      </c>
      <c r="AI6900" s="89">
        <v>426</v>
      </c>
    </row>
    <row r="6901" spans="1:35" s="89" customFormat="1" x14ac:dyDescent="0.45">
      <c r="A6901" s="89" t="s">
        <v>73</v>
      </c>
      <c r="B6901" s="89" t="s">
        <v>74</v>
      </c>
      <c r="C6901" s="89" t="s">
        <v>47</v>
      </c>
      <c r="D6901" s="90">
        <v>44882</v>
      </c>
      <c r="AI6901" s="89">
        <v>426</v>
      </c>
    </row>
    <row r="6902" spans="1:35" s="89" customFormat="1" x14ac:dyDescent="0.45">
      <c r="A6902" s="89" t="s">
        <v>73</v>
      </c>
      <c r="B6902" s="89" t="s">
        <v>74</v>
      </c>
      <c r="C6902" s="89" t="s">
        <v>47</v>
      </c>
      <c r="D6902" s="90">
        <v>44883</v>
      </c>
      <c r="AI6902" s="89">
        <v>426</v>
      </c>
    </row>
    <row r="6903" spans="1:35" s="89" customFormat="1" x14ac:dyDescent="0.45">
      <c r="A6903" s="89" t="s">
        <v>73</v>
      </c>
      <c r="B6903" s="89" t="s">
        <v>74</v>
      </c>
      <c r="C6903" s="89" t="s">
        <v>47</v>
      </c>
      <c r="D6903" s="90">
        <v>44884</v>
      </c>
      <c r="AI6903" s="89">
        <v>426</v>
      </c>
    </row>
    <row r="6904" spans="1:35" s="89" customFormat="1" x14ac:dyDescent="0.45">
      <c r="A6904" s="89" t="s">
        <v>73</v>
      </c>
      <c r="B6904" s="89" t="s">
        <v>74</v>
      </c>
      <c r="C6904" s="89" t="s">
        <v>47</v>
      </c>
      <c r="D6904" s="90">
        <v>44885</v>
      </c>
      <c r="AI6904" s="89">
        <v>426</v>
      </c>
    </row>
    <row r="6905" spans="1:35" s="89" customFormat="1" x14ac:dyDescent="0.45">
      <c r="A6905" s="89" t="s">
        <v>73</v>
      </c>
      <c r="B6905" s="89" t="s">
        <v>74</v>
      </c>
      <c r="C6905" s="89" t="s">
        <v>47</v>
      </c>
      <c r="D6905" s="90">
        <v>44886</v>
      </c>
      <c r="AI6905" s="89">
        <v>426</v>
      </c>
    </row>
    <row r="6906" spans="1:35" s="89" customFormat="1" x14ac:dyDescent="0.45">
      <c r="A6906" s="89" t="s">
        <v>73</v>
      </c>
      <c r="B6906" s="89" t="s">
        <v>74</v>
      </c>
      <c r="C6906" s="89" t="s">
        <v>47</v>
      </c>
      <c r="D6906" s="90">
        <v>44887</v>
      </c>
      <c r="AI6906" s="89">
        <v>426</v>
      </c>
    </row>
    <row r="6907" spans="1:35" s="89" customFormat="1" x14ac:dyDescent="0.45">
      <c r="A6907" s="89" t="s">
        <v>73</v>
      </c>
      <c r="B6907" s="89" t="s">
        <v>74</v>
      </c>
      <c r="C6907" s="89" t="s">
        <v>47</v>
      </c>
      <c r="D6907" s="90">
        <v>44888</v>
      </c>
      <c r="AI6907" s="89">
        <v>426</v>
      </c>
    </row>
    <row r="6908" spans="1:35" s="89" customFormat="1" x14ac:dyDescent="0.45">
      <c r="A6908" s="89" t="s">
        <v>73</v>
      </c>
      <c r="B6908" s="89" t="s">
        <v>74</v>
      </c>
      <c r="C6908" s="89" t="s">
        <v>47</v>
      </c>
      <c r="D6908" s="90">
        <v>44889</v>
      </c>
      <c r="AI6908" s="89">
        <v>426</v>
      </c>
    </row>
    <row r="6909" spans="1:35" s="89" customFormat="1" x14ac:dyDescent="0.45">
      <c r="A6909" s="89" t="s">
        <v>73</v>
      </c>
      <c r="B6909" s="89" t="s">
        <v>74</v>
      </c>
      <c r="C6909" s="89" t="s">
        <v>47</v>
      </c>
      <c r="D6909" s="90">
        <v>44890</v>
      </c>
      <c r="AI6909" s="89">
        <v>426</v>
      </c>
    </row>
    <row r="6910" spans="1:35" s="89" customFormat="1" x14ac:dyDescent="0.45">
      <c r="A6910" s="89" t="s">
        <v>73</v>
      </c>
      <c r="B6910" s="89" t="s">
        <v>74</v>
      </c>
      <c r="C6910" s="89" t="s">
        <v>47</v>
      </c>
      <c r="D6910" s="90">
        <v>44891</v>
      </c>
      <c r="AI6910" s="89">
        <v>426</v>
      </c>
    </row>
    <row r="6911" spans="1:35" s="89" customFormat="1" x14ac:dyDescent="0.45">
      <c r="A6911" s="89" t="s">
        <v>73</v>
      </c>
      <c r="B6911" s="89" t="s">
        <v>74</v>
      </c>
      <c r="C6911" s="89" t="s">
        <v>47</v>
      </c>
      <c r="D6911" s="90">
        <v>44892</v>
      </c>
      <c r="AI6911" s="89">
        <v>426</v>
      </c>
    </row>
    <row r="6912" spans="1:35" s="89" customFormat="1" x14ac:dyDescent="0.45">
      <c r="A6912" s="89" t="s">
        <v>73</v>
      </c>
      <c r="B6912" s="89" t="s">
        <v>74</v>
      </c>
      <c r="C6912" s="89" t="s">
        <v>47</v>
      </c>
      <c r="D6912" s="90">
        <v>44893</v>
      </c>
      <c r="AI6912" s="89">
        <v>426</v>
      </c>
    </row>
    <row r="6913" spans="1:35" s="89" customFormat="1" x14ac:dyDescent="0.45">
      <c r="A6913" s="89" t="s">
        <v>73</v>
      </c>
      <c r="B6913" s="89" t="s">
        <v>74</v>
      </c>
      <c r="C6913" s="89" t="s">
        <v>47</v>
      </c>
      <c r="D6913" s="90">
        <v>44894</v>
      </c>
      <c r="AI6913" s="89">
        <v>426</v>
      </c>
    </row>
    <row r="6914" spans="1:35" s="89" customFormat="1" x14ac:dyDescent="0.45">
      <c r="A6914" s="89" t="s">
        <v>73</v>
      </c>
      <c r="B6914" s="89" t="s">
        <v>74</v>
      </c>
      <c r="C6914" s="89" t="s">
        <v>47</v>
      </c>
      <c r="D6914" s="90">
        <v>44895</v>
      </c>
      <c r="AI6914" s="89">
        <v>426</v>
      </c>
    </row>
    <row r="6915" spans="1:35" s="89" customFormat="1" x14ac:dyDescent="0.45">
      <c r="A6915" s="89" t="s">
        <v>73</v>
      </c>
      <c r="B6915" s="89" t="s">
        <v>74</v>
      </c>
      <c r="C6915" s="89" t="s">
        <v>47</v>
      </c>
      <c r="D6915" s="90">
        <v>44896</v>
      </c>
      <c r="AI6915" s="89">
        <v>426</v>
      </c>
    </row>
    <row r="6916" spans="1:35" s="89" customFormat="1" x14ac:dyDescent="0.45">
      <c r="A6916" s="89" t="s">
        <v>73</v>
      </c>
      <c r="B6916" s="89" t="s">
        <v>74</v>
      </c>
      <c r="C6916" s="89" t="s">
        <v>47</v>
      </c>
      <c r="D6916" s="90">
        <v>44897</v>
      </c>
      <c r="AI6916" s="89">
        <v>426</v>
      </c>
    </row>
    <row r="6917" spans="1:35" s="89" customFormat="1" x14ac:dyDescent="0.45">
      <c r="A6917" s="89" t="s">
        <v>73</v>
      </c>
      <c r="B6917" s="89" t="s">
        <v>74</v>
      </c>
      <c r="C6917" s="89" t="s">
        <v>47</v>
      </c>
      <c r="D6917" s="90">
        <v>44898</v>
      </c>
      <c r="AI6917" s="89">
        <v>426</v>
      </c>
    </row>
    <row r="6918" spans="1:35" s="89" customFormat="1" x14ac:dyDescent="0.45">
      <c r="A6918" s="89" t="s">
        <v>73</v>
      </c>
      <c r="B6918" s="89" t="s">
        <v>74</v>
      </c>
      <c r="C6918" s="89" t="s">
        <v>47</v>
      </c>
      <c r="D6918" s="90">
        <v>44899</v>
      </c>
      <c r="AI6918" s="89">
        <v>426</v>
      </c>
    </row>
    <row r="6919" spans="1:35" s="89" customFormat="1" x14ac:dyDescent="0.45">
      <c r="A6919" s="89" t="s">
        <v>73</v>
      </c>
      <c r="B6919" s="89" t="s">
        <v>74</v>
      </c>
      <c r="C6919" s="89" t="s">
        <v>47</v>
      </c>
      <c r="D6919" s="90">
        <v>44900</v>
      </c>
      <c r="AI6919" s="89">
        <v>426</v>
      </c>
    </row>
    <row r="6920" spans="1:35" s="89" customFormat="1" x14ac:dyDescent="0.45">
      <c r="A6920" s="89" t="s">
        <v>73</v>
      </c>
      <c r="B6920" s="89" t="s">
        <v>74</v>
      </c>
      <c r="C6920" s="89" t="s">
        <v>47</v>
      </c>
      <c r="D6920" s="90">
        <v>44901</v>
      </c>
      <c r="AI6920" s="89">
        <v>426</v>
      </c>
    </row>
    <row r="6921" spans="1:35" s="89" customFormat="1" x14ac:dyDescent="0.45">
      <c r="A6921" s="89" t="s">
        <v>73</v>
      </c>
      <c r="B6921" s="89" t="s">
        <v>74</v>
      </c>
      <c r="C6921" s="89" t="s">
        <v>47</v>
      </c>
      <c r="D6921" s="90">
        <v>44902</v>
      </c>
      <c r="AI6921" s="89">
        <v>426</v>
      </c>
    </row>
    <row r="6922" spans="1:35" s="89" customFormat="1" x14ac:dyDescent="0.45">
      <c r="A6922" s="89" t="s">
        <v>73</v>
      </c>
      <c r="B6922" s="89" t="s">
        <v>74</v>
      </c>
      <c r="C6922" s="89" t="s">
        <v>47</v>
      </c>
      <c r="D6922" s="90">
        <v>44903</v>
      </c>
      <c r="AI6922" s="89">
        <v>426</v>
      </c>
    </row>
    <row r="6923" spans="1:35" s="89" customFormat="1" x14ac:dyDescent="0.45">
      <c r="A6923" s="89" t="s">
        <v>73</v>
      </c>
      <c r="B6923" s="89" t="s">
        <v>74</v>
      </c>
      <c r="C6923" s="89" t="s">
        <v>47</v>
      </c>
      <c r="D6923" s="90">
        <v>44904</v>
      </c>
      <c r="AI6923" s="89">
        <v>426</v>
      </c>
    </row>
    <row r="6924" spans="1:35" s="89" customFormat="1" x14ac:dyDescent="0.45">
      <c r="A6924" s="89" t="s">
        <v>73</v>
      </c>
      <c r="B6924" s="89" t="s">
        <v>74</v>
      </c>
      <c r="C6924" s="89" t="s">
        <v>47</v>
      </c>
      <c r="D6924" s="90">
        <v>44905</v>
      </c>
      <c r="AI6924" s="89">
        <v>426</v>
      </c>
    </row>
    <row r="6925" spans="1:35" s="89" customFormat="1" x14ac:dyDescent="0.45">
      <c r="A6925" s="89" t="s">
        <v>73</v>
      </c>
      <c r="B6925" s="89" t="s">
        <v>74</v>
      </c>
      <c r="C6925" s="89" t="s">
        <v>47</v>
      </c>
      <c r="D6925" s="90">
        <v>44906</v>
      </c>
      <c r="AI6925" s="89">
        <v>426</v>
      </c>
    </row>
    <row r="6926" spans="1:35" s="89" customFormat="1" x14ac:dyDescent="0.45">
      <c r="A6926" s="89" t="s">
        <v>73</v>
      </c>
      <c r="B6926" s="89" t="s">
        <v>74</v>
      </c>
      <c r="C6926" s="89" t="s">
        <v>47</v>
      </c>
      <c r="D6926" s="90">
        <v>44907</v>
      </c>
      <c r="AI6926" s="89">
        <v>426</v>
      </c>
    </row>
    <row r="6927" spans="1:35" s="89" customFormat="1" x14ac:dyDescent="0.45">
      <c r="A6927" s="89" t="s">
        <v>73</v>
      </c>
      <c r="B6927" s="89" t="s">
        <v>74</v>
      </c>
      <c r="C6927" s="89" t="s">
        <v>47</v>
      </c>
      <c r="D6927" s="90">
        <v>44908</v>
      </c>
      <c r="AI6927" s="89">
        <v>426</v>
      </c>
    </row>
    <row r="6928" spans="1:35" s="89" customFormat="1" x14ac:dyDescent="0.45">
      <c r="A6928" s="89" t="s">
        <v>73</v>
      </c>
      <c r="B6928" s="89" t="s">
        <v>74</v>
      </c>
      <c r="C6928" s="89" t="s">
        <v>47</v>
      </c>
      <c r="D6928" s="90">
        <v>44909</v>
      </c>
      <c r="AI6928" s="89">
        <v>426</v>
      </c>
    </row>
    <row r="6929" spans="1:35" s="89" customFormat="1" x14ac:dyDescent="0.45">
      <c r="A6929" s="89" t="s">
        <v>73</v>
      </c>
      <c r="B6929" s="89" t="s">
        <v>74</v>
      </c>
      <c r="C6929" s="89" t="s">
        <v>47</v>
      </c>
      <c r="D6929" s="90">
        <v>44910</v>
      </c>
      <c r="AI6929" s="89">
        <v>426</v>
      </c>
    </row>
    <row r="6930" spans="1:35" s="89" customFormat="1" x14ac:dyDescent="0.45">
      <c r="A6930" s="89" t="s">
        <v>73</v>
      </c>
      <c r="B6930" s="89" t="s">
        <v>74</v>
      </c>
      <c r="C6930" s="89" t="s">
        <v>47</v>
      </c>
      <c r="D6930" s="90">
        <v>44911</v>
      </c>
      <c r="AI6930" s="89">
        <v>426</v>
      </c>
    </row>
    <row r="6931" spans="1:35" s="89" customFormat="1" x14ac:dyDescent="0.45">
      <c r="A6931" s="89" t="s">
        <v>73</v>
      </c>
      <c r="B6931" s="89" t="s">
        <v>74</v>
      </c>
      <c r="C6931" s="89" t="s">
        <v>47</v>
      </c>
      <c r="D6931" s="90">
        <v>44912</v>
      </c>
      <c r="AI6931" s="89">
        <v>426</v>
      </c>
    </row>
    <row r="6932" spans="1:35" s="89" customFormat="1" x14ac:dyDescent="0.45">
      <c r="A6932" s="89" t="s">
        <v>73</v>
      </c>
      <c r="B6932" s="89" t="s">
        <v>74</v>
      </c>
      <c r="C6932" s="89" t="s">
        <v>47</v>
      </c>
      <c r="D6932" s="90">
        <v>44913</v>
      </c>
      <c r="AI6932" s="89">
        <v>426</v>
      </c>
    </row>
    <row r="6933" spans="1:35" s="89" customFormat="1" x14ac:dyDescent="0.45">
      <c r="A6933" s="89" t="s">
        <v>73</v>
      </c>
      <c r="B6933" s="89" t="s">
        <v>74</v>
      </c>
      <c r="C6933" s="89" t="s">
        <v>47</v>
      </c>
      <c r="D6933" s="90">
        <v>44914</v>
      </c>
      <c r="AI6933" s="89">
        <v>426</v>
      </c>
    </row>
    <row r="6934" spans="1:35" s="89" customFormat="1" x14ac:dyDescent="0.45">
      <c r="A6934" s="89" t="s">
        <v>73</v>
      </c>
      <c r="B6934" s="89" t="s">
        <v>74</v>
      </c>
      <c r="C6934" s="89" t="s">
        <v>47</v>
      </c>
      <c r="D6934" s="90">
        <v>44915</v>
      </c>
      <c r="AI6934" s="89">
        <v>426</v>
      </c>
    </row>
    <row r="6935" spans="1:35" s="89" customFormat="1" x14ac:dyDescent="0.45">
      <c r="A6935" s="89" t="s">
        <v>73</v>
      </c>
      <c r="B6935" s="89" t="s">
        <v>74</v>
      </c>
      <c r="C6935" s="89" t="s">
        <v>47</v>
      </c>
      <c r="D6935" s="90">
        <v>44916</v>
      </c>
      <c r="AI6935" s="89">
        <v>426</v>
      </c>
    </row>
    <row r="6936" spans="1:35" s="89" customFormat="1" x14ac:dyDescent="0.45">
      <c r="A6936" s="89" t="s">
        <v>73</v>
      </c>
      <c r="B6936" s="89" t="s">
        <v>74</v>
      </c>
      <c r="C6936" s="89" t="s">
        <v>47</v>
      </c>
      <c r="D6936" s="90">
        <v>44917</v>
      </c>
      <c r="AI6936" s="89">
        <v>426</v>
      </c>
    </row>
    <row r="6937" spans="1:35" s="89" customFormat="1" x14ac:dyDescent="0.45">
      <c r="A6937" s="89" t="s">
        <v>73</v>
      </c>
      <c r="B6937" s="89" t="s">
        <v>74</v>
      </c>
      <c r="C6937" s="89" t="s">
        <v>47</v>
      </c>
      <c r="D6937" s="90">
        <v>44918</v>
      </c>
      <c r="AI6937" s="89">
        <v>426</v>
      </c>
    </row>
    <row r="6938" spans="1:35" s="89" customFormat="1" x14ac:dyDescent="0.45">
      <c r="A6938" s="89" t="s">
        <v>73</v>
      </c>
      <c r="B6938" s="89" t="s">
        <v>74</v>
      </c>
      <c r="C6938" s="89" t="s">
        <v>47</v>
      </c>
      <c r="D6938" s="90">
        <v>44919</v>
      </c>
      <c r="AI6938" s="89">
        <v>426</v>
      </c>
    </row>
    <row r="6939" spans="1:35" s="89" customFormat="1" x14ac:dyDescent="0.45">
      <c r="A6939" s="89" t="s">
        <v>73</v>
      </c>
      <c r="B6939" s="89" t="s">
        <v>74</v>
      </c>
      <c r="C6939" s="89" t="s">
        <v>47</v>
      </c>
      <c r="D6939" s="90">
        <v>44920</v>
      </c>
      <c r="AI6939" s="89">
        <v>426</v>
      </c>
    </row>
    <row r="6940" spans="1:35" s="89" customFormat="1" x14ac:dyDescent="0.45">
      <c r="A6940" s="89" t="s">
        <v>73</v>
      </c>
      <c r="B6940" s="89" t="s">
        <v>74</v>
      </c>
      <c r="C6940" s="89" t="s">
        <v>47</v>
      </c>
      <c r="D6940" s="90">
        <v>44921</v>
      </c>
      <c r="AI6940" s="89">
        <v>426</v>
      </c>
    </row>
    <row r="6941" spans="1:35" s="89" customFormat="1" x14ac:dyDescent="0.45">
      <c r="A6941" s="89" t="s">
        <v>73</v>
      </c>
      <c r="B6941" s="89" t="s">
        <v>74</v>
      </c>
      <c r="C6941" s="89" t="s">
        <v>47</v>
      </c>
      <c r="D6941" s="90">
        <v>44922</v>
      </c>
      <c r="AI6941" s="89">
        <v>426</v>
      </c>
    </row>
    <row r="6942" spans="1:35" s="89" customFormat="1" x14ac:dyDescent="0.45">
      <c r="A6942" s="89" t="s">
        <v>73</v>
      </c>
      <c r="B6942" s="89" t="s">
        <v>74</v>
      </c>
      <c r="C6942" s="89" t="s">
        <v>47</v>
      </c>
      <c r="D6942" s="90">
        <v>44923</v>
      </c>
      <c r="AI6942" s="89">
        <v>426</v>
      </c>
    </row>
    <row r="6943" spans="1:35" s="89" customFormat="1" x14ac:dyDescent="0.45">
      <c r="A6943" s="89" t="s">
        <v>73</v>
      </c>
      <c r="B6943" s="89" t="s">
        <v>74</v>
      </c>
      <c r="C6943" s="89" t="s">
        <v>47</v>
      </c>
      <c r="D6943" s="90">
        <v>44924</v>
      </c>
      <c r="AI6943" s="89">
        <v>426</v>
      </c>
    </row>
    <row r="6944" spans="1:35" s="89" customFormat="1" x14ac:dyDescent="0.45">
      <c r="A6944" s="89" t="s">
        <v>73</v>
      </c>
      <c r="B6944" s="89" t="s">
        <v>74</v>
      </c>
      <c r="C6944" s="89" t="s">
        <v>47</v>
      </c>
      <c r="D6944" s="90">
        <v>44925</v>
      </c>
      <c r="AI6944" s="89">
        <v>426</v>
      </c>
    </row>
    <row r="6945" spans="1:35" s="89" customFormat="1" x14ac:dyDescent="0.45">
      <c r="A6945" s="89" t="s">
        <v>73</v>
      </c>
      <c r="B6945" s="89" t="s">
        <v>74</v>
      </c>
      <c r="C6945" s="89" t="s">
        <v>47</v>
      </c>
      <c r="D6945" s="90">
        <v>44926</v>
      </c>
      <c r="AI6945" s="89">
        <v>426</v>
      </c>
    </row>
    <row r="6946" spans="1:35" s="89" customFormat="1" x14ac:dyDescent="0.45">
      <c r="A6946" s="89" t="s">
        <v>75</v>
      </c>
      <c r="B6946" s="89" t="s">
        <v>76</v>
      </c>
      <c r="C6946" s="89" t="s">
        <v>47</v>
      </c>
      <c r="D6946" s="90">
        <v>44562</v>
      </c>
      <c r="AI6946" s="89">
        <v>398.96269699999999</v>
      </c>
    </row>
    <row r="6947" spans="1:35" s="89" customFormat="1" x14ac:dyDescent="0.45">
      <c r="A6947" s="89" t="s">
        <v>75</v>
      </c>
      <c r="B6947" s="89" t="s">
        <v>76</v>
      </c>
      <c r="C6947" s="89" t="s">
        <v>47</v>
      </c>
      <c r="D6947" s="90">
        <v>44563</v>
      </c>
      <c r="AI6947" s="89">
        <v>398.96269699999999</v>
      </c>
    </row>
    <row r="6948" spans="1:35" s="89" customFormat="1" x14ac:dyDescent="0.45">
      <c r="A6948" s="89" t="s">
        <v>75</v>
      </c>
      <c r="B6948" s="89" t="s">
        <v>76</v>
      </c>
      <c r="C6948" s="89" t="s">
        <v>47</v>
      </c>
      <c r="D6948" s="90">
        <v>44564</v>
      </c>
      <c r="AI6948" s="89">
        <v>398.96269699999999</v>
      </c>
    </row>
    <row r="6949" spans="1:35" s="89" customFormat="1" x14ac:dyDescent="0.45">
      <c r="A6949" s="89" t="s">
        <v>75</v>
      </c>
      <c r="B6949" s="89" t="s">
        <v>76</v>
      </c>
      <c r="C6949" s="89" t="s">
        <v>47</v>
      </c>
      <c r="D6949" s="90">
        <v>44565</v>
      </c>
      <c r="AI6949" s="89">
        <v>398.96269699999999</v>
      </c>
    </row>
    <row r="6950" spans="1:35" s="89" customFormat="1" x14ac:dyDescent="0.45">
      <c r="A6950" s="89" t="s">
        <v>75</v>
      </c>
      <c r="B6950" s="89" t="s">
        <v>76</v>
      </c>
      <c r="C6950" s="89" t="s">
        <v>47</v>
      </c>
      <c r="D6950" s="90">
        <v>44566</v>
      </c>
      <c r="AI6950" s="89">
        <v>398.96269699999999</v>
      </c>
    </row>
    <row r="6951" spans="1:35" s="89" customFormat="1" x14ac:dyDescent="0.45">
      <c r="A6951" s="89" t="s">
        <v>75</v>
      </c>
      <c r="B6951" s="89" t="s">
        <v>76</v>
      </c>
      <c r="C6951" s="89" t="s">
        <v>47</v>
      </c>
      <c r="D6951" s="90">
        <v>44567</v>
      </c>
      <c r="AI6951" s="89">
        <v>398.96269699999999</v>
      </c>
    </row>
    <row r="6952" spans="1:35" s="89" customFormat="1" x14ac:dyDescent="0.45">
      <c r="A6952" s="89" t="s">
        <v>75</v>
      </c>
      <c r="B6952" s="89" t="s">
        <v>76</v>
      </c>
      <c r="C6952" s="89" t="s">
        <v>47</v>
      </c>
      <c r="D6952" s="90">
        <v>44568</v>
      </c>
      <c r="AI6952" s="89">
        <v>398.96269699999999</v>
      </c>
    </row>
    <row r="6953" spans="1:35" s="89" customFormat="1" x14ac:dyDescent="0.45">
      <c r="A6953" s="89" t="s">
        <v>75</v>
      </c>
      <c r="B6953" s="89" t="s">
        <v>76</v>
      </c>
      <c r="C6953" s="89" t="s">
        <v>47</v>
      </c>
      <c r="D6953" s="90">
        <v>44569</v>
      </c>
      <c r="AI6953" s="89">
        <v>398.96269699999999</v>
      </c>
    </row>
    <row r="6954" spans="1:35" s="89" customFormat="1" x14ac:dyDescent="0.45">
      <c r="A6954" s="89" t="s">
        <v>75</v>
      </c>
      <c r="B6954" s="89" t="s">
        <v>76</v>
      </c>
      <c r="C6954" s="89" t="s">
        <v>47</v>
      </c>
      <c r="D6954" s="90">
        <v>44570</v>
      </c>
      <c r="AI6954" s="89">
        <v>398.96269699999999</v>
      </c>
    </row>
    <row r="6955" spans="1:35" s="89" customFormat="1" x14ac:dyDescent="0.45">
      <c r="A6955" s="89" t="s">
        <v>75</v>
      </c>
      <c r="B6955" s="89" t="s">
        <v>76</v>
      </c>
      <c r="C6955" s="89" t="s">
        <v>47</v>
      </c>
      <c r="D6955" s="90">
        <v>44571</v>
      </c>
      <c r="AI6955" s="89">
        <v>398.96269699999999</v>
      </c>
    </row>
    <row r="6956" spans="1:35" s="89" customFormat="1" x14ac:dyDescent="0.45">
      <c r="A6956" s="89" t="s">
        <v>75</v>
      </c>
      <c r="B6956" s="89" t="s">
        <v>76</v>
      </c>
      <c r="C6956" s="89" t="s">
        <v>47</v>
      </c>
      <c r="D6956" s="90">
        <v>44572</v>
      </c>
      <c r="AI6956" s="89">
        <v>398.96269699999999</v>
      </c>
    </row>
    <row r="6957" spans="1:35" s="89" customFormat="1" x14ac:dyDescent="0.45">
      <c r="A6957" s="89" t="s">
        <v>75</v>
      </c>
      <c r="B6957" s="89" t="s">
        <v>76</v>
      </c>
      <c r="C6957" s="89" t="s">
        <v>47</v>
      </c>
      <c r="D6957" s="90">
        <v>44573</v>
      </c>
      <c r="AI6957" s="89">
        <v>398.96269699999999</v>
      </c>
    </row>
    <row r="6958" spans="1:35" s="89" customFormat="1" x14ac:dyDescent="0.45">
      <c r="A6958" s="89" t="s">
        <v>75</v>
      </c>
      <c r="B6958" s="89" t="s">
        <v>76</v>
      </c>
      <c r="C6958" s="89" t="s">
        <v>47</v>
      </c>
      <c r="D6958" s="90">
        <v>44574</v>
      </c>
      <c r="AI6958" s="89">
        <v>398.96269699999999</v>
      </c>
    </row>
    <row r="6959" spans="1:35" s="89" customFormat="1" x14ac:dyDescent="0.45">
      <c r="A6959" s="89" t="s">
        <v>75</v>
      </c>
      <c r="B6959" s="89" t="s">
        <v>76</v>
      </c>
      <c r="C6959" s="89" t="s">
        <v>47</v>
      </c>
      <c r="D6959" s="90">
        <v>44575</v>
      </c>
      <c r="AI6959" s="89">
        <v>398.96269699999999</v>
      </c>
    </row>
    <row r="6960" spans="1:35" s="89" customFormat="1" x14ac:dyDescent="0.45">
      <c r="A6960" s="89" t="s">
        <v>75</v>
      </c>
      <c r="B6960" s="89" t="s">
        <v>76</v>
      </c>
      <c r="C6960" s="89" t="s">
        <v>47</v>
      </c>
      <c r="D6960" s="90">
        <v>44576</v>
      </c>
      <c r="AI6960" s="89">
        <v>398.96269699999999</v>
      </c>
    </row>
    <row r="6961" spans="1:35" s="89" customFormat="1" x14ac:dyDescent="0.45">
      <c r="A6961" s="89" t="s">
        <v>75</v>
      </c>
      <c r="B6961" s="89" t="s">
        <v>76</v>
      </c>
      <c r="C6961" s="89" t="s">
        <v>47</v>
      </c>
      <c r="D6961" s="90">
        <v>44577</v>
      </c>
      <c r="AI6961" s="89">
        <v>398.96269699999999</v>
      </c>
    </row>
    <row r="6962" spans="1:35" s="89" customFormat="1" x14ac:dyDescent="0.45">
      <c r="A6962" s="89" t="s">
        <v>75</v>
      </c>
      <c r="B6962" s="89" t="s">
        <v>76</v>
      </c>
      <c r="C6962" s="89" t="s">
        <v>47</v>
      </c>
      <c r="D6962" s="90">
        <v>44578</v>
      </c>
      <c r="AI6962" s="89">
        <v>398.96269699999999</v>
      </c>
    </row>
    <row r="6963" spans="1:35" s="89" customFormat="1" x14ac:dyDescent="0.45">
      <c r="A6963" s="89" t="s">
        <v>75</v>
      </c>
      <c r="B6963" s="89" t="s">
        <v>76</v>
      </c>
      <c r="C6963" s="89" t="s">
        <v>47</v>
      </c>
      <c r="D6963" s="90">
        <v>44579</v>
      </c>
      <c r="AI6963" s="89">
        <v>398.96269699999999</v>
      </c>
    </row>
    <row r="6964" spans="1:35" s="89" customFormat="1" x14ac:dyDescent="0.45">
      <c r="A6964" s="89" t="s">
        <v>75</v>
      </c>
      <c r="B6964" s="89" t="s">
        <v>76</v>
      </c>
      <c r="C6964" s="89" t="s">
        <v>47</v>
      </c>
      <c r="D6964" s="90">
        <v>44580</v>
      </c>
      <c r="AI6964" s="89">
        <v>398.96269699999999</v>
      </c>
    </row>
    <row r="6965" spans="1:35" s="89" customFormat="1" x14ac:dyDescent="0.45">
      <c r="A6965" s="89" t="s">
        <v>75</v>
      </c>
      <c r="B6965" s="89" t="s">
        <v>76</v>
      </c>
      <c r="C6965" s="89" t="s">
        <v>47</v>
      </c>
      <c r="D6965" s="90">
        <v>44581</v>
      </c>
      <c r="AI6965" s="89">
        <v>398.96269699999999</v>
      </c>
    </row>
    <row r="6966" spans="1:35" s="89" customFormat="1" x14ac:dyDescent="0.45">
      <c r="A6966" s="89" t="s">
        <v>75</v>
      </c>
      <c r="B6966" s="89" t="s">
        <v>76</v>
      </c>
      <c r="C6966" s="89" t="s">
        <v>47</v>
      </c>
      <c r="D6966" s="90">
        <v>44582</v>
      </c>
      <c r="AI6966" s="89">
        <v>398.96269699999999</v>
      </c>
    </row>
    <row r="6967" spans="1:35" s="89" customFormat="1" x14ac:dyDescent="0.45">
      <c r="A6967" s="89" t="s">
        <v>75</v>
      </c>
      <c r="B6967" s="89" t="s">
        <v>76</v>
      </c>
      <c r="C6967" s="89" t="s">
        <v>47</v>
      </c>
      <c r="D6967" s="90">
        <v>44583</v>
      </c>
      <c r="AI6967" s="89">
        <v>398.96269699999999</v>
      </c>
    </row>
    <row r="6968" spans="1:35" s="89" customFormat="1" x14ac:dyDescent="0.45">
      <c r="A6968" s="89" t="s">
        <v>75</v>
      </c>
      <c r="B6968" s="89" t="s">
        <v>76</v>
      </c>
      <c r="C6968" s="89" t="s">
        <v>47</v>
      </c>
      <c r="D6968" s="90">
        <v>44584</v>
      </c>
      <c r="AI6968" s="89">
        <v>398.96269699999999</v>
      </c>
    </row>
    <row r="6969" spans="1:35" s="89" customFormat="1" x14ac:dyDescent="0.45">
      <c r="A6969" s="89" t="s">
        <v>75</v>
      </c>
      <c r="B6969" s="89" t="s">
        <v>76</v>
      </c>
      <c r="C6969" s="89" t="s">
        <v>47</v>
      </c>
      <c r="D6969" s="90">
        <v>44585</v>
      </c>
      <c r="AI6969" s="89">
        <v>398.96269699999999</v>
      </c>
    </row>
    <row r="6970" spans="1:35" s="89" customFormat="1" x14ac:dyDescent="0.45">
      <c r="A6970" s="89" t="s">
        <v>75</v>
      </c>
      <c r="B6970" s="89" t="s">
        <v>76</v>
      </c>
      <c r="C6970" s="89" t="s">
        <v>47</v>
      </c>
      <c r="D6970" s="90">
        <v>44586</v>
      </c>
      <c r="AI6970" s="89">
        <v>398.96269699999999</v>
      </c>
    </row>
    <row r="6971" spans="1:35" s="89" customFormat="1" x14ac:dyDescent="0.45">
      <c r="A6971" s="89" t="s">
        <v>75</v>
      </c>
      <c r="B6971" s="89" t="s">
        <v>76</v>
      </c>
      <c r="C6971" s="89" t="s">
        <v>47</v>
      </c>
      <c r="D6971" s="90">
        <v>44587</v>
      </c>
      <c r="AI6971" s="89">
        <v>398.96269699999999</v>
      </c>
    </row>
    <row r="6972" spans="1:35" s="89" customFormat="1" x14ac:dyDescent="0.45">
      <c r="A6972" s="89" t="s">
        <v>75</v>
      </c>
      <c r="B6972" s="89" t="s">
        <v>76</v>
      </c>
      <c r="C6972" s="89" t="s">
        <v>47</v>
      </c>
      <c r="D6972" s="90">
        <v>44588</v>
      </c>
      <c r="AI6972" s="89">
        <v>398.96269699999999</v>
      </c>
    </row>
    <row r="6973" spans="1:35" s="89" customFormat="1" x14ac:dyDescent="0.45">
      <c r="A6973" s="89" t="s">
        <v>75</v>
      </c>
      <c r="B6973" s="89" t="s">
        <v>76</v>
      </c>
      <c r="C6973" s="89" t="s">
        <v>47</v>
      </c>
      <c r="D6973" s="90">
        <v>44589</v>
      </c>
      <c r="AI6973" s="89">
        <v>398.96269699999999</v>
      </c>
    </row>
    <row r="6974" spans="1:35" s="89" customFormat="1" x14ac:dyDescent="0.45">
      <c r="A6974" s="89" t="s">
        <v>75</v>
      </c>
      <c r="B6974" s="89" t="s">
        <v>76</v>
      </c>
      <c r="C6974" s="89" t="s">
        <v>47</v>
      </c>
      <c r="D6974" s="90">
        <v>44590</v>
      </c>
      <c r="AI6974" s="89">
        <v>398.96269699999999</v>
      </c>
    </row>
    <row r="6975" spans="1:35" s="89" customFormat="1" x14ac:dyDescent="0.45">
      <c r="A6975" s="89" t="s">
        <v>75</v>
      </c>
      <c r="B6975" s="89" t="s">
        <v>76</v>
      </c>
      <c r="C6975" s="89" t="s">
        <v>47</v>
      </c>
      <c r="D6975" s="90">
        <v>44591</v>
      </c>
      <c r="AI6975" s="89">
        <v>398.96269699999999</v>
      </c>
    </row>
    <row r="6976" spans="1:35" s="89" customFormat="1" x14ac:dyDescent="0.45">
      <c r="A6976" s="89" t="s">
        <v>75</v>
      </c>
      <c r="B6976" s="89" t="s">
        <v>76</v>
      </c>
      <c r="C6976" s="89" t="s">
        <v>47</v>
      </c>
      <c r="D6976" s="90">
        <v>44592</v>
      </c>
      <c r="AI6976" s="89">
        <v>398.96269699999999</v>
      </c>
    </row>
    <row r="6977" spans="1:35" s="89" customFormat="1" x14ac:dyDescent="0.45">
      <c r="A6977" s="89" t="s">
        <v>75</v>
      </c>
      <c r="B6977" s="89" t="s">
        <v>76</v>
      </c>
      <c r="C6977" s="89" t="s">
        <v>47</v>
      </c>
      <c r="D6977" s="90">
        <v>44593</v>
      </c>
      <c r="AI6977" s="89">
        <v>398.96269699999999</v>
      </c>
    </row>
    <row r="6978" spans="1:35" s="89" customFormat="1" x14ac:dyDescent="0.45">
      <c r="A6978" s="89" t="s">
        <v>75</v>
      </c>
      <c r="B6978" s="89" t="s">
        <v>76</v>
      </c>
      <c r="C6978" s="89" t="s">
        <v>47</v>
      </c>
      <c r="D6978" s="90">
        <v>44594</v>
      </c>
      <c r="AI6978" s="89">
        <v>398.96269699999999</v>
      </c>
    </row>
    <row r="6979" spans="1:35" s="89" customFormat="1" x14ac:dyDescent="0.45">
      <c r="A6979" s="89" t="s">
        <v>75</v>
      </c>
      <c r="B6979" s="89" t="s">
        <v>76</v>
      </c>
      <c r="C6979" s="89" t="s">
        <v>47</v>
      </c>
      <c r="D6979" s="90">
        <v>44595</v>
      </c>
      <c r="AI6979" s="89">
        <v>398.96269699999999</v>
      </c>
    </row>
    <row r="6980" spans="1:35" s="89" customFormat="1" x14ac:dyDescent="0.45">
      <c r="A6980" s="89" t="s">
        <v>75</v>
      </c>
      <c r="B6980" s="89" t="s">
        <v>76</v>
      </c>
      <c r="C6980" s="89" t="s">
        <v>47</v>
      </c>
      <c r="D6980" s="90">
        <v>44596</v>
      </c>
      <c r="AI6980" s="89">
        <v>398.96269699999999</v>
      </c>
    </row>
    <row r="6981" spans="1:35" s="89" customFormat="1" x14ac:dyDescent="0.45">
      <c r="A6981" s="89" t="s">
        <v>75</v>
      </c>
      <c r="B6981" s="89" t="s">
        <v>76</v>
      </c>
      <c r="C6981" s="89" t="s">
        <v>47</v>
      </c>
      <c r="D6981" s="90">
        <v>44597</v>
      </c>
      <c r="AI6981" s="89">
        <v>398.96269699999999</v>
      </c>
    </row>
    <row r="6982" spans="1:35" s="89" customFormat="1" x14ac:dyDescent="0.45">
      <c r="A6982" s="89" t="s">
        <v>75</v>
      </c>
      <c r="B6982" s="89" t="s">
        <v>76</v>
      </c>
      <c r="C6982" s="89" t="s">
        <v>47</v>
      </c>
      <c r="D6982" s="90">
        <v>44598</v>
      </c>
      <c r="AI6982" s="89">
        <v>398.96269699999999</v>
      </c>
    </row>
    <row r="6983" spans="1:35" s="89" customFormat="1" x14ac:dyDescent="0.45">
      <c r="A6983" s="89" t="s">
        <v>75</v>
      </c>
      <c r="B6983" s="89" t="s">
        <v>76</v>
      </c>
      <c r="C6983" s="89" t="s">
        <v>47</v>
      </c>
      <c r="D6983" s="90">
        <v>44599</v>
      </c>
      <c r="AI6983" s="89">
        <v>398.96269699999999</v>
      </c>
    </row>
    <row r="6984" spans="1:35" s="89" customFormat="1" x14ac:dyDescent="0.45">
      <c r="A6984" s="89" t="s">
        <v>75</v>
      </c>
      <c r="B6984" s="89" t="s">
        <v>76</v>
      </c>
      <c r="C6984" s="89" t="s">
        <v>47</v>
      </c>
      <c r="D6984" s="90">
        <v>44600</v>
      </c>
      <c r="AI6984" s="89">
        <v>398.96269699999999</v>
      </c>
    </row>
    <row r="6985" spans="1:35" s="89" customFormat="1" x14ac:dyDescent="0.45">
      <c r="A6985" s="89" t="s">
        <v>75</v>
      </c>
      <c r="B6985" s="89" t="s">
        <v>76</v>
      </c>
      <c r="C6985" s="89" t="s">
        <v>47</v>
      </c>
      <c r="D6985" s="90">
        <v>44601</v>
      </c>
      <c r="AI6985" s="89">
        <v>398.96269699999999</v>
      </c>
    </row>
    <row r="6986" spans="1:35" s="89" customFormat="1" x14ac:dyDescent="0.45">
      <c r="A6986" s="89" t="s">
        <v>75</v>
      </c>
      <c r="B6986" s="89" t="s">
        <v>76</v>
      </c>
      <c r="C6986" s="89" t="s">
        <v>47</v>
      </c>
      <c r="D6986" s="90">
        <v>44602</v>
      </c>
      <c r="AI6986" s="89">
        <v>398.96269699999999</v>
      </c>
    </row>
    <row r="6987" spans="1:35" s="89" customFormat="1" x14ac:dyDescent="0.45">
      <c r="A6987" s="89" t="s">
        <v>75</v>
      </c>
      <c r="B6987" s="89" t="s">
        <v>76</v>
      </c>
      <c r="C6987" s="89" t="s">
        <v>47</v>
      </c>
      <c r="D6987" s="90">
        <v>44603</v>
      </c>
      <c r="AI6987" s="89">
        <v>398.96269699999999</v>
      </c>
    </row>
    <row r="6988" spans="1:35" s="89" customFormat="1" x14ac:dyDescent="0.45">
      <c r="A6988" s="89" t="s">
        <v>75</v>
      </c>
      <c r="B6988" s="89" t="s">
        <v>76</v>
      </c>
      <c r="C6988" s="89" t="s">
        <v>47</v>
      </c>
      <c r="D6988" s="90">
        <v>44604</v>
      </c>
      <c r="AI6988" s="89">
        <v>398.96269699999999</v>
      </c>
    </row>
    <row r="6989" spans="1:35" s="89" customFormat="1" x14ac:dyDescent="0.45">
      <c r="A6989" s="89" t="s">
        <v>75</v>
      </c>
      <c r="B6989" s="89" t="s">
        <v>76</v>
      </c>
      <c r="C6989" s="89" t="s">
        <v>47</v>
      </c>
      <c r="D6989" s="90">
        <v>44605</v>
      </c>
      <c r="AI6989" s="89">
        <v>398.96269699999999</v>
      </c>
    </row>
    <row r="6990" spans="1:35" s="89" customFormat="1" x14ac:dyDescent="0.45">
      <c r="A6990" s="89" t="s">
        <v>75</v>
      </c>
      <c r="B6990" s="89" t="s">
        <v>76</v>
      </c>
      <c r="C6990" s="89" t="s">
        <v>47</v>
      </c>
      <c r="D6990" s="90">
        <v>44606</v>
      </c>
      <c r="AI6990" s="89">
        <v>398.96269699999999</v>
      </c>
    </row>
    <row r="6991" spans="1:35" s="89" customFormat="1" x14ac:dyDescent="0.45">
      <c r="A6991" s="89" t="s">
        <v>75</v>
      </c>
      <c r="B6991" s="89" t="s">
        <v>76</v>
      </c>
      <c r="C6991" s="89" t="s">
        <v>47</v>
      </c>
      <c r="D6991" s="90">
        <v>44607</v>
      </c>
      <c r="AI6991" s="89">
        <v>398.96269699999999</v>
      </c>
    </row>
    <row r="6992" spans="1:35" s="89" customFormat="1" x14ac:dyDescent="0.45">
      <c r="A6992" s="89" t="s">
        <v>75</v>
      </c>
      <c r="B6992" s="89" t="s">
        <v>76</v>
      </c>
      <c r="C6992" s="89" t="s">
        <v>47</v>
      </c>
      <c r="D6992" s="90">
        <v>44608</v>
      </c>
      <c r="AI6992" s="89">
        <v>398.96269699999999</v>
      </c>
    </row>
    <row r="6993" spans="1:35" s="89" customFormat="1" x14ac:dyDescent="0.45">
      <c r="A6993" s="89" t="s">
        <v>75</v>
      </c>
      <c r="B6993" s="89" t="s">
        <v>76</v>
      </c>
      <c r="C6993" s="89" t="s">
        <v>47</v>
      </c>
      <c r="D6993" s="90">
        <v>44609</v>
      </c>
      <c r="AI6993" s="89">
        <v>398.96269699999999</v>
      </c>
    </row>
    <row r="6994" spans="1:35" s="89" customFormat="1" x14ac:dyDescent="0.45">
      <c r="A6994" s="89" t="s">
        <v>75</v>
      </c>
      <c r="B6994" s="89" t="s">
        <v>76</v>
      </c>
      <c r="C6994" s="89" t="s">
        <v>47</v>
      </c>
      <c r="D6994" s="90">
        <v>44610</v>
      </c>
      <c r="AI6994" s="89">
        <v>398.96269699999999</v>
      </c>
    </row>
    <row r="6995" spans="1:35" s="89" customFormat="1" x14ac:dyDescent="0.45">
      <c r="A6995" s="89" t="s">
        <v>75</v>
      </c>
      <c r="B6995" s="89" t="s">
        <v>76</v>
      </c>
      <c r="C6995" s="89" t="s">
        <v>47</v>
      </c>
      <c r="D6995" s="90">
        <v>44611</v>
      </c>
      <c r="AI6995" s="89">
        <v>398.96269699999999</v>
      </c>
    </row>
    <row r="6996" spans="1:35" s="89" customFormat="1" x14ac:dyDescent="0.45">
      <c r="A6996" s="89" t="s">
        <v>75</v>
      </c>
      <c r="B6996" s="89" t="s">
        <v>76</v>
      </c>
      <c r="C6996" s="89" t="s">
        <v>47</v>
      </c>
      <c r="D6996" s="90">
        <v>44612</v>
      </c>
      <c r="AI6996" s="89">
        <v>398.96269699999999</v>
      </c>
    </row>
    <row r="6997" spans="1:35" s="89" customFormat="1" x14ac:dyDescent="0.45">
      <c r="A6997" s="89" t="s">
        <v>75</v>
      </c>
      <c r="B6997" s="89" t="s">
        <v>76</v>
      </c>
      <c r="C6997" s="89" t="s">
        <v>47</v>
      </c>
      <c r="D6997" s="90">
        <v>44613</v>
      </c>
      <c r="AI6997" s="89">
        <v>398.96269699999999</v>
      </c>
    </row>
    <row r="6998" spans="1:35" s="89" customFormat="1" x14ac:dyDescent="0.45">
      <c r="A6998" s="89" t="s">
        <v>75</v>
      </c>
      <c r="B6998" s="89" t="s">
        <v>76</v>
      </c>
      <c r="C6998" s="89" t="s">
        <v>47</v>
      </c>
      <c r="D6998" s="90">
        <v>44614</v>
      </c>
      <c r="AI6998" s="89">
        <v>398.96269699999999</v>
      </c>
    </row>
    <row r="6999" spans="1:35" s="89" customFormat="1" x14ac:dyDescent="0.45">
      <c r="A6999" s="89" t="s">
        <v>75</v>
      </c>
      <c r="B6999" s="89" t="s">
        <v>76</v>
      </c>
      <c r="C6999" s="89" t="s">
        <v>47</v>
      </c>
      <c r="D6999" s="90">
        <v>44615</v>
      </c>
      <c r="AI6999" s="89">
        <v>398.96269699999999</v>
      </c>
    </row>
    <row r="7000" spans="1:35" s="89" customFormat="1" x14ac:dyDescent="0.45">
      <c r="A7000" s="89" t="s">
        <v>75</v>
      </c>
      <c r="B7000" s="89" t="s">
        <v>76</v>
      </c>
      <c r="C7000" s="89" t="s">
        <v>47</v>
      </c>
      <c r="D7000" s="90">
        <v>44616</v>
      </c>
      <c r="AI7000" s="89">
        <v>398.96269699999999</v>
      </c>
    </row>
    <row r="7001" spans="1:35" s="89" customFormat="1" x14ac:dyDescent="0.45">
      <c r="A7001" s="89" t="s">
        <v>75</v>
      </c>
      <c r="B7001" s="89" t="s">
        <v>76</v>
      </c>
      <c r="C7001" s="89" t="s">
        <v>47</v>
      </c>
      <c r="D7001" s="90">
        <v>44617</v>
      </c>
      <c r="AI7001" s="89">
        <v>398.96269699999999</v>
      </c>
    </row>
    <row r="7002" spans="1:35" s="89" customFormat="1" x14ac:dyDescent="0.45">
      <c r="A7002" s="89" t="s">
        <v>75</v>
      </c>
      <c r="B7002" s="89" t="s">
        <v>76</v>
      </c>
      <c r="C7002" s="89" t="s">
        <v>47</v>
      </c>
      <c r="D7002" s="90">
        <v>44618</v>
      </c>
      <c r="AI7002" s="89">
        <v>398.96269699999999</v>
      </c>
    </row>
    <row r="7003" spans="1:35" s="89" customFormat="1" x14ac:dyDescent="0.45">
      <c r="A7003" s="89" t="s">
        <v>75</v>
      </c>
      <c r="B7003" s="89" t="s">
        <v>76</v>
      </c>
      <c r="C7003" s="89" t="s">
        <v>47</v>
      </c>
      <c r="D7003" s="90">
        <v>44619</v>
      </c>
      <c r="AI7003" s="89">
        <v>398.96269699999999</v>
      </c>
    </row>
    <row r="7004" spans="1:35" s="89" customFormat="1" x14ac:dyDescent="0.45">
      <c r="A7004" s="89" t="s">
        <v>75</v>
      </c>
      <c r="B7004" s="89" t="s">
        <v>76</v>
      </c>
      <c r="C7004" s="89" t="s">
        <v>47</v>
      </c>
      <c r="D7004" s="90">
        <v>44620</v>
      </c>
      <c r="AI7004" s="89">
        <v>398.96269699999999</v>
      </c>
    </row>
    <row r="7005" spans="1:35" s="89" customFormat="1" x14ac:dyDescent="0.45">
      <c r="A7005" s="89" t="s">
        <v>75</v>
      </c>
      <c r="B7005" s="89" t="s">
        <v>76</v>
      </c>
      <c r="C7005" s="89" t="s">
        <v>47</v>
      </c>
      <c r="D7005" s="90">
        <v>44621</v>
      </c>
      <c r="AI7005" s="89">
        <v>398.96269699999999</v>
      </c>
    </row>
    <row r="7006" spans="1:35" s="89" customFormat="1" x14ac:dyDescent="0.45">
      <c r="A7006" s="89" t="s">
        <v>75</v>
      </c>
      <c r="B7006" s="89" t="s">
        <v>76</v>
      </c>
      <c r="C7006" s="89" t="s">
        <v>47</v>
      </c>
      <c r="D7006" s="90">
        <v>44622</v>
      </c>
      <c r="AI7006" s="89">
        <v>398.96269699999999</v>
      </c>
    </row>
    <row r="7007" spans="1:35" s="89" customFormat="1" x14ac:dyDescent="0.45">
      <c r="A7007" s="89" t="s">
        <v>75</v>
      </c>
      <c r="B7007" s="89" t="s">
        <v>76</v>
      </c>
      <c r="C7007" s="89" t="s">
        <v>47</v>
      </c>
      <c r="D7007" s="90">
        <v>44623</v>
      </c>
      <c r="AI7007" s="89">
        <v>398.96269699999999</v>
      </c>
    </row>
    <row r="7008" spans="1:35" s="89" customFormat="1" x14ac:dyDescent="0.45">
      <c r="A7008" s="89" t="s">
        <v>75</v>
      </c>
      <c r="B7008" s="89" t="s">
        <v>76</v>
      </c>
      <c r="C7008" s="89" t="s">
        <v>47</v>
      </c>
      <c r="D7008" s="90">
        <v>44624</v>
      </c>
      <c r="AI7008" s="89">
        <v>398.96269699999999</v>
      </c>
    </row>
    <row r="7009" spans="1:35" s="89" customFormat="1" x14ac:dyDescent="0.45">
      <c r="A7009" s="89" t="s">
        <v>75</v>
      </c>
      <c r="B7009" s="89" t="s">
        <v>76</v>
      </c>
      <c r="C7009" s="89" t="s">
        <v>47</v>
      </c>
      <c r="D7009" s="90">
        <v>44625</v>
      </c>
      <c r="AI7009" s="89">
        <v>398.96269699999999</v>
      </c>
    </row>
    <row r="7010" spans="1:35" s="89" customFormat="1" x14ac:dyDescent="0.45">
      <c r="A7010" s="89" t="s">
        <v>75</v>
      </c>
      <c r="B7010" s="89" t="s">
        <v>76</v>
      </c>
      <c r="C7010" s="89" t="s">
        <v>47</v>
      </c>
      <c r="D7010" s="90">
        <v>44626</v>
      </c>
      <c r="AI7010" s="89">
        <v>398.96269699999999</v>
      </c>
    </row>
    <row r="7011" spans="1:35" s="89" customFormat="1" x14ac:dyDescent="0.45">
      <c r="A7011" s="89" t="s">
        <v>75</v>
      </c>
      <c r="B7011" s="89" t="s">
        <v>76</v>
      </c>
      <c r="C7011" s="89" t="s">
        <v>47</v>
      </c>
      <c r="D7011" s="90">
        <v>44627</v>
      </c>
      <c r="AI7011" s="89">
        <v>398.96269699999999</v>
      </c>
    </row>
    <row r="7012" spans="1:35" s="89" customFormat="1" x14ac:dyDescent="0.45">
      <c r="A7012" s="89" t="s">
        <v>75</v>
      </c>
      <c r="B7012" s="89" t="s">
        <v>76</v>
      </c>
      <c r="C7012" s="89" t="s">
        <v>47</v>
      </c>
      <c r="D7012" s="90">
        <v>44628</v>
      </c>
      <c r="AI7012" s="89">
        <v>398.96269699999999</v>
      </c>
    </row>
    <row r="7013" spans="1:35" s="89" customFormat="1" x14ac:dyDescent="0.45">
      <c r="A7013" s="89" t="s">
        <v>75</v>
      </c>
      <c r="B7013" s="89" t="s">
        <v>76</v>
      </c>
      <c r="C7013" s="89" t="s">
        <v>47</v>
      </c>
      <c r="D7013" s="90">
        <v>44629</v>
      </c>
      <c r="AI7013" s="89">
        <v>398.96269699999999</v>
      </c>
    </row>
    <row r="7014" spans="1:35" s="89" customFormat="1" x14ac:dyDescent="0.45">
      <c r="A7014" s="89" t="s">
        <v>75</v>
      </c>
      <c r="B7014" s="89" t="s">
        <v>76</v>
      </c>
      <c r="C7014" s="89" t="s">
        <v>47</v>
      </c>
      <c r="D7014" s="90">
        <v>44630</v>
      </c>
      <c r="AI7014" s="89">
        <v>398.96269699999999</v>
      </c>
    </row>
    <row r="7015" spans="1:35" s="89" customFormat="1" x14ac:dyDescent="0.45">
      <c r="A7015" s="89" t="s">
        <v>75</v>
      </c>
      <c r="B7015" s="89" t="s">
        <v>76</v>
      </c>
      <c r="C7015" s="89" t="s">
        <v>47</v>
      </c>
      <c r="D7015" s="90">
        <v>44631</v>
      </c>
      <c r="AI7015" s="89">
        <v>398.96269699999999</v>
      </c>
    </row>
    <row r="7016" spans="1:35" s="89" customFormat="1" x14ac:dyDescent="0.45">
      <c r="A7016" s="89" t="s">
        <v>75</v>
      </c>
      <c r="B7016" s="89" t="s">
        <v>76</v>
      </c>
      <c r="C7016" s="89" t="s">
        <v>47</v>
      </c>
      <c r="D7016" s="90">
        <v>44632</v>
      </c>
      <c r="AI7016" s="89">
        <v>398.96269699999999</v>
      </c>
    </row>
    <row r="7017" spans="1:35" s="89" customFormat="1" x14ac:dyDescent="0.45">
      <c r="A7017" s="89" t="s">
        <v>75</v>
      </c>
      <c r="B7017" s="89" t="s">
        <v>76</v>
      </c>
      <c r="C7017" s="89" t="s">
        <v>47</v>
      </c>
      <c r="D7017" s="90">
        <v>44633</v>
      </c>
      <c r="AI7017" s="89">
        <v>398.96269699999999</v>
      </c>
    </row>
    <row r="7018" spans="1:35" s="89" customFormat="1" x14ac:dyDescent="0.45">
      <c r="A7018" s="89" t="s">
        <v>75</v>
      </c>
      <c r="B7018" s="89" t="s">
        <v>76</v>
      </c>
      <c r="C7018" s="89" t="s">
        <v>47</v>
      </c>
      <c r="D7018" s="90">
        <v>44634</v>
      </c>
      <c r="AI7018" s="89">
        <v>398.96269699999999</v>
      </c>
    </row>
    <row r="7019" spans="1:35" s="89" customFormat="1" x14ac:dyDescent="0.45">
      <c r="A7019" s="89" t="s">
        <v>75</v>
      </c>
      <c r="B7019" s="89" t="s">
        <v>76</v>
      </c>
      <c r="C7019" s="89" t="s">
        <v>47</v>
      </c>
      <c r="D7019" s="90">
        <v>44635</v>
      </c>
      <c r="AI7019" s="89">
        <v>398.96269699999999</v>
      </c>
    </row>
    <row r="7020" spans="1:35" s="89" customFormat="1" x14ac:dyDescent="0.45">
      <c r="A7020" s="89" t="s">
        <v>75</v>
      </c>
      <c r="B7020" s="89" t="s">
        <v>76</v>
      </c>
      <c r="C7020" s="89" t="s">
        <v>47</v>
      </c>
      <c r="D7020" s="90">
        <v>44636</v>
      </c>
      <c r="AI7020" s="89">
        <v>398.96269699999999</v>
      </c>
    </row>
    <row r="7021" spans="1:35" s="89" customFormat="1" x14ac:dyDescent="0.45">
      <c r="A7021" s="89" t="s">
        <v>75</v>
      </c>
      <c r="B7021" s="89" t="s">
        <v>76</v>
      </c>
      <c r="C7021" s="89" t="s">
        <v>47</v>
      </c>
      <c r="D7021" s="90">
        <v>44637</v>
      </c>
      <c r="AI7021" s="89">
        <v>398.96269699999999</v>
      </c>
    </row>
    <row r="7022" spans="1:35" s="89" customFormat="1" x14ac:dyDescent="0.45">
      <c r="A7022" s="89" t="s">
        <v>75</v>
      </c>
      <c r="B7022" s="89" t="s">
        <v>76</v>
      </c>
      <c r="C7022" s="89" t="s">
        <v>47</v>
      </c>
      <c r="D7022" s="90">
        <v>44638</v>
      </c>
      <c r="AI7022" s="89">
        <v>398.96269699999999</v>
      </c>
    </row>
    <row r="7023" spans="1:35" s="89" customFormat="1" x14ac:dyDescent="0.45">
      <c r="A7023" s="89" t="s">
        <v>75</v>
      </c>
      <c r="B7023" s="89" t="s">
        <v>76</v>
      </c>
      <c r="C7023" s="89" t="s">
        <v>47</v>
      </c>
      <c r="D7023" s="90">
        <v>44639</v>
      </c>
      <c r="AI7023" s="89">
        <v>398.96269699999999</v>
      </c>
    </row>
    <row r="7024" spans="1:35" s="89" customFormat="1" x14ac:dyDescent="0.45">
      <c r="A7024" s="89" t="s">
        <v>75</v>
      </c>
      <c r="B7024" s="89" t="s">
        <v>76</v>
      </c>
      <c r="C7024" s="89" t="s">
        <v>47</v>
      </c>
      <c r="D7024" s="90">
        <v>44640</v>
      </c>
      <c r="AI7024" s="89">
        <v>398.96269699999999</v>
      </c>
    </row>
    <row r="7025" spans="1:35" s="89" customFormat="1" x14ac:dyDescent="0.45">
      <c r="A7025" s="89" t="s">
        <v>75</v>
      </c>
      <c r="B7025" s="89" t="s">
        <v>76</v>
      </c>
      <c r="C7025" s="89" t="s">
        <v>47</v>
      </c>
      <c r="D7025" s="90">
        <v>44641</v>
      </c>
      <c r="AI7025" s="89">
        <v>398.96269699999999</v>
      </c>
    </row>
    <row r="7026" spans="1:35" s="89" customFormat="1" x14ac:dyDescent="0.45">
      <c r="A7026" s="89" t="s">
        <v>75</v>
      </c>
      <c r="B7026" s="89" t="s">
        <v>76</v>
      </c>
      <c r="C7026" s="89" t="s">
        <v>47</v>
      </c>
      <c r="D7026" s="90">
        <v>44642</v>
      </c>
      <c r="AI7026" s="89">
        <v>398.96269699999999</v>
      </c>
    </row>
    <row r="7027" spans="1:35" s="89" customFormat="1" x14ac:dyDescent="0.45">
      <c r="A7027" s="89" t="s">
        <v>75</v>
      </c>
      <c r="B7027" s="89" t="s">
        <v>76</v>
      </c>
      <c r="C7027" s="89" t="s">
        <v>47</v>
      </c>
      <c r="D7027" s="90">
        <v>44643</v>
      </c>
      <c r="AI7027" s="89">
        <v>398.96269699999999</v>
      </c>
    </row>
    <row r="7028" spans="1:35" s="89" customFormat="1" x14ac:dyDescent="0.45">
      <c r="A7028" s="89" t="s">
        <v>75</v>
      </c>
      <c r="B7028" s="89" t="s">
        <v>76</v>
      </c>
      <c r="C7028" s="89" t="s">
        <v>47</v>
      </c>
      <c r="D7028" s="90">
        <v>44644</v>
      </c>
      <c r="AI7028" s="89">
        <v>398.96269699999999</v>
      </c>
    </row>
    <row r="7029" spans="1:35" s="89" customFormat="1" x14ac:dyDescent="0.45">
      <c r="A7029" s="89" t="s">
        <v>75</v>
      </c>
      <c r="B7029" s="89" t="s">
        <v>76</v>
      </c>
      <c r="C7029" s="89" t="s">
        <v>47</v>
      </c>
      <c r="D7029" s="90">
        <v>44645</v>
      </c>
      <c r="AI7029" s="89">
        <v>398.96269699999999</v>
      </c>
    </row>
    <row r="7030" spans="1:35" s="89" customFormat="1" x14ac:dyDescent="0.45">
      <c r="A7030" s="89" t="s">
        <v>75</v>
      </c>
      <c r="B7030" s="89" t="s">
        <v>76</v>
      </c>
      <c r="C7030" s="89" t="s">
        <v>47</v>
      </c>
      <c r="D7030" s="90">
        <v>44646</v>
      </c>
      <c r="AI7030" s="89">
        <v>382.3392513</v>
      </c>
    </row>
    <row r="7031" spans="1:35" s="89" customFormat="1" x14ac:dyDescent="0.45">
      <c r="A7031" s="89" t="s">
        <v>75</v>
      </c>
      <c r="B7031" s="89" t="s">
        <v>76</v>
      </c>
      <c r="C7031" s="89" t="s">
        <v>47</v>
      </c>
      <c r="D7031" s="90">
        <v>44647</v>
      </c>
      <c r="AI7031" s="89">
        <v>398.96269699999999</v>
      </c>
    </row>
    <row r="7032" spans="1:35" s="89" customFormat="1" x14ac:dyDescent="0.45">
      <c r="A7032" s="89" t="s">
        <v>75</v>
      </c>
      <c r="B7032" s="89" t="s">
        <v>76</v>
      </c>
      <c r="C7032" s="89" t="s">
        <v>47</v>
      </c>
      <c r="D7032" s="90">
        <v>44648</v>
      </c>
      <c r="AI7032" s="89">
        <v>398.96269699999999</v>
      </c>
    </row>
    <row r="7033" spans="1:35" s="89" customFormat="1" x14ac:dyDescent="0.45">
      <c r="A7033" s="89" t="s">
        <v>75</v>
      </c>
      <c r="B7033" s="89" t="s">
        <v>76</v>
      </c>
      <c r="C7033" s="89" t="s">
        <v>47</v>
      </c>
      <c r="D7033" s="90">
        <v>44649</v>
      </c>
      <c r="AI7033" s="89">
        <v>398.96269699999999</v>
      </c>
    </row>
    <row r="7034" spans="1:35" s="89" customFormat="1" x14ac:dyDescent="0.45">
      <c r="A7034" s="89" t="s">
        <v>75</v>
      </c>
      <c r="B7034" s="89" t="s">
        <v>76</v>
      </c>
      <c r="C7034" s="89" t="s">
        <v>47</v>
      </c>
      <c r="D7034" s="90">
        <v>44650</v>
      </c>
      <c r="AI7034" s="89">
        <v>398.96269699999999</v>
      </c>
    </row>
    <row r="7035" spans="1:35" s="89" customFormat="1" x14ac:dyDescent="0.45">
      <c r="A7035" s="89" t="s">
        <v>75</v>
      </c>
      <c r="B7035" s="89" t="s">
        <v>76</v>
      </c>
      <c r="C7035" s="89" t="s">
        <v>47</v>
      </c>
      <c r="D7035" s="90">
        <v>44651</v>
      </c>
      <c r="AI7035" s="89">
        <v>398.96269699999999</v>
      </c>
    </row>
    <row r="7036" spans="1:35" s="89" customFormat="1" x14ac:dyDescent="0.45">
      <c r="A7036" s="89" t="s">
        <v>75</v>
      </c>
      <c r="B7036" s="89" t="s">
        <v>76</v>
      </c>
      <c r="C7036" s="89" t="s">
        <v>47</v>
      </c>
      <c r="D7036" s="90">
        <v>44652</v>
      </c>
      <c r="AI7036" s="89">
        <v>369.04049500000002</v>
      </c>
    </row>
    <row r="7037" spans="1:35" s="89" customFormat="1" x14ac:dyDescent="0.45">
      <c r="A7037" s="89" t="s">
        <v>75</v>
      </c>
      <c r="B7037" s="89" t="s">
        <v>76</v>
      </c>
      <c r="C7037" s="89" t="s">
        <v>47</v>
      </c>
      <c r="D7037" s="90">
        <v>44653</v>
      </c>
      <c r="AI7037" s="89">
        <v>369.04049500000002</v>
      </c>
    </row>
    <row r="7038" spans="1:35" s="89" customFormat="1" x14ac:dyDescent="0.45">
      <c r="A7038" s="89" t="s">
        <v>75</v>
      </c>
      <c r="B7038" s="89" t="s">
        <v>76</v>
      </c>
      <c r="C7038" s="89" t="s">
        <v>47</v>
      </c>
      <c r="D7038" s="90">
        <v>44654</v>
      </c>
      <c r="AI7038" s="89">
        <v>369.04049500000002</v>
      </c>
    </row>
    <row r="7039" spans="1:35" s="89" customFormat="1" x14ac:dyDescent="0.45">
      <c r="A7039" s="89" t="s">
        <v>75</v>
      </c>
      <c r="B7039" s="89" t="s">
        <v>76</v>
      </c>
      <c r="C7039" s="89" t="s">
        <v>47</v>
      </c>
      <c r="D7039" s="90">
        <v>44655</v>
      </c>
      <c r="AI7039" s="89">
        <v>369.04049500000002</v>
      </c>
    </row>
    <row r="7040" spans="1:35" s="89" customFormat="1" x14ac:dyDescent="0.45">
      <c r="A7040" s="89" t="s">
        <v>75</v>
      </c>
      <c r="B7040" s="89" t="s">
        <v>76</v>
      </c>
      <c r="C7040" s="89" t="s">
        <v>47</v>
      </c>
      <c r="D7040" s="90">
        <v>44656</v>
      </c>
      <c r="AI7040" s="89">
        <v>369.04049500000002</v>
      </c>
    </row>
    <row r="7041" spans="1:35" s="89" customFormat="1" x14ac:dyDescent="0.45">
      <c r="A7041" s="89" t="s">
        <v>75</v>
      </c>
      <c r="B7041" s="89" t="s">
        <v>76</v>
      </c>
      <c r="C7041" s="89" t="s">
        <v>47</v>
      </c>
      <c r="D7041" s="90">
        <v>44657</v>
      </c>
      <c r="AI7041" s="89">
        <v>369.04049500000002</v>
      </c>
    </row>
    <row r="7042" spans="1:35" s="89" customFormat="1" x14ac:dyDescent="0.45">
      <c r="A7042" s="89" t="s">
        <v>75</v>
      </c>
      <c r="B7042" s="89" t="s">
        <v>76</v>
      </c>
      <c r="C7042" s="89" t="s">
        <v>47</v>
      </c>
      <c r="D7042" s="90">
        <v>44658</v>
      </c>
      <c r="AI7042" s="89">
        <v>369.04049500000002</v>
      </c>
    </row>
    <row r="7043" spans="1:35" s="89" customFormat="1" x14ac:dyDescent="0.45">
      <c r="A7043" s="89" t="s">
        <v>75</v>
      </c>
      <c r="B7043" s="89" t="s">
        <v>76</v>
      </c>
      <c r="C7043" s="89" t="s">
        <v>47</v>
      </c>
      <c r="D7043" s="90">
        <v>44659</v>
      </c>
      <c r="AI7043" s="89">
        <v>369.04049500000002</v>
      </c>
    </row>
    <row r="7044" spans="1:35" s="89" customFormat="1" x14ac:dyDescent="0.45">
      <c r="A7044" s="89" t="s">
        <v>75</v>
      </c>
      <c r="B7044" s="89" t="s">
        <v>76</v>
      </c>
      <c r="C7044" s="89" t="s">
        <v>47</v>
      </c>
      <c r="D7044" s="90">
        <v>44660</v>
      </c>
      <c r="AI7044" s="89">
        <v>369.04049500000002</v>
      </c>
    </row>
    <row r="7045" spans="1:35" s="89" customFormat="1" x14ac:dyDescent="0.45">
      <c r="A7045" s="89" t="s">
        <v>75</v>
      </c>
      <c r="B7045" s="89" t="s">
        <v>76</v>
      </c>
      <c r="C7045" s="89" t="s">
        <v>47</v>
      </c>
      <c r="D7045" s="90">
        <v>44661</v>
      </c>
      <c r="AI7045" s="89">
        <v>369.04049500000002</v>
      </c>
    </row>
    <row r="7046" spans="1:35" s="89" customFormat="1" x14ac:dyDescent="0.45">
      <c r="A7046" s="89" t="s">
        <v>75</v>
      </c>
      <c r="B7046" s="89" t="s">
        <v>76</v>
      </c>
      <c r="C7046" s="89" t="s">
        <v>47</v>
      </c>
      <c r="D7046" s="90">
        <v>44662</v>
      </c>
      <c r="AI7046" s="89">
        <v>369.04049500000002</v>
      </c>
    </row>
    <row r="7047" spans="1:35" s="89" customFormat="1" x14ac:dyDescent="0.45">
      <c r="A7047" s="89" t="s">
        <v>75</v>
      </c>
      <c r="B7047" s="89" t="s">
        <v>76</v>
      </c>
      <c r="C7047" s="89" t="s">
        <v>47</v>
      </c>
      <c r="D7047" s="90">
        <v>44663</v>
      </c>
      <c r="AI7047" s="89">
        <v>369.04049500000002</v>
      </c>
    </row>
    <row r="7048" spans="1:35" s="89" customFormat="1" x14ac:dyDescent="0.45">
      <c r="A7048" s="89" t="s">
        <v>75</v>
      </c>
      <c r="B7048" s="89" t="s">
        <v>76</v>
      </c>
      <c r="C7048" s="89" t="s">
        <v>47</v>
      </c>
      <c r="D7048" s="90">
        <v>44664</v>
      </c>
      <c r="AI7048" s="89">
        <v>369.04049500000002</v>
      </c>
    </row>
    <row r="7049" spans="1:35" s="89" customFormat="1" x14ac:dyDescent="0.45">
      <c r="A7049" s="89" t="s">
        <v>75</v>
      </c>
      <c r="B7049" s="89" t="s">
        <v>76</v>
      </c>
      <c r="C7049" s="89" t="s">
        <v>47</v>
      </c>
      <c r="D7049" s="90">
        <v>44665</v>
      </c>
      <c r="AI7049" s="89">
        <v>369.04049500000002</v>
      </c>
    </row>
    <row r="7050" spans="1:35" s="89" customFormat="1" x14ac:dyDescent="0.45">
      <c r="A7050" s="89" t="s">
        <v>75</v>
      </c>
      <c r="B7050" s="89" t="s">
        <v>76</v>
      </c>
      <c r="C7050" s="89" t="s">
        <v>47</v>
      </c>
      <c r="D7050" s="90">
        <v>44666</v>
      </c>
      <c r="AI7050" s="89">
        <v>369.04049500000002</v>
      </c>
    </row>
    <row r="7051" spans="1:35" s="89" customFormat="1" x14ac:dyDescent="0.45">
      <c r="A7051" s="89" t="s">
        <v>75</v>
      </c>
      <c r="B7051" s="89" t="s">
        <v>76</v>
      </c>
      <c r="C7051" s="89" t="s">
        <v>47</v>
      </c>
      <c r="D7051" s="90">
        <v>44667</v>
      </c>
      <c r="AI7051" s="89">
        <v>369.04049500000002</v>
      </c>
    </row>
    <row r="7052" spans="1:35" s="89" customFormat="1" x14ac:dyDescent="0.45">
      <c r="A7052" s="89" t="s">
        <v>75</v>
      </c>
      <c r="B7052" s="89" t="s">
        <v>76</v>
      </c>
      <c r="C7052" s="89" t="s">
        <v>47</v>
      </c>
      <c r="D7052" s="90">
        <v>44668</v>
      </c>
      <c r="AI7052" s="89">
        <v>369.04049500000002</v>
      </c>
    </row>
    <row r="7053" spans="1:35" s="89" customFormat="1" x14ac:dyDescent="0.45">
      <c r="A7053" s="89" t="s">
        <v>75</v>
      </c>
      <c r="B7053" s="89" t="s">
        <v>76</v>
      </c>
      <c r="C7053" s="89" t="s">
        <v>47</v>
      </c>
      <c r="D7053" s="90">
        <v>44669</v>
      </c>
      <c r="AI7053" s="89">
        <v>369.04049500000002</v>
      </c>
    </row>
    <row r="7054" spans="1:35" s="89" customFormat="1" x14ac:dyDescent="0.45">
      <c r="A7054" s="89" t="s">
        <v>75</v>
      </c>
      <c r="B7054" s="89" t="s">
        <v>76</v>
      </c>
      <c r="C7054" s="89" t="s">
        <v>47</v>
      </c>
      <c r="D7054" s="90">
        <v>44670</v>
      </c>
      <c r="AI7054" s="89">
        <v>369.04049500000002</v>
      </c>
    </row>
    <row r="7055" spans="1:35" s="89" customFormat="1" x14ac:dyDescent="0.45">
      <c r="A7055" s="89" t="s">
        <v>75</v>
      </c>
      <c r="B7055" s="89" t="s">
        <v>76</v>
      </c>
      <c r="C7055" s="89" t="s">
        <v>47</v>
      </c>
      <c r="D7055" s="90">
        <v>44671</v>
      </c>
      <c r="AI7055" s="89">
        <v>369.04049500000002</v>
      </c>
    </row>
    <row r="7056" spans="1:35" s="89" customFormat="1" x14ac:dyDescent="0.45">
      <c r="A7056" s="89" t="s">
        <v>75</v>
      </c>
      <c r="B7056" s="89" t="s">
        <v>76</v>
      </c>
      <c r="C7056" s="89" t="s">
        <v>47</v>
      </c>
      <c r="D7056" s="90">
        <v>44672</v>
      </c>
      <c r="AI7056" s="89">
        <v>369.04049500000002</v>
      </c>
    </row>
    <row r="7057" spans="1:35" s="89" customFormat="1" x14ac:dyDescent="0.45">
      <c r="A7057" s="89" t="s">
        <v>75</v>
      </c>
      <c r="B7057" s="89" t="s">
        <v>76</v>
      </c>
      <c r="C7057" s="89" t="s">
        <v>47</v>
      </c>
      <c r="D7057" s="90">
        <v>44673</v>
      </c>
      <c r="AI7057" s="89">
        <v>369.04049500000002</v>
      </c>
    </row>
    <row r="7058" spans="1:35" s="89" customFormat="1" x14ac:dyDescent="0.45">
      <c r="A7058" s="89" t="s">
        <v>75</v>
      </c>
      <c r="B7058" s="89" t="s">
        <v>76</v>
      </c>
      <c r="C7058" s="89" t="s">
        <v>47</v>
      </c>
      <c r="D7058" s="90">
        <v>44674</v>
      </c>
      <c r="AI7058" s="89">
        <v>369.04049500000002</v>
      </c>
    </row>
    <row r="7059" spans="1:35" s="89" customFormat="1" x14ac:dyDescent="0.45">
      <c r="A7059" s="89" t="s">
        <v>75</v>
      </c>
      <c r="B7059" s="89" t="s">
        <v>76</v>
      </c>
      <c r="C7059" s="89" t="s">
        <v>47</v>
      </c>
      <c r="D7059" s="90">
        <v>44675</v>
      </c>
      <c r="AI7059" s="89">
        <v>369.04049500000002</v>
      </c>
    </row>
    <row r="7060" spans="1:35" s="89" customFormat="1" x14ac:dyDescent="0.45">
      <c r="A7060" s="89" t="s">
        <v>75</v>
      </c>
      <c r="B7060" s="89" t="s">
        <v>76</v>
      </c>
      <c r="C7060" s="89" t="s">
        <v>47</v>
      </c>
      <c r="D7060" s="90">
        <v>44676</v>
      </c>
      <c r="AI7060" s="89">
        <v>369.04049500000002</v>
      </c>
    </row>
    <row r="7061" spans="1:35" s="89" customFormat="1" x14ac:dyDescent="0.45">
      <c r="A7061" s="89" t="s">
        <v>75</v>
      </c>
      <c r="B7061" s="89" t="s">
        <v>76</v>
      </c>
      <c r="C7061" s="89" t="s">
        <v>47</v>
      </c>
      <c r="D7061" s="90">
        <v>44677</v>
      </c>
      <c r="AI7061" s="89">
        <v>369.04049500000002</v>
      </c>
    </row>
    <row r="7062" spans="1:35" s="89" customFormat="1" x14ac:dyDescent="0.45">
      <c r="A7062" s="89" t="s">
        <v>75</v>
      </c>
      <c r="B7062" s="89" t="s">
        <v>76</v>
      </c>
      <c r="C7062" s="89" t="s">
        <v>47</v>
      </c>
      <c r="D7062" s="90">
        <v>44678</v>
      </c>
      <c r="AI7062" s="89">
        <v>369.04049500000002</v>
      </c>
    </row>
    <row r="7063" spans="1:35" s="89" customFormat="1" x14ac:dyDescent="0.45">
      <c r="A7063" s="89" t="s">
        <v>75</v>
      </c>
      <c r="B7063" s="89" t="s">
        <v>76</v>
      </c>
      <c r="C7063" s="89" t="s">
        <v>47</v>
      </c>
      <c r="D7063" s="90">
        <v>44679</v>
      </c>
      <c r="AI7063" s="89">
        <v>369.04049500000002</v>
      </c>
    </row>
    <row r="7064" spans="1:35" s="89" customFormat="1" x14ac:dyDescent="0.45">
      <c r="A7064" s="89" t="s">
        <v>75</v>
      </c>
      <c r="B7064" s="89" t="s">
        <v>76</v>
      </c>
      <c r="C7064" s="89" t="s">
        <v>47</v>
      </c>
      <c r="D7064" s="90">
        <v>44680</v>
      </c>
      <c r="AI7064" s="89">
        <v>369.04049500000002</v>
      </c>
    </row>
    <row r="7065" spans="1:35" s="89" customFormat="1" x14ac:dyDescent="0.45">
      <c r="A7065" s="89" t="s">
        <v>75</v>
      </c>
      <c r="B7065" s="89" t="s">
        <v>76</v>
      </c>
      <c r="C7065" s="89" t="s">
        <v>47</v>
      </c>
      <c r="D7065" s="90">
        <v>44681</v>
      </c>
      <c r="AI7065" s="89">
        <v>369.04049500000002</v>
      </c>
    </row>
    <row r="7066" spans="1:35" s="89" customFormat="1" x14ac:dyDescent="0.45">
      <c r="A7066" s="89" t="s">
        <v>75</v>
      </c>
      <c r="B7066" s="89" t="s">
        <v>76</v>
      </c>
      <c r="C7066" s="89" t="s">
        <v>47</v>
      </c>
      <c r="D7066" s="90">
        <v>44682</v>
      </c>
      <c r="AI7066" s="89">
        <v>369.04049500000002</v>
      </c>
    </row>
    <row r="7067" spans="1:35" s="89" customFormat="1" x14ac:dyDescent="0.45">
      <c r="A7067" s="89" t="s">
        <v>75</v>
      </c>
      <c r="B7067" s="89" t="s">
        <v>76</v>
      </c>
      <c r="C7067" s="89" t="s">
        <v>47</v>
      </c>
      <c r="D7067" s="90">
        <v>44683</v>
      </c>
      <c r="AI7067" s="89">
        <v>369.04049500000002</v>
      </c>
    </row>
    <row r="7068" spans="1:35" s="89" customFormat="1" x14ac:dyDescent="0.45">
      <c r="A7068" s="89" t="s">
        <v>75</v>
      </c>
      <c r="B7068" s="89" t="s">
        <v>76</v>
      </c>
      <c r="C7068" s="89" t="s">
        <v>47</v>
      </c>
      <c r="D7068" s="90">
        <v>44684</v>
      </c>
      <c r="AI7068" s="89">
        <v>369.04049500000002</v>
      </c>
    </row>
    <row r="7069" spans="1:35" s="89" customFormat="1" x14ac:dyDescent="0.45">
      <c r="A7069" s="89" t="s">
        <v>75</v>
      </c>
      <c r="B7069" s="89" t="s">
        <v>76</v>
      </c>
      <c r="C7069" s="89" t="s">
        <v>47</v>
      </c>
      <c r="D7069" s="90">
        <v>44685</v>
      </c>
      <c r="AI7069" s="89">
        <v>369.04049500000002</v>
      </c>
    </row>
    <row r="7070" spans="1:35" s="89" customFormat="1" x14ac:dyDescent="0.45">
      <c r="A7070" s="89" t="s">
        <v>75</v>
      </c>
      <c r="B7070" s="89" t="s">
        <v>76</v>
      </c>
      <c r="C7070" s="89" t="s">
        <v>47</v>
      </c>
      <c r="D7070" s="90">
        <v>44686</v>
      </c>
      <c r="AI7070" s="89">
        <v>369.04049500000002</v>
      </c>
    </row>
    <row r="7071" spans="1:35" s="89" customFormat="1" x14ac:dyDescent="0.45">
      <c r="A7071" s="89" t="s">
        <v>75</v>
      </c>
      <c r="B7071" s="89" t="s">
        <v>76</v>
      </c>
      <c r="C7071" s="89" t="s">
        <v>47</v>
      </c>
      <c r="D7071" s="90">
        <v>44687</v>
      </c>
      <c r="AI7071" s="89">
        <v>369.04049500000002</v>
      </c>
    </row>
    <row r="7072" spans="1:35" s="89" customFormat="1" x14ac:dyDescent="0.45">
      <c r="A7072" s="89" t="s">
        <v>75</v>
      </c>
      <c r="B7072" s="89" t="s">
        <v>76</v>
      </c>
      <c r="C7072" s="89" t="s">
        <v>47</v>
      </c>
      <c r="D7072" s="90">
        <v>44688</v>
      </c>
      <c r="AI7072" s="89">
        <v>369.04049500000002</v>
      </c>
    </row>
    <row r="7073" spans="1:35" s="89" customFormat="1" x14ac:dyDescent="0.45">
      <c r="A7073" s="89" t="s">
        <v>75</v>
      </c>
      <c r="B7073" s="89" t="s">
        <v>76</v>
      </c>
      <c r="C7073" s="89" t="s">
        <v>47</v>
      </c>
      <c r="D7073" s="90">
        <v>44689</v>
      </c>
      <c r="AI7073" s="89">
        <v>369.04049500000002</v>
      </c>
    </row>
    <row r="7074" spans="1:35" s="89" customFormat="1" x14ac:dyDescent="0.45">
      <c r="A7074" s="89" t="s">
        <v>75</v>
      </c>
      <c r="B7074" s="89" t="s">
        <v>76</v>
      </c>
      <c r="C7074" s="89" t="s">
        <v>47</v>
      </c>
      <c r="D7074" s="90">
        <v>44690</v>
      </c>
      <c r="AI7074" s="89">
        <v>369.04049500000002</v>
      </c>
    </row>
    <row r="7075" spans="1:35" s="89" customFormat="1" x14ac:dyDescent="0.45">
      <c r="A7075" s="89" t="s">
        <v>75</v>
      </c>
      <c r="B7075" s="89" t="s">
        <v>76</v>
      </c>
      <c r="C7075" s="89" t="s">
        <v>47</v>
      </c>
      <c r="D7075" s="90">
        <v>44691</v>
      </c>
      <c r="AI7075" s="89">
        <v>369.04049500000002</v>
      </c>
    </row>
    <row r="7076" spans="1:35" s="89" customFormat="1" x14ac:dyDescent="0.45">
      <c r="A7076" s="89" t="s">
        <v>75</v>
      </c>
      <c r="B7076" s="89" t="s">
        <v>76</v>
      </c>
      <c r="C7076" s="89" t="s">
        <v>47</v>
      </c>
      <c r="D7076" s="90">
        <v>44692</v>
      </c>
      <c r="AI7076" s="89">
        <v>369.04049500000002</v>
      </c>
    </row>
    <row r="7077" spans="1:35" s="89" customFormat="1" x14ac:dyDescent="0.45">
      <c r="A7077" s="89" t="s">
        <v>75</v>
      </c>
      <c r="B7077" s="89" t="s">
        <v>76</v>
      </c>
      <c r="C7077" s="89" t="s">
        <v>47</v>
      </c>
      <c r="D7077" s="90">
        <v>44693</v>
      </c>
      <c r="AI7077" s="89">
        <v>369.04049500000002</v>
      </c>
    </row>
    <row r="7078" spans="1:35" s="89" customFormat="1" x14ac:dyDescent="0.45">
      <c r="A7078" s="89" t="s">
        <v>75</v>
      </c>
      <c r="B7078" s="89" t="s">
        <v>76</v>
      </c>
      <c r="C7078" s="89" t="s">
        <v>47</v>
      </c>
      <c r="D7078" s="90">
        <v>44694</v>
      </c>
      <c r="AI7078" s="89">
        <v>369.04049500000002</v>
      </c>
    </row>
    <row r="7079" spans="1:35" s="89" customFormat="1" x14ac:dyDescent="0.45">
      <c r="A7079" s="89" t="s">
        <v>75</v>
      </c>
      <c r="B7079" s="89" t="s">
        <v>76</v>
      </c>
      <c r="C7079" s="89" t="s">
        <v>47</v>
      </c>
      <c r="D7079" s="90">
        <v>44695</v>
      </c>
      <c r="AI7079" s="89">
        <v>369.04049500000002</v>
      </c>
    </row>
    <row r="7080" spans="1:35" s="89" customFormat="1" x14ac:dyDescent="0.45">
      <c r="A7080" s="89" t="s">
        <v>75</v>
      </c>
      <c r="B7080" s="89" t="s">
        <v>76</v>
      </c>
      <c r="C7080" s="89" t="s">
        <v>47</v>
      </c>
      <c r="D7080" s="90">
        <v>44696</v>
      </c>
      <c r="AI7080" s="89">
        <v>369.04049500000002</v>
      </c>
    </row>
    <row r="7081" spans="1:35" s="89" customFormat="1" x14ac:dyDescent="0.45">
      <c r="A7081" s="89" t="s">
        <v>75</v>
      </c>
      <c r="B7081" s="89" t="s">
        <v>76</v>
      </c>
      <c r="C7081" s="89" t="s">
        <v>47</v>
      </c>
      <c r="D7081" s="90">
        <v>44697</v>
      </c>
      <c r="AI7081" s="89">
        <v>369.04049500000002</v>
      </c>
    </row>
    <row r="7082" spans="1:35" s="89" customFormat="1" x14ac:dyDescent="0.45">
      <c r="A7082" s="89" t="s">
        <v>75</v>
      </c>
      <c r="B7082" s="89" t="s">
        <v>76</v>
      </c>
      <c r="C7082" s="89" t="s">
        <v>47</v>
      </c>
      <c r="D7082" s="90">
        <v>44698</v>
      </c>
      <c r="AI7082" s="89">
        <v>369.04049500000002</v>
      </c>
    </row>
    <row r="7083" spans="1:35" s="89" customFormat="1" x14ac:dyDescent="0.45">
      <c r="A7083" s="89" t="s">
        <v>75</v>
      </c>
      <c r="B7083" s="89" t="s">
        <v>76</v>
      </c>
      <c r="C7083" s="89" t="s">
        <v>47</v>
      </c>
      <c r="D7083" s="90">
        <v>44699</v>
      </c>
      <c r="AI7083" s="89">
        <v>369.04049500000002</v>
      </c>
    </row>
    <row r="7084" spans="1:35" s="89" customFormat="1" x14ac:dyDescent="0.45">
      <c r="A7084" s="89" t="s">
        <v>75</v>
      </c>
      <c r="B7084" s="89" t="s">
        <v>76</v>
      </c>
      <c r="C7084" s="89" t="s">
        <v>47</v>
      </c>
      <c r="D7084" s="90">
        <v>44700</v>
      </c>
      <c r="AI7084" s="89">
        <v>369.04049500000002</v>
      </c>
    </row>
    <row r="7085" spans="1:35" s="89" customFormat="1" x14ac:dyDescent="0.45">
      <c r="A7085" s="89" t="s">
        <v>75</v>
      </c>
      <c r="B7085" s="89" t="s">
        <v>76</v>
      </c>
      <c r="C7085" s="89" t="s">
        <v>47</v>
      </c>
      <c r="D7085" s="90">
        <v>44701</v>
      </c>
      <c r="AI7085" s="89">
        <v>369.04049500000002</v>
      </c>
    </row>
    <row r="7086" spans="1:35" s="89" customFormat="1" x14ac:dyDescent="0.45">
      <c r="A7086" s="89" t="s">
        <v>75</v>
      </c>
      <c r="B7086" s="89" t="s">
        <v>76</v>
      </c>
      <c r="C7086" s="89" t="s">
        <v>47</v>
      </c>
      <c r="D7086" s="90">
        <v>44702</v>
      </c>
      <c r="AI7086" s="89">
        <v>369.04049500000002</v>
      </c>
    </row>
    <row r="7087" spans="1:35" s="89" customFormat="1" x14ac:dyDescent="0.45">
      <c r="A7087" s="89" t="s">
        <v>75</v>
      </c>
      <c r="B7087" s="89" t="s">
        <v>76</v>
      </c>
      <c r="C7087" s="89" t="s">
        <v>47</v>
      </c>
      <c r="D7087" s="90">
        <v>44703</v>
      </c>
      <c r="AI7087" s="89">
        <v>369.04049500000002</v>
      </c>
    </row>
    <row r="7088" spans="1:35" s="89" customFormat="1" x14ac:dyDescent="0.45">
      <c r="A7088" s="89" t="s">
        <v>75</v>
      </c>
      <c r="B7088" s="89" t="s">
        <v>76</v>
      </c>
      <c r="C7088" s="89" t="s">
        <v>47</v>
      </c>
      <c r="D7088" s="90">
        <v>44704</v>
      </c>
      <c r="AI7088" s="89">
        <v>369.04049500000002</v>
      </c>
    </row>
    <row r="7089" spans="1:35" s="89" customFormat="1" x14ac:dyDescent="0.45">
      <c r="A7089" s="89" t="s">
        <v>75</v>
      </c>
      <c r="B7089" s="89" t="s">
        <v>76</v>
      </c>
      <c r="C7089" s="89" t="s">
        <v>47</v>
      </c>
      <c r="D7089" s="90">
        <v>44705</v>
      </c>
      <c r="AI7089" s="89">
        <v>369.04049500000002</v>
      </c>
    </row>
    <row r="7090" spans="1:35" s="89" customFormat="1" x14ac:dyDescent="0.45">
      <c r="A7090" s="89" t="s">
        <v>75</v>
      </c>
      <c r="B7090" s="89" t="s">
        <v>76</v>
      </c>
      <c r="C7090" s="89" t="s">
        <v>47</v>
      </c>
      <c r="D7090" s="90">
        <v>44706</v>
      </c>
      <c r="AI7090" s="89">
        <v>369.04049500000002</v>
      </c>
    </row>
    <row r="7091" spans="1:35" s="89" customFormat="1" x14ac:dyDescent="0.45">
      <c r="A7091" s="89" t="s">
        <v>75</v>
      </c>
      <c r="B7091" s="89" t="s">
        <v>76</v>
      </c>
      <c r="C7091" s="89" t="s">
        <v>47</v>
      </c>
      <c r="D7091" s="90">
        <v>44707</v>
      </c>
      <c r="AI7091" s="89">
        <v>369.04049500000002</v>
      </c>
    </row>
    <row r="7092" spans="1:35" s="89" customFormat="1" x14ac:dyDescent="0.45">
      <c r="A7092" s="89" t="s">
        <v>75</v>
      </c>
      <c r="B7092" s="89" t="s">
        <v>76</v>
      </c>
      <c r="C7092" s="89" t="s">
        <v>47</v>
      </c>
      <c r="D7092" s="90">
        <v>44708</v>
      </c>
      <c r="AI7092" s="89">
        <v>369.04049500000002</v>
      </c>
    </row>
    <row r="7093" spans="1:35" s="89" customFormat="1" x14ac:dyDescent="0.45">
      <c r="A7093" s="89" t="s">
        <v>75</v>
      </c>
      <c r="B7093" s="89" t="s">
        <v>76</v>
      </c>
      <c r="C7093" s="89" t="s">
        <v>47</v>
      </c>
      <c r="D7093" s="90">
        <v>44709</v>
      </c>
      <c r="AI7093" s="89">
        <v>369.04049500000002</v>
      </c>
    </row>
    <row r="7094" spans="1:35" s="89" customFormat="1" x14ac:dyDescent="0.45">
      <c r="A7094" s="89" t="s">
        <v>75</v>
      </c>
      <c r="B7094" s="89" t="s">
        <v>76</v>
      </c>
      <c r="C7094" s="89" t="s">
        <v>47</v>
      </c>
      <c r="D7094" s="90">
        <v>44710</v>
      </c>
      <c r="AI7094" s="89">
        <v>369.04049500000002</v>
      </c>
    </row>
    <row r="7095" spans="1:35" s="89" customFormat="1" x14ac:dyDescent="0.45">
      <c r="A7095" s="89" t="s">
        <v>75</v>
      </c>
      <c r="B7095" s="89" t="s">
        <v>76</v>
      </c>
      <c r="C7095" s="89" t="s">
        <v>47</v>
      </c>
      <c r="D7095" s="90">
        <v>44711</v>
      </c>
      <c r="AI7095" s="89">
        <v>369.04049500000002</v>
      </c>
    </row>
    <row r="7096" spans="1:35" s="89" customFormat="1" x14ac:dyDescent="0.45">
      <c r="A7096" s="89" t="s">
        <v>75</v>
      </c>
      <c r="B7096" s="89" t="s">
        <v>76</v>
      </c>
      <c r="C7096" s="89" t="s">
        <v>47</v>
      </c>
      <c r="D7096" s="90">
        <v>44712</v>
      </c>
      <c r="AI7096" s="89">
        <v>369.04049500000002</v>
      </c>
    </row>
    <row r="7097" spans="1:35" s="89" customFormat="1" x14ac:dyDescent="0.45">
      <c r="A7097" s="89" t="s">
        <v>75</v>
      </c>
      <c r="B7097" s="89" t="s">
        <v>76</v>
      </c>
      <c r="C7097" s="89" t="s">
        <v>47</v>
      </c>
      <c r="D7097" s="90">
        <v>44713</v>
      </c>
      <c r="AI7097" s="89">
        <v>369.04049500000002</v>
      </c>
    </row>
    <row r="7098" spans="1:35" s="89" customFormat="1" x14ac:dyDescent="0.45">
      <c r="A7098" s="89" t="s">
        <v>75</v>
      </c>
      <c r="B7098" s="89" t="s">
        <v>76</v>
      </c>
      <c r="C7098" s="89" t="s">
        <v>47</v>
      </c>
      <c r="D7098" s="90">
        <v>44714</v>
      </c>
      <c r="AI7098" s="89">
        <v>369.04049500000002</v>
      </c>
    </row>
    <row r="7099" spans="1:35" s="89" customFormat="1" x14ac:dyDescent="0.45">
      <c r="A7099" s="89" t="s">
        <v>75</v>
      </c>
      <c r="B7099" s="89" t="s">
        <v>76</v>
      </c>
      <c r="C7099" s="89" t="s">
        <v>47</v>
      </c>
      <c r="D7099" s="90">
        <v>44715</v>
      </c>
      <c r="AI7099" s="89">
        <v>369.04049500000002</v>
      </c>
    </row>
    <row r="7100" spans="1:35" s="89" customFormat="1" x14ac:dyDescent="0.45">
      <c r="A7100" s="89" t="s">
        <v>75</v>
      </c>
      <c r="B7100" s="89" t="s">
        <v>76</v>
      </c>
      <c r="C7100" s="89" t="s">
        <v>47</v>
      </c>
      <c r="D7100" s="90">
        <v>44716</v>
      </c>
      <c r="AI7100" s="89">
        <v>369.04049500000002</v>
      </c>
    </row>
    <row r="7101" spans="1:35" s="89" customFormat="1" x14ac:dyDescent="0.45">
      <c r="A7101" s="89" t="s">
        <v>75</v>
      </c>
      <c r="B7101" s="89" t="s">
        <v>76</v>
      </c>
      <c r="C7101" s="89" t="s">
        <v>47</v>
      </c>
      <c r="D7101" s="90">
        <v>44717</v>
      </c>
      <c r="AI7101" s="89">
        <v>369.04049500000002</v>
      </c>
    </row>
    <row r="7102" spans="1:35" s="89" customFormat="1" x14ac:dyDescent="0.45">
      <c r="A7102" s="89" t="s">
        <v>75</v>
      </c>
      <c r="B7102" s="89" t="s">
        <v>76</v>
      </c>
      <c r="C7102" s="89" t="s">
        <v>47</v>
      </c>
      <c r="D7102" s="90">
        <v>44718</v>
      </c>
      <c r="AI7102" s="89">
        <v>369.04049500000002</v>
      </c>
    </row>
    <row r="7103" spans="1:35" s="89" customFormat="1" x14ac:dyDescent="0.45">
      <c r="A7103" s="89" t="s">
        <v>75</v>
      </c>
      <c r="B7103" s="89" t="s">
        <v>76</v>
      </c>
      <c r="C7103" s="89" t="s">
        <v>47</v>
      </c>
      <c r="D7103" s="90">
        <v>44719</v>
      </c>
      <c r="AI7103" s="89">
        <v>369.04049500000002</v>
      </c>
    </row>
    <row r="7104" spans="1:35" s="89" customFormat="1" x14ac:dyDescent="0.45">
      <c r="A7104" s="89" t="s">
        <v>75</v>
      </c>
      <c r="B7104" s="89" t="s">
        <v>76</v>
      </c>
      <c r="C7104" s="89" t="s">
        <v>47</v>
      </c>
      <c r="D7104" s="90">
        <v>44720</v>
      </c>
      <c r="AI7104" s="89">
        <v>369.04049500000002</v>
      </c>
    </row>
    <row r="7105" spans="1:35" s="89" customFormat="1" x14ac:dyDescent="0.45">
      <c r="A7105" s="89" t="s">
        <v>75</v>
      </c>
      <c r="B7105" s="89" t="s">
        <v>76</v>
      </c>
      <c r="C7105" s="89" t="s">
        <v>47</v>
      </c>
      <c r="D7105" s="90">
        <v>44721</v>
      </c>
      <c r="AI7105" s="89">
        <v>369.04049500000002</v>
      </c>
    </row>
    <row r="7106" spans="1:35" s="89" customFormat="1" x14ac:dyDescent="0.45">
      <c r="A7106" s="89" t="s">
        <v>75</v>
      </c>
      <c r="B7106" s="89" t="s">
        <v>76</v>
      </c>
      <c r="C7106" s="89" t="s">
        <v>47</v>
      </c>
      <c r="D7106" s="90">
        <v>44722</v>
      </c>
      <c r="AI7106" s="89">
        <v>369.04049500000002</v>
      </c>
    </row>
    <row r="7107" spans="1:35" s="89" customFormat="1" x14ac:dyDescent="0.45">
      <c r="A7107" s="89" t="s">
        <v>75</v>
      </c>
      <c r="B7107" s="89" t="s">
        <v>76</v>
      </c>
      <c r="C7107" s="89" t="s">
        <v>47</v>
      </c>
      <c r="D7107" s="90">
        <v>44723</v>
      </c>
      <c r="AI7107" s="89">
        <v>369.04049500000002</v>
      </c>
    </row>
    <row r="7108" spans="1:35" s="89" customFormat="1" x14ac:dyDescent="0.45">
      <c r="A7108" s="89" t="s">
        <v>75</v>
      </c>
      <c r="B7108" s="89" t="s">
        <v>76</v>
      </c>
      <c r="C7108" s="89" t="s">
        <v>47</v>
      </c>
      <c r="D7108" s="90">
        <v>44724</v>
      </c>
      <c r="AI7108" s="89">
        <v>369.04049500000002</v>
      </c>
    </row>
    <row r="7109" spans="1:35" s="89" customFormat="1" x14ac:dyDescent="0.45">
      <c r="A7109" s="89" t="s">
        <v>75</v>
      </c>
      <c r="B7109" s="89" t="s">
        <v>76</v>
      </c>
      <c r="C7109" s="89" t="s">
        <v>47</v>
      </c>
      <c r="D7109" s="90">
        <v>44725</v>
      </c>
      <c r="AI7109" s="89">
        <v>369.04049500000002</v>
      </c>
    </row>
    <row r="7110" spans="1:35" s="89" customFormat="1" x14ac:dyDescent="0.45">
      <c r="A7110" s="89" t="s">
        <v>75</v>
      </c>
      <c r="B7110" s="89" t="s">
        <v>76</v>
      </c>
      <c r="C7110" s="89" t="s">
        <v>47</v>
      </c>
      <c r="D7110" s="90">
        <v>44726</v>
      </c>
      <c r="AI7110" s="89">
        <v>369.04049500000002</v>
      </c>
    </row>
    <row r="7111" spans="1:35" s="89" customFormat="1" x14ac:dyDescent="0.45">
      <c r="A7111" s="89" t="s">
        <v>75</v>
      </c>
      <c r="B7111" s="89" t="s">
        <v>76</v>
      </c>
      <c r="C7111" s="89" t="s">
        <v>47</v>
      </c>
      <c r="D7111" s="90">
        <v>44727</v>
      </c>
      <c r="AI7111" s="89">
        <v>369.04049500000002</v>
      </c>
    </row>
    <row r="7112" spans="1:35" s="89" customFormat="1" x14ac:dyDescent="0.45">
      <c r="A7112" s="89" t="s">
        <v>75</v>
      </c>
      <c r="B7112" s="89" t="s">
        <v>76</v>
      </c>
      <c r="C7112" s="89" t="s">
        <v>47</v>
      </c>
      <c r="D7112" s="90">
        <v>44728</v>
      </c>
      <c r="AI7112" s="89">
        <v>369.04049500000002</v>
      </c>
    </row>
    <row r="7113" spans="1:35" s="89" customFormat="1" x14ac:dyDescent="0.45">
      <c r="A7113" s="89" t="s">
        <v>75</v>
      </c>
      <c r="B7113" s="89" t="s">
        <v>76</v>
      </c>
      <c r="C7113" s="89" t="s">
        <v>47</v>
      </c>
      <c r="D7113" s="90">
        <v>44729</v>
      </c>
      <c r="AI7113" s="89">
        <v>369.04049500000002</v>
      </c>
    </row>
    <row r="7114" spans="1:35" s="89" customFormat="1" x14ac:dyDescent="0.45">
      <c r="A7114" s="89" t="s">
        <v>75</v>
      </c>
      <c r="B7114" s="89" t="s">
        <v>76</v>
      </c>
      <c r="C7114" s="89" t="s">
        <v>47</v>
      </c>
      <c r="D7114" s="90">
        <v>44730</v>
      </c>
      <c r="AI7114" s="89">
        <v>369.04049500000002</v>
      </c>
    </row>
    <row r="7115" spans="1:35" s="89" customFormat="1" x14ac:dyDescent="0.45">
      <c r="A7115" s="89" t="s">
        <v>75</v>
      </c>
      <c r="B7115" s="89" t="s">
        <v>76</v>
      </c>
      <c r="C7115" s="89" t="s">
        <v>47</v>
      </c>
      <c r="D7115" s="90">
        <v>44731</v>
      </c>
      <c r="AI7115" s="89">
        <v>369.04049500000002</v>
      </c>
    </row>
    <row r="7116" spans="1:35" s="89" customFormat="1" x14ac:dyDescent="0.45">
      <c r="A7116" s="89" t="s">
        <v>75</v>
      </c>
      <c r="B7116" s="89" t="s">
        <v>76</v>
      </c>
      <c r="C7116" s="89" t="s">
        <v>47</v>
      </c>
      <c r="D7116" s="90">
        <v>44732</v>
      </c>
      <c r="AA7116" s="89">
        <v>280</v>
      </c>
      <c r="AB7116" s="89">
        <v>295</v>
      </c>
      <c r="AI7116" s="89">
        <v>369.04049500000002</v>
      </c>
    </row>
    <row r="7117" spans="1:35" s="89" customFormat="1" x14ac:dyDescent="0.45">
      <c r="A7117" s="89" t="s">
        <v>75</v>
      </c>
      <c r="B7117" s="89" t="s">
        <v>76</v>
      </c>
      <c r="C7117" s="89" t="s">
        <v>47</v>
      </c>
      <c r="D7117" s="90">
        <v>44733</v>
      </c>
      <c r="AA7117" s="89">
        <v>280</v>
      </c>
      <c r="AB7117" s="89">
        <v>295</v>
      </c>
      <c r="AI7117" s="89">
        <v>369.04049500000002</v>
      </c>
    </row>
    <row r="7118" spans="1:35" s="89" customFormat="1" x14ac:dyDescent="0.45">
      <c r="A7118" s="89" t="s">
        <v>75</v>
      </c>
      <c r="B7118" s="89" t="s">
        <v>76</v>
      </c>
      <c r="C7118" s="89" t="s">
        <v>47</v>
      </c>
      <c r="D7118" s="90">
        <v>44734</v>
      </c>
      <c r="AA7118" s="89">
        <v>280</v>
      </c>
      <c r="AB7118" s="89">
        <v>295</v>
      </c>
      <c r="AI7118" s="89">
        <v>369.04049500000002</v>
      </c>
    </row>
    <row r="7119" spans="1:35" s="89" customFormat="1" x14ac:dyDescent="0.45">
      <c r="A7119" s="89" t="s">
        <v>75</v>
      </c>
      <c r="B7119" s="89" t="s">
        <v>76</v>
      </c>
      <c r="C7119" s="89" t="s">
        <v>47</v>
      </c>
      <c r="D7119" s="90">
        <v>44735</v>
      </c>
      <c r="AA7119" s="89">
        <v>280</v>
      </c>
      <c r="AB7119" s="89">
        <v>295</v>
      </c>
      <c r="AI7119" s="89">
        <v>369.04049500000002</v>
      </c>
    </row>
    <row r="7120" spans="1:35" s="89" customFormat="1" x14ac:dyDescent="0.45">
      <c r="A7120" s="89" t="s">
        <v>75</v>
      </c>
      <c r="B7120" s="89" t="s">
        <v>76</v>
      </c>
      <c r="C7120" s="89" t="s">
        <v>47</v>
      </c>
      <c r="D7120" s="90">
        <v>44736</v>
      </c>
      <c r="AA7120" s="89">
        <v>280</v>
      </c>
      <c r="AB7120" s="89">
        <v>295</v>
      </c>
      <c r="AI7120" s="89">
        <v>369.04049500000002</v>
      </c>
    </row>
    <row r="7121" spans="1:35" s="89" customFormat="1" x14ac:dyDescent="0.45">
      <c r="A7121" s="89" t="s">
        <v>75</v>
      </c>
      <c r="B7121" s="89" t="s">
        <v>76</v>
      </c>
      <c r="C7121" s="89" t="s">
        <v>47</v>
      </c>
      <c r="D7121" s="90">
        <v>44737</v>
      </c>
      <c r="AI7121" s="89">
        <v>369.04049500000002</v>
      </c>
    </row>
    <row r="7122" spans="1:35" s="89" customFormat="1" x14ac:dyDescent="0.45">
      <c r="A7122" s="89" t="s">
        <v>75</v>
      </c>
      <c r="B7122" s="89" t="s">
        <v>76</v>
      </c>
      <c r="C7122" s="89" t="s">
        <v>47</v>
      </c>
      <c r="D7122" s="90">
        <v>44738</v>
      </c>
      <c r="AI7122" s="89">
        <v>369.04049500000002</v>
      </c>
    </row>
    <row r="7123" spans="1:35" s="89" customFormat="1" x14ac:dyDescent="0.45">
      <c r="A7123" s="89" t="s">
        <v>75</v>
      </c>
      <c r="B7123" s="89" t="s">
        <v>76</v>
      </c>
      <c r="C7123" s="89" t="s">
        <v>47</v>
      </c>
      <c r="D7123" s="90">
        <v>44739</v>
      </c>
      <c r="AI7123" s="89">
        <v>369.04049500000002</v>
      </c>
    </row>
    <row r="7124" spans="1:35" s="89" customFormat="1" x14ac:dyDescent="0.45">
      <c r="A7124" s="89" t="s">
        <v>75</v>
      </c>
      <c r="B7124" s="89" t="s">
        <v>76</v>
      </c>
      <c r="C7124" s="89" t="s">
        <v>47</v>
      </c>
      <c r="D7124" s="90">
        <v>44740</v>
      </c>
      <c r="AI7124" s="89">
        <v>369.04049500000002</v>
      </c>
    </row>
    <row r="7125" spans="1:35" s="89" customFormat="1" x14ac:dyDescent="0.45">
      <c r="A7125" s="89" t="s">
        <v>75</v>
      </c>
      <c r="B7125" s="89" t="s">
        <v>76</v>
      </c>
      <c r="C7125" s="89" t="s">
        <v>47</v>
      </c>
      <c r="D7125" s="90">
        <v>44741</v>
      </c>
      <c r="AI7125" s="89">
        <v>369.04049500000002</v>
      </c>
    </row>
    <row r="7126" spans="1:35" s="89" customFormat="1" x14ac:dyDescent="0.45">
      <c r="A7126" s="89" t="s">
        <v>75</v>
      </c>
      <c r="B7126" s="89" t="s">
        <v>76</v>
      </c>
      <c r="C7126" s="89" t="s">
        <v>47</v>
      </c>
      <c r="D7126" s="90">
        <v>44742</v>
      </c>
      <c r="AI7126" s="89">
        <v>369.04049500000002</v>
      </c>
    </row>
    <row r="7127" spans="1:35" s="89" customFormat="1" x14ac:dyDescent="0.45">
      <c r="A7127" s="89" t="s">
        <v>75</v>
      </c>
      <c r="B7127" s="89" t="s">
        <v>76</v>
      </c>
      <c r="C7127" s="89" t="s">
        <v>47</v>
      </c>
      <c r="D7127" s="90">
        <v>44743</v>
      </c>
      <c r="AI7127" s="89">
        <v>369.04049500000002</v>
      </c>
    </row>
    <row r="7128" spans="1:35" s="89" customFormat="1" x14ac:dyDescent="0.45">
      <c r="A7128" s="89" t="s">
        <v>75</v>
      </c>
      <c r="B7128" s="89" t="s">
        <v>76</v>
      </c>
      <c r="C7128" s="89" t="s">
        <v>47</v>
      </c>
      <c r="D7128" s="90">
        <v>44744</v>
      </c>
      <c r="AI7128" s="89">
        <v>369.04049500000002</v>
      </c>
    </row>
    <row r="7129" spans="1:35" s="89" customFormat="1" x14ac:dyDescent="0.45">
      <c r="A7129" s="89" t="s">
        <v>75</v>
      </c>
      <c r="B7129" s="89" t="s">
        <v>76</v>
      </c>
      <c r="C7129" s="89" t="s">
        <v>47</v>
      </c>
      <c r="D7129" s="90">
        <v>44745</v>
      </c>
      <c r="AI7129" s="89">
        <v>369.04049500000002</v>
      </c>
    </row>
    <row r="7130" spans="1:35" s="89" customFormat="1" x14ac:dyDescent="0.45">
      <c r="A7130" s="89" t="s">
        <v>75</v>
      </c>
      <c r="B7130" s="89" t="s">
        <v>76</v>
      </c>
      <c r="C7130" s="89" t="s">
        <v>47</v>
      </c>
      <c r="D7130" s="90">
        <v>44746</v>
      </c>
      <c r="AI7130" s="89">
        <v>369.04049500000002</v>
      </c>
    </row>
    <row r="7131" spans="1:35" s="89" customFormat="1" x14ac:dyDescent="0.45">
      <c r="A7131" s="89" t="s">
        <v>75</v>
      </c>
      <c r="B7131" s="89" t="s">
        <v>76</v>
      </c>
      <c r="C7131" s="89" t="s">
        <v>47</v>
      </c>
      <c r="D7131" s="90">
        <v>44747</v>
      </c>
      <c r="AI7131" s="89">
        <v>369.04049500000002</v>
      </c>
    </row>
    <row r="7132" spans="1:35" s="89" customFormat="1" x14ac:dyDescent="0.45">
      <c r="A7132" s="89" t="s">
        <v>75</v>
      </c>
      <c r="B7132" s="89" t="s">
        <v>76</v>
      </c>
      <c r="C7132" s="89" t="s">
        <v>47</v>
      </c>
      <c r="D7132" s="90">
        <v>44748</v>
      </c>
      <c r="AI7132" s="89">
        <v>369.04049500000002</v>
      </c>
    </row>
    <row r="7133" spans="1:35" s="89" customFormat="1" x14ac:dyDescent="0.45">
      <c r="A7133" s="89" t="s">
        <v>75</v>
      </c>
      <c r="B7133" s="89" t="s">
        <v>76</v>
      </c>
      <c r="C7133" s="89" t="s">
        <v>47</v>
      </c>
      <c r="D7133" s="90">
        <v>44749</v>
      </c>
      <c r="AI7133" s="89">
        <v>369.04049500000002</v>
      </c>
    </row>
    <row r="7134" spans="1:35" s="89" customFormat="1" x14ac:dyDescent="0.45">
      <c r="A7134" s="89" t="s">
        <v>75</v>
      </c>
      <c r="B7134" s="89" t="s">
        <v>76</v>
      </c>
      <c r="C7134" s="89" t="s">
        <v>47</v>
      </c>
      <c r="D7134" s="90">
        <v>44750</v>
      </c>
      <c r="AI7134" s="89">
        <v>369.04049500000002</v>
      </c>
    </row>
    <row r="7135" spans="1:35" s="89" customFormat="1" x14ac:dyDescent="0.45">
      <c r="A7135" s="89" t="s">
        <v>75</v>
      </c>
      <c r="B7135" s="89" t="s">
        <v>76</v>
      </c>
      <c r="C7135" s="89" t="s">
        <v>47</v>
      </c>
      <c r="D7135" s="90">
        <v>44751</v>
      </c>
      <c r="AI7135" s="89">
        <v>369.04049500000002</v>
      </c>
    </row>
    <row r="7136" spans="1:35" s="89" customFormat="1" x14ac:dyDescent="0.45">
      <c r="A7136" s="89" t="s">
        <v>75</v>
      </c>
      <c r="B7136" s="89" t="s">
        <v>76</v>
      </c>
      <c r="C7136" s="89" t="s">
        <v>47</v>
      </c>
      <c r="D7136" s="90">
        <v>44752</v>
      </c>
      <c r="AI7136" s="89">
        <v>369.04049500000002</v>
      </c>
    </row>
    <row r="7137" spans="1:35" s="89" customFormat="1" x14ac:dyDescent="0.45">
      <c r="A7137" s="89" t="s">
        <v>75</v>
      </c>
      <c r="B7137" s="89" t="s">
        <v>76</v>
      </c>
      <c r="C7137" s="89" t="s">
        <v>47</v>
      </c>
      <c r="D7137" s="90">
        <v>44753</v>
      </c>
      <c r="AI7137" s="89">
        <v>369.04049500000002</v>
      </c>
    </row>
    <row r="7138" spans="1:35" s="89" customFormat="1" x14ac:dyDescent="0.45">
      <c r="A7138" s="89" t="s">
        <v>75</v>
      </c>
      <c r="B7138" s="89" t="s">
        <v>76</v>
      </c>
      <c r="C7138" s="89" t="s">
        <v>47</v>
      </c>
      <c r="D7138" s="90">
        <v>44754</v>
      </c>
      <c r="AI7138" s="89">
        <v>369.04049500000002</v>
      </c>
    </row>
    <row r="7139" spans="1:35" s="89" customFormat="1" x14ac:dyDescent="0.45">
      <c r="A7139" s="89" t="s">
        <v>75</v>
      </c>
      <c r="B7139" s="89" t="s">
        <v>76</v>
      </c>
      <c r="C7139" s="89" t="s">
        <v>47</v>
      </c>
      <c r="D7139" s="90">
        <v>44755</v>
      </c>
      <c r="AI7139" s="89">
        <v>369.04049500000002</v>
      </c>
    </row>
    <row r="7140" spans="1:35" s="89" customFormat="1" x14ac:dyDescent="0.45">
      <c r="A7140" s="89" t="s">
        <v>75</v>
      </c>
      <c r="B7140" s="89" t="s">
        <v>76</v>
      </c>
      <c r="C7140" s="89" t="s">
        <v>47</v>
      </c>
      <c r="D7140" s="90">
        <v>44756</v>
      </c>
      <c r="AI7140" s="89">
        <v>369.04049500000002</v>
      </c>
    </row>
    <row r="7141" spans="1:35" s="89" customFormat="1" x14ac:dyDescent="0.45">
      <c r="A7141" s="89" t="s">
        <v>75</v>
      </c>
      <c r="B7141" s="89" t="s">
        <v>76</v>
      </c>
      <c r="C7141" s="89" t="s">
        <v>47</v>
      </c>
      <c r="D7141" s="90">
        <v>44757</v>
      </c>
      <c r="AI7141" s="89">
        <v>369.04049500000002</v>
      </c>
    </row>
    <row r="7142" spans="1:35" s="89" customFormat="1" x14ac:dyDescent="0.45">
      <c r="A7142" s="89" t="s">
        <v>75</v>
      </c>
      <c r="B7142" s="89" t="s">
        <v>76</v>
      </c>
      <c r="C7142" s="89" t="s">
        <v>47</v>
      </c>
      <c r="D7142" s="90">
        <v>44758</v>
      </c>
      <c r="AI7142" s="89">
        <v>369.04049500000002</v>
      </c>
    </row>
    <row r="7143" spans="1:35" s="89" customFormat="1" x14ac:dyDescent="0.45">
      <c r="A7143" s="89" t="s">
        <v>75</v>
      </c>
      <c r="B7143" s="89" t="s">
        <v>76</v>
      </c>
      <c r="C7143" s="89" t="s">
        <v>47</v>
      </c>
      <c r="D7143" s="90">
        <v>44759</v>
      </c>
      <c r="AI7143" s="89">
        <v>369.04049500000002</v>
      </c>
    </row>
    <row r="7144" spans="1:35" s="89" customFormat="1" x14ac:dyDescent="0.45">
      <c r="A7144" s="89" t="s">
        <v>75</v>
      </c>
      <c r="B7144" s="89" t="s">
        <v>76</v>
      </c>
      <c r="C7144" s="89" t="s">
        <v>47</v>
      </c>
      <c r="D7144" s="90">
        <v>44760</v>
      </c>
      <c r="AI7144" s="89">
        <v>369.04049500000002</v>
      </c>
    </row>
    <row r="7145" spans="1:35" s="89" customFormat="1" x14ac:dyDescent="0.45">
      <c r="A7145" s="89" t="s">
        <v>75</v>
      </c>
      <c r="B7145" s="89" t="s">
        <v>76</v>
      </c>
      <c r="C7145" s="89" t="s">
        <v>47</v>
      </c>
      <c r="D7145" s="90">
        <v>44761</v>
      </c>
      <c r="AI7145" s="89">
        <v>369.04049500000002</v>
      </c>
    </row>
    <row r="7146" spans="1:35" s="89" customFormat="1" x14ac:dyDescent="0.45">
      <c r="A7146" s="89" t="s">
        <v>75</v>
      </c>
      <c r="B7146" s="89" t="s">
        <v>76</v>
      </c>
      <c r="C7146" s="89" t="s">
        <v>47</v>
      </c>
      <c r="D7146" s="90">
        <v>44762</v>
      </c>
      <c r="AI7146" s="89">
        <v>369.04049500000002</v>
      </c>
    </row>
    <row r="7147" spans="1:35" s="89" customFormat="1" x14ac:dyDescent="0.45">
      <c r="A7147" s="89" t="s">
        <v>75</v>
      </c>
      <c r="B7147" s="89" t="s">
        <v>76</v>
      </c>
      <c r="C7147" s="89" t="s">
        <v>47</v>
      </c>
      <c r="D7147" s="90">
        <v>44763</v>
      </c>
      <c r="AI7147" s="89">
        <v>369.04049500000002</v>
      </c>
    </row>
    <row r="7148" spans="1:35" s="89" customFormat="1" x14ac:dyDescent="0.45">
      <c r="A7148" s="89" t="s">
        <v>75</v>
      </c>
      <c r="B7148" s="89" t="s">
        <v>76</v>
      </c>
      <c r="C7148" s="89" t="s">
        <v>47</v>
      </c>
      <c r="D7148" s="90">
        <v>44764</v>
      </c>
      <c r="AI7148" s="89">
        <v>369.04049500000002</v>
      </c>
    </row>
    <row r="7149" spans="1:35" s="89" customFormat="1" x14ac:dyDescent="0.45">
      <c r="A7149" s="89" t="s">
        <v>75</v>
      </c>
      <c r="B7149" s="89" t="s">
        <v>76</v>
      </c>
      <c r="C7149" s="89" t="s">
        <v>47</v>
      </c>
      <c r="D7149" s="90">
        <v>44765</v>
      </c>
      <c r="AI7149" s="89">
        <v>369.04049500000002</v>
      </c>
    </row>
    <row r="7150" spans="1:35" s="89" customFormat="1" x14ac:dyDescent="0.45">
      <c r="A7150" s="89" t="s">
        <v>75</v>
      </c>
      <c r="B7150" s="89" t="s">
        <v>76</v>
      </c>
      <c r="C7150" s="89" t="s">
        <v>47</v>
      </c>
      <c r="D7150" s="90">
        <v>44766</v>
      </c>
      <c r="AI7150" s="89">
        <v>369.04049500000002</v>
      </c>
    </row>
    <row r="7151" spans="1:35" s="89" customFormat="1" x14ac:dyDescent="0.45">
      <c r="A7151" s="89" t="s">
        <v>75</v>
      </c>
      <c r="B7151" s="89" t="s">
        <v>76</v>
      </c>
      <c r="C7151" s="89" t="s">
        <v>47</v>
      </c>
      <c r="D7151" s="90">
        <v>44767</v>
      </c>
      <c r="AI7151" s="89">
        <v>369.04049500000002</v>
      </c>
    </row>
    <row r="7152" spans="1:35" s="89" customFormat="1" x14ac:dyDescent="0.45">
      <c r="A7152" s="89" t="s">
        <v>75</v>
      </c>
      <c r="B7152" s="89" t="s">
        <v>76</v>
      </c>
      <c r="C7152" s="89" t="s">
        <v>47</v>
      </c>
      <c r="D7152" s="90">
        <v>44768</v>
      </c>
      <c r="AI7152" s="89">
        <v>369.04049500000002</v>
      </c>
    </row>
    <row r="7153" spans="1:35" s="89" customFormat="1" x14ac:dyDescent="0.45">
      <c r="A7153" s="89" t="s">
        <v>75</v>
      </c>
      <c r="B7153" s="89" t="s">
        <v>76</v>
      </c>
      <c r="C7153" s="89" t="s">
        <v>47</v>
      </c>
      <c r="D7153" s="90">
        <v>44769</v>
      </c>
      <c r="AI7153" s="89">
        <v>369.04049500000002</v>
      </c>
    </row>
    <row r="7154" spans="1:35" s="89" customFormat="1" x14ac:dyDescent="0.45">
      <c r="A7154" s="89" t="s">
        <v>75</v>
      </c>
      <c r="B7154" s="89" t="s">
        <v>76</v>
      </c>
      <c r="C7154" s="89" t="s">
        <v>47</v>
      </c>
      <c r="D7154" s="90">
        <v>44770</v>
      </c>
      <c r="AI7154" s="89">
        <v>369.04049500000002</v>
      </c>
    </row>
    <row r="7155" spans="1:35" s="89" customFormat="1" x14ac:dyDescent="0.45">
      <c r="A7155" s="89" t="s">
        <v>75</v>
      </c>
      <c r="B7155" s="89" t="s">
        <v>76</v>
      </c>
      <c r="C7155" s="89" t="s">
        <v>47</v>
      </c>
      <c r="D7155" s="90">
        <v>44771</v>
      </c>
      <c r="AI7155" s="89">
        <v>369.04049500000002</v>
      </c>
    </row>
    <row r="7156" spans="1:35" s="89" customFormat="1" x14ac:dyDescent="0.45">
      <c r="A7156" s="89" t="s">
        <v>75</v>
      </c>
      <c r="B7156" s="89" t="s">
        <v>76</v>
      </c>
      <c r="C7156" s="89" t="s">
        <v>47</v>
      </c>
      <c r="D7156" s="90">
        <v>44772</v>
      </c>
      <c r="AI7156" s="89">
        <v>369.04049500000002</v>
      </c>
    </row>
    <row r="7157" spans="1:35" s="89" customFormat="1" x14ac:dyDescent="0.45">
      <c r="A7157" s="89" t="s">
        <v>75</v>
      </c>
      <c r="B7157" s="89" t="s">
        <v>76</v>
      </c>
      <c r="C7157" s="89" t="s">
        <v>47</v>
      </c>
      <c r="D7157" s="90">
        <v>44773</v>
      </c>
      <c r="AI7157" s="89">
        <v>369.04049500000002</v>
      </c>
    </row>
    <row r="7158" spans="1:35" s="89" customFormat="1" x14ac:dyDescent="0.45">
      <c r="A7158" s="89" t="s">
        <v>75</v>
      </c>
      <c r="B7158" s="89" t="s">
        <v>76</v>
      </c>
      <c r="C7158" s="89" t="s">
        <v>47</v>
      </c>
      <c r="D7158" s="90">
        <v>44774</v>
      </c>
      <c r="AI7158" s="89">
        <v>369.04049500000002</v>
      </c>
    </row>
    <row r="7159" spans="1:35" s="89" customFormat="1" x14ac:dyDescent="0.45">
      <c r="A7159" s="89" t="s">
        <v>75</v>
      </c>
      <c r="B7159" s="89" t="s">
        <v>76</v>
      </c>
      <c r="C7159" s="89" t="s">
        <v>47</v>
      </c>
      <c r="D7159" s="90">
        <v>44775</v>
      </c>
      <c r="AI7159" s="89">
        <v>369.04049500000002</v>
      </c>
    </row>
    <row r="7160" spans="1:35" s="89" customFormat="1" x14ac:dyDescent="0.45">
      <c r="A7160" s="89" t="s">
        <v>75</v>
      </c>
      <c r="B7160" s="89" t="s">
        <v>76</v>
      </c>
      <c r="C7160" s="89" t="s">
        <v>47</v>
      </c>
      <c r="D7160" s="90">
        <v>44776</v>
      </c>
      <c r="AI7160" s="89">
        <v>369.04049500000002</v>
      </c>
    </row>
    <row r="7161" spans="1:35" s="89" customFormat="1" x14ac:dyDescent="0.45">
      <c r="A7161" s="89" t="s">
        <v>75</v>
      </c>
      <c r="B7161" s="89" t="s">
        <v>76</v>
      </c>
      <c r="C7161" s="89" t="s">
        <v>47</v>
      </c>
      <c r="D7161" s="90">
        <v>44777</v>
      </c>
      <c r="AI7161" s="89">
        <v>369.04049500000002</v>
      </c>
    </row>
    <row r="7162" spans="1:35" s="89" customFormat="1" x14ac:dyDescent="0.45">
      <c r="A7162" s="89" t="s">
        <v>75</v>
      </c>
      <c r="B7162" s="89" t="s">
        <v>76</v>
      </c>
      <c r="C7162" s="89" t="s">
        <v>47</v>
      </c>
      <c r="D7162" s="90">
        <v>44778</v>
      </c>
      <c r="AI7162" s="89">
        <v>369.04049500000002</v>
      </c>
    </row>
    <row r="7163" spans="1:35" s="89" customFormat="1" x14ac:dyDescent="0.45">
      <c r="A7163" s="89" t="s">
        <v>75</v>
      </c>
      <c r="B7163" s="89" t="s">
        <v>76</v>
      </c>
      <c r="C7163" s="89" t="s">
        <v>47</v>
      </c>
      <c r="D7163" s="90">
        <v>44779</v>
      </c>
      <c r="AI7163" s="89">
        <v>369.04049500000002</v>
      </c>
    </row>
    <row r="7164" spans="1:35" s="89" customFormat="1" x14ac:dyDescent="0.45">
      <c r="A7164" s="89" t="s">
        <v>75</v>
      </c>
      <c r="B7164" s="89" t="s">
        <v>76</v>
      </c>
      <c r="C7164" s="89" t="s">
        <v>47</v>
      </c>
      <c r="D7164" s="90">
        <v>44780</v>
      </c>
      <c r="AI7164" s="89">
        <v>369.04049500000002</v>
      </c>
    </row>
    <row r="7165" spans="1:35" s="89" customFormat="1" x14ac:dyDescent="0.45">
      <c r="A7165" s="89" t="s">
        <v>75</v>
      </c>
      <c r="B7165" s="89" t="s">
        <v>76</v>
      </c>
      <c r="C7165" s="89" t="s">
        <v>47</v>
      </c>
      <c r="D7165" s="90">
        <v>44781</v>
      </c>
      <c r="AI7165" s="89">
        <v>369.04049500000002</v>
      </c>
    </row>
    <row r="7166" spans="1:35" s="89" customFormat="1" x14ac:dyDescent="0.45">
      <c r="A7166" s="89" t="s">
        <v>75</v>
      </c>
      <c r="B7166" s="89" t="s">
        <v>76</v>
      </c>
      <c r="C7166" s="89" t="s">
        <v>47</v>
      </c>
      <c r="D7166" s="90">
        <v>44782</v>
      </c>
      <c r="AI7166" s="89">
        <v>369.04049500000002</v>
      </c>
    </row>
    <row r="7167" spans="1:35" s="89" customFormat="1" x14ac:dyDescent="0.45">
      <c r="A7167" s="89" t="s">
        <v>75</v>
      </c>
      <c r="B7167" s="89" t="s">
        <v>76</v>
      </c>
      <c r="C7167" s="89" t="s">
        <v>47</v>
      </c>
      <c r="D7167" s="90">
        <v>44783</v>
      </c>
      <c r="AI7167" s="89">
        <v>369.04049500000002</v>
      </c>
    </row>
    <row r="7168" spans="1:35" s="89" customFormat="1" x14ac:dyDescent="0.45">
      <c r="A7168" s="89" t="s">
        <v>75</v>
      </c>
      <c r="B7168" s="89" t="s">
        <v>76</v>
      </c>
      <c r="C7168" s="89" t="s">
        <v>47</v>
      </c>
      <c r="D7168" s="90">
        <v>44784</v>
      </c>
      <c r="AI7168" s="89">
        <v>369.04049500000002</v>
      </c>
    </row>
    <row r="7169" spans="1:35" s="89" customFormat="1" x14ac:dyDescent="0.45">
      <c r="A7169" s="89" t="s">
        <v>75</v>
      </c>
      <c r="B7169" s="89" t="s">
        <v>76</v>
      </c>
      <c r="C7169" s="89" t="s">
        <v>47</v>
      </c>
      <c r="D7169" s="90">
        <v>44785</v>
      </c>
      <c r="AI7169" s="89">
        <v>369.04049500000002</v>
      </c>
    </row>
    <row r="7170" spans="1:35" s="89" customFormat="1" x14ac:dyDescent="0.45">
      <c r="A7170" s="89" t="s">
        <v>75</v>
      </c>
      <c r="B7170" s="89" t="s">
        <v>76</v>
      </c>
      <c r="C7170" s="89" t="s">
        <v>47</v>
      </c>
      <c r="D7170" s="90">
        <v>44786</v>
      </c>
      <c r="AI7170" s="89">
        <v>369.04049500000002</v>
      </c>
    </row>
    <row r="7171" spans="1:35" s="89" customFormat="1" x14ac:dyDescent="0.45">
      <c r="A7171" s="89" t="s">
        <v>75</v>
      </c>
      <c r="B7171" s="89" t="s">
        <v>76</v>
      </c>
      <c r="C7171" s="89" t="s">
        <v>47</v>
      </c>
      <c r="D7171" s="90">
        <v>44787</v>
      </c>
      <c r="AI7171" s="89">
        <v>369.04049500000002</v>
      </c>
    </row>
    <row r="7172" spans="1:35" s="89" customFormat="1" x14ac:dyDescent="0.45">
      <c r="A7172" s="89" t="s">
        <v>75</v>
      </c>
      <c r="B7172" s="89" t="s">
        <v>76</v>
      </c>
      <c r="C7172" s="89" t="s">
        <v>47</v>
      </c>
      <c r="D7172" s="90">
        <v>44788</v>
      </c>
      <c r="AI7172" s="89">
        <v>369.04049500000002</v>
      </c>
    </row>
    <row r="7173" spans="1:35" s="89" customFormat="1" x14ac:dyDescent="0.45">
      <c r="A7173" s="89" t="s">
        <v>75</v>
      </c>
      <c r="B7173" s="89" t="s">
        <v>76</v>
      </c>
      <c r="C7173" s="89" t="s">
        <v>47</v>
      </c>
      <c r="D7173" s="90">
        <v>44789</v>
      </c>
      <c r="AI7173" s="89">
        <v>369.04049500000002</v>
      </c>
    </row>
    <row r="7174" spans="1:35" s="89" customFormat="1" x14ac:dyDescent="0.45">
      <c r="A7174" s="89" t="s">
        <v>75</v>
      </c>
      <c r="B7174" s="89" t="s">
        <v>76</v>
      </c>
      <c r="C7174" s="89" t="s">
        <v>47</v>
      </c>
      <c r="D7174" s="90">
        <v>44790</v>
      </c>
      <c r="AI7174" s="89">
        <v>369.04049500000002</v>
      </c>
    </row>
    <row r="7175" spans="1:35" s="89" customFormat="1" x14ac:dyDescent="0.45">
      <c r="A7175" s="89" t="s">
        <v>75</v>
      </c>
      <c r="B7175" s="89" t="s">
        <v>76</v>
      </c>
      <c r="C7175" s="89" t="s">
        <v>47</v>
      </c>
      <c r="D7175" s="90">
        <v>44791</v>
      </c>
      <c r="AI7175" s="89">
        <v>369.04049500000002</v>
      </c>
    </row>
    <row r="7176" spans="1:35" s="89" customFormat="1" x14ac:dyDescent="0.45">
      <c r="A7176" s="89" t="s">
        <v>75</v>
      </c>
      <c r="B7176" s="89" t="s">
        <v>76</v>
      </c>
      <c r="C7176" s="89" t="s">
        <v>47</v>
      </c>
      <c r="D7176" s="90">
        <v>44792</v>
      </c>
      <c r="AI7176" s="89">
        <v>369.04049500000002</v>
      </c>
    </row>
    <row r="7177" spans="1:35" s="89" customFormat="1" x14ac:dyDescent="0.45">
      <c r="A7177" s="89" t="s">
        <v>75</v>
      </c>
      <c r="B7177" s="89" t="s">
        <v>76</v>
      </c>
      <c r="C7177" s="89" t="s">
        <v>47</v>
      </c>
      <c r="D7177" s="90">
        <v>44793</v>
      </c>
      <c r="AI7177" s="89">
        <v>369.04049500000002</v>
      </c>
    </row>
    <row r="7178" spans="1:35" s="89" customFormat="1" x14ac:dyDescent="0.45">
      <c r="A7178" s="89" t="s">
        <v>75</v>
      </c>
      <c r="B7178" s="89" t="s">
        <v>76</v>
      </c>
      <c r="C7178" s="89" t="s">
        <v>47</v>
      </c>
      <c r="D7178" s="90">
        <v>44794</v>
      </c>
      <c r="AI7178" s="89">
        <v>369.04049500000002</v>
      </c>
    </row>
    <row r="7179" spans="1:35" s="89" customFormat="1" x14ac:dyDescent="0.45">
      <c r="A7179" s="89" t="s">
        <v>75</v>
      </c>
      <c r="B7179" s="89" t="s">
        <v>76</v>
      </c>
      <c r="C7179" s="89" t="s">
        <v>47</v>
      </c>
      <c r="D7179" s="90">
        <v>44795</v>
      </c>
      <c r="AI7179" s="89">
        <v>369.04049500000002</v>
      </c>
    </row>
    <row r="7180" spans="1:35" s="89" customFormat="1" x14ac:dyDescent="0.45">
      <c r="A7180" s="89" t="s">
        <v>75</v>
      </c>
      <c r="B7180" s="89" t="s">
        <v>76</v>
      </c>
      <c r="C7180" s="89" t="s">
        <v>47</v>
      </c>
      <c r="D7180" s="90">
        <v>44796</v>
      </c>
      <c r="AI7180" s="89">
        <v>369.04049500000002</v>
      </c>
    </row>
    <row r="7181" spans="1:35" s="89" customFormat="1" x14ac:dyDescent="0.45">
      <c r="A7181" s="89" t="s">
        <v>75</v>
      </c>
      <c r="B7181" s="89" t="s">
        <v>76</v>
      </c>
      <c r="C7181" s="89" t="s">
        <v>47</v>
      </c>
      <c r="D7181" s="90">
        <v>44797</v>
      </c>
      <c r="AI7181" s="89">
        <v>369.04049500000002</v>
      </c>
    </row>
    <row r="7182" spans="1:35" s="89" customFormat="1" x14ac:dyDescent="0.45">
      <c r="A7182" s="89" t="s">
        <v>75</v>
      </c>
      <c r="B7182" s="89" t="s">
        <v>76</v>
      </c>
      <c r="C7182" s="89" t="s">
        <v>47</v>
      </c>
      <c r="D7182" s="90">
        <v>44798</v>
      </c>
      <c r="AI7182" s="89">
        <v>369.04049500000002</v>
      </c>
    </row>
    <row r="7183" spans="1:35" s="89" customFormat="1" x14ac:dyDescent="0.45">
      <c r="A7183" s="89" t="s">
        <v>75</v>
      </c>
      <c r="B7183" s="89" t="s">
        <v>76</v>
      </c>
      <c r="C7183" s="89" t="s">
        <v>47</v>
      </c>
      <c r="D7183" s="90">
        <v>44799</v>
      </c>
      <c r="AI7183" s="89">
        <v>369.04049500000002</v>
      </c>
    </row>
    <row r="7184" spans="1:35" s="89" customFormat="1" x14ac:dyDescent="0.45">
      <c r="A7184" s="89" t="s">
        <v>75</v>
      </c>
      <c r="B7184" s="89" t="s">
        <v>76</v>
      </c>
      <c r="C7184" s="89" t="s">
        <v>47</v>
      </c>
      <c r="D7184" s="90">
        <v>44800</v>
      </c>
      <c r="AI7184" s="89">
        <v>369.04049500000002</v>
      </c>
    </row>
    <row r="7185" spans="1:35" s="89" customFormat="1" x14ac:dyDescent="0.45">
      <c r="A7185" s="89" t="s">
        <v>75</v>
      </c>
      <c r="B7185" s="89" t="s">
        <v>76</v>
      </c>
      <c r="C7185" s="89" t="s">
        <v>47</v>
      </c>
      <c r="D7185" s="90">
        <v>44801</v>
      </c>
      <c r="AI7185" s="89">
        <v>369.04049500000002</v>
      </c>
    </row>
    <row r="7186" spans="1:35" s="89" customFormat="1" x14ac:dyDescent="0.45">
      <c r="A7186" s="89" t="s">
        <v>75</v>
      </c>
      <c r="B7186" s="89" t="s">
        <v>76</v>
      </c>
      <c r="C7186" s="89" t="s">
        <v>47</v>
      </c>
      <c r="D7186" s="90">
        <v>44802</v>
      </c>
      <c r="AI7186" s="89">
        <v>369.04049500000002</v>
      </c>
    </row>
    <row r="7187" spans="1:35" s="89" customFormat="1" x14ac:dyDescent="0.45">
      <c r="A7187" s="89" t="s">
        <v>75</v>
      </c>
      <c r="B7187" s="89" t="s">
        <v>76</v>
      </c>
      <c r="C7187" s="89" t="s">
        <v>47</v>
      </c>
      <c r="D7187" s="90">
        <v>44803</v>
      </c>
      <c r="AI7187" s="89">
        <v>369.04049500000002</v>
      </c>
    </row>
    <row r="7188" spans="1:35" s="89" customFormat="1" x14ac:dyDescent="0.45">
      <c r="A7188" s="89" t="s">
        <v>75</v>
      </c>
      <c r="B7188" s="89" t="s">
        <v>76</v>
      </c>
      <c r="C7188" s="89" t="s">
        <v>47</v>
      </c>
      <c r="D7188" s="90">
        <v>44804</v>
      </c>
      <c r="AI7188" s="89">
        <v>369.04049500000002</v>
      </c>
    </row>
    <row r="7189" spans="1:35" s="89" customFormat="1" x14ac:dyDescent="0.45">
      <c r="A7189" s="89" t="s">
        <v>75</v>
      </c>
      <c r="B7189" s="89" t="s">
        <v>76</v>
      </c>
      <c r="C7189" s="89" t="s">
        <v>47</v>
      </c>
      <c r="D7189" s="90">
        <v>44805</v>
      </c>
      <c r="AI7189" s="89">
        <v>369.04049500000002</v>
      </c>
    </row>
    <row r="7190" spans="1:35" s="89" customFormat="1" x14ac:dyDescent="0.45">
      <c r="A7190" s="89" t="s">
        <v>75</v>
      </c>
      <c r="B7190" s="89" t="s">
        <v>76</v>
      </c>
      <c r="C7190" s="89" t="s">
        <v>47</v>
      </c>
      <c r="D7190" s="90">
        <v>44806</v>
      </c>
      <c r="AI7190" s="89">
        <v>369.04049500000002</v>
      </c>
    </row>
    <row r="7191" spans="1:35" s="89" customFormat="1" x14ac:dyDescent="0.45">
      <c r="A7191" s="89" t="s">
        <v>75</v>
      </c>
      <c r="B7191" s="89" t="s">
        <v>76</v>
      </c>
      <c r="C7191" s="89" t="s">
        <v>47</v>
      </c>
      <c r="D7191" s="90">
        <v>44807</v>
      </c>
      <c r="AI7191" s="89">
        <v>369.04049500000002</v>
      </c>
    </row>
    <row r="7192" spans="1:35" s="89" customFormat="1" x14ac:dyDescent="0.45">
      <c r="A7192" s="89" t="s">
        <v>75</v>
      </c>
      <c r="B7192" s="89" t="s">
        <v>76</v>
      </c>
      <c r="C7192" s="89" t="s">
        <v>47</v>
      </c>
      <c r="D7192" s="90">
        <v>44808</v>
      </c>
      <c r="AI7192" s="89">
        <v>369.04049500000002</v>
      </c>
    </row>
    <row r="7193" spans="1:35" s="89" customFormat="1" x14ac:dyDescent="0.45">
      <c r="A7193" s="89" t="s">
        <v>75</v>
      </c>
      <c r="B7193" s="89" t="s">
        <v>76</v>
      </c>
      <c r="C7193" s="89" t="s">
        <v>47</v>
      </c>
      <c r="D7193" s="90">
        <v>44809</v>
      </c>
      <c r="AI7193" s="89">
        <v>369.04049500000002</v>
      </c>
    </row>
    <row r="7194" spans="1:35" s="89" customFormat="1" x14ac:dyDescent="0.45">
      <c r="A7194" s="89" t="s">
        <v>75</v>
      </c>
      <c r="B7194" s="89" t="s">
        <v>76</v>
      </c>
      <c r="C7194" s="89" t="s">
        <v>47</v>
      </c>
      <c r="D7194" s="90">
        <v>44810</v>
      </c>
      <c r="AI7194" s="89">
        <v>369.04049500000002</v>
      </c>
    </row>
    <row r="7195" spans="1:35" s="89" customFormat="1" x14ac:dyDescent="0.45">
      <c r="A7195" s="89" t="s">
        <v>75</v>
      </c>
      <c r="B7195" s="89" t="s">
        <v>76</v>
      </c>
      <c r="C7195" s="89" t="s">
        <v>47</v>
      </c>
      <c r="D7195" s="90">
        <v>44811</v>
      </c>
      <c r="AI7195" s="89">
        <v>369.04049500000002</v>
      </c>
    </row>
    <row r="7196" spans="1:35" s="89" customFormat="1" x14ac:dyDescent="0.45">
      <c r="A7196" s="89" t="s">
        <v>75</v>
      </c>
      <c r="B7196" s="89" t="s">
        <v>76</v>
      </c>
      <c r="C7196" s="89" t="s">
        <v>47</v>
      </c>
      <c r="D7196" s="90">
        <v>44812</v>
      </c>
      <c r="AI7196" s="89">
        <v>369.04049500000002</v>
      </c>
    </row>
    <row r="7197" spans="1:35" s="89" customFormat="1" x14ac:dyDescent="0.45">
      <c r="A7197" s="89" t="s">
        <v>75</v>
      </c>
      <c r="B7197" s="89" t="s">
        <v>76</v>
      </c>
      <c r="C7197" s="89" t="s">
        <v>47</v>
      </c>
      <c r="D7197" s="90">
        <v>44813</v>
      </c>
      <c r="AI7197" s="89">
        <v>369.04049500000002</v>
      </c>
    </row>
    <row r="7198" spans="1:35" s="89" customFormat="1" x14ac:dyDescent="0.45">
      <c r="A7198" s="89" t="s">
        <v>75</v>
      </c>
      <c r="B7198" s="89" t="s">
        <v>76</v>
      </c>
      <c r="C7198" s="89" t="s">
        <v>47</v>
      </c>
      <c r="D7198" s="90">
        <v>44814</v>
      </c>
      <c r="AI7198" s="89">
        <v>369.04049500000002</v>
      </c>
    </row>
    <row r="7199" spans="1:35" s="89" customFormat="1" x14ac:dyDescent="0.45">
      <c r="A7199" s="89" t="s">
        <v>75</v>
      </c>
      <c r="B7199" s="89" t="s">
        <v>76</v>
      </c>
      <c r="C7199" s="89" t="s">
        <v>47</v>
      </c>
      <c r="D7199" s="90">
        <v>44815</v>
      </c>
      <c r="AI7199" s="89">
        <v>369.04049500000002</v>
      </c>
    </row>
    <row r="7200" spans="1:35" s="89" customFormat="1" x14ac:dyDescent="0.45">
      <c r="A7200" s="89" t="s">
        <v>75</v>
      </c>
      <c r="B7200" s="89" t="s">
        <v>76</v>
      </c>
      <c r="C7200" s="89" t="s">
        <v>47</v>
      </c>
      <c r="D7200" s="90">
        <v>44816</v>
      </c>
      <c r="AA7200" s="89">
        <v>295</v>
      </c>
      <c r="AB7200" s="89">
        <v>310</v>
      </c>
      <c r="AI7200" s="89">
        <v>369.04049500000002</v>
      </c>
    </row>
    <row r="7201" spans="1:35" s="89" customFormat="1" x14ac:dyDescent="0.45">
      <c r="A7201" s="89" t="s">
        <v>75</v>
      </c>
      <c r="B7201" s="89" t="s">
        <v>76</v>
      </c>
      <c r="C7201" s="89" t="s">
        <v>47</v>
      </c>
      <c r="D7201" s="90">
        <v>44817</v>
      </c>
      <c r="AA7201" s="89">
        <v>295</v>
      </c>
      <c r="AB7201" s="89">
        <v>310</v>
      </c>
      <c r="AI7201" s="89">
        <v>369.04049500000002</v>
      </c>
    </row>
    <row r="7202" spans="1:35" s="89" customFormat="1" x14ac:dyDescent="0.45">
      <c r="A7202" s="89" t="s">
        <v>75</v>
      </c>
      <c r="B7202" s="89" t="s">
        <v>76</v>
      </c>
      <c r="C7202" s="89" t="s">
        <v>47</v>
      </c>
      <c r="D7202" s="90">
        <v>44818</v>
      </c>
      <c r="AA7202" s="89">
        <v>295</v>
      </c>
      <c r="AB7202" s="89">
        <v>310</v>
      </c>
      <c r="AI7202" s="89">
        <v>369.04049500000002</v>
      </c>
    </row>
    <row r="7203" spans="1:35" s="89" customFormat="1" x14ac:dyDescent="0.45">
      <c r="A7203" s="89" t="s">
        <v>75</v>
      </c>
      <c r="B7203" s="89" t="s">
        <v>76</v>
      </c>
      <c r="C7203" s="89" t="s">
        <v>47</v>
      </c>
      <c r="D7203" s="90">
        <v>44819</v>
      </c>
      <c r="AA7203" s="89">
        <v>295</v>
      </c>
      <c r="AB7203" s="89">
        <v>310</v>
      </c>
      <c r="AI7203" s="89">
        <v>369.04049500000002</v>
      </c>
    </row>
    <row r="7204" spans="1:35" s="89" customFormat="1" x14ac:dyDescent="0.45">
      <c r="A7204" s="89" t="s">
        <v>75</v>
      </c>
      <c r="B7204" s="89" t="s">
        <v>76</v>
      </c>
      <c r="C7204" s="89" t="s">
        <v>47</v>
      </c>
      <c r="D7204" s="90">
        <v>44820</v>
      </c>
      <c r="AA7204" s="89">
        <v>295</v>
      </c>
      <c r="AB7204" s="89">
        <v>310</v>
      </c>
      <c r="AI7204" s="89">
        <v>369.04049500000002</v>
      </c>
    </row>
    <row r="7205" spans="1:35" s="89" customFormat="1" x14ac:dyDescent="0.45">
      <c r="A7205" s="89" t="s">
        <v>75</v>
      </c>
      <c r="B7205" s="89" t="s">
        <v>76</v>
      </c>
      <c r="C7205" s="89" t="s">
        <v>47</v>
      </c>
      <c r="D7205" s="90">
        <v>44821</v>
      </c>
      <c r="AI7205" s="89">
        <v>369.04049500000002</v>
      </c>
    </row>
    <row r="7206" spans="1:35" s="89" customFormat="1" x14ac:dyDescent="0.45">
      <c r="A7206" s="89" t="s">
        <v>75</v>
      </c>
      <c r="B7206" s="89" t="s">
        <v>76</v>
      </c>
      <c r="C7206" s="89" t="s">
        <v>47</v>
      </c>
      <c r="D7206" s="90">
        <v>44822</v>
      </c>
      <c r="AI7206" s="89">
        <v>369.04049500000002</v>
      </c>
    </row>
    <row r="7207" spans="1:35" s="89" customFormat="1" x14ac:dyDescent="0.45">
      <c r="A7207" s="89" t="s">
        <v>75</v>
      </c>
      <c r="B7207" s="89" t="s">
        <v>76</v>
      </c>
      <c r="C7207" s="89" t="s">
        <v>47</v>
      </c>
      <c r="D7207" s="90">
        <v>44823</v>
      </c>
      <c r="AA7207" s="89">
        <v>260</v>
      </c>
      <c r="AB7207" s="89">
        <v>275</v>
      </c>
      <c r="AI7207" s="89">
        <v>369.04049500000002</v>
      </c>
    </row>
    <row r="7208" spans="1:35" s="89" customFormat="1" x14ac:dyDescent="0.45">
      <c r="A7208" s="89" t="s">
        <v>75</v>
      </c>
      <c r="B7208" s="89" t="s">
        <v>76</v>
      </c>
      <c r="C7208" s="89" t="s">
        <v>47</v>
      </c>
      <c r="D7208" s="90">
        <v>44824</v>
      </c>
      <c r="AA7208" s="89">
        <v>260</v>
      </c>
      <c r="AB7208" s="89">
        <v>275</v>
      </c>
      <c r="AI7208" s="89">
        <v>369.04049500000002</v>
      </c>
    </row>
    <row r="7209" spans="1:35" s="89" customFormat="1" x14ac:dyDescent="0.45">
      <c r="A7209" s="89" t="s">
        <v>75</v>
      </c>
      <c r="B7209" s="89" t="s">
        <v>76</v>
      </c>
      <c r="C7209" s="89" t="s">
        <v>47</v>
      </c>
      <c r="D7209" s="90">
        <v>44825</v>
      </c>
      <c r="AA7209" s="89">
        <v>260</v>
      </c>
      <c r="AB7209" s="89">
        <v>275</v>
      </c>
      <c r="AI7209" s="89">
        <v>369.04049500000002</v>
      </c>
    </row>
    <row r="7210" spans="1:35" s="89" customFormat="1" x14ac:dyDescent="0.45">
      <c r="A7210" s="89" t="s">
        <v>75</v>
      </c>
      <c r="B7210" s="89" t="s">
        <v>76</v>
      </c>
      <c r="C7210" s="89" t="s">
        <v>47</v>
      </c>
      <c r="D7210" s="90">
        <v>44826</v>
      </c>
      <c r="AA7210" s="89">
        <v>260</v>
      </c>
      <c r="AB7210" s="89">
        <v>275</v>
      </c>
      <c r="AI7210" s="89">
        <v>369.04049500000002</v>
      </c>
    </row>
    <row r="7211" spans="1:35" s="89" customFormat="1" x14ac:dyDescent="0.45">
      <c r="A7211" s="89" t="s">
        <v>75</v>
      </c>
      <c r="B7211" s="89" t="s">
        <v>76</v>
      </c>
      <c r="C7211" s="89" t="s">
        <v>47</v>
      </c>
      <c r="D7211" s="90">
        <v>44827</v>
      </c>
      <c r="AA7211" s="89">
        <v>260</v>
      </c>
      <c r="AB7211" s="89">
        <v>275</v>
      </c>
      <c r="AI7211" s="89">
        <v>369.04049500000002</v>
      </c>
    </row>
    <row r="7212" spans="1:35" s="89" customFormat="1" x14ac:dyDescent="0.45">
      <c r="A7212" s="89" t="s">
        <v>75</v>
      </c>
      <c r="B7212" s="89" t="s">
        <v>76</v>
      </c>
      <c r="C7212" s="89" t="s">
        <v>47</v>
      </c>
      <c r="D7212" s="90">
        <v>44828</v>
      </c>
      <c r="AA7212" s="89">
        <v>260</v>
      </c>
      <c r="AB7212" s="89">
        <v>275</v>
      </c>
      <c r="AI7212" s="89">
        <v>369.04049500000002</v>
      </c>
    </row>
    <row r="7213" spans="1:35" s="89" customFormat="1" x14ac:dyDescent="0.45">
      <c r="A7213" s="89" t="s">
        <v>75</v>
      </c>
      <c r="B7213" s="89" t="s">
        <v>76</v>
      </c>
      <c r="C7213" s="89" t="s">
        <v>47</v>
      </c>
      <c r="D7213" s="90">
        <v>44829</v>
      </c>
      <c r="AA7213" s="89">
        <v>260</v>
      </c>
      <c r="AB7213" s="89">
        <v>275</v>
      </c>
      <c r="AI7213" s="89">
        <v>369.04049500000002</v>
      </c>
    </row>
    <row r="7214" spans="1:35" s="89" customFormat="1" x14ac:dyDescent="0.45">
      <c r="A7214" s="89" t="s">
        <v>75</v>
      </c>
      <c r="B7214" s="89" t="s">
        <v>76</v>
      </c>
      <c r="C7214" s="89" t="s">
        <v>47</v>
      </c>
      <c r="D7214" s="90">
        <v>44830</v>
      </c>
      <c r="AA7214" s="89">
        <v>260</v>
      </c>
      <c r="AB7214" s="89">
        <v>275</v>
      </c>
      <c r="AI7214" s="89">
        <v>369.04049500000002</v>
      </c>
    </row>
    <row r="7215" spans="1:35" s="89" customFormat="1" x14ac:dyDescent="0.45">
      <c r="A7215" s="89" t="s">
        <v>75</v>
      </c>
      <c r="B7215" s="89" t="s">
        <v>76</v>
      </c>
      <c r="C7215" s="89" t="s">
        <v>47</v>
      </c>
      <c r="D7215" s="90">
        <v>44831</v>
      </c>
      <c r="AA7215" s="89">
        <v>260</v>
      </c>
      <c r="AB7215" s="89">
        <v>275</v>
      </c>
      <c r="AI7215" s="89">
        <v>369.04049500000002</v>
      </c>
    </row>
    <row r="7216" spans="1:35" s="89" customFormat="1" x14ac:dyDescent="0.45">
      <c r="A7216" s="89" t="s">
        <v>75</v>
      </c>
      <c r="B7216" s="89" t="s">
        <v>76</v>
      </c>
      <c r="C7216" s="89" t="s">
        <v>47</v>
      </c>
      <c r="D7216" s="90">
        <v>44832</v>
      </c>
      <c r="AA7216" s="89">
        <v>260</v>
      </c>
      <c r="AB7216" s="89">
        <v>275</v>
      </c>
      <c r="AI7216" s="89">
        <v>369.04049500000002</v>
      </c>
    </row>
    <row r="7217" spans="1:35" s="89" customFormat="1" x14ac:dyDescent="0.45">
      <c r="A7217" s="89" t="s">
        <v>75</v>
      </c>
      <c r="B7217" s="89" t="s">
        <v>76</v>
      </c>
      <c r="C7217" s="89" t="s">
        <v>47</v>
      </c>
      <c r="D7217" s="90">
        <v>44833</v>
      </c>
      <c r="AA7217" s="89">
        <v>260</v>
      </c>
      <c r="AB7217" s="89">
        <v>275</v>
      </c>
      <c r="AI7217" s="89">
        <v>369.04049500000002</v>
      </c>
    </row>
    <row r="7218" spans="1:35" s="89" customFormat="1" x14ac:dyDescent="0.45">
      <c r="A7218" s="89" t="s">
        <v>75</v>
      </c>
      <c r="B7218" s="89" t="s">
        <v>76</v>
      </c>
      <c r="C7218" s="89" t="s">
        <v>47</v>
      </c>
      <c r="D7218" s="90">
        <v>44834</v>
      </c>
      <c r="AA7218" s="89">
        <v>260</v>
      </c>
      <c r="AB7218" s="89">
        <v>275</v>
      </c>
      <c r="AI7218" s="89">
        <v>369.04049500000002</v>
      </c>
    </row>
    <row r="7219" spans="1:35" s="89" customFormat="1" x14ac:dyDescent="0.45">
      <c r="A7219" s="89" t="s">
        <v>75</v>
      </c>
      <c r="B7219" s="89" t="s">
        <v>76</v>
      </c>
      <c r="C7219" s="89" t="s">
        <v>47</v>
      </c>
      <c r="D7219" s="90">
        <v>44835</v>
      </c>
      <c r="AI7219" s="89">
        <v>369.04049500000002</v>
      </c>
    </row>
    <row r="7220" spans="1:35" s="89" customFormat="1" x14ac:dyDescent="0.45">
      <c r="A7220" s="89" t="s">
        <v>75</v>
      </c>
      <c r="B7220" s="89" t="s">
        <v>76</v>
      </c>
      <c r="C7220" s="89" t="s">
        <v>47</v>
      </c>
      <c r="D7220" s="90">
        <v>44836</v>
      </c>
      <c r="AI7220" s="89">
        <v>369.04049500000002</v>
      </c>
    </row>
    <row r="7221" spans="1:35" s="89" customFormat="1" x14ac:dyDescent="0.45">
      <c r="A7221" s="89" t="s">
        <v>75</v>
      </c>
      <c r="B7221" s="89" t="s">
        <v>76</v>
      </c>
      <c r="C7221" s="89" t="s">
        <v>47</v>
      </c>
      <c r="D7221" s="90">
        <v>44837</v>
      </c>
      <c r="AI7221" s="89">
        <v>369.04049500000002</v>
      </c>
    </row>
    <row r="7222" spans="1:35" s="89" customFormat="1" x14ac:dyDescent="0.45">
      <c r="A7222" s="89" t="s">
        <v>75</v>
      </c>
      <c r="B7222" s="89" t="s">
        <v>76</v>
      </c>
      <c r="C7222" s="89" t="s">
        <v>47</v>
      </c>
      <c r="D7222" s="90">
        <v>44838</v>
      </c>
      <c r="AI7222" s="89">
        <v>369.04049500000002</v>
      </c>
    </row>
    <row r="7223" spans="1:35" s="89" customFormat="1" x14ac:dyDescent="0.45">
      <c r="A7223" s="89" t="s">
        <v>75</v>
      </c>
      <c r="B7223" s="89" t="s">
        <v>76</v>
      </c>
      <c r="C7223" s="89" t="s">
        <v>47</v>
      </c>
      <c r="D7223" s="90">
        <v>44839</v>
      </c>
      <c r="AI7223" s="89">
        <v>369.04049500000002</v>
      </c>
    </row>
    <row r="7224" spans="1:35" s="89" customFormat="1" x14ac:dyDescent="0.45">
      <c r="A7224" s="89" t="s">
        <v>75</v>
      </c>
      <c r="B7224" s="89" t="s">
        <v>76</v>
      </c>
      <c r="C7224" s="89" t="s">
        <v>47</v>
      </c>
      <c r="D7224" s="90">
        <v>44840</v>
      </c>
      <c r="AI7224" s="89">
        <v>369.04049500000002</v>
      </c>
    </row>
    <row r="7225" spans="1:35" s="89" customFormat="1" x14ac:dyDescent="0.45">
      <c r="A7225" s="89" t="s">
        <v>75</v>
      </c>
      <c r="B7225" s="89" t="s">
        <v>76</v>
      </c>
      <c r="C7225" s="89" t="s">
        <v>47</v>
      </c>
      <c r="D7225" s="90">
        <v>44841</v>
      </c>
      <c r="AI7225" s="89">
        <v>369.04049500000002</v>
      </c>
    </row>
    <row r="7226" spans="1:35" s="89" customFormat="1" x14ac:dyDescent="0.45">
      <c r="A7226" s="89" t="s">
        <v>75</v>
      </c>
      <c r="B7226" s="89" t="s">
        <v>76</v>
      </c>
      <c r="C7226" s="89" t="s">
        <v>47</v>
      </c>
      <c r="D7226" s="90">
        <v>44842</v>
      </c>
      <c r="AI7226" s="89">
        <v>369.04049500000002</v>
      </c>
    </row>
    <row r="7227" spans="1:35" s="89" customFormat="1" x14ac:dyDescent="0.45">
      <c r="A7227" s="89" t="s">
        <v>75</v>
      </c>
      <c r="B7227" s="89" t="s">
        <v>76</v>
      </c>
      <c r="C7227" s="89" t="s">
        <v>47</v>
      </c>
      <c r="D7227" s="90">
        <v>44843</v>
      </c>
      <c r="AI7227" s="89">
        <v>369.04049500000002</v>
      </c>
    </row>
    <row r="7228" spans="1:35" s="89" customFormat="1" x14ac:dyDescent="0.45">
      <c r="A7228" s="89" t="s">
        <v>75</v>
      </c>
      <c r="B7228" s="89" t="s">
        <v>76</v>
      </c>
      <c r="C7228" s="89" t="s">
        <v>47</v>
      </c>
      <c r="D7228" s="90">
        <v>44844</v>
      </c>
      <c r="AI7228" s="89">
        <v>369.04049500000002</v>
      </c>
    </row>
    <row r="7229" spans="1:35" s="89" customFormat="1" x14ac:dyDescent="0.45">
      <c r="A7229" s="89" t="s">
        <v>75</v>
      </c>
      <c r="B7229" s="89" t="s">
        <v>76</v>
      </c>
      <c r="C7229" s="89" t="s">
        <v>47</v>
      </c>
      <c r="D7229" s="90">
        <v>44845</v>
      </c>
      <c r="AI7229" s="89">
        <v>369.04049500000002</v>
      </c>
    </row>
    <row r="7230" spans="1:35" s="89" customFormat="1" x14ac:dyDescent="0.45">
      <c r="A7230" s="89" t="s">
        <v>75</v>
      </c>
      <c r="B7230" s="89" t="s">
        <v>76</v>
      </c>
      <c r="C7230" s="89" t="s">
        <v>47</v>
      </c>
      <c r="D7230" s="90">
        <v>44846</v>
      </c>
      <c r="AI7230" s="89">
        <v>369.04049500000002</v>
      </c>
    </row>
    <row r="7231" spans="1:35" s="89" customFormat="1" x14ac:dyDescent="0.45">
      <c r="A7231" s="89" t="s">
        <v>75</v>
      </c>
      <c r="B7231" s="89" t="s">
        <v>76</v>
      </c>
      <c r="C7231" s="89" t="s">
        <v>47</v>
      </c>
      <c r="D7231" s="90">
        <v>44847</v>
      </c>
      <c r="AI7231" s="89">
        <v>369.04049500000002</v>
      </c>
    </row>
    <row r="7232" spans="1:35" s="89" customFormat="1" x14ac:dyDescent="0.45">
      <c r="A7232" s="89" t="s">
        <v>75</v>
      </c>
      <c r="B7232" s="89" t="s">
        <v>76</v>
      </c>
      <c r="C7232" s="89" t="s">
        <v>47</v>
      </c>
      <c r="D7232" s="90">
        <v>44848</v>
      </c>
      <c r="AI7232" s="89">
        <v>369.04049500000002</v>
      </c>
    </row>
    <row r="7233" spans="1:35" s="89" customFormat="1" x14ac:dyDescent="0.45">
      <c r="A7233" s="89" t="s">
        <v>75</v>
      </c>
      <c r="B7233" s="89" t="s">
        <v>76</v>
      </c>
      <c r="C7233" s="89" t="s">
        <v>47</v>
      </c>
      <c r="D7233" s="90">
        <v>44849</v>
      </c>
      <c r="AI7233" s="89">
        <v>369.04049500000002</v>
      </c>
    </row>
    <row r="7234" spans="1:35" s="89" customFormat="1" x14ac:dyDescent="0.45">
      <c r="A7234" s="89" t="s">
        <v>75</v>
      </c>
      <c r="B7234" s="89" t="s">
        <v>76</v>
      </c>
      <c r="C7234" s="89" t="s">
        <v>47</v>
      </c>
      <c r="D7234" s="90">
        <v>44850</v>
      </c>
      <c r="AI7234" s="89">
        <v>369.04049500000002</v>
      </c>
    </row>
    <row r="7235" spans="1:35" s="89" customFormat="1" x14ac:dyDescent="0.45">
      <c r="A7235" s="89" t="s">
        <v>75</v>
      </c>
      <c r="B7235" s="89" t="s">
        <v>76</v>
      </c>
      <c r="C7235" s="89" t="s">
        <v>47</v>
      </c>
      <c r="D7235" s="90">
        <v>44851</v>
      </c>
      <c r="AI7235" s="89">
        <v>369.04049500000002</v>
      </c>
    </row>
    <row r="7236" spans="1:35" s="89" customFormat="1" x14ac:dyDescent="0.45">
      <c r="A7236" s="89" t="s">
        <v>75</v>
      </c>
      <c r="B7236" s="89" t="s">
        <v>76</v>
      </c>
      <c r="C7236" s="89" t="s">
        <v>47</v>
      </c>
      <c r="D7236" s="90">
        <v>44852</v>
      </c>
      <c r="AI7236" s="89">
        <v>369.04049500000002</v>
      </c>
    </row>
    <row r="7237" spans="1:35" s="89" customFormat="1" x14ac:dyDescent="0.45">
      <c r="A7237" s="89" t="s">
        <v>75</v>
      </c>
      <c r="B7237" s="89" t="s">
        <v>76</v>
      </c>
      <c r="C7237" s="89" t="s">
        <v>47</v>
      </c>
      <c r="D7237" s="90">
        <v>44853</v>
      </c>
      <c r="AI7237" s="89">
        <v>369.04049500000002</v>
      </c>
    </row>
    <row r="7238" spans="1:35" s="89" customFormat="1" x14ac:dyDescent="0.45">
      <c r="A7238" s="89" t="s">
        <v>75</v>
      </c>
      <c r="B7238" s="89" t="s">
        <v>76</v>
      </c>
      <c r="C7238" s="89" t="s">
        <v>47</v>
      </c>
      <c r="D7238" s="90">
        <v>44854</v>
      </c>
      <c r="AI7238" s="89">
        <v>369.04049500000002</v>
      </c>
    </row>
    <row r="7239" spans="1:35" s="89" customFormat="1" x14ac:dyDescent="0.45">
      <c r="A7239" s="89" t="s">
        <v>75</v>
      </c>
      <c r="B7239" s="89" t="s">
        <v>76</v>
      </c>
      <c r="C7239" s="89" t="s">
        <v>47</v>
      </c>
      <c r="D7239" s="90">
        <v>44855</v>
      </c>
      <c r="AI7239" s="89">
        <v>369.04049500000002</v>
      </c>
    </row>
    <row r="7240" spans="1:35" s="89" customFormat="1" x14ac:dyDescent="0.45">
      <c r="A7240" s="89" t="s">
        <v>75</v>
      </c>
      <c r="B7240" s="89" t="s">
        <v>76</v>
      </c>
      <c r="C7240" s="89" t="s">
        <v>47</v>
      </c>
      <c r="D7240" s="90">
        <v>44856</v>
      </c>
      <c r="AI7240" s="89">
        <v>369.04049500000002</v>
      </c>
    </row>
    <row r="7241" spans="1:35" s="89" customFormat="1" x14ac:dyDescent="0.45">
      <c r="A7241" s="89" t="s">
        <v>75</v>
      </c>
      <c r="B7241" s="89" t="s">
        <v>76</v>
      </c>
      <c r="C7241" s="89" t="s">
        <v>47</v>
      </c>
      <c r="D7241" s="90">
        <v>44857</v>
      </c>
      <c r="AI7241" s="89">
        <v>369.04049500000002</v>
      </c>
    </row>
    <row r="7242" spans="1:35" s="89" customFormat="1" x14ac:dyDescent="0.45">
      <c r="A7242" s="89" t="s">
        <v>75</v>
      </c>
      <c r="B7242" s="89" t="s">
        <v>76</v>
      </c>
      <c r="C7242" s="89" t="s">
        <v>47</v>
      </c>
      <c r="D7242" s="90">
        <v>44858</v>
      </c>
      <c r="AI7242" s="89">
        <v>369.04049500000002</v>
      </c>
    </row>
    <row r="7243" spans="1:35" s="89" customFormat="1" x14ac:dyDescent="0.45">
      <c r="A7243" s="89" t="s">
        <v>75</v>
      </c>
      <c r="B7243" s="89" t="s">
        <v>76</v>
      </c>
      <c r="C7243" s="89" t="s">
        <v>47</v>
      </c>
      <c r="D7243" s="90">
        <v>44859</v>
      </c>
      <c r="AI7243" s="89">
        <v>369.04049500000002</v>
      </c>
    </row>
    <row r="7244" spans="1:35" s="89" customFormat="1" x14ac:dyDescent="0.45">
      <c r="A7244" s="89" t="s">
        <v>75</v>
      </c>
      <c r="B7244" s="89" t="s">
        <v>76</v>
      </c>
      <c r="C7244" s="89" t="s">
        <v>47</v>
      </c>
      <c r="D7244" s="90">
        <v>44860</v>
      </c>
      <c r="AI7244" s="89">
        <v>369.04049500000002</v>
      </c>
    </row>
    <row r="7245" spans="1:35" s="89" customFormat="1" x14ac:dyDescent="0.45">
      <c r="A7245" s="89" t="s">
        <v>75</v>
      </c>
      <c r="B7245" s="89" t="s">
        <v>76</v>
      </c>
      <c r="C7245" s="89" t="s">
        <v>47</v>
      </c>
      <c r="D7245" s="90">
        <v>44861</v>
      </c>
      <c r="AI7245" s="89">
        <v>369.04049500000002</v>
      </c>
    </row>
    <row r="7246" spans="1:35" s="89" customFormat="1" x14ac:dyDescent="0.45">
      <c r="A7246" s="89" t="s">
        <v>75</v>
      </c>
      <c r="B7246" s="89" t="s">
        <v>76</v>
      </c>
      <c r="C7246" s="89" t="s">
        <v>47</v>
      </c>
      <c r="D7246" s="90">
        <v>44862</v>
      </c>
      <c r="AI7246" s="89">
        <v>369.04049500000002</v>
      </c>
    </row>
    <row r="7247" spans="1:35" s="89" customFormat="1" x14ac:dyDescent="0.45">
      <c r="A7247" s="89" t="s">
        <v>75</v>
      </c>
      <c r="B7247" s="89" t="s">
        <v>76</v>
      </c>
      <c r="C7247" s="89" t="s">
        <v>47</v>
      </c>
      <c r="D7247" s="90">
        <v>44863</v>
      </c>
      <c r="AI7247" s="89">
        <v>384.41718229999998</v>
      </c>
    </row>
    <row r="7248" spans="1:35" s="89" customFormat="1" x14ac:dyDescent="0.45">
      <c r="A7248" s="89" t="s">
        <v>75</v>
      </c>
      <c r="B7248" s="89" t="s">
        <v>76</v>
      </c>
      <c r="C7248" s="89" t="s">
        <v>47</v>
      </c>
      <c r="D7248" s="90">
        <v>44864</v>
      </c>
      <c r="AI7248" s="89">
        <v>369.04049500000002</v>
      </c>
    </row>
    <row r="7249" spans="1:35" s="89" customFormat="1" x14ac:dyDescent="0.45">
      <c r="A7249" s="89" t="s">
        <v>75</v>
      </c>
      <c r="B7249" s="89" t="s">
        <v>76</v>
      </c>
      <c r="C7249" s="89" t="s">
        <v>47</v>
      </c>
      <c r="D7249" s="90">
        <v>44865</v>
      </c>
      <c r="AI7249" s="89">
        <v>369.04049500000002</v>
      </c>
    </row>
    <row r="7250" spans="1:35" s="89" customFormat="1" x14ac:dyDescent="0.45">
      <c r="A7250" s="89" t="s">
        <v>75</v>
      </c>
      <c r="B7250" s="89" t="s">
        <v>76</v>
      </c>
      <c r="C7250" s="89" t="s">
        <v>47</v>
      </c>
      <c r="D7250" s="90">
        <v>44866</v>
      </c>
      <c r="AI7250" s="89">
        <v>398.96269699999999</v>
      </c>
    </row>
    <row r="7251" spans="1:35" s="89" customFormat="1" x14ac:dyDescent="0.45">
      <c r="A7251" s="89" t="s">
        <v>75</v>
      </c>
      <c r="B7251" s="89" t="s">
        <v>76</v>
      </c>
      <c r="C7251" s="89" t="s">
        <v>47</v>
      </c>
      <c r="D7251" s="90">
        <v>44867</v>
      </c>
      <c r="AI7251" s="89">
        <v>398.96269699999999</v>
      </c>
    </row>
    <row r="7252" spans="1:35" s="89" customFormat="1" x14ac:dyDescent="0.45">
      <c r="A7252" s="89" t="s">
        <v>75</v>
      </c>
      <c r="B7252" s="89" t="s">
        <v>76</v>
      </c>
      <c r="C7252" s="89" t="s">
        <v>47</v>
      </c>
      <c r="D7252" s="90">
        <v>44868</v>
      </c>
      <c r="AI7252" s="89">
        <v>398.96269699999999</v>
      </c>
    </row>
    <row r="7253" spans="1:35" s="89" customFormat="1" x14ac:dyDescent="0.45">
      <c r="A7253" s="89" t="s">
        <v>75</v>
      </c>
      <c r="B7253" s="89" t="s">
        <v>76</v>
      </c>
      <c r="C7253" s="89" t="s">
        <v>47</v>
      </c>
      <c r="D7253" s="90">
        <v>44869</v>
      </c>
      <c r="AI7253" s="89">
        <v>398.96269699999999</v>
      </c>
    </row>
    <row r="7254" spans="1:35" s="89" customFormat="1" x14ac:dyDescent="0.45">
      <c r="A7254" s="89" t="s">
        <v>75</v>
      </c>
      <c r="B7254" s="89" t="s">
        <v>76</v>
      </c>
      <c r="C7254" s="89" t="s">
        <v>47</v>
      </c>
      <c r="D7254" s="90">
        <v>44870</v>
      </c>
      <c r="AI7254" s="89">
        <v>398.96269699999999</v>
      </c>
    </row>
    <row r="7255" spans="1:35" s="89" customFormat="1" x14ac:dyDescent="0.45">
      <c r="A7255" s="89" t="s">
        <v>75</v>
      </c>
      <c r="B7255" s="89" t="s">
        <v>76</v>
      </c>
      <c r="C7255" s="89" t="s">
        <v>47</v>
      </c>
      <c r="D7255" s="90">
        <v>44871</v>
      </c>
      <c r="AI7255" s="89">
        <v>398.96269699999999</v>
      </c>
    </row>
    <row r="7256" spans="1:35" s="89" customFormat="1" x14ac:dyDescent="0.45">
      <c r="A7256" s="89" t="s">
        <v>75</v>
      </c>
      <c r="B7256" s="89" t="s">
        <v>76</v>
      </c>
      <c r="C7256" s="89" t="s">
        <v>47</v>
      </c>
      <c r="D7256" s="90">
        <v>44872</v>
      </c>
      <c r="AI7256" s="89">
        <v>398.96269699999999</v>
      </c>
    </row>
    <row r="7257" spans="1:35" s="89" customFormat="1" x14ac:dyDescent="0.45">
      <c r="A7257" s="89" t="s">
        <v>75</v>
      </c>
      <c r="B7257" s="89" t="s">
        <v>76</v>
      </c>
      <c r="C7257" s="89" t="s">
        <v>47</v>
      </c>
      <c r="D7257" s="90">
        <v>44873</v>
      </c>
      <c r="AI7257" s="89">
        <v>398.96269699999999</v>
      </c>
    </row>
    <row r="7258" spans="1:35" s="89" customFormat="1" x14ac:dyDescent="0.45">
      <c r="A7258" s="89" t="s">
        <v>75</v>
      </c>
      <c r="B7258" s="89" t="s">
        <v>76</v>
      </c>
      <c r="C7258" s="89" t="s">
        <v>47</v>
      </c>
      <c r="D7258" s="90">
        <v>44874</v>
      </c>
      <c r="AI7258" s="89">
        <v>398.96269699999999</v>
      </c>
    </row>
    <row r="7259" spans="1:35" s="89" customFormat="1" x14ac:dyDescent="0.45">
      <c r="A7259" s="89" t="s">
        <v>75</v>
      </c>
      <c r="B7259" s="89" t="s">
        <v>76</v>
      </c>
      <c r="C7259" s="89" t="s">
        <v>47</v>
      </c>
      <c r="D7259" s="90">
        <v>44875</v>
      </c>
      <c r="AI7259" s="89">
        <v>398.96269699999999</v>
      </c>
    </row>
    <row r="7260" spans="1:35" s="89" customFormat="1" x14ac:dyDescent="0.45">
      <c r="A7260" s="89" t="s">
        <v>75</v>
      </c>
      <c r="B7260" s="89" t="s">
        <v>76</v>
      </c>
      <c r="C7260" s="89" t="s">
        <v>47</v>
      </c>
      <c r="D7260" s="90">
        <v>44876</v>
      </c>
      <c r="AI7260" s="89">
        <v>398.96269699999999</v>
      </c>
    </row>
    <row r="7261" spans="1:35" s="89" customFormat="1" x14ac:dyDescent="0.45">
      <c r="A7261" s="89" t="s">
        <v>75</v>
      </c>
      <c r="B7261" s="89" t="s">
        <v>76</v>
      </c>
      <c r="C7261" s="89" t="s">
        <v>47</v>
      </c>
      <c r="D7261" s="90">
        <v>44877</v>
      </c>
      <c r="AI7261" s="89">
        <v>398.96269699999999</v>
      </c>
    </row>
    <row r="7262" spans="1:35" s="89" customFormat="1" x14ac:dyDescent="0.45">
      <c r="A7262" s="89" t="s">
        <v>75</v>
      </c>
      <c r="B7262" s="89" t="s">
        <v>76</v>
      </c>
      <c r="C7262" s="89" t="s">
        <v>47</v>
      </c>
      <c r="D7262" s="90">
        <v>44878</v>
      </c>
      <c r="AI7262" s="89">
        <v>398.96269699999999</v>
      </c>
    </row>
    <row r="7263" spans="1:35" s="89" customFormat="1" x14ac:dyDescent="0.45">
      <c r="A7263" s="89" t="s">
        <v>75</v>
      </c>
      <c r="B7263" s="89" t="s">
        <v>76</v>
      </c>
      <c r="C7263" s="89" t="s">
        <v>47</v>
      </c>
      <c r="D7263" s="90">
        <v>44879</v>
      </c>
      <c r="AI7263" s="89">
        <v>398.96269699999999</v>
      </c>
    </row>
    <row r="7264" spans="1:35" s="89" customFormat="1" x14ac:dyDescent="0.45">
      <c r="A7264" s="89" t="s">
        <v>75</v>
      </c>
      <c r="B7264" s="89" t="s">
        <v>76</v>
      </c>
      <c r="C7264" s="89" t="s">
        <v>47</v>
      </c>
      <c r="D7264" s="90">
        <v>44880</v>
      </c>
      <c r="AI7264" s="89">
        <v>398.96269699999999</v>
      </c>
    </row>
    <row r="7265" spans="1:35" s="89" customFormat="1" x14ac:dyDescent="0.45">
      <c r="A7265" s="89" t="s">
        <v>75</v>
      </c>
      <c r="B7265" s="89" t="s">
        <v>76</v>
      </c>
      <c r="C7265" s="89" t="s">
        <v>47</v>
      </c>
      <c r="D7265" s="90">
        <v>44881</v>
      </c>
      <c r="AI7265" s="89">
        <v>398.96269699999999</v>
      </c>
    </row>
    <row r="7266" spans="1:35" s="89" customFormat="1" x14ac:dyDescent="0.45">
      <c r="A7266" s="89" t="s">
        <v>75</v>
      </c>
      <c r="B7266" s="89" t="s">
        <v>76</v>
      </c>
      <c r="C7266" s="89" t="s">
        <v>47</v>
      </c>
      <c r="D7266" s="90">
        <v>44882</v>
      </c>
      <c r="AI7266" s="89">
        <v>398.96269699999999</v>
      </c>
    </row>
    <row r="7267" spans="1:35" s="89" customFormat="1" x14ac:dyDescent="0.45">
      <c r="A7267" s="89" t="s">
        <v>75</v>
      </c>
      <c r="B7267" s="89" t="s">
        <v>76</v>
      </c>
      <c r="C7267" s="89" t="s">
        <v>47</v>
      </c>
      <c r="D7267" s="90">
        <v>44883</v>
      </c>
      <c r="AI7267" s="89">
        <v>398.96269699999999</v>
      </c>
    </row>
    <row r="7268" spans="1:35" s="89" customFormat="1" x14ac:dyDescent="0.45">
      <c r="A7268" s="89" t="s">
        <v>75</v>
      </c>
      <c r="B7268" s="89" t="s">
        <v>76</v>
      </c>
      <c r="C7268" s="89" t="s">
        <v>47</v>
      </c>
      <c r="D7268" s="90">
        <v>44884</v>
      </c>
      <c r="AI7268" s="89">
        <v>398.96269699999999</v>
      </c>
    </row>
    <row r="7269" spans="1:35" s="89" customFormat="1" x14ac:dyDescent="0.45">
      <c r="A7269" s="89" t="s">
        <v>75</v>
      </c>
      <c r="B7269" s="89" t="s">
        <v>76</v>
      </c>
      <c r="C7269" s="89" t="s">
        <v>47</v>
      </c>
      <c r="D7269" s="90">
        <v>44885</v>
      </c>
      <c r="AI7269" s="89">
        <v>398.96269699999999</v>
      </c>
    </row>
    <row r="7270" spans="1:35" s="89" customFormat="1" x14ac:dyDescent="0.45">
      <c r="A7270" s="89" t="s">
        <v>75</v>
      </c>
      <c r="B7270" s="89" t="s">
        <v>76</v>
      </c>
      <c r="C7270" s="89" t="s">
        <v>47</v>
      </c>
      <c r="D7270" s="90">
        <v>44886</v>
      </c>
      <c r="AI7270" s="89">
        <v>398.96269699999999</v>
      </c>
    </row>
    <row r="7271" spans="1:35" s="89" customFormat="1" x14ac:dyDescent="0.45">
      <c r="A7271" s="89" t="s">
        <v>75</v>
      </c>
      <c r="B7271" s="89" t="s">
        <v>76</v>
      </c>
      <c r="C7271" s="89" t="s">
        <v>47</v>
      </c>
      <c r="D7271" s="90">
        <v>44887</v>
      </c>
      <c r="AI7271" s="89">
        <v>398.96269699999999</v>
      </c>
    </row>
    <row r="7272" spans="1:35" s="89" customFormat="1" x14ac:dyDescent="0.45">
      <c r="A7272" s="89" t="s">
        <v>75</v>
      </c>
      <c r="B7272" s="89" t="s">
        <v>76</v>
      </c>
      <c r="C7272" s="89" t="s">
        <v>47</v>
      </c>
      <c r="D7272" s="90">
        <v>44888</v>
      </c>
      <c r="AI7272" s="89">
        <v>398.96269699999999</v>
      </c>
    </row>
    <row r="7273" spans="1:35" s="89" customFormat="1" x14ac:dyDescent="0.45">
      <c r="A7273" s="89" t="s">
        <v>75</v>
      </c>
      <c r="B7273" s="89" t="s">
        <v>76</v>
      </c>
      <c r="C7273" s="89" t="s">
        <v>47</v>
      </c>
      <c r="D7273" s="90">
        <v>44889</v>
      </c>
      <c r="AI7273" s="89">
        <v>398.96269699999999</v>
      </c>
    </row>
    <row r="7274" spans="1:35" s="89" customFormat="1" x14ac:dyDescent="0.45">
      <c r="A7274" s="89" t="s">
        <v>75</v>
      </c>
      <c r="B7274" s="89" t="s">
        <v>76</v>
      </c>
      <c r="C7274" s="89" t="s">
        <v>47</v>
      </c>
      <c r="D7274" s="90">
        <v>44890</v>
      </c>
      <c r="AI7274" s="89">
        <v>398.96269699999999</v>
      </c>
    </row>
    <row r="7275" spans="1:35" s="89" customFormat="1" x14ac:dyDescent="0.45">
      <c r="A7275" s="89" t="s">
        <v>75</v>
      </c>
      <c r="B7275" s="89" t="s">
        <v>76</v>
      </c>
      <c r="C7275" s="89" t="s">
        <v>47</v>
      </c>
      <c r="D7275" s="90">
        <v>44891</v>
      </c>
      <c r="AI7275" s="89">
        <v>398.96269699999999</v>
      </c>
    </row>
    <row r="7276" spans="1:35" s="89" customFormat="1" x14ac:dyDescent="0.45">
      <c r="A7276" s="89" t="s">
        <v>75</v>
      </c>
      <c r="B7276" s="89" t="s">
        <v>76</v>
      </c>
      <c r="C7276" s="89" t="s">
        <v>47</v>
      </c>
      <c r="D7276" s="90">
        <v>44892</v>
      </c>
      <c r="AI7276" s="89">
        <v>398.96269699999999</v>
      </c>
    </row>
    <row r="7277" spans="1:35" s="89" customFormat="1" x14ac:dyDescent="0.45">
      <c r="A7277" s="89" t="s">
        <v>75</v>
      </c>
      <c r="B7277" s="89" t="s">
        <v>76</v>
      </c>
      <c r="C7277" s="89" t="s">
        <v>47</v>
      </c>
      <c r="D7277" s="90">
        <v>44893</v>
      </c>
      <c r="AI7277" s="89">
        <v>398.96269699999999</v>
      </c>
    </row>
    <row r="7278" spans="1:35" s="89" customFormat="1" x14ac:dyDescent="0.45">
      <c r="A7278" s="89" t="s">
        <v>75</v>
      </c>
      <c r="B7278" s="89" t="s">
        <v>76</v>
      </c>
      <c r="C7278" s="89" t="s">
        <v>47</v>
      </c>
      <c r="D7278" s="90">
        <v>44894</v>
      </c>
      <c r="AI7278" s="89">
        <v>398.96269699999999</v>
      </c>
    </row>
    <row r="7279" spans="1:35" s="89" customFormat="1" x14ac:dyDescent="0.45">
      <c r="A7279" s="89" t="s">
        <v>75</v>
      </c>
      <c r="B7279" s="89" t="s">
        <v>76</v>
      </c>
      <c r="C7279" s="89" t="s">
        <v>47</v>
      </c>
      <c r="D7279" s="90">
        <v>44895</v>
      </c>
      <c r="AI7279" s="89">
        <v>398.96269699999999</v>
      </c>
    </row>
    <row r="7280" spans="1:35" s="89" customFormat="1" x14ac:dyDescent="0.45">
      <c r="A7280" s="89" t="s">
        <v>75</v>
      </c>
      <c r="B7280" s="89" t="s">
        <v>76</v>
      </c>
      <c r="C7280" s="89" t="s">
        <v>47</v>
      </c>
      <c r="D7280" s="90">
        <v>44896</v>
      </c>
      <c r="AI7280" s="89">
        <v>398.96269699999999</v>
      </c>
    </row>
    <row r="7281" spans="1:35" s="89" customFormat="1" x14ac:dyDescent="0.45">
      <c r="A7281" s="89" t="s">
        <v>75</v>
      </c>
      <c r="B7281" s="89" t="s">
        <v>76</v>
      </c>
      <c r="C7281" s="89" t="s">
        <v>47</v>
      </c>
      <c r="D7281" s="90">
        <v>44897</v>
      </c>
      <c r="AI7281" s="89">
        <v>398.96269699999999</v>
      </c>
    </row>
    <row r="7282" spans="1:35" s="89" customFormat="1" x14ac:dyDescent="0.45">
      <c r="A7282" s="89" t="s">
        <v>75</v>
      </c>
      <c r="B7282" s="89" t="s">
        <v>76</v>
      </c>
      <c r="C7282" s="89" t="s">
        <v>47</v>
      </c>
      <c r="D7282" s="90">
        <v>44898</v>
      </c>
      <c r="AI7282" s="89">
        <v>398.96269699999999</v>
      </c>
    </row>
    <row r="7283" spans="1:35" s="89" customFormat="1" x14ac:dyDescent="0.45">
      <c r="A7283" s="89" t="s">
        <v>75</v>
      </c>
      <c r="B7283" s="89" t="s">
        <v>76</v>
      </c>
      <c r="C7283" s="89" t="s">
        <v>47</v>
      </c>
      <c r="D7283" s="90">
        <v>44899</v>
      </c>
      <c r="AI7283" s="89">
        <v>398.96269699999999</v>
      </c>
    </row>
    <row r="7284" spans="1:35" s="89" customFormat="1" x14ac:dyDescent="0.45">
      <c r="A7284" s="89" t="s">
        <v>75</v>
      </c>
      <c r="B7284" s="89" t="s">
        <v>76</v>
      </c>
      <c r="C7284" s="89" t="s">
        <v>47</v>
      </c>
      <c r="D7284" s="90">
        <v>44900</v>
      </c>
      <c r="AI7284" s="89">
        <v>398.96269699999999</v>
      </c>
    </row>
    <row r="7285" spans="1:35" s="89" customFormat="1" x14ac:dyDescent="0.45">
      <c r="A7285" s="89" t="s">
        <v>75</v>
      </c>
      <c r="B7285" s="89" t="s">
        <v>76</v>
      </c>
      <c r="C7285" s="89" t="s">
        <v>47</v>
      </c>
      <c r="D7285" s="90">
        <v>44901</v>
      </c>
      <c r="AI7285" s="89">
        <v>398.96269699999999</v>
      </c>
    </row>
    <row r="7286" spans="1:35" s="89" customFormat="1" x14ac:dyDescent="0.45">
      <c r="A7286" s="89" t="s">
        <v>75</v>
      </c>
      <c r="B7286" s="89" t="s">
        <v>76</v>
      </c>
      <c r="C7286" s="89" t="s">
        <v>47</v>
      </c>
      <c r="D7286" s="90">
        <v>44902</v>
      </c>
      <c r="AI7286" s="89">
        <v>398.96269699999999</v>
      </c>
    </row>
    <row r="7287" spans="1:35" s="89" customFormat="1" x14ac:dyDescent="0.45">
      <c r="A7287" s="89" t="s">
        <v>75</v>
      </c>
      <c r="B7287" s="89" t="s">
        <v>76</v>
      </c>
      <c r="C7287" s="89" t="s">
        <v>47</v>
      </c>
      <c r="D7287" s="90">
        <v>44903</v>
      </c>
      <c r="AI7287" s="89">
        <v>398.96269699999999</v>
      </c>
    </row>
    <row r="7288" spans="1:35" s="89" customFormat="1" x14ac:dyDescent="0.45">
      <c r="A7288" s="89" t="s">
        <v>75</v>
      </c>
      <c r="B7288" s="89" t="s">
        <v>76</v>
      </c>
      <c r="C7288" s="89" t="s">
        <v>47</v>
      </c>
      <c r="D7288" s="90">
        <v>44904</v>
      </c>
      <c r="AI7288" s="89">
        <v>398.96269699999999</v>
      </c>
    </row>
    <row r="7289" spans="1:35" s="89" customFormat="1" x14ac:dyDescent="0.45">
      <c r="A7289" s="89" t="s">
        <v>75</v>
      </c>
      <c r="B7289" s="89" t="s">
        <v>76</v>
      </c>
      <c r="C7289" s="89" t="s">
        <v>47</v>
      </c>
      <c r="D7289" s="90">
        <v>44905</v>
      </c>
      <c r="AI7289" s="89">
        <v>398.96269699999999</v>
      </c>
    </row>
    <row r="7290" spans="1:35" s="89" customFormat="1" x14ac:dyDescent="0.45">
      <c r="A7290" s="89" t="s">
        <v>75</v>
      </c>
      <c r="B7290" s="89" t="s">
        <v>76</v>
      </c>
      <c r="C7290" s="89" t="s">
        <v>47</v>
      </c>
      <c r="D7290" s="90">
        <v>44906</v>
      </c>
      <c r="AI7290" s="89">
        <v>398.96269699999999</v>
      </c>
    </row>
    <row r="7291" spans="1:35" s="89" customFormat="1" x14ac:dyDescent="0.45">
      <c r="A7291" s="89" t="s">
        <v>75</v>
      </c>
      <c r="B7291" s="89" t="s">
        <v>76</v>
      </c>
      <c r="C7291" s="89" t="s">
        <v>47</v>
      </c>
      <c r="D7291" s="90">
        <v>44907</v>
      </c>
      <c r="AI7291" s="89">
        <v>398.96269699999999</v>
      </c>
    </row>
    <row r="7292" spans="1:35" s="89" customFormat="1" x14ac:dyDescent="0.45">
      <c r="A7292" s="89" t="s">
        <v>75</v>
      </c>
      <c r="B7292" s="89" t="s">
        <v>76</v>
      </c>
      <c r="C7292" s="89" t="s">
        <v>47</v>
      </c>
      <c r="D7292" s="90">
        <v>44908</v>
      </c>
      <c r="AI7292" s="89">
        <v>398.96269699999999</v>
      </c>
    </row>
    <row r="7293" spans="1:35" s="89" customFormat="1" x14ac:dyDescent="0.45">
      <c r="A7293" s="89" t="s">
        <v>75</v>
      </c>
      <c r="B7293" s="89" t="s">
        <v>76</v>
      </c>
      <c r="C7293" s="89" t="s">
        <v>47</v>
      </c>
      <c r="D7293" s="90">
        <v>44909</v>
      </c>
      <c r="AI7293" s="89">
        <v>398.96269699999999</v>
      </c>
    </row>
    <row r="7294" spans="1:35" s="89" customFormat="1" x14ac:dyDescent="0.45">
      <c r="A7294" s="89" t="s">
        <v>75</v>
      </c>
      <c r="B7294" s="89" t="s">
        <v>76</v>
      </c>
      <c r="C7294" s="89" t="s">
        <v>47</v>
      </c>
      <c r="D7294" s="90">
        <v>44910</v>
      </c>
      <c r="AI7294" s="89">
        <v>398.96269699999999</v>
      </c>
    </row>
    <row r="7295" spans="1:35" s="89" customFormat="1" x14ac:dyDescent="0.45">
      <c r="A7295" s="89" t="s">
        <v>75</v>
      </c>
      <c r="B7295" s="89" t="s">
        <v>76</v>
      </c>
      <c r="C7295" s="89" t="s">
        <v>47</v>
      </c>
      <c r="D7295" s="90">
        <v>44911</v>
      </c>
      <c r="AI7295" s="89">
        <v>398.96269699999999</v>
      </c>
    </row>
    <row r="7296" spans="1:35" s="89" customFormat="1" x14ac:dyDescent="0.45">
      <c r="A7296" s="89" t="s">
        <v>75</v>
      </c>
      <c r="B7296" s="89" t="s">
        <v>76</v>
      </c>
      <c r="C7296" s="89" t="s">
        <v>47</v>
      </c>
      <c r="D7296" s="90">
        <v>44912</v>
      </c>
      <c r="AI7296" s="89">
        <v>398.96269699999999</v>
      </c>
    </row>
    <row r="7297" spans="1:35" s="89" customFormat="1" x14ac:dyDescent="0.45">
      <c r="A7297" s="89" t="s">
        <v>75</v>
      </c>
      <c r="B7297" s="89" t="s">
        <v>76</v>
      </c>
      <c r="C7297" s="89" t="s">
        <v>47</v>
      </c>
      <c r="D7297" s="90">
        <v>44913</v>
      </c>
      <c r="AI7297" s="89">
        <v>398.96269699999999</v>
      </c>
    </row>
    <row r="7298" spans="1:35" s="89" customFormat="1" x14ac:dyDescent="0.45">
      <c r="A7298" s="89" t="s">
        <v>75</v>
      </c>
      <c r="B7298" s="89" t="s">
        <v>76</v>
      </c>
      <c r="C7298" s="89" t="s">
        <v>47</v>
      </c>
      <c r="D7298" s="90">
        <v>44914</v>
      </c>
      <c r="AI7298" s="89">
        <v>398.96269699999999</v>
      </c>
    </row>
    <row r="7299" spans="1:35" s="89" customFormat="1" x14ac:dyDescent="0.45">
      <c r="A7299" s="89" t="s">
        <v>75</v>
      </c>
      <c r="B7299" s="89" t="s">
        <v>76</v>
      </c>
      <c r="C7299" s="89" t="s">
        <v>47</v>
      </c>
      <c r="D7299" s="90">
        <v>44915</v>
      </c>
      <c r="AI7299" s="89">
        <v>398.96269699999999</v>
      </c>
    </row>
    <row r="7300" spans="1:35" s="89" customFormat="1" x14ac:dyDescent="0.45">
      <c r="A7300" s="89" t="s">
        <v>75</v>
      </c>
      <c r="B7300" s="89" t="s">
        <v>76</v>
      </c>
      <c r="C7300" s="89" t="s">
        <v>47</v>
      </c>
      <c r="D7300" s="90">
        <v>44916</v>
      </c>
      <c r="AI7300" s="89">
        <v>398.96269699999999</v>
      </c>
    </row>
    <row r="7301" spans="1:35" s="89" customFormat="1" x14ac:dyDescent="0.45">
      <c r="A7301" s="89" t="s">
        <v>75</v>
      </c>
      <c r="B7301" s="89" t="s">
        <v>76</v>
      </c>
      <c r="C7301" s="89" t="s">
        <v>47</v>
      </c>
      <c r="D7301" s="90">
        <v>44917</v>
      </c>
      <c r="AI7301" s="89">
        <v>398.96269699999999</v>
      </c>
    </row>
    <row r="7302" spans="1:35" s="89" customFormat="1" x14ac:dyDescent="0.45">
      <c r="A7302" s="89" t="s">
        <v>75</v>
      </c>
      <c r="B7302" s="89" t="s">
        <v>76</v>
      </c>
      <c r="C7302" s="89" t="s">
        <v>47</v>
      </c>
      <c r="D7302" s="90">
        <v>44918</v>
      </c>
      <c r="AI7302" s="89">
        <v>398.96269699999999</v>
      </c>
    </row>
    <row r="7303" spans="1:35" s="89" customFormat="1" x14ac:dyDescent="0.45">
      <c r="A7303" s="89" t="s">
        <v>75</v>
      </c>
      <c r="B7303" s="89" t="s">
        <v>76</v>
      </c>
      <c r="C7303" s="89" t="s">
        <v>47</v>
      </c>
      <c r="D7303" s="90">
        <v>44919</v>
      </c>
      <c r="AI7303" s="89">
        <v>398.96269699999999</v>
      </c>
    </row>
    <row r="7304" spans="1:35" s="89" customFormat="1" x14ac:dyDescent="0.45">
      <c r="A7304" s="89" t="s">
        <v>75</v>
      </c>
      <c r="B7304" s="89" t="s">
        <v>76</v>
      </c>
      <c r="C7304" s="89" t="s">
        <v>47</v>
      </c>
      <c r="D7304" s="90">
        <v>44920</v>
      </c>
      <c r="AI7304" s="89">
        <v>398.96269699999999</v>
      </c>
    </row>
    <row r="7305" spans="1:35" s="89" customFormat="1" x14ac:dyDescent="0.45">
      <c r="A7305" s="89" t="s">
        <v>75</v>
      </c>
      <c r="B7305" s="89" t="s">
        <v>76</v>
      </c>
      <c r="C7305" s="89" t="s">
        <v>47</v>
      </c>
      <c r="D7305" s="90">
        <v>44921</v>
      </c>
      <c r="AI7305" s="89">
        <v>398.96269699999999</v>
      </c>
    </row>
    <row r="7306" spans="1:35" s="89" customFormat="1" x14ac:dyDescent="0.45">
      <c r="A7306" s="89" t="s">
        <v>75</v>
      </c>
      <c r="B7306" s="89" t="s">
        <v>76</v>
      </c>
      <c r="C7306" s="89" t="s">
        <v>47</v>
      </c>
      <c r="D7306" s="90">
        <v>44922</v>
      </c>
      <c r="AI7306" s="89">
        <v>398.96269699999999</v>
      </c>
    </row>
    <row r="7307" spans="1:35" s="89" customFormat="1" x14ac:dyDescent="0.45">
      <c r="A7307" s="89" t="s">
        <v>75</v>
      </c>
      <c r="B7307" s="89" t="s">
        <v>76</v>
      </c>
      <c r="C7307" s="89" t="s">
        <v>47</v>
      </c>
      <c r="D7307" s="90">
        <v>44923</v>
      </c>
      <c r="AI7307" s="89">
        <v>398.96269699999999</v>
      </c>
    </row>
    <row r="7308" spans="1:35" s="89" customFormat="1" x14ac:dyDescent="0.45">
      <c r="A7308" s="89" t="s">
        <v>75</v>
      </c>
      <c r="B7308" s="89" t="s">
        <v>76</v>
      </c>
      <c r="C7308" s="89" t="s">
        <v>47</v>
      </c>
      <c r="D7308" s="90">
        <v>44924</v>
      </c>
      <c r="AI7308" s="89">
        <v>398.96269699999999</v>
      </c>
    </row>
    <row r="7309" spans="1:35" s="89" customFormat="1" x14ac:dyDescent="0.45">
      <c r="A7309" s="89" t="s">
        <v>75</v>
      </c>
      <c r="B7309" s="89" t="s">
        <v>76</v>
      </c>
      <c r="C7309" s="89" t="s">
        <v>47</v>
      </c>
      <c r="D7309" s="90">
        <v>44925</v>
      </c>
      <c r="AI7309" s="89">
        <v>398.96269699999999</v>
      </c>
    </row>
    <row r="7310" spans="1:35" s="89" customFormat="1" x14ac:dyDescent="0.45">
      <c r="A7310" s="89" t="s">
        <v>75</v>
      </c>
      <c r="B7310" s="89" t="s">
        <v>76</v>
      </c>
      <c r="C7310" s="89" t="s">
        <v>47</v>
      </c>
      <c r="D7310" s="90">
        <v>44926</v>
      </c>
      <c r="AI7310" s="89">
        <v>398.96269699999999</v>
      </c>
    </row>
    <row r="7311" spans="1:35" s="89" customFormat="1" x14ac:dyDescent="0.45">
      <c r="A7311" s="89" t="s">
        <v>77</v>
      </c>
      <c r="B7311" s="89" t="s">
        <v>78</v>
      </c>
      <c r="C7311" s="89" t="s">
        <v>47</v>
      </c>
      <c r="D7311" s="90">
        <v>44562</v>
      </c>
      <c r="AC7311" s="89">
        <v>249.35268300000001</v>
      </c>
      <c r="AI7311" s="89">
        <v>519</v>
      </c>
    </row>
    <row r="7312" spans="1:35" s="89" customFormat="1" x14ac:dyDescent="0.45">
      <c r="A7312" s="89" t="s">
        <v>77</v>
      </c>
      <c r="B7312" s="89" t="s">
        <v>78</v>
      </c>
      <c r="C7312" s="89" t="s">
        <v>47</v>
      </c>
      <c r="D7312" s="90">
        <v>44563</v>
      </c>
      <c r="AC7312" s="89">
        <v>249.35268300000001</v>
      </c>
      <c r="AI7312" s="89">
        <v>519</v>
      </c>
    </row>
    <row r="7313" spans="1:35" s="89" customFormat="1" x14ac:dyDescent="0.45">
      <c r="A7313" s="89" t="s">
        <v>77</v>
      </c>
      <c r="B7313" s="89" t="s">
        <v>78</v>
      </c>
      <c r="C7313" s="89" t="s">
        <v>47</v>
      </c>
      <c r="D7313" s="90">
        <v>44564</v>
      </c>
      <c r="AC7313" s="89">
        <v>249.35268300000001</v>
      </c>
      <c r="AI7313" s="89">
        <v>519</v>
      </c>
    </row>
    <row r="7314" spans="1:35" s="89" customFormat="1" x14ac:dyDescent="0.45">
      <c r="A7314" s="89" t="s">
        <v>77</v>
      </c>
      <c r="B7314" s="89" t="s">
        <v>78</v>
      </c>
      <c r="C7314" s="89" t="s">
        <v>47</v>
      </c>
      <c r="D7314" s="90">
        <v>44565</v>
      </c>
      <c r="AC7314" s="89">
        <v>249.35268300000001</v>
      </c>
      <c r="AI7314" s="89">
        <v>519</v>
      </c>
    </row>
    <row r="7315" spans="1:35" s="89" customFormat="1" x14ac:dyDescent="0.45">
      <c r="A7315" s="89" t="s">
        <v>77</v>
      </c>
      <c r="B7315" s="89" t="s">
        <v>78</v>
      </c>
      <c r="C7315" s="89" t="s">
        <v>47</v>
      </c>
      <c r="D7315" s="90">
        <v>44566</v>
      </c>
      <c r="AC7315" s="89">
        <v>249.35268300000001</v>
      </c>
      <c r="AI7315" s="89">
        <v>519</v>
      </c>
    </row>
    <row r="7316" spans="1:35" s="89" customFormat="1" x14ac:dyDescent="0.45">
      <c r="A7316" s="89" t="s">
        <v>77</v>
      </c>
      <c r="B7316" s="89" t="s">
        <v>78</v>
      </c>
      <c r="C7316" s="89" t="s">
        <v>47</v>
      </c>
      <c r="D7316" s="90">
        <v>44567</v>
      </c>
      <c r="AC7316" s="89">
        <v>249.35268300000001</v>
      </c>
      <c r="AI7316" s="89">
        <v>519</v>
      </c>
    </row>
    <row r="7317" spans="1:35" s="89" customFormat="1" x14ac:dyDescent="0.45">
      <c r="A7317" s="89" t="s">
        <v>77</v>
      </c>
      <c r="B7317" s="89" t="s">
        <v>78</v>
      </c>
      <c r="C7317" s="89" t="s">
        <v>47</v>
      </c>
      <c r="D7317" s="90">
        <v>44568</v>
      </c>
      <c r="AC7317" s="89">
        <v>249.35268300000001</v>
      </c>
      <c r="AI7317" s="89">
        <v>519</v>
      </c>
    </row>
    <row r="7318" spans="1:35" s="89" customFormat="1" x14ac:dyDescent="0.45">
      <c r="A7318" s="89" t="s">
        <v>77</v>
      </c>
      <c r="B7318" s="89" t="s">
        <v>78</v>
      </c>
      <c r="C7318" s="89" t="s">
        <v>47</v>
      </c>
      <c r="D7318" s="90">
        <v>44569</v>
      </c>
      <c r="AC7318" s="89">
        <v>249.35268300000001</v>
      </c>
      <c r="AI7318" s="89">
        <v>519</v>
      </c>
    </row>
    <row r="7319" spans="1:35" s="89" customFormat="1" x14ac:dyDescent="0.45">
      <c r="A7319" s="89" t="s">
        <v>77</v>
      </c>
      <c r="B7319" s="89" t="s">
        <v>78</v>
      </c>
      <c r="C7319" s="89" t="s">
        <v>47</v>
      </c>
      <c r="D7319" s="90">
        <v>44570</v>
      </c>
      <c r="AC7319" s="89">
        <v>249.35268300000001</v>
      </c>
      <c r="AI7319" s="89">
        <v>519</v>
      </c>
    </row>
    <row r="7320" spans="1:35" s="89" customFormat="1" x14ac:dyDescent="0.45">
      <c r="A7320" s="89" t="s">
        <v>77</v>
      </c>
      <c r="B7320" s="89" t="s">
        <v>78</v>
      </c>
      <c r="C7320" s="89" t="s">
        <v>47</v>
      </c>
      <c r="D7320" s="90">
        <v>44571</v>
      </c>
      <c r="AC7320" s="89">
        <v>249.35268300000001</v>
      </c>
      <c r="AI7320" s="89">
        <v>519</v>
      </c>
    </row>
    <row r="7321" spans="1:35" s="89" customFormat="1" x14ac:dyDescent="0.45">
      <c r="A7321" s="89" t="s">
        <v>77</v>
      </c>
      <c r="B7321" s="89" t="s">
        <v>78</v>
      </c>
      <c r="C7321" s="89" t="s">
        <v>47</v>
      </c>
      <c r="D7321" s="90">
        <v>44572</v>
      </c>
      <c r="AC7321" s="89">
        <v>249.35268300000001</v>
      </c>
      <c r="AI7321" s="89">
        <v>519</v>
      </c>
    </row>
    <row r="7322" spans="1:35" s="89" customFormat="1" x14ac:dyDescent="0.45">
      <c r="A7322" s="89" t="s">
        <v>77</v>
      </c>
      <c r="B7322" s="89" t="s">
        <v>78</v>
      </c>
      <c r="C7322" s="89" t="s">
        <v>47</v>
      </c>
      <c r="D7322" s="90">
        <v>44573</v>
      </c>
      <c r="AC7322" s="89">
        <v>249.35268300000001</v>
      </c>
      <c r="AI7322" s="89">
        <v>519</v>
      </c>
    </row>
    <row r="7323" spans="1:35" s="89" customFormat="1" x14ac:dyDescent="0.45">
      <c r="A7323" s="89" t="s">
        <v>77</v>
      </c>
      <c r="B7323" s="89" t="s">
        <v>78</v>
      </c>
      <c r="C7323" s="89" t="s">
        <v>47</v>
      </c>
      <c r="D7323" s="90">
        <v>44574</v>
      </c>
      <c r="AC7323" s="89">
        <v>249.35268300000001</v>
      </c>
      <c r="AI7323" s="89">
        <v>519</v>
      </c>
    </row>
    <row r="7324" spans="1:35" s="89" customFormat="1" x14ac:dyDescent="0.45">
      <c r="A7324" s="89" t="s">
        <v>77</v>
      </c>
      <c r="B7324" s="89" t="s">
        <v>78</v>
      </c>
      <c r="C7324" s="89" t="s">
        <v>47</v>
      </c>
      <c r="D7324" s="90">
        <v>44575</v>
      </c>
      <c r="AC7324" s="89">
        <v>249.35268300000001</v>
      </c>
      <c r="AI7324" s="89">
        <v>519</v>
      </c>
    </row>
    <row r="7325" spans="1:35" s="89" customFormat="1" x14ac:dyDescent="0.45">
      <c r="A7325" s="89" t="s">
        <v>77</v>
      </c>
      <c r="B7325" s="89" t="s">
        <v>78</v>
      </c>
      <c r="C7325" s="89" t="s">
        <v>47</v>
      </c>
      <c r="D7325" s="90">
        <v>44576</v>
      </c>
      <c r="AC7325" s="89">
        <v>249.35268300000001</v>
      </c>
      <c r="AI7325" s="89">
        <v>519</v>
      </c>
    </row>
    <row r="7326" spans="1:35" s="89" customFormat="1" x14ac:dyDescent="0.45">
      <c r="A7326" s="89" t="s">
        <v>77</v>
      </c>
      <c r="B7326" s="89" t="s">
        <v>78</v>
      </c>
      <c r="C7326" s="89" t="s">
        <v>47</v>
      </c>
      <c r="D7326" s="90">
        <v>44577</v>
      </c>
      <c r="AC7326" s="89">
        <v>249.35268300000001</v>
      </c>
      <c r="AI7326" s="89">
        <v>519</v>
      </c>
    </row>
    <row r="7327" spans="1:35" s="89" customFormat="1" x14ac:dyDescent="0.45">
      <c r="A7327" s="89" t="s">
        <v>77</v>
      </c>
      <c r="B7327" s="89" t="s">
        <v>78</v>
      </c>
      <c r="C7327" s="89" t="s">
        <v>47</v>
      </c>
      <c r="D7327" s="90">
        <v>44578</v>
      </c>
      <c r="AC7327" s="89">
        <v>249.35268300000001</v>
      </c>
      <c r="AI7327" s="89">
        <v>519</v>
      </c>
    </row>
    <row r="7328" spans="1:35" s="89" customFormat="1" x14ac:dyDescent="0.45">
      <c r="A7328" s="89" t="s">
        <v>77</v>
      </c>
      <c r="B7328" s="89" t="s">
        <v>78</v>
      </c>
      <c r="C7328" s="89" t="s">
        <v>47</v>
      </c>
      <c r="D7328" s="90">
        <v>44579</v>
      </c>
      <c r="AC7328" s="89">
        <v>249.35268300000001</v>
      </c>
      <c r="AI7328" s="89">
        <v>519</v>
      </c>
    </row>
    <row r="7329" spans="1:35" s="89" customFormat="1" x14ac:dyDescent="0.45">
      <c r="A7329" s="89" t="s">
        <v>77</v>
      </c>
      <c r="B7329" s="89" t="s">
        <v>78</v>
      </c>
      <c r="C7329" s="89" t="s">
        <v>47</v>
      </c>
      <c r="D7329" s="90">
        <v>44580</v>
      </c>
      <c r="AC7329" s="89">
        <v>249.35268300000001</v>
      </c>
      <c r="AI7329" s="89">
        <v>519</v>
      </c>
    </row>
    <row r="7330" spans="1:35" s="89" customFormat="1" x14ac:dyDescent="0.45">
      <c r="A7330" s="89" t="s">
        <v>77</v>
      </c>
      <c r="B7330" s="89" t="s">
        <v>78</v>
      </c>
      <c r="C7330" s="89" t="s">
        <v>47</v>
      </c>
      <c r="D7330" s="90">
        <v>44581</v>
      </c>
      <c r="AC7330" s="89">
        <v>249.35268300000001</v>
      </c>
      <c r="AI7330" s="89">
        <v>519</v>
      </c>
    </row>
    <row r="7331" spans="1:35" s="89" customFormat="1" x14ac:dyDescent="0.45">
      <c r="A7331" s="89" t="s">
        <v>77</v>
      </c>
      <c r="B7331" s="89" t="s">
        <v>78</v>
      </c>
      <c r="C7331" s="89" t="s">
        <v>47</v>
      </c>
      <c r="D7331" s="90">
        <v>44582</v>
      </c>
      <c r="AC7331" s="89">
        <v>249.35268300000001</v>
      </c>
      <c r="AI7331" s="89">
        <v>519</v>
      </c>
    </row>
    <row r="7332" spans="1:35" s="89" customFormat="1" x14ac:dyDescent="0.45">
      <c r="A7332" s="89" t="s">
        <v>77</v>
      </c>
      <c r="B7332" s="89" t="s">
        <v>78</v>
      </c>
      <c r="C7332" s="89" t="s">
        <v>47</v>
      </c>
      <c r="D7332" s="90">
        <v>44583</v>
      </c>
      <c r="AC7332" s="89">
        <v>249.35268300000001</v>
      </c>
      <c r="AI7332" s="89">
        <v>519</v>
      </c>
    </row>
    <row r="7333" spans="1:35" s="89" customFormat="1" x14ac:dyDescent="0.45">
      <c r="A7333" s="89" t="s">
        <v>77</v>
      </c>
      <c r="B7333" s="89" t="s">
        <v>78</v>
      </c>
      <c r="C7333" s="89" t="s">
        <v>47</v>
      </c>
      <c r="D7333" s="90">
        <v>44584</v>
      </c>
      <c r="AC7333" s="89">
        <v>249.35268300000001</v>
      </c>
      <c r="AI7333" s="89">
        <v>519</v>
      </c>
    </row>
    <row r="7334" spans="1:35" s="89" customFormat="1" x14ac:dyDescent="0.45">
      <c r="A7334" s="89" t="s">
        <v>77</v>
      </c>
      <c r="B7334" s="89" t="s">
        <v>78</v>
      </c>
      <c r="C7334" s="89" t="s">
        <v>47</v>
      </c>
      <c r="D7334" s="90">
        <v>44585</v>
      </c>
      <c r="AC7334" s="89">
        <v>249.35268300000001</v>
      </c>
      <c r="AI7334" s="89">
        <v>519</v>
      </c>
    </row>
    <row r="7335" spans="1:35" s="89" customFormat="1" x14ac:dyDescent="0.45">
      <c r="A7335" s="89" t="s">
        <v>77</v>
      </c>
      <c r="B7335" s="89" t="s">
        <v>78</v>
      </c>
      <c r="C7335" s="89" t="s">
        <v>47</v>
      </c>
      <c r="D7335" s="90">
        <v>44586</v>
      </c>
      <c r="AC7335" s="89">
        <v>249.35268300000001</v>
      </c>
      <c r="AI7335" s="89">
        <v>519</v>
      </c>
    </row>
    <row r="7336" spans="1:35" s="89" customFormat="1" x14ac:dyDescent="0.45">
      <c r="A7336" s="89" t="s">
        <v>77</v>
      </c>
      <c r="B7336" s="89" t="s">
        <v>78</v>
      </c>
      <c r="C7336" s="89" t="s">
        <v>47</v>
      </c>
      <c r="D7336" s="90">
        <v>44587</v>
      </c>
      <c r="AC7336" s="89">
        <v>249.35268300000001</v>
      </c>
      <c r="AI7336" s="89">
        <v>519</v>
      </c>
    </row>
    <row r="7337" spans="1:35" s="89" customFormat="1" x14ac:dyDescent="0.45">
      <c r="A7337" s="89" t="s">
        <v>77</v>
      </c>
      <c r="B7337" s="89" t="s">
        <v>78</v>
      </c>
      <c r="C7337" s="89" t="s">
        <v>47</v>
      </c>
      <c r="D7337" s="90">
        <v>44588</v>
      </c>
      <c r="AC7337" s="89">
        <v>249.35268300000001</v>
      </c>
      <c r="AI7337" s="89">
        <v>519</v>
      </c>
    </row>
    <row r="7338" spans="1:35" s="89" customFormat="1" x14ac:dyDescent="0.45">
      <c r="A7338" s="89" t="s">
        <v>77</v>
      </c>
      <c r="B7338" s="89" t="s">
        <v>78</v>
      </c>
      <c r="C7338" s="89" t="s">
        <v>47</v>
      </c>
      <c r="D7338" s="90">
        <v>44589</v>
      </c>
      <c r="AC7338" s="89">
        <v>249.35268300000001</v>
      </c>
      <c r="AI7338" s="89">
        <v>519</v>
      </c>
    </row>
    <row r="7339" spans="1:35" s="89" customFormat="1" x14ac:dyDescent="0.45">
      <c r="A7339" s="89" t="s">
        <v>77</v>
      </c>
      <c r="B7339" s="89" t="s">
        <v>78</v>
      </c>
      <c r="C7339" s="89" t="s">
        <v>47</v>
      </c>
      <c r="D7339" s="90">
        <v>44590</v>
      </c>
      <c r="AC7339" s="89">
        <v>249.35268300000001</v>
      </c>
      <c r="AI7339" s="89">
        <v>519</v>
      </c>
    </row>
    <row r="7340" spans="1:35" s="89" customFormat="1" x14ac:dyDescent="0.45">
      <c r="A7340" s="89" t="s">
        <v>77</v>
      </c>
      <c r="B7340" s="89" t="s">
        <v>78</v>
      </c>
      <c r="C7340" s="89" t="s">
        <v>47</v>
      </c>
      <c r="D7340" s="90">
        <v>44591</v>
      </c>
      <c r="AC7340" s="89">
        <v>249.35268300000001</v>
      </c>
      <c r="AI7340" s="89">
        <v>519</v>
      </c>
    </row>
    <row r="7341" spans="1:35" s="89" customFormat="1" x14ac:dyDescent="0.45">
      <c r="A7341" s="89" t="s">
        <v>77</v>
      </c>
      <c r="B7341" s="89" t="s">
        <v>78</v>
      </c>
      <c r="C7341" s="89" t="s">
        <v>47</v>
      </c>
      <c r="D7341" s="90">
        <v>44592</v>
      </c>
      <c r="AC7341" s="89">
        <v>249.35268300000001</v>
      </c>
      <c r="AI7341" s="89">
        <v>519</v>
      </c>
    </row>
    <row r="7342" spans="1:35" s="89" customFormat="1" x14ac:dyDescent="0.45">
      <c r="A7342" s="89" t="s">
        <v>77</v>
      </c>
      <c r="B7342" s="89" t="s">
        <v>78</v>
      </c>
      <c r="C7342" s="89" t="s">
        <v>47</v>
      </c>
      <c r="D7342" s="90">
        <v>44593</v>
      </c>
      <c r="AC7342" s="89">
        <v>249.35268300000001</v>
      </c>
      <c r="AI7342" s="89">
        <v>519</v>
      </c>
    </row>
    <row r="7343" spans="1:35" s="89" customFormat="1" x14ac:dyDescent="0.45">
      <c r="A7343" s="89" t="s">
        <v>77</v>
      </c>
      <c r="B7343" s="89" t="s">
        <v>78</v>
      </c>
      <c r="C7343" s="89" t="s">
        <v>47</v>
      </c>
      <c r="D7343" s="90">
        <v>44594</v>
      </c>
      <c r="AC7343" s="89">
        <v>249.35268300000001</v>
      </c>
      <c r="AI7343" s="89">
        <v>519</v>
      </c>
    </row>
    <row r="7344" spans="1:35" s="89" customFormat="1" x14ac:dyDescent="0.45">
      <c r="A7344" s="89" t="s">
        <v>77</v>
      </c>
      <c r="B7344" s="89" t="s">
        <v>78</v>
      </c>
      <c r="C7344" s="89" t="s">
        <v>47</v>
      </c>
      <c r="D7344" s="90">
        <v>44595</v>
      </c>
      <c r="AC7344" s="89">
        <v>249.35268300000001</v>
      </c>
      <c r="AI7344" s="89">
        <v>519</v>
      </c>
    </row>
    <row r="7345" spans="1:35" s="89" customFormat="1" x14ac:dyDescent="0.45">
      <c r="A7345" s="89" t="s">
        <v>77</v>
      </c>
      <c r="B7345" s="89" t="s">
        <v>78</v>
      </c>
      <c r="C7345" s="89" t="s">
        <v>47</v>
      </c>
      <c r="D7345" s="90">
        <v>44596</v>
      </c>
      <c r="AC7345" s="89">
        <v>249.35268300000001</v>
      </c>
      <c r="AI7345" s="89">
        <v>519</v>
      </c>
    </row>
    <row r="7346" spans="1:35" s="89" customFormat="1" x14ac:dyDescent="0.45">
      <c r="A7346" s="89" t="s">
        <v>77</v>
      </c>
      <c r="B7346" s="89" t="s">
        <v>78</v>
      </c>
      <c r="C7346" s="89" t="s">
        <v>47</v>
      </c>
      <c r="D7346" s="90">
        <v>44597</v>
      </c>
      <c r="AC7346" s="89">
        <v>249.35268300000001</v>
      </c>
      <c r="AI7346" s="89">
        <v>519</v>
      </c>
    </row>
    <row r="7347" spans="1:35" s="89" customFormat="1" x14ac:dyDescent="0.45">
      <c r="A7347" s="89" t="s">
        <v>77</v>
      </c>
      <c r="B7347" s="89" t="s">
        <v>78</v>
      </c>
      <c r="C7347" s="89" t="s">
        <v>47</v>
      </c>
      <c r="D7347" s="90">
        <v>44598</v>
      </c>
      <c r="AC7347" s="89">
        <v>249.35268300000001</v>
      </c>
      <c r="AI7347" s="89">
        <v>519</v>
      </c>
    </row>
    <row r="7348" spans="1:35" s="89" customFormat="1" x14ac:dyDescent="0.45">
      <c r="A7348" s="89" t="s">
        <v>77</v>
      </c>
      <c r="B7348" s="89" t="s">
        <v>78</v>
      </c>
      <c r="C7348" s="89" t="s">
        <v>47</v>
      </c>
      <c r="D7348" s="90">
        <v>44599</v>
      </c>
      <c r="AC7348" s="89">
        <v>249.35268300000001</v>
      </c>
      <c r="AI7348" s="89">
        <v>519</v>
      </c>
    </row>
    <row r="7349" spans="1:35" s="89" customFormat="1" x14ac:dyDescent="0.45">
      <c r="A7349" s="89" t="s">
        <v>77</v>
      </c>
      <c r="B7349" s="89" t="s">
        <v>78</v>
      </c>
      <c r="C7349" s="89" t="s">
        <v>47</v>
      </c>
      <c r="D7349" s="90">
        <v>44600</v>
      </c>
      <c r="AC7349" s="89">
        <v>249.35268300000001</v>
      </c>
      <c r="AI7349" s="89">
        <v>519</v>
      </c>
    </row>
    <row r="7350" spans="1:35" s="89" customFormat="1" x14ac:dyDescent="0.45">
      <c r="A7350" s="89" t="s">
        <v>77</v>
      </c>
      <c r="B7350" s="89" t="s">
        <v>78</v>
      </c>
      <c r="C7350" s="89" t="s">
        <v>47</v>
      </c>
      <c r="D7350" s="90">
        <v>44601</v>
      </c>
      <c r="AC7350" s="89">
        <v>249.35268300000001</v>
      </c>
      <c r="AI7350" s="89">
        <v>519</v>
      </c>
    </row>
    <row r="7351" spans="1:35" s="89" customFormat="1" x14ac:dyDescent="0.45">
      <c r="A7351" s="89" t="s">
        <v>77</v>
      </c>
      <c r="B7351" s="89" t="s">
        <v>78</v>
      </c>
      <c r="C7351" s="89" t="s">
        <v>47</v>
      </c>
      <c r="D7351" s="90">
        <v>44602</v>
      </c>
      <c r="AC7351" s="89">
        <v>249.35268300000001</v>
      </c>
      <c r="AI7351" s="89">
        <v>519</v>
      </c>
    </row>
    <row r="7352" spans="1:35" s="89" customFormat="1" x14ac:dyDescent="0.45">
      <c r="A7352" s="89" t="s">
        <v>77</v>
      </c>
      <c r="B7352" s="89" t="s">
        <v>78</v>
      </c>
      <c r="C7352" s="89" t="s">
        <v>47</v>
      </c>
      <c r="D7352" s="90">
        <v>44603</v>
      </c>
      <c r="AC7352" s="89">
        <v>249.35268300000001</v>
      </c>
      <c r="AI7352" s="89">
        <v>519</v>
      </c>
    </row>
    <row r="7353" spans="1:35" s="89" customFormat="1" x14ac:dyDescent="0.45">
      <c r="A7353" s="89" t="s">
        <v>77</v>
      </c>
      <c r="B7353" s="89" t="s">
        <v>78</v>
      </c>
      <c r="C7353" s="89" t="s">
        <v>47</v>
      </c>
      <c r="D7353" s="90">
        <v>44604</v>
      </c>
      <c r="AC7353" s="89">
        <v>249.35268300000001</v>
      </c>
      <c r="AI7353" s="89">
        <v>519</v>
      </c>
    </row>
    <row r="7354" spans="1:35" s="89" customFormat="1" x14ac:dyDescent="0.45">
      <c r="A7354" s="89" t="s">
        <v>77</v>
      </c>
      <c r="B7354" s="89" t="s">
        <v>78</v>
      </c>
      <c r="C7354" s="89" t="s">
        <v>47</v>
      </c>
      <c r="D7354" s="90">
        <v>44605</v>
      </c>
      <c r="AC7354" s="89">
        <v>249.35268300000001</v>
      </c>
      <c r="AI7354" s="89">
        <v>519</v>
      </c>
    </row>
    <row r="7355" spans="1:35" s="89" customFormat="1" x14ac:dyDescent="0.45">
      <c r="A7355" s="89" t="s">
        <v>77</v>
      </c>
      <c r="B7355" s="89" t="s">
        <v>78</v>
      </c>
      <c r="C7355" s="89" t="s">
        <v>47</v>
      </c>
      <c r="D7355" s="90">
        <v>44606</v>
      </c>
      <c r="AC7355" s="89">
        <v>249.35268300000001</v>
      </c>
      <c r="AI7355" s="89">
        <v>519</v>
      </c>
    </row>
    <row r="7356" spans="1:35" s="89" customFormat="1" x14ac:dyDescent="0.45">
      <c r="A7356" s="89" t="s">
        <v>77</v>
      </c>
      <c r="B7356" s="89" t="s">
        <v>78</v>
      </c>
      <c r="C7356" s="89" t="s">
        <v>47</v>
      </c>
      <c r="D7356" s="90">
        <v>44607</v>
      </c>
      <c r="AC7356" s="89">
        <v>249.35268300000001</v>
      </c>
      <c r="AI7356" s="89">
        <v>519</v>
      </c>
    </row>
    <row r="7357" spans="1:35" s="89" customFormat="1" x14ac:dyDescent="0.45">
      <c r="A7357" s="89" t="s">
        <v>77</v>
      </c>
      <c r="B7357" s="89" t="s">
        <v>78</v>
      </c>
      <c r="C7357" s="89" t="s">
        <v>47</v>
      </c>
      <c r="D7357" s="90">
        <v>44608</v>
      </c>
      <c r="AC7357" s="89">
        <v>249.35268300000001</v>
      </c>
      <c r="AI7357" s="89">
        <v>519</v>
      </c>
    </row>
    <row r="7358" spans="1:35" s="89" customFormat="1" x14ac:dyDescent="0.45">
      <c r="A7358" s="89" t="s">
        <v>77</v>
      </c>
      <c r="B7358" s="89" t="s">
        <v>78</v>
      </c>
      <c r="C7358" s="89" t="s">
        <v>47</v>
      </c>
      <c r="D7358" s="90">
        <v>44609</v>
      </c>
      <c r="AC7358" s="89">
        <v>249.35268300000001</v>
      </c>
      <c r="AI7358" s="89">
        <v>519</v>
      </c>
    </row>
    <row r="7359" spans="1:35" s="89" customFormat="1" x14ac:dyDescent="0.45">
      <c r="A7359" s="89" t="s">
        <v>77</v>
      </c>
      <c r="B7359" s="89" t="s">
        <v>78</v>
      </c>
      <c r="C7359" s="89" t="s">
        <v>47</v>
      </c>
      <c r="D7359" s="90">
        <v>44610</v>
      </c>
      <c r="AC7359" s="89">
        <v>249.35268300000001</v>
      </c>
      <c r="AI7359" s="89">
        <v>519</v>
      </c>
    </row>
    <row r="7360" spans="1:35" s="89" customFormat="1" x14ac:dyDescent="0.45">
      <c r="A7360" s="89" t="s">
        <v>77</v>
      </c>
      <c r="B7360" s="89" t="s">
        <v>78</v>
      </c>
      <c r="C7360" s="89" t="s">
        <v>47</v>
      </c>
      <c r="D7360" s="90">
        <v>44611</v>
      </c>
      <c r="AC7360" s="89">
        <v>249.35268300000001</v>
      </c>
      <c r="AI7360" s="89">
        <v>519</v>
      </c>
    </row>
    <row r="7361" spans="1:35" s="89" customFormat="1" x14ac:dyDescent="0.45">
      <c r="A7361" s="89" t="s">
        <v>77</v>
      </c>
      <c r="B7361" s="89" t="s">
        <v>78</v>
      </c>
      <c r="C7361" s="89" t="s">
        <v>47</v>
      </c>
      <c r="D7361" s="90">
        <v>44612</v>
      </c>
      <c r="AC7361" s="89">
        <v>249.35268300000001</v>
      </c>
      <c r="AI7361" s="89">
        <v>519</v>
      </c>
    </row>
    <row r="7362" spans="1:35" s="89" customFormat="1" x14ac:dyDescent="0.45">
      <c r="A7362" s="89" t="s">
        <v>77</v>
      </c>
      <c r="B7362" s="89" t="s">
        <v>78</v>
      </c>
      <c r="C7362" s="89" t="s">
        <v>47</v>
      </c>
      <c r="D7362" s="90">
        <v>44613</v>
      </c>
      <c r="AC7362" s="89">
        <v>249.35268300000001</v>
      </c>
      <c r="AI7362" s="89">
        <v>519</v>
      </c>
    </row>
    <row r="7363" spans="1:35" s="89" customFormat="1" x14ac:dyDescent="0.45">
      <c r="A7363" s="89" t="s">
        <v>77</v>
      </c>
      <c r="B7363" s="89" t="s">
        <v>78</v>
      </c>
      <c r="C7363" s="89" t="s">
        <v>47</v>
      </c>
      <c r="D7363" s="90">
        <v>44614</v>
      </c>
      <c r="AC7363" s="89">
        <v>249.35268300000001</v>
      </c>
      <c r="AI7363" s="89">
        <v>519</v>
      </c>
    </row>
    <row r="7364" spans="1:35" s="89" customFormat="1" x14ac:dyDescent="0.45">
      <c r="A7364" s="89" t="s">
        <v>77</v>
      </c>
      <c r="B7364" s="89" t="s">
        <v>78</v>
      </c>
      <c r="C7364" s="89" t="s">
        <v>47</v>
      </c>
      <c r="D7364" s="90">
        <v>44615</v>
      </c>
      <c r="AC7364" s="89">
        <v>249.35268300000001</v>
      </c>
      <c r="AI7364" s="89">
        <v>519</v>
      </c>
    </row>
    <row r="7365" spans="1:35" s="89" customFormat="1" x14ac:dyDescent="0.45">
      <c r="A7365" s="89" t="s">
        <v>77</v>
      </c>
      <c r="B7365" s="89" t="s">
        <v>78</v>
      </c>
      <c r="C7365" s="89" t="s">
        <v>47</v>
      </c>
      <c r="D7365" s="90">
        <v>44616</v>
      </c>
      <c r="AC7365" s="89">
        <v>249.35268300000001</v>
      </c>
      <c r="AI7365" s="89">
        <v>519</v>
      </c>
    </row>
    <row r="7366" spans="1:35" s="89" customFormat="1" x14ac:dyDescent="0.45">
      <c r="A7366" s="89" t="s">
        <v>77</v>
      </c>
      <c r="B7366" s="89" t="s">
        <v>78</v>
      </c>
      <c r="C7366" s="89" t="s">
        <v>47</v>
      </c>
      <c r="D7366" s="90">
        <v>44617</v>
      </c>
      <c r="AC7366" s="89">
        <v>249.35268300000001</v>
      </c>
      <c r="AI7366" s="89">
        <v>519</v>
      </c>
    </row>
    <row r="7367" spans="1:35" s="89" customFormat="1" x14ac:dyDescent="0.45">
      <c r="A7367" s="89" t="s">
        <v>77</v>
      </c>
      <c r="B7367" s="89" t="s">
        <v>78</v>
      </c>
      <c r="C7367" s="89" t="s">
        <v>47</v>
      </c>
      <c r="D7367" s="90">
        <v>44618</v>
      </c>
      <c r="AC7367" s="89">
        <v>249.35268300000001</v>
      </c>
      <c r="AI7367" s="89">
        <v>519</v>
      </c>
    </row>
    <row r="7368" spans="1:35" s="89" customFormat="1" x14ac:dyDescent="0.45">
      <c r="A7368" s="89" t="s">
        <v>77</v>
      </c>
      <c r="B7368" s="89" t="s">
        <v>78</v>
      </c>
      <c r="C7368" s="89" t="s">
        <v>47</v>
      </c>
      <c r="D7368" s="90">
        <v>44619</v>
      </c>
      <c r="AC7368" s="89">
        <v>249.35268300000001</v>
      </c>
      <c r="AI7368" s="89">
        <v>519</v>
      </c>
    </row>
    <row r="7369" spans="1:35" s="89" customFormat="1" x14ac:dyDescent="0.45">
      <c r="A7369" s="89" t="s">
        <v>77</v>
      </c>
      <c r="B7369" s="89" t="s">
        <v>78</v>
      </c>
      <c r="C7369" s="89" t="s">
        <v>47</v>
      </c>
      <c r="D7369" s="90">
        <v>44620</v>
      </c>
      <c r="AC7369" s="89">
        <v>249.35268300000001</v>
      </c>
      <c r="AI7369" s="89">
        <v>519</v>
      </c>
    </row>
    <row r="7370" spans="1:35" s="89" customFormat="1" x14ac:dyDescent="0.45">
      <c r="A7370" s="89" t="s">
        <v>77</v>
      </c>
      <c r="B7370" s="89" t="s">
        <v>78</v>
      </c>
      <c r="C7370" s="89" t="s">
        <v>47</v>
      </c>
      <c r="D7370" s="90">
        <v>44621</v>
      </c>
      <c r="AC7370" s="89">
        <v>249.35268300000001</v>
      </c>
      <c r="AI7370" s="89">
        <v>519</v>
      </c>
    </row>
    <row r="7371" spans="1:35" s="89" customFormat="1" x14ac:dyDescent="0.45">
      <c r="A7371" s="89" t="s">
        <v>77</v>
      </c>
      <c r="B7371" s="89" t="s">
        <v>78</v>
      </c>
      <c r="C7371" s="89" t="s">
        <v>47</v>
      </c>
      <c r="D7371" s="90">
        <v>44622</v>
      </c>
      <c r="AC7371" s="89">
        <v>249.35268300000001</v>
      </c>
      <c r="AI7371" s="89">
        <v>519</v>
      </c>
    </row>
    <row r="7372" spans="1:35" s="89" customFormat="1" x14ac:dyDescent="0.45">
      <c r="A7372" s="89" t="s">
        <v>77</v>
      </c>
      <c r="B7372" s="89" t="s">
        <v>78</v>
      </c>
      <c r="C7372" s="89" t="s">
        <v>47</v>
      </c>
      <c r="D7372" s="90">
        <v>44623</v>
      </c>
      <c r="AC7372" s="89">
        <v>249.35268300000001</v>
      </c>
      <c r="AI7372" s="89">
        <v>519</v>
      </c>
    </row>
    <row r="7373" spans="1:35" s="89" customFormat="1" x14ac:dyDescent="0.45">
      <c r="A7373" s="89" t="s">
        <v>77</v>
      </c>
      <c r="B7373" s="89" t="s">
        <v>78</v>
      </c>
      <c r="C7373" s="89" t="s">
        <v>47</v>
      </c>
      <c r="D7373" s="90">
        <v>44624</v>
      </c>
      <c r="AC7373" s="89">
        <v>249.35268300000001</v>
      </c>
      <c r="AI7373" s="89">
        <v>519</v>
      </c>
    </row>
    <row r="7374" spans="1:35" s="89" customFormat="1" x14ac:dyDescent="0.45">
      <c r="A7374" s="89" t="s">
        <v>77</v>
      </c>
      <c r="B7374" s="89" t="s">
        <v>78</v>
      </c>
      <c r="C7374" s="89" t="s">
        <v>47</v>
      </c>
      <c r="D7374" s="90">
        <v>44625</v>
      </c>
      <c r="AC7374" s="89">
        <v>249.35268300000001</v>
      </c>
      <c r="AI7374" s="89">
        <v>519</v>
      </c>
    </row>
    <row r="7375" spans="1:35" s="89" customFormat="1" x14ac:dyDescent="0.45">
      <c r="A7375" s="89" t="s">
        <v>77</v>
      </c>
      <c r="B7375" s="89" t="s">
        <v>78</v>
      </c>
      <c r="C7375" s="89" t="s">
        <v>47</v>
      </c>
      <c r="D7375" s="90">
        <v>44626</v>
      </c>
      <c r="AC7375" s="89">
        <v>249.35268300000001</v>
      </c>
      <c r="AI7375" s="89">
        <v>519</v>
      </c>
    </row>
    <row r="7376" spans="1:35" s="89" customFormat="1" x14ac:dyDescent="0.45">
      <c r="A7376" s="89" t="s">
        <v>77</v>
      </c>
      <c r="B7376" s="89" t="s">
        <v>78</v>
      </c>
      <c r="C7376" s="89" t="s">
        <v>47</v>
      </c>
      <c r="D7376" s="90">
        <v>44627</v>
      </c>
      <c r="AC7376" s="89">
        <v>249.35268300000001</v>
      </c>
      <c r="AI7376" s="89">
        <v>519</v>
      </c>
    </row>
    <row r="7377" spans="1:35" s="89" customFormat="1" x14ac:dyDescent="0.45">
      <c r="A7377" s="89" t="s">
        <v>77</v>
      </c>
      <c r="B7377" s="89" t="s">
        <v>78</v>
      </c>
      <c r="C7377" s="89" t="s">
        <v>47</v>
      </c>
      <c r="D7377" s="90">
        <v>44628</v>
      </c>
      <c r="AC7377" s="89">
        <v>249.35268300000001</v>
      </c>
      <c r="AI7377" s="89">
        <v>519</v>
      </c>
    </row>
    <row r="7378" spans="1:35" s="89" customFormat="1" x14ac:dyDescent="0.45">
      <c r="A7378" s="89" t="s">
        <v>77</v>
      </c>
      <c r="B7378" s="89" t="s">
        <v>78</v>
      </c>
      <c r="C7378" s="89" t="s">
        <v>47</v>
      </c>
      <c r="D7378" s="90">
        <v>44629</v>
      </c>
      <c r="AC7378" s="89">
        <v>249.35268300000001</v>
      </c>
      <c r="AI7378" s="89">
        <v>519</v>
      </c>
    </row>
    <row r="7379" spans="1:35" s="89" customFormat="1" x14ac:dyDescent="0.45">
      <c r="A7379" s="89" t="s">
        <v>77</v>
      </c>
      <c r="B7379" s="89" t="s">
        <v>78</v>
      </c>
      <c r="C7379" s="89" t="s">
        <v>47</v>
      </c>
      <c r="D7379" s="90">
        <v>44630</v>
      </c>
      <c r="AC7379" s="89">
        <v>249.35268300000001</v>
      </c>
      <c r="AI7379" s="89">
        <v>519</v>
      </c>
    </row>
    <row r="7380" spans="1:35" s="89" customFormat="1" x14ac:dyDescent="0.45">
      <c r="A7380" s="89" t="s">
        <v>77</v>
      </c>
      <c r="B7380" s="89" t="s">
        <v>78</v>
      </c>
      <c r="C7380" s="89" t="s">
        <v>47</v>
      </c>
      <c r="D7380" s="90">
        <v>44631</v>
      </c>
      <c r="AC7380" s="89">
        <v>249.35268300000001</v>
      </c>
      <c r="AI7380" s="89">
        <v>519</v>
      </c>
    </row>
    <row r="7381" spans="1:35" s="89" customFormat="1" x14ac:dyDescent="0.45">
      <c r="A7381" s="89" t="s">
        <v>77</v>
      </c>
      <c r="B7381" s="89" t="s">
        <v>78</v>
      </c>
      <c r="C7381" s="89" t="s">
        <v>47</v>
      </c>
      <c r="D7381" s="90">
        <v>44632</v>
      </c>
      <c r="AC7381" s="89">
        <v>249.35268300000001</v>
      </c>
      <c r="AI7381" s="89">
        <v>519</v>
      </c>
    </row>
    <row r="7382" spans="1:35" s="89" customFormat="1" x14ac:dyDescent="0.45">
      <c r="A7382" s="89" t="s">
        <v>77</v>
      </c>
      <c r="B7382" s="89" t="s">
        <v>78</v>
      </c>
      <c r="C7382" s="89" t="s">
        <v>47</v>
      </c>
      <c r="D7382" s="90">
        <v>44633</v>
      </c>
      <c r="AC7382" s="89">
        <v>249.35268300000001</v>
      </c>
      <c r="AI7382" s="89">
        <v>519</v>
      </c>
    </row>
    <row r="7383" spans="1:35" s="89" customFormat="1" x14ac:dyDescent="0.45">
      <c r="A7383" s="89" t="s">
        <v>77</v>
      </c>
      <c r="B7383" s="89" t="s">
        <v>78</v>
      </c>
      <c r="C7383" s="89" t="s">
        <v>47</v>
      </c>
      <c r="D7383" s="90">
        <v>44634</v>
      </c>
      <c r="AC7383" s="89">
        <v>249.35268300000001</v>
      </c>
      <c r="AI7383" s="89">
        <v>519</v>
      </c>
    </row>
    <row r="7384" spans="1:35" s="89" customFormat="1" x14ac:dyDescent="0.45">
      <c r="A7384" s="89" t="s">
        <v>77</v>
      </c>
      <c r="B7384" s="89" t="s">
        <v>78</v>
      </c>
      <c r="C7384" s="89" t="s">
        <v>47</v>
      </c>
      <c r="D7384" s="90">
        <v>44635</v>
      </c>
      <c r="AC7384" s="89">
        <v>249.35268300000001</v>
      </c>
      <c r="AI7384" s="89">
        <v>519</v>
      </c>
    </row>
    <row r="7385" spans="1:35" s="89" customFormat="1" x14ac:dyDescent="0.45">
      <c r="A7385" s="89" t="s">
        <v>77</v>
      </c>
      <c r="B7385" s="89" t="s">
        <v>78</v>
      </c>
      <c r="C7385" s="89" t="s">
        <v>47</v>
      </c>
      <c r="D7385" s="90">
        <v>44636</v>
      </c>
      <c r="AC7385" s="89">
        <v>249.35268300000001</v>
      </c>
      <c r="AI7385" s="89">
        <v>519</v>
      </c>
    </row>
    <row r="7386" spans="1:35" s="89" customFormat="1" x14ac:dyDescent="0.45">
      <c r="A7386" s="89" t="s">
        <v>77</v>
      </c>
      <c r="B7386" s="89" t="s">
        <v>78</v>
      </c>
      <c r="C7386" s="89" t="s">
        <v>47</v>
      </c>
      <c r="D7386" s="90">
        <v>44637</v>
      </c>
      <c r="AC7386" s="89">
        <v>249.35268300000001</v>
      </c>
      <c r="AI7386" s="89">
        <v>519</v>
      </c>
    </row>
    <row r="7387" spans="1:35" s="89" customFormat="1" x14ac:dyDescent="0.45">
      <c r="A7387" s="89" t="s">
        <v>77</v>
      </c>
      <c r="B7387" s="89" t="s">
        <v>78</v>
      </c>
      <c r="C7387" s="89" t="s">
        <v>47</v>
      </c>
      <c r="D7387" s="90">
        <v>44638</v>
      </c>
      <c r="AC7387" s="89">
        <v>249.35268300000001</v>
      </c>
      <c r="AI7387" s="89">
        <v>519</v>
      </c>
    </row>
    <row r="7388" spans="1:35" s="89" customFormat="1" x14ac:dyDescent="0.45">
      <c r="A7388" s="89" t="s">
        <v>77</v>
      </c>
      <c r="B7388" s="89" t="s">
        <v>78</v>
      </c>
      <c r="C7388" s="89" t="s">
        <v>47</v>
      </c>
      <c r="D7388" s="90">
        <v>44639</v>
      </c>
      <c r="AC7388" s="89">
        <v>249.35268300000001</v>
      </c>
      <c r="AI7388" s="89">
        <v>519</v>
      </c>
    </row>
    <row r="7389" spans="1:35" s="89" customFormat="1" x14ac:dyDescent="0.45">
      <c r="A7389" s="89" t="s">
        <v>77</v>
      </c>
      <c r="B7389" s="89" t="s">
        <v>78</v>
      </c>
      <c r="C7389" s="89" t="s">
        <v>47</v>
      </c>
      <c r="D7389" s="90">
        <v>44640</v>
      </c>
      <c r="AC7389" s="89">
        <v>249.35268300000001</v>
      </c>
      <c r="AI7389" s="89">
        <v>519</v>
      </c>
    </row>
    <row r="7390" spans="1:35" s="89" customFormat="1" x14ac:dyDescent="0.45">
      <c r="A7390" s="89" t="s">
        <v>77</v>
      </c>
      <c r="B7390" s="89" t="s">
        <v>78</v>
      </c>
      <c r="C7390" s="89" t="s">
        <v>47</v>
      </c>
      <c r="D7390" s="90">
        <v>44641</v>
      </c>
      <c r="AC7390" s="89">
        <v>249.35268300000001</v>
      </c>
      <c r="AI7390" s="89">
        <v>519</v>
      </c>
    </row>
    <row r="7391" spans="1:35" s="89" customFormat="1" x14ac:dyDescent="0.45">
      <c r="A7391" s="89" t="s">
        <v>77</v>
      </c>
      <c r="B7391" s="89" t="s">
        <v>78</v>
      </c>
      <c r="C7391" s="89" t="s">
        <v>47</v>
      </c>
      <c r="D7391" s="90">
        <v>44642</v>
      </c>
      <c r="AC7391" s="89">
        <v>249.35268300000001</v>
      </c>
      <c r="AI7391" s="89">
        <v>519</v>
      </c>
    </row>
    <row r="7392" spans="1:35" s="89" customFormat="1" x14ac:dyDescent="0.45">
      <c r="A7392" s="89" t="s">
        <v>77</v>
      </c>
      <c r="B7392" s="89" t="s">
        <v>78</v>
      </c>
      <c r="C7392" s="89" t="s">
        <v>47</v>
      </c>
      <c r="D7392" s="90">
        <v>44643</v>
      </c>
      <c r="AC7392" s="89">
        <v>249.35268300000001</v>
      </c>
      <c r="AI7392" s="89">
        <v>519</v>
      </c>
    </row>
    <row r="7393" spans="1:35" s="89" customFormat="1" x14ac:dyDescent="0.45">
      <c r="A7393" s="89" t="s">
        <v>77</v>
      </c>
      <c r="B7393" s="89" t="s">
        <v>78</v>
      </c>
      <c r="C7393" s="89" t="s">
        <v>47</v>
      </c>
      <c r="D7393" s="90">
        <v>44644</v>
      </c>
      <c r="AC7393" s="89">
        <v>249.35268300000001</v>
      </c>
      <c r="AI7393" s="89">
        <v>519</v>
      </c>
    </row>
    <row r="7394" spans="1:35" s="89" customFormat="1" x14ac:dyDescent="0.45">
      <c r="A7394" s="89" t="s">
        <v>77</v>
      </c>
      <c r="B7394" s="89" t="s">
        <v>78</v>
      </c>
      <c r="C7394" s="89" t="s">
        <v>47</v>
      </c>
      <c r="D7394" s="90">
        <v>44645</v>
      </c>
      <c r="AC7394" s="89">
        <v>249.35268300000001</v>
      </c>
      <c r="AI7394" s="89">
        <v>519</v>
      </c>
    </row>
    <row r="7395" spans="1:35" s="89" customFormat="1" x14ac:dyDescent="0.45">
      <c r="A7395" s="89" t="s">
        <v>77</v>
      </c>
      <c r="B7395" s="89" t="s">
        <v>78</v>
      </c>
      <c r="C7395" s="89" t="s">
        <v>47</v>
      </c>
      <c r="D7395" s="90">
        <v>44646</v>
      </c>
      <c r="AC7395" s="89">
        <v>238.96298719999999</v>
      </c>
      <c r="AI7395" s="89">
        <v>497.375</v>
      </c>
    </row>
    <row r="7396" spans="1:35" s="89" customFormat="1" x14ac:dyDescent="0.45">
      <c r="A7396" s="89" t="s">
        <v>77</v>
      </c>
      <c r="B7396" s="89" t="s">
        <v>78</v>
      </c>
      <c r="C7396" s="89" t="s">
        <v>47</v>
      </c>
      <c r="D7396" s="90">
        <v>44647</v>
      </c>
      <c r="AC7396" s="89">
        <v>249.35268300000001</v>
      </c>
      <c r="AI7396" s="89">
        <v>519</v>
      </c>
    </row>
    <row r="7397" spans="1:35" s="89" customFormat="1" x14ac:dyDescent="0.45">
      <c r="A7397" s="89" t="s">
        <v>77</v>
      </c>
      <c r="B7397" s="89" t="s">
        <v>78</v>
      </c>
      <c r="C7397" s="89" t="s">
        <v>47</v>
      </c>
      <c r="D7397" s="90">
        <v>44648</v>
      </c>
      <c r="AC7397" s="89">
        <v>249.35268300000001</v>
      </c>
      <c r="AI7397" s="89">
        <v>519</v>
      </c>
    </row>
    <row r="7398" spans="1:35" s="89" customFormat="1" x14ac:dyDescent="0.45">
      <c r="A7398" s="89" t="s">
        <v>77</v>
      </c>
      <c r="B7398" s="89" t="s">
        <v>78</v>
      </c>
      <c r="C7398" s="89" t="s">
        <v>47</v>
      </c>
      <c r="D7398" s="90">
        <v>44649</v>
      </c>
      <c r="AC7398" s="89">
        <v>249.35268300000001</v>
      </c>
      <c r="AI7398" s="89">
        <v>519</v>
      </c>
    </row>
    <row r="7399" spans="1:35" s="89" customFormat="1" x14ac:dyDescent="0.45">
      <c r="A7399" s="89" t="s">
        <v>77</v>
      </c>
      <c r="B7399" s="89" t="s">
        <v>78</v>
      </c>
      <c r="C7399" s="89" t="s">
        <v>47</v>
      </c>
      <c r="D7399" s="90">
        <v>44650</v>
      </c>
      <c r="AC7399" s="89">
        <v>249.35268300000001</v>
      </c>
      <c r="AI7399" s="89">
        <v>519</v>
      </c>
    </row>
    <row r="7400" spans="1:35" s="89" customFormat="1" x14ac:dyDescent="0.45">
      <c r="A7400" s="89" t="s">
        <v>77</v>
      </c>
      <c r="B7400" s="89" t="s">
        <v>78</v>
      </c>
      <c r="C7400" s="89" t="s">
        <v>47</v>
      </c>
      <c r="D7400" s="90">
        <v>44651</v>
      </c>
      <c r="AC7400" s="89">
        <v>249.35268300000001</v>
      </c>
      <c r="AI7400" s="89">
        <v>519</v>
      </c>
    </row>
    <row r="7401" spans="1:35" s="89" customFormat="1" x14ac:dyDescent="0.45">
      <c r="A7401" s="89" t="s">
        <v>77</v>
      </c>
      <c r="B7401" s="89" t="s">
        <v>78</v>
      </c>
      <c r="C7401" s="89" t="s">
        <v>47</v>
      </c>
      <c r="D7401" s="90">
        <v>44652</v>
      </c>
      <c r="AC7401" s="89">
        <v>249.35268300000001</v>
      </c>
      <c r="AI7401" s="89">
        <v>519</v>
      </c>
    </row>
    <row r="7402" spans="1:35" s="89" customFormat="1" x14ac:dyDescent="0.45">
      <c r="A7402" s="89" t="s">
        <v>77</v>
      </c>
      <c r="B7402" s="89" t="s">
        <v>78</v>
      </c>
      <c r="C7402" s="89" t="s">
        <v>47</v>
      </c>
      <c r="D7402" s="90">
        <v>44653</v>
      </c>
      <c r="AC7402" s="89">
        <v>249.35268300000001</v>
      </c>
      <c r="AI7402" s="89">
        <v>519</v>
      </c>
    </row>
    <row r="7403" spans="1:35" s="89" customFormat="1" x14ac:dyDescent="0.45">
      <c r="A7403" s="89" t="s">
        <v>77</v>
      </c>
      <c r="B7403" s="89" t="s">
        <v>78</v>
      </c>
      <c r="C7403" s="89" t="s">
        <v>47</v>
      </c>
      <c r="D7403" s="90">
        <v>44654</v>
      </c>
      <c r="AC7403" s="89">
        <v>249.35268300000001</v>
      </c>
      <c r="AI7403" s="89">
        <v>519</v>
      </c>
    </row>
    <row r="7404" spans="1:35" s="89" customFormat="1" x14ac:dyDescent="0.45">
      <c r="A7404" s="89" t="s">
        <v>77</v>
      </c>
      <c r="B7404" s="89" t="s">
        <v>78</v>
      </c>
      <c r="C7404" s="89" t="s">
        <v>47</v>
      </c>
      <c r="D7404" s="90">
        <v>44655</v>
      </c>
      <c r="AC7404" s="89">
        <v>249.35268300000001</v>
      </c>
      <c r="AI7404" s="89">
        <v>519</v>
      </c>
    </row>
    <row r="7405" spans="1:35" s="89" customFormat="1" x14ac:dyDescent="0.45">
      <c r="A7405" s="89" t="s">
        <v>77</v>
      </c>
      <c r="B7405" s="89" t="s">
        <v>78</v>
      </c>
      <c r="C7405" s="89" t="s">
        <v>47</v>
      </c>
      <c r="D7405" s="90">
        <v>44656</v>
      </c>
      <c r="AC7405" s="89">
        <v>249.35268300000001</v>
      </c>
      <c r="AI7405" s="89">
        <v>519</v>
      </c>
    </row>
    <row r="7406" spans="1:35" s="89" customFormat="1" x14ac:dyDescent="0.45">
      <c r="A7406" s="89" t="s">
        <v>77</v>
      </c>
      <c r="B7406" s="89" t="s">
        <v>78</v>
      </c>
      <c r="C7406" s="89" t="s">
        <v>47</v>
      </c>
      <c r="D7406" s="90">
        <v>44657</v>
      </c>
      <c r="AC7406" s="89">
        <v>249.35268300000001</v>
      </c>
      <c r="AI7406" s="89">
        <v>519</v>
      </c>
    </row>
    <row r="7407" spans="1:35" s="89" customFormat="1" x14ac:dyDescent="0.45">
      <c r="A7407" s="89" t="s">
        <v>77</v>
      </c>
      <c r="B7407" s="89" t="s">
        <v>78</v>
      </c>
      <c r="C7407" s="89" t="s">
        <v>47</v>
      </c>
      <c r="D7407" s="90">
        <v>44658</v>
      </c>
      <c r="AC7407" s="89">
        <v>249.35268300000001</v>
      </c>
      <c r="AI7407" s="89">
        <v>519</v>
      </c>
    </row>
    <row r="7408" spans="1:35" s="89" customFormat="1" x14ac:dyDescent="0.45">
      <c r="A7408" s="89" t="s">
        <v>77</v>
      </c>
      <c r="B7408" s="89" t="s">
        <v>78</v>
      </c>
      <c r="C7408" s="89" t="s">
        <v>47</v>
      </c>
      <c r="D7408" s="90">
        <v>44659</v>
      </c>
      <c r="AC7408" s="89">
        <v>249.35268300000001</v>
      </c>
      <c r="AI7408" s="89">
        <v>519</v>
      </c>
    </row>
    <row r="7409" spans="1:35" s="89" customFormat="1" x14ac:dyDescent="0.45">
      <c r="A7409" s="89" t="s">
        <v>77</v>
      </c>
      <c r="B7409" s="89" t="s">
        <v>78</v>
      </c>
      <c r="C7409" s="89" t="s">
        <v>47</v>
      </c>
      <c r="D7409" s="90">
        <v>44660</v>
      </c>
      <c r="AC7409" s="89">
        <v>249.35268300000001</v>
      </c>
      <c r="AI7409" s="89">
        <v>519</v>
      </c>
    </row>
    <row r="7410" spans="1:35" s="89" customFormat="1" x14ac:dyDescent="0.45">
      <c r="A7410" s="89" t="s">
        <v>77</v>
      </c>
      <c r="B7410" s="89" t="s">
        <v>78</v>
      </c>
      <c r="C7410" s="89" t="s">
        <v>47</v>
      </c>
      <c r="D7410" s="90">
        <v>44661</v>
      </c>
      <c r="AC7410" s="89">
        <v>249.35268300000001</v>
      </c>
      <c r="AI7410" s="89">
        <v>519</v>
      </c>
    </row>
    <row r="7411" spans="1:35" s="89" customFormat="1" x14ac:dyDescent="0.45">
      <c r="A7411" s="89" t="s">
        <v>77</v>
      </c>
      <c r="B7411" s="89" t="s">
        <v>78</v>
      </c>
      <c r="C7411" s="89" t="s">
        <v>47</v>
      </c>
      <c r="D7411" s="90">
        <v>44662</v>
      </c>
      <c r="AC7411" s="89">
        <v>249.35268300000001</v>
      </c>
      <c r="AI7411" s="89">
        <v>519</v>
      </c>
    </row>
    <row r="7412" spans="1:35" s="89" customFormat="1" x14ac:dyDescent="0.45">
      <c r="A7412" s="89" t="s">
        <v>77</v>
      </c>
      <c r="B7412" s="89" t="s">
        <v>78</v>
      </c>
      <c r="C7412" s="89" t="s">
        <v>47</v>
      </c>
      <c r="D7412" s="90">
        <v>44663</v>
      </c>
      <c r="AC7412" s="89">
        <v>249.35268300000001</v>
      </c>
      <c r="AI7412" s="89">
        <v>519</v>
      </c>
    </row>
    <row r="7413" spans="1:35" s="89" customFormat="1" x14ac:dyDescent="0.45">
      <c r="A7413" s="89" t="s">
        <v>77</v>
      </c>
      <c r="B7413" s="89" t="s">
        <v>78</v>
      </c>
      <c r="C7413" s="89" t="s">
        <v>47</v>
      </c>
      <c r="D7413" s="90">
        <v>44664</v>
      </c>
      <c r="AC7413" s="89">
        <v>249.35268300000001</v>
      </c>
      <c r="AI7413" s="89">
        <v>519</v>
      </c>
    </row>
    <row r="7414" spans="1:35" s="89" customFormat="1" x14ac:dyDescent="0.45">
      <c r="A7414" s="89" t="s">
        <v>77</v>
      </c>
      <c r="B7414" s="89" t="s">
        <v>78</v>
      </c>
      <c r="C7414" s="89" t="s">
        <v>47</v>
      </c>
      <c r="D7414" s="90">
        <v>44665</v>
      </c>
      <c r="AC7414" s="89">
        <v>249.35268300000001</v>
      </c>
      <c r="AI7414" s="89">
        <v>519</v>
      </c>
    </row>
    <row r="7415" spans="1:35" s="89" customFormat="1" x14ac:dyDescent="0.45">
      <c r="A7415" s="89" t="s">
        <v>77</v>
      </c>
      <c r="B7415" s="89" t="s">
        <v>78</v>
      </c>
      <c r="C7415" s="89" t="s">
        <v>47</v>
      </c>
      <c r="D7415" s="90">
        <v>44666</v>
      </c>
      <c r="AC7415" s="89">
        <v>249.35268300000001</v>
      </c>
      <c r="AI7415" s="89">
        <v>519</v>
      </c>
    </row>
    <row r="7416" spans="1:35" s="89" customFormat="1" x14ac:dyDescent="0.45">
      <c r="A7416" s="89" t="s">
        <v>77</v>
      </c>
      <c r="B7416" s="89" t="s">
        <v>78</v>
      </c>
      <c r="C7416" s="89" t="s">
        <v>47</v>
      </c>
      <c r="D7416" s="90">
        <v>44667</v>
      </c>
      <c r="AC7416" s="89">
        <v>249.35268300000001</v>
      </c>
      <c r="AI7416" s="89">
        <v>519</v>
      </c>
    </row>
    <row r="7417" spans="1:35" s="89" customFormat="1" x14ac:dyDescent="0.45">
      <c r="A7417" s="89" t="s">
        <v>77</v>
      </c>
      <c r="B7417" s="89" t="s">
        <v>78</v>
      </c>
      <c r="C7417" s="89" t="s">
        <v>47</v>
      </c>
      <c r="D7417" s="90">
        <v>44668</v>
      </c>
      <c r="AC7417" s="89">
        <v>249.35268300000001</v>
      </c>
      <c r="AI7417" s="89">
        <v>519</v>
      </c>
    </row>
    <row r="7418" spans="1:35" s="89" customFormat="1" x14ac:dyDescent="0.45">
      <c r="A7418" s="89" t="s">
        <v>77</v>
      </c>
      <c r="B7418" s="89" t="s">
        <v>78</v>
      </c>
      <c r="C7418" s="89" t="s">
        <v>47</v>
      </c>
      <c r="D7418" s="90">
        <v>44669</v>
      </c>
      <c r="AC7418" s="89">
        <v>249.35268300000001</v>
      </c>
      <c r="AI7418" s="89">
        <v>519</v>
      </c>
    </row>
    <row r="7419" spans="1:35" s="89" customFormat="1" x14ac:dyDescent="0.45">
      <c r="A7419" s="89" t="s">
        <v>77</v>
      </c>
      <c r="B7419" s="89" t="s">
        <v>78</v>
      </c>
      <c r="C7419" s="89" t="s">
        <v>47</v>
      </c>
      <c r="D7419" s="90">
        <v>44670</v>
      </c>
      <c r="AC7419" s="89">
        <v>249.35268300000001</v>
      </c>
      <c r="AI7419" s="89">
        <v>519</v>
      </c>
    </row>
    <row r="7420" spans="1:35" s="89" customFormat="1" x14ac:dyDescent="0.45">
      <c r="A7420" s="89" t="s">
        <v>77</v>
      </c>
      <c r="B7420" s="89" t="s">
        <v>78</v>
      </c>
      <c r="C7420" s="89" t="s">
        <v>47</v>
      </c>
      <c r="D7420" s="90">
        <v>44671</v>
      </c>
      <c r="AC7420" s="89">
        <v>249.35268300000001</v>
      </c>
      <c r="AI7420" s="89">
        <v>519</v>
      </c>
    </row>
    <row r="7421" spans="1:35" s="89" customFormat="1" x14ac:dyDescent="0.45">
      <c r="A7421" s="89" t="s">
        <v>77</v>
      </c>
      <c r="B7421" s="89" t="s">
        <v>78</v>
      </c>
      <c r="C7421" s="89" t="s">
        <v>47</v>
      </c>
      <c r="D7421" s="90">
        <v>44672</v>
      </c>
      <c r="AC7421" s="89">
        <v>249.35268300000001</v>
      </c>
      <c r="AI7421" s="89">
        <v>519</v>
      </c>
    </row>
    <row r="7422" spans="1:35" s="89" customFormat="1" x14ac:dyDescent="0.45">
      <c r="A7422" s="89" t="s">
        <v>77</v>
      </c>
      <c r="B7422" s="89" t="s">
        <v>78</v>
      </c>
      <c r="C7422" s="89" t="s">
        <v>47</v>
      </c>
      <c r="D7422" s="90">
        <v>44673</v>
      </c>
      <c r="AC7422" s="89">
        <v>249.35268300000001</v>
      </c>
      <c r="AI7422" s="89">
        <v>519</v>
      </c>
    </row>
    <row r="7423" spans="1:35" s="89" customFormat="1" x14ac:dyDescent="0.45">
      <c r="A7423" s="89" t="s">
        <v>77</v>
      </c>
      <c r="B7423" s="89" t="s">
        <v>78</v>
      </c>
      <c r="C7423" s="89" t="s">
        <v>47</v>
      </c>
      <c r="D7423" s="90">
        <v>44674</v>
      </c>
      <c r="AC7423" s="89">
        <v>249.35268300000001</v>
      </c>
      <c r="AI7423" s="89">
        <v>519</v>
      </c>
    </row>
    <row r="7424" spans="1:35" s="89" customFormat="1" x14ac:dyDescent="0.45">
      <c r="A7424" s="89" t="s">
        <v>77</v>
      </c>
      <c r="B7424" s="89" t="s">
        <v>78</v>
      </c>
      <c r="C7424" s="89" t="s">
        <v>47</v>
      </c>
      <c r="D7424" s="90">
        <v>44675</v>
      </c>
      <c r="AC7424" s="89">
        <v>249.35268300000001</v>
      </c>
      <c r="AI7424" s="89">
        <v>519</v>
      </c>
    </row>
    <row r="7425" spans="1:35" s="89" customFormat="1" x14ac:dyDescent="0.45">
      <c r="A7425" s="89" t="s">
        <v>77</v>
      </c>
      <c r="B7425" s="89" t="s">
        <v>78</v>
      </c>
      <c r="C7425" s="89" t="s">
        <v>47</v>
      </c>
      <c r="D7425" s="90">
        <v>44676</v>
      </c>
      <c r="AC7425" s="89">
        <v>249.35268300000001</v>
      </c>
      <c r="AI7425" s="89">
        <v>519</v>
      </c>
    </row>
    <row r="7426" spans="1:35" s="89" customFormat="1" x14ac:dyDescent="0.45">
      <c r="A7426" s="89" t="s">
        <v>77</v>
      </c>
      <c r="B7426" s="89" t="s">
        <v>78</v>
      </c>
      <c r="C7426" s="89" t="s">
        <v>47</v>
      </c>
      <c r="D7426" s="90">
        <v>44677</v>
      </c>
      <c r="AC7426" s="89">
        <v>249.35268300000001</v>
      </c>
      <c r="AI7426" s="89">
        <v>519</v>
      </c>
    </row>
    <row r="7427" spans="1:35" s="89" customFormat="1" x14ac:dyDescent="0.45">
      <c r="A7427" s="89" t="s">
        <v>77</v>
      </c>
      <c r="B7427" s="89" t="s">
        <v>78</v>
      </c>
      <c r="C7427" s="89" t="s">
        <v>47</v>
      </c>
      <c r="D7427" s="90">
        <v>44678</v>
      </c>
      <c r="AC7427" s="89">
        <v>249.35268300000001</v>
      </c>
      <c r="AI7427" s="89">
        <v>519</v>
      </c>
    </row>
    <row r="7428" spans="1:35" s="89" customFormat="1" x14ac:dyDescent="0.45">
      <c r="A7428" s="89" t="s">
        <v>77</v>
      </c>
      <c r="B7428" s="89" t="s">
        <v>78</v>
      </c>
      <c r="C7428" s="89" t="s">
        <v>47</v>
      </c>
      <c r="D7428" s="90">
        <v>44679</v>
      </c>
      <c r="AC7428" s="89">
        <v>249.35268300000001</v>
      </c>
      <c r="AI7428" s="89">
        <v>519</v>
      </c>
    </row>
    <row r="7429" spans="1:35" s="89" customFormat="1" x14ac:dyDescent="0.45">
      <c r="A7429" s="89" t="s">
        <v>77</v>
      </c>
      <c r="B7429" s="89" t="s">
        <v>78</v>
      </c>
      <c r="C7429" s="89" t="s">
        <v>47</v>
      </c>
      <c r="D7429" s="90">
        <v>44680</v>
      </c>
      <c r="AC7429" s="89">
        <v>249.35268300000001</v>
      </c>
      <c r="AI7429" s="89">
        <v>519</v>
      </c>
    </row>
    <row r="7430" spans="1:35" s="89" customFormat="1" x14ac:dyDescent="0.45">
      <c r="A7430" s="89" t="s">
        <v>77</v>
      </c>
      <c r="B7430" s="89" t="s">
        <v>78</v>
      </c>
      <c r="C7430" s="89" t="s">
        <v>47</v>
      </c>
      <c r="D7430" s="90">
        <v>44681</v>
      </c>
      <c r="AC7430" s="89">
        <v>249.35268300000001</v>
      </c>
      <c r="AI7430" s="89">
        <v>519</v>
      </c>
    </row>
    <row r="7431" spans="1:35" s="89" customFormat="1" x14ac:dyDescent="0.45">
      <c r="A7431" s="89" t="s">
        <v>77</v>
      </c>
      <c r="B7431" s="89" t="s">
        <v>78</v>
      </c>
      <c r="C7431" s="89" t="s">
        <v>47</v>
      </c>
      <c r="D7431" s="90">
        <v>44682</v>
      </c>
      <c r="AC7431" s="89">
        <v>249.35268300000001</v>
      </c>
      <c r="AI7431" s="89">
        <v>519</v>
      </c>
    </row>
    <row r="7432" spans="1:35" s="89" customFormat="1" x14ac:dyDescent="0.45">
      <c r="A7432" s="89" t="s">
        <v>77</v>
      </c>
      <c r="B7432" s="89" t="s">
        <v>78</v>
      </c>
      <c r="C7432" s="89" t="s">
        <v>47</v>
      </c>
      <c r="D7432" s="90">
        <v>44683</v>
      </c>
      <c r="AC7432" s="89">
        <v>249.35268300000001</v>
      </c>
      <c r="AI7432" s="89">
        <v>519</v>
      </c>
    </row>
    <row r="7433" spans="1:35" s="89" customFormat="1" x14ac:dyDescent="0.45">
      <c r="A7433" s="89" t="s">
        <v>77</v>
      </c>
      <c r="B7433" s="89" t="s">
        <v>78</v>
      </c>
      <c r="C7433" s="89" t="s">
        <v>47</v>
      </c>
      <c r="D7433" s="90">
        <v>44684</v>
      </c>
      <c r="AC7433" s="89">
        <v>249.35268300000001</v>
      </c>
      <c r="AI7433" s="89">
        <v>519</v>
      </c>
    </row>
    <row r="7434" spans="1:35" s="89" customFormat="1" x14ac:dyDescent="0.45">
      <c r="A7434" s="89" t="s">
        <v>77</v>
      </c>
      <c r="B7434" s="89" t="s">
        <v>78</v>
      </c>
      <c r="C7434" s="89" t="s">
        <v>47</v>
      </c>
      <c r="D7434" s="90">
        <v>44685</v>
      </c>
      <c r="AC7434" s="89">
        <v>249.35268300000001</v>
      </c>
      <c r="AI7434" s="89">
        <v>519</v>
      </c>
    </row>
    <row r="7435" spans="1:35" s="89" customFormat="1" x14ac:dyDescent="0.45">
      <c r="A7435" s="89" t="s">
        <v>77</v>
      </c>
      <c r="B7435" s="89" t="s">
        <v>78</v>
      </c>
      <c r="C7435" s="89" t="s">
        <v>47</v>
      </c>
      <c r="D7435" s="90">
        <v>44686</v>
      </c>
      <c r="AC7435" s="89">
        <v>249.35268300000001</v>
      </c>
      <c r="AI7435" s="89">
        <v>519</v>
      </c>
    </row>
    <row r="7436" spans="1:35" s="89" customFormat="1" x14ac:dyDescent="0.45">
      <c r="A7436" s="89" t="s">
        <v>77</v>
      </c>
      <c r="B7436" s="89" t="s">
        <v>78</v>
      </c>
      <c r="C7436" s="89" t="s">
        <v>47</v>
      </c>
      <c r="D7436" s="90">
        <v>44687</v>
      </c>
      <c r="AC7436" s="89">
        <v>249.35268300000001</v>
      </c>
      <c r="AI7436" s="89">
        <v>519</v>
      </c>
    </row>
    <row r="7437" spans="1:35" s="89" customFormat="1" x14ac:dyDescent="0.45">
      <c r="A7437" s="89" t="s">
        <v>77</v>
      </c>
      <c r="B7437" s="89" t="s">
        <v>78</v>
      </c>
      <c r="C7437" s="89" t="s">
        <v>47</v>
      </c>
      <c r="D7437" s="90">
        <v>44688</v>
      </c>
      <c r="AC7437" s="89">
        <v>249.35268300000001</v>
      </c>
      <c r="AI7437" s="89">
        <v>519</v>
      </c>
    </row>
    <row r="7438" spans="1:35" s="89" customFormat="1" x14ac:dyDescent="0.45">
      <c r="A7438" s="89" t="s">
        <v>77</v>
      </c>
      <c r="B7438" s="89" t="s">
        <v>78</v>
      </c>
      <c r="C7438" s="89" t="s">
        <v>47</v>
      </c>
      <c r="D7438" s="90">
        <v>44689</v>
      </c>
      <c r="AC7438" s="89">
        <v>249.35268300000001</v>
      </c>
      <c r="AI7438" s="89">
        <v>519</v>
      </c>
    </row>
    <row r="7439" spans="1:35" s="89" customFormat="1" x14ac:dyDescent="0.45">
      <c r="A7439" s="89" t="s">
        <v>77</v>
      </c>
      <c r="B7439" s="89" t="s">
        <v>78</v>
      </c>
      <c r="C7439" s="89" t="s">
        <v>47</v>
      </c>
      <c r="D7439" s="90">
        <v>44690</v>
      </c>
      <c r="AC7439" s="89">
        <v>249.35268300000001</v>
      </c>
      <c r="AI7439" s="89">
        <v>519</v>
      </c>
    </row>
    <row r="7440" spans="1:35" s="89" customFormat="1" x14ac:dyDescent="0.45">
      <c r="A7440" s="89" t="s">
        <v>77</v>
      </c>
      <c r="B7440" s="89" t="s">
        <v>78</v>
      </c>
      <c r="C7440" s="89" t="s">
        <v>47</v>
      </c>
      <c r="D7440" s="90">
        <v>44691</v>
      </c>
      <c r="AC7440" s="89">
        <v>249.35268300000001</v>
      </c>
      <c r="AI7440" s="89">
        <v>519</v>
      </c>
    </row>
    <row r="7441" spans="1:35" s="89" customFormat="1" x14ac:dyDescent="0.45">
      <c r="A7441" s="89" t="s">
        <v>77</v>
      </c>
      <c r="B7441" s="89" t="s">
        <v>78</v>
      </c>
      <c r="C7441" s="89" t="s">
        <v>47</v>
      </c>
      <c r="D7441" s="90">
        <v>44692</v>
      </c>
      <c r="AC7441" s="89">
        <v>249.35268300000001</v>
      </c>
      <c r="AI7441" s="89">
        <v>519</v>
      </c>
    </row>
    <row r="7442" spans="1:35" s="89" customFormat="1" x14ac:dyDescent="0.45">
      <c r="A7442" s="89" t="s">
        <v>77</v>
      </c>
      <c r="B7442" s="89" t="s">
        <v>78</v>
      </c>
      <c r="C7442" s="89" t="s">
        <v>47</v>
      </c>
      <c r="D7442" s="90">
        <v>44693</v>
      </c>
      <c r="AC7442" s="89">
        <v>249.35268300000001</v>
      </c>
      <c r="AI7442" s="89">
        <v>519</v>
      </c>
    </row>
    <row r="7443" spans="1:35" s="89" customFormat="1" x14ac:dyDescent="0.45">
      <c r="A7443" s="89" t="s">
        <v>77</v>
      </c>
      <c r="B7443" s="89" t="s">
        <v>78</v>
      </c>
      <c r="C7443" s="89" t="s">
        <v>47</v>
      </c>
      <c r="D7443" s="90">
        <v>44694</v>
      </c>
      <c r="AC7443" s="89">
        <v>249.35268300000001</v>
      </c>
      <c r="AI7443" s="89">
        <v>519</v>
      </c>
    </row>
    <row r="7444" spans="1:35" s="89" customFormat="1" x14ac:dyDescent="0.45">
      <c r="A7444" s="89" t="s">
        <v>77</v>
      </c>
      <c r="B7444" s="89" t="s">
        <v>78</v>
      </c>
      <c r="C7444" s="89" t="s">
        <v>47</v>
      </c>
      <c r="D7444" s="90">
        <v>44695</v>
      </c>
      <c r="AC7444" s="89">
        <v>249.35268300000001</v>
      </c>
      <c r="AI7444" s="89">
        <v>519</v>
      </c>
    </row>
    <row r="7445" spans="1:35" s="89" customFormat="1" x14ac:dyDescent="0.45">
      <c r="A7445" s="89" t="s">
        <v>77</v>
      </c>
      <c r="B7445" s="89" t="s">
        <v>78</v>
      </c>
      <c r="C7445" s="89" t="s">
        <v>47</v>
      </c>
      <c r="D7445" s="90">
        <v>44696</v>
      </c>
      <c r="AC7445" s="89">
        <v>249.35268300000001</v>
      </c>
      <c r="AI7445" s="89">
        <v>519</v>
      </c>
    </row>
    <row r="7446" spans="1:35" s="89" customFormat="1" x14ac:dyDescent="0.45">
      <c r="A7446" s="89" t="s">
        <v>77</v>
      </c>
      <c r="B7446" s="89" t="s">
        <v>78</v>
      </c>
      <c r="C7446" s="89" t="s">
        <v>47</v>
      </c>
      <c r="D7446" s="90">
        <v>44697</v>
      </c>
      <c r="AC7446" s="89">
        <v>249.35268300000001</v>
      </c>
      <c r="AI7446" s="89">
        <v>519</v>
      </c>
    </row>
    <row r="7447" spans="1:35" s="89" customFormat="1" x14ac:dyDescent="0.45">
      <c r="A7447" s="89" t="s">
        <v>77</v>
      </c>
      <c r="B7447" s="89" t="s">
        <v>78</v>
      </c>
      <c r="C7447" s="89" t="s">
        <v>47</v>
      </c>
      <c r="D7447" s="90">
        <v>44698</v>
      </c>
      <c r="AC7447" s="89">
        <v>249.35268300000001</v>
      </c>
      <c r="AI7447" s="89">
        <v>519</v>
      </c>
    </row>
    <row r="7448" spans="1:35" s="89" customFormat="1" x14ac:dyDescent="0.45">
      <c r="A7448" s="89" t="s">
        <v>77</v>
      </c>
      <c r="B7448" s="89" t="s">
        <v>78</v>
      </c>
      <c r="C7448" s="89" t="s">
        <v>47</v>
      </c>
      <c r="D7448" s="90">
        <v>44699</v>
      </c>
      <c r="K7448" s="89">
        <v>0.51875392499999995</v>
      </c>
      <c r="L7448" s="89">
        <v>0.51875392499999995</v>
      </c>
      <c r="AA7448" s="89">
        <v>120</v>
      </c>
      <c r="AB7448" s="89">
        <v>120</v>
      </c>
      <c r="AC7448" s="89">
        <v>249.35268300000001</v>
      </c>
      <c r="AI7448" s="89">
        <v>519</v>
      </c>
    </row>
    <row r="7449" spans="1:35" s="89" customFormat="1" x14ac:dyDescent="0.45">
      <c r="A7449" s="89" t="s">
        <v>77</v>
      </c>
      <c r="B7449" s="89" t="s">
        <v>78</v>
      </c>
      <c r="C7449" s="89" t="s">
        <v>47</v>
      </c>
      <c r="D7449" s="90">
        <v>44700</v>
      </c>
      <c r="AC7449" s="89">
        <v>249.35268300000001</v>
      </c>
      <c r="AI7449" s="89">
        <v>519</v>
      </c>
    </row>
    <row r="7450" spans="1:35" s="89" customFormat="1" x14ac:dyDescent="0.45">
      <c r="A7450" s="89" t="s">
        <v>77</v>
      </c>
      <c r="B7450" s="89" t="s">
        <v>78</v>
      </c>
      <c r="C7450" s="89" t="s">
        <v>47</v>
      </c>
      <c r="D7450" s="90">
        <v>44701</v>
      </c>
      <c r="AC7450" s="89">
        <v>249.35268300000001</v>
      </c>
      <c r="AI7450" s="89">
        <v>519</v>
      </c>
    </row>
    <row r="7451" spans="1:35" s="89" customFormat="1" x14ac:dyDescent="0.45">
      <c r="A7451" s="89" t="s">
        <v>77</v>
      </c>
      <c r="B7451" s="89" t="s">
        <v>78</v>
      </c>
      <c r="C7451" s="89" t="s">
        <v>47</v>
      </c>
      <c r="D7451" s="90">
        <v>44702</v>
      </c>
      <c r="AC7451" s="89">
        <v>249.35268300000001</v>
      </c>
      <c r="AI7451" s="89">
        <v>519</v>
      </c>
    </row>
    <row r="7452" spans="1:35" s="89" customFormat="1" x14ac:dyDescent="0.45">
      <c r="A7452" s="89" t="s">
        <v>77</v>
      </c>
      <c r="B7452" s="89" t="s">
        <v>78</v>
      </c>
      <c r="C7452" s="89" t="s">
        <v>47</v>
      </c>
      <c r="D7452" s="90">
        <v>44703</v>
      </c>
      <c r="AC7452" s="89">
        <v>249.35268300000001</v>
      </c>
      <c r="AI7452" s="89">
        <v>519</v>
      </c>
    </row>
    <row r="7453" spans="1:35" s="89" customFormat="1" x14ac:dyDescent="0.45">
      <c r="A7453" s="89" t="s">
        <v>77</v>
      </c>
      <c r="B7453" s="89" t="s">
        <v>78</v>
      </c>
      <c r="C7453" s="89" t="s">
        <v>47</v>
      </c>
      <c r="D7453" s="90">
        <v>44704</v>
      </c>
      <c r="AC7453" s="89">
        <v>249.35268300000001</v>
      </c>
      <c r="AI7453" s="89">
        <v>519</v>
      </c>
    </row>
    <row r="7454" spans="1:35" s="89" customFormat="1" x14ac:dyDescent="0.45">
      <c r="A7454" s="89" t="s">
        <v>77</v>
      </c>
      <c r="B7454" s="89" t="s">
        <v>78</v>
      </c>
      <c r="C7454" s="89" t="s">
        <v>47</v>
      </c>
      <c r="D7454" s="90">
        <v>44705</v>
      </c>
      <c r="AC7454" s="89">
        <v>249.35268300000001</v>
      </c>
      <c r="AI7454" s="89">
        <v>519</v>
      </c>
    </row>
    <row r="7455" spans="1:35" s="89" customFormat="1" x14ac:dyDescent="0.45">
      <c r="A7455" s="89" t="s">
        <v>77</v>
      </c>
      <c r="B7455" s="89" t="s">
        <v>78</v>
      </c>
      <c r="C7455" s="89" t="s">
        <v>47</v>
      </c>
      <c r="D7455" s="90">
        <v>44706</v>
      </c>
      <c r="AC7455" s="89">
        <v>249.35268300000001</v>
      </c>
      <c r="AI7455" s="89">
        <v>519</v>
      </c>
    </row>
    <row r="7456" spans="1:35" s="89" customFormat="1" x14ac:dyDescent="0.45">
      <c r="A7456" s="89" t="s">
        <v>77</v>
      </c>
      <c r="B7456" s="89" t="s">
        <v>78</v>
      </c>
      <c r="C7456" s="89" t="s">
        <v>47</v>
      </c>
      <c r="D7456" s="90">
        <v>44707</v>
      </c>
      <c r="AC7456" s="89">
        <v>249.35268300000001</v>
      </c>
      <c r="AI7456" s="89">
        <v>519</v>
      </c>
    </row>
    <row r="7457" spans="1:35" s="89" customFormat="1" x14ac:dyDescent="0.45">
      <c r="A7457" s="89" t="s">
        <v>77</v>
      </c>
      <c r="B7457" s="89" t="s">
        <v>78</v>
      </c>
      <c r="C7457" s="89" t="s">
        <v>47</v>
      </c>
      <c r="D7457" s="90">
        <v>44708</v>
      </c>
      <c r="AC7457" s="89">
        <v>249.35268300000001</v>
      </c>
      <c r="AI7457" s="89">
        <v>519</v>
      </c>
    </row>
    <row r="7458" spans="1:35" s="89" customFormat="1" x14ac:dyDescent="0.45">
      <c r="A7458" s="89" t="s">
        <v>77</v>
      </c>
      <c r="B7458" s="89" t="s">
        <v>78</v>
      </c>
      <c r="C7458" s="89" t="s">
        <v>47</v>
      </c>
      <c r="D7458" s="90">
        <v>44709</v>
      </c>
      <c r="AC7458" s="89">
        <v>249.35268300000001</v>
      </c>
      <c r="AI7458" s="89">
        <v>519</v>
      </c>
    </row>
    <row r="7459" spans="1:35" s="89" customFormat="1" x14ac:dyDescent="0.45">
      <c r="A7459" s="89" t="s">
        <v>77</v>
      </c>
      <c r="B7459" s="89" t="s">
        <v>78</v>
      </c>
      <c r="C7459" s="89" t="s">
        <v>47</v>
      </c>
      <c r="D7459" s="90">
        <v>44710</v>
      </c>
      <c r="AC7459" s="89">
        <v>249.35268300000001</v>
      </c>
      <c r="AI7459" s="89">
        <v>519</v>
      </c>
    </row>
    <row r="7460" spans="1:35" s="89" customFormat="1" x14ac:dyDescent="0.45">
      <c r="A7460" s="89" t="s">
        <v>77</v>
      </c>
      <c r="B7460" s="89" t="s">
        <v>78</v>
      </c>
      <c r="C7460" s="89" t="s">
        <v>47</v>
      </c>
      <c r="D7460" s="90">
        <v>44711</v>
      </c>
      <c r="AC7460" s="89">
        <v>249.35268300000001</v>
      </c>
      <c r="AI7460" s="89">
        <v>519</v>
      </c>
    </row>
    <row r="7461" spans="1:35" s="89" customFormat="1" x14ac:dyDescent="0.45">
      <c r="A7461" s="89" t="s">
        <v>77</v>
      </c>
      <c r="B7461" s="89" t="s">
        <v>78</v>
      </c>
      <c r="C7461" s="89" t="s">
        <v>47</v>
      </c>
      <c r="D7461" s="90">
        <v>44712</v>
      </c>
      <c r="AC7461" s="89">
        <v>249.35268300000001</v>
      </c>
      <c r="AI7461" s="89">
        <v>519</v>
      </c>
    </row>
    <row r="7462" spans="1:35" s="89" customFormat="1" x14ac:dyDescent="0.45">
      <c r="A7462" s="89" t="s">
        <v>77</v>
      </c>
      <c r="B7462" s="89" t="s">
        <v>78</v>
      </c>
      <c r="C7462" s="89" t="s">
        <v>47</v>
      </c>
      <c r="D7462" s="90">
        <v>44713</v>
      </c>
      <c r="AC7462" s="89">
        <v>249.35268300000001</v>
      </c>
      <c r="AI7462" s="89">
        <v>519</v>
      </c>
    </row>
    <row r="7463" spans="1:35" s="89" customFormat="1" x14ac:dyDescent="0.45">
      <c r="A7463" s="89" t="s">
        <v>77</v>
      </c>
      <c r="B7463" s="89" t="s">
        <v>78</v>
      </c>
      <c r="C7463" s="89" t="s">
        <v>47</v>
      </c>
      <c r="D7463" s="90">
        <v>44714</v>
      </c>
      <c r="AC7463" s="89">
        <v>249.35268300000001</v>
      </c>
      <c r="AI7463" s="89">
        <v>519</v>
      </c>
    </row>
    <row r="7464" spans="1:35" s="89" customFormat="1" x14ac:dyDescent="0.45">
      <c r="A7464" s="89" t="s">
        <v>77</v>
      </c>
      <c r="B7464" s="89" t="s">
        <v>78</v>
      </c>
      <c r="C7464" s="89" t="s">
        <v>47</v>
      </c>
      <c r="D7464" s="90">
        <v>44715</v>
      </c>
      <c r="AC7464" s="89">
        <v>249.35268300000001</v>
      </c>
      <c r="AI7464" s="89">
        <v>519</v>
      </c>
    </row>
    <row r="7465" spans="1:35" s="89" customFormat="1" x14ac:dyDescent="0.45">
      <c r="A7465" s="89" t="s">
        <v>77</v>
      </c>
      <c r="B7465" s="89" t="s">
        <v>78</v>
      </c>
      <c r="C7465" s="89" t="s">
        <v>47</v>
      </c>
      <c r="D7465" s="90">
        <v>44716</v>
      </c>
      <c r="AC7465" s="89">
        <v>249.35268300000001</v>
      </c>
      <c r="AI7465" s="89">
        <v>519</v>
      </c>
    </row>
    <row r="7466" spans="1:35" s="89" customFormat="1" x14ac:dyDescent="0.45">
      <c r="A7466" s="89" t="s">
        <v>77</v>
      </c>
      <c r="B7466" s="89" t="s">
        <v>78</v>
      </c>
      <c r="C7466" s="89" t="s">
        <v>47</v>
      </c>
      <c r="D7466" s="90">
        <v>44717</v>
      </c>
      <c r="AC7466" s="89">
        <v>249.35268300000001</v>
      </c>
      <c r="AI7466" s="89">
        <v>519</v>
      </c>
    </row>
    <row r="7467" spans="1:35" s="89" customFormat="1" x14ac:dyDescent="0.45">
      <c r="A7467" s="89" t="s">
        <v>77</v>
      </c>
      <c r="B7467" s="89" t="s">
        <v>78</v>
      </c>
      <c r="C7467" s="89" t="s">
        <v>47</v>
      </c>
      <c r="D7467" s="90">
        <v>44718</v>
      </c>
      <c r="AC7467" s="89">
        <v>249.35268300000001</v>
      </c>
      <c r="AI7467" s="89">
        <v>519</v>
      </c>
    </row>
    <row r="7468" spans="1:35" s="89" customFormat="1" x14ac:dyDescent="0.45">
      <c r="A7468" s="89" t="s">
        <v>77</v>
      </c>
      <c r="B7468" s="89" t="s">
        <v>78</v>
      </c>
      <c r="C7468" s="89" t="s">
        <v>47</v>
      </c>
      <c r="D7468" s="90">
        <v>44719</v>
      </c>
      <c r="AC7468" s="89">
        <v>249.35268300000001</v>
      </c>
      <c r="AI7468" s="89">
        <v>519</v>
      </c>
    </row>
    <row r="7469" spans="1:35" s="89" customFormat="1" x14ac:dyDescent="0.45">
      <c r="A7469" s="89" t="s">
        <v>77</v>
      </c>
      <c r="B7469" s="89" t="s">
        <v>78</v>
      </c>
      <c r="C7469" s="89" t="s">
        <v>47</v>
      </c>
      <c r="D7469" s="90">
        <v>44720</v>
      </c>
      <c r="AC7469" s="89">
        <v>249.35268300000001</v>
      </c>
      <c r="AI7469" s="89">
        <v>519</v>
      </c>
    </row>
    <row r="7470" spans="1:35" s="89" customFormat="1" x14ac:dyDescent="0.45">
      <c r="A7470" s="89" t="s">
        <v>77</v>
      </c>
      <c r="B7470" s="89" t="s">
        <v>78</v>
      </c>
      <c r="C7470" s="89" t="s">
        <v>47</v>
      </c>
      <c r="D7470" s="90">
        <v>44721</v>
      </c>
      <c r="AC7470" s="89">
        <v>249.35268300000001</v>
      </c>
      <c r="AI7470" s="89">
        <v>519</v>
      </c>
    </row>
    <row r="7471" spans="1:35" s="89" customFormat="1" x14ac:dyDescent="0.45">
      <c r="A7471" s="89" t="s">
        <v>77</v>
      </c>
      <c r="B7471" s="89" t="s">
        <v>78</v>
      </c>
      <c r="C7471" s="89" t="s">
        <v>47</v>
      </c>
      <c r="D7471" s="90">
        <v>44722</v>
      </c>
      <c r="AC7471" s="89">
        <v>249.35268300000001</v>
      </c>
      <c r="AI7471" s="89">
        <v>519</v>
      </c>
    </row>
    <row r="7472" spans="1:35" s="89" customFormat="1" x14ac:dyDescent="0.45">
      <c r="A7472" s="89" t="s">
        <v>77</v>
      </c>
      <c r="B7472" s="89" t="s">
        <v>78</v>
      </c>
      <c r="C7472" s="89" t="s">
        <v>47</v>
      </c>
      <c r="D7472" s="90">
        <v>44723</v>
      </c>
      <c r="AC7472" s="89">
        <v>249.35268300000001</v>
      </c>
      <c r="AI7472" s="89">
        <v>519</v>
      </c>
    </row>
    <row r="7473" spans="1:35" s="89" customFormat="1" x14ac:dyDescent="0.45">
      <c r="A7473" s="89" t="s">
        <v>77</v>
      </c>
      <c r="B7473" s="89" t="s">
        <v>78</v>
      </c>
      <c r="C7473" s="89" t="s">
        <v>47</v>
      </c>
      <c r="D7473" s="90">
        <v>44724</v>
      </c>
      <c r="AC7473" s="89">
        <v>249.35268300000001</v>
      </c>
      <c r="AI7473" s="89">
        <v>519</v>
      </c>
    </row>
    <row r="7474" spans="1:35" s="89" customFormat="1" x14ac:dyDescent="0.45">
      <c r="A7474" s="89" t="s">
        <v>77</v>
      </c>
      <c r="B7474" s="89" t="s">
        <v>78</v>
      </c>
      <c r="C7474" s="89" t="s">
        <v>47</v>
      </c>
      <c r="D7474" s="90">
        <v>44725</v>
      </c>
      <c r="AC7474" s="89">
        <v>249.35268300000001</v>
      </c>
      <c r="AI7474" s="89">
        <v>519</v>
      </c>
    </row>
    <row r="7475" spans="1:35" s="89" customFormat="1" x14ac:dyDescent="0.45">
      <c r="A7475" s="89" t="s">
        <v>77</v>
      </c>
      <c r="B7475" s="89" t="s">
        <v>78</v>
      </c>
      <c r="C7475" s="89" t="s">
        <v>47</v>
      </c>
      <c r="D7475" s="90">
        <v>44726</v>
      </c>
      <c r="AC7475" s="89">
        <v>249.35268300000001</v>
      </c>
      <c r="AI7475" s="89">
        <v>519</v>
      </c>
    </row>
    <row r="7476" spans="1:35" s="89" customFormat="1" x14ac:dyDescent="0.45">
      <c r="A7476" s="89" t="s">
        <v>77</v>
      </c>
      <c r="B7476" s="89" t="s">
        <v>78</v>
      </c>
      <c r="C7476" s="89" t="s">
        <v>47</v>
      </c>
      <c r="D7476" s="90">
        <v>44727</v>
      </c>
      <c r="AC7476" s="89">
        <v>249.35268300000001</v>
      </c>
      <c r="AI7476" s="89">
        <v>519</v>
      </c>
    </row>
    <row r="7477" spans="1:35" s="89" customFormat="1" x14ac:dyDescent="0.45">
      <c r="A7477" s="89" t="s">
        <v>77</v>
      </c>
      <c r="B7477" s="89" t="s">
        <v>78</v>
      </c>
      <c r="C7477" s="89" t="s">
        <v>47</v>
      </c>
      <c r="D7477" s="90">
        <v>44728</v>
      </c>
      <c r="AC7477" s="89">
        <v>249.35268300000001</v>
      </c>
      <c r="AI7477" s="89">
        <v>519</v>
      </c>
    </row>
    <row r="7478" spans="1:35" s="89" customFormat="1" x14ac:dyDescent="0.45">
      <c r="A7478" s="89" t="s">
        <v>77</v>
      </c>
      <c r="B7478" s="89" t="s">
        <v>78</v>
      </c>
      <c r="C7478" s="89" t="s">
        <v>47</v>
      </c>
      <c r="D7478" s="90">
        <v>44729</v>
      </c>
      <c r="AC7478" s="89">
        <v>249.35268300000001</v>
      </c>
      <c r="AI7478" s="89">
        <v>519</v>
      </c>
    </row>
    <row r="7479" spans="1:35" s="89" customFormat="1" x14ac:dyDescent="0.45">
      <c r="A7479" s="89" t="s">
        <v>77</v>
      </c>
      <c r="B7479" s="89" t="s">
        <v>78</v>
      </c>
      <c r="C7479" s="89" t="s">
        <v>47</v>
      </c>
      <c r="D7479" s="90">
        <v>44730</v>
      </c>
      <c r="AC7479" s="89">
        <v>249.35268300000001</v>
      </c>
      <c r="AI7479" s="89">
        <v>519</v>
      </c>
    </row>
    <row r="7480" spans="1:35" s="89" customFormat="1" x14ac:dyDescent="0.45">
      <c r="A7480" s="89" t="s">
        <v>77</v>
      </c>
      <c r="B7480" s="89" t="s">
        <v>78</v>
      </c>
      <c r="C7480" s="89" t="s">
        <v>47</v>
      </c>
      <c r="D7480" s="90">
        <v>44731</v>
      </c>
      <c r="AC7480" s="89">
        <v>249.35268300000001</v>
      </c>
      <c r="AI7480" s="89">
        <v>519</v>
      </c>
    </row>
    <row r="7481" spans="1:35" s="89" customFormat="1" x14ac:dyDescent="0.45">
      <c r="A7481" s="89" t="s">
        <v>77</v>
      </c>
      <c r="B7481" s="89" t="s">
        <v>78</v>
      </c>
      <c r="C7481" s="89" t="s">
        <v>47</v>
      </c>
      <c r="D7481" s="90">
        <v>44732</v>
      </c>
      <c r="AC7481" s="89">
        <v>249.35268300000001</v>
      </c>
      <c r="AI7481" s="89">
        <v>519</v>
      </c>
    </row>
    <row r="7482" spans="1:35" s="89" customFormat="1" x14ac:dyDescent="0.45">
      <c r="A7482" s="89" t="s">
        <v>77</v>
      </c>
      <c r="B7482" s="89" t="s">
        <v>78</v>
      </c>
      <c r="C7482" s="89" t="s">
        <v>47</v>
      </c>
      <c r="D7482" s="90">
        <v>44733</v>
      </c>
      <c r="AC7482" s="89">
        <v>249.35268300000001</v>
      </c>
      <c r="AI7482" s="89">
        <v>519</v>
      </c>
    </row>
    <row r="7483" spans="1:35" s="89" customFormat="1" x14ac:dyDescent="0.45">
      <c r="A7483" s="89" t="s">
        <v>77</v>
      </c>
      <c r="B7483" s="89" t="s">
        <v>78</v>
      </c>
      <c r="C7483" s="89" t="s">
        <v>47</v>
      </c>
      <c r="D7483" s="90">
        <v>44734</v>
      </c>
      <c r="K7483" s="89">
        <v>0.51875392499999995</v>
      </c>
      <c r="L7483" s="89">
        <v>0.51875392499999995</v>
      </c>
      <c r="AA7483" s="89">
        <v>120</v>
      </c>
      <c r="AB7483" s="89">
        <v>120</v>
      </c>
      <c r="AC7483" s="89">
        <v>249.35268300000001</v>
      </c>
      <c r="AI7483" s="89">
        <v>519</v>
      </c>
    </row>
    <row r="7484" spans="1:35" s="89" customFormat="1" x14ac:dyDescent="0.45">
      <c r="A7484" s="89" t="s">
        <v>77</v>
      </c>
      <c r="B7484" s="89" t="s">
        <v>78</v>
      </c>
      <c r="C7484" s="89" t="s">
        <v>47</v>
      </c>
      <c r="D7484" s="90">
        <v>44735</v>
      </c>
      <c r="AC7484" s="89">
        <v>249.35268300000001</v>
      </c>
      <c r="AI7484" s="89">
        <v>519</v>
      </c>
    </row>
    <row r="7485" spans="1:35" s="89" customFormat="1" x14ac:dyDescent="0.45">
      <c r="A7485" s="89" t="s">
        <v>77</v>
      </c>
      <c r="B7485" s="89" t="s">
        <v>78</v>
      </c>
      <c r="C7485" s="89" t="s">
        <v>47</v>
      </c>
      <c r="D7485" s="90">
        <v>44736</v>
      </c>
      <c r="AC7485" s="89">
        <v>249.35268300000001</v>
      </c>
      <c r="AI7485" s="89">
        <v>519</v>
      </c>
    </row>
    <row r="7486" spans="1:35" s="89" customFormat="1" x14ac:dyDescent="0.45">
      <c r="A7486" s="89" t="s">
        <v>77</v>
      </c>
      <c r="B7486" s="89" t="s">
        <v>78</v>
      </c>
      <c r="C7486" s="89" t="s">
        <v>47</v>
      </c>
      <c r="D7486" s="90">
        <v>44737</v>
      </c>
      <c r="AC7486" s="89">
        <v>249.35268300000001</v>
      </c>
      <c r="AI7486" s="89">
        <v>519</v>
      </c>
    </row>
    <row r="7487" spans="1:35" s="89" customFormat="1" x14ac:dyDescent="0.45">
      <c r="A7487" s="89" t="s">
        <v>77</v>
      </c>
      <c r="B7487" s="89" t="s">
        <v>78</v>
      </c>
      <c r="C7487" s="89" t="s">
        <v>47</v>
      </c>
      <c r="D7487" s="90">
        <v>44738</v>
      </c>
      <c r="AC7487" s="89">
        <v>249.35268300000001</v>
      </c>
      <c r="AI7487" s="89">
        <v>519</v>
      </c>
    </row>
    <row r="7488" spans="1:35" s="89" customFormat="1" x14ac:dyDescent="0.45">
      <c r="A7488" s="89" t="s">
        <v>77</v>
      </c>
      <c r="B7488" s="89" t="s">
        <v>78</v>
      </c>
      <c r="C7488" s="89" t="s">
        <v>47</v>
      </c>
      <c r="D7488" s="90">
        <v>44739</v>
      </c>
      <c r="AC7488" s="89">
        <v>249.35268300000001</v>
      </c>
      <c r="AI7488" s="89">
        <v>519</v>
      </c>
    </row>
    <row r="7489" spans="1:35" s="89" customFormat="1" x14ac:dyDescent="0.45">
      <c r="A7489" s="89" t="s">
        <v>77</v>
      </c>
      <c r="B7489" s="89" t="s">
        <v>78</v>
      </c>
      <c r="C7489" s="89" t="s">
        <v>47</v>
      </c>
      <c r="D7489" s="90">
        <v>44740</v>
      </c>
      <c r="AC7489" s="89">
        <v>249.35268300000001</v>
      </c>
      <c r="AI7489" s="89">
        <v>519</v>
      </c>
    </row>
    <row r="7490" spans="1:35" s="89" customFormat="1" x14ac:dyDescent="0.45">
      <c r="A7490" s="89" t="s">
        <v>77</v>
      </c>
      <c r="B7490" s="89" t="s">
        <v>78</v>
      </c>
      <c r="C7490" s="89" t="s">
        <v>47</v>
      </c>
      <c r="D7490" s="90">
        <v>44741</v>
      </c>
      <c r="AC7490" s="89">
        <v>249.35268300000001</v>
      </c>
      <c r="AI7490" s="89">
        <v>519</v>
      </c>
    </row>
    <row r="7491" spans="1:35" s="89" customFormat="1" x14ac:dyDescent="0.45">
      <c r="A7491" s="89" t="s">
        <v>77</v>
      </c>
      <c r="B7491" s="89" t="s">
        <v>78</v>
      </c>
      <c r="C7491" s="89" t="s">
        <v>47</v>
      </c>
      <c r="D7491" s="90">
        <v>44742</v>
      </c>
      <c r="AC7491" s="89">
        <v>249.35268300000001</v>
      </c>
      <c r="AI7491" s="89">
        <v>519</v>
      </c>
    </row>
    <row r="7492" spans="1:35" s="89" customFormat="1" x14ac:dyDescent="0.45">
      <c r="A7492" s="89" t="s">
        <v>77</v>
      </c>
      <c r="B7492" s="89" t="s">
        <v>78</v>
      </c>
      <c r="C7492" s="89" t="s">
        <v>47</v>
      </c>
      <c r="D7492" s="90">
        <v>44743</v>
      </c>
      <c r="AC7492" s="89">
        <v>249.35268300000001</v>
      </c>
      <c r="AI7492" s="89">
        <v>519</v>
      </c>
    </row>
    <row r="7493" spans="1:35" s="89" customFormat="1" x14ac:dyDescent="0.45">
      <c r="A7493" s="89" t="s">
        <v>77</v>
      </c>
      <c r="B7493" s="89" t="s">
        <v>78</v>
      </c>
      <c r="C7493" s="89" t="s">
        <v>47</v>
      </c>
      <c r="D7493" s="90">
        <v>44744</v>
      </c>
      <c r="AC7493" s="89">
        <v>249.35268300000001</v>
      </c>
      <c r="AI7493" s="89">
        <v>519</v>
      </c>
    </row>
    <row r="7494" spans="1:35" s="89" customFormat="1" x14ac:dyDescent="0.45">
      <c r="A7494" s="89" t="s">
        <v>77</v>
      </c>
      <c r="B7494" s="89" t="s">
        <v>78</v>
      </c>
      <c r="C7494" s="89" t="s">
        <v>47</v>
      </c>
      <c r="D7494" s="90">
        <v>44745</v>
      </c>
      <c r="AC7494" s="89">
        <v>249.35268300000001</v>
      </c>
      <c r="AI7494" s="89">
        <v>519</v>
      </c>
    </row>
    <row r="7495" spans="1:35" s="89" customFormat="1" x14ac:dyDescent="0.45">
      <c r="A7495" s="89" t="s">
        <v>77</v>
      </c>
      <c r="B7495" s="89" t="s">
        <v>78</v>
      </c>
      <c r="C7495" s="89" t="s">
        <v>47</v>
      </c>
      <c r="D7495" s="90">
        <v>44746</v>
      </c>
      <c r="AC7495" s="89">
        <v>249.35268300000001</v>
      </c>
      <c r="AI7495" s="89">
        <v>519</v>
      </c>
    </row>
    <row r="7496" spans="1:35" s="89" customFormat="1" x14ac:dyDescent="0.45">
      <c r="A7496" s="89" t="s">
        <v>77</v>
      </c>
      <c r="B7496" s="89" t="s">
        <v>78</v>
      </c>
      <c r="C7496" s="89" t="s">
        <v>47</v>
      </c>
      <c r="D7496" s="90">
        <v>44747</v>
      </c>
      <c r="AC7496" s="89">
        <v>249.35268300000001</v>
      </c>
      <c r="AI7496" s="89">
        <v>519</v>
      </c>
    </row>
    <row r="7497" spans="1:35" s="89" customFormat="1" x14ac:dyDescent="0.45">
      <c r="A7497" s="89" t="s">
        <v>77</v>
      </c>
      <c r="B7497" s="89" t="s">
        <v>78</v>
      </c>
      <c r="C7497" s="89" t="s">
        <v>47</v>
      </c>
      <c r="D7497" s="90">
        <v>44748</v>
      </c>
      <c r="AC7497" s="89">
        <v>249.35268300000001</v>
      </c>
      <c r="AI7497" s="89">
        <v>519</v>
      </c>
    </row>
    <row r="7498" spans="1:35" s="89" customFormat="1" x14ac:dyDescent="0.45">
      <c r="A7498" s="89" t="s">
        <v>77</v>
      </c>
      <c r="B7498" s="89" t="s">
        <v>78</v>
      </c>
      <c r="C7498" s="89" t="s">
        <v>47</v>
      </c>
      <c r="D7498" s="90">
        <v>44749</v>
      </c>
      <c r="AC7498" s="89">
        <v>249.35268300000001</v>
      </c>
      <c r="AI7498" s="89">
        <v>519</v>
      </c>
    </row>
    <row r="7499" spans="1:35" s="89" customFormat="1" x14ac:dyDescent="0.45">
      <c r="A7499" s="89" t="s">
        <v>77</v>
      </c>
      <c r="B7499" s="89" t="s">
        <v>78</v>
      </c>
      <c r="C7499" s="89" t="s">
        <v>47</v>
      </c>
      <c r="D7499" s="90">
        <v>44750</v>
      </c>
      <c r="AC7499" s="89">
        <v>249.35268300000001</v>
      </c>
      <c r="AI7499" s="89">
        <v>519</v>
      </c>
    </row>
    <row r="7500" spans="1:35" s="89" customFormat="1" x14ac:dyDescent="0.45">
      <c r="A7500" s="89" t="s">
        <v>77</v>
      </c>
      <c r="B7500" s="89" t="s">
        <v>78</v>
      </c>
      <c r="C7500" s="89" t="s">
        <v>47</v>
      </c>
      <c r="D7500" s="90">
        <v>44751</v>
      </c>
      <c r="AC7500" s="89">
        <v>249.35268300000001</v>
      </c>
      <c r="AI7500" s="89">
        <v>519</v>
      </c>
    </row>
    <row r="7501" spans="1:35" s="89" customFormat="1" x14ac:dyDescent="0.45">
      <c r="A7501" s="89" t="s">
        <v>77</v>
      </c>
      <c r="B7501" s="89" t="s">
        <v>78</v>
      </c>
      <c r="C7501" s="89" t="s">
        <v>47</v>
      </c>
      <c r="D7501" s="90">
        <v>44752</v>
      </c>
      <c r="AC7501" s="89">
        <v>249.35268300000001</v>
      </c>
      <c r="AI7501" s="89">
        <v>519</v>
      </c>
    </row>
    <row r="7502" spans="1:35" s="89" customFormat="1" x14ac:dyDescent="0.45">
      <c r="A7502" s="89" t="s">
        <v>77</v>
      </c>
      <c r="B7502" s="89" t="s">
        <v>78</v>
      </c>
      <c r="C7502" s="89" t="s">
        <v>47</v>
      </c>
      <c r="D7502" s="90">
        <v>44753</v>
      </c>
      <c r="AC7502" s="89">
        <v>249.35268300000001</v>
      </c>
      <c r="AI7502" s="89">
        <v>519</v>
      </c>
    </row>
    <row r="7503" spans="1:35" s="89" customFormat="1" x14ac:dyDescent="0.45">
      <c r="A7503" s="89" t="s">
        <v>77</v>
      </c>
      <c r="B7503" s="89" t="s">
        <v>78</v>
      </c>
      <c r="C7503" s="89" t="s">
        <v>47</v>
      </c>
      <c r="D7503" s="90">
        <v>44754</v>
      </c>
      <c r="AC7503" s="89">
        <v>249.35268300000001</v>
      </c>
      <c r="AI7503" s="89">
        <v>519</v>
      </c>
    </row>
    <row r="7504" spans="1:35" s="89" customFormat="1" x14ac:dyDescent="0.45">
      <c r="A7504" s="89" t="s">
        <v>77</v>
      </c>
      <c r="B7504" s="89" t="s">
        <v>78</v>
      </c>
      <c r="C7504" s="89" t="s">
        <v>47</v>
      </c>
      <c r="D7504" s="90">
        <v>44755</v>
      </c>
      <c r="AC7504" s="89">
        <v>249.35268300000001</v>
      </c>
      <c r="AI7504" s="89">
        <v>519</v>
      </c>
    </row>
    <row r="7505" spans="1:35" s="89" customFormat="1" x14ac:dyDescent="0.45">
      <c r="A7505" s="89" t="s">
        <v>77</v>
      </c>
      <c r="B7505" s="89" t="s">
        <v>78</v>
      </c>
      <c r="C7505" s="89" t="s">
        <v>47</v>
      </c>
      <c r="D7505" s="90">
        <v>44756</v>
      </c>
      <c r="AC7505" s="89">
        <v>249.35268300000001</v>
      </c>
      <c r="AI7505" s="89">
        <v>519</v>
      </c>
    </row>
    <row r="7506" spans="1:35" s="89" customFormat="1" x14ac:dyDescent="0.45">
      <c r="A7506" s="89" t="s">
        <v>77</v>
      </c>
      <c r="B7506" s="89" t="s">
        <v>78</v>
      </c>
      <c r="C7506" s="89" t="s">
        <v>47</v>
      </c>
      <c r="D7506" s="90">
        <v>44757</v>
      </c>
      <c r="AC7506" s="89">
        <v>249.35268300000001</v>
      </c>
      <c r="AI7506" s="89">
        <v>519</v>
      </c>
    </row>
    <row r="7507" spans="1:35" s="89" customFormat="1" x14ac:dyDescent="0.45">
      <c r="A7507" s="89" t="s">
        <v>77</v>
      </c>
      <c r="B7507" s="89" t="s">
        <v>78</v>
      </c>
      <c r="C7507" s="89" t="s">
        <v>47</v>
      </c>
      <c r="D7507" s="90">
        <v>44758</v>
      </c>
      <c r="AC7507" s="89">
        <v>249.35268300000001</v>
      </c>
      <c r="AI7507" s="89">
        <v>519</v>
      </c>
    </row>
    <row r="7508" spans="1:35" s="89" customFormat="1" x14ac:dyDescent="0.45">
      <c r="A7508" s="89" t="s">
        <v>77</v>
      </c>
      <c r="B7508" s="89" t="s">
        <v>78</v>
      </c>
      <c r="C7508" s="89" t="s">
        <v>47</v>
      </c>
      <c r="D7508" s="90">
        <v>44759</v>
      </c>
      <c r="AC7508" s="89">
        <v>249.35268300000001</v>
      </c>
      <c r="AI7508" s="89">
        <v>519</v>
      </c>
    </row>
    <row r="7509" spans="1:35" s="89" customFormat="1" x14ac:dyDescent="0.45">
      <c r="A7509" s="89" t="s">
        <v>77</v>
      </c>
      <c r="B7509" s="89" t="s">
        <v>78</v>
      </c>
      <c r="C7509" s="89" t="s">
        <v>47</v>
      </c>
      <c r="D7509" s="90">
        <v>44760</v>
      </c>
      <c r="AC7509" s="89">
        <v>249.35268300000001</v>
      </c>
      <c r="AI7509" s="89">
        <v>519</v>
      </c>
    </row>
    <row r="7510" spans="1:35" s="89" customFormat="1" x14ac:dyDescent="0.45">
      <c r="A7510" s="89" t="s">
        <v>77</v>
      </c>
      <c r="B7510" s="89" t="s">
        <v>78</v>
      </c>
      <c r="C7510" s="89" t="s">
        <v>47</v>
      </c>
      <c r="D7510" s="90">
        <v>44761</v>
      </c>
      <c r="AC7510" s="89">
        <v>249.35268300000001</v>
      </c>
      <c r="AI7510" s="89">
        <v>519</v>
      </c>
    </row>
    <row r="7511" spans="1:35" s="89" customFormat="1" x14ac:dyDescent="0.45">
      <c r="A7511" s="89" t="s">
        <v>77</v>
      </c>
      <c r="B7511" s="89" t="s">
        <v>78</v>
      </c>
      <c r="C7511" s="89" t="s">
        <v>47</v>
      </c>
      <c r="D7511" s="90">
        <v>44762</v>
      </c>
      <c r="AC7511" s="89">
        <v>249.35268300000001</v>
      </c>
      <c r="AI7511" s="89">
        <v>519</v>
      </c>
    </row>
    <row r="7512" spans="1:35" s="89" customFormat="1" x14ac:dyDescent="0.45">
      <c r="A7512" s="89" t="s">
        <v>77</v>
      </c>
      <c r="B7512" s="89" t="s">
        <v>78</v>
      </c>
      <c r="C7512" s="89" t="s">
        <v>47</v>
      </c>
      <c r="D7512" s="90">
        <v>44763</v>
      </c>
      <c r="AC7512" s="89">
        <v>249.35268300000001</v>
      </c>
      <c r="AI7512" s="89">
        <v>519</v>
      </c>
    </row>
    <row r="7513" spans="1:35" s="89" customFormat="1" x14ac:dyDescent="0.45">
      <c r="A7513" s="89" t="s">
        <v>77</v>
      </c>
      <c r="B7513" s="89" t="s">
        <v>78</v>
      </c>
      <c r="C7513" s="89" t="s">
        <v>47</v>
      </c>
      <c r="D7513" s="90">
        <v>44764</v>
      </c>
      <c r="AC7513" s="89">
        <v>249.35268300000001</v>
      </c>
      <c r="AI7513" s="89">
        <v>519</v>
      </c>
    </row>
    <row r="7514" spans="1:35" s="89" customFormat="1" x14ac:dyDescent="0.45">
      <c r="A7514" s="89" t="s">
        <v>77</v>
      </c>
      <c r="B7514" s="89" t="s">
        <v>78</v>
      </c>
      <c r="C7514" s="89" t="s">
        <v>47</v>
      </c>
      <c r="D7514" s="90">
        <v>44765</v>
      </c>
      <c r="AC7514" s="89">
        <v>249.35268300000001</v>
      </c>
      <c r="AI7514" s="89">
        <v>519</v>
      </c>
    </row>
    <row r="7515" spans="1:35" s="89" customFormat="1" x14ac:dyDescent="0.45">
      <c r="A7515" s="89" t="s">
        <v>77</v>
      </c>
      <c r="B7515" s="89" t="s">
        <v>78</v>
      </c>
      <c r="C7515" s="89" t="s">
        <v>47</v>
      </c>
      <c r="D7515" s="90">
        <v>44766</v>
      </c>
      <c r="AC7515" s="89">
        <v>249.35268300000001</v>
      </c>
      <c r="AI7515" s="89">
        <v>519</v>
      </c>
    </row>
    <row r="7516" spans="1:35" s="89" customFormat="1" x14ac:dyDescent="0.45">
      <c r="A7516" s="89" t="s">
        <v>77</v>
      </c>
      <c r="B7516" s="89" t="s">
        <v>78</v>
      </c>
      <c r="C7516" s="89" t="s">
        <v>47</v>
      </c>
      <c r="D7516" s="90">
        <v>44767</v>
      </c>
      <c r="AC7516" s="89">
        <v>249.35268300000001</v>
      </c>
      <c r="AI7516" s="89">
        <v>519</v>
      </c>
    </row>
    <row r="7517" spans="1:35" s="89" customFormat="1" x14ac:dyDescent="0.45">
      <c r="A7517" s="89" t="s">
        <v>77</v>
      </c>
      <c r="B7517" s="89" t="s">
        <v>78</v>
      </c>
      <c r="C7517" s="89" t="s">
        <v>47</v>
      </c>
      <c r="D7517" s="90">
        <v>44768</v>
      </c>
      <c r="AC7517" s="89">
        <v>249.35268300000001</v>
      </c>
      <c r="AI7517" s="89">
        <v>519</v>
      </c>
    </row>
    <row r="7518" spans="1:35" s="89" customFormat="1" x14ac:dyDescent="0.45">
      <c r="A7518" s="89" t="s">
        <v>77</v>
      </c>
      <c r="B7518" s="89" t="s">
        <v>78</v>
      </c>
      <c r="C7518" s="89" t="s">
        <v>47</v>
      </c>
      <c r="D7518" s="90">
        <v>44769</v>
      </c>
      <c r="AC7518" s="89">
        <v>249.35268300000001</v>
      </c>
      <c r="AI7518" s="89">
        <v>519</v>
      </c>
    </row>
    <row r="7519" spans="1:35" s="89" customFormat="1" x14ac:dyDescent="0.45">
      <c r="A7519" s="89" t="s">
        <v>77</v>
      </c>
      <c r="B7519" s="89" t="s">
        <v>78</v>
      </c>
      <c r="C7519" s="89" t="s">
        <v>47</v>
      </c>
      <c r="D7519" s="90">
        <v>44770</v>
      </c>
      <c r="AC7519" s="89">
        <v>249.35268300000001</v>
      </c>
      <c r="AI7519" s="89">
        <v>519</v>
      </c>
    </row>
    <row r="7520" spans="1:35" s="89" customFormat="1" x14ac:dyDescent="0.45">
      <c r="A7520" s="89" t="s">
        <v>77</v>
      </c>
      <c r="B7520" s="89" t="s">
        <v>78</v>
      </c>
      <c r="C7520" s="89" t="s">
        <v>47</v>
      </c>
      <c r="D7520" s="90">
        <v>44771</v>
      </c>
      <c r="AC7520" s="89">
        <v>249.35268300000001</v>
      </c>
      <c r="AI7520" s="89">
        <v>519</v>
      </c>
    </row>
    <row r="7521" spans="1:35" s="89" customFormat="1" x14ac:dyDescent="0.45">
      <c r="A7521" s="89" t="s">
        <v>77</v>
      </c>
      <c r="B7521" s="89" t="s">
        <v>78</v>
      </c>
      <c r="C7521" s="89" t="s">
        <v>47</v>
      </c>
      <c r="D7521" s="90">
        <v>44772</v>
      </c>
      <c r="AC7521" s="89">
        <v>249.35268300000001</v>
      </c>
      <c r="AI7521" s="89">
        <v>519</v>
      </c>
    </row>
    <row r="7522" spans="1:35" s="89" customFormat="1" x14ac:dyDescent="0.45">
      <c r="A7522" s="89" t="s">
        <v>77</v>
      </c>
      <c r="B7522" s="89" t="s">
        <v>78</v>
      </c>
      <c r="C7522" s="89" t="s">
        <v>47</v>
      </c>
      <c r="D7522" s="90">
        <v>44773</v>
      </c>
      <c r="AC7522" s="89">
        <v>249.35268300000001</v>
      </c>
      <c r="AI7522" s="89">
        <v>519</v>
      </c>
    </row>
    <row r="7523" spans="1:35" s="89" customFormat="1" x14ac:dyDescent="0.45">
      <c r="A7523" s="89" t="s">
        <v>77</v>
      </c>
      <c r="B7523" s="89" t="s">
        <v>78</v>
      </c>
      <c r="C7523" s="89" t="s">
        <v>47</v>
      </c>
      <c r="D7523" s="90">
        <v>44774</v>
      </c>
      <c r="AC7523" s="89">
        <v>249.35268300000001</v>
      </c>
      <c r="AI7523" s="89">
        <v>519</v>
      </c>
    </row>
    <row r="7524" spans="1:35" s="89" customFormat="1" x14ac:dyDescent="0.45">
      <c r="A7524" s="89" t="s">
        <v>77</v>
      </c>
      <c r="B7524" s="89" t="s">
        <v>78</v>
      </c>
      <c r="C7524" s="89" t="s">
        <v>47</v>
      </c>
      <c r="D7524" s="90">
        <v>44775</v>
      </c>
      <c r="AC7524" s="89">
        <v>249.35268300000001</v>
      </c>
      <c r="AI7524" s="89">
        <v>519</v>
      </c>
    </row>
    <row r="7525" spans="1:35" s="89" customFormat="1" x14ac:dyDescent="0.45">
      <c r="A7525" s="89" t="s">
        <v>77</v>
      </c>
      <c r="B7525" s="89" t="s">
        <v>78</v>
      </c>
      <c r="C7525" s="89" t="s">
        <v>47</v>
      </c>
      <c r="D7525" s="90">
        <v>44776</v>
      </c>
      <c r="AC7525" s="89">
        <v>249.35268300000001</v>
      </c>
      <c r="AI7525" s="89">
        <v>519</v>
      </c>
    </row>
    <row r="7526" spans="1:35" s="89" customFormat="1" x14ac:dyDescent="0.45">
      <c r="A7526" s="89" t="s">
        <v>77</v>
      </c>
      <c r="B7526" s="89" t="s">
        <v>78</v>
      </c>
      <c r="C7526" s="89" t="s">
        <v>47</v>
      </c>
      <c r="D7526" s="90">
        <v>44777</v>
      </c>
      <c r="AC7526" s="89">
        <v>249.35268300000001</v>
      </c>
      <c r="AI7526" s="89">
        <v>519</v>
      </c>
    </row>
    <row r="7527" spans="1:35" s="89" customFormat="1" x14ac:dyDescent="0.45">
      <c r="A7527" s="89" t="s">
        <v>77</v>
      </c>
      <c r="B7527" s="89" t="s">
        <v>78</v>
      </c>
      <c r="C7527" s="89" t="s">
        <v>47</v>
      </c>
      <c r="D7527" s="90">
        <v>44778</v>
      </c>
      <c r="AC7527" s="89">
        <v>249.35268300000001</v>
      </c>
      <c r="AI7527" s="89">
        <v>519</v>
      </c>
    </row>
    <row r="7528" spans="1:35" s="89" customFormat="1" x14ac:dyDescent="0.45">
      <c r="A7528" s="89" t="s">
        <v>77</v>
      </c>
      <c r="B7528" s="89" t="s">
        <v>78</v>
      </c>
      <c r="C7528" s="89" t="s">
        <v>47</v>
      </c>
      <c r="D7528" s="90">
        <v>44779</v>
      </c>
      <c r="AC7528" s="89">
        <v>249.35268300000001</v>
      </c>
      <c r="AI7528" s="89">
        <v>519</v>
      </c>
    </row>
    <row r="7529" spans="1:35" s="89" customFormat="1" x14ac:dyDescent="0.45">
      <c r="A7529" s="89" t="s">
        <v>77</v>
      </c>
      <c r="B7529" s="89" t="s">
        <v>78</v>
      </c>
      <c r="C7529" s="89" t="s">
        <v>47</v>
      </c>
      <c r="D7529" s="90">
        <v>44780</v>
      </c>
      <c r="AC7529" s="89">
        <v>249.35268300000001</v>
      </c>
      <c r="AI7529" s="89">
        <v>519</v>
      </c>
    </row>
    <row r="7530" spans="1:35" s="89" customFormat="1" x14ac:dyDescent="0.45">
      <c r="A7530" s="89" t="s">
        <v>77</v>
      </c>
      <c r="B7530" s="89" t="s">
        <v>78</v>
      </c>
      <c r="C7530" s="89" t="s">
        <v>47</v>
      </c>
      <c r="D7530" s="90">
        <v>44781</v>
      </c>
      <c r="AC7530" s="89">
        <v>249.35268300000001</v>
      </c>
      <c r="AI7530" s="89">
        <v>519</v>
      </c>
    </row>
    <row r="7531" spans="1:35" s="89" customFormat="1" x14ac:dyDescent="0.45">
      <c r="A7531" s="89" t="s">
        <v>77</v>
      </c>
      <c r="B7531" s="89" t="s">
        <v>78</v>
      </c>
      <c r="C7531" s="89" t="s">
        <v>47</v>
      </c>
      <c r="D7531" s="90">
        <v>44782</v>
      </c>
      <c r="AC7531" s="89">
        <v>249.35268300000001</v>
      </c>
      <c r="AI7531" s="89">
        <v>519</v>
      </c>
    </row>
    <row r="7532" spans="1:35" s="89" customFormat="1" x14ac:dyDescent="0.45">
      <c r="A7532" s="89" t="s">
        <v>77</v>
      </c>
      <c r="B7532" s="89" t="s">
        <v>78</v>
      </c>
      <c r="C7532" s="89" t="s">
        <v>47</v>
      </c>
      <c r="D7532" s="90">
        <v>44783</v>
      </c>
      <c r="AC7532" s="89">
        <v>249.35268300000001</v>
      </c>
      <c r="AI7532" s="89">
        <v>519</v>
      </c>
    </row>
    <row r="7533" spans="1:35" s="89" customFormat="1" x14ac:dyDescent="0.45">
      <c r="A7533" s="89" t="s">
        <v>77</v>
      </c>
      <c r="B7533" s="89" t="s">
        <v>78</v>
      </c>
      <c r="C7533" s="89" t="s">
        <v>47</v>
      </c>
      <c r="D7533" s="90">
        <v>44784</v>
      </c>
      <c r="AC7533" s="89">
        <v>249.35268300000001</v>
      </c>
      <c r="AI7533" s="89">
        <v>519</v>
      </c>
    </row>
    <row r="7534" spans="1:35" s="89" customFormat="1" x14ac:dyDescent="0.45">
      <c r="A7534" s="89" t="s">
        <v>77</v>
      </c>
      <c r="B7534" s="89" t="s">
        <v>78</v>
      </c>
      <c r="C7534" s="89" t="s">
        <v>47</v>
      </c>
      <c r="D7534" s="90">
        <v>44785</v>
      </c>
      <c r="AC7534" s="89">
        <v>249.35268300000001</v>
      </c>
      <c r="AI7534" s="89">
        <v>519</v>
      </c>
    </row>
    <row r="7535" spans="1:35" s="89" customFormat="1" x14ac:dyDescent="0.45">
      <c r="A7535" s="89" t="s">
        <v>77</v>
      </c>
      <c r="B7535" s="89" t="s">
        <v>78</v>
      </c>
      <c r="C7535" s="89" t="s">
        <v>47</v>
      </c>
      <c r="D7535" s="90">
        <v>44786</v>
      </c>
      <c r="AC7535" s="89">
        <v>249.35268300000001</v>
      </c>
      <c r="AI7535" s="89">
        <v>519</v>
      </c>
    </row>
    <row r="7536" spans="1:35" s="89" customFormat="1" x14ac:dyDescent="0.45">
      <c r="A7536" s="89" t="s">
        <v>77</v>
      </c>
      <c r="B7536" s="89" t="s">
        <v>78</v>
      </c>
      <c r="C7536" s="89" t="s">
        <v>47</v>
      </c>
      <c r="D7536" s="90">
        <v>44787</v>
      </c>
      <c r="AC7536" s="89">
        <v>249.35268300000001</v>
      </c>
      <c r="AI7536" s="89">
        <v>519</v>
      </c>
    </row>
    <row r="7537" spans="1:35" s="89" customFormat="1" x14ac:dyDescent="0.45">
      <c r="A7537" s="89" t="s">
        <v>77</v>
      </c>
      <c r="B7537" s="89" t="s">
        <v>78</v>
      </c>
      <c r="C7537" s="89" t="s">
        <v>47</v>
      </c>
      <c r="D7537" s="90">
        <v>44788</v>
      </c>
      <c r="AC7537" s="89">
        <v>249.35268300000001</v>
      </c>
      <c r="AI7537" s="89">
        <v>519</v>
      </c>
    </row>
    <row r="7538" spans="1:35" s="89" customFormat="1" x14ac:dyDescent="0.45">
      <c r="A7538" s="89" t="s">
        <v>77</v>
      </c>
      <c r="B7538" s="89" t="s">
        <v>78</v>
      </c>
      <c r="C7538" s="89" t="s">
        <v>47</v>
      </c>
      <c r="D7538" s="90">
        <v>44789</v>
      </c>
      <c r="AC7538" s="89">
        <v>249.35268300000001</v>
      </c>
      <c r="AI7538" s="89">
        <v>519</v>
      </c>
    </row>
    <row r="7539" spans="1:35" s="89" customFormat="1" x14ac:dyDescent="0.45">
      <c r="A7539" s="89" t="s">
        <v>77</v>
      </c>
      <c r="B7539" s="89" t="s">
        <v>78</v>
      </c>
      <c r="C7539" s="89" t="s">
        <v>47</v>
      </c>
      <c r="D7539" s="90">
        <v>44790</v>
      </c>
      <c r="AC7539" s="89">
        <v>249.35268300000001</v>
      </c>
      <c r="AI7539" s="89">
        <v>519</v>
      </c>
    </row>
    <row r="7540" spans="1:35" s="89" customFormat="1" x14ac:dyDescent="0.45">
      <c r="A7540" s="89" t="s">
        <v>77</v>
      </c>
      <c r="B7540" s="89" t="s">
        <v>78</v>
      </c>
      <c r="C7540" s="89" t="s">
        <v>47</v>
      </c>
      <c r="D7540" s="90">
        <v>44791</v>
      </c>
      <c r="AC7540" s="89">
        <v>249.35268300000001</v>
      </c>
      <c r="AI7540" s="89">
        <v>519</v>
      </c>
    </row>
    <row r="7541" spans="1:35" s="89" customFormat="1" x14ac:dyDescent="0.45">
      <c r="A7541" s="89" t="s">
        <v>77</v>
      </c>
      <c r="B7541" s="89" t="s">
        <v>78</v>
      </c>
      <c r="C7541" s="89" t="s">
        <v>47</v>
      </c>
      <c r="D7541" s="90">
        <v>44792</v>
      </c>
      <c r="AC7541" s="89">
        <v>249.35268300000001</v>
      </c>
      <c r="AI7541" s="89">
        <v>519</v>
      </c>
    </row>
    <row r="7542" spans="1:35" s="89" customFormat="1" x14ac:dyDescent="0.45">
      <c r="A7542" s="89" t="s">
        <v>77</v>
      </c>
      <c r="B7542" s="89" t="s">
        <v>78</v>
      </c>
      <c r="C7542" s="89" t="s">
        <v>47</v>
      </c>
      <c r="D7542" s="90">
        <v>44793</v>
      </c>
      <c r="AC7542" s="89">
        <v>249.35268300000001</v>
      </c>
      <c r="AI7542" s="89">
        <v>519</v>
      </c>
    </row>
    <row r="7543" spans="1:35" s="89" customFormat="1" x14ac:dyDescent="0.45">
      <c r="A7543" s="89" t="s">
        <v>77</v>
      </c>
      <c r="B7543" s="89" t="s">
        <v>78</v>
      </c>
      <c r="C7543" s="89" t="s">
        <v>47</v>
      </c>
      <c r="D7543" s="90">
        <v>44794</v>
      </c>
      <c r="AC7543" s="89">
        <v>249.35268300000001</v>
      </c>
      <c r="AI7543" s="89">
        <v>519</v>
      </c>
    </row>
    <row r="7544" spans="1:35" s="89" customFormat="1" x14ac:dyDescent="0.45">
      <c r="A7544" s="89" t="s">
        <v>77</v>
      </c>
      <c r="B7544" s="89" t="s">
        <v>78</v>
      </c>
      <c r="C7544" s="89" t="s">
        <v>47</v>
      </c>
      <c r="D7544" s="90">
        <v>44795</v>
      </c>
      <c r="AC7544" s="89">
        <v>249.35268300000001</v>
      </c>
      <c r="AI7544" s="89">
        <v>519</v>
      </c>
    </row>
    <row r="7545" spans="1:35" s="89" customFormat="1" x14ac:dyDescent="0.45">
      <c r="A7545" s="89" t="s">
        <v>77</v>
      </c>
      <c r="B7545" s="89" t="s">
        <v>78</v>
      </c>
      <c r="C7545" s="89" t="s">
        <v>47</v>
      </c>
      <c r="D7545" s="90">
        <v>44796</v>
      </c>
      <c r="AC7545" s="89">
        <v>249.35268300000001</v>
      </c>
      <c r="AI7545" s="89">
        <v>519</v>
      </c>
    </row>
    <row r="7546" spans="1:35" s="89" customFormat="1" x14ac:dyDescent="0.45">
      <c r="A7546" s="89" t="s">
        <v>77</v>
      </c>
      <c r="B7546" s="89" t="s">
        <v>78</v>
      </c>
      <c r="C7546" s="89" t="s">
        <v>47</v>
      </c>
      <c r="D7546" s="90">
        <v>44797</v>
      </c>
      <c r="AC7546" s="89">
        <v>249.35268300000001</v>
      </c>
      <c r="AI7546" s="89">
        <v>519</v>
      </c>
    </row>
    <row r="7547" spans="1:35" s="89" customFormat="1" x14ac:dyDescent="0.45">
      <c r="A7547" s="89" t="s">
        <v>77</v>
      </c>
      <c r="B7547" s="89" t="s">
        <v>78</v>
      </c>
      <c r="C7547" s="89" t="s">
        <v>47</v>
      </c>
      <c r="D7547" s="90">
        <v>44798</v>
      </c>
      <c r="AC7547" s="89">
        <v>249.35268300000001</v>
      </c>
      <c r="AI7547" s="89">
        <v>519</v>
      </c>
    </row>
    <row r="7548" spans="1:35" s="89" customFormat="1" x14ac:dyDescent="0.45">
      <c r="A7548" s="89" t="s">
        <v>77</v>
      </c>
      <c r="B7548" s="89" t="s">
        <v>78</v>
      </c>
      <c r="C7548" s="89" t="s">
        <v>47</v>
      </c>
      <c r="D7548" s="90">
        <v>44799</v>
      </c>
      <c r="AC7548" s="89">
        <v>249.35268300000001</v>
      </c>
      <c r="AI7548" s="89">
        <v>519</v>
      </c>
    </row>
    <row r="7549" spans="1:35" s="89" customFormat="1" x14ac:dyDescent="0.45">
      <c r="A7549" s="89" t="s">
        <v>77</v>
      </c>
      <c r="B7549" s="89" t="s">
        <v>78</v>
      </c>
      <c r="C7549" s="89" t="s">
        <v>47</v>
      </c>
      <c r="D7549" s="90">
        <v>44800</v>
      </c>
      <c r="AC7549" s="89">
        <v>249.35268300000001</v>
      </c>
      <c r="AI7549" s="89">
        <v>519</v>
      </c>
    </row>
    <row r="7550" spans="1:35" s="89" customFormat="1" x14ac:dyDescent="0.45">
      <c r="A7550" s="89" t="s">
        <v>77</v>
      </c>
      <c r="B7550" s="89" t="s">
        <v>78</v>
      </c>
      <c r="C7550" s="89" t="s">
        <v>47</v>
      </c>
      <c r="D7550" s="90">
        <v>44801</v>
      </c>
      <c r="AC7550" s="89">
        <v>249.35268300000001</v>
      </c>
      <c r="AI7550" s="89">
        <v>519</v>
      </c>
    </row>
    <row r="7551" spans="1:35" s="89" customFormat="1" x14ac:dyDescent="0.45">
      <c r="A7551" s="89" t="s">
        <v>77</v>
      </c>
      <c r="B7551" s="89" t="s">
        <v>78</v>
      </c>
      <c r="C7551" s="89" t="s">
        <v>47</v>
      </c>
      <c r="D7551" s="90">
        <v>44802</v>
      </c>
      <c r="AC7551" s="89">
        <v>249.35268300000001</v>
      </c>
      <c r="AI7551" s="89">
        <v>519</v>
      </c>
    </row>
    <row r="7552" spans="1:35" s="89" customFormat="1" x14ac:dyDescent="0.45">
      <c r="A7552" s="89" t="s">
        <v>77</v>
      </c>
      <c r="B7552" s="89" t="s">
        <v>78</v>
      </c>
      <c r="C7552" s="89" t="s">
        <v>47</v>
      </c>
      <c r="D7552" s="90">
        <v>44803</v>
      </c>
      <c r="AC7552" s="89">
        <v>249.35268300000001</v>
      </c>
      <c r="AI7552" s="89">
        <v>519</v>
      </c>
    </row>
    <row r="7553" spans="1:35" s="89" customFormat="1" x14ac:dyDescent="0.45">
      <c r="A7553" s="89" t="s">
        <v>77</v>
      </c>
      <c r="B7553" s="89" t="s">
        <v>78</v>
      </c>
      <c r="C7553" s="89" t="s">
        <v>47</v>
      </c>
      <c r="D7553" s="90">
        <v>44804</v>
      </c>
      <c r="AC7553" s="89">
        <v>249.35268300000001</v>
      </c>
      <c r="AI7553" s="89">
        <v>519</v>
      </c>
    </row>
    <row r="7554" spans="1:35" s="89" customFormat="1" x14ac:dyDescent="0.45">
      <c r="A7554" s="89" t="s">
        <v>77</v>
      </c>
      <c r="B7554" s="89" t="s">
        <v>78</v>
      </c>
      <c r="C7554" s="89" t="s">
        <v>47</v>
      </c>
      <c r="D7554" s="90">
        <v>44805</v>
      </c>
      <c r="AC7554" s="89">
        <v>249.35268300000001</v>
      </c>
      <c r="AI7554" s="89">
        <v>519</v>
      </c>
    </row>
    <row r="7555" spans="1:35" s="89" customFormat="1" x14ac:dyDescent="0.45">
      <c r="A7555" s="89" t="s">
        <v>77</v>
      </c>
      <c r="B7555" s="89" t="s">
        <v>78</v>
      </c>
      <c r="C7555" s="89" t="s">
        <v>47</v>
      </c>
      <c r="D7555" s="90">
        <v>44806</v>
      </c>
      <c r="AC7555" s="89">
        <v>249.35268300000001</v>
      </c>
      <c r="AI7555" s="89">
        <v>519</v>
      </c>
    </row>
    <row r="7556" spans="1:35" s="89" customFormat="1" x14ac:dyDescent="0.45">
      <c r="A7556" s="89" t="s">
        <v>77</v>
      </c>
      <c r="B7556" s="89" t="s">
        <v>78</v>
      </c>
      <c r="C7556" s="89" t="s">
        <v>47</v>
      </c>
      <c r="D7556" s="90">
        <v>44807</v>
      </c>
      <c r="AC7556" s="89">
        <v>249.35268300000001</v>
      </c>
      <c r="AI7556" s="89">
        <v>519</v>
      </c>
    </row>
    <row r="7557" spans="1:35" s="89" customFormat="1" x14ac:dyDescent="0.45">
      <c r="A7557" s="89" t="s">
        <v>77</v>
      </c>
      <c r="B7557" s="89" t="s">
        <v>78</v>
      </c>
      <c r="C7557" s="89" t="s">
        <v>47</v>
      </c>
      <c r="D7557" s="90">
        <v>44808</v>
      </c>
      <c r="AC7557" s="89">
        <v>249.35268300000001</v>
      </c>
      <c r="AI7557" s="89">
        <v>519</v>
      </c>
    </row>
    <row r="7558" spans="1:35" s="89" customFormat="1" x14ac:dyDescent="0.45">
      <c r="A7558" s="89" t="s">
        <v>77</v>
      </c>
      <c r="B7558" s="89" t="s">
        <v>78</v>
      </c>
      <c r="C7558" s="89" t="s">
        <v>47</v>
      </c>
      <c r="D7558" s="90">
        <v>44809</v>
      </c>
      <c r="AC7558" s="89">
        <v>249.35268300000001</v>
      </c>
      <c r="AI7558" s="89">
        <v>519</v>
      </c>
    </row>
    <row r="7559" spans="1:35" s="89" customFormat="1" x14ac:dyDescent="0.45">
      <c r="A7559" s="89" t="s">
        <v>77</v>
      </c>
      <c r="B7559" s="89" t="s">
        <v>78</v>
      </c>
      <c r="C7559" s="89" t="s">
        <v>47</v>
      </c>
      <c r="D7559" s="90">
        <v>44810</v>
      </c>
      <c r="AC7559" s="89">
        <v>249.35268300000001</v>
      </c>
      <c r="AI7559" s="89">
        <v>519</v>
      </c>
    </row>
    <row r="7560" spans="1:35" s="89" customFormat="1" x14ac:dyDescent="0.45">
      <c r="A7560" s="89" t="s">
        <v>77</v>
      </c>
      <c r="B7560" s="89" t="s">
        <v>78</v>
      </c>
      <c r="C7560" s="89" t="s">
        <v>47</v>
      </c>
      <c r="D7560" s="90">
        <v>44811</v>
      </c>
      <c r="AC7560" s="89">
        <v>249.35268300000001</v>
      </c>
      <c r="AI7560" s="89">
        <v>519</v>
      </c>
    </row>
    <row r="7561" spans="1:35" s="89" customFormat="1" x14ac:dyDescent="0.45">
      <c r="A7561" s="89" t="s">
        <v>77</v>
      </c>
      <c r="B7561" s="89" t="s">
        <v>78</v>
      </c>
      <c r="C7561" s="89" t="s">
        <v>47</v>
      </c>
      <c r="D7561" s="90">
        <v>44812</v>
      </c>
      <c r="AC7561" s="89">
        <v>249.35268300000001</v>
      </c>
      <c r="AI7561" s="89">
        <v>519</v>
      </c>
    </row>
    <row r="7562" spans="1:35" s="89" customFormat="1" x14ac:dyDescent="0.45">
      <c r="A7562" s="89" t="s">
        <v>77</v>
      </c>
      <c r="B7562" s="89" t="s">
        <v>78</v>
      </c>
      <c r="C7562" s="89" t="s">
        <v>47</v>
      </c>
      <c r="D7562" s="90">
        <v>44813</v>
      </c>
      <c r="AC7562" s="89">
        <v>249.35268300000001</v>
      </c>
      <c r="AI7562" s="89">
        <v>519</v>
      </c>
    </row>
    <row r="7563" spans="1:35" s="89" customFormat="1" x14ac:dyDescent="0.45">
      <c r="A7563" s="89" t="s">
        <v>77</v>
      </c>
      <c r="B7563" s="89" t="s">
        <v>78</v>
      </c>
      <c r="C7563" s="89" t="s">
        <v>47</v>
      </c>
      <c r="D7563" s="90">
        <v>44814</v>
      </c>
      <c r="AC7563" s="89">
        <v>249.35268300000001</v>
      </c>
      <c r="AI7563" s="89">
        <v>519</v>
      </c>
    </row>
    <row r="7564" spans="1:35" s="89" customFormat="1" x14ac:dyDescent="0.45">
      <c r="A7564" s="89" t="s">
        <v>77</v>
      </c>
      <c r="B7564" s="89" t="s">
        <v>78</v>
      </c>
      <c r="C7564" s="89" t="s">
        <v>47</v>
      </c>
      <c r="D7564" s="90">
        <v>44815</v>
      </c>
      <c r="AC7564" s="89">
        <v>249.35268300000001</v>
      </c>
      <c r="AI7564" s="89">
        <v>519</v>
      </c>
    </row>
    <row r="7565" spans="1:35" s="89" customFormat="1" x14ac:dyDescent="0.45">
      <c r="A7565" s="89" t="s">
        <v>77</v>
      </c>
      <c r="B7565" s="89" t="s">
        <v>78</v>
      </c>
      <c r="C7565" s="89" t="s">
        <v>47</v>
      </c>
      <c r="D7565" s="90">
        <v>44816</v>
      </c>
      <c r="AC7565" s="89">
        <v>249.35268300000001</v>
      </c>
      <c r="AI7565" s="89">
        <v>519</v>
      </c>
    </row>
    <row r="7566" spans="1:35" s="89" customFormat="1" x14ac:dyDescent="0.45">
      <c r="A7566" s="89" t="s">
        <v>77</v>
      </c>
      <c r="B7566" s="89" t="s">
        <v>78</v>
      </c>
      <c r="C7566" s="89" t="s">
        <v>47</v>
      </c>
      <c r="D7566" s="90">
        <v>44817</v>
      </c>
      <c r="AC7566" s="89">
        <v>249.35268300000001</v>
      </c>
      <c r="AI7566" s="89">
        <v>519</v>
      </c>
    </row>
    <row r="7567" spans="1:35" s="89" customFormat="1" x14ac:dyDescent="0.45">
      <c r="A7567" s="89" t="s">
        <v>77</v>
      </c>
      <c r="B7567" s="89" t="s">
        <v>78</v>
      </c>
      <c r="C7567" s="89" t="s">
        <v>47</v>
      </c>
      <c r="D7567" s="90">
        <v>44818</v>
      </c>
      <c r="AC7567" s="89">
        <v>249.35268300000001</v>
      </c>
      <c r="AI7567" s="89">
        <v>519</v>
      </c>
    </row>
    <row r="7568" spans="1:35" s="89" customFormat="1" x14ac:dyDescent="0.45">
      <c r="A7568" s="89" t="s">
        <v>77</v>
      </c>
      <c r="B7568" s="89" t="s">
        <v>78</v>
      </c>
      <c r="C7568" s="89" t="s">
        <v>47</v>
      </c>
      <c r="D7568" s="90">
        <v>44819</v>
      </c>
      <c r="AC7568" s="89">
        <v>249.35268300000001</v>
      </c>
      <c r="AI7568" s="89">
        <v>519</v>
      </c>
    </row>
    <row r="7569" spans="1:35" s="89" customFormat="1" x14ac:dyDescent="0.45">
      <c r="A7569" s="89" t="s">
        <v>77</v>
      </c>
      <c r="B7569" s="89" t="s">
        <v>78</v>
      </c>
      <c r="C7569" s="89" t="s">
        <v>47</v>
      </c>
      <c r="D7569" s="90">
        <v>44820</v>
      </c>
      <c r="AC7569" s="89">
        <v>249.35268300000001</v>
      </c>
      <c r="AI7569" s="89">
        <v>519</v>
      </c>
    </row>
    <row r="7570" spans="1:35" s="89" customFormat="1" x14ac:dyDescent="0.45">
      <c r="A7570" s="89" t="s">
        <v>77</v>
      </c>
      <c r="B7570" s="89" t="s">
        <v>78</v>
      </c>
      <c r="C7570" s="89" t="s">
        <v>47</v>
      </c>
      <c r="D7570" s="90">
        <v>44821</v>
      </c>
      <c r="AC7570" s="89">
        <v>249.35268300000001</v>
      </c>
      <c r="AI7570" s="89">
        <v>519</v>
      </c>
    </row>
    <row r="7571" spans="1:35" s="89" customFormat="1" x14ac:dyDescent="0.45">
      <c r="A7571" s="89" t="s">
        <v>77</v>
      </c>
      <c r="B7571" s="89" t="s">
        <v>78</v>
      </c>
      <c r="C7571" s="89" t="s">
        <v>47</v>
      </c>
      <c r="D7571" s="90">
        <v>44822</v>
      </c>
      <c r="AC7571" s="89">
        <v>249.35268300000001</v>
      </c>
      <c r="AI7571" s="89">
        <v>519</v>
      </c>
    </row>
    <row r="7572" spans="1:35" s="89" customFormat="1" x14ac:dyDescent="0.45">
      <c r="A7572" s="89" t="s">
        <v>77</v>
      </c>
      <c r="B7572" s="89" t="s">
        <v>78</v>
      </c>
      <c r="C7572" s="89" t="s">
        <v>47</v>
      </c>
      <c r="D7572" s="90">
        <v>44823</v>
      </c>
      <c r="AC7572" s="89">
        <v>249.35268300000001</v>
      </c>
      <c r="AI7572" s="89">
        <v>519</v>
      </c>
    </row>
    <row r="7573" spans="1:35" s="89" customFormat="1" x14ac:dyDescent="0.45">
      <c r="A7573" s="89" t="s">
        <v>77</v>
      </c>
      <c r="B7573" s="89" t="s">
        <v>78</v>
      </c>
      <c r="C7573" s="89" t="s">
        <v>47</v>
      </c>
      <c r="D7573" s="90">
        <v>44824</v>
      </c>
      <c r="AC7573" s="89">
        <v>249.35268300000001</v>
      </c>
      <c r="AI7573" s="89">
        <v>519</v>
      </c>
    </row>
    <row r="7574" spans="1:35" s="89" customFormat="1" x14ac:dyDescent="0.45">
      <c r="A7574" s="89" t="s">
        <v>77</v>
      </c>
      <c r="B7574" s="89" t="s">
        <v>78</v>
      </c>
      <c r="C7574" s="89" t="s">
        <v>47</v>
      </c>
      <c r="D7574" s="90">
        <v>44825</v>
      </c>
      <c r="AC7574" s="89">
        <v>249.35268300000001</v>
      </c>
      <c r="AI7574" s="89">
        <v>519</v>
      </c>
    </row>
    <row r="7575" spans="1:35" s="89" customFormat="1" x14ac:dyDescent="0.45">
      <c r="A7575" s="89" t="s">
        <v>77</v>
      </c>
      <c r="B7575" s="89" t="s">
        <v>78</v>
      </c>
      <c r="C7575" s="89" t="s">
        <v>47</v>
      </c>
      <c r="D7575" s="90">
        <v>44826</v>
      </c>
      <c r="AC7575" s="89">
        <v>249.35268300000001</v>
      </c>
      <c r="AI7575" s="89">
        <v>519</v>
      </c>
    </row>
    <row r="7576" spans="1:35" s="89" customFormat="1" x14ac:dyDescent="0.45">
      <c r="A7576" s="89" t="s">
        <v>77</v>
      </c>
      <c r="B7576" s="89" t="s">
        <v>78</v>
      </c>
      <c r="C7576" s="89" t="s">
        <v>47</v>
      </c>
      <c r="D7576" s="90">
        <v>44827</v>
      </c>
      <c r="AC7576" s="89">
        <v>249.35268300000001</v>
      </c>
      <c r="AI7576" s="89">
        <v>519</v>
      </c>
    </row>
    <row r="7577" spans="1:35" s="89" customFormat="1" x14ac:dyDescent="0.45">
      <c r="A7577" s="89" t="s">
        <v>77</v>
      </c>
      <c r="B7577" s="89" t="s">
        <v>78</v>
      </c>
      <c r="C7577" s="89" t="s">
        <v>47</v>
      </c>
      <c r="D7577" s="90">
        <v>44828</v>
      </c>
      <c r="AC7577" s="89">
        <v>249.35268300000001</v>
      </c>
      <c r="AI7577" s="89">
        <v>519</v>
      </c>
    </row>
    <row r="7578" spans="1:35" s="89" customFormat="1" x14ac:dyDescent="0.45">
      <c r="A7578" s="89" t="s">
        <v>77</v>
      </c>
      <c r="B7578" s="89" t="s">
        <v>78</v>
      </c>
      <c r="C7578" s="89" t="s">
        <v>47</v>
      </c>
      <c r="D7578" s="90">
        <v>44829</v>
      </c>
      <c r="AC7578" s="89">
        <v>249.35268300000001</v>
      </c>
      <c r="AI7578" s="89">
        <v>519</v>
      </c>
    </row>
    <row r="7579" spans="1:35" s="89" customFormat="1" x14ac:dyDescent="0.45">
      <c r="A7579" s="89" t="s">
        <v>77</v>
      </c>
      <c r="B7579" s="89" t="s">
        <v>78</v>
      </c>
      <c r="C7579" s="89" t="s">
        <v>47</v>
      </c>
      <c r="D7579" s="90">
        <v>44830</v>
      </c>
      <c r="AC7579" s="89">
        <v>249.35268300000001</v>
      </c>
      <c r="AI7579" s="89">
        <v>519</v>
      </c>
    </row>
    <row r="7580" spans="1:35" s="89" customFormat="1" x14ac:dyDescent="0.45">
      <c r="A7580" s="89" t="s">
        <v>77</v>
      </c>
      <c r="B7580" s="89" t="s">
        <v>78</v>
      </c>
      <c r="C7580" s="89" t="s">
        <v>47</v>
      </c>
      <c r="D7580" s="90">
        <v>44831</v>
      </c>
      <c r="AC7580" s="89">
        <v>249.35268300000001</v>
      </c>
      <c r="AI7580" s="89">
        <v>519</v>
      </c>
    </row>
    <row r="7581" spans="1:35" s="89" customFormat="1" x14ac:dyDescent="0.45">
      <c r="A7581" s="89" t="s">
        <v>77</v>
      </c>
      <c r="B7581" s="89" t="s">
        <v>78</v>
      </c>
      <c r="C7581" s="89" t="s">
        <v>47</v>
      </c>
      <c r="D7581" s="90">
        <v>44832</v>
      </c>
      <c r="AC7581" s="89">
        <v>249.35268300000001</v>
      </c>
      <c r="AI7581" s="89">
        <v>519</v>
      </c>
    </row>
    <row r="7582" spans="1:35" s="89" customFormat="1" x14ac:dyDescent="0.45">
      <c r="A7582" s="89" t="s">
        <v>77</v>
      </c>
      <c r="B7582" s="89" t="s">
        <v>78</v>
      </c>
      <c r="C7582" s="89" t="s">
        <v>47</v>
      </c>
      <c r="D7582" s="90">
        <v>44833</v>
      </c>
      <c r="AC7582" s="89">
        <v>249.35268300000001</v>
      </c>
      <c r="AI7582" s="89">
        <v>519</v>
      </c>
    </row>
    <row r="7583" spans="1:35" s="89" customFormat="1" x14ac:dyDescent="0.45">
      <c r="A7583" s="89" t="s">
        <v>77</v>
      </c>
      <c r="B7583" s="89" t="s">
        <v>78</v>
      </c>
      <c r="C7583" s="89" t="s">
        <v>47</v>
      </c>
      <c r="D7583" s="90">
        <v>44834</v>
      </c>
      <c r="AC7583" s="89">
        <v>249.35268300000001</v>
      </c>
      <c r="AI7583" s="89">
        <v>519</v>
      </c>
    </row>
    <row r="7584" spans="1:35" s="89" customFormat="1" x14ac:dyDescent="0.45">
      <c r="A7584" s="89" t="s">
        <v>77</v>
      </c>
      <c r="B7584" s="89" t="s">
        <v>78</v>
      </c>
      <c r="C7584" s="89" t="s">
        <v>47</v>
      </c>
      <c r="D7584" s="90">
        <v>44835</v>
      </c>
      <c r="AC7584" s="89">
        <v>249.35268300000001</v>
      </c>
      <c r="AI7584" s="89">
        <v>519</v>
      </c>
    </row>
    <row r="7585" spans="1:35" s="89" customFormat="1" x14ac:dyDescent="0.45">
      <c r="A7585" s="89" t="s">
        <v>77</v>
      </c>
      <c r="B7585" s="89" t="s">
        <v>78</v>
      </c>
      <c r="C7585" s="89" t="s">
        <v>47</v>
      </c>
      <c r="D7585" s="90">
        <v>44836</v>
      </c>
      <c r="AC7585" s="89">
        <v>249.35268300000001</v>
      </c>
      <c r="AI7585" s="89">
        <v>519</v>
      </c>
    </row>
    <row r="7586" spans="1:35" s="89" customFormat="1" x14ac:dyDescent="0.45">
      <c r="A7586" s="89" t="s">
        <v>77</v>
      </c>
      <c r="B7586" s="89" t="s">
        <v>78</v>
      </c>
      <c r="C7586" s="89" t="s">
        <v>47</v>
      </c>
      <c r="D7586" s="90">
        <v>44837</v>
      </c>
      <c r="AC7586" s="89">
        <v>249.35268300000001</v>
      </c>
      <c r="AI7586" s="89">
        <v>519</v>
      </c>
    </row>
    <row r="7587" spans="1:35" s="89" customFormat="1" x14ac:dyDescent="0.45">
      <c r="A7587" s="89" t="s">
        <v>77</v>
      </c>
      <c r="B7587" s="89" t="s">
        <v>78</v>
      </c>
      <c r="C7587" s="89" t="s">
        <v>47</v>
      </c>
      <c r="D7587" s="90">
        <v>44838</v>
      </c>
      <c r="AC7587" s="89">
        <v>249.35268300000001</v>
      </c>
      <c r="AI7587" s="89">
        <v>519</v>
      </c>
    </row>
    <row r="7588" spans="1:35" s="89" customFormat="1" x14ac:dyDescent="0.45">
      <c r="A7588" s="89" t="s">
        <v>77</v>
      </c>
      <c r="B7588" s="89" t="s">
        <v>78</v>
      </c>
      <c r="C7588" s="89" t="s">
        <v>47</v>
      </c>
      <c r="D7588" s="90">
        <v>44839</v>
      </c>
      <c r="AC7588" s="89">
        <v>249.35268300000001</v>
      </c>
      <c r="AI7588" s="89">
        <v>519</v>
      </c>
    </row>
    <row r="7589" spans="1:35" s="89" customFormat="1" x14ac:dyDescent="0.45">
      <c r="A7589" s="89" t="s">
        <v>77</v>
      </c>
      <c r="B7589" s="89" t="s">
        <v>78</v>
      </c>
      <c r="C7589" s="89" t="s">
        <v>47</v>
      </c>
      <c r="D7589" s="90">
        <v>44840</v>
      </c>
      <c r="AC7589" s="89">
        <v>249.35268300000001</v>
      </c>
      <c r="AI7589" s="89">
        <v>519</v>
      </c>
    </row>
    <row r="7590" spans="1:35" s="89" customFormat="1" x14ac:dyDescent="0.45">
      <c r="A7590" s="89" t="s">
        <v>77</v>
      </c>
      <c r="B7590" s="89" t="s">
        <v>78</v>
      </c>
      <c r="C7590" s="89" t="s">
        <v>47</v>
      </c>
      <c r="D7590" s="90">
        <v>44841</v>
      </c>
      <c r="AC7590" s="89">
        <v>249.35268300000001</v>
      </c>
      <c r="AI7590" s="89">
        <v>519</v>
      </c>
    </row>
    <row r="7591" spans="1:35" s="89" customFormat="1" x14ac:dyDescent="0.45">
      <c r="A7591" s="89" t="s">
        <v>77</v>
      </c>
      <c r="B7591" s="89" t="s">
        <v>78</v>
      </c>
      <c r="C7591" s="89" t="s">
        <v>47</v>
      </c>
      <c r="D7591" s="90">
        <v>44842</v>
      </c>
      <c r="AC7591" s="89">
        <v>249.35268300000001</v>
      </c>
      <c r="AI7591" s="89">
        <v>519</v>
      </c>
    </row>
    <row r="7592" spans="1:35" s="89" customFormat="1" x14ac:dyDescent="0.45">
      <c r="A7592" s="89" t="s">
        <v>77</v>
      </c>
      <c r="B7592" s="89" t="s">
        <v>78</v>
      </c>
      <c r="C7592" s="89" t="s">
        <v>47</v>
      </c>
      <c r="D7592" s="90">
        <v>44843</v>
      </c>
      <c r="AC7592" s="89">
        <v>249.35268300000001</v>
      </c>
      <c r="AI7592" s="89">
        <v>519</v>
      </c>
    </row>
    <row r="7593" spans="1:35" s="89" customFormat="1" x14ac:dyDescent="0.45">
      <c r="A7593" s="89" t="s">
        <v>77</v>
      </c>
      <c r="B7593" s="89" t="s">
        <v>78</v>
      </c>
      <c r="C7593" s="89" t="s">
        <v>47</v>
      </c>
      <c r="D7593" s="90">
        <v>44844</v>
      </c>
      <c r="AC7593" s="89">
        <v>249.35268300000001</v>
      </c>
      <c r="AI7593" s="89">
        <v>519</v>
      </c>
    </row>
    <row r="7594" spans="1:35" s="89" customFormat="1" x14ac:dyDescent="0.45">
      <c r="A7594" s="89" t="s">
        <v>77</v>
      </c>
      <c r="B7594" s="89" t="s">
        <v>78</v>
      </c>
      <c r="C7594" s="89" t="s">
        <v>47</v>
      </c>
      <c r="D7594" s="90">
        <v>44845</v>
      </c>
      <c r="AC7594" s="89">
        <v>249.35268300000001</v>
      </c>
      <c r="AI7594" s="89">
        <v>519</v>
      </c>
    </row>
    <row r="7595" spans="1:35" s="89" customFormat="1" x14ac:dyDescent="0.45">
      <c r="A7595" s="89" t="s">
        <v>77</v>
      </c>
      <c r="B7595" s="89" t="s">
        <v>78</v>
      </c>
      <c r="C7595" s="89" t="s">
        <v>47</v>
      </c>
      <c r="D7595" s="90">
        <v>44846</v>
      </c>
      <c r="AC7595" s="89">
        <v>249.35268300000001</v>
      </c>
      <c r="AI7595" s="89">
        <v>519</v>
      </c>
    </row>
    <row r="7596" spans="1:35" s="89" customFormat="1" x14ac:dyDescent="0.45">
      <c r="A7596" s="89" t="s">
        <v>77</v>
      </c>
      <c r="B7596" s="89" t="s">
        <v>78</v>
      </c>
      <c r="C7596" s="89" t="s">
        <v>47</v>
      </c>
      <c r="D7596" s="90">
        <v>44847</v>
      </c>
      <c r="AC7596" s="89">
        <v>249.35268300000001</v>
      </c>
      <c r="AI7596" s="89">
        <v>519</v>
      </c>
    </row>
    <row r="7597" spans="1:35" s="89" customFormat="1" x14ac:dyDescent="0.45">
      <c r="A7597" s="89" t="s">
        <v>77</v>
      </c>
      <c r="B7597" s="89" t="s">
        <v>78</v>
      </c>
      <c r="C7597" s="89" t="s">
        <v>47</v>
      </c>
      <c r="D7597" s="90">
        <v>44848</v>
      </c>
      <c r="AC7597" s="89">
        <v>249.35268300000001</v>
      </c>
      <c r="AI7597" s="89">
        <v>519</v>
      </c>
    </row>
    <row r="7598" spans="1:35" s="89" customFormat="1" x14ac:dyDescent="0.45">
      <c r="A7598" s="89" t="s">
        <v>77</v>
      </c>
      <c r="B7598" s="89" t="s">
        <v>78</v>
      </c>
      <c r="C7598" s="89" t="s">
        <v>47</v>
      </c>
      <c r="D7598" s="90">
        <v>44849</v>
      </c>
      <c r="AC7598" s="89">
        <v>249.35268300000001</v>
      </c>
      <c r="AI7598" s="89">
        <v>519</v>
      </c>
    </row>
    <row r="7599" spans="1:35" s="89" customFormat="1" x14ac:dyDescent="0.45">
      <c r="A7599" s="89" t="s">
        <v>77</v>
      </c>
      <c r="B7599" s="89" t="s">
        <v>78</v>
      </c>
      <c r="C7599" s="89" t="s">
        <v>47</v>
      </c>
      <c r="D7599" s="90">
        <v>44850</v>
      </c>
      <c r="AC7599" s="89">
        <v>249.35268300000001</v>
      </c>
      <c r="AI7599" s="89">
        <v>519</v>
      </c>
    </row>
    <row r="7600" spans="1:35" s="89" customFormat="1" x14ac:dyDescent="0.45">
      <c r="A7600" s="89" t="s">
        <v>77</v>
      </c>
      <c r="B7600" s="89" t="s">
        <v>78</v>
      </c>
      <c r="C7600" s="89" t="s">
        <v>47</v>
      </c>
      <c r="D7600" s="90">
        <v>44851</v>
      </c>
      <c r="AC7600" s="89">
        <v>249.35268300000001</v>
      </c>
      <c r="AI7600" s="89">
        <v>519</v>
      </c>
    </row>
    <row r="7601" spans="1:35" s="89" customFormat="1" x14ac:dyDescent="0.45">
      <c r="A7601" s="89" t="s">
        <v>77</v>
      </c>
      <c r="B7601" s="89" t="s">
        <v>78</v>
      </c>
      <c r="C7601" s="89" t="s">
        <v>47</v>
      </c>
      <c r="D7601" s="90">
        <v>44852</v>
      </c>
      <c r="AC7601" s="89">
        <v>249.35268300000001</v>
      </c>
      <c r="AI7601" s="89">
        <v>519</v>
      </c>
    </row>
    <row r="7602" spans="1:35" s="89" customFormat="1" x14ac:dyDescent="0.45">
      <c r="A7602" s="89" t="s">
        <v>77</v>
      </c>
      <c r="B7602" s="89" t="s">
        <v>78</v>
      </c>
      <c r="C7602" s="89" t="s">
        <v>47</v>
      </c>
      <c r="D7602" s="90">
        <v>44853</v>
      </c>
      <c r="AC7602" s="89">
        <v>249.35268300000001</v>
      </c>
      <c r="AI7602" s="89">
        <v>519</v>
      </c>
    </row>
    <row r="7603" spans="1:35" s="89" customFormat="1" x14ac:dyDescent="0.45">
      <c r="A7603" s="89" t="s">
        <v>77</v>
      </c>
      <c r="B7603" s="89" t="s">
        <v>78</v>
      </c>
      <c r="C7603" s="89" t="s">
        <v>47</v>
      </c>
      <c r="D7603" s="90">
        <v>44854</v>
      </c>
      <c r="AC7603" s="89">
        <v>249.35268300000001</v>
      </c>
      <c r="AI7603" s="89">
        <v>519</v>
      </c>
    </row>
    <row r="7604" spans="1:35" s="89" customFormat="1" x14ac:dyDescent="0.45">
      <c r="A7604" s="89" t="s">
        <v>77</v>
      </c>
      <c r="B7604" s="89" t="s">
        <v>78</v>
      </c>
      <c r="C7604" s="89" t="s">
        <v>47</v>
      </c>
      <c r="D7604" s="90">
        <v>44855</v>
      </c>
      <c r="AC7604" s="89">
        <v>249.35268300000001</v>
      </c>
      <c r="AI7604" s="89">
        <v>519</v>
      </c>
    </row>
    <row r="7605" spans="1:35" s="89" customFormat="1" x14ac:dyDescent="0.45">
      <c r="A7605" s="89" t="s">
        <v>77</v>
      </c>
      <c r="B7605" s="89" t="s">
        <v>78</v>
      </c>
      <c r="C7605" s="89" t="s">
        <v>47</v>
      </c>
      <c r="D7605" s="90">
        <v>44856</v>
      </c>
      <c r="AC7605" s="89">
        <v>249.35268300000001</v>
      </c>
      <c r="AI7605" s="89">
        <v>519</v>
      </c>
    </row>
    <row r="7606" spans="1:35" s="89" customFormat="1" x14ac:dyDescent="0.45">
      <c r="A7606" s="89" t="s">
        <v>77</v>
      </c>
      <c r="B7606" s="89" t="s">
        <v>78</v>
      </c>
      <c r="C7606" s="89" t="s">
        <v>47</v>
      </c>
      <c r="D7606" s="90">
        <v>44857</v>
      </c>
      <c r="AC7606" s="89">
        <v>249.35268300000001</v>
      </c>
      <c r="AI7606" s="89">
        <v>519</v>
      </c>
    </row>
    <row r="7607" spans="1:35" s="89" customFormat="1" x14ac:dyDescent="0.45">
      <c r="A7607" s="89" t="s">
        <v>77</v>
      </c>
      <c r="B7607" s="89" t="s">
        <v>78</v>
      </c>
      <c r="C7607" s="89" t="s">
        <v>47</v>
      </c>
      <c r="D7607" s="90">
        <v>44858</v>
      </c>
      <c r="AC7607" s="89">
        <v>249.35268300000001</v>
      </c>
      <c r="AI7607" s="89">
        <v>519</v>
      </c>
    </row>
    <row r="7608" spans="1:35" s="89" customFormat="1" x14ac:dyDescent="0.45">
      <c r="A7608" s="89" t="s">
        <v>77</v>
      </c>
      <c r="B7608" s="89" t="s">
        <v>78</v>
      </c>
      <c r="C7608" s="89" t="s">
        <v>47</v>
      </c>
      <c r="D7608" s="90">
        <v>44859</v>
      </c>
      <c r="AC7608" s="89">
        <v>249.35268300000001</v>
      </c>
      <c r="AI7608" s="89">
        <v>519</v>
      </c>
    </row>
    <row r="7609" spans="1:35" s="89" customFormat="1" x14ac:dyDescent="0.45">
      <c r="A7609" s="89" t="s">
        <v>77</v>
      </c>
      <c r="B7609" s="89" t="s">
        <v>78</v>
      </c>
      <c r="C7609" s="89" t="s">
        <v>47</v>
      </c>
      <c r="D7609" s="90">
        <v>44860</v>
      </c>
      <c r="AC7609" s="89">
        <v>249.35268300000001</v>
      </c>
      <c r="AI7609" s="89">
        <v>519</v>
      </c>
    </row>
    <row r="7610" spans="1:35" s="89" customFormat="1" x14ac:dyDescent="0.45">
      <c r="A7610" s="89" t="s">
        <v>77</v>
      </c>
      <c r="B7610" s="89" t="s">
        <v>78</v>
      </c>
      <c r="C7610" s="89" t="s">
        <v>47</v>
      </c>
      <c r="D7610" s="90">
        <v>44861</v>
      </c>
      <c r="AC7610" s="89">
        <v>249.35268300000001</v>
      </c>
      <c r="AI7610" s="89">
        <v>519</v>
      </c>
    </row>
    <row r="7611" spans="1:35" s="89" customFormat="1" x14ac:dyDescent="0.45">
      <c r="A7611" s="89" t="s">
        <v>77</v>
      </c>
      <c r="B7611" s="89" t="s">
        <v>78</v>
      </c>
      <c r="C7611" s="89" t="s">
        <v>47</v>
      </c>
      <c r="D7611" s="90">
        <v>44862</v>
      </c>
      <c r="AC7611" s="89">
        <v>249.35268300000001</v>
      </c>
      <c r="AI7611" s="89">
        <v>519</v>
      </c>
    </row>
    <row r="7612" spans="1:35" s="89" customFormat="1" x14ac:dyDescent="0.45">
      <c r="A7612" s="89" t="s">
        <v>77</v>
      </c>
      <c r="B7612" s="89" t="s">
        <v>78</v>
      </c>
      <c r="C7612" s="89" t="s">
        <v>47</v>
      </c>
      <c r="D7612" s="90">
        <v>44863</v>
      </c>
      <c r="AC7612" s="89">
        <v>259.74237779999999</v>
      </c>
      <c r="AI7612" s="89">
        <v>540.625</v>
      </c>
    </row>
    <row r="7613" spans="1:35" s="89" customFormat="1" x14ac:dyDescent="0.45">
      <c r="A7613" s="89" t="s">
        <v>77</v>
      </c>
      <c r="B7613" s="89" t="s">
        <v>78</v>
      </c>
      <c r="C7613" s="89" t="s">
        <v>47</v>
      </c>
      <c r="D7613" s="90">
        <v>44864</v>
      </c>
      <c r="AC7613" s="89">
        <v>249.35268300000001</v>
      </c>
      <c r="AI7613" s="89">
        <v>519</v>
      </c>
    </row>
    <row r="7614" spans="1:35" s="89" customFormat="1" x14ac:dyDescent="0.45">
      <c r="A7614" s="89" t="s">
        <v>77</v>
      </c>
      <c r="B7614" s="89" t="s">
        <v>78</v>
      </c>
      <c r="C7614" s="89" t="s">
        <v>47</v>
      </c>
      <c r="D7614" s="90">
        <v>44865</v>
      </c>
      <c r="AC7614" s="89">
        <v>249.35268300000001</v>
      </c>
      <c r="AI7614" s="89">
        <v>519</v>
      </c>
    </row>
    <row r="7615" spans="1:35" s="89" customFormat="1" x14ac:dyDescent="0.45">
      <c r="A7615" s="89" t="s">
        <v>77</v>
      </c>
      <c r="B7615" s="89" t="s">
        <v>78</v>
      </c>
      <c r="C7615" s="89" t="s">
        <v>47</v>
      </c>
      <c r="D7615" s="90">
        <v>44866</v>
      </c>
      <c r="AC7615" s="89">
        <v>249.35268300000001</v>
      </c>
      <c r="AI7615" s="89">
        <v>519</v>
      </c>
    </row>
    <row r="7616" spans="1:35" s="89" customFormat="1" x14ac:dyDescent="0.45">
      <c r="A7616" s="89" t="s">
        <v>77</v>
      </c>
      <c r="B7616" s="89" t="s">
        <v>78</v>
      </c>
      <c r="C7616" s="89" t="s">
        <v>47</v>
      </c>
      <c r="D7616" s="90">
        <v>44867</v>
      </c>
      <c r="AC7616" s="89">
        <v>249.35268300000001</v>
      </c>
      <c r="AI7616" s="89">
        <v>519</v>
      </c>
    </row>
    <row r="7617" spans="1:35" s="89" customFormat="1" x14ac:dyDescent="0.45">
      <c r="A7617" s="89" t="s">
        <v>77</v>
      </c>
      <c r="B7617" s="89" t="s">
        <v>78</v>
      </c>
      <c r="C7617" s="89" t="s">
        <v>47</v>
      </c>
      <c r="D7617" s="90">
        <v>44868</v>
      </c>
      <c r="AC7617" s="89">
        <v>249.35268300000001</v>
      </c>
      <c r="AI7617" s="89">
        <v>519</v>
      </c>
    </row>
    <row r="7618" spans="1:35" s="89" customFormat="1" x14ac:dyDescent="0.45">
      <c r="A7618" s="89" t="s">
        <v>77</v>
      </c>
      <c r="B7618" s="89" t="s">
        <v>78</v>
      </c>
      <c r="C7618" s="89" t="s">
        <v>47</v>
      </c>
      <c r="D7618" s="90">
        <v>44869</v>
      </c>
      <c r="AC7618" s="89">
        <v>249.35268300000001</v>
      </c>
      <c r="AI7618" s="89">
        <v>519</v>
      </c>
    </row>
    <row r="7619" spans="1:35" s="89" customFormat="1" x14ac:dyDescent="0.45">
      <c r="A7619" s="89" t="s">
        <v>77</v>
      </c>
      <c r="B7619" s="89" t="s">
        <v>78</v>
      </c>
      <c r="C7619" s="89" t="s">
        <v>47</v>
      </c>
      <c r="D7619" s="90">
        <v>44870</v>
      </c>
      <c r="AC7619" s="89">
        <v>249.35268300000001</v>
      </c>
      <c r="AI7619" s="89">
        <v>519</v>
      </c>
    </row>
    <row r="7620" spans="1:35" s="89" customFormat="1" x14ac:dyDescent="0.45">
      <c r="A7620" s="89" t="s">
        <v>77</v>
      </c>
      <c r="B7620" s="89" t="s">
        <v>78</v>
      </c>
      <c r="C7620" s="89" t="s">
        <v>47</v>
      </c>
      <c r="D7620" s="90">
        <v>44871</v>
      </c>
      <c r="AC7620" s="89">
        <v>249.35268300000001</v>
      </c>
      <c r="AI7620" s="89">
        <v>519</v>
      </c>
    </row>
    <row r="7621" spans="1:35" s="89" customFormat="1" x14ac:dyDescent="0.45">
      <c r="A7621" s="89" t="s">
        <v>77</v>
      </c>
      <c r="B7621" s="89" t="s">
        <v>78</v>
      </c>
      <c r="C7621" s="89" t="s">
        <v>47</v>
      </c>
      <c r="D7621" s="90">
        <v>44872</v>
      </c>
      <c r="AC7621" s="89">
        <v>249.35268300000001</v>
      </c>
      <c r="AI7621" s="89">
        <v>519</v>
      </c>
    </row>
    <row r="7622" spans="1:35" s="89" customFormat="1" x14ac:dyDescent="0.45">
      <c r="A7622" s="89" t="s">
        <v>77</v>
      </c>
      <c r="B7622" s="89" t="s">
        <v>78</v>
      </c>
      <c r="C7622" s="89" t="s">
        <v>47</v>
      </c>
      <c r="D7622" s="90">
        <v>44873</v>
      </c>
      <c r="AC7622" s="89">
        <v>249.35268300000001</v>
      </c>
      <c r="AI7622" s="89">
        <v>519</v>
      </c>
    </row>
    <row r="7623" spans="1:35" s="89" customFormat="1" x14ac:dyDescent="0.45">
      <c r="A7623" s="89" t="s">
        <v>77</v>
      </c>
      <c r="B7623" s="89" t="s">
        <v>78</v>
      </c>
      <c r="C7623" s="89" t="s">
        <v>47</v>
      </c>
      <c r="D7623" s="90">
        <v>44874</v>
      </c>
      <c r="AC7623" s="89">
        <v>249.35268300000001</v>
      </c>
      <c r="AI7623" s="89">
        <v>519</v>
      </c>
    </row>
    <row r="7624" spans="1:35" s="89" customFormat="1" x14ac:dyDescent="0.45">
      <c r="A7624" s="89" t="s">
        <v>77</v>
      </c>
      <c r="B7624" s="89" t="s">
        <v>78</v>
      </c>
      <c r="C7624" s="89" t="s">
        <v>47</v>
      </c>
      <c r="D7624" s="90">
        <v>44875</v>
      </c>
      <c r="AC7624" s="89">
        <v>249.35268300000001</v>
      </c>
      <c r="AI7624" s="89">
        <v>519</v>
      </c>
    </row>
    <row r="7625" spans="1:35" s="89" customFormat="1" x14ac:dyDescent="0.45">
      <c r="A7625" s="89" t="s">
        <v>77</v>
      </c>
      <c r="B7625" s="89" t="s">
        <v>78</v>
      </c>
      <c r="C7625" s="89" t="s">
        <v>47</v>
      </c>
      <c r="D7625" s="90">
        <v>44876</v>
      </c>
      <c r="AC7625" s="89">
        <v>249.35268300000001</v>
      </c>
      <c r="AI7625" s="89">
        <v>519</v>
      </c>
    </row>
    <row r="7626" spans="1:35" s="89" customFormat="1" x14ac:dyDescent="0.45">
      <c r="A7626" s="89" t="s">
        <v>77</v>
      </c>
      <c r="B7626" s="89" t="s">
        <v>78</v>
      </c>
      <c r="C7626" s="89" t="s">
        <v>47</v>
      </c>
      <c r="D7626" s="90">
        <v>44877</v>
      </c>
      <c r="AC7626" s="89">
        <v>249.35268300000001</v>
      </c>
      <c r="AI7626" s="89">
        <v>519</v>
      </c>
    </row>
    <row r="7627" spans="1:35" s="89" customFormat="1" x14ac:dyDescent="0.45">
      <c r="A7627" s="89" t="s">
        <v>77</v>
      </c>
      <c r="B7627" s="89" t="s">
        <v>78</v>
      </c>
      <c r="C7627" s="89" t="s">
        <v>47</v>
      </c>
      <c r="D7627" s="90">
        <v>44878</v>
      </c>
      <c r="AC7627" s="89">
        <v>249.35268300000001</v>
      </c>
      <c r="AI7627" s="89">
        <v>519</v>
      </c>
    </row>
    <row r="7628" spans="1:35" s="89" customFormat="1" x14ac:dyDescent="0.45">
      <c r="A7628" s="89" t="s">
        <v>77</v>
      </c>
      <c r="B7628" s="89" t="s">
        <v>78</v>
      </c>
      <c r="C7628" s="89" t="s">
        <v>47</v>
      </c>
      <c r="D7628" s="90">
        <v>44879</v>
      </c>
      <c r="AC7628" s="89">
        <v>249.35268300000001</v>
      </c>
      <c r="AI7628" s="89">
        <v>519</v>
      </c>
    </row>
    <row r="7629" spans="1:35" s="89" customFormat="1" x14ac:dyDescent="0.45">
      <c r="A7629" s="89" t="s">
        <v>77</v>
      </c>
      <c r="B7629" s="89" t="s">
        <v>78</v>
      </c>
      <c r="C7629" s="89" t="s">
        <v>47</v>
      </c>
      <c r="D7629" s="90">
        <v>44880</v>
      </c>
      <c r="AC7629" s="89">
        <v>249.35268300000001</v>
      </c>
      <c r="AI7629" s="89">
        <v>519</v>
      </c>
    </row>
    <row r="7630" spans="1:35" s="89" customFormat="1" x14ac:dyDescent="0.45">
      <c r="A7630" s="89" t="s">
        <v>77</v>
      </c>
      <c r="B7630" s="89" t="s">
        <v>78</v>
      </c>
      <c r="C7630" s="89" t="s">
        <v>47</v>
      </c>
      <c r="D7630" s="90">
        <v>44881</v>
      </c>
      <c r="AC7630" s="89">
        <v>249.35268300000001</v>
      </c>
      <c r="AI7630" s="89">
        <v>519</v>
      </c>
    </row>
    <row r="7631" spans="1:35" s="89" customFormat="1" x14ac:dyDescent="0.45">
      <c r="A7631" s="89" t="s">
        <v>77</v>
      </c>
      <c r="B7631" s="89" t="s">
        <v>78</v>
      </c>
      <c r="C7631" s="89" t="s">
        <v>47</v>
      </c>
      <c r="D7631" s="90">
        <v>44882</v>
      </c>
      <c r="AC7631" s="89">
        <v>249.35268300000001</v>
      </c>
      <c r="AI7631" s="89">
        <v>519</v>
      </c>
    </row>
    <row r="7632" spans="1:35" s="89" customFormat="1" x14ac:dyDescent="0.45">
      <c r="A7632" s="89" t="s">
        <v>77</v>
      </c>
      <c r="B7632" s="89" t="s">
        <v>78</v>
      </c>
      <c r="C7632" s="89" t="s">
        <v>47</v>
      </c>
      <c r="D7632" s="90">
        <v>44883</v>
      </c>
      <c r="AC7632" s="89">
        <v>249.35268300000001</v>
      </c>
      <c r="AI7632" s="89">
        <v>519</v>
      </c>
    </row>
    <row r="7633" spans="1:35" s="89" customFormat="1" x14ac:dyDescent="0.45">
      <c r="A7633" s="89" t="s">
        <v>77</v>
      </c>
      <c r="B7633" s="89" t="s">
        <v>78</v>
      </c>
      <c r="C7633" s="89" t="s">
        <v>47</v>
      </c>
      <c r="D7633" s="90">
        <v>44884</v>
      </c>
      <c r="AC7633" s="89">
        <v>249.35268300000001</v>
      </c>
      <c r="AI7633" s="89">
        <v>519</v>
      </c>
    </row>
    <row r="7634" spans="1:35" s="89" customFormat="1" x14ac:dyDescent="0.45">
      <c r="A7634" s="89" t="s">
        <v>77</v>
      </c>
      <c r="B7634" s="89" t="s">
        <v>78</v>
      </c>
      <c r="C7634" s="89" t="s">
        <v>47</v>
      </c>
      <c r="D7634" s="90">
        <v>44885</v>
      </c>
      <c r="AC7634" s="89">
        <v>249.35268300000001</v>
      </c>
      <c r="AI7634" s="89">
        <v>519</v>
      </c>
    </row>
    <row r="7635" spans="1:35" s="89" customFormat="1" x14ac:dyDescent="0.45">
      <c r="A7635" s="89" t="s">
        <v>77</v>
      </c>
      <c r="B7635" s="89" t="s">
        <v>78</v>
      </c>
      <c r="C7635" s="89" t="s">
        <v>47</v>
      </c>
      <c r="D7635" s="90">
        <v>44886</v>
      </c>
      <c r="AC7635" s="89">
        <v>249.35268300000001</v>
      </c>
      <c r="AI7635" s="89">
        <v>519</v>
      </c>
    </row>
    <row r="7636" spans="1:35" s="89" customFormat="1" x14ac:dyDescent="0.45">
      <c r="A7636" s="89" t="s">
        <v>77</v>
      </c>
      <c r="B7636" s="89" t="s">
        <v>78</v>
      </c>
      <c r="C7636" s="89" t="s">
        <v>47</v>
      </c>
      <c r="D7636" s="90">
        <v>44887</v>
      </c>
      <c r="AC7636" s="89">
        <v>249.35268300000001</v>
      </c>
      <c r="AI7636" s="89">
        <v>519</v>
      </c>
    </row>
    <row r="7637" spans="1:35" s="89" customFormat="1" x14ac:dyDescent="0.45">
      <c r="A7637" s="89" t="s">
        <v>77</v>
      </c>
      <c r="B7637" s="89" t="s">
        <v>78</v>
      </c>
      <c r="C7637" s="89" t="s">
        <v>47</v>
      </c>
      <c r="D7637" s="90">
        <v>44888</v>
      </c>
      <c r="AC7637" s="89">
        <v>249.35268300000001</v>
      </c>
      <c r="AI7637" s="89">
        <v>519</v>
      </c>
    </row>
    <row r="7638" spans="1:35" s="89" customFormat="1" x14ac:dyDescent="0.45">
      <c r="A7638" s="89" t="s">
        <v>77</v>
      </c>
      <c r="B7638" s="89" t="s">
        <v>78</v>
      </c>
      <c r="C7638" s="89" t="s">
        <v>47</v>
      </c>
      <c r="D7638" s="90">
        <v>44889</v>
      </c>
      <c r="AC7638" s="89">
        <v>249.35268300000001</v>
      </c>
      <c r="AI7638" s="89">
        <v>519</v>
      </c>
    </row>
    <row r="7639" spans="1:35" s="89" customFormat="1" x14ac:dyDescent="0.45">
      <c r="A7639" s="89" t="s">
        <v>77</v>
      </c>
      <c r="B7639" s="89" t="s">
        <v>78</v>
      </c>
      <c r="C7639" s="89" t="s">
        <v>47</v>
      </c>
      <c r="D7639" s="90">
        <v>44890</v>
      </c>
      <c r="AC7639" s="89">
        <v>249.35268300000001</v>
      </c>
      <c r="AI7639" s="89">
        <v>519</v>
      </c>
    </row>
    <row r="7640" spans="1:35" s="89" customFormat="1" x14ac:dyDescent="0.45">
      <c r="A7640" s="89" t="s">
        <v>77</v>
      </c>
      <c r="B7640" s="89" t="s">
        <v>78</v>
      </c>
      <c r="C7640" s="89" t="s">
        <v>47</v>
      </c>
      <c r="D7640" s="90">
        <v>44891</v>
      </c>
      <c r="AC7640" s="89">
        <v>249.35268300000001</v>
      </c>
      <c r="AI7640" s="89">
        <v>519</v>
      </c>
    </row>
    <row r="7641" spans="1:35" s="89" customFormat="1" x14ac:dyDescent="0.45">
      <c r="A7641" s="89" t="s">
        <v>77</v>
      </c>
      <c r="B7641" s="89" t="s">
        <v>78</v>
      </c>
      <c r="C7641" s="89" t="s">
        <v>47</v>
      </c>
      <c r="D7641" s="90">
        <v>44892</v>
      </c>
      <c r="AC7641" s="89">
        <v>249.35268300000001</v>
      </c>
      <c r="AI7641" s="89">
        <v>519</v>
      </c>
    </row>
    <row r="7642" spans="1:35" s="89" customFormat="1" x14ac:dyDescent="0.45">
      <c r="A7642" s="89" t="s">
        <v>77</v>
      </c>
      <c r="B7642" s="89" t="s">
        <v>78</v>
      </c>
      <c r="C7642" s="89" t="s">
        <v>47</v>
      </c>
      <c r="D7642" s="90">
        <v>44893</v>
      </c>
      <c r="AC7642" s="89">
        <v>249.35268300000001</v>
      </c>
      <c r="AI7642" s="89">
        <v>519</v>
      </c>
    </row>
    <row r="7643" spans="1:35" s="89" customFormat="1" x14ac:dyDescent="0.45">
      <c r="A7643" s="89" t="s">
        <v>77</v>
      </c>
      <c r="B7643" s="89" t="s">
        <v>78</v>
      </c>
      <c r="C7643" s="89" t="s">
        <v>47</v>
      </c>
      <c r="D7643" s="90">
        <v>44894</v>
      </c>
      <c r="AC7643" s="89">
        <v>249.35268300000001</v>
      </c>
      <c r="AI7643" s="89">
        <v>519</v>
      </c>
    </row>
    <row r="7644" spans="1:35" s="89" customFormat="1" x14ac:dyDescent="0.45">
      <c r="A7644" s="89" t="s">
        <v>77</v>
      </c>
      <c r="B7644" s="89" t="s">
        <v>78</v>
      </c>
      <c r="C7644" s="89" t="s">
        <v>47</v>
      </c>
      <c r="D7644" s="90">
        <v>44895</v>
      </c>
      <c r="AC7644" s="89">
        <v>249.35268300000001</v>
      </c>
      <c r="AI7644" s="89">
        <v>519</v>
      </c>
    </row>
    <row r="7645" spans="1:35" s="89" customFormat="1" x14ac:dyDescent="0.45">
      <c r="A7645" s="89" t="s">
        <v>77</v>
      </c>
      <c r="B7645" s="89" t="s">
        <v>78</v>
      </c>
      <c r="C7645" s="89" t="s">
        <v>47</v>
      </c>
      <c r="D7645" s="90">
        <v>44896</v>
      </c>
      <c r="AC7645" s="89">
        <v>249.35268300000001</v>
      </c>
      <c r="AI7645" s="89">
        <v>519</v>
      </c>
    </row>
    <row r="7646" spans="1:35" s="89" customFormat="1" x14ac:dyDescent="0.45">
      <c r="A7646" s="89" t="s">
        <v>77</v>
      </c>
      <c r="B7646" s="89" t="s">
        <v>78</v>
      </c>
      <c r="C7646" s="89" t="s">
        <v>47</v>
      </c>
      <c r="D7646" s="90">
        <v>44897</v>
      </c>
      <c r="AC7646" s="89">
        <v>249.35268300000001</v>
      </c>
      <c r="AI7646" s="89">
        <v>519</v>
      </c>
    </row>
    <row r="7647" spans="1:35" s="89" customFormat="1" x14ac:dyDescent="0.45">
      <c r="A7647" s="89" t="s">
        <v>77</v>
      </c>
      <c r="B7647" s="89" t="s">
        <v>78</v>
      </c>
      <c r="C7647" s="89" t="s">
        <v>47</v>
      </c>
      <c r="D7647" s="90">
        <v>44898</v>
      </c>
      <c r="AC7647" s="89">
        <v>249.35268300000001</v>
      </c>
      <c r="AI7647" s="89">
        <v>519</v>
      </c>
    </row>
    <row r="7648" spans="1:35" s="89" customFormat="1" x14ac:dyDescent="0.45">
      <c r="A7648" s="89" t="s">
        <v>77</v>
      </c>
      <c r="B7648" s="89" t="s">
        <v>78</v>
      </c>
      <c r="C7648" s="89" t="s">
        <v>47</v>
      </c>
      <c r="D7648" s="90">
        <v>44899</v>
      </c>
      <c r="AC7648" s="89">
        <v>249.35268300000001</v>
      </c>
      <c r="AI7648" s="89">
        <v>519</v>
      </c>
    </row>
    <row r="7649" spans="1:35" s="89" customFormat="1" x14ac:dyDescent="0.45">
      <c r="A7649" s="89" t="s">
        <v>77</v>
      </c>
      <c r="B7649" s="89" t="s">
        <v>78</v>
      </c>
      <c r="C7649" s="89" t="s">
        <v>47</v>
      </c>
      <c r="D7649" s="90">
        <v>44900</v>
      </c>
      <c r="AC7649" s="89">
        <v>249.35268300000001</v>
      </c>
      <c r="AI7649" s="89">
        <v>519</v>
      </c>
    </row>
    <row r="7650" spans="1:35" s="89" customFormat="1" x14ac:dyDescent="0.45">
      <c r="A7650" s="89" t="s">
        <v>77</v>
      </c>
      <c r="B7650" s="89" t="s">
        <v>78</v>
      </c>
      <c r="C7650" s="89" t="s">
        <v>47</v>
      </c>
      <c r="D7650" s="90">
        <v>44901</v>
      </c>
      <c r="AC7650" s="89">
        <v>249.35268300000001</v>
      </c>
      <c r="AI7650" s="89">
        <v>519</v>
      </c>
    </row>
    <row r="7651" spans="1:35" s="89" customFormat="1" x14ac:dyDescent="0.45">
      <c r="A7651" s="89" t="s">
        <v>77</v>
      </c>
      <c r="B7651" s="89" t="s">
        <v>78</v>
      </c>
      <c r="C7651" s="89" t="s">
        <v>47</v>
      </c>
      <c r="D7651" s="90">
        <v>44902</v>
      </c>
      <c r="AC7651" s="89">
        <v>249.35268300000001</v>
      </c>
      <c r="AI7651" s="89">
        <v>519</v>
      </c>
    </row>
    <row r="7652" spans="1:35" s="89" customFormat="1" x14ac:dyDescent="0.45">
      <c r="A7652" s="89" t="s">
        <v>77</v>
      </c>
      <c r="B7652" s="89" t="s">
        <v>78</v>
      </c>
      <c r="C7652" s="89" t="s">
        <v>47</v>
      </c>
      <c r="D7652" s="90">
        <v>44903</v>
      </c>
      <c r="AC7652" s="89">
        <v>249.35268300000001</v>
      </c>
      <c r="AI7652" s="89">
        <v>519</v>
      </c>
    </row>
    <row r="7653" spans="1:35" s="89" customFormat="1" x14ac:dyDescent="0.45">
      <c r="A7653" s="89" t="s">
        <v>77</v>
      </c>
      <c r="B7653" s="89" t="s">
        <v>78</v>
      </c>
      <c r="C7653" s="89" t="s">
        <v>47</v>
      </c>
      <c r="D7653" s="90">
        <v>44904</v>
      </c>
      <c r="AC7653" s="89">
        <v>249.35268300000001</v>
      </c>
      <c r="AI7653" s="89">
        <v>519</v>
      </c>
    </row>
    <row r="7654" spans="1:35" s="89" customFormat="1" x14ac:dyDescent="0.45">
      <c r="A7654" s="89" t="s">
        <v>77</v>
      </c>
      <c r="B7654" s="89" t="s">
        <v>78</v>
      </c>
      <c r="C7654" s="89" t="s">
        <v>47</v>
      </c>
      <c r="D7654" s="90">
        <v>44905</v>
      </c>
      <c r="AC7654" s="89">
        <v>249.35268300000001</v>
      </c>
      <c r="AI7654" s="89">
        <v>519</v>
      </c>
    </row>
    <row r="7655" spans="1:35" s="89" customFormat="1" x14ac:dyDescent="0.45">
      <c r="A7655" s="89" t="s">
        <v>77</v>
      </c>
      <c r="B7655" s="89" t="s">
        <v>78</v>
      </c>
      <c r="C7655" s="89" t="s">
        <v>47</v>
      </c>
      <c r="D7655" s="90">
        <v>44906</v>
      </c>
      <c r="AC7655" s="89">
        <v>249.35268300000001</v>
      </c>
      <c r="AI7655" s="89">
        <v>519</v>
      </c>
    </row>
    <row r="7656" spans="1:35" s="89" customFormat="1" x14ac:dyDescent="0.45">
      <c r="A7656" s="89" t="s">
        <v>77</v>
      </c>
      <c r="B7656" s="89" t="s">
        <v>78</v>
      </c>
      <c r="C7656" s="89" t="s">
        <v>47</v>
      </c>
      <c r="D7656" s="90">
        <v>44907</v>
      </c>
      <c r="AC7656" s="89">
        <v>249.35268300000001</v>
      </c>
      <c r="AI7656" s="89">
        <v>519</v>
      </c>
    </row>
    <row r="7657" spans="1:35" s="89" customFormat="1" x14ac:dyDescent="0.45">
      <c r="A7657" s="89" t="s">
        <v>77</v>
      </c>
      <c r="B7657" s="89" t="s">
        <v>78</v>
      </c>
      <c r="C7657" s="89" t="s">
        <v>47</v>
      </c>
      <c r="D7657" s="90">
        <v>44908</v>
      </c>
      <c r="AC7657" s="89">
        <v>249.35268300000001</v>
      </c>
      <c r="AI7657" s="89">
        <v>519</v>
      </c>
    </row>
    <row r="7658" spans="1:35" s="89" customFormat="1" x14ac:dyDescent="0.45">
      <c r="A7658" s="89" t="s">
        <v>77</v>
      </c>
      <c r="B7658" s="89" t="s">
        <v>78</v>
      </c>
      <c r="C7658" s="89" t="s">
        <v>47</v>
      </c>
      <c r="D7658" s="90">
        <v>44909</v>
      </c>
      <c r="AC7658" s="89">
        <v>249.35268300000001</v>
      </c>
      <c r="AI7658" s="89">
        <v>519</v>
      </c>
    </row>
    <row r="7659" spans="1:35" s="89" customFormat="1" x14ac:dyDescent="0.45">
      <c r="A7659" s="89" t="s">
        <v>77</v>
      </c>
      <c r="B7659" s="89" t="s">
        <v>78</v>
      </c>
      <c r="C7659" s="89" t="s">
        <v>47</v>
      </c>
      <c r="D7659" s="90">
        <v>44910</v>
      </c>
      <c r="AC7659" s="89">
        <v>249.35268300000001</v>
      </c>
      <c r="AI7659" s="89">
        <v>519</v>
      </c>
    </row>
    <row r="7660" spans="1:35" s="89" customFormat="1" x14ac:dyDescent="0.45">
      <c r="A7660" s="89" t="s">
        <v>77</v>
      </c>
      <c r="B7660" s="89" t="s">
        <v>78</v>
      </c>
      <c r="C7660" s="89" t="s">
        <v>47</v>
      </c>
      <c r="D7660" s="90">
        <v>44911</v>
      </c>
      <c r="AC7660" s="89">
        <v>249.35268300000001</v>
      </c>
      <c r="AI7660" s="89">
        <v>519</v>
      </c>
    </row>
    <row r="7661" spans="1:35" s="89" customFormat="1" x14ac:dyDescent="0.45">
      <c r="A7661" s="89" t="s">
        <v>77</v>
      </c>
      <c r="B7661" s="89" t="s">
        <v>78</v>
      </c>
      <c r="C7661" s="89" t="s">
        <v>47</v>
      </c>
      <c r="D7661" s="90">
        <v>44912</v>
      </c>
      <c r="AC7661" s="89">
        <v>249.35268300000001</v>
      </c>
      <c r="AI7661" s="89">
        <v>519</v>
      </c>
    </row>
    <row r="7662" spans="1:35" s="89" customFormat="1" x14ac:dyDescent="0.45">
      <c r="A7662" s="89" t="s">
        <v>77</v>
      </c>
      <c r="B7662" s="89" t="s">
        <v>78</v>
      </c>
      <c r="C7662" s="89" t="s">
        <v>47</v>
      </c>
      <c r="D7662" s="90">
        <v>44913</v>
      </c>
      <c r="AC7662" s="89">
        <v>249.35268300000001</v>
      </c>
      <c r="AI7662" s="89">
        <v>519</v>
      </c>
    </row>
    <row r="7663" spans="1:35" s="89" customFormat="1" x14ac:dyDescent="0.45">
      <c r="A7663" s="89" t="s">
        <v>77</v>
      </c>
      <c r="B7663" s="89" t="s">
        <v>78</v>
      </c>
      <c r="C7663" s="89" t="s">
        <v>47</v>
      </c>
      <c r="D7663" s="90">
        <v>44914</v>
      </c>
      <c r="AC7663" s="89">
        <v>249.35268300000001</v>
      </c>
      <c r="AI7663" s="89">
        <v>519</v>
      </c>
    </row>
    <row r="7664" spans="1:35" s="89" customFormat="1" x14ac:dyDescent="0.45">
      <c r="A7664" s="89" t="s">
        <v>77</v>
      </c>
      <c r="B7664" s="89" t="s">
        <v>78</v>
      </c>
      <c r="C7664" s="89" t="s">
        <v>47</v>
      </c>
      <c r="D7664" s="90">
        <v>44915</v>
      </c>
      <c r="AC7664" s="89">
        <v>249.35268300000001</v>
      </c>
      <c r="AI7664" s="89">
        <v>519</v>
      </c>
    </row>
    <row r="7665" spans="1:35" s="89" customFormat="1" x14ac:dyDescent="0.45">
      <c r="A7665" s="89" t="s">
        <v>77</v>
      </c>
      <c r="B7665" s="89" t="s">
        <v>78</v>
      </c>
      <c r="C7665" s="89" t="s">
        <v>47</v>
      </c>
      <c r="D7665" s="90">
        <v>44916</v>
      </c>
      <c r="AC7665" s="89">
        <v>249.35268300000001</v>
      </c>
      <c r="AI7665" s="89">
        <v>519</v>
      </c>
    </row>
    <row r="7666" spans="1:35" s="89" customFormat="1" x14ac:dyDescent="0.45">
      <c r="A7666" s="89" t="s">
        <v>77</v>
      </c>
      <c r="B7666" s="89" t="s">
        <v>78</v>
      </c>
      <c r="C7666" s="89" t="s">
        <v>47</v>
      </c>
      <c r="D7666" s="90">
        <v>44917</v>
      </c>
      <c r="AC7666" s="89">
        <v>249.35268300000001</v>
      </c>
      <c r="AI7666" s="89">
        <v>519</v>
      </c>
    </row>
    <row r="7667" spans="1:35" s="89" customFormat="1" x14ac:dyDescent="0.45">
      <c r="A7667" s="89" t="s">
        <v>77</v>
      </c>
      <c r="B7667" s="89" t="s">
        <v>78</v>
      </c>
      <c r="C7667" s="89" t="s">
        <v>47</v>
      </c>
      <c r="D7667" s="90">
        <v>44918</v>
      </c>
      <c r="AC7667" s="89">
        <v>249.35268300000001</v>
      </c>
      <c r="AI7667" s="89">
        <v>519</v>
      </c>
    </row>
    <row r="7668" spans="1:35" s="89" customFormat="1" x14ac:dyDescent="0.45">
      <c r="A7668" s="89" t="s">
        <v>77</v>
      </c>
      <c r="B7668" s="89" t="s">
        <v>78</v>
      </c>
      <c r="C7668" s="89" t="s">
        <v>47</v>
      </c>
      <c r="D7668" s="90">
        <v>44919</v>
      </c>
      <c r="AC7668" s="89">
        <v>249.35268300000001</v>
      </c>
      <c r="AI7668" s="89">
        <v>519</v>
      </c>
    </row>
    <row r="7669" spans="1:35" s="89" customFormat="1" x14ac:dyDescent="0.45">
      <c r="A7669" s="89" t="s">
        <v>77</v>
      </c>
      <c r="B7669" s="89" t="s">
        <v>78</v>
      </c>
      <c r="C7669" s="89" t="s">
        <v>47</v>
      </c>
      <c r="D7669" s="90">
        <v>44920</v>
      </c>
      <c r="AC7669" s="89">
        <v>249.35268300000001</v>
      </c>
      <c r="AI7669" s="89">
        <v>519</v>
      </c>
    </row>
    <row r="7670" spans="1:35" s="89" customFormat="1" x14ac:dyDescent="0.45">
      <c r="A7670" s="89" t="s">
        <v>77</v>
      </c>
      <c r="B7670" s="89" t="s">
        <v>78</v>
      </c>
      <c r="C7670" s="89" t="s">
        <v>47</v>
      </c>
      <c r="D7670" s="90">
        <v>44921</v>
      </c>
      <c r="AC7670" s="89">
        <v>249.35268300000001</v>
      </c>
      <c r="AI7670" s="89">
        <v>519</v>
      </c>
    </row>
    <row r="7671" spans="1:35" s="89" customFormat="1" x14ac:dyDescent="0.45">
      <c r="A7671" s="89" t="s">
        <v>77</v>
      </c>
      <c r="B7671" s="89" t="s">
        <v>78</v>
      </c>
      <c r="C7671" s="89" t="s">
        <v>47</v>
      </c>
      <c r="D7671" s="90">
        <v>44922</v>
      </c>
      <c r="AC7671" s="89">
        <v>249.35268300000001</v>
      </c>
      <c r="AI7671" s="89">
        <v>519</v>
      </c>
    </row>
    <row r="7672" spans="1:35" s="89" customFormat="1" x14ac:dyDescent="0.45">
      <c r="A7672" s="89" t="s">
        <v>77</v>
      </c>
      <c r="B7672" s="89" t="s">
        <v>78</v>
      </c>
      <c r="C7672" s="89" t="s">
        <v>47</v>
      </c>
      <c r="D7672" s="90">
        <v>44923</v>
      </c>
      <c r="AC7672" s="89">
        <v>249.35268300000001</v>
      </c>
      <c r="AI7672" s="89">
        <v>519</v>
      </c>
    </row>
    <row r="7673" spans="1:35" s="89" customFormat="1" x14ac:dyDescent="0.45">
      <c r="A7673" s="89" t="s">
        <v>77</v>
      </c>
      <c r="B7673" s="89" t="s">
        <v>78</v>
      </c>
      <c r="C7673" s="89" t="s">
        <v>47</v>
      </c>
      <c r="D7673" s="90">
        <v>44924</v>
      </c>
      <c r="AC7673" s="89">
        <v>249.35268300000001</v>
      </c>
      <c r="AI7673" s="89">
        <v>519</v>
      </c>
    </row>
    <row r="7674" spans="1:35" s="89" customFormat="1" x14ac:dyDescent="0.45">
      <c r="A7674" s="89" t="s">
        <v>77</v>
      </c>
      <c r="B7674" s="89" t="s">
        <v>78</v>
      </c>
      <c r="C7674" s="89" t="s">
        <v>47</v>
      </c>
      <c r="D7674" s="90">
        <v>44925</v>
      </c>
      <c r="AC7674" s="89">
        <v>249.35268300000001</v>
      </c>
      <c r="AI7674" s="89">
        <v>519</v>
      </c>
    </row>
    <row r="7675" spans="1:35" s="89" customFormat="1" x14ac:dyDescent="0.45">
      <c r="A7675" s="89" t="s">
        <v>77</v>
      </c>
      <c r="B7675" s="89" t="s">
        <v>78</v>
      </c>
      <c r="C7675" s="89" t="s">
        <v>47</v>
      </c>
      <c r="D7675" s="90">
        <v>44926</v>
      </c>
      <c r="AI7675" s="89">
        <v>519</v>
      </c>
    </row>
    <row r="7676" spans="1:35" s="89" customFormat="1" x14ac:dyDescent="0.45">
      <c r="A7676" s="89" t="s">
        <v>79</v>
      </c>
      <c r="B7676" s="89" t="s">
        <v>80</v>
      </c>
      <c r="C7676" s="89" t="s">
        <v>48</v>
      </c>
      <c r="D7676" s="90">
        <v>44562</v>
      </c>
      <c r="AC7676" s="89">
        <v>99.740673999999999</v>
      </c>
      <c r="AI7676" s="89">
        <v>114.701775</v>
      </c>
    </row>
    <row r="7677" spans="1:35" s="89" customFormat="1" x14ac:dyDescent="0.45">
      <c r="A7677" s="89" t="s">
        <v>79</v>
      </c>
      <c r="B7677" s="89" t="s">
        <v>80</v>
      </c>
      <c r="C7677" s="89" t="s">
        <v>48</v>
      </c>
      <c r="D7677" s="90">
        <v>44563</v>
      </c>
      <c r="AC7677" s="89">
        <v>99.740673999999999</v>
      </c>
      <c r="AI7677" s="89">
        <v>114.701775</v>
      </c>
    </row>
    <row r="7678" spans="1:35" s="89" customFormat="1" x14ac:dyDescent="0.45">
      <c r="A7678" s="89" t="s">
        <v>79</v>
      </c>
      <c r="B7678" s="89" t="s">
        <v>80</v>
      </c>
      <c r="C7678" s="89" t="s">
        <v>48</v>
      </c>
      <c r="D7678" s="90">
        <v>44564</v>
      </c>
      <c r="AC7678" s="89">
        <v>99.740673999999999</v>
      </c>
      <c r="AI7678" s="89">
        <v>114.701775</v>
      </c>
    </row>
    <row r="7679" spans="1:35" s="89" customFormat="1" x14ac:dyDescent="0.45">
      <c r="A7679" s="89" t="s">
        <v>79</v>
      </c>
      <c r="B7679" s="89" t="s">
        <v>80</v>
      </c>
      <c r="C7679" s="89" t="s">
        <v>48</v>
      </c>
      <c r="D7679" s="90">
        <v>44565</v>
      </c>
      <c r="AC7679" s="89">
        <v>99.740673999999999</v>
      </c>
      <c r="AI7679" s="89">
        <v>114.701775</v>
      </c>
    </row>
    <row r="7680" spans="1:35" s="89" customFormat="1" x14ac:dyDescent="0.45">
      <c r="A7680" s="89" t="s">
        <v>79</v>
      </c>
      <c r="B7680" s="89" t="s">
        <v>80</v>
      </c>
      <c r="C7680" s="89" t="s">
        <v>48</v>
      </c>
      <c r="D7680" s="90">
        <v>44566</v>
      </c>
      <c r="AC7680" s="89">
        <v>99.740673999999999</v>
      </c>
      <c r="AI7680" s="89">
        <v>114.701775</v>
      </c>
    </row>
    <row r="7681" spans="1:35" s="89" customFormat="1" x14ac:dyDescent="0.45">
      <c r="A7681" s="89" t="s">
        <v>79</v>
      </c>
      <c r="B7681" s="89" t="s">
        <v>80</v>
      </c>
      <c r="C7681" s="89" t="s">
        <v>48</v>
      </c>
      <c r="D7681" s="90">
        <v>44567</v>
      </c>
      <c r="AC7681" s="89">
        <v>99.740673999999999</v>
      </c>
      <c r="AI7681" s="89">
        <v>114.701775</v>
      </c>
    </row>
    <row r="7682" spans="1:35" s="89" customFormat="1" x14ac:dyDescent="0.45">
      <c r="A7682" s="89" t="s">
        <v>79</v>
      </c>
      <c r="B7682" s="89" t="s">
        <v>80</v>
      </c>
      <c r="C7682" s="89" t="s">
        <v>48</v>
      </c>
      <c r="D7682" s="90">
        <v>44568</v>
      </c>
      <c r="AC7682" s="89">
        <v>99.740673999999999</v>
      </c>
      <c r="AI7682" s="89">
        <v>114.701775</v>
      </c>
    </row>
    <row r="7683" spans="1:35" s="89" customFormat="1" x14ac:dyDescent="0.45">
      <c r="A7683" s="89" t="s">
        <v>79</v>
      </c>
      <c r="B7683" s="89" t="s">
        <v>80</v>
      </c>
      <c r="C7683" s="89" t="s">
        <v>48</v>
      </c>
      <c r="D7683" s="90">
        <v>44569</v>
      </c>
      <c r="AC7683" s="89">
        <v>99.740673999999999</v>
      </c>
      <c r="AI7683" s="89">
        <v>114.701775</v>
      </c>
    </row>
    <row r="7684" spans="1:35" s="89" customFormat="1" x14ac:dyDescent="0.45">
      <c r="A7684" s="89" t="s">
        <v>79</v>
      </c>
      <c r="B7684" s="89" t="s">
        <v>80</v>
      </c>
      <c r="C7684" s="89" t="s">
        <v>48</v>
      </c>
      <c r="D7684" s="90">
        <v>44570</v>
      </c>
      <c r="AC7684" s="89">
        <v>99.740673999999999</v>
      </c>
      <c r="AI7684" s="89">
        <v>114.701775</v>
      </c>
    </row>
    <row r="7685" spans="1:35" s="89" customFormat="1" x14ac:dyDescent="0.45">
      <c r="A7685" s="89" t="s">
        <v>79</v>
      </c>
      <c r="B7685" s="89" t="s">
        <v>80</v>
      </c>
      <c r="C7685" s="89" t="s">
        <v>48</v>
      </c>
      <c r="D7685" s="90">
        <v>44571</v>
      </c>
      <c r="AC7685" s="89">
        <v>99.740673999999999</v>
      </c>
      <c r="AI7685" s="89">
        <v>114.701775</v>
      </c>
    </row>
    <row r="7686" spans="1:35" s="89" customFormat="1" x14ac:dyDescent="0.45">
      <c r="A7686" s="89" t="s">
        <v>79</v>
      </c>
      <c r="B7686" s="89" t="s">
        <v>80</v>
      </c>
      <c r="C7686" s="89" t="s">
        <v>48</v>
      </c>
      <c r="D7686" s="90">
        <v>44572</v>
      </c>
      <c r="AC7686" s="89">
        <v>99.740673999999999</v>
      </c>
      <c r="AI7686" s="89">
        <v>114.701775</v>
      </c>
    </row>
    <row r="7687" spans="1:35" s="89" customFormat="1" x14ac:dyDescent="0.45">
      <c r="A7687" s="89" t="s">
        <v>79</v>
      </c>
      <c r="B7687" s="89" t="s">
        <v>80</v>
      </c>
      <c r="C7687" s="89" t="s">
        <v>48</v>
      </c>
      <c r="D7687" s="90">
        <v>44573</v>
      </c>
      <c r="AC7687" s="89">
        <v>99.740673999999999</v>
      </c>
      <c r="AI7687" s="89">
        <v>114.701775</v>
      </c>
    </row>
    <row r="7688" spans="1:35" s="89" customFormat="1" x14ac:dyDescent="0.45">
      <c r="A7688" s="89" t="s">
        <v>79</v>
      </c>
      <c r="B7688" s="89" t="s">
        <v>80</v>
      </c>
      <c r="C7688" s="89" t="s">
        <v>48</v>
      </c>
      <c r="D7688" s="90">
        <v>44574</v>
      </c>
      <c r="AC7688" s="89">
        <v>99.740673999999999</v>
      </c>
      <c r="AI7688" s="89">
        <v>114.701775</v>
      </c>
    </row>
    <row r="7689" spans="1:35" s="89" customFormat="1" x14ac:dyDescent="0.45">
      <c r="A7689" s="89" t="s">
        <v>79</v>
      </c>
      <c r="B7689" s="89" t="s">
        <v>80</v>
      </c>
      <c r="C7689" s="89" t="s">
        <v>48</v>
      </c>
      <c r="D7689" s="90">
        <v>44575</v>
      </c>
      <c r="AC7689" s="89">
        <v>99.740673999999999</v>
      </c>
      <c r="AI7689" s="89">
        <v>114.701775</v>
      </c>
    </row>
    <row r="7690" spans="1:35" s="89" customFormat="1" x14ac:dyDescent="0.45">
      <c r="A7690" s="89" t="s">
        <v>79</v>
      </c>
      <c r="B7690" s="89" t="s">
        <v>80</v>
      </c>
      <c r="C7690" s="89" t="s">
        <v>48</v>
      </c>
      <c r="D7690" s="90">
        <v>44576</v>
      </c>
      <c r="AC7690" s="89">
        <v>99.740673999999999</v>
      </c>
      <c r="AI7690" s="89">
        <v>114.701775</v>
      </c>
    </row>
    <row r="7691" spans="1:35" s="89" customFormat="1" x14ac:dyDescent="0.45">
      <c r="A7691" s="89" t="s">
        <v>79</v>
      </c>
      <c r="B7691" s="89" t="s">
        <v>80</v>
      </c>
      <c r="C7691" s="89" t="s">
        <v>48</v>
      </c>
      <c r="D7691" s="90">
        <v>44577</v>
      </c>
      <c r="AC7691" s="89">
        <v>99.740673999999999</v>
      </c>
      <c r="AI7691" s="89">
        <v>114.701775</v>
      </c>
    </row>
    <row r="7692" spans="1:35" s="89" customFormat="1" x14ac:dyDescent="0.45">
      <c r="A7692" s="89" t="s">
        <v>79</v>
      </c>
      <c r="B7692" s="89" t="s">
        <v>80</v>
      </c>
      <c r="C7692" s="89" t="s">
        <v>48</v>
      </c>
      <c r="D7692" s="90">
        <v>44578</v>
      </c>
      <c r="AC7692" s="89">
        <v>99.740673999999999</v>
      </c>
      <c r="AI7692" s="89">
        <v>114.701775</v>
      </c>
    </row>
    <row r="7693" spans="1:35" s="89" customFormat="1" x14ac:dyDescent="0.45">
      <c r="A7693" s="89" t="s">
        <v>79</v>
      </c>
      <c r="B7693" s="89" t="s">
        <v>80</v>
      </c>
      <c r="C7693" s="89" t="s">
        <v>48</v>
      </c>
      <c r="D7693" s="90">
        <v>44579</v>
      </c>
      <c r="AC7693" s="89">
        <v>99.740673999999999</v>
      </c>
      <c r="AI7693" s="89">
        <v>114.701775</v>
      </c>
    </row>
    <row r="7694" spans="1:35" s="89" customFormat="1" x14ac:dyDescent="0.45">
      <c r="A7694" s="89" t="s">
        <v>79</v>
      </c>
      <c r="B7694" s="89" t="s">
        <v>80</v>
      </c>
      <c r="C7694" s="89" t="s">
        <v>48</v>
      </c>
      <c r="D7694" s="90">
        <v>44580</v>
      </c>
      <c r="AC7694" s="89">
        <v>99.740673999999999</v>
      </c>
      <c r="AI7694" s="89">
        <v>114.701775</v>
      </c>
    </row>
    <row r="7695" spans="1:35" s="89" customFormat="1" x14ac:dyDescent="0.45">
      <c r="A7695" s="89" t="s">
        <v>79</v>
      </c>
      <c r="B7695" s="89" t="s">
        <v>80</v>
      </c>
      <c r="C7695" s="89" t="s">
        <v>48</v>
      </c>
      <c r="D7695" s="90">
        <v>44581</v>
      </c>
      <c r="AC7695" s="89">
        <v>99.740673999999999</v>
      </c>
      <c r="AI7695" s="89">
        <v>114.701775</v>
      </c>
    </row>
    <row r="7696" spans="1:35" s="89" customFormat="1" x14ac:dyDescent="0.45">
      <c r="A7696" s="89" t="s">
        <v>79</v>
      </c>
      <c r="B7696" s="89" t="s">
        <v>80</v>
      </c>
      <c r="C7696" s="89" t="s">
        <v>48</v>
      </c>
      <c r="D7696" s="90">
        <v>44582</v>
      </c>
      <c r="AC7696" s="89">
        <v>99.740673999999999</v>
      </c>
      <c r="AI7696" s="89">
        <v>114.701775</v>
      </c>
    </row>
    <row r="7697" spans="1:35" s="89" customFormat="1" x14ac:dyDescent="0.45">
      <c r="A7697" s="89" t="s">
        <v>79</v>
      </c>
      <c r="B7697" s="89" t="s">
        <v>80</v>
      </c>
      <c r="C7697" s="89" t="s">
        <v>48</v>
      </c>
      <c r="D7697" s="90">
        <v>44583</v>
      </c>
      <c r="AC7697" s="89">
        <v>99.740673999999999</v>
      </c>
      <c r="AI7697" s="89">
        <v>114.701775</v>
      </c>
    </row>
    <row r="7698" spans="1:35" s="89" customFormat="1" x14ac:dyDescent="0.45">
      <c r="A7698" s="89" t="s">
        <v>79</v>
      </c>
      <c r="B7698" s="89" t="s">
        <v>80</v>
      </c>
      <c r="C7698" s="89" t="s">
        <v>48</v>
      </c>
      <c r="D7698" s="90">
        <v>44584</v>
      </c>
      <c r="AC7698" s="89">
        <v>99.740673999999999</v>
      </c>
      <c r="AI7698" s="89">
        <v>114.701775</v>
      </c>
    </row>
    <row r="7699" spans="1:35" s="89" customFormat="1" x14ac:dyDescent="0.45">
      <c r="A7699" s="89" t="s">
        <v>79</v>
      </c>
      <c r="B7699" s="89" t="s">
        <v>80</v>
      </c>
      <c r="C7699" s="89" t="s">
        <v>48</v>
      </c>
      <c r="D7699" s="90">
        <v>44585</v>
      </c>
      <c r="AC7699" s="89">
        <v>99.740673999999999</v>
      </c>
      <c r="AI7699" s="89">
        <v>114.701775</v>
      </c>
    </row>
    <row r="7700" spans="1:35" s="89" customFormat="1" x14ac:dyDescent="0.45">
      <c r="A7700" s="89" t="s">
        <v>79</v>
      </c>
      <c r="B7700" s="89" t="s">
        <v>80</v>
      </c>
      <c r="C7700" s="89" t="s">
        <v>48</v>
      </c>
      <c r="D7700" s="90">
        <v>44586</v>
      </c>
      <c r="AC7700" s="89">
        <v>99.740673999999999</v>
      </c>
      <c r="AI7700" s="89">
        <v>114.701775</v>
      </c>
    </row>
    <row r="7701" spans="1:35" s="89" customFormat="1" x14ac:dyDescent="0.45">
      <c r="A7701" s="89" t="s">
        <v>79</v>
      </c>
      <c r="B7701" s="89" t="s">
        <v>80</v>
      </c>
      <c r="C7701" s="89" t="s">
        <v>48</v>
      </c>
      <c r="D7701" s="90">
        <v>44587</v>
      </c>
      <c r="AC7701" s="89">
        <v>99.740673999999999</v>
      </c>
      <c r="AI7701" s="89">
        <v>114.701775</v>
      </c>
    </row>
    <row r="7702" spans="1:35" s="89" customFormat="1" x14ac:dyDescent="0.45">
      <c r="A7702" s="89" t="s">
        <v>79</v>
      </c>
      <c r="B7702" s="89" t="s">
        <v>80</v>
      </c>
      <c r="C7702" s="89" t="s">
        <v>48</v>
      </c>
      <c r="D7702" s="90">
        <v>44588</v>
      </c>
      <c r="AC7702" s="89">
        <v>99.740673999999999</v>
      </c>
      <c r="AI7702" s="89">
        <v>114.701775</v>
      </c>
    </row>
    <row r="7703" spans="1:35" s="89" customFormat="1" x14ac:dyDescent="0.45">
      <c r="A7703" s="89" t="s">
        <v>79</v>
      </c>
      <c r="B7703" s="89" t="s">
        <v>80</v>
      </c>
      <c r="C7703" s="89" t="s">
        <v>48</v>
      </c>
      <c r="D7703" s="90">
        <v>44589</v>
      </c>
      <c r="AC7703" s="89">
        <v>99.740673999999999</v>
      </c>
      <c r="AI7703" s="89">
        <v>114.701775</v>
      </c>
    </row>
    <row r="7704" spans="1:35" s="89" customFormat="1" x14ac:dyDescent="0.45">
      <c r="A7704" s="89" t="s">
        <v>79</v>
      </c>
      <c r="B7704" s="89" t="s">
        <v>80</v>
      </c>
      <c r="C7704" s="89" t="s">
        <v>48</v>
      </c>
      <c r="D7704" s="90">
        <v>44590</v>
      </c>
      <c r="AC7704" s="89">
        <v>99.740673999999999</v>
      </c>
      <c r="AI7704" s="89">
        <v>114.701775</v>
      </c>
    </row>
    <row r="7705" spans="1:35" s="89" customFormat="1" x14ac:dyDescent="0.45">
      <c r="A7705" s="89" t="s">
        <v>79</v>
      </c>
      <c r="B7705" s="89" t="s">
        <v>80</v>
      </c>
      <c r="C7705" s="89" t="s">
        <v>48</v>
      </c>
      <c r="D7705" s="90">
        <v>44591</v>
      </c>
      <c r="AC7705" s="89">
        <v>99.740673999999999</v>
      </c>
      <c r="AI7705" s="89">
        <v>114.701775</v>
      </c>
    </row>
    <row r="7706" spans="1:35" s="89" customFormat="1" x14ac:dyDescent="0.45">
      <c r="A7706" s="89" t="s">
        <v>79</v>
      </c>
      <c r="B7706" s="89" t="s">
        <v>80</v>
      </c>
      <c r="C7706" s="89" t="s">
        <v>48</v>
      </c>
      <c r="D7706" s="90">
        <v>44592</v>
      </c>
      <c r="AC7706" s="89">
        <v>99.740673999999999</v>
      </c>
      <c r="AI7706" s="89">
        <v>114.701775</v>
      </c>
    </row>
    <row r="7707" spans="1:35" s="89" customFormat="1" x14ac:dyDescent="0.45">
      <c r="A7707" s="89" t="s">
        <v>79</v>
      </c>
      <c r="B7707" s="89" t="s">
        <v>80</v>
      </c>
      <c r="C7707" s="89" t="s">
        <v>48</v>
      </c>
      <c r="D7707" s="90">
        <v>44593</v>
      </c>
      <c r="AC7707" s="89">
        <v>99.740673999999999</v>
      </c>
      <c r="AI7707" s="89">
        <v>114.701775</v>
      </c>
    </row>
    <row r="7708" spans="1:35" s="89" customFormat="1" x14ac:dyDescent="0.45">
      <c r="A7708" s="89" t="s">
        <v>79</v>
      </c>
      <c r="B7708" s="89" t="s">
        <v>80</v>
      </c>
      <c r="C7708" s="89" t="s">
        <v>48</v>
      </c>
      <c r="D7708" s="90">
        <v>44594</v>
      </c>
      <c r="AC7708" s="89">
        <v>99.740673999999999</v>
      </c>
      <c r="AI7708" s="89">
        <v>114.701775</v>
      </c>
    </row>
    <row r="7709" spans="1:35" s="89" customFormat="1" x14ac:dyDescent="0.45">
      <c r="A7709" s="89" t="s">
        <v>79</v>
      </c>
      <c r="B7709" s="89" t="s">
        <v>80</v>
      </c>
      <c r="C7709" s="89" t="s">
        <v>48</v>
      </c>
      <c r="D7709" s="90">
        <v>44595</v>
      </c>
      <c r="AC7709" s="89">
        <v>99.740673999999999</v>
      </c>
      <c r="AI7709" s="89">
        <v>114.701775</v>
      </c>
    </row>
    <row r="7710" spans="1:35" s="89" customFormat="1" x14ac:dyDescent="0.45">
      <c r="A7710" s="89" t="s">
        <v>79</v>
      </c>
      <c r="B7710" s="89" t="s">
        <v>80</v>
      </c>
      <c r="C7710" s="89" t="s">
        <v>48</v>
      </c>
      <c r="D7710" s="90">
        <v>44596</v>
      </c>
      <c r="AC7710" s="89">
        <v>99.740673999999999</v>
      </c>
      <c r="AI7710" s="89">
        <v>114.701775</v>
      </c>
    </row>
    <row r="7711" spans="1:35" s="89" customFormat="1" x14ac:dyDescent="0.45">
      <c r="A7711" s="89" t="s">
        <v>79</v>
      </c>
      <c r="B7711" s="89" t="s">
        <v>80</v>
      </c>
      <c r="C7711" s="89" t="s">
        <v>48</v>
      </c>
      <c r="D7711" s="90">
        <v>44597</v>
      </c>
      <c r="AC7711" s="89">
        <v>99.740673999999999</v>
      </c>
      <c r="AI7711" s="89">
        <v>114.701775</v>
      </c>
    </row>
    <row r="7712" spans="1:35" s="89" customFormat="1" x14ac:dyDescent="0.45">
      <c r="A7712" s="89" t="s">
        <v>79</v>
      </c>
      <c r="B7712" s="89" t="s">
        <v>80</v>
      </c>
      <c r="C7712" s="89" t="s">
        <v>48</v>
      </c>
      <c r="D7712" s="90">
        <v>44598</v>
      </c>
      <c r="AC7712" s="89">
        <v>99.740673999999999</v>
      </c>
      <c r="AI7712" s="89">
        <v>114.701775</v>
      </c>
    </row>
    <row r="7713" spans="1:35" s="89" customFormat="1" x14ac:dyDescent="0.45">
      <c r="A7713" s="89" t="s">
        <v>79</v>
      </c>
      <c r="B7713" s="89" t="s">
        <v>80</v>
      </c>
      <c r="C7713" s="89" t="s">
        <v>48</v>
      </c>
      <c r="D7713" s="90">
        <v>44599</v>
      </c>
      <c r="AC7713" s="89">
        <v>99.740673999999999</v>
      </c>
      <c r="AI7713" s="89">
        <v>114.701775</v>
      </c>
    </row>
    <row r="7714" spans="1:35" s="89" customFormat="1" x14ac:dyDescent="0.45">
      <c r="A7714" s="89" t="s">
        <v>79</v>
      </c>
      <c r="B7714" s="89" t="s">
        <v>80</v>
      </c>
      <c r="C7714" s="89" t="s">
        <v>48</v>
      </c>
      <c r="D7714" s="90">
        <v>44600</v>
      </c>
      <c r="AC7714" s="89">
        <v>99.740673999999999</v>
      </c>
      <c r="AI7714" s="89">
        <v>114.701775</v>
      </c>
    </row>
    <row r="7715" spans="1:35" s="89" customFormat="1" x14ac:dyDescent="0.45">
      <c r="A7715" s="89" t="s">
        <v>79</v>
      </c>
      <c r="B7715" s="89" t="s">
        <v>80</v>
      </c>
      <c r="C7715" s="89" t="s">
        <v>48</v>
      </c>
      <c r="D7715" s="90">
        <v>44601</v>
      </c>
      <c r="AC7715" s="89">
        <v>99.740673999999999</v>
      </c>
      <c r="AI7715" s="89">
        <v>114.701775</v>
      </c>
    </row>
    <row r="7716" spans="1:35" s="89" customFormat="1" x14ac:dyDescent="0.45">
      <c r="A7716" s="89" t="s">
        <v>79</v>
      </c>
      <c r="B7716" s="89" t="s">
        <v>80</v>
      </c>
      <c r="C7716" s="89" t="s">
        <v>48</v>
      </c>
      <c r="D7716" s="90">
        <v>44602</v>
      </c>
      <c r="AC7716" s="89">
        <v>99.740673999999999</v>
      </c>
      <c r="AI7716" s="89">
        <v>114.701775</v>
      </c>
    </row>
    <row r="7717" spans="1:35" s="89" customFormat="1" x14ac:dyDescent="0.45">
      <c r="A7717" s="89" t="s">
        <v>79</v>
      </c>
      <c r="B7717" s="89" t="s">
        <v>80</v>
      </c>
      <c r="C7717" s="89" t="s">
        <v>48</v>
      </c>
      <c r="D7717" s="90">
        <v>44603</v>
      </c>
      <c r="AC7717" s="89">
        <v>99.740673999999999</v>
      </c>
      <c r="AI7717" s="89">
        <v>114.701775</v>
      </c>
    </row>
    <row r="7718" spans="1:35" s="89" customFormat="1" x14ac:dyDescent="0.45">
      <c r="A7718" s="89" t="s">
        <v>79</v>
      </c>
      <c r="B7718" s="89" t="s">
        <v>80</v>
      </c>
      <c r="C7718" s="89" t="s">
        <v>48</v>
      </c>
      <c r="D7718" s="90">
        <v>44604</v>
      </c>
      <c r="AC7718" s="89">
        <v>99.740673999999999</v>
      </c>
      <c r="AI7718" s="89">
        <v>114.701775</v>
      </c>
    </row>
    <row r="7719" spans="1:35" s="89" customFormat="1" x14ac:dyDescent="0.45">
      <c r="A7719" s="89" t="s">
        <v>79</v>
      </c>
      <c r="B7719" s="89" t="s">
        <v>80</v>
      </c>
      <c r="C7719" s="89" t="s">
        <v>48</v>
      </c>
      <c r="D7719" s="90">
        <v>44605</v>
      </c>
      <c r="AC7719" s="89">
        <v>99.740673999999999</v>
      </c>
      <c r="AI7719" s="89">
        <v>114.701775</v>
      </c>
    </row>
    <row r="7720" spans="1:35" s="89" customFormat="1" x14ac:dyDescent="0.45">
      <c r="A7720" s="89" t="s">
        <v>79</v>
      </c>
      <c r="B7720" s="89" t="s">
        <v>80</v>
      </c>
      <c r="C7720" s="89" t="s">
        <v>48</v>
      </c>
      <c r="D7720" s="90">
        <v>44606</v>
      </c>
      <c r="AC7720" s="89">
        <v>99.740673999999999</v>
      </c>
      <c r="AI7720" s="89">
        <v>114.701775</v>
      </c>
    </row>
    <row r="7721" spans="1:35" s="89" customFormat="1" x14ac:dyDescent="0.45">
      <c r="A7721" s="89" t="s">
        <v>79</v>
      </c>
      <c r="B7721" s="89" t="s">
        <v>80</v>
      </c>
      <c r="C7721" s="89" t="s">
        <v>48</v>
      </c>
      <c r="D7721" s="90">
        <v>44607</v>
      </c>
      <c r="AC7721" s="89">
        <v>99.740673999999999</v>
      </c>
      <c r="AI7721" s="89">
        <v>114.701775</v>
      </c>
    </row>
    <row r="7722" spans="1:35" s="89" customFormat="1" x14ac:dyDescent="0.45">
      <c r="A7722" s="89" t="s">
        <v>79</v>
      </c>
      <c r="B7722" s="89" t="s">
        <v>80</v>
      </c>
      <c r="C7722" s="89" t="s">
        <v>48</v>
      </c>
      <c r="D7722" s="90">
        <v>44608</v>
      </c>
      <c r="AC7722" s="89">
        <v>99.740673999999999</v>
      </c>
      <c r="AI7722" s="89">
        <v>114.701775</v>
      </c>
    </row>
    <row r="7723" spans="1:35" s="89" customFormat="1" x14ac:dyDescent="0.45">
      <c r="A7723" s="89" t="s">
        <v>79</v>
      </c>
      <c r="B7723" s="89" t="s">
        <v>80</v>
      </c>
      <c r="C7723" s="89" t="s">
        <v>48</v>
      </c>
      <c r="D7723" s="90">
        <v>44609</v>
      </c>
      <c r="AC7723" s="89">
        <v>99.740673999999999</v>
      </c>
      <c r="AI7723" s="89">
        <v>114.701775</v>
      </c>
    </row>
    <row r="7724" spans="1:35" s="89" customFormat="1" x14ac:dyDescent="0.45">
      <c r="A7724" s="89" t="s">
        <v>79</v>
      </c>
      <c r="B7724" s="89" t="s">
        <v>80</v>
      </c>
      <c r="C7724" s="89" t="s">
        <v>48</v>
      </c>
      <c r="D7724" s="90">
        <v>44610</v>
      </c>
      <c r="AC7724" s="89">
        <v>99.740673999999999</v>
      </c>
      <c r="AI7724" s="89">
        <v>114.701775</v>
      </c>
    </row>
    <row r="7725" spans="1:35" s="89" customFormat="1" x14ac:dyDescent="0.45">
      <c r="A7725" s="89" t="s">
        <v>79</v>
      </c>
      <c r="B7725" s="89" t="s">
        <v>80</v>
      </c>
      <c r="C7725" s="89" t="s">
        <v>48</v>
      </c>
      <c r="D7725" s="90">
        <v>44611</v>
      </c>
      <c r="AC7725" s="89">
        <v>99.740673999999999</v>
      </c>
      <c r="AI7725" s="89">
        <v>114.701775</v>
      </c>
    </row>
    <row r="7726" spans="1:35" s="89" customFormat="1" x14ac:dyDescent="0.45">
      <c r="A7726" s="89" t="s">
        <v>79</v>
      </c>
      <c r="B7726" s="89" t="s">
        <v>80</v>
      </c>
      <c r="C7726" s="89" t="s">
        <v>48</v>
      </c>
      <c r="D7726" s="90">
        <v>44612</v>
      </c>
      <c r="AC7726" s="89">
        <v>99.740673999999999</v>
      </c>
      <c r="AI7726" s="89">
        <v>114.701775</v>
      </c>
    </row>
    <row r="7727" spans="1:35" s="89" customFormat="1" x14ac:dyDescent="0.45">
      <c r="A7727" s="89" t="s">
        <v>79</v>
      </c>
      <c r="B7727" s="89" t="s">
        <v>80</v>
      </c>
      <c r="C7727" s="89" t="s">
        <v>48</v>
      </c>
      <c r="D7727" s="90">
        <v>44613</v>
      </c>
      <c r="AC7727" s="89">
        <v>99.740673999999999</v>
      </c>
      <c r="AI7727" s="89">
        <v>114.701775</v>
      </c>
    </row>
    <row r="7728" spans="1:35" s="89" customFormat="1" x14ac:dyDescent="0.45">
      <c r="A7728" s="89" t="s">
        <v>79</v>
      </c>
      <c r="B7728" s="89" t="s">
        <v>80</v>
      </c>
      <c r="C7728" s="89" t="s">
        <v>48</v>
      </c>
      <c r="D7728" s="90">
        <v>44614</v>
      </c>
      <c r="AC7728" s="89">
        <v>99.740673999999999</v>
      </c>
      <c r="AI7728" s="89">
        <v>114.701775</v>
      </c>
    </row>
    <row r="7729" spans="1:35" s="89" customFormat="1" x14ac:dyDescent="0.45">
      <c r="A7729" s="89" t="s">
        <v>79</v>
      </c>
      <c r="B7729" s="89" t="s">
        <v>80</v>
      </c>
      <c r="C7729" s="89" t="s">
        <v>48</v>
      </c>
      <c r="D7729" s="90">
        <v>44615</v>
      </c>
      <c r="AC7729" s="89">
        <v>99.740673999999999</v>
      </c>
      <c r="AI7729" s="89">
        <v>114.701775</v>
      </c>
    </row>
    <row r="7730" spans="1:35" s="89" customFormat="1" x14ac:dyDescent="0.45">
      <c r="A7730" s="89" t="s">
        <v>79</v>
      </c>
      <c r="B7730" s="89" t="s">
        <v>80</v>
      </c>
      <c r="C7730" s="89" t="s">
        <v>48</v>
      </c>
      <c r="D7730" s="90">
        <v>44616</v>
      </c>
      <c r="AC7730" s="89">
        <v>99.740673999999999</v>
      </c>
      <c r="AI7730" s="89">
        <v>114.701775</v>
      </c>
    </row>
    <row r="7731" spans="1:35" s="89" customFormat="1" x14ac:dyDescent="0.45">
      <c r="A7731" s="89" t="s">
        <v>79</v>
      </c>
      <c r="B7731" s="89" t="s">
        <v>80</v>
      </c>
      <c r="C7731" s="89" t="s">
        <v>48</v>
      </c>
      <c r="D7731" s="90">
        <v>44617</v>
      </c>
      <c r="AC7731" s="89">
        <v>99.740673999999999</v>
      </c>
      <c r="AI7731" s="89">
        <v>114.701775</v>
      </c>
    </row>
    <row r="7732" spans="1:35" s="89" customFormat="1" x14ac:dyDescent="0.45">
      <c r="A7732" s="89" t="s">
        <v>79</v>
      </c>
      <c r="B7732" s="89" t="s">
        <v>80</v>
      </c>
      <c r="C7732" s="89" t="s">
        <v>48</v>
      </c>
      <c r="D7732" s="90">
        <v>44618</v>
      </c>
      <c r="AC7732" s="89">
        <v>99.740673999999999</v>
      </c>
      <c r="AI7732" s="89">
        <v>114.701775</v>
      </c>
    </row>
    <row r="7733" spans="1:35" s="89" customFormat="1" x14ac:dyDescent="0.45">
      <c r="A7733" s="89" t="s">
        <v>79</v>
      </c>
      <c r="B7733" s="89" t="s">
        <v>80</v>
      </c>
      <c r="C7733" s="89" t="s">
        <v>48</v>
      </c>
      <c r="D7733" s="90">
        <v>44619</v>
      </c>
      <c r="AC7733" s="89">
        <v>99.740673999999999</v>
      </c>
      <c r="AI7733" s="89">
        <v>114.701775</v>
      </c>
    </row>
    <row r="7734" spans="1:35" s="89" customFormat="1" x14ac:dyDescent="0.45">
      <c r="A7734" s="89" t="s">
        <v>79</v>
      </c>
      <c r="B7734" s="89" t="s">
        <v>80</v>
      </c>
      <c r="C7734" s="89" t="s">
        <v>48</v>
      </c>
      <c r="D7734" s="90">
        <v>44620</v>
      </c>
      <c r="AC7734" s="89">
        <v>99.740673999999999</v>
      </c>
      <c r="AI7734" s="89">
        <v>114.701775</v>
      </c>
    </row>
    <row r="7735" spans="1:35" s="89" customFormat="1" x14ac:dyDescent="0.45">
      <c r="A7735" s="89" t="s">
        <v>79</v>
      </c>
      <c r="B7735" s="89" t="s">
        <v>80</v>
      </c>
      <c r="C7735" s="89" t="s">
        <v>48</v>
      </c>
      <c r="D7735" s="90">
        <v>44621</v>
      </c>
      <c r="AC7735" s="89">
        <v>99.740673999999999</v>
      </c>
      <c r="AI7735" s="89">
        <v>114.701775</v>
      </c>
    </row>
    <row r="7736" spans="1:35" s="89" customFormat="1" x14ac:dyDescent="0.45">
      <c r="A7736" s="89" t="s">
        <v>79</v>
      </c>
      <c r="B7736" s="89" t="s">
        <v>80</v>
      </c>
      <c r="C7736" s="89" t="s">
        <v>48</v>
      </c>
      <c r="D7736" s="90">
        <v>44622</v>
      </c>
      <c r="AC7736" s="89">
        <v>99.740673999999999</v>
      </c>
      <c r="AI7736" s="89">
        <v>114.701775</v>
      </c>
    </row>
    <row r="7737" spans="1:35" s="89" customFormat="1" x14ac:dyDescent="0.45">
      <c r="A7737" s="89" t="s">
        <v>79</v>
      </c>
      <c r="B7737" s="89" t="s">
        <v>80</v>
      </c>
      <c r="C7737" s="89" t="s">
        <v>48</v>
      </c>
      <c r="D7737" s="90">
        <v>44623</v>
      </c>
      <c r="AC7737" s="89">
        <v>99.740673999999999</v>
      </c>
      <c r="AI7737" s="89">
        <v>114.701775</v>
      </c>
    </row>
    <row r="7738" spans="1:35" s="89" customFormat="1" x14ac:dyDescent="0.45">
      <c r="A7738" s="89" t="s">
        <v>79</v>
      </c>
      <c r="B7738" s="89" t="s">
        <v>80</v>
      </c>
      <c r="C7738" s="89" t="s">
        <v>48</v>
      </c>
      <c r="D7738" s="90">
        <v>44624</v>
      </c>
      <c r="AC7738" s="89">
        <v>99.740673999999999</v>
      </c>
      <c r="AI7738" s="89">
        <v>114.701775</v>
      </c>
    </row>
    <row r="7739" spans="1:35" s="89" customFormat="1" x14ac:dyDescent="0.45">
      <c r="A7739" s="89" t="s">
        <v>79</v>
      </c>
      <c r="B7739" s="89" t="s">
        <v>80</v>
      </c>
      <c r="C7739" s="89" t="s">
        <v>48</v>
      </c>
      <c r="D7739" s="90">
        <v>44625</v>
      </c>
      <c r="AC7739" s="89">
        <v>99.740673999999999</v>
      </c>
      <c r="AI7739" s="89">
        <v>114.701775</v>
      </c>
    </row>
    <row r="7740" spans="1:35" s="89" customFormat="1" x14ac:dyDescent="0.45">
      <c r="A7740" s="89" t="s">
        <v>79</v>
      </c>
      <c r="B7740" s="89" t="s">
        <v>80</v>
      </c>
      <c r="C7740" s="89" t="s">
        <v>48</v>
      </c>
      <c r="D7740" s="90">
        <v>44626</v>
      </c>
      <c r="AC7740" s="89">
        <v>99.740673999999999</v>
      </c>
      <c r="AI7740" s="89">
        <v>114.701775</v>
      </c>
    </row>
    <row r="7741" spans="1:35" s="89" customFormat="1" x14ac:dyDescent="0.45">
      <c r="A7741" s="89" t="s">
        <v>79</v>
      </c>
      <c r="B7741" s="89" t="s">
        <v>80</v>
      </c>
      <c r="C7741" s="89" t="s">
        <v>48</v>
      </c>
      <c r="D7741" s="90">
        <v>44627</v>
      </c>
      <c r="AC7741" s="89">
        <v>99.740673999999999</v>
      </c>
      <c r="AI7741" s="89">
        <v>114.701775</v>
      </c>
    </row>
    <row r="7742" spans="1:35" s="89" customFormat="1" x14ac:dyDescent="0.45">
      <c r="A7742" s="89" t="s">
        <v>79</v>
      </c>
      <c r="B7742" s="89" t="s">
        <v>80</v>
      </c>
      <c r="C7742" s="89" t="s">
        <v>48</v>
      </c>
      <c r="D7742" s="90">
        <v>44628</v>
      </c>
      <c r="AC7742" s="89">
        <v>99.740673999999999</v>
      </c>
      <c r="AI7742" s="89">
        <v>114.701775</v>
      </c>
    </row>
    <row r="7743" spans="1:35" s="89" customFormat="1" x14ac:dyDescent="0.45">
      <c r="A7743" s="89" t="s">
        <v>79</v>
      </c>
      <c r="B7743" s="89" t="s">
        <v>80</v>
      </c>
      <c r="C7743" s="89" t="s">
        <v>48</v>
      </c>
      <c r="D7743" s="90">
        <v>44629</v>
      </c>
      <c r="AC7743" s="89">
        <v>99.740673999999999</v>
      </c>
      <c r="AI7743" s="89">
        <v>114.701775</v>
      </c>
    </row>
    <row r="7744" spans="1:35" s="89" customFormat="1" x14ac:dyDescent="0.45">
      <c r="A7744" s="89" t="s">
        <v>79</v>
      </c>
      <c r="B7744" s="89" t="s">
        <v>80</v>
      </c>
      <c r="C7744" s="89" t="s">
        <v>48</v>
      </c>
      <c r="D7744" s="90">
        <v>44630</v>
      </c>
      <c r="AC7744" s="89">
        <v>99.740673999999999</v>
      </c>
      <c r="AI7744" s="89">
        <v>114.701775</v>
      </c>
    </row>
    <row r="7745" spans="1:35" s="89" customFormat="1" x14ac:dyDescent="0.45">
      <c r="A7745" s="89" t="s">
        <v>79</v>
      </c>
      <c r="B7745" s="89" t="s">
        <v>80</v>
      </c>
      <c r="C7745" s="89" t="s">
        <v>48</v>
      </c>
      <c r="D7745" s="90">
        <v>44631</v>
      </c>
      <c r="AC7745" s="89">
        <v>99.740673999999999</v>
      </c>
      <c r="AI7745" s="89">
        <v>114.701775</v>
      </c>
    </row>
    <row r="7746" spans="1:35" s="89" customFormat="1" x14ac:dyDescent="0.45">
      <c r="A7746" s="89" t="s">
        <v>79</v>
      </c>
      <c r="B7746" s="89" t="s">
        <v>80</v>
      </c>
      <c r="C7746" s="89" t="s">
        <v>48</v>
      </c>
      <c r="D7746" s="90">
        <v>44632</v>
      </c>
      <c r="AC7746" s="89">
        <v>99.740673999999999</v>
      </c>
      <c r="AI7746" s="89">
        <v>114.701775</v>
      </c>
    </row>
    <row r="7747" spans="1:35" s="89" customFormat="1" x14ac:dyDescent="0.45">
      <c r="A7747" s="89" t="s">
        <v>79</v>
      </c>
      <c r="B7747" s="89" t="s">
        <v>80</v>
      </c>
      <c r="C7747" s="89" t="s">
        <v>48</v>
      </c>
      <c r="D7747" s="90">
        <v>44633</v>
      </c>
      <c r="AC7747" s="89">
        <v>99.740673999999999</v>
      </c>
      <c r="AI7747" s="89">
        <v>114.701775</v>
      </c>
    </row>
    <row r="7748" spans="1:35" s="89" customFormat="1" x14ac:dyDescent="0.45">
      <c r="A7748" s="89" t="s">
        <v>79</v>
      </c>
      <c r="B7748" s="89" t="s">
        <v>80</v>
      </c>
      <c r="C7748" s="89" t="s">
        <v>48</v>
      </c>
      <c r="D7748" s="90">
        <v>44634</v>
      </c>
      <c r="AC7748" s="89">
        <v>99.740673999999999</v>
      </c>
      <c r="AI7748" s="89">
        <v>114.701775</v>
      </c>
    </row>
    <row r="7749" spans="1:35" s="89" customFormat="1" x14ac:dyDescent="0.45">
      <c r="A7749" s="89" t="s">
        <v>79</v>
      </c>
      <c r="B7749" s="89" t="s">
        <v>80</v>
      </c>
      <c r="C7749" s="89" t="s">
        <v>48</v>
      </c>
      <c r="D7749" s="90">
        <v>44635</v>
      </c>
      <c r="AC7749" s="89">
        <v>99.740673999999999</v>
      </c>
      <c r="AI7749" s="89">
        <v>114.701775</v>
      </c>
    </row>
    <row r="7750" spans="1:35" s="89" customFormat="1" x14ac:dyDescent="0.45">
      <c r="A7750" s="89" t="s">
        <v>79</v>
      </c>
      <c r="B7750" s="89" t="s">
        <v>80</v>
      </c>
      <c r="C7750" s="89" t="s">
        <v>48</v>
      </c>
      <c r="D7750" s="90">
        <v>44636</v>
      </c>
      <c r="AC7750" s="89">
        <v>99.740673999999999</v>
      </c>
      <c r="AI7750" s="89">
        <v>114.701775</v>
      </c>
    </row>
    <row r="7751" spans="1:35" s="89" customFormat="1" x14ac:dyDescent="0.45">
      <c r="A7751" s="89" t="s">
        <v>79</v>
      </c>
      <c r="B7751" s="89" t="s">
        <v>80</v>
      </c>
      <c r="C7751" s="89" t="s">
        <v>48</v>
      </c>
      <c r="D7751" s="90">
        <v>44637</v>
      </c>
      <c r="AC7751" s="89">
        <v>99.740673999999999</v>
      </c>
      <c r="AI7751" s="89">
        <v>114.701775</v>
      </c>
    </row>
    <row r="7752" spans="1:35" s="89" customFormat="1" x14ac:dyDescent="0.45">
      <c r="A7752" s="89" t="s">
        <v>79</v>
      </c>
      <c r="B7752" s="89" t="s">
        <v>80</v>
      </c>
      <c r="C7752" s="89" t="s">
        <v>48</v>
      </c>
      <c r="D7752" s="90">
        <v>44638</v>
      </c>
      <c r="AC7752" s="89">
        <v>99.740673999999999</v>
      </c>
      <c r="AI7752" s="89">
        <v>114.701775</v>
      </c>
    </row>
    <row r="7753" spans="1:35" s="89" customFormat="1" x14ac:dyDescent="0.45">
      <c r="A7753" s="89" t="s">
        <v>79</v>
      </c>
      <c r="B7753" s="89" t="s">
        <v>80</v>
      </c>
      <c r="C7753" s="89" t="s">
        <v>48</v>
      </c>
      <c r="D7753" s="90">
        <v>44639</v>
      </c>
      <c r="AC7753" s="89">
        <v>99.740673999999999</v>
      </c>
      <c r="AI7753" s="89">
        <v>114.701775</v>
      </c>
    </row>
    <row r="7754" spans="1:35" s="89" customFormat="1" x14ac:dyDescent="0.45">
      <c r="A7754" s="89" t="s">
        <v>79</v>
      </c>
      <c r="B7754" s="89" t="s">
        <v>80</v>
      </c>
      <c r="C7754" s="89" t="s">
        <v>48</v>
      </c>
      <c r="D7754" s="90">
        <v>44640</v>
      </c>
      <c r="AC7754" s="89">
        <v>99.740673999999999</v>
      </c>
      <c r="AI7754" s="89">
        <v>114.701775</v>
      </c>
    </row>
    <row r="7755" spans="1:35" s="89" customFormat="1" x14ac:dyDescent="0.45">
      <c r="A7755" s="89" t="s">
        <v>79</v>
      </c>
      <c r="B7755" s="89" t="s">
        <v>80</v>
      </c>
      <c r="C7755" s="89" t="s">
        <v>48</v>
      </c>
      <c r="D7755" s="90">
        <v>44641</v>
      </c>
      <c r="AC7755" s="89">
        <v>99.740673999999999</v>
      </c>
      <c r="AI7755" s="89">
        <v>114.701775</v>
      </c>
    </row>
    <row r="7756" spans="1:35" s="89" customFormat="1" x14ac:dyDescent="0.45">
      <c r="A7756" s="89" t="s">
        <v>79</v>
      </c>
      <c r="B7756" s="89" t="s">
        <v>80</v>
      </c>
      <c r="C7756" s="89" t="s">
        <v>48</v>
      </c>
      <c r="D7756" s="90">
        <v>44642</v>
      </c>
      <c r="AC7756" s="89">
        <v>99.740673999999999</v>
      </c>
      <c r="AI7756" s="89">
        <v>114.701775</v>
      </c>
    </row>
    <row r="7757" spans="1:35" s="89" customFormat="1" x14ac:dyDescent="0.45">
      <c r="A7757" s="89" t="s">
        <v>79</v>
      </c>
      <c r="B7757" s="89" t="s">
        <v>80</v>
      </c>
      <c r="C7757" s="89" t="s">
        <v>48</v>
      </c>
      <c r="D7757" s="90">
        <v>44643</v>
      </c>
      <c r="AC7757" s="89">
        <v>99.740673999999999</v>
      </c>
      <c r="AI7757" s="89">
        <v>114.701775</v>
      </c>
    </row>
    <row r="7758" spans="1:35" s="89" customFormat="1" x14ac:dyDescent="0.45">
      <c r="A7758" s="89" t="s">
        <v>79</v>
      </c>
      <c r="B7758" s="89" t="s">
        <v>80</v>
      </c>
      <c r="C7758" s="89" t="s">
        <v>48</v>
      </c>
      <c r="D7758" s="90">
        <v>44644</v>
      </c>
      <c r="AC7758" s="89">
        <v>99.740673999999999</v>
      </c>
      <c r="AI7758" s="89">
        <v>114.701775</v>
      </c>
    </row>
    <row r="7759" spans="1:35" s="89" customFormat="1" x14ac:dyDescent="0.45">
      <c r="A7759" s="89" t="s">
        <v>79</v>
      </c>
      <c r="B7759" s="89" t="s">
        <v>80</v>
      </c>
      <c r="C7759" s="89" t="s">
        <v>48</v>
      </c>
      <c r="D7759" s="90">
        <v>44645</v>
      </c>
      <c r="AC7759" s="89">
        <v>99.740673999999999</v>
      </c>
      <c r="AI7759" s="89">
        <v>114.701775</v>
      </c>
    </row>
    <row r="7760" spans="1:35" s="89" customFormat="1" x14ac:dyDescent="0.45">
      <c r="A7760" s="89" t="s">
        <v>79</v>
      </c>
      <c r="B7760" s="89" t="s">
        <v>80</v>
      </c>
      <c r="C7760" s="89" t="s">
        <v>48</v>
      </c>
      <c r="D7760" s="90">
        <v>44646</v>
      </c>
      <c r="AC7760" s="89">
        <v>95.584812580000005</v>
      </c>
      <c r="AI7760" s="89">
        <v>109.9225344</v>
      </c>
    </row>
    <row r="7761" spans="1:35" s="89" customFormat="1" x14ac:dyDescent="0.45">
      <c r="A7761" s="89" t="s">
        <v>79</v>
      </c>
      <c r="B7761" s="89" t="s">
        <v>80</v>
      </c>
      <c r="C7761" s="89" t="s">
        <v>48</v>
      </c>
      <c r="D7761" s="90">
        <v>44647</v>
      </c>
      <c r="AC7761" s="89">
        <v>99.740673999999999</v>
      </c>
      <c r="AI7761" s="89">
        <v>114.701775</v>
      </c>
    </row>
    <row r="7762" spans="1:35" s="89" customFormat="1" x14ac:dyDescent="0.45">
      <c r="A7762" s="89" t="s">
        <v>79</v>
      </c>
      <c r="B7762" s="89" t="s">
        <v>80</v>
      </c>
      <c r="C7762" s="89" t="s">
        <v>48</v>
      </c>
      <c r="D7762" s="90">
        <v>44648</v>
      </c>
      <c r="AC7762" s="89">
        <v>99.740673999999999</v>
      </c>
      <c r="AI7762" s="89">
        <v>114.701775</v>
      </c>
    </row>
    <row r="7763" spans="1:35" s="89" customFormat="1" x14ac:dyDescent="0.45">
      <c r="A7763" s="89" t="s">
        <v>79</v>
      </c>
      <c r="B7763" s="89" t="s">
        <v>80</v>
      </c>
      <c r="C7763" s="89" t="s">
        <v>48</v>
      </c>
      <c r="D7763" s="90">
        <v>44649</v>
      </c>
      <c r="AC7763" s="89">
        <v>99.740673999999999</v>
      </c>
      <c r="AI7763" s="89">
        <v>114.701775</v>
      </c>
    </row>
    <row r="7764" spans="1:35" s="89" customFormat="1" x14ac:dyDescent="0.45">
      <c r="A7764" s="89" t="s">
        <v>79</v>
      </c>
      <c r="B7764" s="89" t="s">
        <v>80</v>
      </c>
      <c r="C7764" s="89" t="s">
        <v>48</v>
      </c>
      <c r="D7764" s="90">
        <v>44650</v>
      </c>
      <c r="AC7764" s="89">
        <v>99.740673999999999</v>
      </c>
      <c r="AI7764" s="89">
        <v>114.701775</v>
      </c>
    </row>
    <row r="7765" spans="1:35" s="89" customFormat="1" x14ac:dyDescent="0.45">
      <c r="A7765" s="89" t="s">
        <v>79</v>
      </c>
      <c r="B7765" s="89" t="s">
        <v>80</v>
      </c>
      <c r="C7765" s="89" t="s">
        <v>48</v>
      </c>
      <c r="D7765" s="90">
        <v>44651</v>
      </c>
      <c r="AC7765" s="89">
        <v>99.740673999999999</v>
      </c>
      <c r="AI7765" s="89">
        <v>114.701775</v>
      </c>
    </row>
    <row r="7766" spans="1:35" s="89" customFormat="1" x14ac:dyDescent="0.45">
      <c r="A7766" s="89" t="s">
        <v>79</v>
      </c>
      <c r="B7766" s="89" t="s">
        <v>80</v>
      </c>
      <c r="C7766" s="89" t="s">
        <v>48</v>
      </c>
      <c r="D7766" s="90">
        <v>44652</v>
      </c>
      <c r="AC7766" s="89">
        <v>105</v>
      </c>
      <c r="AI7766" s="89">
        <v>130</v>
      </c>
    </row>
    <row r="7767" spans="1:35" s="89" customFormat="1" x14ac:dyDescent="0.45">
      <c r="A7767" s="89" t="s">
        <v>79</v>
      </c>
      <c r="B7767" s="89" t="s">
        <v>80</v>
      </c>
      <c r="C7767" s="89" t="s">
        <v>48</v>
      </c>
      <c r="D7767" s="90">
        <v>44653</v>
      </c>
      <c r="AC7767" s="89">
        <v>105</v>
      </c>
      <c r="AI7767" s="89">
        <v>130</v>
      </c>
    </row>
    <row r="7768" spans="1:35" s="89" customFormat="1" x14ac:dyDescent="0.45">
      <c r="A7768" s="89" t="s">
        <v>79</v>
      </c>
      <c r="B7768" s="89" t="s">
        <v>80</v>
      </c>
      <c r="C7768" s="89" t="s">
        <v>48</v>
      </c>
      <c r="D7768" s="90">
        <v>44654</v>
      </c>
      <c r="AC7768" s="89">
        <v>105</v>
      </c>
      <c r="AI7768" s="89">
        <v>130</v>
      </c>
    </row>
    <row r="7769" spans="1:35" s="89" customFormat="1" x14ac:dyDescent="0.45">
      <c r="A7769" s="89" t="s">
        <v>79</v>
      </c>
      <c r="B7769" s="89" t="s">
        <v>80</v>
      </c>
      <c r="C7769" s="89" t="s">
        <v>48</v>
      </c>
      <c r="D7769" s="90">
        <v>44655</v>
      </c>
      <c r="AC7769" s="89">
        <v>105</v>
      </c>
      <c r="AI7769" s="89">
        <v>130</v>
      </c>
    </row>
    <row r="7770" spans="1:35" s="89" customFormat="1" x14ac:dyDescent="0.45">
      <c r="A7770" s="89" t="s">
        <v>79</v>
      </c>
      <c r="B7770" s="89" t="s">
        <v>80</v>
      </c>
      <c r="C7770" s="89" t="s">
        <v>48</v>
      </c>
      <c r="D7770" s="90">
        <v>44656</v>
      </c>
      <c r="AC7770" s="89">
        <v>105</v>
      </c>
      <c r="AI7770" s="89">
        <v>130</v>
      </c>
    </row>
    <row r="7771" spans="1:35" s="89" customFormat="1" x14ac:dyDescent="0.45">
      <c r="A7771" s="89" t="s">
        <v>79</v>
      </c>
      <c r="B7771" s="89" t="s">
        <v>80</v>
      </c>
      <c r="C7771" s="89" t="s">
        <v>48</v>
      </c>
      <c r="D7771" s="90">
        <v>44657</v>
      </c>
      <c r="AC7771" s="89">
        <v>105</v>
      </c>
      <c r="AI7771" s="89">
        <v>130</v>
      </c>
    </row>
    <row r="7772" spans="1:35" s="89" customFormat="1" x14ac:dyDescent="0.45">
      <c r="A7772" s="89" t="s">
        <v>79</v>
      </c>
      <c r="B7772" s="89" t="s">
        <v>80</v>
      </c>
      <c r="C7772" s="89" t="s">
        <v>48</v>
      </c>
      <c r="D7772" s="90">
        <v>44658</v>
      </c>
      <c r="AC7772" s="89">
        <v>105</v>
      </c>
      <c r="AI7772" s="89">
        <v>130</v>
      </c>
    </row>
    <row r="7773" spans="1:35" s="89" customFormat="1" x14ac:dyDescent="0.45">
      <c r="A7773" s="89" t="s">
        <v>79</v>
      </c>
      <c r="B7773" s="89" t="s">
        <v>80</v>
      </c>
      <c r="C7773" s="89" t="s">
        <v>48</v>
      </c>
      <c r="D7773" s="90">
        <v>44659</v>
      </c>
      <c r="AC7773" s="89">
        <v>105</v>
      </c>
      <c r="AI7773" s="89">
        <v>130</v>
      </c>
    </row>
    <row r="7774" spans="1:35" s="89" customFormat="1" x14ac:dyDescent="0.45">
      <c r="A7774" s="89" t="s">
        <v>79</v>
      </c>
      <c r="B7774" s="89" t="s">
        <v>80</v>
      </c>
      <c r="C7774" s="89" t="s">
        <v>48</v>
      </c>
      <c r="D7774" s="90">
        <v>44660</v>
      </c>
      <c r="AC7774" s="89">
        <v>105</v>
      </c>
      <c r="AI7774" s="89">
        <v>130</v>
      </c>
    </row>
    <row r="7775" spans="1:35" s="89" customFormat="1" x14ac:dyDescent="0.45">
      <c r="A7775" s="89" t="s">
        <v>79</v>
      </c>
      <c r="B7775" s="89" t="s">
        <v>80</v>
      </c>
      <c r="C7775" s="89" t="s">
        <v>48</v>
      </c>
      <c r="D7775" s="90">
        <v>44661</v>
      </c>
      <c r="AC7775" s="89">
        <v>105</v>
      </c>
      <c r="AI7775" s="89">
        <v>130</v>
      </c>
    </row>
    <row r="7776" spans="1:35" s="89" customFormat="1" x14ac:dyDescent="0.45">
      <c r="A7776" s="89" t="s">
        <v>79</v>
      </c>
      <c r="B7776" s="89" t="s">
        <v>80</v>
      </c>
      <c r="C7776" s="89" t="s">
        <v>48</v>
      </c>
      <c r="D7776" s="90">
        <v>44662</v>
      </c>
      <c r="AC7776" s="89">
        <v>105</v>
      </c>
      <c r="AI7776" s="89">
        <v>130</v>
      </c>
    </row>
    <row r="7777" spans="1:35" s="89" customFormat="1" x14ac:dyDescent="0.45">
      <c r="A7777" s="89" t="s">
        <v>79</v>
      </c>
      <c r="B7777" s="89" t="s">
        <v>80</v>
      </c>
      <c r="C7777" s="89" t="s">
        <v>48</v>
      </c>
      <c r="D7777" s="90">
        <v>44663</v>
      </c>
      <c r="AC7777" s="89">
        <v>105</v>
      </c>
      <c r="AI7777" s="89">
        <v>130</v>
      </c>
    </row>
    <row r="7778" spans="1:35" s="89" customFormat="1" x14ac:dyDescent="0.45">
      <c r="A7778" s="89" t="s">
        <v>79</v>
      </c>
      <c r="B7778" s="89" t="s">
        <v>80</v>
      </c>
      <c r="C7778" s="89" t="s">
        <v>48</v>
      </c>
      <c r="D7778" s="90">
        <v>44664</v>
      </c>
      <c r="AC7778" s="89">
        <v>105</v>
      </c>
      <c r="AI7778" s="89">
        <v>130</v>
      </c>
    </row>
    <row r="7779" spans="1:35" s="89" customFormat="1" x14ac:dyDescent="0.45">
      <c r="A7779" s="89" t="s">
        <v>79</v>
      </c>
      <c r="B7779" s="89" t="s">
        <v>80</v>
      </c>
      <c r="C7779" s="89" t="s">
        <v>48</v>
      </c>
      <c r="D7779" s="90">
        <v>44665</v>
      </c>
      <c r="AC7779" s="89">
        <v>105</v>
      </c>
      <c r="AI7779" s="89">
        <v>130</v>
      </c>
    </row>
    <row r="7780" spans="1:35" s="89" customFormat="1" x14ac:dyDescent="0.45">
      <c r="A7780" s="89" t="s">
        <v>79</v>
      </c>
      <c r="B7780" s="89" t="s">
        <v>80</v>
      </c>
      <c r="C7780" s="89" t="s">
        <v>48</v>
      </c>
      <c r="D7780" s="90">
        <v>44666</v>
      </c>
      <c r="AC7780" s="89">
        <v>105</v>
      </c>
      <c r="AI7780" s="89">
        <v>130</v>
      </c>
    </row>
    <row r="7781" spans="1:35" s="89" customFormat="1" x14ac:dyDescent="0.45">
      <c r="A7781" s="89" t="s">
        <v>79</v>
      </c>
      <c r="B7781" s="89" t="s">
        <v>80</v>
      </c>
      <c r="C7781" s="89" t="s">
        <v>48</v>
      </c>
      <c r="D7781" s="90">
        <v>44667</v>
      </c>
      <c r="AC7781" s="89">
        <v>105</v>
      </c>
      <c r="AI7781" s="89">
        <v>130</v>
      </c>
    </row>
    <row r="7782" spans="1:35" s="89" customFormat="1" x14ac:dyDescent="0.45">
      <c r="A7782" s="89" t="s">
        <v>79</v>
      </c>
      <c r="B7782" s="89" t="s">
        <v>80</v>
      </c>
      <c r="C7782" s="89" t="s">
        <v>48</v>
      </c>
      <c r="D7782" s="90">
        <v>44668</v>
      </c>
      <c r="AC7782" s="89">
        <v>105</v>
      </c>
      <c r="AI7782" s="89">
        <v>130</v>
      </c>
    </row>
    <row r="7783" spans="1:35" s="89" customFormat="1" x14ac:dyDescent="0.45">
      <c r="A7783" s="89" t="s">
        <v>79</v>
      </c>
      <c r="B7783" s="89" t="s">
        <v>80</v>
      </c>
      <c r="C7783" s="89" t="s">
        <v>48</v>
      </c>
      <c r="D7783" s="90">
        <v>44669</v>
      </c>
      <c r="AC7783" s="89">
        <v>105</v>
      </c>
      <c r="AI7783" s="89">
        <v>130</v>
      </c>
    </row>
    <row r="7784" spans="1:35" s="89" customFormat="1" x14ac:dyDescent="0.45">
      <c r="A7784" s="89" t="s">
        <v>79</v>
      </c>
      <c r="B7784" s="89" t="s">
        <v>80</v>
      </c>
      <c r="C7784" s="89" t="s">
        <v>48</v>
      </c>
      <c r="D7784" s="90">
        <v>44670</v>
      </c>
      <c r="AC7784" s="89">
        <v>105</v>
      </c>
      <c r="AI7784" s="89">
        <v>130</v>
      </c>
    </row>
    <row r="7785" spans="1:35" s="89" customFormat="1" x14ac:dyDescent="0.45">
      <c r="A7785" s="89" t="s">
        <v>79</v>
      </c>
      <c r="B7785" s="89" t="s">
        <v>80</v>
      </c>
      <c r="C7785" s="89" t="s">
        <v>48</v>
      </c>
      <c r="D7785" s="90">
        <v>44671</v>
      </c>
      <c r="AC7785" s="89">
        <v>105</v>
      </c>
      <c r="AI7785" s="89">
        <v>130</v>
      </c>
    </row>
    <row r="7786" spans="1:35" s="89" customFormat="1" x14ac:dyDescent="0.45">
      <c r="A7786" s="89" t="s">
        <v>79</v>
      </c>
      <c r="B7786" s="89" t="s">
        <v>80</v>
      </c>
      <c r="C7786" s="89" t="s">
        <v>48</v>
      </c>
      <c r="D7786" s="90">
        <v>44672</v>
      </c>
      <c r="AC7786" s="89">
        <v>105</v>
      </c>
      <c r="AI7786" s="89">
        <v>130</v>
      </c>
    </row>
    <row r="7787" spans="1:35" s="89" customFormat="1" x14ac:dyDescent="0.45">
      <c r="A7787" s="89" t="s">
        <v>79</v>
      </c>
      <c r="B7787" s="89" t="s">
        <v>80</v>
      </c>
      <c r="C7787" s="89" t="s">
        <v>48</v>
      </c>
      <c r="D7787" s="90">
        <v>44673</v>
      </c>
      <c r="AC7787" s="89">
        <v>105</v>
      </c>
      <c r="AI7787" s="89">
        <v>130</v>
      </c>
    </row>
    <row r="7788" spans="1:35" s="89" customFormat="1" x14ac:dyDescent="0.45">
      <c r="A7788" s="89" t="s">
        <v>79</v>
      </c>
      <c r="B7788" s="89" t="s">
        <v>80</v>
      </c>
      <c r="C7788" s="89" t="s">
        <v>48</v>
      </c>
      <c r="D7788" s="90">
        <v>44674</v>
      </c>
      <c r="AC7788" s="89">
        <v>105</v>
      </c>
      <c r="AI7788" s="89">
        <v>130</v>
      </c>
    </row>
    <row r="7789" spans="1:35" s="89" customFormat="1" x14ac:dyDescent="0.45">
      <c r="A7789" s="89" t="s">
        <v>79</v>
      </c>
      <c r="B7789" s="89" t="s">
        <v>80</v>
      </c>
      <c r="C7789" s="89" t="s">
        <v>48</v>
      </c>
      <c r="D7789" s="90">
        <v>44675</v>
      </c>
      <c r="AC7789" s="89">
        <v>105</v>
      </c>
      <c r="AI7789" s="89">
        <v>130</v>
      </c>
    </row>
    <row r="7790" spans="1:35" s="89" customFormat="1" x14ac:dyDescent="0.45">
      <c r="A7790" s="89" t="s">
        <v>79</v>
      </c>
      <c r="B7790" s="89" t="s">
        <v>80</v>
      </c>
      <c r="C7790" s="89" t="s">
        <v>48</v>
      </c>
      <c r="D7790" s="90">
        <v>44676</v>
      </c>
      <c r="AC7790" s="89">
        <v>105</v>
      </c>
      <c r="AI7790" s="89">
        <v>130</v>
      </c>
    </row>
    <row r="7791" spans="1:35" s="89" customFormat="1" x14ac:dyDescent="0.45">
      <c r="A7791" s="89" t="s">
        <v>79</v>
      </c>
      <c r="B7791" s="89" t="s">
        <v>80</v>
      </c>
      <c r="C7791" s="89" t="s">
        <v>48</v>
      </c>
      <c r="D7791" s="90">
        <v>44677</v>
      </c>
      <c r="AC7791" s="89">
        <v>105</v>
      </c>
      <c r="AI7791" s="89">
        <v>130</v>
      </c>
    </row>
    <row r="7792" spans="1:35" s="89" customFormat="1" x14ac:dyDescent="0.45">
      <c r="A7792" s="89" t="s">
        <v>79</v>
      </c>
      <c r="B7792" s="89" t="s">
        <v>80</v>
      </c>
      <c r="C7792" s="89" t="s">
        <v>48</v>
      </c>
      <c r="D7792" s="90">
        <v>44678</v>
      </c>
      <c r="AC7792" s="89">
        <v>105</v>
      </c>
      <c r="AI7792" s="89">
        <v>130</v>
      </c>
    </row>
    <row r="7793" spans="1:35" s="89" customFormat="1" x14ac:dyDescent="0.45">
      <c r="A7793" s="89" t="s">
        <v>79</v>
      </c>
      <c r="B7793" s="89" t="s">
        <v>80</v>
      </c>
      <c r="C7793" s="89" t="s">
        <v>48</v>
      </c>
      <c r="D7793" s="90">
        <v>44679</v>
      </c>
      <c r="AC7793" s="89">
        <v>105</v>
      </c>
      <c r="AI7793" s="89">
        <v>130</v>
      </c>
    </row>
    <row r="7794" spans="1:35" s="89" customFormat="1" x14ac:dyDescent="0.45">
      <c r="A7794" s="89" t="s">
        <v>79</v>
      </c>
      <c r="B7794" s="89" t="s">
        <v>80</v>
      </c>
      <c r="C7794" s="89" t="s">
        <v>48</v>
      </c>
      <c r="D7794" s="90">
        <v>44680</v>
      </c>
      <c r="AC7794" s="89">
        <v>105</v>
      </c>
      <c r="AI7794" s="89">
        <v>130</v>
      </c>
    </row>
    <row r="7795" spans="1:35" s="89" customFormat="1" x14ac:dyDescent="0.45">
      <c r="A7795" s="89" t="s">
        <v>79</v>
      </c>
      <c r="B7795" s="89" t="s">
        <v>80</v>
      </c>
      <c r="C7795" s="89" t="s">
        <v>48</v>
      </c>
      <c r="D7795" s="90">
        <v>44681</v>
      </c>
      <c r="AC7795" s="89">
        <v>105</v>
      </c>
      <c r="AI7795" s="89">
        <v>130</v>
      </c>
    </row>
    <row r="7796" spans="1:35" s="89" customFormat="1" x14ac:dyDescent="0.45">
      <c r="A7796" s="89" t="s">
        <v>79</v>
      </c>
      <c r="B7796" s="89" t="s">
        <v>80</v>
      </c>
      <c r="C7796" s="89" t="s">
        <v>48</v>
      </c>
      <c r="D7796" s="90">
        <v>44682</v>
      </c>
      <c r="AC7796" s="89">
        <v>105</v>
      </c>
      <c r="AI7796" s="89">
        <v>130</v>
      </c>
    </row>
    <row r="7797" spans="1:35" s="89" customFormat="1" x14ac:dyDescent="0.45">
      <c r="A7797" s="89" t="s">
        <v>79</v>
      </c>
      <c r="B7797" s="89" t="s">
        <v>80</v>
      </c>
      <c r="C7797" s="89" t="s">
        <v>48</v>
      </c>
      <c r="D7797" s="90">
        <v>44683</v>
      </c>
      <c r="AC7797" s="89">
        <v>105</v>
      </c>
      <c r="AI7797" s="89">
        <v>130</v>
      </c>
    </row>
    <row r="7798" spans="1:35" s="89" customFormat="1" x14ac:dyDescent="0.45">
      <c r="A7798" s="89" t="s">
        <v>79</v>
      </c>
      <c r="B7798" s="89" t="s">
        <v>80</v>
      </c>
      <c r="C7798" s="89" t="s">
        <v>48</v>
      </c>
      <c r="D7798" s="90">
        <v>44684</v>
      </c>
      <c r="AC7798" s="89">
        <v>105</v>
      </c>
      <c r="AI7798" s="89">
        <v>130</v>
      </c>
    </row>
    <row r="7799" spans="1:35" s="89" customFormat="1" x14ac:dyDescent="0.45">
      <c r="A7799" s="89" t="s">
        <v>79</v>
      </c>
      <c r="B7799" s="89" t="s">
        <v>80</v>
      </c>
      <c r="C7799" s="89" t="s">
        <v>48</v>
      </c>
      <c r="D7799" s="90">
        <v>44685</v>
      </c>
      <c r="AC7799" s="89">
        <v>105</v>
      </c>
      <c r="AI7799" s="89">
        <v>130</v>
      </c>
    </row>
    <row r="7800" spans="1:35" s="89" customFormat="1" x14ac:dyDescent="0.45">
      <c r="A7800" s="89" t="s">
        <v>79</v>
      </c>
      <c r="B7800" s="89" t="s">
        <v>80</v>
      </c>
      <c r="C7800" s="89" t="s">
        <v>48</v>
      </c>
      <c r="D7800" s="90">
        <v>44686</v>
      </c>
      <c r="AC7800" s="89">
        <v>105</v>
      </c>
      <c r="AI7800" s="89">
        <v>130</v>
      </c>
    </row>
    <row r="7801" spans="1:35" s="89" customFormat="1" x14ac:dyDescent="0.45">
      <c r="A7801" s="89" t="s">
        <v>79</v>
      </c>
      <c r="B7801" s="89" t="s">
        <v>80</v>
      </c>
      <c r="C7801" s="89" t="s">
        <v>48</v>
      </c>
      <c r="D7801" s="90">
        <v>44687</v>
      </c>
      <c r="AC7801" s="89">
        <v>105</v>
      </c>
      <c r="AI7801" s="89">
        <v>130</v>
      </c>
    </row>
    <row r="7802" spans="1:35" s="89" customFormat="1" x14ac:dyDescent="0.45">
      <c r="A7802" s="89" t="s">
        <v>79</v>
      </c>
      <c r="B7802" s="89" t="s">
        <v>80</v>
      </c>
      <c r="C7802" s="89" t="s">
        <v>48</v>
      </c>
      <c r="D7802" s="90">
        <v>44688</v>
      </c>
      <c r="AC7802" s="89">
        <v>105</v>
      </c>
      <c r="AI7802" s="89">
        <v>130</v>
      </c>
    </row>
    <row r="7803" spans="1:35" s="89" customFormat="1" x14ac:dyDescent="0.45">
      <c r="A7803" s="89" t="s">
        <v>79</v>
      </c>
      <c r="B7803" s="89" t="s">
        <v>80</v>
      </c>
      <c r="C7803" s="89" t="s">
        <v>48</v>
      </c>
      <c r="D7803" s="90">
        <v>44689</v>
      </c>
      <c r="AC7803" s="89">
        <v>105</v>
      </c>
      <c r="AI7803" s="89">
        <v>130</v>
      </c>
    </row>
    <row r="7804" spans="1:35" s="89" customFormat="1" x14ac:dyDescent="0.45">
      <c r="A7804" s="89" t="s">
        <v>79</v>
      </c>
      <c r="B7804" s="89" t="s">
        <v>80</v>
      </c>
      <c r="C7804" s="89" t="s">
        <v>48</v>
      </c>
      <c r="D7804" s="90">
        <v>44690</v>
      </c>
      <c r="AC7804" s="89">
        <v>105</v>
      </c>
      <c r="AI7804" s="89">
        <v>130</v>
      </c>
    </row>
    <row r="7805" spans="1:35" s="89" customFormat="1" x14ac:dyDescent="0.45">
      <c r="A7805" s="89" t="s">
        <v>79</v>
      </c>
      <c r="B7805" s="89" t="s">
        <v>80</v>
      </c>
      <c r="C7805" s="89" t="s">
        <v>48</v>
      </c>
      <c r="D7805" s="90">
        <v>44691</v>
      </c>
      <c r="AC7805" s="89">
        <v>105</v>
      </c>
      <c r="AI7805" s="89">
        <v>130</v>
      </c>
    </row>
    <row r="7806" spans="1:35" s="89" customFormat="1" x14ac:dyDescent="0.45">
      <c r="A7806" s="89" t="s">
        <v>79</v>
      </c>
      <c r="B7806" s="89" t="s">
        <v>80</v>
      </c>
      <c r="C7806" s="89" t="s">
        <v>48</v>
      </c>
      <c r="D7806" s="90">
        <v>44692</v>
      </c>
      <c r="AC7806" s="89">
        <v>105</v>
      </c>
      <c r="AI7806" s="89">
        <v>130</v>
      </c>
    </row>
    <row r="7807" spans="1:35" s="89" customFormat="1" x14ac:dyDescent="0.45">
      <c r="A7807" s="89" t="s">
        <v>79</v>
      </c>
      <c r="B7807" s="89" t="s">
        <v>80</v>
      </c>
      <c r="C7807" s="89" t="s">
        <v>48</v>
      </c>
      <c r="D7807" s="90">
        <v>44693</v>
      </c>
      <c r="AC7807" s="89">
        <v>105</v>
      </c>
      <c r="AI7807" s="89">
        <v>130</v>
      </c>
    </row>
    <row r="7808" spans="1:35" s="89" customFormat="1" x14ac:dyDescent="0.45">
      <c r="A7808" s="89" t="s">
        <v>79</v>
      </c>
      <c r="B7808" s="89" t="s">
        <v>80</v>
      </c>
      <c r="C7808" s="89" t="s">
        <v>48</v>
      </c>
      <c r="D7808" s="90">
        <v>44694</v>
      </c>
      <c r="AC7808" s="89">
        <v>105</v>
      </c>
      <c r="AI7808" s="89">
        <v>130</v>
      </c>
    </row>
    <row r="7809" spans="1:35" s="89" customFormat="1" x14ac:dyDescent="0.45">
      <c r="A7809" s="89" t="s">
        <v>79</v>
      </c>
      <c r="B7809" s="89" t="s">
        <v>80</v>
      </c>
      <c r="C7809" s="89" t="s">
        <v>48</v>
      </c>
      <c r="D7809" s="90">
        <v>44695</v>
      </c>
      <c r="AC7809" s="89">
        <v>105</v>
      </c>
      <c r="AI7809" s="89">
        <v>130</v>
      </c>
    </row>
    <row r="7810" spans="1:35" s="89" customFormat="1" x14ac:dyDescent="0.45">
      <c r="A7810" s="89" t="s">
        <v>79</v>
      </c>
      <c r="B7810" s="89" t="s">
        <v>80</v>
      </c>
      <c r="C7810" s="89" t="s">
        <v>48</v>
      </c>
      <c r="D7810" s="90">
        <v>44696</v>
      </c>
      <c r="AC7810" s="89">
        <v>105</v>
      </c>
      <c r="AI7810" s="89">
        <v>130</v>
      </c>
    </row>
    <row r="7811" spans="1:35" s="89" customFormat="1" x14ac:dyDescent="0.45">
      <c r="A7811" s="89" t="s">
        <v>79</v>
      </c>
      <c r="B7811" s="89" t="s">
        <v>80</v>
      </c>
      <c r="C7811" s="89" t="s">
        <v>48</v>
      </c>
      <c r="D7811" s="90">
        <v>44697</v>
      </c>
      <c r="AC7811" s="89">
        <v>105</v>
      </c>
      <c r="AI7811" s="89">
        <v>130</v>
      </c>
    </row>
    <row r="7812" spans="1:35" s="89" customFormat="1" x14ac:dyDescent="0.45">
      <c r="A7812" s="89" t="s">
        <v>79</v>
      </c>
      <c r="B7812" s="89" t="s">
        <v>80</v>
      </c>
      <c r="C7812" s="89" t="s">
        <v>48</v>
      </c>
      <c r="D7812" s="90">
        <v>44698</v>
      </c>
      <c r="AC7812" s="89">
        <v>105</v>
      </c>
      <c r="AI7812" s="89">
        <v>130</v>
      </c>
    </row>
    <row r="7813" spans="1:35" s="89" customFormat="1" x14ac:dyDescent="0.45">
      <c r="A7813" s="89" t="s">
        <v>79</v>
      </c>
      <c r="B7813" s="89" t="s">
        <v>80</v>
      </c>
      <c r="C7813" s="89" t="s">
        <v>48</v>
      </c>
      <c r="D7813" s="90">
        <v>44699</v>
      </c>
      <c r="AC7813" s="89">
        <v>105</v>
      </c>
      <c r="AI7813" s="89">
        <v>130</v>
      </c>
    </row>
    <row r="7814" spans="1:35" s="89" customFormat="1" x14ac:dyDescent="0.45">
      <c r="A7814" s="89" t="s">
        <v>79</v>
      </c>
      <c r="B7814" s="89" t="s">
        <v>80</v>
      </c>
      <c r="C7814" s="89" t="s">
        <v>48</v>
      </c>
      <c r="D7814" s="90">
        <v>44700</v>
      </c>
      <c r="AC7814" s="89">
        <v>105</v>
      </c>
      <c r="AI7814" s="89">
        <v>130</v>
      </c>
    </row>
    <row r="7815" spans="1:35" s="89" customFormat="1" x14ac:dyDescent="0.45">
      <c r="A7815" s="89" t="s">
        <v>79</v>
      </c>
      <c r="B7815" s="89" t="s">
        <v>80</v>
      </c>
      <c r="C7815" s="89" t="s">
        <v>48</v>
      </c>
      <c r="D7815" s="90">
        <v>44701</v>
      </c>
      <c r="AC7815" s="89">
        <v>105</v>
      </c>
      <c r="AI7815" s="89">
        <v>130</v>
      </c>
    </row>
    <row r="7816" spans="1:35" s="89" customFormat="1" x14ac:dyDescent="0.45">
      <c r="A7816" s="89" t="s">
        <v>79</v>
      </c>
      <c r="B7816" s="89" t="s">
        <v>80</v>
      </c>
      <c r="C7816" s="89" t="s">
        <v>48</v>
      </c>
      <c r="D7816" s="90">
        <v>44702</v>
      </c>
      <c r="AC7816" s="89">
        <v>105</v>
      </c>
      <c r="AI7816" s="89">
        <v>130</v>
      </c>
    </row>
    <row r="7817" spans="1:35" s="89" customFormat="1" x14ac:dyDescent="0.45">
      <c r="A7817" s="89" t="s">
        <v>79</v>
      </c>
      <c r="B7817" s="89" t="s">
        <v>80</v>
      </c>
      <c r="C7817" s="89" t="s">
        <v>48</v>
      </c>
      <c r="D7817" s="90">
        <v>44703</v>
      </c>
      <c r="AC7817" s="89">
        <v>105</v>
      </c>
      <c r="AI7817" s="89">
        <v>130</v>
      </c>
    </row>
    <row r="7818" spans="1:35" s="89" customFormat="1" x14ac:dyDescent="0.45">
      <c r="A7818" s="89" t="s">
        <v>79</v>
      </c>
      <c r="B7818" s="89" t="s">
        <v>80</v>
      </c>
      <c r="C7818" s="89" t="s">
        <v>48</v>
      </c>
      <c r="D7818" s="90">
        <v>44704</v>
      </c>
      <c r="K7818" s="89">
        <v>0.80952380999999995</v>
      </c>
      <c r="L7818" s="89">
        <v>0.47619047599999997</v>
      </c>
      <c r="AA7818" s="89">
        <v>20</v>
      </c>
      <c r="AB7818" s="89">
        <v>55</v>
      </c>
      <c r="AC7818" s="89">
        <v>105</v>
      </c>
      <c r="AI7818" s="89">
        <v>130</v>
      </c>
    </row>
    <row r="7819" spans="1:35" s="89" customFormat="1" x14ac:dyDescent="0.45">
      <c r="A7819" s="89" t="s">
        <v>79</v>
      </c>
      <c r="B7819" s="89" t="s">
        <v>80</v>
      </c>
      <c r="C7819" s="89" t="s">
        <v>48</v>
      </c>
      <c r="D7819" s="90">
        <v>44705</v>
      </c>
      <c r="K7819" s="89">
        <v>0.80952380999999995</v>
      </c>
      <c r="L7819" s="89">
        <v>0.47619047599999997</v>
      </c>
      <c r="AA7819" s="89">
        <v>20</v>
      </c>
      <c r="AB7819" s="89">
        <v>55</v>
      </c>
      <c r="AC7819" s="89">
        <v>105</v>
      </c>
      <c r="AI7819" s="89">
        <v>130</v>
      </c>
    </row>
    <row r="7820" spans="1:35" s="89" customFormat="1" x14ac:dyDescent="0.45">
      <c r="A7820" s="89" t="s">
        <v>79</v>
      </c>
      <c r="B7820" s="89" t="s">
        <v>80</v>
      </c>
      <c r="C7820" s="89" t="s">
        <v>48</v>
      </c>
      <c r="D7820" s="90">
        <v>44706</v>
      </c>
      <c r="K7820" s="89">
        <v>0.80952380999999995</v>
      </c>
      <c r="L7820" s="89">
        <v>0.47619047599999997</v>
      </c>
      <c r="AA7820" s="89">
        <v>20</v>
      </c>
      <c r="AB7820" s="89">
        <v>55</v>
      </c>
      <c r="AC7820" s="89">
        <v>105</v>
      </c>
      <c r="AI7820" s="89">
        <v>130</v>
      </c>
    </row>
    <row r="7821" spans="1:35" s="89" customFormat="1" x14ac:dyDescent="0.45">
      <c r="A7821" s="89" t="s">
        <v>79</v>
      </c>
      <c r="B7821" s="89" t="s">
        <v>80</v>
      </c>
      <c r="C7821" s="89" t="s">
        <v>48</v>
      </c>
      <c r="D7821" s="90">
        <v>44707</v>
      </c>
      <c r="K7821" s="89">
        <v>0.80952380999999995</v>
      </c>
      <c r="L7821" s="89">
        <v>0.47619047599999997</v>
      </c>
      <c r="AA7821" s="89">
        <v>20</v>
      </c>
      <c r="AB7821" s="89">
        <v>55</v>
      </c>
      <c r="AC7821" s="89">
        <v>105</v>
      </c>
      <c r="AI7821" s="89">
        <v>130</v>
      </c>
    </row>
    <row r="7822" spans="1:35" s="89" customFormat="1" x14ac:dyDescent="0.45">
      <c r="A7822" s="89" t="s">
        <v>79</v>
      </c>
      <c r="B7822" s="89" t="s">
        <v>80</v>
      </c>
      <c r="C7822" s="89" t="s">
        <v>48</v>
      </c>
      <c r="D7822" s="90">
        <v>44708</v>
      </c>
      <c r="K7822" s="89">
        <v>0.80952380999999995</v>
      </c>
      <c r="L7822" s="89">
        <v>0.47619047599999997</v>
      </c>
      <c r="AA7822" s="89">
        <v>20</v>
      </c>
      <c r="AB7822" s="89">
        <v>55</v>
      </c>
      <c r="AC7822" s="89">
        <v>105</v>
      </c>
      <c r="AI7822" s="89">
        <v>130</v>
      </c>
    </row>
    <row r="7823" spans="1:35" s="89" customFormat="1" x14ac:dyDescent="0.45">
      <c r="A7823" s="89" t="s">
        <v>79</v>
      </c>
      <c r="B7823" s="89" t="s">
        <v>80</v>
      </c>
      <c r="C7823" s="89" t="s">
        <v>48</v>
      </c>
      <c r="D7823" s="90">
        <v>44709</v>
      </c>
      <c r="K7823" s="89">
        <v>0.80952380999999995</v>
      </c>
      <c r="L7823" s="89">
        <v>0.47619047599999997</v>
      </c>
      <c r="AA7823" s="89">
        <v>20</v>
      </c>
      <c r="AB7823" s="89">
        <v>55</v>
      </c>
      <c r="AC7823" s="89">
        <v>105</v>
      </c>
      <c r="AI7823" s="89">
        <v>130</v>
      </c>
    </row>
    <row r="7824" spans="1:35" s="89" customFormat="1" x14ac:dyDescent="0.45">
      <c r="A7824" s="89" t="s">
        <v>79</v>
      </c>
      <c r="B7824" s="89" t="s">
        <v>80</v>
      </c>
      <c r="C7824" s="89" t="s">
        <v>48</v>
      </c>
      <c r="D7824" s="90">
        <v>44710</v>
      </c>
      <c r="K7824" s="89">
        <v>0.80952380999999995</v>
      </c>
      <c r="L7824" s="89">
        <v>0.47619047599999997</v>
      </c>
      <c r="AA7824" s="89">
        <v>20</v>
      </c>
      <c r="AB7824" s="89">
        <v>55</v>
      </c>
      <c r="AC7824" s="89">
        <v>105</v>
      </c>
      <c r="AI7824" s="89">
        <v>130</v>
      </c>
    </row>
    <row r="7825" spans="1:35" s="89" customFormat="1" x14ac:dyDescent="0.45">
      <c r="A7825" s="89" t="s">
        <v>79</v>
      </c>
      <c r="B7825" s="89" t="s">
        <v>80</v>
      </c>
      <c r="C7825" s="89" t="s">
        <v>48</v>
      </c>
      <c r="D7825" s="90">
        <v>44711</v>
      </c>
      <c r="K7825" s="89">
        <v>0.80952380999999995</v>
      </c>
      <c r="L7825" s="89">
        <v>0.47619047599999997</v>
      </c>
      <c r="AA7825" s="89">
        <v>20</v>
      </c>
      <c r="AB7825" s="89">
        <v>55</v>
      </c>
      <c r="AC7825" s="89">
        <v>105</v>
      </c>
      <c r="AI7825" s="89">
        <v>130</v>
      </c>
    </row>
    <row r="7826" spans="1:35" s="89" customFormat="1" x14ac:dyDescent="0.45">
      <c r="A7826" s="89" t="s">
        <v>79</v>
      </c>
      <c r="B7826" s="89" t="s">
        <v>80</v>
      </c>
      <c r="C7826" s="89" t="s">
        <v>48</v>
      </c>
      <c r="D7826" s="90">
        <v>44712</v>
      </c>
      <c r="K7826" s="89">
        <v>0.80952380999999995</v>
      </c>
      <c r="L7826" s="89">
        <v>0.47619047599999997</v>
      </c>
      <c r="AA7826" s="89">
        <v>20</v>
      </c>
      <c r="AB7826" s="89">
        <v>55</v>
      </c>
      <c r="AC7826" s="89">
        <v>105</v>
      </c>
      <c r="AI7826" s="89">
        <v>130</v>
      </c>
    </row>
    <row r="7827" spans="1:35" s="89" customFormat="1" x14ac:dyDescent="0.45">
      <c r="A7827" s="89" t="s">
        <v>79</v>
      </c>
      <c r="B7827" s="89" t="s">
        <v>80</v>
      </c>
      <c r="C7827" s="89" t="s">
        <v>48</v>
      </c>
      <c r="D7827" s="90">
        <v>44713</v>
      </c>
      <c r="K7827" s="89">
        <v>0.61904761900000005</v>
      </c>
      <c r="L7827" s="89">
        <v>0.38095238100000001</v>
      </c>
      <c r="AA7827" s="89">
        <v>40</v>
      </c>
      <c r="AB7827" s="89">
        <v>65</v>
      </c>
      <c r="AC7827" s="89">
        <v>105</v>
      </c>
      <c r="AI7827" s="89">
        <v>130</v>
      </c>
    </row>
    <row r="7828" spans="1:35" s="89" customFormat="1" x14ac:dyDescent="0.45">
      <c r="A7828" s="89" t="s">
        <v>79</v>
      </c>
      <c r="B7828" s="89" t="s">
        <v>80</v>
      </c>
      <c r="C7828" s="89" t="s">
        <v>48</v>
      </c>
      <c r="D7828" s="90">
        <v>44714</v>
      </c>
      <c r="K7828" s="89">
        <v>0.61904761900000005</v>
      </c>
      <c r="L7828" s="89">
        <v>0.38095238100000001</v>
      </c>
      <c r="AA7828" s="89">
        <v>40</v>
      </c>
      <c r="AB7828" s="89">
        <v>65</v>
      </c>
      <c r="AC7828" s="89">
        <v>105</v>
      </c>
      <c r="AI7828" s="89">
        <v>130</v>
      </c>
    </row>
    <row r="7829" spans="1:35" s="89" customFormat="1" x14ac:dyDescent="0.45">
      <c r="A7829" s="89" t="s">
        <v>79</v>
      </c>
      <c r="B7829" s="89" t="s">
        <v>80</v>
      </c>
      <c r="C7829" s="89" t="s">
        <v>48</v>
      </c>
      <c r="D7829" s="90">
        <v>44715</v>
      </c>
      <c r="K7829" s="89">
        <v>0.61904761900000005</v>
      </c>
      <c r="L7829" s="89">
        <v>0.38095238100000001</v>
      </c>
      <c r="AA7829" s="89">
        <v>40</v>
      </c>
      <c r="AB7829" s="89">
        <v>65</v>
      </c>
      <c r="AC7829" s="89">
        <v>105</v>
      </c>
      <c r="AI7829" s="89">
        <v>130</v>
      </c>
    </row>
    <row r="7830" spans="1:35" s="89" customFormat="1" x14ac:dyDescent="0.45">
      <c r="A7830" s="89" t="s">
        <v>79</v>
      </c>
      <c r="B7830" s="89" t="s">
        <v>80</v>
      </c>
      <c r="C7830" s="89" t="s">
        <v>48</v>
      </c>
      <c r="D7830" s="90">
        <v>44716</v>
      </c>
      <c r="K7830" s="89">
        <v>0.61904761900000005</v>
      </c>
      <c r="L7830" s="89">
        <v>0.38095238100000001</v>
      </c>
      <c r="AA7830" s="89">
        <v>40</v>
      </c>
      <c r="AB7830" s="89">
        <v>65</v>
      </c>
      <c r="AC7830" s="89">
        <v>105</v>
      </c>
      <c r="AI7830" s="89">
        <v>130</v>
      </c>
    </row>
    <row r="7831" spans="1:35" s="89" customFormat="1" x14ac:dyDescent="0.45">
      <c r="A7831" s="89" t="s">
        <v>79</v>
      </c>
      <c r="B7831" s="89" t="s">
        <v>80</v>
      </c>
      <c r="C7831" s="89" t="s">
        <v>48</v>
      </c>
      <c r="D7831" s="90">
        <v>44717</v>
      </c>
      <c r="K7831" s="89">
        <v>0.61904761900000005</v>
      </c>
      <c r="L7831" s="89">
        <v>0.38095238100000001</v>
      </c>
      <c r="AA7831" s="89">
        <v>40</v>
      </c>
      <c r="AB7831" s="89">
        <v>65</v>
      </c>
      <c r="AC7831" s="89">
        <v>105</v>
      </c>
      <c r="AI7831" s="89">
        <v>130</v>
      </c>
    </row>
    <row r="7832" spans="1:35" s="89" customFormat="1" x14ac:dyDescent="0.45">
      <c r="A7832" s="89" t="s">
        <v>79</v>
      </c>
      <c r="B7832" s="89" t="s">
        <v>80</v>
      </c>
      <c r="C7832" s="89" t="s">
        <v>48</v>
      </c>
      <c r="D7832" s="90">
        <v>44718</v>
      </c>
      <c r="K7832" s="89">
        <v>0.61904761900000005</v>
      </c>
      <c r="L7832" s="89">
        <v>0.38095238100000001</v>
      </c>
      <c r="AA7832" s="89">
        <v>40</v>
      </c>
      <c r="AB7832" s="89">
        <v>65</v>
      </c>
      <c r="AC7832" s="89">
        <v>105</v>
      </c>
      <c r="AI7832" s="89">
        <v>130</v>
      </c>
    </row>
    <row r="7833" spans="1:35" s="89" customFormat="1" x14ac:dyDescent="0.45">
      <c r="A7833" s="89" t="s">
        <v>79</v>
      </c>
      <c r="B7833" s="89" t="s">
        <v>80</v>
      </c>
      <c r="C7833" s="89" t="s">
        <v>48</v>
      </c>
      <c r="D7833" s="90">
        <v>44719</v>
      </c>
      <c r="K7833" s="89">
        <v>0.61904761900000005</v>
      </c>
      <c r="L7833" s="89">
        <v>0.38095238100000001</v>
      </c>
      <c r="AA7833" s="89">
        <v>40</v>
      </c>
      <c r="AB7833" s="89">
        <v>65</v>
      </c>
      <c r="AC7833" s="89">
        <v>105</v>
      </c>
      <c r="AI7833" s="89">
        <v>130</v>
      </c>
    </row>
    <row r="7834" spans="1:35" s="89" customFormat="1" x14ac:dyDescent="0.45">
      <c r="A7834" s="89" t="s">
        <v>79</v>
      </c>
      <c r="B7834" s="89" t="s">
        <v>80</v>
      </c>
      <c r="C7834" s="89" t="s">
        <v>48</v>
      </c>
      <c r="D7834" s="90">
        <v>44720</v>
      </c>
      <c r="K7834" s="89">
        <v>0.61904761900000005</v>
      </c>
      <c r="L7834" s="89">
        <v>0.38095238100000001</v>
      </c>
      <c r="AA7834" s="89">
        <v>40</v>
      </c>
      <c r="AB7834" s="89">
        <v>65</v>
      </c>
      <c r="AC7834" s="89">
        <v>105</v>
      </c>
      <c r="AI7834" s="89">
        <v>130</v>
      </c>
    </row>
    <row r="7835" spans="1:35" s="89" customFormat="1" x14ac:dyDescent="0.45">
      <c r="A7835" s="89" t="s">
        <v>79</v>
      </c>
      <c r="B7835" s="89" t="s">
        <v>80</v>
      </c>
      <c r="C7835" s="89" t="s">
        <v>48</v>
      </c>
      <c r="D7835" s="90">
        <v>44721</v>
      </c>
      <c r="K7835" s="89">
        <v>0.61904761900000005</v>
      </c>
      <c r="L7835" s="89">
        <v>0.38095238100000001</v>
      </c>
      <c r="AA7835" s="89">
        <v>40</v>
      </c>
      <c r="AB7835" s="89">
        <v>65</v>
      </c>
      <c r="AC7835" s="89">
        <v>105</v>
      </c>
      <c r="AI7835" s="89">
        <v>130</v>
      </c>
    </row>
    <row r="7836" spans="1:35" s="89" customFormat="1" x14ac:dyDescent="0.45">
      <c r="A7836" s="89" t="s">
        <v>79</v>
      </c>
      <c r="B7836" s="89" t="s">
        <v>80</v>
      </c>
      <c r="C7836" s="89" t="s">
        <v>48</v>
      </c>
      <c r="D7836" s="90">
        <v>44722</v>
      </c>
      <c r="K7836" s="89">
        <v>0.61904761900000005</v>
      </c>
      <c r="L7836" s="89">
        <v>0.38095238100000001</v>
      </c>
      <c r="AA7836" s="89">
        <v>40</v>
      </c>
      <c r="AB7836" s="89">
        <v>65</v>
      </c>
      <c r="AC7836" s="89">
        <v>105</v>
      </c>
      <c r="AI7836" s="89">
        <v>130</v>
      </c>
    </row>
    <row r="7837" spans="1:35" s="89" customFormat="1" x14ac:dyDescent="0.45">
      <c r="A7837" s="89" t="s">
        <v>79</v>
      </c>
      <c r="B7837" s="89" t="s">
        <v>80</v>
      </c>
      <c r="C7837" s="89" t="s">
        <v>48</v>
      </c>
      <c r="D7837" s="90">
        <v>44723</v>
      </c>
      <c r="K7837" s="89">
        <v>0.61904761900000005</v>
      </c>
      <c r="L7837" s="89">
        <v>0.38095238100000001</v>
      </c>
      <c r="AA7837" s="89">
        <v>40</v>
      </c>
      <c r="AB7837" s="89">
        <v>65</v>
      </c>
      <c r="AC7837" s="89">
        <v>105</v>
      </c>
      <c r="AI7837" s="89">
        <v>130</v>
      </c>
    </row>
    <row r="7838" spans="1:35" s="89" customFormat="1" x14ac:dyDescent="0.45">
      <c r="A7838" s="89" t="s">
        <v>79</v>
      </c>
      <c r="B7838" s="89" t="s">
        <v>80</v>
      </c>
      <c r="C7838" s="89" t="s">
        <v>48</v>
      </c>
      <c r="D7838" s="90">
        <v>44724</v>
      </c>
      <c r="K7838" s="89">
        <v>0.61904761900000005</v>
      </c>
      <c r="L7838" s="89">
        <v>0.38095238100000001</v>
      </c>
      <c r="AA7838" s="89">
        <v>40</v>
      </c>
      <c r="AB7838" s="89">
        <v>65</v>
      </c>
      <c r="AC7838" s="89">
        <v>105</v>
      </c>
      <c r="AI7838" s="89">
        <v>130</v>
      </c>
    </row>
    <row r="7839" spans="1:35" s="89" customFormat="1" x14ac:dyDescent="0.45">
      <c r="A7839" s="89" t="s">
        <v>79</v>
      </c>
      <c r="B7839" s="89" t="s">
        <v>80</v>
      </c>
      <c r="C7839" s="89" t="s">
        <v>48</v>
      </c>
      <c r="D7839" s="90">
        <v>44725</v>
      </c>
      <c r="K7839" s="89">
        <v>0.61904761900000005</v>
      </c>
      <c r="L7839" s="89">
        <v>0.38095238100000001</v>
      </c>
      <c r="AA7839" s="89">
        <v>40</v>
      </c>
      <c r="AB7839" s="89">
        <v>65</v>
      </c>
      <c r="AC7839" s="89">
        <v>105</v>
      </c>
      <c r="AI7839" s="89">
        <v>130</v>
      </c>
    </row>
    <row r="7840" spans="1:35" s="89" customFormat="1" x14ac:dyDescent="0.45">
      <c r="A7840" s="89" t="s">
        <v>79</v>
      </c>
      <c r="B7840" s="89" t="s">
        <v>80</v>
      </c>
      <c r="C7840" s="89" t="s">
        <v>48</v>
      </c>
      <c r="D7840" s="90">
        <v>44726</v>
      </c>
      <c r="K7840" s="89">
        <v>0.571428571</v>
      </c>
      <c r="L7840" s="89">
        <v>0.38095238100000001</v>
      </c>
      <c r="AA7840" s="89">
        <v>45</v>
      </c>
      <c r="AB7840" s="89">
        <v>65</v>
      </c>
      <c r="AC7840" s="89">
        <v>105</v>
      </c>
      <c r="AI7840" s="89">
        <v>130</v>
      </c>
    </row>
    <row r="7841" spans="1:35" s="89" customFormat="1" x14ac:dyDescent="0.45">
      <c r="A7841" s="89" t="s">
        <v>79</v>
      </c>
      <c r="B7841" s="89" t="s">
        <v>80</v>
      </c>
      <c r="C7841" s="89" t="s">
        <v>48</v>
      </c>
      <c r="D7841" s="90">
        <v>44727</v>
      </c>
      <c r="K7841" s="89">
        <v>0.571428571</v>
      </c>
      <c r="L7841" s="89">
        <v>0.38095238100000001</v>
      </c>
      <c r="AA7841" s="89">
        <v>45</v>
      </c>
      <c r="AB7841" s="89">
        <v>65</v>
      </c>
      <c r="AC7841" s="89">
        <v>105</v>
      </c>
      <c r="AI7841" s="89">
        <v>130</v>
      </c>
    </row>
    <row r="7842" spans="1:35" s="89" customFormat="1" x14ac:dyDescent="0.45">
      <c r="A7842" s="89" t="s">
        <v>79</v>
      </c>
      <c r="B7842" s="89" t="s">
        <v>80</v>
      </c>
      <c r="C7842" s="89" t="s">
        <v>48</v>
      </c>
      <c r="D7842" s="90">
        <v>44728</v>
      </c>
      <c r="K7842" s="89">
        <v>0.571428571</v>
      </c>
      <c r="L7842" s="89">
        <v>0.38095238100000001</v>
      </c>
      <c r="AA7842" s="89">
        <v>45</v>
      </c>
      <c r="AB7842" s="89">
        <v>65</v>
      </c>
      <c r="AC7842" s="89">
        <v>105</v>
      </c>
      <c r="AI7842" s="89">
        <v>130</v>
      </c>
    </row>
    <row r="7843" spans="1:35" s="89" customFormat="1" x14ac:dyDescent="0.45">
      <c r="A7843" s="89" t="s">
        <v>79</v>
      </c>
      <c r="B7843" s="89" t="s">
        <v>80</v>
      </c>
      <c r="C7843" s="89" t="s">
        <v>48</v>
      </c>
      <c r="D7843" s="90">
        <v>44729</v>
      </c>
      <c r="K7843" s="89">
        <v>0.571428571</v>
      </c>
      <c r="L7843" s="89">
        <v>0.38095238100000001</v>
      </c>
      <c r="AA7843" s="89">
        <v>45</v>
      </c>
      <c r="AB7843" s="89">
        <v>65</v>
      </c>
      <c r="AC7843" s="89">
        <v>105</v>
      </c>
      <c r="AI7843" s="89">
        <v>130</v>
      </c>
    </row>
    <row r="7844" spans="1:35" s="89" customFormat="1" x14ac:dyDescent="0.45">
      <c r="A7844" s="89" t="s">
        <v>79</v>
      </c>
      <c r="B7844" s="89" t="s">
        <v>80</v>
      </c>
      <c r="C7844" s="89" t="s">
        <v>48</v>
      </c>
      <c r="D7844" s="90">
        <v>44730</v>
      </c>
      <c r="K7844" s="89">
        <v>0.61904761900000005</v>
      </c>
      <c r="L7844" s="89">
        <v>0.38095238100000001</v>
      </c>
      <c r="AA7844" s="89">
        <v>40</v>
      </c>
      <c r="AB7844" s="89">
        <v>65</v>
      </c>
      <c r="AC7844" s="89">
        <v>105</v>
      </c>
      <c r="AI7844" s="89">
        <v>130</v>
      </c>
    </row>
    <row r="7845" spans="1:35" s="89" customFormat="1" x14ac:dyDescent="0.45">
      <c r="A7845" s="89" t="s">
        <v>79</v>
      </c>
      <c r="B7845" s="89" t="s">
        <v>80</v>
      </c>
      <c r="C7845" s="89" t="s">
        <v>48</v>
      </c>
      <c r="D7845" s="90">
        <v>44731</v>
      </c>
      <c r="K7845" s="89">
        <v>0.61904761900000005</v>
      </c>
      <c r="L7845" s="89">
        <v>0.38095238100000001</v>
      </c>
      <c r="AA7845" s="89">
        <v>40</v>
      </c>
      <c r="AB7845" s="89">
        <v>65</v>
      </c>
      <c r="AC7845" s="89">
        <v>105</v>
      </c>
      <c r="AI7845" s="89">
        <v>130</v>
      </c>
    </row>
    <row r="7846" spans="1:35" s="89" customFormat="1" x14ac:dyDescent="0.45">
      <c r="A7846" s="89" t="s">
        <v>79</v>
      </c>
      <c r="B7846" s="89" t="s">
        <v>80</v>
      </c>
      <c r="C7846" s="89" t="s">
        <v>48</v>
      </c>
      <c r="D7846" s="90">
        <v>44732</v>
      </c>
      <c r="K7846" s="89">
        <v>0.61904761900000005</v>
      </c>
      <c r="L7846" s="89">
        <v>0.38095238100000001</v>
      </c>
      <c r="AA7846" s="89">
        <v>40</v>
      </c>
      <c r="AB7846" s="89">
        <v>65</v>
      </c>
      <c r="AC7846" s="89">
        <v>105</v>
      </c>
      <c r="AI7846" s="89">
        <v>130</v>
      </c>
    </row>
    <row r="7847" spans="1:35" s="89" customFormat="1" x14ac:dyDescent="0.45">
      <c r="A7847" s="89" t="s">
        <v>79</v>
      </c>
      <c r="B7847" s="89" t="s">
        <v>80</v>
      </c>
      <c r="C7847" s="89" t="s">
        <v>48</v>
      </c>
      <c r="D7847" s="90">
        <v>44733</v>
      </c>
      <c r="K7847" s="89">
        <v>0.61904761900000005</v>
      </c>
      <c r="L7847" s="89">
        <v>0.38095238100000001</v>
      </c>
      <c r="AA7847" s="89">
        <v>40</v>
      </c>
      <c r="AB7847" s="89">
        <v>65</v>
      </c>
      <c r="AC7847" s="89">
        <v>105</v>
      </c>
      <c r="AI7847" s="89">
        <v>130</v>
      </c>
    </row>
    <row r="7848" spans="1:35" s="89" customFormat="1" x14ac:dyDescent="0.45">
      <c r="A7848" s="89" t="s">
        <v>79</v>
      </c>
      <c r="B7848" s="89" t="s">
        <v>80</v>
      </c>
      <c r="C7848" s="89" t="s">
        <v>48</v>
      </c>
      <c r="D7848" s="90">
        <v>44734</v>
      </c>
      <c r="K7848" s="89">
        <v>0.61904761900000005</v>
      </c>
      <c r="L7848" s="89">
        <v>0.38095238100000001</v>
      </c>
      <c r="AA7848" s="89">
        <v>40</v>
      </c>
      <c r="AB7848" s="89">
        <v>65</v>
      </c>
      <c r="AC7848" s="89">
        <v>105</v>
      </c>
      <c r="AI7848" s="89">
        <v>130</v>
      </c>
    </row>
    <row r="7849" spans="1:35" s="89" customFormat="1" x14ac:dyDescent="0.45">
      <c r="A7849" s="89" t="s">
        <v>79</v>
      </c>
      <c r="B7849" s="89" t="s">
        <v>80</v>
      </c>
      <c r="C7849" s="89" t="s">
        <v>48</v>
      </c>
      <c r="D7849" s="90">
        <v>44735</v>
      </c>
      <c r="K7849" s="89">
        <v>0.61904761900000005</v>
      </c>
      <c r="L7849" s="89">
        <v>0.38095238100000001</v>
      </c>
      <c r="AA7849" s="89">
        <v>40</v>
      </c>
      <c r="AB7849" s="89">
        <v>65</v>
      </c>
      <c r="AC7849" s="89">
        <v>105</v>
      </c>
      <c r="AI7849" s="89">
        <v>130</v>
      </c>
    </row>
    <row r="7850" spans="1:35" s="89" customFormat="1" x14ac:dyDescent="0.45">
      <c r="A7850" s="89" t="s">
        <v>79</v>
      </c>
      <c r="B7850" s="89" t="s">
        <v>80</v>
      </c>
      <c r="C7850" s="89" t="s">
        <v>48</v>
      </c>
      <c r="D7850" s="90">
        <v>44736</v>
      </c>
      <c r="K7850" s="89">
        <v>0.61904761900000005</v>
      </c>
      <c r="L7850" s="89">
        <v>0.38095238100000001</v>
      </c>
      <c r="AA7850" s="89">
        <v>40</v>
      </c>
      <c r="AB7850" s="89">
        <v>65</v>
      </c>
      <c r="AC7850" s="89">
        <v>105</v>
      </c>
      <c r="AI7850" s="89">
        <v>130</v>
      </c>
    </row>
    <row r="7851" spans="1:35" s="89" customFormat="1" x14ac:dyDescent="0.45">
      <c r="A7851" s="89" t="s">
        <v>79</v>
      </c>
      <c r="B7851" s="89" t="s">
        <v>80</v>
      </c>
      <c r="C7851" s="89" t="s">
        <v>48</v>
      </c>
      <c r="D7851" s="90">
        <v>44737</v>
      </c>
      <c r="AC7851" s="89">
        <v>105</v>
      </c>
      <c r="AI7851" s="89">
        <v>130</v>
      </c>
    </row>
    <row r="7852" spans="1:35" s="89" customFormat="1" x14ac:dyDescent="0.45">
      <c r="A7852" s="89" t="s">
        <v>79</v>
      </c>
      <c r="B7852" s="89" t="s">
        <v>80</v>
      </c>
      <c r="C7852" s="89" t="s">
        <v>48</v>
      </c>
      <c r="D7852" s="90">
        <v>44738</v>
      </c>
      <c r="AC7852" s="89">
        <v>105</v>
      </c>
      <c r="AI7852" s="89">
        <v>130</v>
      </c>
    </row>
    <row r="7853" spans="1:35" s="89" customFormat="1" x14ac:dyDescent="0.45">
      <c r="A7853" s="89" t="s">
        <v>79</v>
      </c>
      <c r="B7853" s="89" t="s">
        <v>80</v>
      </c>
      <c r="C7853" s="89" t="s">
        <v>48</v>
      </c>
      <c r="D7853" s="90">
        <v>44739</v>
      </c>
      <c r="AC7853" s="89">
        <v>105</v>
      </c>
      <c r="AI7853" s="89">
        <v>130</v>
      </c>
    </row>
    <row r="7854" spans="1:35" s="89" customFormat="1" x14ac:dyDescent="0.45">
      <c r="A7854" s="89" t="s">
        <v>79</v>
      </c>
      <c r="B7854" s="89" t="s">
        <v>80</v>
      </c>
      <c r="C7854" s="89" t="s">
        <v>48</v>
      </c>
      <c r="D7854" s="90">
        <v>44740</v>
      </c>
      <c r="AC7854" s="89">
        <v>105</v>
      </c>
      <c r="AI7854" s="89">
        <v>130</v>
      </c>
    </row>
    <row r="7855" spans="1:35" s="89" customFormat="1" x14ac:dyDescent="0.45">
      <c r="A7855" s="89" t="s">
        <v>79</v>
      </c>
      <c r="B7855" s="89" t="s">
        <v>80</v>
      </c>
      <c r="C7855" s="89" t="s">
        <v>48</v>
      </c>
      <c r="D7855" s="90">
        <v>44741</v>
      </c>
      <c r="AC7855" s="89">
        <v>105</v>
      </c>
      <c r="AI7855" s="89">
        <v>130</v>
      </c>
    </row>
    <row r="7856" spans="1:35" s="89" customFormat="1" x14ac:dyDescent="0.45">
      <c r="A7856" s="89" t="s">
        <v>79</v>
      </c>
      <c r="B7856" s="89" t="s">
        <v>80</v>
      </c>
      <c r="C7856" s="89" t="s">
        <v>48</v>
      </c>
      <c r="D7856" s="90">
        <v>44742</v>
      </c>
      <c r="AC7856" s="89">
        <v>105</v>
      </c>
      <c r="AI7856" s="89">
        <v>130</v>
      </c>
    </row>
    <row r="7857" spans="1:35" s="89" customFormat="1" x14ac:dyDescent="0.45">
      <c r="A7857" s="89" t="s">
        <v>79</v>
      </c>
      <c r="B7857" s="89" t="s">
        <v>80</v>
      </c>
      <c r="C7857" s="89" t="s">
        <v>48</v>
      </c>
      <c r="D7857" s="90">
        <v>44743</v>
      </c>
      <c r="AC7857" s="89">
        <v>105</v>
      </c>
      <c r="AI7857" s="89">
        <v>130</v>
      </c>
    </row>
    <row r="7858" spans="1:35" s="89" customFormat="1" x14ac:dyDescent="0.45">
      <c r="A7858" s="89" t="s">
        <v>79</v>
      </c>
      <c r="B7858" s="89" t="s">
        <v>80</v>
      </c>
      <c r="C7858" s="89" t="s">
        <v>48</v>
      </c>
      <c r="D7858" s="90">
        <v>44744</v>
      </c>
      <c r="AC7858" s="89">
        <v>105</v>
      </c>
      <c r="AI7858" s="89">
        <v>130</v>
      </c>
    </row>
    <row r="7859" spans="1:35" s="89" customFormat="1" x14ac:dyDescent="0.45">
      <c r="A7859" s="89" t="s">
        <v>79</v>
      </c>
      <c r="B7859" s="89" t="s">
        <v>80</v>
      </c>
      <c r="C7859" s="89" t="s">
        <v>48</v>
      </c>
      <c r="D7859" s="90">
        <v>44745</v>
      </c>
      <c r="AC7859" s="89">
        <v>105</v>
      </c>
      <c r="AI7859" s="89">
        <v>130</v>
      </c>
    </row>
    <row r="7860" spans="1:35" s="89" customFormat="1" x14ac:dyDescent="0.45">
      <c r="A7860" s="89" t="s">
        <v>79</v>
      </c>
      <c r="B7860" s="89" t="s">
        <v>80</v>
      </c>
      <c r="C7860" s="89" t="s">
        <v>48</v>
      </c>
      <c r="D7860" s="90">
        <v>44746</v>
      </c>
      <c r="AC7860" s="89">
        <v>105</v>
      </c>
      <c r="AI7860" s="89">
        <v>130</v>
      </c>
    </row>
    <row r="7861" spans="1:35" s="89" customFormat="1" x14ac:dyDescent="0.45">
      <c r="A7861" s="89" t="s">
        <v>79</v>
      </c>
      <c r="B7861" s="89" t="s">
        <v>80</v>
      </c>
      <c r="C7861" s="89" t="s">
        <v>48</v>
      </c>
      <c r="D7861" s="90">
        <v>44747</v>
      </c>
      <c r="AC7861" s="89">
        <v>105</v>
      </c>
      <c r="AI7861" s="89">
        <v>130</v>
      </c>
    </row>
    <row r="7862" spans="1:35" s="89" customFormat="1" x14ac:dyDescent="0.45">
      <c r="A7862" s="89" t="s">
        <v>79</v>
      </c>
      <c r="B7862" s="89" t="s">
        <v>80</v>
      </c>
      <c r="C7862" s="89" t="s">
        <v>48</v>
      </c>
      <c r="D7862" s="90">
        <v>44748</v>
      </c>
      <c r="AC7862" s="89">
        <v>105</v>
      </c>
      <c r="AI7862" s="89">
        <v>130</v>
      </c>
    </row>
    <row r="7863" spans="1:35" s="89" customFormat="1" x14ac:dyDescent="0.45">
      <c r="A7863" s="89" t="s">
        <v>79</v>
      </c>
      <c r="B7863" s="89" t="s">
        <v>80</v>
      </c>
      <c r="C7863" s="89" t="s">
        <v>48</v>
      </c>
      <c r="D7863" s="90">
        <v>44749</v>
      </c>
      <c r="AC7863" s="89">
        <v>105</v>
      </c>
      <c r="AI7863" s="89">
        <v>130</v>
      </c>
    </row>
    <row r="7864" spans="1:35" s="89" customFormat="1" x14ac:dyDescent="0.45">
      <c r="A7864" s="89" t="s">
        <v>79</v>
      </c>
      <c r="B7864" s="89" t="s">
        <v>80</v>
      </c>
      <c r="C7864" s="89" t="s">
        <v>48</v>
      </c>
      <c r="D7864" s="90">
        <v>44750</v>
      </c>
      <c r="AC7864" s="89">
        <v>105</v>
      </c>
      <c r="AI7864" s="89">
        <v>130</v>
      </c>
    </row>
    <row r="7865" spans="1:35" s="89" customFormat="1" x14ac:dyDescent="0.45">
      <c r="A7865" s="89" t="s">
        <v>79</v>
      </c>
      <c r="B7865" s="89" t="s">
        <v>80</v>
      </c>
      <c r="C7865" s="89" t="s">
        <v>48</v>
      </c>
      <c r="D7865" s="90">
        <v>44751</v>
      </c>
      <c r="AC7865" s="89">
        <v>105</v>
      </c>
      <c r="AI7865" s="89">
        <v>130</v>
      </c>
    </row>
    <row r="7866" spans="1:35" s="89" customFormat="1" x14ac:dyDescent="0.45">
      <c r="A7866" s="89" t="s">
        <v>79</v>
      </c>
      <c r="B7866" s="89" t="s">
        <v>80</v>
      </c>
      <c r="C7866" s="89" t="s">
        <v>48</v>
      </c>
      <c r="D7866" s="90">
        <v>44752</v>
      </c>
      <c r="AC7866" s="89">
        <v>105</v>
      </c>
      <c r="AI7866" s="89">
        <v>130</v>
      </c>
    </row>
    <row r="7867" spans="1:35" s="89" customFormat="1" x14ac:dyDescent="0.45">
      <c r="A7867" s="89" t="s">
        <v>79</v>
      </c>
      <c r="B7867" s="89" t="s">
        <v>80</v>
      </c>
      <c r="C7867" s="89" t="s">
        <v>48</v>
      </c>
      <c r="D7867" s="90">
        <v>44753</v>
      </c>
      <c r="AC7867" s="89">
        <v>105</v>
      </c>
      <c r="AI7867" s="89">
        <v>130</v>
      </c>
    </row>
    <row r="7868" spans="1:35" s="89" customFormat="1" x14ac:dyDescent="0.45">
      <c r="A7868" s="89" t="s">
        <v>79</v>
      </c>
      <c r="B7868" s="89" t="s">
        <v>80</v>
      </c>
      <c r="C7868" s="89" t="s">
        <v>48</v>
      </c>
      <c r="D7868" s="90">
        <v>44754</v>
      </c>
      <c r="AC7868" s="89">
        <v>105</v>
      </c>
      <c r="AI7868" s="89">
        <v>130</v>
      </c>
    </row>
    <row r="7869" spans="1:35" s="89" customFormat="1" x14ac:dyDescent="0.45">
      <c r="A7869" s="89" t="s">
        <v>79</v>
      </c>
      <c r="B7869" s="89" t="s">
        <v>80</v>
      </c>
      <c r="C7869" s="89" t="s">
        <v>48</v>
      </c>
      <c r="D7869" s="90">
        <v>44755</v>
      </c>
      <c r="AC7869" s="89">
        <v>105</v>
      </c>
      <c r="AI7869" s="89">
        <v>130</v>
      </c>
    </row>
    <row r="7870" spans="1:35" s="89" customFormat="1" x14ac:dyDescent="0.45">
      <c r="A7870" s="89" t="s">
        <v>79</v>
      </c>
      <c r="B7870" s="89" t="s">
        <v>80</v>
      </c>
      <c r="C7870" s="89" t="s">
        <v>48</v>
      </c>
      <c r="D7870" s="90">
        <v>44756</v>
      </c>
      <c r="AC7870" s="89">
        <v>105</v>
      </c>
      <c r="AI7870" s="89">
        <v>130</v>
      </c>
    </row>
    <row r="7871" spans="1:35" s="89" customFormat="1" x14ac:dyDescent="0.45">
      <c r="A7871" s="89" t="s">
        <v>79</v>
      </c>
      <c r="B7871" s="89" t="s">
        <v>80</v>
      </c>
      <c r="C7871" s="89" t="s">
        <v>48</v>
      </c>
      <c r="D7871" s="90">
        <v>44757</v>
      </c>
      <c r="AC7871" s="89">
        <v>105</v>
      </c>
      <c r="AI7871" s="89">
        <v>130</v>
      </c>
    </row>
    <row r="7872" spans="1:35" s="89" customFormat="1" x14ac:dyDescent="0.45">
      <c r="A7872" s="89" t="s">
        <v>79</v>
      </c>
      <c r="B7872" s="89" t="s">
        <v>80</v>
      </c>
      <c r="C7872" s="89" t="s">
        <v>48</v>
      </c>
      <c r="D7872" s="90">
        <v>44758</v>
      </c>
      <c r="AC7872" s="89">
        <v>105</v>
      </c>
      <c r="AI7872" s="89">
        <v>130</v>
      </c>
    </row>
    <row r="7873" spans="1:35" s="89" customFormat="1" x14ac:dyDescent="0.45">
      <c r="A7873" s="89" t="s">
        <v>79</v>
      </c>
      <c r="B7873" s="89" t="s">
        <v>80</v>
      </c>
      <c r="C7873" s="89" t="s">
        <v>48</v>
      </c>
      <c r="D7873" s="90">
        <v>44759</v>
      </c>
      <c r="AC7873" s="89">
        <v>105</v>
      </c>
      <c r="AI7873" s="89">
        <v>130</v>
      </c>
    </row>
    <row r="7874" spans="1:35" s="89" customFormat="1" x14ac:dyDescent="0.45">
      <c r="A7874" s="89" t="s">
        <v>79</v>
      </c>
      <c r="B7874" s="89" t="s">
        <v>80</v>
      </c>
      <c r="C7874" s="89" t="s">
        <v>48</v>
      </c>
      <c r="D7874" s="90">
        <v>44760</v>
      </c>
      <c r="AC7874" s="89">
        <v>105</v>
      </c>
      <c r="AI7874" s="89">
        <v>130</v>
      </c>
    </row>
    <row r="7875" spans="1:35" s="89" customFormat="1" x14ac:dyDescent="0.45">
      <c r="A7875" s="89" t="s">
        <v>79</v>
      </c>
      <c r="B7875" s="89" t="s">
        <v>80</v>
      </c>
      <c r="C7875" s="89" t="s">
        <v>48</v>
      </c>
      <c r="D7875" s="90">
        <v>44761</v>
      </c>
      <c r="AC7875" s="89">
        <v>105</v>
      </c>
      <c r="AI7875" s="89">
        <v>130</v>
      </c>
    </row>
    <row r="7876" spans="1:35" s="89" customFormat="1" x14ac:dyDescent="0.45">
      <c r="A7876" s="89" t="s">
        <v>79</v>
      </c>
      <c r="B7876" s="89" t="s">
        <v>80</v>
      </c>
      <c r="C7876" s="89" t="s">
        <v>48</v>
      </c>
      <c r="D7876" s="90">
        <v>44762</v>
      </c>
      <c r="AC7876" s="89">
        <v>105</v>
      </c>
      <c r="AI7876" s="89">
        <v>130</v>
      </c>
    </row>
    <row r="7877" spans="1:35" s="89" customFormat="1" x14ac:dyDescent="0.45">
      <c r="A7877" s="89" t="s">
        <v>79</v>
      </c>
      <c r="B7877" s="89" t="s">
        <v>80</v>
      </c>
      <c r="C7877" s="89" t="s">
        <v>48</v>
      </c>
      <c r="D7877" s="90">
        <v>44763</v>
      </c>
      <c r="AC7877" s="89">
        <v>105</v>
      </c>
      <c r="AI7877" s="89">
        <v>130</v>
      </c>
    </row>
    <row r="7878" spans="1:35" s="89" customFormat="1" x14ac:dyDescent="0.45">
      <c r="A7878" s="89" t="s">
        <v>79</v>
      </c>
      <c r="B7878" s="89" t="s">
        <v>80</v>
      </c>
      <c r="C7878" s="89" t="s">
        <v>48</v>
      </c>
      <c r="D7878" s="90">
        <v>44764</v>
      </c>
      <c r="AC7878" s="89">
        <v>105</v>
      </c>
      <c r="AI7878" s="89">
        <v>130</v>
      </c>
    </row>
    <row r="7879" spans="1:35" s="89" customFormat="1" x14ac:dyDescent="0.45">
      <c r="A7879" s="89" t="s">
        <v>79</v>
      </c>
      <c r="B7879" s="89" t="s">
        <v>80</v>
      </c>
      <c r="C7879" s="89" t="s">
        <v>48</v>
      </c>
      <c r="D7879" s="90">
        <v>44765</v>
      </c>
      <c r="AC7879" s="89">
        <v>105</v>
      </c>
      <c r="AI7879" s="89">
        <v>130</v>
      </c>
    </row>
    <row r="7880" spans="1:35" s="89" customFormat="1" x14ac:dyDescent="0.45">
      <c r="A7880" s="89" t="s">
        <v>79</v>
      </c>
      <c r="B7880" s="89" t="s">
        <v>80</v>
      </c>
      <c r="C7880" s="89" t="s">
        <v>48</v>
      </c>
      <c r="D7880" s="90">
        <v>44766</v>
      </c>
      <c r="AC7880" s="89">
        <v>105</v>
      </c>
      <c r="AI7880" s="89">
        <v>130</v>
      </c>
    </row>
    <row r="7881" spans="1:35" s="89" customFormat="1" x14ac:dyDescent="0.45">
      <c r="A7881" s="89" t="s">
        <v>79</v>
      </c>
      <c r="B7881" s="89" t="s">
        <v>80</v>
      </c>
      <c r="C7881" s="89" t="s">
        <v>48</v>
      </c>
      <c r="D7881" s="90">
        <v>44767</v>
      </c>
      <c r="AC7881" s="89">
        <v>105</v>
      </c>
      <c r="AI7881" s="89">
        <v>130</v>
      </c>
    </row>
    <row r="7882" spans="1:35" s="89" customFormat="1" x14ac:dyDescent="0.45">
      <c r="A7882" s="89" t="s">
        <v>79</v>
      </c>
      <c r="B7882" s="89" t="s">
        <v>80</v>
      </c>
      <c r="C7882" s="89" t="s">
        <v>48</v>
      </c>
      <c r="D7882" s="90">
        <v>44768</v>
      </c>
      <c r="AC7882" s="89">
        <v>105</v>
      </c>
      <c r="AI7882" s="89">
        <v>130</v>
      </c>
    </row>
    <row r="7883" spans="1:35" s="89" customFormat="1" x14ac:dyDescent="0.45">
      <c r="A7883" s="89" t="s">
        <v>79</v>
      </c>
      <c r="B7883" s="89" t="s">
        <v>80</v>
      </c>
      <c r="C7883" s="89" t="s">
        <v>48</v>
      </c>
      <c r="D7883" s="90">
        <v>44769</v>
      </c>
      <c r="AC7883" s="89">
        <v>105</v>
      </c>
      <c r="AI7883" s="89">
        <v>130</v>
      </c>
    </row>
    <row r="7884" spans="1:35" s="89" customFormat="1" x14ac:dyDescent="0.45">
      <c r="A7884" s="89" t="s">
        <v>79</v>
      </c>
      <c r="B7884" s="89" t="s">
        <v>80</v>
      </c>
      <c r="C7884" s="89" t="s">
        <v>48</v>
      </c>
      <c r="D7884" s="90">
        <v>44770</v>
      </c>
      <c r="AC7884" s="89">
        <v>105</v>
      </c>
      <c r="AI7884" s="89">
        <v>130</v>
      </c>
    </row>
    <row r="7885" spans="1:35" s="89" customFormat="1" x14ac:dyDescent="0.45">
      <c r="A7885" s="89" t="s">
        <v>79</v>
      </c>
      <c r="B7885" s="89" t="s">
        <v>80</v>
      </c>
      <c r="C7885" s="89" t="s">
        <v>48</v>
      </c>
      <c r="D7885" s="90">
        <v>44771</v>
      </c>
      <c r="AC7885" s="89">
        <v>105</v>
      </c>
      <c r="AI7885" s="89">
        <v>130</v>
      </c>
    </row>
    <row r="7886" spans="1:35" s="89" customFormat="1" x14ac:dyDescent="0.45">
      <c r="A7886" s="89" t="s">
        <v>79</v>
      </c>
      <c r="B7886" s="89" t="s">
        <v>80</v>
      </c>
      <c r="C7886" s="89" t="s">
        <v>48</v>
      </c>
      <c r="D7886" s="90">
        <v>44772</v>
      </c>
      <c r="AC7886" s="89">
        <v>105</v>
      </c>
      <c r="AI7886" s="89">
        <v>130</v>
      </c>
    </row>
    <row r="7887" spans="1:35" s="89" customFormat="1" x14ac:dyDescent="0.45">
      <c r="A7887" s="89" t="s">
        <v>79</v>
      </c>
      <c r="B7887" s="89" t="s">
        <v>80</v>
      </c>
      <c r="C7887" s="89" t="s">
        <v>48</v>
      </c>
      <c r="D7887" s="90">
        <v>44773</v>
      </c>
      <c r="AC7887" s="89">
        <v>105</v>
      </c>
      <c r="AI7887" s="89">
        <v>130</v>
      </c>
    </row>
    <row r="7888" spans="1:35" s="89" customFormat="1" x14ac:dyDescent="0.45">
      <c r="A7888" s="89" t="s">
        <v>79</v>
      </c>
      <c r="B7888" s="89" t="s">
        <v>80</v>
      </c>
      <c r="C7888" s="89" t="s">
        <v>48</v>
      </c>
      <c r="D7888" s="90">
        <v>44774</v>
      </c>
      <c r="AC7888" s="89">
        <v>105</v>
      </c>
      <c r="AI7888" s="89">
        <v>130</v>
      </c>
    </row>
    <row r="7889" spans="1:35" s="89" customFormat="1" x14ac:dyDescent="0.45">
      <c r="A7889" s="89" t="s">
        <v>79</v>
      </c>
      <c r="B7889" s="89" t="s">
        <v>80</v>
      </c>
      <c r="C7889" s="89" t="s">
        <v>48</v>
      </c>
      <c r="D7889" s="90">
        <v>44775</v>
      </c>
      <c r="AC7889" s="89">
        <v>105</v>
      </c>
      <c r="AI7889" s="89">
        <v>130</v>
      </c>
    </row>
    <row r="7890" spans="1:35" s="89" customFormat="1" x14ac:dyDescent="0.45">
      <c r="A7890" s="89" t="s">
        <v>79</v>
      </c>
      <c r="B7890" s="89" t="s">
        <v>80</v>
      </c>
      <c r="C7890" s="89" t="s">
        <v>48</v>
      </c>
      <c r="D7890" s="90">
        <v>44776</v>
      </c>
      <c r="AC7890" s="89">
        <v>105</v>
      </c>
      <c r="AI7890" s="89">
        <v>130</v>
      </c>
    </row>
    <row r="7891" spans="1:35" s="89" customFormat="1" x14ac:dyDescent="0.45">
      <c r="A7891" s="89" t="s">
        <v>79</v>
      </c>
      <c r="B7891" s="89" t="s">
        <v>80</v>
      </c>
      <c r="C7891" s="89" t="s">
        <v>48</v>
      </c>
      <c r="D7891" s="90">
        <v>44777</v>
      </c>
      <c r="AC7891" s="89">
        <v>105</v>
      </c>
      <c r="AI7891" s="89">
        <v>130</v>
      </c>
    </row>
    <row r="7892" spans="1:35" s="89" customFormat="1" x14ac:dyDescent="0.45">
      <c r="A7892" s="89" t="s">
        <v>79</v>
      </c>
      <c r="B7892" s="89" t="s">
        <v>80</v>
      </c>
      <c r="C7892" s="89" t="s">
        <v>48</v>
      </c>
      <c r="D7892" s="90">
        <v>44778</v>
      </c>
      <c r="AC7892" s="89">
        <v>105</v>
      </c>
      <c r="AI7892" s="89">
        <v>130</v>
      </c>
    </row>
    <row r="7893" spans="1:35" s="89" customFormat="1" x14ac:dyDescent="0.45">
      <c r="A7893" s="89" t="s">
        <v>79</v>
      </c>
      <c r="B7893" s="89" t="s">
        <v>80</v>
      </c>
      <c r="C7893" s="89" t="s">
        <v>48</v>
      </c>
      <c r="D7893" s="90">
        <v>44779</v>
      </c>
      <c r="AC7893" s="89">
        <v>105</v>
      </c>
      <c r="AI7893" s="89">
        <v>130</v>
      </c>
    </row>
    <row r="7894" spans="1:35" s="89" customFormat="1" x14ac:dyDescent="0.45">
      <c r="A7894" s="89" t="s">
        <v>79</v>
      </c>
      <c r="B7894" s="89" t="s">
        <v>80</v>
      </c>
      <c r="C7894" s="89" t="s">
        <v>48</v>
      </c>
      <c r="D7894" s="90">
        <v>44780</v>
      </c>
      <c r="AC7894" s="89">
        <v>105</v>
      </c>
      <c r="AI7894" s="89">
        <v>130</v>
      </c>
    </row>
    <row r="7895" spans="1:35" s="89" customFormat="1" x14ac:dyDescent="0.45">
      <c r="A7895" s="89" t="s">
        <v>79</v>
      </c>
      <c r="B7895" s="89" t="s">
        <v>80</v>
      </c>
      <c r="C7895" s="89" t="s">
        <v>48</v>
      </c>
      <c r="D7895" s="90">
        <v>44781</v>
      </c>
      <c r="AC7895" s="89">
        <v>105</v>
      </c>
      <c r="AI7895" s="89">
        <v>130</v>
      </c>
    </row>
    <row r="7896" spans="1:35" s="89" customFormat="1" x14ac:dyDescent="0.45">
      <c r="A7896" s="89" t="s">
        <v>79</v>
      </c>
      <c r="B7896" s="89" t="s">
        <v>80</v>
      </c>
      <c r="C7896" s="89" t="s">
        <v>48</v>
      </c>
      <c r="D7896" s="90">
        <v>44782</v>
      </c>
      <c r="AC7896" s="89">
        <v>105</v>
      </c>
      <c r="AI7896" s="89">
        <v>130</v>
      </c>
    </row>
    <row r="7897" spans="1:35" s="89" customFormat="1" x14ac:dyDescent="0.45">
      <c r="A7897" s="89" t="s">
        <v>79</v>
      </c>
      <c r="B7897" s="89" t="s">
        <v>80</v>
      </c>
      <c r="C7897" s="89" t="s">
        <v>48</v>
      </c>
      <c r="D7897" s="90">
        <v>44783</v>
      </c>
      <c r="AC7897" s="89">
        <v>105</v>
      </c>
      <c r="AI7897" s="89">
        <v>130</v>
      </c>
    </row>
    <row r="7898" spans="1:35" s="89" customFormat="1" x14ac:dyDescent="0.45">
      <c r="A7898" s="89" t="s">
        <v>79</v>
      </c>
      <c r="B7898" s="89" t="s">
        <v>80</v>
      </c>
      <c r="C7898" s="89" t="s">
        <v>48</v>
      </c>
      <c r="D7898" s="90">
        <v>44784</v>
      </c>
      <c r="AC7898" s="89">
        <v>105</v>
      </c>
      <c r="AI7898" s="89">
        <v>130</v>
      </c>
    </row>
    <row r="7899" spans="1:35" s="89" customFormat="1" x14ac:dyDescent="0.45">
      <c r="A7899" s="89" t="s">
        <v>79</v>
      </c>
      <c r="B7899" s="89" t="s">
        <v>80</v>
      </c>
      <c r="C7899" s="89" t="s">
        <v>48</v>
      </c>
      <c r="D7899" s="90">
        <v>44785</v>
      </c>
      <c r="AC7899" s="89">
        <v>105</v>
      </c>
      <c r="AI7899" s="89">
        <v>130</v>
      </c>
    </row>
    <row r="7900" spans="1:35" s="89" customFormat="1" x14ac:dyDescent="0.45">
      <c r="A7900" s="89" t="s">
        <v>79</v>
      </c>
      <c r="B7900" s="89" t="s">
        <v>80</v>
      </c>
      <c r="C7900" s="89" t="s">
        <v>48</v>
      </c>
      <c r="D7900" s="90">
        <v>44786</v>
      </c>
      <c r="AC7900" s="89">
        <v>105</v>
      </c>
      <c r="AI7900" s="89">
        <v>130</v>
      </c>
    </row>
    <row r="7901" spans="1:35" s="89" customFormat="1" x14ac:dyDescent="0.45">
      <c r="A7901" s="89" t="s">
        <v>79</v>
      </c>
      <c r="B7901" s="89" t="s">
        <v>80</v>
      </c>
      <c r="C7901" s="89" t="s">
        <v>48</v>
      </c>
      <c r="D7901" s="90">
        <v>44787</v>
      </c>
      <c r="AC7901" s="89">
        <v>105</v>
      </c>
      <c r="AI7901" s="89">
        <v>130</v>
      </c>
    </row>
    <row r="7902" spans="1:35" s="89" customFormat="1" x14ac:dyDescent="0.45">
      <c r="A7902" s="89" t="s">
        <v>79</v>
      </c>
      <c r="B7902" s="89" t="s">
        <v>80</v>
      </c>
      <c r="C7902" s="89" t="s">
        <v>48</v>
      </c>
      <c r="D7902" s="90">
        <v>44788</v>
      </c>
      <c r="AC7902" s="89">
        <v>105</v>
      </c>
      <c r="AI7902" s="89">
        <v>130</v>
      </c>
    </row>
    <row r="7903" spans="1:35" s="89" customFormat="1" x14ac:dyDescent="0.45">
      <c r="A7903" s="89" t="s">
        <v>79</v>
      </c>
      <c r="B7903" s="89" t="s">
        <v>80</v>
      </c>
      <c r="C7903" s="89" t="s">
        <v>48</v>
      </c>
      <c r="D7903" s="90">
        <v>44789</v>
      </c>
      <c r="AC7903" s="89">
        <v>105</v>
      </c>
      <c r="AI7903" s="89">
        <v>130</v>
      </c>
    </row>
    <row r="7904" spans="1:35" s="89" customFormat="1" x14ac:dyDescent="0.45">
      <c r="A7904" s="89" t="s">
        <v>79</v>
      </c>
      <c r="B7904" s="89" t="s">
        <v>80</v>
      </c>
      <c r="C7904" s="89" t="s">
        <v>48</v>
      </c>
      <c r="D7904" s="90">
        <v>44790</v>
      </c>
      <c r="AC7904" s="89">
        <v>105</v>
      </c>
      <c r="AI7904" s="89">
        <v>130</v>
      </c>
    </row>
    <row r="7905" spans="1:35" s="89" customFormat="1" x14ac:dyDescent="0.45">
      <c r="A7905" s="89" t="s">
        <v>79</v>
      </c>
      <c r="B7905" s="89" t="s">
        <v>80</v>
      </c>
      <c r="C7905" s="89" t="s">
        <v>48</v>
      </c>
      <c r="D7905" s="90">
        <v>44791</v>
      </c>
      <c r="AC7905" s="89">
        <v>105</v>
      </c>
      <c r="AI7905" s="89">
        <v>130</v>
      </c>
    </row>
    <row r="7906" spans="1:35" s="89" customFormat="1" x14ac:dyDescent="0.45">
      <c r="A7906" s="89" t="s">
        <v>79</v>
      </c>
      <c r="B7906" s="89" t="s">
        <v>80</v>
      </c>
      <c r="C7906" s="89" t="s">
        <v>48</v>
      </c>
      <c r="D7906" s="90">
        <v>44792</v>
      </c>
      <c r="AC7906" s="89">
        <v>105</v>
      </c>
      <c r="AI7906" s="89">
        <v>130</v>
      </c>
    </row>
    <row r="7907" spans="1:35" s="89" customFormat="1" x14ac:dyDescent="0.45">
      <c r="A7907" s="89" t="s">
        <v>79</v>
      </c>
      <c r="B7907" s="89" t="s">
        <v>80</v>
      </c>
      <c r="C7907" s="89" t="s">
        <v>48</v>
      </c>
      <c r="D7907" s="90">
        <v>44793</v>
      </c>
      <c r="AC7907" s="89">
        <v>105</v>
      </c>
      <c r="AI7907" s="89">
        <v>130</v>
      </c>
    </row>
    <row r="7908" spans="1:35" s="89" customFormat="1" x14ac:dyDescent="0.45">
      <c r="A7908" s="89" t="s">
        <v>79</v>
      </c>
      <c r="B7908" s="89" t="s">
        <v>80</v>
      </c>
      <c r="C7908" s="89" t="s">
        <v>48</v>
      </c>
      <c r="D7908" s="90">
        <v>44794</v>
      </c>
      <c r="AC7908" s="89">
        <v>105</v>
      </c>
      <c r="AI7908" s="89">
        <v>130</v>
      </c>
    </row>
    <row r="7909" spans="1:35" s="89" customFormat="1" x14ac:dyDescent="0.45">
      <c r="A7909" s="89" t="s">
        <v>79</v>
      </c>
      <c r="B7909" s="89" t="s">
        <v>80</v>
      </c>
      <c r="C7909" s="89" t="s">
        <v>48</v>
      </c>
      <c r="D7909" s="90">
        <v>44795</v>
      </c>
      <c r="AC7909" s="89">
        <v>105</v>
      </c>
      <c r="AI7909" s="89">
        <v>130</v>
      </c>
    </row>
    <row r="7910" spans="1:35" s="89" customFormat="1" x14ac:dyDescent="0.45">
      <c r="A7910" s="89" t="s">
        <v>79</v>
      </c>
      <c r="B7910" s="89" t="s">
        <v>80</v>
      </c>
      <c r="C7910" s="89" t="s">
        <v>48</v>
      </c>
      <c r="D7910" s="90">
        <v>44796</v>
      </c>
      <c r="AC7910" s="89">
        <v>105</v>
      </c>
      <c r="AI7910" s="89">
        <v>130</v>
      </c>
    </row>
    <row r="7911" spans="1:35" s="89" customFormat="1" x14ac:dyDescent="0.45">
      <c r="A7911" s="89" t="s">
        <v>79</v>
      </c>
      <c r="B7911" s="89" t="s">
        <v>80</v>
      </c>
      <c r="C7911" s="89" t="s">
        <v>48</v>
      </c>
      <c r="D7911" s="90">
        <v>44797</v>
      </c>
      <c r="AC7911" s="89">
        <v>105</v>
      </c>
      <c r="AI7911" s="89">
        <v>130</v>
      </c>
    </row>
    <row r="7912" spans="1:35" s="89" customFormat="1" x14ac:dyDescent="0.45">
      <c r="A7912" s="89" t="s">
        <v>79</v>
      </c>
      <c r="B7912" s="89" t="s">
        <v>80</v>
      </c>
      <c r="C7912" s="89" t="s">
        <v>48</v>
      </c>
      <c r="D7912" s="90">
        <v>44798</v>
      </c>
      <c r="AC7912" s="89">
        <v>105</v>
      </c>
      <c r="AI7912" s="89">
        <v>130</v>
      </c>
    </row>
    <row r="7913" spans="1:35" s="89" customFormat="1" x14ac:dyDescent="0.45">
      <c r="A7913" s="89" t="s">
        <v>79</v>
      </c>
      <c r="B7913" s="89" t="s">
        <v>80</v>
      </c>
      <c r="C7913" s="89" t="s">
        <v>48</v>
      </c>
      <c r="D7913" s="90">
        <v>44799</v>
      </c>
      <c r="AC7913" s="89">
        <v>105</v>
      </c>
      <c r="AI7913" s="89">
        <v>130</v>
      </c>
    </row>
    <row r="7914" spans="1:35" s="89" customFormat="1" x14ac:dyDescent="0.45">
      <c r="A7914" s="89" t="s">
        <v>79</v>
      </c>
      <c r="B7914" s="89" t="s">
        <v>80</v>
      </c>
      <c r="C7914" s="89" t="s">
        <v>48</v>
      </c>
      <c r="D7914" s="90">
        <v>44800</v>
      </c>
      <c r="AC7914" s="89">
        <v>105</v>
      </c>
      <c r="AI7914" s="89">
        <v>130</v>
      </c>
    </row>
    <row r="7915" spans="1:35" s="89" customFormat="1" x14ac:dyDescent="0.45">
      <c r="A7915" s="89" t="s">
        <v>79</v>
      </c>
      <c r="B7915" s="89" t="s">
        <v>80</v>
      </c>
      <c r="C7915" s="89" t="s">
        <v>48</v>
      </c>
      <c r="D7915" s="90">
        <v>44801</v>
      </c>
      <c r="AC7915" s="89">
        <v>105</v>
      </c>
      <c r="AI7915" s="89">
        <v>130</v>
      </c>
    </row>
    <row r="7916" spans="1:35" s="89" customFormat="1" x14ac:dyDescent="0.45">
      <c r="A7916" s="89" t="s">
        <v>79</v>
      </c>
      <c r="B7916" s="89" t="s">
        <v>80</v>
      </c>
      <c r="C7916" s="89" t="s">
        <v>48</v>
      </c>
      <c r="D7916" s="90">
        <v>44802</v>
      </c>
      <c r="AC7916" s="89">
        <v>105</v>
      </c>
      <c r="AI7916" s="89">
        <v>130</v>
      </c>
    </row>
    <row r="7917" spans="1:35" s="89" customFormat="1" x14ac:dyDescent="0.45">
      <c r="A7917" s="89" t="s">
        <v>79</v>
      </c>
      <c r="B7917" s="89" t="s">
        <v>80</v>
      </c>
      <c r="C7917" s="89" t="s">
        <v>48</v>
      </c>
      <c r="D7917" s="90">
        <v>44803</v>
      </c>
      <c r="AC7917" s="89">
        <v>105</v>
      </c>
      <c r="AI7917" s="89">
        <v>130</v>
      </c>
    </row>
    <row r="7918" spans="1:35" s="89" customFormat="1" x14ac:dyDescent="0.45">
      <c r="A7918" s="89" t="s">
        <v>79</v>
      </c>
      <c r="B7918" s="89" t="s">
        <v>80</v>
      </c>
      <c r="C7918" s="89" t="s">
        <v>48</v>
      </c>
      <c r="D7918" s="90">
        <v>44804</v>
      </c>
      <c r="AC7918" s="89">
        <v>105</v>
      </c>
      <c r="AI7918" s="89">
        <v>130</v>
      </c>
    </row>
    <row r="7919" spans="1:35" s="89" customFormat="1" x14ac:dyDescent="0.45">
      <c r="A7919" s="89" t="s">
        <v>79</v>
      </c>
      <c r="B7919" s="89" t="s">
        <v>80</v>
      </c>
      <c r="C7919" s="89" t="s">
        <v>48</v>
      </c>
      <c r="D7919" s="90">
        <v>44805</v>
      </c>
      <c r="AC7919" s="89">
        <v>105</v>
      </c>
      <c r="AI7919" s="89">
        <v>130</v>
      </c>
    </row>
    <row r="7920" spans="1:35" s="89" customFormat="1" x14ac:dyDescent="0.45">
      <c r="A7920" s="89" t="s">
        <v>79</v>
      </c>
      <c r="B7920" s="89" t="s">
        <v>80</v>
      </c>
      <c r="C7920" s="89" t="s">
        <v>48</v>
      </c>
      <c r="D7920" s="90">
        <v>44806</v>
      </c>
      <c r="AC7920" s="89">
        <v>105</v>
      </c>
      <c r="AI7920" s="89">
        <v>130</v>
      </c>
    </row>
    <row r="7921" spans="1:35" s="89" customFormat="1" x14ac:dyDescent="0.45">
      <c r="A7921" s="89" t="s">
        <v>79</v>
      </c>
      <c r="B7921" s="89" t="s">
        <v>80</v>
      </c>
      <c r="C7921" s="89" t="s">
        <v>48</v>
      </c>
      <c r="D7921" s="90">
        <v>44807</v>
      </c>
      <c r="AC7921" s="89">
        <v>105</v>
      </c>
      <c r="AI7921" s="89">
        <v>130</v>
      </c>
    </row>
    <row r="7922" spans="1:35" s="89" customFormat="1" x14ac:dyDescent="0.45">
      <c r="A7922" s="89" t="s">
        <v>79</v>
      </c>
      <c r="B7922" s="89" t="s">
        <v>80</v>
      </c>
      <c r="C7922" s="89" t="s">
        <v>48</v>
      </c>
      <c r="D7922" s="90">
        <v>44808</v>
      </c>
      <c r="AC7922" s="89">
        <v>105</v>
      </c>
      <c r="AI7922" s="89">
        <v>130</v>
      </c>
    </row>
    <row r="7923" spans="1:35" s="89" customFormat="1" x14ac:dyDescent="0.45">
      <c r="A7923" s="89" t="s">
        <v>79</v>
      </c>
      <c r="B7923" s="89" t="s">
        <v>80</v>
      </c>
      <c r="C7923" s="89" t="s">
        <v>48</v>
      </c>
      <c r="D7923" s="90">
        <v>44809</v>
      </c>
      <c r="AC7923" s="89">
        <v>105</v>
      </c>
      <c r="AI7923" s="89">
        <v>130</v>
      </c>
    </row>
    <row r="7924" spans="1:35" s="89" customFormat="1" x14ac:dyDescent="0.45">
      <c r="A7924" s="89" t="s">
        <v>79</v>
      </c>
      <c r="B7924" s="89" t="s">
        <v>80</v>
      </c>
      <c r="C7924" s="89" t="s">
        <v>48</v>
      </c>
      <c r="D7924" s="90">
        <v>44810</v>
      </c>
      <c r="AC7924" s="89">
        <v>105</v>
      </c>
      <c r="AI7924" s="89">
        <v>130</v>
      </c>
    </row>
    <row r="7925" spans="1:35" s="89" customFormat="1" x14ac:dyDescent="0.45">
      <c r="A7925" s="89" t="s">
        <v>79</v>
      </c>
      <c r="B7925" s="89" t="s">
        <v>80</v>
      </c>
      <c r="C7925" s="89" t="s">
        <v>48</v>
      </c>
      <c r="D7925" s="90">
        <v>44811</v>
      </c>
      <c r="AC7925" s="89">
        <v>105</v>
      </c>
      <c r="AI7925" s="89">
        <v>130</v>
      </c>
    </row>
    <row r="7926" spans="1:35" s="89" customFormat="1" x14ac:dyDescent="0.45">
      <c r="A7926" s="89" t="s">
        <v>79</v>
      </c>
      <c r="B7926" s="89" t="s">
        <v>80</v>
      </c>
      <c r="C7926" s="89" t="s">
        <v>48</v>
      </c>
      <c r="D7926" s="90">
        <v>44812</v>
      </c>
      <c r="AC7926" s="89">
        <v>105</v>
      </c>
      <c r="AI7926" s="89">
        <v>130</v>
      </c>
    </row>
    <row r="7927" spans="1:35" s="89" customFormat="1" x14ac:dyDescent="0.45">
      <c r="A7927" s="89" t="s">
        <v>79</v>
      </c>
      <c r="B7927" s="89" t="s">
        <v>80</v>
      </c>
      <c r="C7927" s="89" t="s">
        <v>48</v>
      </c>
      <c r="D7927" s="90">
        <v>44813</v>
      </c>
      <c r="AC7927" s="89">
        <v>105</v>
      </c>
      <c r="AI7927" s="89">
        <v>130</v>
      </c>
    </row>
    <row r="7928" spans="1:35" s="89" customFormat="1" x14ac:dyDescent="0.45">
      <c r="A7928" s="89" t="s">
        <v>79</v>
      </c>
      <c r="B7928" s="89" t="s">
        <v>80</v>
      </c>
      <c r="C7928" s="89" t="s">
        <v>48</v>
      </c>
      <c r="D7928" s="90">
        <v>44814</v>
      </c>
      <c r="AC7928" s="89">
        <v>105</v>
      </c>
      <c r="AI7928" s="89">
        <v>130</v>
      </c>
    </row>
    <row r="7929" spans="1:35" s="89" customFormat="1" x14ac:dyDescent="0.45">
      <c r="A7929" s="89" t="s">
        <v>79</v>
      </c>
      <c r="B7929" s="89" t="s">
        <v>80</v>
      </c>
      <c r="C7929" s="89" t="s">
        <v>48</v>
      </c>
      <c r="D7929" s="90">
        <v>44815</v>
      </c>
      <c r="AC7929" s="89">
        <v>105</v>
      </c>
      <c r="AI7929" s="89">
        <v>130</v>
      </c>
    </row>
    <row r="7930" spans="1:35" s="89" customFormat="1" x14ac:dyDescent="0.45">
      <c r="A7930" s="89" t="s">
        <v>79</v>
      </c>
      <c r="B7930" s="89" t="s">
        <v>80</v>
      </c>
      <c r="C7930" s="89" t="s">
        <v>48</v>
      </c>
      <c r="D7930" s="90">
        <v>44816</v>
      </c>
      <c r="AC7930" s="89">
        <v>105</v>
      </c>
      <c r="AI7930" s="89">
        <v>130</v>
      </c>
    </row>
    <row r="7931" spans="1:35" s="89" customFormat="1" x14ac:dyDescent="0.45">
      <c r="A7931" s="89" t="s">
        <v>79</v>
      </c>
      <c r="B7931" s="89" t="s">
        <v>80</v>
      </c>
      <c r="C7931" s="89" t="s">
        <v>48</v>
      </c>
      <c r="D7931" s="90">
        <v>44817</v>
      </c>
      <c r="AC7931" s="89">
        <v>105</v>
      </c>
      <c r="AI7931" s="89">
        <v>130</v>
      </c>
    </row>
    <row r="7932" spans="1:35" s="89" customFormat="1" x14ac:dyDescent="0.45">
      <c r="A7932" s="89" t="s">
        <v>79</v>
      </c>
      <c r="B7932" s="89" t="s">
        <v>80</v>
      </c>
      <c r="C7932" s="89" t="s">
        <v>48</v>
      </c>
      <c r="D7932" s="90">
        <v>44818</v>
      </c>
      <c r="AC7932" s="89">
        <v>105</v>
      </c>
      <c r="AI7932" s="89">
        <v>130</v>
      </c>
    </row>
    <row r="7933" spans="1:35" s="89" customFormat="1" x14ac:dyDescent="0.45">
      <c r="A7933" s="89" t="s">
        <v>79</v>
      </c>
      <c r="B7933" s="89" t="s">
        <v>80</v>
      </c>
      <c r="C7933" s="89" t="s">
        <v>48</v>
      </c>
      <c r="D7933" s="90">
        <v>44819</v>
      </c>
      <c r="AC7933" s="89">
        <v>105</v>
      </c>
      <c r="AI7933" s="89">
        <v>130</v>
      </c>
    </row>
    <row r="7934" spans="1:35" s="89" customFormat="1" x14ac:dyDescent="0.45">
      <c r="A7934" s="89" t="s">
        <v>79</v>
      </c>
      <c r="B7934" s="89" t="s">
        <v>80</v>
      </c>
      <c r="C7934" s="89" t="s">
        <v>48</v>
      </c>
      <c r="D7934" s="90">
        <v>44820</v>
      </c>
      <c r="AC7934" s="89">
        <v>105</v>
      </c>
      <c r="AI7934" s="89">
        <v>130</v>
      </c>
    </row>
    <row r="7935" spans="1:35" s="89" customFormat="1" x14ac:dyDescent="0.45">
      <c r="A7935" s="89" t="s">
        <v>79</v>
      </c>
      <c r="B7935" s="89" t="s">
        <v>80</v>
      </c>
      <c r="C7935" s="89" t="s">
        <v>48</v>
      </c>
      <c r="D7935" s="90">
        <v>44821</v>
      </c>
      <c r="AC7935" s="89">
        <v>105</v>
      </c>
      <c r="AI7935" s="89">
        <v>130</v>
      </c>
    </row>
    <row r="7936" spans="1:35" s="89" customFormat="1" x14ac:dyDescent="0.45">
      <c r="A7936" s="89" t="s">
        <v>79</v>
      </c>
      <c r="B7936" s="89" t="s">
        <v>80</v>
      </c>
      <c r="C7936" s="89" t="s">
        <v>48</v>
      </c>
      <c r="D7936" s="90">
        <v>44822</v>
      </c>
      <c r="AC7936" s="89">
        <v>105</v>
      </c>
      <c r="AI7936" s="89">
        <v>130</v>
      </c>
    </row>
    <row r="7937" spans="1:35" s="89" customFormat="1" x14ac:dyDescent="0.45">
      <c r="A7937" s="89" t="s">
        <v>79</v>
      </c>
      <c r="B7937" s="89" t="s">
        <v>80</v>
      </c>
      <c r="C7937" s="89" t="s">
        <v>48</v>
      </c>
      <c r="D7937" s="90">
        <v>44823</v>
      </c>
      <c r="AC7937" s="89">
        <v>105</v>
      </c>
      <c r="AI7937" s="89">
        <v>130</v>
      </c>
    </row>
    <row r="7938" spans="1:35" s="89" customFormat="1" x14ac:dyDescent="0.45">
      <c r="A7938" s="89" t="s">
        <v>79</v>
      </c>
      <c r="B7938" s="89" t="s">
        <v>80</v>
      </c>
      <c r="C7938" s="89" t="s">
        <v>48</v>
      </c>
      <c r="D7938" s="90">
        <v>44824</v>
      </c>
      <c r="AC7938" s="89">
        <v>105</v>
      </c>
      <c r="AI7938" s="89">
        <v>130</v>
      </c>
    </row>
    <row r="7939" spans="1:35" s="89" customFormat="1" x14ac:dyDescent="0.45">
      <c r="A7939" s="89" t="s">
        <v>79</v>
      </c>
      <c r="B7939" s="89" t="s">
        <v>80</v>
      </c>
      <c r="C7939" s="89" t="s">
        <v>48</v>
      </c>
      <c r="D7939" s="90">
        <v>44825</v>
      </c>
      <c r="AC7939" s="89">
        <v>105</v>
      </c>
      <c r="AI7939" s="89">
        <v>130</v>
      </c>
    </row>
    <row r="7940" spans="1:35" s="89" customFormat="1" x14ac:dyDescent="0.45">
      <c r="A7940" s="89" t="s">
        <v>79</v>
      </c>
      <c r="B7940" s="89" t="s">
        <v>80</v>
      </c>
      <c r="C7940" s="89" t="s">
        <v>48</v>
      </c>
      <c r="D7940" s="90">
        <v>44826</v>
      </c>
      <c r="AC7940" s="89">
        <v>105</v>
      </c>
      <c r="AI7940" s="89">
        <v>130</v>
      </c>
    </row>
    <row r="7941" spans="1:35" s="89" customFormat="1" x14ac:dyDescent="0.45">
      <c r="A7941" s="89" t="s">
        <v>79</v>
      </c>
      <c r="B7941" s="89" t="s">
        <v>80</v>
      </c>
      <c r="C7941" s="89" t="s">
        <v>48</v>
      </c>
      <c r="D7941" s="90">
        <v>44827</v>
      </c>
      <c r="AC7941" s="89">
        <v>105</v>
      </c>
      <c r="AI7941" s="89">
        <v>130</v>
      </c>
    </row>
    <row r="7942" spans="1:35" s="89" customFormat="1" x14ac:dyDescent="0.45">
      <c r="A7942" s="89" t="s">
        <v>79</v>
      </c>
      <c r="B7942" s="89" t="s">
        <v>80</v>
      </c>
      <c r="C7942" s="89" t="s">
        <v>48</v>
      </c>
      <c r="D7942" s="90">
        <v>44828</v>
      </c>
      <c r="AC7942" s="89">
        <v>105</v>
      </c>
      <c r="AI7942" s="89">
        <v>130</v>
      </c>
    </row>
    <row r="7943" spans="1:35" s="89" customFormat="1" x14ac:dyDescent="0.45">
      <c r="A7943" s="89" t="s">
        <v>79</v>
      </c>
      <c r="B7943" s="89" t="s">
        <v>80</v>
      </c>
      <c r="C7943" s="89" t="s">
        <v>48</v>
      </c>
      <c r="D7943" s="90">
        <v>44829</v>
      </c>
      <c r="AC7943" s="89">
        <v>105</v>
      </c>
      <c r="AI7943" s="89">
        <v>130</v>
      </c>
    </row>
    <row r="7944" spans="1:35" s="89" customFormat="1" x14ac:dyDescent="0.45">
      <c r="A7944" s="89" t="s">
        <v>79</v>
      </c>
      <c r="B7944" s="89" t="s">
        <v>80</v>
      </c>
      <c r="C7944" s="89" t="s">
        <v>48</v>
      </c>
      <c r="D7944" s="90">
        <v>44830</v>
      </c>
      <c r="AC7944" s="89">
        <v>105</v>
      </c>
      <c r="AI7944" s="89">
        <v>130</v>
      </c>
    </row>
    <row r="7945" spans="1:35" s="89" customFormat="1" x14ac:dyDescent="0.45">
      <c r="A7945" s="89" t="s">
        <v>79</v>
      </c>
      <c r="B7945" s="89" t="s">
        <v>80</v>
      </c>
      <c r="C7945" s="89" t="s">
        <v>48</v>
      </c>
      <c r="D7945" s="90">
        <v>44831</v>
      </c>
      <c r="AC7945" s="89">
        <v>105</v>
      </c>
      <c r="AI7945" s="89">
        <v>130</v>
      </c>
    </row>
    <row r="7946" spans="1:35" s="89" customFormat="1" x14ac:dyDescent="0.45">
      <c r="A7946" s="89" t="s">
        <v>79</v>
      </c>
      <c r="B7946" s="89" t="s">
        <v>80</v>
      </c>
      <c r="C7946" s="89" t="s">
        <v>48</v>
      </c>
      <c r="D7946" s="90">
        <v>44832</v>
      </c>
      <c r="AC7946" s="89">
        <v>105</v>
      </c>
      <c r="AI7946" s="89">
        <v>130</v>
      </c>
    </row>
    <row r="7947" spans="1:35" s="89" customFormat="1" x14ac:dyDescent="0.45">
      <c r="A7947" s="89" t="s">
        <v>79</v>
      </c>
      <c r="B7947" s="89" t="s">
        <v>80</v>
      </c>
      <c r="C7947" s="89" t="s">
        <v>48</v>
      </c>
      <c r="D7947" s="90">
        <v>44833</v>
      </c>
      <c r="AC7947" s="89">
        <v>105</v>
      </c>
      <c r="AI7947" s="89">
        <v>130</v>
      </c>
    </row>
    <row r="7948" spans="1:35" s="89" customFormat="1" x14ac:dyDescent="0.45">
      <c r="A7948" s="89" t="s">
        <v>79</v>
      </c>
      <c r="B7948" s="89" t="s">
        <v>80</v>
      </c>
      <c r="C7948" s="89" t="s">
        <v>48</v>
      </c>
      <c r="D7948" s="90">
        <v>44834</v>
      </c>
      <c r="AC7948" s="89">
        <v>105</v>
      </c>
      <c r="AI7948" s="89">
        <v>130</v>
      </c>
    </row>
    <row r="7949" spans="1:35" s="89" customFormat="1" x14ac:dyDescent="0.45">
      <c r="A7949" s="89" t="s">
        <v>79</v>
      </c>
      <c r="B7949" s="89" t="s">
        <v>80</v>
      </c>
      <c r="C7949" s="89" t="s">
        <v>48</v>
      </c>
      <c r="D7949" s="90">
        <v>44835</v>
      </c>
      <c r="AC7949" s="89">
        <v>105</v>
      </c>
      <c r="AI7949" s="89">
        <v>130</v>
      </c>
    </row>
    <row r="7950" spans="1:35" s="89" customFormat="1" x14ac:dyDescent="0.45">
      <c r="A7950" s="89" t="s">
        <v>79</v>
      </c>
      <c r="B7950" s="89" t="s">
        <v>80</v>
      </c>
      <c r="C7950" s="89" t="s">
        <v>48</v>
      </c>
      <c r="D7950" s="90">
        <v>44836</v>
      </c>
      <c r="AC7950" s="89">
        <v>105</v>
      </c>
      <c r="AI7950" s="89">
        <v>130</v>
      </c>
    </row>
    <row r="7951" spans="1:35" s="89" customFormat="1" x14ac:dyDescent="0.45">
      <c r="A7951" s="89" t="s">
        <v>79</v>
      </c>
      <c r="B7951" s="89" t="s">
        <v>80</v>
      </c>
      <c r="C7951" s="89" t="s">
        <v>48</v>
      </c>
      <c r="D7951" s="90">
        <v>44837</v>
      </c>
      <c r="AC7951" s="89">
        <v>105</v>
      </c>
      <c r="AI7951" s="89">
        <v>130</v>
      </c>
    </row>
    <row r="7952" spans="1:35" s="89" customFormat="1" x14ac:dyDescent="0.45">
      <c r="A7952" s="89" t="s">
        <v>79</v>
      </c>
      <c r="B7952" s="89" t="s">
        <v>80</v>
      </c>
      <c r="C7952" s="89" t="s">
        <v>48</v>
      </c>
      <c r="D7952" s="90">
        <v>44838</v>
      </c>
      <c r="AC7952" s="89">
        <v>105</v>
      </c>
      <c r="AI7952" s="89">
        <v>130</v>
      </c>
    </row>
    <row r="7953" spans="1:35" s="89" customFormat="1" x14ac:dyDescent="0.45">
      <c r="A7953" s="89" t="s">
        <v>79</v>
      </c>
      <c r="B7953" s="89" t="s">
        <v>80</v>
      </c>
      <c r="C7953" s="89" t="s">
        <v>48</v>
      </c>
      <c r="D7953" s="90">
        <v>44839</v>
      </c>
      <c r="AC7953" s="89">
        <v>105</v>
      </c>
      <c r="AI7953" s="89">
        <v>130</v>
      </c>
    </row>
    <row r="7954" spans="1:35" s="89" customFormat="1" x14ac:dyDescent="0.45">
      <c r="A7954" s="89" t="s">
        <v>79</v>
      </c>
      <c r="B7954" s="89" t="s">
        <v>80</v>
      </c>
      <c r="C7954" s="89" t="s">
        <v>48</v>
      </c>
      <c r="D7954" s="90">
        <v>44840</v>
      </c>
      <c r="AC7954" s="89">
        <v>105</v>
      </c>
      <c r="AI7954" s="89">
        <v>130</v>
      </c>
    </row>
    <row r="7955" spans="1:35" s="89" customFormat="1" x14ac:dyDescent="0.45">
      <c r="A7955" s="89" t="s">
        <v>79</v>
      </c>
      <c r="B7955" s="89" t="s">
        <v>80</v>
      </c>
      <c r="C7955" s="89" t="s">
        <v>48</v>
      </c>
      <c r="D7955" s="90">
        <v>44841</v>
      </c>
      <c r="AC7955" s="89">
        <v>105</v>
      </c>
      <c r="AI7955" s="89">
        <v>130</v>
      </c>
    </row>
    <row r="7956" spans="1:35" s="89" customFormat="1" x14ac:dyDescent="0.45">
      <c r="A7956" s="89" t="s">
        <v>79</v>
      </c>
      <c r="B7956" s="89" t="s">
        <v>80</v>
      </c>
      <c r="C7956" s="89" t="s">
        <v>48</v>
      </c>
      <c r="D7956" s="90">
        <v>44842</v>
      </c>
      <c r="AC7956" s="89">
        <v>105</v>
      </c>
      <c r="AI7956" s="89">
        <v>130</v>
      </c>
    </row>
    <row r="7957" spans="1:35" s="89" customFormat="1" x14ac:dyDescent="0.45">
      <c r="A7957" s="89" t="s">
        <v>79</v>
      </c>
      <c r="B7957" s="89" t="s">
        <v>80</v>
      </c>
      <c r="C7957" s="89" t="s">
        <v>48</v>
      </c>
      <c r="D7957" s="90">
        <v>44843</v>
      </c>
      <c r="AC7957" s="89">
        <v>105</v>
      </c>
      <c r="AI7957" s="89">
        <v>130</v>
      </c>
    </row>
    <row r="7958" spans="1:35" s="89" customFormat="1" x14ac:dyDescent="0.45">
      <c r="A7958" s="89" t="s">
        <v>79</v>
      </c>
      <c r="B7958" s="89" t="s">
        <v>80</v>
      </c>
      <c r="C7958" s="89" t="s">
        <v>48</v>
      </c>
      <c r="D7958" s="90">
        <v>44844</v>
      </c>
      <c r="AC7958" s="89">
        <v>105</v>
      </c>
      <c r="AI7958" s="89">
        <v>130</v>
      </c>
    </row>
    <row r="7959" spans="1:35" s="89" customFormat="1" x14ac:dyDescent="0.45">
      <c r="A7959" s="89" t="s">
        <v>79</v>
      </c>
      <c r="B7959" s="89" t="s">
        <v>80</v>
      </c>
      <c r="C7959" s="89" t="s">
        <v>48</v>
      </c>
      <c r="D7959" s="90">
        <v>44845</v>
      </c>
      <c r="AC7959" s="89">
        <v>105</v>
      </c>
      <c r="AI7959" s="89">
        <v>130</v>
      </c>
    </row>
    <row r="7960" spans="1:35" s="89" customFormat="1" x14ac:dyDescent="0.45">
      <c r="A7960" s="89" t="s">
        <v>79</v>
      </c>
      <c r="B7960" s="89" t="s">
        <v>80</v>
      </c>
      <c r="C7960" s="89" t="s">
        <v>48</v>
      </c>
      <c r="D7960" s="90">
        <v>44846</v>
      </c>
      <c r="AC7960" s="89">
        <v>105</v>
      </c>
      <c r="AI7960" s="89">
        <v>130</v>
      </c>
    </row>
    <row r="7961" spans="1:35" s="89" customFormat="1" x14ac:dyDescent="0.45">
      <c r="A7961" s="89" t="s">
        <v>79</v>
      </c>
      <c r="B7961" s="89" t="s">
        <v>80</v>
      </c>
      <c r="C7961" s="89" t="s">
        <v>48</v>
      </c>
      <c r="D7961" s="90">
        <v>44847</v>
      </c>
      <c r="AC7961" s="89">
        <v>105</v>
      </c>
      <c r="AI7961" s="89">
        <v>130</v>
      </c>
    </row>
    <row r="7962" spans="1:35" s="89" customFormat="1" x14ac:dyDescent="0.45">
      <c r="A7962" s="89" t="s">
        <v>79</v>
      </c>
      <c r="B7962" s="89" t="s">
        <v>80</v>
      </c>
      <c r="C7962" s="89" t="s">
        <v>48</v>
      </c>
      <c r="D7962" s="90">
        <v>44848</v>
      </c>
      <c r="AC7962" s="89">
        <v>105</v>
      </c>
      <c r="AI7962" s="89">
        <v>130</v>
      </c>
    </row>
    <row r="7963" spans="1:35" s="89" customFormat="1" x14ac:dyDescent="0.45">
      <c r="A7963" s="89" t="s">
        <v>79</v>
      </c>
      <c r="B7963" s="89" t="s">
        <v>80</v>
      </c>
      <c r="C7963" s="89" t="s">
        <v>48</v>
      </c>
      <c r="D7963" s="90">
        <v>44849</v>
      </c>
      <c r="AC7963" s="89">
        <v>105</v>
      </c>
      <c r="AI7963" s="89">
        <v>130</v>
      </c>
    </row>
    <row r="7964" spans="1:35" s="89" customFormat="1" x14ac:dyDescent="0.45">
      <c r="A7964" s="89" t="s">
        <v>79</v>
      </c>
      <c r="B7964" s="89" t="s">
        <v>80</v>
      </c>
      <c r="C7964" s="89" t="s">
        <v>48</v>
      </c>
      <c r="D7964" s="90">
        <v>44850</v>
      </c>
      <c r="AC7964" s="89">
        <v>105</v>
      </c>
      <c r="AI7964" s="89">
        <v>130</v>
      </c>
    </row>
    <row r="7965" spans="1:35" s="89" customFormat="1" x14ac:dyDescent="0.45">
      <c r="A7965" s="89" t="s">
        <v>79</v>
      </c>
      <c r="B7965" s="89" t="s">
        <v>80</v>
      </c>
      <c r="C7965" s="89" t="s">
        <v>48</v>
      </c>
      <c r="D7965" s="90">
        <v>44851</v>
      </c>
      <c r="AC7965" s="89">
        <v>105</v>
      </c>
      <c r="AI7965" s="89">
        <v>130</v>
      </c>
    </row>
    <row r="7966" spans="1:35" s="89" customFormat="1" x14ac:dyDescent="0.45">
      <c r="A7966" s="89" t="s">
        <v>79</v>
      </c>
      <c r="B7966" s="89" t="s">
        <v>80</v>
      </c>
      <c r="C7966" s="89" t="s">
        <v>48</v>
      </c>
      <c r="D7966" s="90">
        <v>44852</v>
      </c>
      <c r="AC7966" s="89">
        <v>105</v>
      </c>
      <c r="AI7966" s="89">
        <v>130</v>
      </c>
    </row>
    <row r="7967" spans="1:35" s="89" customFormat="1" x14ac:dyDescent="0.45">
      <c r="A7967" s="89" t="s">
        <v>79</v>
      </c>
      <c r="B7967" s="89" t="s">
        <v>80</v>
      </c>
      <c r="C7967" s="89" t="s">
        <v>48</v>
      </c>
      <c r="D7967" s="90">
        <v>44853</v>
      </c>
      <c r="AC7967" s="89">
        <v>105</v>
      </c>
      <c r="AI7967" s="89">
        <v>130</v>
      </c>
    </row>
    <row r="7968" spans="1:35" s="89" customFormat="1" x14ac:dyDescent="0.45">
      <c r="A7968" s="89" t="s">
        <v>79</v>
      </c>
      <c r="B7968" s="89" t="s">
        <v>80</v>
      </c>
      <c r="C7968" s="89" t="s">
        <v>48</v>
      </c>
      <c r="D7968" s="90">
        <v>44854</v>
      </c>
      <c r="AC7968" s="89">
        <v>105</v>
      </c>
      <c r="AI7968" s="89">
        <v>130</v>
      </c>
    </row>
    <row r="7969" spans="1:35" s="89" customFormat="1" x14ac:dyDescent="0.45">
      <c r="A7969" s="89" t="s">
        <v>79</v>
      </c>
      <c r="B7969" s="89" t="s">
        <v>80</v>
      </c>
      <c r="C7969" s="89" t="s">
        <v>48</v>
      </c>
      <c r="D7969" s="90">
        <v>44855</v>
      </c>
      <c r="AC7969" s="89">
        <v>105</v>
      </c>
      <c r="AI7969" s="89">
        <v>130</v>
      </c>
    </row>
    <row r="7970" spans="1:35" s="89" customFormat="1" x14ac:dyDescent="0.45">
      <c r="A7970" s="89" t="s">
        <v>79</v>
      </c>
      <c r="B7970" s="89" t="s">
        <v>80</v>
      </c>
      <c r="C7970" s="89" t="s">
        <v>48</v>
      </c>
      <c r="D7970" s="90">
        <v>44856</v>
      </c>
      <c r="AC7970" s="89">
        <v>105</v>
      </c>
      <c r="AI7970" s="89">
        <v>130</v>
      </c>
    </row>
    <row r="7971" spans="1:35" s="89" customFormat="1" x14ac:dyDescent="0.45">
      <c r="A7971" s="89" t="s">
        <v>79</v>
      </c>
      <c r="B7971" s="89" t="s">
        <v>80</v>
      </c>
      <c r="C7971" s="89" t="s">
        <v>48</v>
      </c>
      <c r="D7971" s="90">
        <v>44857</v>
      </c>
      <c r="AC7971" s="89">
        <v>105</v>
      </c>
      <c r="AI7971" s="89">
        <v>130</v>
      </c>
    </row>
    <row r="7972" spans="1:35" s="89" customFormat="1" x14ac:dyDescent="0.45">
      <c r="A7972" s="89" t="s">
        <v>79</v>
      </c>
      <c r="B7972" s="89" t="s">
        <v>80</v>
      </c>
      <c r="C7972" s="89" t="s">
        <v>48</v>
      </c>
      <c r="D7972" s="90">
        <v>44858</v>
      </c>
      <c r="AC7972" s="89">
        <v>105</v>
      </c>
      <c r="AI7972" s="89">
        <v>130</v>
      </c>
    </row>
    <row r="7973" spans="1:35" s="89" customFormat="1" x14ac:dyDescent="0.45">
      <c r="A7973" s="89" t="s">
        <v>79</v>
      </c>
      <c r="B7973" s="89" t="s">
        <v>80</v>
      </c>
      <c r="C7973" s="89" t="s">
        <v>48</v>
      </c>
      <c r="D7973" s="90">
        <v>44859</v>
      </c>
      <c r="AC7973" s="89">
        <v>105</v>
      </c>
      <c r="AI7973" s="89">
        <v>130</v>
      </c>
    </row>
    <row r="7974" spans="1:35" s="89" customFormat="1" x14ac:dyDescent="0.45">
      <c r="A7974" s="89" t="s">
        <v>79</v>
      </c>
      <c r="B7974" s="89" t="s">
        <v>80</v>
      </c>
      <c r="C7974" s="89" t="s">
        <v>48</v>
      </c>
      <c r="D7974" s="90">
        <v>44860</v>
      </c>
      <c r="AC7974" s="89">
        <v>105</v>
      </c>
      <c r="AI7974" s="89">
        <v>130</v>
      </c>
    </row>
    <row r="7975" spans="1:35" s="89" customFormat="1" x14ac:dyDescent="0.45">
      <c r="A7975" s="89" t="s">
        <v>79</v>
      </c>
      <c r="B7975" s="89" t="s">
        <v>80</v>
      </c>
      <c r="C7975" s="89" t="s">
        <v>48</v>
      </c>
      <c r="D7975" s="90">
        <v>44861</v>
      </c>
      <c r="AC7975" s="89">
        <v>105</v>
      </c>
      <c r="AI7975" s="89">
        <v>130</v>
      </c>
    </row>
    <row r="7976" spans="1:35" s="89" customFormat="1" x14ac:dyDescent="0.45">
      <c r="A7976" s="89" t="s">
        <v>79</v>
      </c>
      <c r="B7976" s="89" t="s">
        <v>80</v>
      </c>
      <c r="C7976" s="89" t="s">
        <v>48</v>
      </c>
      <c r="D7976" s="90">
        <v>44862</v>
      </c>
      <c r="AC7976" s="89">
        <v>105</v>
      </c>
      <c r="AI7976" s="89">
        <v>130</v>
      </c>
    </row>
    <row r="7977" spans="1:35" s="89" customFormat="1" x14ac:dyDescent="0.45">
      <c r="A7977" s="89" t="s">
        <v>79</v>
      </c>
      <c r="B7977" s="89" t="s">
        <v>80</v>
      </c>
      <c r="C7977" s="89" t="s">
        <v>48</v>
      </c>
      <c r="D7977" s="90">
        <v>44863</v>
      </c>
      <c r="AC7977" s="89">
        <v>105</v>
      </c>
      <c r="AI7977" s="89">
        <v>130</v>
      </c>
    </row>
    <row r="7978" spans="1:35" s="89" customFormat="1" x14ac:dyDescent="0.45">
      <c r="A7978" s="89" t="s">
        <v>79</v>
      </c>
      <c r="B7978" s="89" t="s">
        <v>80</v>
      </c>
      <c r="C7978" s="89" t="s">
        <v>48</v>
      </c>
      <c r="D7978" s="90">
        <v>44864</v>
      </c>
      <c r="AC7978" s="89">
        <v>105</v>
      </c>
      <c r="AI7978" s="89">
        <v>130</v>
      </c>
    </row>
    <row r="7979" spans="1:35" s="89" customFormat="1" x14ac:dyDescent="0.45">
      <c r="A7979" s="89" t="s">
        <v>79</v>
      </c>
      <c r="B7979" s="89" t="s">
        <v>80</v>
      </c>
      <c r="C7979" s="89" t="s">
        <v>48</v>
      </c>
      <c r="D7979" s="90">
        <v>44865</v>
      </c>
      <c r="AC7979" s="89">
        <v>105</v>
      </c>
      <c r="AI7979" s="89">
        <v>130</v>
      </c>
    </row>
    <row r="7980" spans="1:35" s="89" customFormat="1" x14ac:dyDescent="0.45">
      <c r="A7980" s="89" t="s">
        <v>79</v>
      </c>
      <c r="B7980" s="89" t="s">
        <v>80</v>
      </c>
      <c r="C7980" s="89" t="s">
        <v>48</v>
      </c>
      <c r="D7980" s="90">
        <v>44866</v>
      </c>
      <c r="AC7980" s="89">
        <v>105</v>
      </c>
      <c r="AI7980" s="89">
        <v>130</v>
      </c>
    </row>
    <row r="7981" spans="1:35" s="89" customFormat="1" x14ac:dyDescent="0.45">
      <c r="A7981" s="89" t="s">
        <v>79</v>
      </c>
      <c r="B7981" s="89" t="s">
        <v>80</v>
      </c>
      <c r="C7981" s="89" t="s">
        <v>48</v>
      </c>
      <c r="D7981" s="90">
        <v>44867</v>
      </c>
      <c r="AC7981" s="89">
        <v>105</v>
      </c>
      <c r="AI7981" s="89">
        <v>130</v>
      </c>
    </row>
    <row r="7982" spans="1:35" s="89" customFormat="1" x14ac:dyDescent="0.45">
      <c r="A7982" s="89" t="s">
        <v>79</v>
      </c>
      <c r="B7982" s="89" t="s">
        <v>80</v>
      </c>
      <c r="C7982" s="89" t="s">
        <v>48</v>
      </c>
      <c r="D7982" s="90">
        <v>44868</v>
      </c>
      <c r="AC7982" s="89">
        <v>105</v>
      </c>
      <c r="AI7982" s="89">
        <v>130</v>
      </c>
    </row>
    <row r="7983" spans="1:35" s="89" customFormat="1" x14ac:dyDescent="0.45">
      <c r="A7983" s="89" t="s">
        <v>79</v>
      </c>
      <c r="B7983" s="89" t="s">
        <v>80</v>
      </c>
      <c r="C7983" s="89" t="s">
        <v>48</v>
      </c>
      <c r="D7983" s="90">
        <v>44869</v>
      </c>
      <c r="AC7983" s="89">
        <v>105</v>
      </c>
      <c r="AI7983" s="89">
        <v>130</v>
      </c>
    </row>
    <row r="7984" spans="1:35" s="89" customFormat="1" x14ac:dyDescent="0.45">
      <c r="A7984" s="89" t="s">
        <v>79</v>
      </c>
      <c r="B7984" s="89" t="s">
        <v>80</v>
      </c>
      <c r="C7984" s="89" t="s">
        <v>48</v>
      </c>
      <c r="D7984" s="90">
        <v>44870</v>
      </c>
      <c r="AC7984" s="89">
        <v>105</v>
      </c>
      <c r="AI7984" s="89">
        <v>130</v>
      </c>
    </row>
    <row r="7985" spans="1:35" s="89" customFormat="1" x14ac:dyDescent="0.45">
      <c r="A7985" s="89" t="s">
        <v>79</v>
      </c>
      <c r="B7985" s="89" t="s">
        <v>80</v>
      </c>
      <c r="C7985" s="89" t="s">
        <v>48</v>
      </c>
      <c r="D7985" s="90">
        <v>44871</v>
      </c>
      <c r="AC7985" s="89">
        <v>105</v>
      </c>
      <c r="AI7985" s="89">
        <v>130</v>
      </c>
    </row>
    <row r="7986" spans="1:35" s="89" customFormat="1" x14ac:dyDescent="0.45">
      <c r="A7986" s="89" t="s">
        <v>79</v>
      </c>
      <c r="B7986" s="89" t="s">
        <v>80</v>
      </c>
      <c r="C7986" s="89" t="s">
        <v>48</v>
      </c>
      <c r="D7986" s="90">
        <v>44872</v>
      </c>
      <c r="AC7986" s="89">
        <v>105</v>
      </c>
      <c r="AI7986" s="89">
        <v>130</v>
      </c>
    </row>
    <row r="7987" spans="1:35" s="89" customFormat="1" x14ac:dyDescent="0.45">
      <c r="A7987" s="89" t="s">
        <v>79</v>
      </c>
      <c r="B7987" s="89" t="s">
        <v>80</v>
      </c>
      <c r="C7987" s="89" t="s">
        <v>48</v>
      </c>
      <c r="D7987" s="90">
        <v>44873</v>
      </c>
      <c r="AC7987" s="89">
        <v>105</v>
      </c>
      <c r="AI7987" s="89">
        <v>130</v>
      </c>
    </row>
    <row r="7988" spans="1:35" s="89" customFormat="1" x14ac:dyDescent="0.45">
      <c r="A7988" s="89" t="s">
        <v>79</v>
      </c>
      <c r="B7988" s="89" t="s">
        <v>80</v>
      </c>
      <c r="C7988" s="89" t="s">
        <v>48</v>
      </c>
      <c r="D7988" s="90">
        <v>44874</v>
      </c>
      <c r="AC7988" s="89">
        <v>105</v>
      </c>
      <c r="AI7988" s="89">
        <v>130</v>
      </c>
    </row>
    <row r="7989" spans="1:35" s="89" customFormat="1" x14ac:dyDescent="0.45">
      <c r="A7989" s="89" t="s">
        <v>79</v>
      </c>
      <c r="B7989" s="89" t="s">
        <v>80</v>
      </c>
      <c r="C7989" s="89" t="s">
        <v>48</v>
      </c>
      <c r="D7989" s="90">
        <v>44875</v>
      </c>
      <c r="AC7989" s="89">
        <v>105</v>
      </c>
      <c r="AI7989" s="89">
        <v>130</v>
      </c>
    </row>
    <row r="7990" spans="1:35" s="89" customFormat="1" x14ac:dyDescent="0.45">
      <c r="A7990" s="89" t="s">
        <v>79</v>
      </c>
      <c r="B7990" s="89" t="s">
        <v>80</v>
      </c>
      <c r="C7990" s="89" t="s">
        <v>48</v>
      </c>
      <c r="D7990" s="90">
        <v>44876</v>
      </c>
      <c r="AC7990" s="89">
        <v>105</v>
      </c>
      <c r="AI7990" s="89">
        <v>130</v>
      </c>
    </row>
    <row r="7991" spans="1:35" s="89" customFormat="1" x14ac:dyDescent="0.45">
      <c r="A7991" s="89" t="s">
        <v>79</v>
      </c>
      <c r="B7991" s="89" t="s">
        <v>80</v>
      </c>
      <c r="C7991" s="89" t="s">
        <v>48</v>
      </c>
      <c r="D7991" s="90">
        <v>44877</v>
      </c>
      <c r="AC7991" s="89">
        <v>105</v>
      </c>
      <c r="AI7991" s="89">
        <v>130</v>
      </c>
    </row>
    <row r="7992" spans="1:35" s="89" customFormat="1" x14ac:dyDescent="0.45">
      <c r="A7992" s="89" t="s">
        <v>79</v>
      </c>
      <c r="B7992" s="89" t="s">
        <v>80</v>
      </c>
      <c r="C7992" s="89" t="s">
        <v>48</v>
      </c>
      <c r="D7992" s="90">
        <v>44878</v>
      </c>
      <c r="AC7992" s="89">
        <v>105</v>
      </c>
      <c r="AI7992" s="89">
        <v>130</v>
      </c>
    </row>
    <row r="7993" spans="1:35" s="89" customFormat="1" x14ac:dyDescent="0.45">
      <c r="A7993" s="89" t="s">
        <v>79</v>
      </c>
      <c r="B7993" s="89" t="s">
        <v>80</v>
      </c>
      <c r="C7993" s="89" t="s">
        <v>48</v>
      </c>
      <c r="D7993" s="90">
        <v>44879</v>
      </c>
      <c r="AC7993" s="89">
        <v>105</v>
      </c>
      <c r="AI7993" s="89">
        <v>130</v>
      </c>
    </row>
    <row r="7994" spans="1:35" s="89" customFormat="1" x14ac:dyDescent="0.45">
      <c r="A7994" s="89" t="s">
        <v>79</v>
      </c>
      <c r="B7994" s="89" t="s">
        <v>80</v>
      </c>
      <c r="C7994" s="89" t="s">
        <v>48</v>
      </c>
      <c r="D7994" s="90">
        <v>44880</v>
      </c>
      <c r="AC7994" s="89">
        <v>105</v>
      </c>
      <c r="AI7994" s="89">
        <v>130</v>
      </c>
    </row>
    <row r="7995" spans="1:35" s="89" customFormat="1" x14ac:dyDescent="0.45">
      <c r="A7995" s="89" t="s">
        <v>79</v>
      </c>
      <c r="B7995" s="89" t="s">
        <v>80</v>
      </c>
      <c r="C7995" s="89" t="s">
        <v>48</v>
      </c>
      <c r="D7995" s="90">
        <v>44881</v>
      </c>
      <c r="AC7995" s="89">
        <v>105</v>
      </c>
      <c r="AI7995" s="89">
        <v>130</v>
      </c>
    </row>
    <row r="7996" spans="1:35" s="89" customFormat="1" x14ac:dyDescent="0.45">
      <c r="A7996" s="89" t="s">
        <v>79</v>
      </c>
      <c r="B7996" s="89" t="s">
        <v>80</v>
      </c>
      <c r="C7996" s="89" t="s">
        <v>48</v>
      </c>
      <c r="D7996" s="90">
        <v>44882</v>
      </c>
      <c r="AC7996" s="89">
        <v>105</v>
      </c>
      <c r="AI7996" s="89">
        <v>130</v>
      </c>
    </row>
    <row r="7997" spans="1:35" s="89" customFormat="1" x14ac:dyDescent="0.45">
      <c r="A7997" s="89" t="s">
        <v>79</v>
      </c>
      <c r="B7997" s="89" t="s">
        <v>80</v>
      </c>
      <c r="C7997" s="89" t="s">
        <v>48</v>
      </c>
      <c r="D7997" s="90">
        <v>44883</v>
      </c>
      <c r="AC7997" s="89">
        <v>105</v>
      </c>
      <c r="AI7997" s="89">
        <v>130</v>
      </c>
    </row>
    <row r="7998" spans="1:35" s="89" customFormat="1" x14ac:dyDescent="0.45">
      <c r="A7998" s="89" t="s">
        <v>79</v>
      </c>
      <c r="B7998" s="89" t="s">
        <v>80</v>
      </c>
      <c r="C7998" s="89" t="s">
        <v>48</v>
      </c>
      <c r="D7998" s="90">
        <v>44884</v>
      </c>
      <c r="AC7998" s="89">
        <v>105</v>
      </c>
      <c r="AI7998" s="89">
        <v>130</v>
      </c>
    </row>
    <row r="7999" spans="1:35" s="89" customFormat="1" x14ac:dyDescent="0.45">
      <c r="A7999" s="89" t="s">
        <v>79</v>
      </c>
      <c r="B7999" s="89" t="s">
        <v>80</v>
      </c>
      <c r="C7999" s="89" t="s">
        <v>48</v>
      </c>
      <c r="D7999" s="90">
        <v>44885</v>
      </c>
      <c r="AC7999" s="89">
        <v>105</v>
      </c>
      <c r="AI7999" s="89">
        <v>130</v>
      </c>
    </row>
    <row r="8000" spans="1:35" s="89" customFormat="1" x14ac:dyDescent="0.45">
      <c r="A8000" s="89" t="s">
        <v>79</v>
      </c>
      <c r="B8000" s="89" t="s">
        <v>80</v>
      </c>
      <c r="C8000" s="89" t="s">
        <v>48</v>
      </c>
      <c r="D8000" s="90">
        <v>44886</v>
      </c>
      <c r="AC8000" s="89">
        <v>105</v>
      </c>
      <c r="AI8000" s="89">
        <v>130</v>
      </c>
    </row>
    <row r="8001" spans="1:35" s="89" customFormat="1" x14ac:dyDescent="0.45">
      <c r="A8001" s="89" t="s">
        <v>79</v>
      </c>
      <c r="B8001" s="89" t="s">
        <v>80</v>
      </c>
      <c r="C8001" s="89" t="s">
        <v>48</v>
      </c>
      <c r="D8001" s="90">
        <v>44887</v>
      </c>
      <c r="AC8001" s="89">
        <v>105</v>
      </c>
      <c r="AI8001" s="89">
        <v>130</v>
      </c>
    </row>
    <row r="8002" spans="1:35" s="89" customFormat="1" x14ac:dyDescent="0.45">
      <c r="A8002" s="89" t="s">
        <v>79</v>
      </c>
      <c r="B8002" s="89" t="s">
        <v>80</v>
      </c>
      <c r="C8002" s="89" t="s">
        <v>48</v>
      </c>
      <c r="D8002" s="90">
        <v>44888</v>
      </c>
      <c r="AC8002" s="89">
        <v>105</v>
      </c>
      <c r="AI8002" s="89">
        <v>130</v>
      </c>
    </row>
    <row r="8003" spans="1:35" s="89" customFormat="1" x14ac:dyDescent="0.45">
      <c r="A8003" s="89" t="s">
        <v>79</v>
      </c>
      <c r="B8003" s="89" t="s">
        <v>80</v>
      </c>
      <c r="C8003" s="89" t="s">
        <v>48</v>
      </c>
      <c r="D8003" s="90">
        <v>44889</v>
      </c>
      <c r="AC8003" s="89">
        <v>105</v>
      </c>
      <c r="AI8003" s="89">
        <v>130</v>
      </c>
    </row>
    <row r="8004" spans="1:35" s="89" customFormat="1" x14ac:dyDescent="0.45">
      <c r="A8004" s="89" t="s">
        <v>79</v>
      </c>
      <c r="B8004" s="89" t="s">
        <v>80</v>
      </c>
      <c r="C8004" s="89" t="s">
        <v>48</v>
      </c>
      <c r="D8004" s="90">
        <v>44890</v>
      </c>
      <c r="AC8004" s="89">
        <v>105</v>
      </c>
      <c r="AI8004" s="89">
        <v>130</v>
      </c>
    </row>
    <row r="8005" spans="1:35" s="89" customFormat="1" x14ac:dyDescent="0.45">
      <c r="A8005" s="89" t="s">
        <v>79</v>
      </c>
      <c r="B8005" s="89" t="s">
        <v>80</v>
      </c>
      <c r="C8005" s="89" t="s">
        <v>48</v>
      </c>
      <c r="D8005" s="90">
        <v>44891</v>
      </c>
      <c r="AC8005" s="89">
        <v>105</v>
      </c>
      <c r="AI8005" s="89">
        <v>130</v>
      </c>
    </row>
    <row r="8006" spans="1:35" s="89" customFormat="1" x14ac:dyDescent="0.45">
      <c r="A8006" s="89" t="s">
        <v>79</v>
      </c>
      <c r="B8006" s="89" t="s">
        <v>80</v>
      </c>
      <c r="C8006" s="89" t="s">
        <v>48</v>
      </c>
      <c r="D8006" s="90">
        <v>44892</v>
      </c>
      <c r="AC8006" s="89">
        <v>105</v>
      </c>
      <c r="AI8006" s="89">
        <v>130</v>
      </c>
    </row>
    <row r="8007" spans="1:35" s="89" customFormat="1" x14ac:dyDescent="0.45">
      <c r="A8007" s="89" t="s">
        <v>79</v>
      </c>
      <c r="B8007" s="89" t="s">
        <v>80</v>
      </c>
      <c r="C8007" s="89" t="s">
        <v>48</v>
      </c>
      <c r="D8007" s="90">
        <v>44893</v>
      </c>
      <c r="AC8007" s="89">
        <v>105</v>
      </c>
      <c r="AI8007" s="89">
        <v>130</v>
      </c>
    </row>
    <row r="8008" spans="1:35" s="89" customFormat="1" x14ac:dyDescent="0.45">
      <c r="A8008" s="89" t="s">
        <v>79</v>
      </c>
      <c r="B8008" s="89" t="s">
        <v>80</v>
      </c>
      <c r="C8008" s="89" t="s">
        <v>48</v>
      </c>
      <c r="D8008" s="90">
        <v>44894</v>
      </c>
      <c r="AC8008" s="89">
        <v>105</v>
      </c>
      <c r="AI8008" s="89">
        <v>130</v>
      </c>
    </row>
    <row r="8009" spans="1:35" s="89" customFormat="1" x14ac:dyDescent="0.45">
      <c r="A8009" s="89" t="s">
        <v>79</v>
      </c>
      <c r="B8009" s="89" t="s">
        <v>80</v>
      </c>
      <c r="C8009" s="89" t="s">
        <v>48</v>
      </c>
      <c r="D8009" s="90">
        <v>44895</v>
      </c>
      <c r="AC8009" s="89">
        <v>105</v>
      </c>
      <c r="AI8009" s="89">
        <v>130</v>
      </c>
    </row>
    <row r="8010" spans="1:35" s="89" customFormat="1" x14ac:dyDescent="0.45">
      <c r="A8010" s="89" t="s">
        <v>79</v>
      </c>
      <c r="B8010" s="89" t="s">
        <v>80</v>
      </c>
      <c r="C8010" s="89" t="s">
        <v>48</v>
      </c>
      <c r="D8010" s="90">
        <v>44896</v>
      </c>
      <c r="AC8010" s="89">
        <v>105</v>
      </c>
      <c r="AI8010" s="89">
        <v>130</v>
      </c>
    </row>
    <row r="8011" spans="1:35" s="89" customFormat="1" x14ac:dyDescent="0.45">
      <c r="A8011" s="89" t="s">
        <v>79</v>
      </c>
      <c r="B8011" s="89" t="s">
        <v>80</v>
      </c>
      <c r="C8011" s="89" t="s">
        <v>48</v>
      </c>
      <c r="D8011" s="90">
        <v>44897</v>
      </c>
      <c r="AC8011" s="89">
        <v>105</v>
      </c>
      <c r="AI8011" s="89">
        <v>130</v>
      </c>
    </row>
    <row r="8012" spans="1:35" s="89" customFormat="1" x14ac:dyDescent="0.45">
      <c r="A8012" s="89" t="s">
        <v>79</v>
      </c>
      <c r="B8012" s="89" t="s">
        <v>80</v>
      </c>
      <c r="C8012" s="89" t="s">
        <v>48</v>
      </c>
      <c r="D8012" s="90">
        <v>44898</v>
      </c>
      <c r="AC8012" s="89">
        <v>105</v>
      </c>
      <c r="AI8012" s="89">
        <v>130</v>
      </c>
    </row>
    <row r="8013" spans="1:35" s="89" customFormat="1" x14ac:dyDescent="0.45">
      <c r="A8013" s="89" t="s">
        <v>79</v>
      </c>
      <c r="B8013" s="89" t="s">
        <v>80</v>
      </c>
      <c r="C8013" s="89" t="s">
        <v>48</v>
      </c>
      <c r="D8013" s="90">
        <v>44899</v>
      </c>
      <c r="AC8013" s="89">
        <v>105</v>
      </c>
      <c r="AI8013" s="89">
        <v>130</v>
      </c>
    </row>
    <row r="8014" spans="1:35" s="89" customFormat="1" x14ac:dyDescent="0.45">
      <c r="A8014" s="89" t="s">
        <v>79</v>
      </c>
      <c r="B8014" s="89" t="s">
        <v>80</v>
      </c>
      <c r="C8014" s="89" t="s">
        <v>48</v>
      </c>
      <c r="D8014" s="90">
        <v>44900</v>
      </c>
      <c r="AC8014" s="89">
        <v>105</v>
      </c>
      <c r="AI8014" s="89">
        <v>130</v>
      </c>
    </row>
    <row r="8015" spans="1:35" s="89" customFormat="1" x14ac:dyDescent="0.45">
      <c r="A8015" s="89" t="s">
        <v>79</v>
      </c>
      <c r="B8015" s="89" t="s">
        <v>80</v>
      </c>
      <c r="C8015" s="89" t="s">
        <v>48</v>
      </c>
      <c r="D8015" s="90">
        <v>44901</v>
      </c>
      <c r="AC8015" s="89">
        <v>105</v>
      </c>
      <c r="AI8015" s="89">
        <v>130</v>
      </c>
    </row>
    <row r="8016" spans="1:35" s="89" customFormat="1" x14ac:dyDescent="0.45">
      <c r="A8016" s="89" t="s">
        <v>79</v>
      </c>
      <c r="B8016" s="89" t="s">
        <v>80</v>
      </c>
      <c r="C8016" s="89" t="s">
        <v>48</v>
      </c>
      <c r="D8016" s="90">
        <v>44902</v>
      </c>
      <c r="AC8016" s="89">
        <v>105</v>
      </c>
      <c r="AI8016" s="89">
        <v>130</v>
      </c>
    </row>
    <row r="8017" spans="1:35" s="89" customFormat="1" x14ac:dyDescent="0.45">
      <c r="A8017" s="89" t="s">
        <v>79</v>
      </c>
      <c r="B8017" s="89" t="s">
        <v>80</v>
      </c>
      <c r="C8017" s="89" t="s">
        <v>48</v>
      </c>
      <c r="D8017" s="90">
        <v>44903</v>
      </c>
      <c r="AC8017" s="89">
        <v>105</v>
      </c>
      <c r="AI8017" s="89">
        <v>130</v>
      </c>
    </row>
    <row r="8018" spans="1:35" s="89" customFormat="1" x14ac:dyDescent="0.45">
      <c r="A8018" s="89" t="s">
        <v>79</v>
      </c>
      <c r="B8018" s="89" t="s">
        <v>80</v>
      </c>
      <c r="C8018" s="89" t="s">
        <v>48</v>
      </c>
      <c r="D8018" s="90">
        <v>44904</v>
      </c>
      <c r="AC8018" s="89">
        <v>105</v>
      </c>
      <c r="AI8018" s="89">
        <v>130</v>
      </c>
    </row>
    <row r="8019" spans="1:35" s="89" customFormat="1" x14ac:dyDescent="0.45">
      <c r="A8019" s="89" t="s">
        <v>79</v>
      </c>
      <c r="B8019" s="89" t="s">
        <v>80</v>
      </c>
      <c r="C8019" s="89" t="s">
        <v>48</v>
      </c>
      <c r="D8019" s="90">
        <v>44905</v>
      </c>
      <c r="AC8019" s="89">
        <v>105</v>
      </c>
      <c r="AI8019" s="89">
        <v>130</v>
      </c>
    </row>
    <row r="8020" spans="1:35" s="89" customFormat="1" x14ac:dyDescent="0.45">
      <c r="A8020" s="89" t="s">
        <v>79</v>
      </c>
      <c r="B8020" s="89" t="s">
        <v>80</v>
      </c>
      <c r="C8020" s="89" t="s">
        <v>48</v>
      </c>
      <c r="D8020" s="90">
        <v>44906</v>
      </c>
      <c r="AC8020" s="89">
        <v>105</v>
      </c>
      <c r="AI8020" s="89">
        <v>130</v>
      </c>
    </row>
    <row r="8021" spans="1:35" s="89" customFormat="1" x14ac:dyDescent="0.45">
      <c r="A8021" s="89" t="s">
        <v>79</v>
      </c>
      <c r="B8021" s="89" t="s">
        <v>80</v>
      </c>
      <c r="C8021" s="89" t="s">
        <v>48</v>
      </c>
      <c r="D8021" s="90">
        <v>44907</v>
      </c>
      <c r="AC8021" s="89">
        <v>105</v>
      </c>
      <c r="AI8021" s="89">
        <v>130</v>
      </c>
    </row>
    <row r="8022" spans="1:35" s="89" customFormat="1" x14ac:dyDescent="0.45">
      <c r="A8022" s="89" t="s">
        <v>79</v>
      </c>
      <c r="B8022" s="89" t="s">
        <v>80</v>
      </c>
      <c r="C8022" s="89" t="s">
        <v>48</v>
      </c>
      <c r="D8022" s="90">
        <v>44908</v>
      </c>
      <c r="AC8022" s="89">
        <v>105</v>
      </c>
      <c r="AI8022" s="89">
        <v>130</v>
      </c>
    </row>
    <row r="8023" spans="1:35" s="89" customFormat="1" x14ac:dyDescent="0.45">
      <c r="A8023" s="89" t="s">
        <v>79</v>
      </c>
      <c r="B8023" s="89" t="s">
        <v>80</v>
      </c>
      <c r="C8023" s="89" t="s">
        <v>48</v>
      </c>
      <c r="D8023" s="90">
        <v>44909</v>
      </c>
      <c r="AC8023" s="89">
        <v>105</v>
      </c>
      <c r="AI8023" s="89">
        <v>130</v>
      </c>
    </row>
    <row r="8024" spans="1:35" s="89" customFormat="1" x14ac:dyDescent="0.45">
      <c r="A8024" s="89" t="s">
        <v>79</v>
      </c>
      <c r="B8024" s="89" t="s">
        <v>80</v>
      </c>
      <c r="C8024" s="89" t="s">
        <v>48</v>
      </c>
      <c r="D8024" s="90">
        <v>44910</v>
      </c>
      <c r="AC8024" s="89">
        <v>105</v>
      </c>
      <c r="AI8024" s="89">
        <v>130</v>
      </c>
    </row>
    <row r="8025" spans="1:35" s="89" customFormat="1" x14ac:dyDescent="0.45">
      <c r="A8025" s="89" t="s">
        <v>79</v>
      </c>
      <c r="B8025" s="89" t="s">
        <v>80</v>
      </c>
      <c r="C8025" s="89" t="s">
        <v>48</v>
      </c>
      <c r="D8025" s="90">
        <v>44911</v>
      </c>
      <c r="AC8025" s="89">
        <v>105</v>
      </c>
      <c r="AI8025" s="89">
        <v>130</v>
      </c>
    </row>
    <row r="8026" spans="1:35" s="89" customFormat="1" x14ac:dyDescent="0.45">
      <c r="A8026" s="89" t="s">
        <v>79</v>
      </c>
      <c r="B8026" s="89" t="s">
        <v>80</v>
      </c>
      <c r="C8026" s="89" t="s">
        <v>48</v>
      </c>
      <c r="D8026" s="90">
        <v>44912</v>
      </c>
      <c r="AC8026" s="89">
        <v>105</v>
      </c>
      <c r="AI8026" s="89">
        <v>130</v>
      </c>
    </row>
    <row r="8027" spans="1:35" s="89" customFormat="1" x14ac:dyDescent="0.45">
      <c r="A8027" s="89" t="s">
        <v>79</v>
      </c>
      <c r="B8027" s="89" t="s">
        <v>80</v>
      </c>
      <c r="C8027" s="89" t="s">
        <v>48</v>
      </c>
      <c r="D8027" s="90">
        <v>44913</v>
      </c>
      <c r="AC8027" s="89">
        <v>105</v>
      </c>
      <c r="AI8027" s="89">
        <v>130</v>
      </c>
    </row>
    <row r="8028" spans="1:35" s="89" customFormat="1" x14ac:dyDescent="0.45">
      <c r="A8028" s="89" t="s">
        <v>79</v>
      </c>
      <c r="B8028" s="89" t="s">
        <v>80</v>
      </c>
      <c r="C8028" s="89" t="s">
        <v>48</v>
      </c>
      <c r="D8028" s="90">
        <v>44914</v>
      </c>
      <c r="AC8028" s="89">
        <v>105</v>
      </c>
      <c r="AI8028" s="89">
        <v>130</v>
      </c>
    </row>
    <row r="8029" spans="1:35" s="89" customFormat="1" x14ac:dyDescent="0.45">
      <c r="A8029" s="89" t="s">
        <v>79</v>
      </c>
      <c r="B8029" s="89" t="s">
        <v>80</v>
      </c>
      <c r="C8029" s="89" t="s">
        <v>48</v>
      </c>
      <c r="D8029" s="90">
        <v>44915</v>
      </c>
      <c r="AC8029" s="89">
        <v>105</v>
      </c>
      <c r="AI8029" s="89">
        <v>130</v>
      </c>
    </row>
    <row r="8030" spans="1:35" s="89" customFormat="1" x14ac:dyDescent="0.45">
      <c r="A8030" s="89" t="s">
        <v>79</v>
      </c>
      <c r="B8030" s="89" t="s">
        <v>80</v>
      </c>
      <c r="C8030" s="89" t="s">
        <v>48</v>
      </c>
      <c r="D8030" s="90">
        <v>44916</v>
      </c>
      <c r="AC8030" s="89">
        <v>105</v>
      </c>
      <c r="AI8030" s="89">
        <v>130</v>
      </c>
    </row>
    <row r="8031" spans="1:35" s="89" customFormat="1" x14ac:dyDescent="0.45">
      <c r="A8031" s="89" t="s">
        <v>79</v>
      </c>
      <c r="B8031" s="89" t="s">
        <v>80</v>
      </c>
      <c r="C8031" s="89" t="s">
        <v>48</v>
      </c>
      <c r="D8031" s="90">
        <v>44917</v>
      </c>
      <c r="AC8031" s="89">
        <v>105</v>
      </c>
      <c r="AI8031" s="89">
        <v>130</v>
      </c>
    </row>
    <row r="8032" spans="1:35" s="89" customFormat="1" x14ac:dyDescent="0.45">
      <c r="A8032" s="89" t="s">
        <v>79</v>
      </c>
      <c r="B8032" s="89" t="s">
        <v>80</v>
      </c>
      <c r="C8032" s="89" t="s">
        <v>48</v>
      </c>
      <c r="D8032" s="90">
        <v>44918</v>
      </c>
      <c r="AC8032" s="89">
        <v>105</v>
      </c>
      <c r="AI8032" s="89">
        <v>130</v>
      </c>
    </row>
    <row r="8033" spans="1:35" s="89" customFormat="1" x14ac:dyDescent="0.45">
      <c r="A8033" s="89" t="s">
        <v>79</v>
      </c>
      <c r="B8033" s="89" t="s">
        <v>80</v>
      </c>
      <c r="C8033" s="89" t="s">
        <v>48</v>
      </c>
      <c r="D8033" s="90">
        <v>44919</v>
      </c>
      <c r="AC8033" s="89">
        <v>105</v>
      </c>
      <c r="AI8033" s="89">
        <v>130</v>
      </c>
    </row>
    <row r="8034" spans="1:35" s="89" customFormat="1" x14ac:dyDescent="0.45">
      <c r="A8034" s="89" t="s">
        <v>79</v>
      </c>
      <c r="B8034" s="89" t="s">
        <v>80</v>
      </c>
      <c r="C8034" s="89" t="s">
        <v>48</v>
      </c>
      <c r="D8034" s="90">
        <v>44920</v>
      </c>
      <c r="AC8034" s="89">
        <v>105</v>
      </c>
      <c r="AI8034" s="89">
        <v>130</v>
      </c>
    </row>
    <row r="8035" spans="1:35" s="89" customFormat="1" x14ac:dyDescent="0.45">
      <c r="A8035" s="89" t="s">
        <v>79</v>
      </c>
      <c r="B8035" s="89" t="s">
        <v>80</v>
      </c>
      <c r="C8035" s="89" t="s">
        <v>48</v>
      </c>
      <c r="D8035" s="90">
        <v>44921</v>
      </c>
      <c r="AC8035" s="89">
        <v>105</v>
      </c>
      <c r="AI8035" s="89">
        <v>130</v>
      </c>
    </row>
    <row r="8036" spans="1:35" s="89" customFormat="1" x14ac:dyDescent="0.45">
      <c r="A8036" s="89" t="s">
        <v>79</v>
      </c>
      <c r="B8036" s="89" t="s">
        <v>80</v>
      </c>
      <c r="C8036" s="89" t="s">
        <v>48</v>
      </c>
      <c r="D8036" s="90">
        <v>44922</v>
      </c>
      <c r="AC8036" s="89">
        <v>105</v>
      </c>
      <c r="AI8036" s="89">
        <v>130</v>
      </c>
    </row>
    <row r="8037" spans="1:35" s="89" customFormat="1" x14ac:dyDescent="0.45">
      <c r="A8037" s="89" t="s">
        <v>79</v>
      </c>
      <c r="B8037" s="89" t="s">
        <v>80</v>
      </c>
      <c r="C8037" s="89" t="s">
        <v>48</v>
      </c>
      <c r="D8037" s="90">
        <v>44923</v>
      </c>
      <c r="AC8037" s="89">
        <v>105</v>
      </c>
      <c r="AI8037" s="89">
        <v>130</v>
      </c>
    </row>
    <row r="8038" spans="1:35" s="89" customFormat="1" x14ac:dyDescent="0.45">
      <c r="A8038" s="89" t="s">
        <v>79</v>
      </c>
      <c r="B8038" s="89" t="s">
        <v>80</v>
      </c>
      <c r="C8038" s="89" t="s">
        <v>48</v>
      </c>
      <c r="D8038" s="90">
        <v>44924</v>
      </c>
      <c r="AC8038" s="89">
        <v>105</v>
      </c>
      <c r="AI8038" s="89">
        <v>130</v>
      </c>
    </row>
    <row r="8039" spans="1:35" s="89" customFormat="1" x14ac:dyDescent="0.45">
      <c r="A8039" s="89" t="s">
        <v>79</v>
      </c>
      <c r="B8039" s="89" t="s">
        <v>80</v>
      </c>
      <c r="C8039" s="89" t="s">
        <v>48</v>
      </c>
      <c r="D8039" s="90">
        <v>44925</v>
      </c>
      <c r="AC8039" s="89">
        <v>105</v>
      </c>
      <c r="AI8039" s="89">
        <v>130</v>
      </c>
    </row>
    <row r="8040" spans="1:35" s="89" customFormat="1" x14ac:dyDescent="0.45">
      <c r="A8040" s="89" t="s">
        <v>79</v>
      </c>
      <c r="B8040" s="89" t="s">
        <v>80</v>
      </c>
      <c r="C8040" s="89" t="s">
        <v>48</v>
      </c>
      <c r="D8040" s="90">
        <v>44926</v>
      </c>
      <c r="AC8040" s="89">
        <v>105</v>
      </c>
      <c r="AI8040" s="89">
        <v>130</v>
      </c>
    </row>
    <row r="8041" spans="1:35" s="89" customFormat="1" x14ac:dyDescent="0.45">
      <c r="A8041" s="89" t="s">
        <v>79</v>
      </c>
      <c r="B8041" s="89" t="s">
        <v>80</v>
      </c>
      <c r="C8041" s="89" t="s">
        <v>47</v>
      </c>
      <c r="D8041" s="90">
        <v>44562</v>
      </c>
      <c r="AC8041" s="89">
        <v>222.75417200000001</v>
      </c>
      <c r="AI8041" s="89">
        <v>249.351685</v>
      </c>
    </row>
    <row r="8042" spans="1:35" s="89" customFormat="1" x14ac:dyDescent="0.45">
      <c r="A8042" s="89" t="s">
        <v>79</v>
      </c>
      <c r="B8042" s="89" t="s">
        <v>80</v>
      </c>
      <c r="C8042" s="89" t="s">
        <v>47</v>
      </c>
      <c r="D8042" s="90">
        <v>44563</v>
      </c>
      <c r="AC8042" s="89">
        <v>222.75417200000001</v>
      </c>
      <c r="AI8042" s="89">
        <v>249.351685</v>
      </c>
    </row>
    <row r="8043" spans="1:35" s="89" customFormat="1" x14ac:dyDescent="0.45">
      <c r="A8043" s="89" t="s">
        <v>79</v>
      </c>
      <c r="B8043" s="89" t="s">
        <v>80</v>
      </c>
      <c r="C8043" s="89" t="s">
        <v>47</v>
      </c>
      <c r="D8043" s="90">
        <v>44564</v>
      </c>
      <c r="AC8043" s="89">
        <v>222.75417200000001</v>
      </c>
      <c r="AI8043" s="89">
        <v>249.351685</v>
      </c>
    </row>
    <row r="8044" spans="1:35" s="89" customFormat="1" x14ac:dyDescent="0.45">
      <c r="A8044" s="89" t="s">
        <v>79</v>
      </c>
      <c r="B8044" s="89" t="s">
        <v>80</v>
      </c>
      <c r="C8044" s="89" t="s">
        <v>47</v>
      </c>
      <c r="D8044" s="90">
        <v>44565</v>
      </c>
      <c r="AC8044" s="89">
        <v>222.75417200000001</v>
      </c>
      <c r="AI8044" s="89">
        <v>249.351685</v>
      </c>
    </row>
    <row r="8045" spans="1:35" s="89" customFormat="1" x14ac:dyDescent="0.45">
      <c r="A8045" s="89" t="s">
        <v>79</v>
      </c>
      <c r="B8045" s="89" t="s">
        <v>80</v>
      </c>
      <c r="C8045" s="89" t="s">
        <v>47</v>
      </c>
      <c r="D8045" s="90">
        <v>44566</v>
      </c>
      <c r="AC8045" s="89">
        <v>222.75417200000001</v>
      </c>
      <c r="AI8045" s="89">
        <v>249.351685</v>
      </c>
    </row>
    <row r="8046" spans="1:35" s="89" customFormat="1" x14ac:dyDescent="0.45">
      <c r="A8046" s="89" t="s">
        <v>79</v>
      </c>
      <c r="B8046" s="89" t="s">
        <v>80</v>
      </c>
      <c r="C8046" s="89" t="s">
        <v>47</v>
      </c>
      <c r="D8046" s="90">
        <v>44567</v>
      </c>
      <c r="AC8046" s="89">
        <v>222.75417200000001</v>
      </c>
      <c r="AI8046" s="89">
        <v>249.351685</v>
      </c>
    </row>
    <row r="8047" spans="1:35" s="89" customFormat="1" x14ac:dyDescent="0.45">
      <c r="A8047" s="89" t="s">
        <v>79</v>
      </c>
      <c r="B8047" s="89" t="s">
        <v>80</v>
      </c>
      <c r="C8047" s="89" t="s">
        <v>47</v>
      </c>
      <c r="D8047" s="90">
        <v>44568</v>
      </c>
      <c r="AC8047" s="89">
        <v>222.75417200000001</v>
      </c>
      <c r="AI8047" s="89">
        <v>249.351685</v>
      </c>
    </row>
    <row r="8048" spans="1:35" s="89" customFormat="1" x14ac:dyDescent="0.45">
      <c r="A8048" s="89" t="s">
        <v>79</v>
      </c>
      <c r="B8048" s="89" t="s">
        <v>80</v>
      </c>
      <c r="C8048" s="89" t="s">
        <v>47</v>
      </c>
      <c r="D8048" s="90">
        <v>44569</v>
      </c>
      <c r="AC8048" s="89">
        <v>222.75417200000001</v>
      </c>
      <c r="AI8048" s="89">
        <v>249.351685</v>
      </c>
    </row>
    <row r="8049" spans="1:35" s="89" customFormat="1" x14ac:dyDescent="0.45">
      <c r="A8049" s="89" t="s">
        <v>79</v>
      </c>
      <c r="B8049" s="89" t="s">
        <v>80</v>
      </c>
      <c r="C8049" s="89" t="s">
        <v>47</v>
      </c>
      <c r="D8049" s="90">
        <v>44570</v>
      </c>
      <c r="AC8049" s="89">
        <v>222.75417200000001</v>
      </c>
      <c r="AI8049" s="89">
        <v>249.351685</v>
      </c>
    </row>
    <row r="8050" spans="1:35" s="89" customFormat="1" x14ac:dyDescent="0.45">
      <c r="A8050" s="89" t="s">
        <v>79</v>
      </c>
      <c r="B8050" s="89" t="s">
        <v>80</v>
      </c>
      <c r="C8050" s="89" t="s">
        <v>47</v>
      </c>
      <c r="D8050" s="90">
        <v>44571</v>
      </c>
      <c r="AC8050" s="89">
        <v>222.75417200000001</v>
      </c>
      <c r="AI8050" s="89">
        <v>249.351685</v>
      </c>
    </row>
    <row r="8051" spans="1:35" s="89" customFormat="1" x14ac:dyDescent="0.45">
      <c r="A8051" s="89" t="s">
        <v>79</v>
      </c>
      <c r="B8051" s="89" t="s">
        <v>80</v>
      </c>
      <c r="C8051" s="89" t="s">
        <v>47</v>
      </c>
      <c r="D8051" s="90">
        <v>44572</v>
      </c>
      <c r="AC8051" s="89">
        <v>222.75417200000001</v>
      </c>
      <c r="AI8051" s="89">
        <v>249.351685</v>
      </c>
    </row>
    <row r="8052" spans="1:35" s="89" customFormat="1" x14ac:dyDescent="0.45">
      <c r="A8052" s="89" t="s">
        <v>79</v>
      </c>
      <c r="B8052" s="89" t="s">
        <v>80</v>
      </c>
      <c r="C8052" s="89" t="s">
        <v>47</v>
      </c>
      <c r="D8052" s="90">
        <v>44573</v>
      </c>
      <c r="AC8052" s="89">
        <v>222.75417200000001</v>
      </c>
      <c r="AI8052" s="89">
        <v>249.351685</v>
      </c>
    </row>
    <row r="8053" spans="1:35" s="89" customFormat="1" x14ac:dyDescent="0.45">
      <c r="A8053" s="89" t="s">
        <v>79</v>
      </c>
      <c r="B8053" s="89" t="s">
        <v>80</v>
      </c>
      <c r="C8053" s="89" t="s">
        <v>47</v>
      </c>
      <c r="D8053" s="90">
        <v>44574</v>
      </c>
      <c r="AC8053" s="89">
        <v>222.75417200000001</v>
      </c>
      <c r="AI8053" s="89">
        <v>249.351685</v>
      </c>
    </row>
    <row r="8054" spans="1:35" s="89" customFormat="1" x14ac:dyDescent="0.45">
      <c r="A8054" s="89" t="s">
        <v>79</v>
      </c>
      <c r="B8054" s="89" t="s">
        <v>80</v>
      </c>
      <c r="C8054" s="89" t="s">
        <v>47</v>
      </c>
      <c r="D8054" s="90">
        <v>44575</v>
      </c>
      <c r="AC8054" s="89">
        <v>222.75417200000001</v>
      </c>
      <c r="AI8054" s="89">
        <v>249.351685</v>
      </c>
    </row>
    <row r="8055" spans="1:35" s="89" customFormat="1" x14ac:dyDescent="0.45">
      <c r="A8055" s="89" t="s">
        <v>79</v>
      </c>
      <c r="B8055" s="89" t="s">
        <v>80</v>
      </c>
      <c r="C8055" s="89" t="s">
        <v>47</v>
      </c>
      <c r="D8055" s="90">
        <v>44576</v>
      </c>
      <c r="AC8055" s="89">
        <v>222.75417200000001</v>
      </c>
      <c r="AI8055" s="89">
        <v>249.351685</v>
      </c>
    </row>
    <row r="8056" spans="1:35" s="89" customFormat="1" x14ac:dyDescent="0.45">
      <c r="A8056" s="89" t="s">
        <v>79</v>
      </c>
      <c r="B8056" s="89" t="s">
        <v>80</v>
      </c>
      <c r="C8056" s="89" t="s">
        <v>47</v>
      </c>
      <c r="D8056" s="90">
        <v>44577</v>
      </c>
      <c r="AC8056" s="89">
        <v>222.75417200000001</v>
      </c>
      <c r="AI8056" s="89">
        <v>249.351685</v>
      </c>
    </row>
    <row r="8057" spans="1:35" s="89" customFormat="1" x14ac:dyDescent="0.45">
      <c r="A8057" s="89" t="s">
        <v>79</v>
      </c>
      <c r="B8057" s="89" t="s">
        <v>80</v>
      </c>
      <c r="C8057" s="89" t="s">
        <v>47</v>
      </c>
      <c r="D8057" s="90">
        <v>44578</v>
      </c>
      <c r="AC8057" s="89">
        <v>222.75417200000001</v>
      </c>
      <c r="AI8057" s="89">
        <v>249.351685</v>
      </c>
    </row>
    <row r="8058" spans="1:35" s="89" customFormat="1" x14ac:dyDescent="0.45">
      <c r="A8058" s="89" t="s">
        <v>79</v>
      </c>
      <c r="B8058" s="89" t="s">
        <v>80</v>
      </c>
      <c r="C8058" s="89" t="s">
        <v>47</v>
      </c>
      <c r="D8058" s="90">
        <v>44579</v>
      </c>
      <c r="AC8058" s="89">
        <v>222.75417200000001</v>
      </c>
      <c r="AI8058" s="89">
        <v>249.351685</v>
      </c>
    </row>
    <row r="8059" spans="1:35" s="89" customFormat="1" x14ac:dyDescent="0.45">
      <c r="A8059" s="89" t="s">
        <v>79</v>
      </c>
      <c r="B8059" s="89" t="s">
        <v>80</v>
      </c>
      <c r="C8059" s="89" t="s">
        <v>47</v>
      </c>
      <c r="D8059" s="90">
        <v>44580</v>
      </c>
      <c r="AC8059" s="89">
        <v>222.75417200000001</v>
      </c>
      <c r="AI8059" s="89">
        <v>249.351685</v>
      </c>
    </row>
    <row r="8060" spans="1:35" s="89" customFormat="1" x14ac:dyDescent="0.45">
      <c r="A8060" s="89" t="s">
        <v>79</v>
      </c>
      <c r="B8060" s="89" t="s">
        <v>80</v>
      </c>
      <c r="C8060" s="89" t="s">
        <v>47</v>
      </c>
      <c r="D8060" s="90">
        <v>44581</v>
      </c>
      <c r="AC8060" s="89">
        <v>222.75417200000001</v>
      </c>
      <c r="AI8060" s="89">
        <v>249.351685</v>
      </c>
    </row>
    <row r="8061" spans="1:35" s="89" customFormat="1" x14ac:dyDescent="0.45">
      <c r="A8061" s="89" t="s">
        <v>79</v>
      </c>
      <c r="B8061" s="89" t="s">
        <v>80</v>
      </c>
      <c r="C8061" s="89" t="s">
        <v>47</v>
      </c>
      <c r="D8061" s="90">
        <v>44582</v>
      </c>
      <c r="AC8061" s="89">
        <v>222.75417200000001</v>
      </c>
      <c r="AI8061" s="89">
        <v>249.351685</v>
      </c>
    </row>
    <row r="8062" spans="1:35" s="89" customFormat="1" x14ac:dyDescent="0.45">
      <c r="A8062" s="89" t="s">
        <v>79</v>
      </c>
      <c r="B8062" s="89" t="s">
        <v>80</v>
      </c>
      <c r="C8062" s="89" t="s">
        <v>47</v>
      </c>
      <c r="D8062" s="90">
        <v>44583</v>
      </c>
      <c r="AC8062" s="89">
        <v>222.75417200000001</v>
      </c>
      <c r="AI8062" s="89">
        <v>249.351685</v>
      </c>
    </row>
    <row r="8063" spans="1:35" s="89" customFormat="1" x14ac:dyDescent="0.45">
      <c r="A8063" s="89" t="s">
        <v>79</v>
      </c>
      <c r="B8063" s="89" t="s">
        <v>80</v>
      </c>
      <c r="C8063" s="89" t="s">
        <v>47</v>
      </c>
      <c r="D8063" s="90">
        <v>44584</v>
      </c>
      <c r="AC8063" s="89">
        <v>222.75417200000001</v>
      </c>
      <c r="AI8063" s="89">
        <v>249.351685</v>
      </c>
    </row>
    <row r="8064" spans="1:35" s="89" customFormat="1" x14ac:dyDescent="0.45">
      <c r="A8064" s="89" t="s">
        <v>79</v>
      </c>
      <c r="B8064" s="89" t="s">
        <v>80</v>
      </c>
      <c r="C8064" s="89" t="s">
        <v>47</v>
      </c>
      <c r="D8064" s="90">
        <v>44585</v>
      </c>
      <c r="AC8064" s="89">
        <v>222.75417200000001</v>
      </c>
      <c r="AI8064" s="89">
        <v>249.351685</v>
      </c>
    </row>
    <row r="8065" spans="1:35" s="89" customFormat="1" x14ac:dyDescent="0.45">
      <c r="A8065" s="89" t="s">
        <v>79</v>
      </c>
      <c r="B8065" s="89" t="s">
        <v>80</v>
      </c>
      <c r="C8065" s="89" t="s">
        <v>47</v>
      </c>
      <c r="D8065" s="90">
        <v>44586</v>
      </c>
      <c r="AC8065" s="89">
        <v>222.75417200000001</v>
      </c>
      <c r="AI8065" s="89">
        <v>249.351685</v>
      </c>
    </row>
    <row r="8066" spans="1:35" s="89" customFormat="1" x14ac:dyDescent="0.45">
      <c r="A8066" s="89" t="s">
        <v>79</v>
      </c>
      <c r="B8066" s="89" t="s">
        <v>80</v>
      </c>
      <c r="C8066" s="89" t="s">
        <v>47</v>
      </c>
      <c r="D8066" s="90">
        <v>44587</v>
      </c>
      <c r="AC8066" s="89">
        <v>222.75417200000001</v>
      </c>
      <c r="AI8066" s="89">
        <v>249.351685</v>
      </c>
    </row>
    <row r="8067" spans="1:35" s="89" customFormat="1" x14ac:dyDescent="0.45">
      <c r="A8067" s="89" t="s">
        <v>79</v>
      </c>
      <c r="B8067" s="89" t="s">
        <v>80</v>
      </c>
      <c r="C8067" s="89" t="s">
        <v>47</v>
      </c>
      <c r="D8067" s="90">
        <v>44588</v>
      </c>
      <c r="AC8067" s="89">
        <v>222.75417200000001</v>
      </c>
      <c r="AI8067" s="89">
        <v>249.351685</v>
      </c>
    </row>
    <row r="8068" spans="1:35" s="89" customFormat="1" x14ac:dyDescent="0.45">
      <c r="A8068" s="89" t="s">
        <v>79</v>
      </c>
      <c r="B8068" s="89" t="s">
        <v>80</v>
      </c>
      <c r="C8068" s="89" t="s">
        <v>47</v>
      </c>
      <c r="D8068" s="90">
        <v>44589</v>
      </c>
      <c r="AC8068" s="89">
        <v>222.75417200000001</v>
      </c>
      <c r="AI8068" s="89">
        <v>249.351685</v>
      </c>
    </row>
    <row r="8069" spans="1:35" s="89" customFormat="1" x14ac:dyDescent="0.45">
      <c r="A8069" s="89" t="s">
        <v>79</v>
      </c>
      <c r="B8069" s="89" t="s">
        <v>80</v>
      </c>
      <c r="C8069" s="89" t="s">
        <v>47</v>
      </c>
      <c r="D8069" s="90">
        <v>44590</v>
      </c>
      <c r="AC8069" s="89">
        <v>222.75417200000001</v>
      </c>
      <c r="AI8069" s="89">
        <v>249.351685</v>
      </c>
    </row>
    <row r="8070" spans="1:35" s="89" customFormat="1" x14ac:dyDescent="0.45">
      <c r="A8070" s="89" t="s">
        <v>79</v>
      </c>
      <c r="B8070" s="89" t="s">
        <v>80</v>
      </c>
      <c r="C8070" s="89" t="s">
        <v>47</v>
      </c>
      <c r="D8070" s="90">
        <v>44591</v>
      </c>
      <c r="AC8070" s="89">
        <v>222.75417200000001</v>
      </c>
      <c r="AI8070" s="89">
        <v>249.351685</v>
      </c>
    </row>
    <row r="8071" spans="1:35" s="89" customFormat="1" x14ac:dyDescent="0.45">
      <c r="A8071" s="89" t="s">
        <v>79</v>
      </c>
      <c r="B8071" s="89" t="s">
        <v>80</v>
      </c>
      <c r="C8071" s="89" t="s">
        <v>47</v>
      </c>
      <c r="D8071" s="90">
        <v>44592</v>
      </c>
      <c r="AC8071" s="89">
        <v>222.75417200000001</v>
      </c>
      <c r="AI8071" s="89">
        <v>249.351685</v>
      </c>
    </row>
    <row r="8072" spans="1:35" s="89" customFormat="1" x14ac:dyDescent="0.45">
      <c r="A8072" s="89" t="s">
        <v>79</v>
      </c>
      <c r="B8072" s="89" t="s">
        <v>80</v>
      </c>
      <c r="C8072" s="89" t="s">
        <v>47</v>
      </c>
      <c r="D8072" s="90">
        <v>44593</v>
      </c>
      <c r="AC8072" s="89">
        <v>222.75417200000001</v>
      </c>
      <c r="AI8072" s="89">
        <v>249.351685</v>
      </c>
    </row>
    <row r="8073" spans="1:35" s="89" customFormat="1" x14ac:dyDescent="0.45">
      <c r="A8073" s="89" t="s">
        <v>79</v>
      </c>
      <c r="B8073" s="89" t="s">
        <v>80</v>
      </c>
      <c r="C8073" s="89" t="s">
        <v>47</v>
      </c>
      <c r="D8073" s="90">
        <v>44594</v>
      </c>
      <c r="AC8073" s="89">
        <v>222.75417200000001</v>
      </c>
      <c r="AI8073" s="89">
        <v>249.351685</v>
      </c>
    </row>
    <row r="8074" spans="1:35" s="89" customFormat="1" x14ac:dyDescent="0.45">
      <c r="A8074" s="89" t="s">
        <v>79</v>
      </c>
      <c r="B8074" s="89" t="s">
        <v>80</v>
      </c>
      <c r="C8074" s="89" t="s">
        <v>47</v>
      </c>
      <c r="D8074" s="90">
        <v>44595</v>
      </c>
      <c r="AC8074" s="89">
        <v>222.75417200000001</v>
      </c>
      <c r="AI8074" s="89">
        <v>249.351685</v>
      </c>
    </row>
    <row r="8075" spans="1:35" s="89" customFormat="1" x14ac:dyDescent="0.45">
      <c r="A8075" s="89" t="s">
        <v>79</v>
      </c>
      <c r="B8075" s="89" t="s">
        <v>80</v>
      </c>
      <c r="C8075" s="89" t="s">
        <v>47</v>
      </c>
      <c r="D8075" s="90">
        <v>44596</v>
      </c>
      <c r="AC8075" s="89">
        <v>222.75417200000001</v>
      </c>
      <c r="AI8075" s="89">
        <v>249.351685</v>
      </c>
    </row>
    <row r="8076" spans="1:35" s="89" customFormat="1" x14ac:dyDescent="0.45">
      <c r="A8076" s="89" t="s">
        <v>79</v>
      </c>
      <c r="B8076" s="89" t="s">
        <v>80</v>
      </c>
      <c r="C8076" s="89" t="s">
        <v>47</v>
      </c>
      <c r="D8076" s="90">
        <v>44597</v>
      </c>
      <c r="AC8076" s="89">
        <v>222.75417200000001</v>
      </c>
      <c r="AI8076" s="89">
        <v>249.351685</v>
      </c>
    </row>
    <row r="8077" spans="1:35" s="89" customFormat="1" x14ac:dyDescent="0.45">
      <c r="A8077" s="89" t="s">
        <v>79</v>
      </c>
      <c r="B8077" s="89" t="s">
        <v>80</v>
      </c>
      <c r="C8077" s="89" t="s">
        <v>47</v>
      </c>
      <c r="D8077" s="90">
        <v>44598</v>
      </c>
      <c r="AC8077" s="89">
        <v>222.75417200000001</v>
      </c>
      <c r="AI8077" s="89">
        <v>249.351685</v>
      </c>
    </row>
    <row r="8078" spans="1:35" s="89" customFormat="1" x14ac:dyDescent="0.45">
      <c r="A8078" s="89" t="s">
        <v>79</v>
      </c>
      <c r="B8078" s="89" t="s">
        <v>80</v>
      </c>
      <c r="C8078" s="89" t="s">
        <v>47</v>
      </c>
      <c r="D8078" s="90">
        <v>44599</v>
      </c>
      <c r="AC8078" s="89">
        <v>222.75417200000001</v>
      </c>
      <c r="AI8078" s="89">
        <v>249.351685</v>
      </c>
    </row>
    <row r="8079" spans="1:35" s="89" customFormat="1" x14ac:dyDescent="0.45">
      <c r="A8079" s="89" t="s">
        <v>79</v>
      </c>
      <c r="B8079" s="89" t="s">
        <v>80</v>
      </c>
      <c r="C8079" s="89" t="s">
        <v>47</v>
      </c>
      <c r="D8079" s="90">
        <v>44600</v>
      </c>
      <c r="AC8079" s="89">
        <v>222.75417200000001</v>
      </c>
      <c r="AI8079" s="89">
        <v>249.351685</v>
      </c>
    </row>
    <row r="8080" spans="1:35" s="89" customFormat="1" x14ac:dyDescent="0.45">
      <c r="A8080" s="89" t="s">
        <v>79</v>
      </c>
      <c r="B8080" s="89" t="s">
        <v>80</v>
      </c>
      <c r="C8080" s="89" t="s">
        <v>47</v>
      </c>
      <c r="D8080" s="90">
        <v>44601</v>
      </c>
      <c r="AC8080" s="89">
        <v>222.75417200000001</v>
      </c>
      <c r="AI8080" s="89">
        <v>249.351685</v>
      </c>
    </row>
    <row r="8081" spans="1:35" s="89" customFormat="1" x14ac:dyDescent="0.45">
      <c r="A8081" s="89" t="s">
        <v>79</v>
      </c>
      <c r="B8081" s="89" t="s">
        <v>80</v>
      </c>
      <c r="C8081" s="89" t="s">
        <v>47</v>
      </c>
      <c r="D8081" s="90">
        <v>44602</v>
      </c>
      <c r="AC8081" s="89">
        <v>222.75417200000001</v>
      </c>
      <c r="AI8081" s="89">
        <v>249.351685</v>
      </c>
    </row>
    <row r="8082" spans="1:35" s="89" customFormat="1" x14ac:dyDescent="0.45">
      <c r="A8082" s="89" t="s">
        <v>79</v>
      </c>
      <c r="B8082" s="89" t="s">
        <v>80</v>
      </c>
      <c r="C8082" s="89" t="s">
        <v>47</v>
      </c>
      <c r="D8082" s="90">
        <v>44603</v>
      </c>
      <c r="AC8082" s="89">
        <v>222.75417200000001</v>
      </c>
      <c r="AI8082" s="89">
        <v>249.351685</v>
      </c>
    </row>
    <row r="8083" spans="1:35" s="89" customFormat="1" x14ac:dyDescent="0.45">
      <c r="A8083" s="89" t="s">
        <v>79</v>
      </c>
      <c r="B8083" s="89" t="s">
        <v>80</v>
      </c>
      <c r="C8083" s="89" t="s">
        <v>47</v>
      </c>
      <c r="D8083" s="90">
        <v>44604</v>
      </c>
      <c r="AC8083" s="89">
        <v>222.75417200000001</v>
      </c>
      <c r="AI8083" s="89">
        <v>249.351685</v>
      </c>
    </row>
    <row r="8084" spans="1:35" s="89" customFormat="1" x14ac:dyDescent="0.45">
      <c r="A8084" s="89" t="s">
        <v>79</v>
      </c>
      <c r="B8084" s="89" t="s">
        <v>80</v>
      </c>
      <c r="C8084" s="89" t="s">
        <v>47</v>
      </c>
      <c r="D8084" s="90">
        <v>44605</v>
      </c>
      <c r="AC8084" s="89">
        <v>222.75417200000001</v>
      </c>
      <c r="AI8084" s="89">
        <v>249.351685</v>
      </c>
    </row>
    <row r="8085" spans="1:35" s="89" customFormat="1" x14ac:dyDescent="0.45">
      <c r="A8085" s="89" t="s">
        <v>79</v>
      </c>
      <c r="B8085" s="89" t="s">
        <v>80</v>
      </c>
      <c r="C8085" s="89" t="s">
        <v>47</v>
      </c>
      <c r="D8085" s="90">
        <v>44606</v>
      </c>
      <c r="AC8085" s="89">
        <v>222.75417200000001</v>
      </c>
      <c r="AI8085" s="89">
        <v>249.351685</v>
      </c>
    </row>
    <row r="8086" spans="1:35" s="89" customFormat="1" x14ac:dyDescent="0.45">
      <c r="A8086" s="89" t="s">
        <v>79</v>
      </c>
      <c r="B8086" s="89" t="s">
        <v>80</v>
      </c>
      <c r="C8086" s="89" t="s">
        <v>47</v>
      </c>
      <c r="D8086" s="90">
        <v>44607</v>
      </c>
      <c r="AC8086" s="89">
        <v>222.75417200000001</v>
      </c>
      <c r="AI8086" s="89">
        <v>249.351685</v>
      </c>
    </row>
    <row r="8087" spans="1:35" s="89" customFormat="1" x14ac:dyDescent="0.45">
      <c r="A8087" s="89" t="s">
        <v>79</v>
      </c>
      <c r="B8087" s="89" t="s">
        <v>80</v>
      </c>
      <c r="C8087" s="89" t="s">
        <v>47</v>
      </c>
      <c r="D8087" s="90">
        <v>44608</v>
      </c>
      <c r="AC8087" s="89">
        <v>222.75417200000001</v>
      </c>
      <c r="AI8087" s="89">
        <v>249.351685</v>
      </c>
    </row>
    <row r="8088" spans="1:35" s="89" customFormat="1" x14ac:dyDescent="0.45">
      <c r="A8088" s="89" t="s">
        <v>79</v>
      </c>
      <c r="B8088" s="89" t="s">
        <v>80</v>
      </c>
      <c r="C8088" s="89" t="s">
        <v>47</v>
      </c>
      <c r="D8088" s="90">
        <v>44609</v>
      </c>
      <c r="AC8088" s="89">
        <v>222.75417200000001</v>
      </c>
      <c r="AI8088" s="89">
        <v>249.351685</v>
      </c>
    </row>
    <row r="8089" spans="1:35" s="89" customFormat="1" x14ac:dyDescent="0.45">
      <c r="A8089" s="89" t="s">
        <v>79</v>
      </c>
      <c r="B8089" s="89" t="s">
        <v>80</v>
      </c>
      <c r="C8089" s="89" t="s">
        <v>47</v>
      </c>
      <c r="D8089" s="90">
        <v>44610</v>
      </c>
      <c r="AC8089" s="89">
        <v>222.75417200000001</v>
      </c>
      <c r="AI8089" s="89">
        <v>249.351685</v>
      </c>
    </row>
    <row r="8090" spans="1:35" s="89" customFormat="1" x14ac:dyDescent="0.45">
      <c r="A8090" s="89" t="s">
        <v>79</v>
      </c>
      <c r="B8090" s="89" t="s">
        <v>80</v>
      </c>
      <c r="C8090" s="89" t="s">
        <v>47</v>
      </c>
      <c r="D8090" s="90">
        <v>44611</v>
      </c>
      <c r="AC8090" s="89">
        <v>222.75417200000001</v>
      </c>
      <c r="AI8090" s="89">
        <v>249.351685</v>
      </c>
    </row>
    <row r="8091" spans="1:35" s="89" customFormat="1" x14ac:dyDescent="0.45">
      <c r="A8091" s="89" t="s">
        <v>79</v>
      </c>
      <c r="B8091" s="89" t="s">
        <v>80</v>
      </c>
      <c r="C8091" s="89" t="s">
        <v>47</v>
      </c>
      <c r="D8091" s="90">
        <v>44612</v>
      </c>
      <c r="AC8091" s="89">
        <v>222.75417200000001</v>
      </c>
      <c r="AI8091" s="89">
        <v>249.351685</v>
      </c>
    </row>
    <row r="8092" spans="1:35" s="89" customFormat="1" x14ac:dyDescent="0.45">
      <c r="A8092" s="89" t="s">
        <v>79</v>
      </c>
      <c r="B8092" s="89" t="s">
        <v>80</v>
      </c>
      <c r="C8092" s="89" t="s">
        <v>47</v>
      </c>
      <c r="D8092" s="90">
        <v>44613</v>
      </c>
      <c r="AC8092" s="89">
        <v>222.75417200000001</v>
      </c>
      <c r="AI8092" s="89">
        <v>249.351685</v>
      </c>
    </row>
    <row r="8093" spans="1:35" s="89" customFormat="1" x14ac:dyDescent="0.45">
      <c r="A8093" s="89" t="s">
        <v>79</v>
      </c>
      <c r="B8093" s="89" t="s">
        <v>80</v>
      </c>
      <c r="C8093" s="89" t="s">
        <v>47</v>
      </c>
      <c r="D8093" s="90">
        <v>44614</v>
      </c>
      <c r="AC8093" s="89">
        <v>222.75417200000001</v>
      </c>
      <c r="AI8093" s="89">
        <v>249.351685</v>
      </c>
    </row>
    <row r="8094" spans="1:35" s="89" customFormat="1" x14ac:dyDescent="0.45">
      <c r="A8094" s="89" t="s">
        <v>79</v>
      </c>
      <c r="B8094" s="89" t="s">
        <v>80</v>
      </c>
      <c r="C8094" s="89" t="s">
        <v>47</v>
      </c>
      <c r="D8094" s="90">
        <v>44615</v>
      </c>
      <c r="AC8094" s="89">
        <v>222.75417200000001</v>
      </c>
      <c r="AI8094" s="89">
        <v>249.351685</v>
      </c>
    </row>
    <row r="8095" spans="1:35" s="89" customFormat="1" x14ac:dyDescent="0.45">
      <c r="A8095" s="89" t="s">
        <v>79</v>
      </c>
      <c r="B8095" s="89" t="s">
        <v>80</v>
      </c>
      <c r="C8095" s="89" t="s">
        <v>47</v>
      </c>
      <c r="D8095" s="90">
        <v>44616</v>
      </c>
      <c r="AC8095" s="89">
        <v>222.75417200000001</v>
      </c>
      <c r="AI8095" s="89">
        <v>249.351685</v>
      </c>
    </row>
    <row r="8096" spans="1:35" s="89" customFormat="1" x14ac:dyDescent="0.45">
      <c r="A8096" s="89" t="s">
        <v>79</v>
      </c>
      <c r="B8096" s="89" t="s">
        <v>80</v>
      </c>
      <c r="C8096" s="89" t="s">
        <v>47</v>
      </c>
      <c r="D8096" s="90">
        <v>44617</v>
      </c>
      <c r="AC8096" s="89">
        <v>222.75417200000001</v>
      </c>
      <c r="AI8096" s="89">
        <v>249.351685</v>
      </c>
    </row>
    <row r="8097" spans="1:35" s="89" customFormat="1" x14ac:dyDescent="0.45">
      <c r="A8097" s="89" t="s">
        <v>79</v>
      </c>
      <c r="B8097" s="89" t="s">
        <v>80</v>
      </c>
      <c r="C8097" s="89" t="s">
        <v>47</v>
      </c>
      <c r="D8097" s="90">
        <v>44618</v>
      </c>
      <c r="AC8097" s="89">
        <v>222.75417200000001</v>
      </c>
      <c r="AI8097" s="89">
        <v>249.351685</v>
      </c>
    </row>
    <row r="8098" spans="1:35" s="89" customFormat="1" x14ac:dyDescent="0.45">
      <c r="A8098" s="89" t="s">
        <v>79</v>
      </c>
      <c r="B8098" s="89" t="s">
        <v>80</v>
      </c>
      <c r="C8098" s="89" t="s">
        <v>47</v>
      </c>
      <c r="D8098" s="90">
        <v>44619</v>
      </c>
      <c r="AC8098" s="89">
        <v>222.75417200000001</v>
      </c>
      <c r="AI8098" s="89">
        <v>249.351685</v>
      </c>
    </row>
    <row r="8099" spans="1:35" s="89" customFormat="1" x14ac:dyDescent="0.45">
      <c r="A8099" s="89" t="s">
        <v>79</v>
      </c>
      <c r="B8099" s="89" t="s">
        <v>80</v>
      </c>
      <c r="C8099" s="89" t="s">
        <v>47</v>
      </c>
      <c r="D8099" s="90">
        <v>44620</v>
      </c>
      <c r="AC8099" s="89">
        <v>222.75417200000001</v>
      </c>
      <c r="AI8099" s="89">
        <v>249.351685</v>
      </c>
    </row>
    <row r="8100" spans="1:35" s="89" customFormat="1" x14ac:dyDescent="0.45">
      <c r="A8100" s="89" t="s">
        <v>79</v>
      </c>
      <c r="B8100" s="89" t="s">
        <v>80</v>
      </c>
      <c r="C8100" s="89" t="s">
        <v>47</v>
      </c>
      <c r="D8100" s="90">
        <v>44621</v>
      </c>
      <c r="AC8100" s="89">
        <v>222.75417200000001</v>
      </c>
      <c r="AI8100" s="89">
        <v>249.351685</v>
      </c>
    </row>
    <row r="8101" spans="1:35" s="89" customFormat="1" x14ac:dyDescent="0.45">
      <c r="A8101" s="89" t="s">
        <v>79</v>
      </c>
      <c r="B8101" s="89" t="s">
        <v>80</v>
      </c>
      <c r="C8101" s="89" t="s">
        <v>47</v>
      </c>
      <c r="D8101" s="90">
        <v>44622</v>
      </c>
      <c r="AC8101" s="89">
        <v>222.75417200000001</v>
      </c>
      <c r="AI8101" s="89">
        <v>249.351685</v>
      </c>
    </row>
    <row r="8102" spans="1:35" s="89" customFormat="1" x14ac:dyDescent="0.45">
      <c r="A8102" s="89" t="s">
        <v>79</v>
      </c>
      <c r="B8102" s="89" t="s">
        <v>80</v>
      </c>
      <c r="C8102" s="89" t="s">
        <v>47</v>
      </c>
      <c r="D8102" s="90">
        <v>44623</v>
      </c>
      <c r="AC8102" s="89">
        <v>222.75417200000001</v>
      </c>
      <c r="AI8102" s="89">
        <v>249.351685</v>
      </c>
    </row>
    <row r="8103" spans="1:35" s="89" customFormat="1" x14ac:dyDescent="0.45">
      <c r="A8103" s="89" t="s">
        <v>79</v>
      </c>
      <c r="B8103" s="89" t="s">
        <v>80</v>
      </c>
      <c r="C8103" s="89" t="s">
        <v>47</v>
      </c>
      <c r="D8103" s="90">
        <v>44624</v>
      </c>
      <c r="AC8103" s="89">
        <v>222.75417200000001</v>
      </c>
      <c r="AI8103" s="89">
        <v>249.351685</v>
      </c>
    </row>
    <row r="8104" spans="1:35" s="89" customFormat="1" x14ac:dyDescent="0.45">
      <c r="A8104" s="89" t="s">
        <v>79</v>
      </c>
      <c r="B8104" s="89" t="s">
        <v>80</v>
      </c>
      <c r="C8104" s="89" t="s">
        <v>47</v>
      </c>
      <c r="D8104" s="90">
        <v>44625</v>
      </c>
      <c r="AC8104" s="89">
        <v>222.75417200000001</v>
      </c>
      <c r="AI8104" s="89">
        <v>249.351685</v>
      </c>
    </row>
    <row r="8105" spans="1:35" s="89" customFormat="1" x14ac:dyDescent="0.45">
      <c r="A8105" s="89" t="s">
        <v>79</v>
      </c>
      <c r="B8105" s="89" t="s">
        <v>80</v>
      </c>
      <c r="C8105" s="89" t="s">
        <v>47</v>
      </c>
      <c r="D8105" s="90">
        <v>44626</v>
      </c>
      <c r="AC8105" s="89">
        <v>222.75417200000001</v>
      </c>
      <c r="AI8105" s="89">
        <v>249.351685</v>
      </c>
    </row>
    <row r="8106" spans="1:35" s="89" customFormat="1" x14ac:dyDescent="0.45">
      <c r="A8106" s="89" t="s">
        <v>79</v>
      </c>
      <c r="B8106" s="89" t="s">
        <v>80</v>
      </c>
      <c r="C8106" s="89" t="s">
        <v>47</v>
      </c>
      <c r="D8106" s="90">
        <v>44627</v>
      </c>
      <c r="AC8106" s="89">
        <v>222.75417200000001</v>
      </c>
      <c r="AI8106" s="89">
        <v>249.351685</v>
      </c>
    </row>
    <row r="8107" spans="1:35" s="89" customFormat="1" x14ac:dyDescent="0.45">
      <c r="A8107" s="89" t="s">
        <v>79</v>
      </c>
      <c r="B8107" s="89" t="s">
        <v>80</v>
      </c>
      <c r="C8107" s="89" t="s">
        <v>47</v>
      </c>
      <c r="D8107" s="90">
        <v>44628</v>
      </c>
      <c r="AC8107" s="89">
        <v>222.75417200000001</v>
      </c>
      <c r="AI8107" s="89">
        <v>249.351685</v>
      </c>
    </row>
    <row r="8108" spans="1:35" s="89" customFormat="1" x14ac:dyDescent="0.45">
      <c r="A8108" s="89" t="s">
        <v>79</v>
      </c>
      <c r="B8108" s="89" t="s">
        <v>80</v>
      </c>
      <c r="C8108" s="89" t="s">
        <v>47</v>
      </c>
      <c r="D8108" s="90">
        <v>44629</v>
      </c>
      <c r="AC8108" s="89">
        <v>222.75417200000001</v>
      </c>
      <c r="AI8108" s="89">
        <v>249.351685</v>
      </c>
    </row>
    <row r="8109" spans="1:35" s="89" customFormat="1" x14ac:dyDescent="0.45">
      <c r="A8109" s="89" t="s">
        <v>79</v>
      </c>
      <c r="B8109" s="89" t="s">
        <v>80</v>
      </c>
      <c r="C8109" s="89" t="s">
        <v>47</v>
      </c>
      <c r="D8109" s="90">
        <v>44630</v>
      </c>
      <c r="AC8109" s="89">
        <v>222.75417200000001</v>
      </c>
      <c r="AI8109" s="89">
        <v>249.351685</v>
      </c>
    </row>
    <row r="8110" spans="1:35" s="89" customFormat="1" x14ac:dyDescent="0.45">
      <c r="A8110" s="89" t="s">
        <v>79</v>
      </c>
      <c r="B8110" s="89" t="s">
        <v>80</v>
      </c>
      <c r="C8110" s="89" t="s">
        <v>47</v>
      </c>
      <c r="D8110" s="90">
        <v>44631</v>
      </c>
      <c r="AC8110" s="89">
        <v>222.75417200000001</v>
      </c>
      <c r="AI8110" s="89">
        <v>249.351685</v>
      </c>
    </row>
    <row r="8111" spans="1:35" s="89" customFormat="1" x14ac:dyDescent="0.45">
      <c r="A8111" s="89" t="s">
        <v>79</v>
      </c>
      <c r="B8111" s="89" t="s">
        <v>80</v>
      </c>
      <c r="C8111" s="89" t="s">
        <v>47</v>
      </c>
      <c r="D8111" s="90">
        <v>44632</v>
      </c>
      <c r="AC8111" s="89">
        <v>222.75417200000001</v>
      </c>
      <c r="AI8111" s="89">
        <v>249.351685</v>
      </c>
    </row>
    <row r="8112" spans="1:35" s="89" customFormat="1" x14ac:dyDescent="0.45">
      <c r="A8112" s="89" t="s">
        <v>79</v>
      </c>
      <c r="B8112" s="89" t="s">
        <v>80</v>
      </c>
      <c r="C8112" s="89" t="s">
        <v>47</v>
      </c>
      <c r="D8112" s="90">
        <v>44633</v>
      </c>
      <c r="AC8112" s="89">
        <v>222.75417200000001</v>
      </c>
      <c r="AI8112" s="89">
        <v>249.351685</v>
      </c>
    </row>
    <row r="8113" spans="1:35" s="89" customFormat="1" x14ac:dyDescent="0.45">
      <c r="A8113" s="89" t="s">
        <v>79</v>
      </c>
      <c r="B8113" s="89" t="s">
        <v>80</v>
      </c>
      <c r="C8113" s="89" t="s">
        <v>47</v>
      </c>
      <c r="D8113" s="90">
        <v>44634</v>
      </c>
      <c r="AC8113" s="89">
        <v>222.75417200000001</v>
      </c>
      <c r="AI8113" s="89">
        <v>249.351685</v>
      </c>
    </row>
    <row r="8114" spans="1:35" s="89" customFormat="1" x14ac:dyDescent="0.45">
      <c r="A8114" s="89" t="s">
        <v>79</v>
      </c>
      <c r="B8114" s="89" t="s">
        <v>80</v>
      </c>
      <c r="C8114" s="89" t="s">
        <v>47</v>
      </c>
      <c r="D8114" s="90">
        <v>44635</v>
      </c>
      <c r="AC8114" s="89">
        <v>222.75417200000001</v>
      </c>
      <c r="AI8114" s="89">
        <v>249.351685</v>
      </c>
    </row>
    <row r="8115" spans="1:35" s="89" customFormat="1" x14ac:dyDescent="0.45">
      <c r="A8115" s="89" t="s">
        <v>79</v>
      </c>
      <c r="B8115" s="89" t="s">
        <v>80</v>
      </c>
      <c r="C8115" s="89" t="s">
        <v>47</v>
      </c>
      <c r="D8115" s="90">
        <v>44636</v>
      </c>
      <c r="AC8115" s="89">
        <v>222.75417200000001</v>
      </c>
      <c r="AI8115" s="89">
        <v>249.351685</v>
      </c>
    </row>
    <row r="8116" spans="1:35" s="89" customFormat="1" x14ac:dyDescent="0.45">
      <c r="A8116" s="89" t="s">
        <v>79</v>
      </c>
      <c r="B8116" s="89" t="s">
        <v>80</v>
      </c>
      <c r="C8116" s="89" t="s">
        <v>47</v>
      </c>
      <c r="D8116" s="90">
        <v>44637</v>
      </c>
      <c r="AC8116" s="89">
        <v>222.75417200000001</v>
      </c>
      <c r="AI8116" s="89">
        <v>249.351685</v>
      </c>
    </row>
    <row r="8117" spans="1:35" s="89" customFormat="1" x14ac:dyDescent="0.45">
      <c r="A8117" s="89" t="s">
        <v>79</v>
      </c>
      <c r="B8117" s="89" t="s">
        <v>80</v>
      </c>
      <c r="C8117" s="89" t="s">
        <v>47</v>
      </c>
      <c r="D8117" s="90">
        <v>44638</v>
      </c>
      <c r="AC8117" s="89">
        <v>222.75417200000001</v>
      </c>
      <c r="AI8117" s="89">
        <v>249.351685</v>
      </c>
    </row>
    <row r="8118" spans="1:35" s="89" customFormat="1" x14ac:dyDescent="0.45">
      <c r="A8118" s="89" t="s">
        <v>79</v>
      </c>
      <c r="B8118" s="89" t="s">
        <v>80</v>
      </c>
      <c r="C8118" s="89" t="s">
        <v>47</v>
      </c>
      <c r="D8118" s="90">
        <v>44639</v>
      </c>
      <c r="AC8118" s="89">
        <v>222.75417200000001</v>
      </c>
      <c r="AI8118" s="89">
        <v>249.351685</v>
      </c>
    </row>
    <row r="8119" spans="1:35" s="89" customFormat="1" x14ac:dyDescent="0.45">
      <c r="A8119" s="89" t="s">
        <v>79</v>
      </c>
      <c r="B8119" s="89" t="s">
        <v>80</v>
      </c>
      <c r="C8119" s="89" t="s">
        <v>47</v>
      </c>
      <c r="D8119" s="90">
        <v>44640</v>
      </c>
      <c r="AC8119" s="89">
        <v>222.75417200000001</v>
      </c>
      <c r="AI8119" s="89">
        <v>249.351685</v>
      </c>
    </row>
    <row r="8120" spans="1:35" s="89" customFormat="1" x14ac:dyDescent="0.45">
      <c r="A8120" s="89" t="s">
        <v>79</v>
      </c>
      <c r="B8120" s="89" t="s">
        <v>80</v>
      </c>
      <c r="C8120" s="89" t="s">
        <v>47</v>
      </c>
      <c r="D8120" s="90">
        <v>44641</v>
      </c>
      <c r="AC8120" s="89">
        <v>222.75417200000001</v>
      </c>
      <c r="AI8120" s="89">
        <v>249.351685</v>
      </c>
    </row>
    <row r="8121" spans="1:35" s="89" customFormat="1" x14ac:dyDescent="0.45">
      <c r="A8121" s="89" t="s">
        <v>79</v>
      </c>
      <c r="B8121" s="89" t="s">
        <v>80</v>
      </c>
      <c r="C8121" s="89" t="s">
        <v>47</v>
      </c>
      <c r="D8121" s="90">
        <v>44642</v>
      </c>
      <c r="AC8121" s="89">
        <v>222.75417200000001</v>
      </c>
      <c r="AI8121" s="89">
        <v>249.351685</v>
      </c>
    </row>
    <row r="8122" spans="1:35" s="89" customFormat="1" x14ac:dyDescent="0.45">
      <c r="A8122" s="89" t="s">
        <v>79</v>
      </c>
      <c r="B8122" s="89" t="s">
        <v>80</v>
      </c>
      <c r="C8122" s="89" t="s">
        <v>47</v>
      </c>
      <c r="D8122" s="90">
        <v>44643</v>
      </c>
      <c r="AC8122" s="89">
        <v>222.75417200000001</v>
      </c>
      <c r="AI8122" s="89">
        <v>249.351685</v>
      </c>
    </row>
    <row r="8123" spans="1:35" s="89" customFormat="1" x14ac:dyDescent="0.45">
      <c r="A8123" s="89" t="s">
        <v>79</v>
      </c>
      <c r="B8123" s="89" t="s">
        <v>80</v>
      </c>
      <c r="C8123" s="89" t="s">
        <v>47</v>
      </c>
      <c r="D8123" s="90">
        <v>44644</v>
      </c>
      <c r="AC8123" s="89">
        <v>222.75417200000001</v>
      </c>
      <c r="AI8123" s="89">
        <v>249.351685</v>
      </c>
    </row>
    <row r="8124" spans="1:35" s="89" customFormat="1" x14ac:dyDescent="0.45">
      <c r="A8124" s="89" t="s">
        <v>79</v>
      </c>
      <c r="B8124" s="89" t="s">
        <v>80</v>
      </c>
      <c r="C8124" s="89" t="s">
        <v>47</v>
      </c>
      <c r="D8124" s="90">
        <v>44645</v>
      </c>
      <c r="AC8124" s="89">
        <v>222.75417200000001</v>
      </c>
      <c r="AI8124" s="89">
        <v>249.351685</v>
      </c>
    </row>
    <row r="8125" spans="1:35" s="89" customFormat="1" x14ac:dyDescent="0.45">
      <c r="A8125" s="89" t="s">
        <v>79</v>
      </c>
      <c r="B8125" s="89" t="s">
        <v>80</v>
      </c>
      <c r="C8125" s="89" t="s">
        <v>47</v>
      </c>
      <c r="D8125" s="90">
        <v>44646</v>
      </c>
      <c r="AC8125" s="89">
        <v>213.47274820000001</v>
      </c>
      <c r="AI8125" s="89">
        <v>259.74133899999998</v>
      </c>
    </row>
    <row r="8126" spans="1:35" s="89" customFormat="1" x14ac:dyDescent="0.45">
      <c r="A8126" s="89" t="s">
        <v>79</v>
      </c>
      <c r="B8126" s="89" t="s">
        <v>80</v>
      </c>
      <c r="C8126" s="89" t="s">
        <v>47</v>
      </c>
      <c r="D8126" s="90">
        <v>44647</v>
      </c>
      <c r="AC8126" s="89">
        <v>222.75417200000001</v>
      </c>
      <c r="AI8126" s="89">
        <v>249.351685</v>
      </c>
    </row>
    <row r="8127" spans="1:35" s="89" customFormat="1" x14ac:dyDescent="0.45">
      <c r="A8127" s="89" t="s">
        <v>79</v>
      </c>
      <c r="B8127" s="89" t="s">
        <v>80</v>
      </c>
      <c r="C8127" s="89" t="s">
        <v>47</v>
      </c>
      <c r="D8127" s="90">
        <v>44648</v>
      </c>
      <c r="AC8127" s="89">
        <v>222.75417200000001</v>
      </c>
      <c r="AI8127" s="89">
        <v>249.351685</v>
      </c>
    </row>
    <row r="8128" spans="1:35" s="89" customFormat="1" x14ac:dyDescent="0.45">
      <c r="A8128" s="89" t="s">
        <v>79</v>
      </c>
      <c r="B8128" s="89" t="s">
        <v>80</v>
      </c>
      <c r="C8128" s="89" t="s">
        <v>47</v>
      </c>
      <c r="D8128" s="90">
        <v>44649</v>
      </c>
      <c r="AC8128" s="89">
        <v>222.75417200000001</v>
      </c>
      <c r="AI8128" s="89">
        <v>249.351685</v>
      </c>
    </row>
    <row r="8129" spans="1:35" s="89" customFormat="1" x14ac:dyDescent="0.45">
      <c r="A8129" s="89" t="s">
        <v>79</v>
      </c>
      <c r="B8129" s="89" t="s">
        <v>80</v>
      </c>
      <c r="C8129" s="89" t="s">
        <v>47</v>
      </c>
      <c r="D8129" s="90">
        <v>44650</v>
      </c>
      <c r="AC8129" s="89">
        <v>222.75417200000001</v>
      </c>
      <c r="AI8129" s="89">
        <v>249.351685</v>
      </c>
    </row>
    <row r="8130" spans="1:35" s="89" customFormat="1" x14ac:dyDescent="0.45">
      <c r="A8130" s="89" t="s">
        <v>79</v>
      </c>
      <c r="B8130" s="89" t="s">
        <v>80</v>
      </c>
      <c r="C8130" s="89" t="s">
        <v>47</v>
      </c>
      <c r="D8130" s="90">
        <v>44651</v>
      </c>
      <c r="AC8130" s="89">
        <v>222.75417200000001</v>
      </c>
      <c r="AI8130" s="89">
        <v>249.351685</v>
      </c>
    </row>
    <row r="8131" spans="1:35" s="89" customFormat="1" x14ac:dyDescent="0.45">
      <c r="A8131" s="89" t="s">
        <v>79</v>
      </c>
      <c r="B8131" s="89" t="s">
        <v>80</v>
      </c>
      <c r="C8131" s="89" t="s">
        <v>47</v>
      </c>
      <c r="D8131" s="90">
        <v>44652</v>
      </c>
      <c r="AC8131" s="89">
        <v>216</v>
      </c>
      <c r="AI8131" s="89">
        <v>240</v>
      </c>
    </row>
    <row r="8132" spans="1:35" s="89" customFormat="1" x14ac:dyDescent="0.45">
      <c r="A8132" s="89" t="s">
        <v>79</v>
      </c>
      <c r="B8132" s="89" t="s">
        <v>80</v>
      </c>
      <c r="C8132" s="89" t="s">
        <v>47</v>
      </c>
      <c r="D8132" s="90">
        <v>44653</v>
      </c>
      <c r="AC8132" s="89">
        <v>216</v>
      </c>
      <c r="AI8132" s="89">
        <v>240</v>
      </c>
    </row>
    <row r="8133" spans="1:35" s="89" customFormat="1" x14ac:dyDescent="0.45">
      <c r="A8133" s="89" t="s">
        <v>79</v>
      </c>
      <c r="B8133" s="89" t="s">
        <v>80</v>
      </c>
      <c r="C8133" s="89" t="s">
        <v>47</v>
      </c>
      <c r="D8133" s="90">
        <v>44654</v>
      </c>
      <c r="AC8133" s="89">
        <v>216</v>
      </c>
      <c r="AI8133" s="89">
        <v>240</v>
      </c>
    </row>
    <row r="8134" spans="1:35" s="89" customFormat="1" x14ac:dyDescent="0.45">
      <c r="A8134" s="89" t="s">
        <v>79</v>
      </c>
      <c r="B8134" s="89" t="s">
        <v>80</v>
      </c>
      <c r="C8134" s="89" t="s">
        <v>47</v>
      </c>
      <c r="D8134" s="90">
        <v>44655</v>
      </c>
      <c r="AC8134" s="89">
        <v>216</v>
      </c>
      <c r="AI8134" s="89">
        <v>240</v>
      </c>
    </row>
    <row r="8135" spans="1:35" s="89" customFormat="1" x14ac:dyDescent="0.45">
      <c r="A8135" s="89" t="s">
        <v>79</v>
      </c>
      <c r="B8135" s="89" t="s">
        <v>80</v>
      </c>
      <c r="C8135" s="89" t="s">
        <v>47</v>
      </c>
      <c r="D8135" s="90">
        <v>44656</v>
      </c>
      <c r="AC8135" s="89">
        <v>216</v>
      </c>
      <c r="AI8135" s="89">
        <v>240</v>
      </c>
    </row>
    <row r="8136" spans="1:35" s="89" customFormat="1" x14ac:dyDescent="0.45">
      <c r="A8136" s="89" t="s">
        <v>79</v>
      </c>
      <c r="B8136" s="89" t="s">
        <v>80</v>
      </c>
      <c r="C8136" s="89" t="s">
        <v>47</v>
      </c>
      <c r="D8136" s="90">
        <v>44657</v>
      </c>
      <c r="AC8136" s="89">
        <v>216</v>
      </c>
      <c r="AI8136" s="89">
        <v>240</v>
      </c>
    </row>
    <row r="8137" spans="1:35" s="89" customFormat="1" x14ac:dyDescent="0.45">
      <c r="A8137" s="89" t="s">
        <v>79</v>
      </c>
      <c r="B8137" s="89" t="s">
        <v>80</v>
      </c>
      <c r="C8137" s="89" t="s">
        <v>47</v>
      </c>
      <c r="D8137" s="90">
        <v>44658</v>
      </c>
      <c r="AC8137" s="89">
        <v>216</v>
      </c>
      <c r="AI8137" s="89">
        <v>240</v>
      </c>
    </row>
    <row r="8138" spans="1:35" s="89" customFormat="1" x14ac:dyDescent="0.45">
      <c r="A8138" s="89" t="s">
        <v>79</v>
      </c>
      <c r="B8138" s="89" t="s">
        <v>80</v>
      </c>
      <c r="C8138" s="89" t="s">
        <v>47</v>
      </c>
      <c r="D8138" s="90">
        <v>44659</v>
      </c>
      <c r="AC8138" s="89">
        <v>216</v>
      </c>
      <c r="AI8138" s="89">
        <v>240</v>
      </c>
    </row>
    <row r="8139" spans="1:35" s="89" customFormat="1" x14ac:dyDescent="0.45">
      <c r="A8139" s="89" t="s">
        <v>79</v>
      </c>
      <c r="B8139" s="89" t="s">
        <v>80</v>
      </c>
      <c r="C8139" s="89" t="s">
        <v>47</v>
      </c>
      <c r="D8139" s="90">
        <v>44660</v>
      </c>
      <c r="AC8139" s="89">
        <v>216</v>
      </c>
      <c r="AI8139" s="89">
        <v>240</v>
      </c>
    </row>
    <row r="8140" spans="1:35" s="89" customFormat="1" x14ac:dyDescent="0.45">
      <c r="A8140" s="89" t="s">
        <v>79</v>
      </c>
      <c r="B8140" s="89" t="s">
        <v>80</v>
      </c>
      <c r="C8140" s="89" t="s">
        <v>47</v>
      </c>
      <c r="D8140" s="90">
        <v>44661</v>
      </c>
      <c r="AC8140" s="89">
        <v>216</v>
      </c>
      <c r="AI8140" s="89">
        <v>240</v>
      </c>
    </row>
    <row r="8141" spans="1:35" s="89" customFormat="1" x14ac:dyDescent="0.45">
      <c r="A8141" s="89" t="s">
        <v>79</v>
      </c>
      <c r="B8141" s="89" t="s">
        <v>80</v>
      </c>
      <c r="C8141" s="89" t="s">
        <v>47</v>
      </c>
      <c r="D8141" s="90">
        <v>44662</v>
      </c>
      <c r="AC8141" s="89">
        <v>216</v>
      </c>
      <c r="AI8141" s="89">
        <v>240</v>
      </c>
    </row>
    <row r="8142" spans="1:35" s="89" customFormat="1" x14ac:dyDescent="0.45">
      <c r="A8142" s="89" t="s">
        <v>79</v>
      </c>
      <c r="B8142" s="89" t="s">
        <v>80</v>
      </c>
      <c r="C8142" s="89" t="s">
        <v>47</v>
      </c>
      <c r="D8142" s="90">
        <v>44663</v>
      </c>
      <c r="AC8142" s="89">
        <v>216</v>
      </c>
      <c r="AI8142" s="89">
        <v>240</v>
      </c>
    </row>
    <row r="8143" spans="1:35" s="89" customFormat="1" x14ac:dyDescent="0.45">
      <c r="A8143" s="89" t="s">
        <v>79</v>
      </c>
      <c r="B8143" s="89" t="s">
        <v>80</v>
      </c>
      <c r="C8143" s="89" t="s">
        <v>47</v>
      </c>
      <c r="D8143" s="90">
        <v>44664</v>
      </c>
      <c r="AC8143" s="89">
        <v>216</v>
      </c>
      <c r="AI8143" s="89">
        <v>240</v>
      </c>
    </row>
    <row r="8144" spans="1:35" s="89" customFormat="1" x14ac:dyDescent="0.45">
      <c r="A8144" s="89" t="s">
        <v>79</v>
      </c>
      <c r="B8144" s="89" t="s">
        <v>80</v>
      </c>
      <c r="C8144" s="89" t="s">
        <v>47</v>
      </c>
      <c r="D8144" s="90">
        <v>44665</v>
      </c>
      <c r="AC8144" s="89">
        <v>216</v>
      </c>
      <c r="AI8144" s="89">
        <v>240</v>
      </c>
    </row>
    <row r="8145" spans="1:35" s="89" customFormat="1" x14ac:dyDescent="0.45">
      <c r="A8145" s="89" t="s">
        <v>79</v>
      </c>
      <c r="B8145" s="89" t="s">
        <v>80</v>
      </c>
      <c r="C8145" s="89" t="s">
        <v>47</v>
      </c>
      <c r="D8145" s="90">
        <v>44666</v>
      </c>
      <c r="AC8145" s="89">
        <v>216</v>
      </c>
      <c r="AI8145" s="89">
        <v>240</v>
      </c>
    </row>
    <row r="8146" spans="1:35" s="89" customFormat="1" x14ac:dyDescent="0.45">
      <c r="A8146" s="89" t="s">
        <v>79</v>
      </c>
      <c r="B8146" s="89" t="s">
        <v>80</v>
      </c>
      <c r="C8146" s="89" t="s">
        <v>47</v>
      </c>
      <c r="D8146" s="90">
        <v>44667</v>
      </c>
      <c r="AC8146" s="89">
        <v>216</v>
      </c>
      <c r="AI8146" s="89">
        <v>240</v>
      </c>
    </row>
    <row r="8147" spans="1:35" s="89" customFormat="1" x14ac:dyDescent="0.45">
      <c r="A8147" s="89" t="s">
        <v>79</v>
      </c>
      <c r="B8147" s="89" t="s">
        <v>80</v>
      </c>
      <c r="C8147" s="89" t="s">
        <v>47</v>
      </c>
      <c r="D8147" s="90">
        <v>44668</v>
      </c>
      <c r="AC8147" s="89">
        <v>216</v>
      </c>
      <c r="AI8147" s="89">
        <v>240</v>
      </c>
    </row>
    <row r="8148" spans="1:35" s="89" customFormat="1" x14ac:dyDescent="0.45">
      <c r="A8148" s="89" t="s">
        <v>79</v>
      </c>
      <c r="B8148" s="89" t="s">
        <v>80</v>
      </c>
      <c r="C8148" s="89" t="s">
        <v>47</v>
      </c>
      <c r="D8148" s="90">
        <v>44669</v>
      </c>
      <c r="AC8148" s="89">
        <v>216</v>
      </c>
      <c r="AI8148" s="89">
        <v>240</v>
      </c>
    </row>
    <row r="8149" spans="1:35" s="89" customFormat="1" x14ac:dyDescent="0.45">
      <c r="A8149" s="89" t="s">
        <v>79</v>
      </c>
      <c r="B8149" s="89" t="s">
        <v>80</v>
      </c>
      <c r="C8149" s="89" t="s">
        <v>47</v>
      </c>
      <c r="D8149" s="90">
        <v>44670</v>
      </c>
      <c r="AC8149" s="89">
        <v>216</v>
      </c>
      <c r="AI8149" s="89">
        <v>240</v>
      </c>
    </row>
    <row r="8150" spans="1:35" s="89" customFormat="1" x14ac:dyDescent="0.45">
      <c r="A8150" s="89" t="s">
        <v>79</v>
      </c>
      <c r="B8150" s="89" t="s">
        <v>80</v>
      </c>
      <c r="C8150" s="89" t="s">
        <v>47</v>
      </c>
      <c r="D8150" s="90">
        <v>44671</v>
      </c>
      <c r="AC8150" s="89">
        <v>216</v>
      </c>
      <c r="AI8150" s="89">
        <v>240</v>
      </c>
    </row>
    <row r="8151" spans="1:35" s="89" customFormat="1" x14ac:dyDescent="0.45">
      <c r="A8151" s="89" t="s">
        <v>79</v>
      </c>
      <c r="B8151" s="89" t="s">
        <v>80</v>
      </c>
      <c r="C8151" s="89" t="s">
        <v>47</v>
      </c>
      <c r="D8151" s="90">
        <v>44672</v>
      </c>
      <c r="AC8151" s="89">
        <v>216</v>
      </c>
      <c r="AI8151" s="89">
        <v>240</v>
      </c>
    </row>
    <row r="8152" spans="1:35" s="89" customFormat="1" x14ac:dyDescent="0.45">
      <c r="A8152" s="89" t="s">
        <v>79</v>
      </c>
      <c r="B8152" s="89" t="s">
        <v>80</v>
      </c>
      <c r="C8152" s="89" t="s">
        <v>47</v>
      </c>
      <c r="D8152" s="90">
        <v>44673</v>
      </c>
      <c r="AC8152" s="89">
        <v>216</v>
      </c>
      <c r="AI8152" s="89">
        <v>240</v>
      </c>
    </row>
    <row r="8153" spans="1:35" s="89" customFormat="1" x14ac:dyDescent="0.45">
      <c r="A8153" s="89" t="s">
        <v>79</v>
      </c>
      <c r="B8153" s="89" t="s">
        <v>80</v>
      </c>
      <c r="C8153" s="89" t="s">
        <v>47</v>
      </c>
      <c r="D8153" s="90">
        <v>44674</v>
      </c>
      <c r="AC8153" s="89">
        <v>216</v>
      </c>
      <c r="AI8153" s="89">
        <v>240</v>
      </c>
    </row>
    <row r="8154" spans="1:35" s="89" customFormat="1" x14ac:dyDescent="0.45">
      <c r="A8154" s="89" t="s">
        <v>79</v>
      </c>
      <c r="B8154" s="89" t="s">
        <v>80</v>
      </c>
      <c r="C8154" s="89" t="s">
        <v>47</v>
      </c>
      <c r="D8154" s="90">
        <v>44675</v>
      </c>
      <c r="AC8154" s="89">
        <v>216</v>
      </c>
      <c r="AI8154" s="89">
        <v>240</v>
      </c>
    </row>
    <row r="8155" spans="1:35" s="89" customFormat="1" x14ac:dyDescent="0.45">
      <c r="A8155" s="89" t="s">
        <v>79</v>
      </c>
      <c r="B8155" s="89" t="s">
        <v>80</v>
      </c>
      <c r="C8155" s="89" t="s">
        <v>47</v>
      </c>
      <c r="D8155" s="90">
        <v>44676</v>
      </c>
      <c r="AC8155" s="89">
        <v>216</v>
      </c>
      <c r="AI8155" s="89">
        <v>240</v>
      </c>
    </row>
    <row r="8156" spans="1:35" s="89" customFormat="1" x14ac:dyDescent="0.45">
      <c r="A8156" s="89" t="s">
        <v>79</v>
      </c>
      <c r="B8156" s="89" t="s">
        <v>80</v>
      </c>
      <c r="C8156" s="89" t="s">
        <v>47</v>
      </c>
      <c r="D8156" s="90">
        <v>44677</v>
      </c>
      <c r="AC8156" s="89">
        <v>216</v>
      </c>
      <c r="AI8156" s="89">
        <v>240</v>
      </c>
    </row>
    <row r="8157" spans="1:35" s="89" customFormat="1" x14ac:dyDescent="0.45">
      <c r="A8157" s="89" t="s">
        <v>79</v>
      </c>
      <c r="B8157" s="89" t="s">
        <v>80</v>
      </c>
      <c r="C8157" s="89" t="s">
        <v>47</v>
      </c>
      <c r="D8157" s="90">
        <v>44678</v>
      </c>
      <c r="AC8157" s="89">
        <v>216</v>
      </c>
      <c r="AI8157" s="89">
        <v>240</v>
      </c>
    </row>
    <row r="8158" spans="1:35" s="89" customFormat="1" x14ac:dyDescent="0.45">
      <c r="A8158" s="89" t="s">
        <v>79</v>
      </c>
      <c r="B8158" s="89" t="s">
        <v>80</v>
      </c>
      <c r="C8158" s="89" t="s">
        <v>47</v>
      </c>
      <c r="D8158" s="90">
        <v>44679</v>
      </c>
      <c r="AC8158" s="89">
        <v>216</v>
      </c>
      <c r="AI8158" s="89">
        <v>240</v>
      </c>
    </row>
    <row r="8159" spans="1:35" s="89" customFormat="1" x14ac:dyDescent="0.45">
      <c r="A8159" s="89" t="s">
        <v>79</v>
      </c>
      <c r="B8159" s="89" t="s">
        <v>80</v>
      </c>
      <c r="C8159" s="89" t="s">
        <v>47</v>
      </c>
      <c r="D8159" s="90">
        <v>44680</v>
      </c>
      <c r="AC8159" s="89">
        <v>216</v>
      </c>
      <c r="AI8159" s="89">
        <v>240</v>
      </c>
    </row>
    <row r="8160" spans="1:35" s="89" customFormat="1" x14ac:dyDescent="0.45">
      <c r="A8160" s="89" t="s">
        <v>79</v>
      </c>
      <c r="B8160" s="89" t="s">
        <v>80</v>
      </c>
      <c r="C8160" s="89" t="s">
        <v>47</v>
      </c>
      <c r="D8160" s="90">
        <v>44681</v>
      </c>
      <c r="AC8160" s="89">
        <v>216</v>
      </c>
      <c r="AI8160" s="89">
        <v>240</v>
      </c>
    </row>
    <row r="8161" spans="1:35" s="89" customFormat="1" x14ac:dyDescent="0.45">
      <c r="A8161" s="89" t="s">
        <v>79</v>
      </c>
      <c r="B8161" s="89" t="s">
        <v>80</v>
      </c>
      <c r="C8161" s="89" t="s">
        <v>47</v>
      </c>
      <c r="D8161" s="90">
        <v>44682</v>
      </c>
      <c r="AC8161" s="89">
        <v>216</v>
      </c>
      <c r="AI8161" s="89">
        <v>240</v>
      </c>
    </row>
    <row r="8162" spans="1:35" s="89" customFormat="1" x14ac:dyDescent="0.45">
      <c r="A8162" s="89" t="s">
        <v>79</v>
      </c>
      <c r="B8162" s="89" t="s">
        <v>80</v>
      </c>
      <c r="C8162" s="89" t="s">
        <v>47</v>
      </c>
      <c r="D8162" s="90">
        <v>44683</v>
      </c>
      <c r="AC8162" s="89">
        <v>216</v>
      </c>
      <c r="AI8162" s="89">
        <v>240</v>
      </c>
    </row>
    <row r="8163" spans="1:35" s="89" customFormat="1" x14ac:dyDescent="0.45">
      <c r="A8163" s="89" t="s">
        <v>79</v>
      </c>
      <c r="B8163" s="89" t="s">
        <v>80</v>
      </c>
      <c r="C8163" s="89" t="s">
        <v>47</v>
      </c>
      <c r="D8163" s="90">
        <v>44684</v>
      </c>
      <c r="AC8163" s="89">
        <v>216</v>
      </c>
      <c r="AI8163" s="89">
        <v>240</v>
      </c>
    </row>
    <row r="8164" spans="1:35" s="89" customFormat="1" x14ac:dyDescent="0.45">
      <c r="A8164" s="89" t="s">
        <v>79</v>
      </c>
      <c r="B8164" s="89" t="s">
        <v>80</v>
      </c>
      <c r="C8164" s="89" t="s">
        <v>47</v>
      </c>
      <c r="D8164" s="90">
        <v>44685</v>
      </c>
      <c r="AC8164" s="89">
        <v>216</v>
      </c>
      <c r="AI8164" s="89">
        <v>240</v>
      </c>
    </row>
    <row r="8165" spans="1:35" s="89" customFormat="1" x14ac:dyDescent="0.45">
      <c r="A8165" s="89" t="s">
        <v>79</v>
      </c>
      <c r="B8165" s="89" t="s">
        <v>80</v>
      </c>
      <c r="C8165" s="89" t="s">
        <v>47</v>
      </c>
      <c r="D8165" s="90">
        <v>44686</v>
      </c>
      <c r="AC8165" s="89">
        <v>216</v>
      </c>
      <c r="AI8165" s="89">
        <v>240</v>
      </c>
    </row>
    <row r="8166" spans="1:35" s="89" customFormat="1" x14ac:dyDescent="0.45">
      <c r="A8166" s="89" t="s">
        <v>79</v>
      </c>
      <c r="B8166" s="89" t="s">
        <v>80</v>
      </c>
      <c r="C8166" s="89" t="s">
        <v>47</v>
      </c>
      <c r="D8166" s="90">
        <v>44687</v>
      </c>
      <c r="AC8166" s="89">
        <v>216</v>
      </c>
      <c r="AI8166" s="89">
        <v>240</v>
      </c>
    </row>
    <row r="8167" spans="1:35" s="89" customFormat="1" x14ac:dyDescent="0.45">
      <c r="A8167" s="89" t="s">
        <v>79</v>
      </c>
      <c r="B8167" s="89" t="s">
        <v>80</v>
      </c>
      <c r="C8167" s="89" t="s">
        <v>47</v>
      </c>
      <c r="D8167" s="90">
        <v>44688</v>
      </c>
      <c r="AC8167" s="89">
        <v>216</v>
      </c>
      <c r="AI8167" s="89">
        <v>240</v>
      </c>
    </row>
    <row r="8168" spans="1:35" s="89" customFormat="1" x14ac:dyDescent="0.45">
      <c r="A8168" s="89" t="s">
        <v>79</v>
      </c>
      <c r="B8168" s="89" t="s">
        <v>80</v>
      </c>
      <c r="C8168" s="89" t="s">
        <v>47</v>
      </c>
      <c r="D8168" s="90">
        <v>44689</v>
      </c>
      <c r="AC8168" s="89">
        <v>216</v>
      </c>
      <c r="AI8168" s="89">
        <v>240</v>
      </c>
    </row>
    <row r="8169" spans="1:35" s="89" customFormat="1" x14ac:dyDescent="0.45">
      <c r="A8169" s="89" t="s">
        <v>79</v>
      </c>
      <c r="B8169" s="89" t="s">
        <v>80</v>
      </c>
      <c r="C8169" s="89" t="s">
        <v>47</v>
      </c>
      <c r="D8169" s="90">
        <v>44690</v>
      </c>
      <c r="AC8169" s="89">
        <v>216</v>
      </c>
      <c r="AI8169" s="89">
        <v>240</v>
      </c>
    </row>
    <row r="8170" spans="1:35" s="89" customFormat="1" x14ac:dyDescent="0.45">
      <c r="A8170" s="89" t="s">
        <v>79</v>
      </c>
      <c r="B8170" s="89" t="s">
        <v>80</v>
      </c>
      <c r="C8170" s="89" t="s">
        <v>47</v>
      </c>
      <c r="D8170" s="90">
        <v>44691</v>
      </c>
      <c r="AC8170" s="89">
        <v>216</v>
      </c>
      <c r="AI8170" s="89">
        <v>240</v>
      </c>
    </row>
    <row r="8171" spans="1:35" s="89" customFormat="1" x14ac:dyDescent="0.45">
      <c r="A8171" s="89" t="s">
        <v>79</v>
      </c>
      <c r="B8171" s="89" t="s">
        <v>80</v>
      </c>
      <c r="C8171" s="89" t="s">
        <v>47</v>
      </c>
      <c r="D8171" s="90">
        <v>44692</v>
      </c>
      <c r="AC8171" s="89">
        <v>216</v>
      </c>
      <c r="AI8171" s="89">
        <v>240</v>
      </c>
    </row>
    <row r="8172" spans="1:35" s="89" customFormat="1" x14ac:dyDescent="0.45">
      <c r="A8172" s="89" t="s">
        <v>79</v>
      </c>
      <c r="B8172" s="89" t="s">
        <v>80</v>
      </c>
      <c r="C8172" s="89" t="s">
        <v>47</v>
      </c>
      <c r="D8172" s="90">
        <v>44693</v>
      </c>
      <c r="AC8172" s="89">
        <v>216</v>
      </c>
      <c r="AI8172" s="89">
        <v>240</v>
      </c>
    </row>
    <row r="8173" spans="1:35" s="89" customFormat="1" x14ac:dyDescent="0.45">
      <c r="A8173" s="89" t="s">
        <v>79</v>
      </c>
      <c r="B8173" s="89" t="s">
        <v>80</v>
      </c>
      <c r="C8173" s="89" t="s">
        <v>47</v>
      </c>
      <c r="D8173" s="90">
        <v>44694</v>
      </c>
      <c r="AC8173" s="89">
        <v>216</v>
      </c>
      <c r="AI8173" s="89">
        <v>240</v>
      </c>
    </row>
    <row r="8174" spans="1:35" s="89" customFormat="1" x14ac:dyDescent="0.45">
      <c r="A8174" s="89" t="s">
        <v>79</v>
      </c>
      <c r="B8174" s="89" t="s">
        <v>80</v>
      </c>
      <c r="C8174" s="89" t="s">
        <v>47</v>
      </c>
      <c r="D8174" s="90">
        <v>44695</v>
      </c>
      <c r="AC8174" s="89">
        <v>216</v>
      </c>
      <c r="AI8174" s="89">
        <v>240</v>
      </c>
    </row>
    <row r="8175" spans="1:35" s="89" customFormat="1" x14ac:dyDescent="0.45">
      <c r="A8175" s="89" t="s">
        <v>79</v>
      </c>
      <c r="B8175" s="89" t="s">
        <v>80</v>
      </c>
      <c r="C8175" s="89" t="s">
        <v>47</v>
      </c>
      <c r="D8175" s="90">
        <v>44696</v>
      </c>
      <c r="AC8175" s="89">
        <v>216</v>
      </c>
      <c r="AI8175" s="89">
        <v>240</v>
      </c>
    </row>
    <row r="8176" spans="1:35" s="89" customFormat="1" x14ac:dyDescent="0.45">
      <c r="A8176" s="89" t="s">
        <v>79</v>
      </c>
      <c r="B8176" s="89" t="s">
        <v>80</v>
      </c>
      <c r="C8176" s="89" t="s">
        <v>47</v>
      </c>
      <c r="D8176" s="90">
        <v>44697</v>
      </c>
      <c r="AC8176" s="89">
        <v>216</v>
      </c>
      <c r="AI8176" s="89">
        <v>240</v>
      </c>
    </row>
    <row r="8177" spans="1:35" s="89" customFormat="1" x14ac:dyDescent="0.45">
      <c r="A8177" s="89" t="s">
        <v>79</v>
      </c>
      <c r="B8177" s="89" t="s">
        <v>80</v>
      </c>
      <c r="C8177" s="89" t="s">
        <v>47</v>
      </c>
      <c r="D8177" s="90">
        <v>44698</v>
      </c>
      <c r="AC8177" s="89">
        <v>216</v>
      </c>
      <c r="AI8177" s="89">
        <v>240</v>
      </c>
    </row>
    <row r="8178" spans="1:35" s="89" customFormat="1" x14ac:dyDescent="0.45">
      <c r="A8178" s="89" t="s">
        <v>79</v>
      </c>
      <c r="B8178" s="89" t="s">
        <v>80</v>
      </c>
      <c r="C8178" s="89" t="s">
        <v>47</v>
      </c>
      <c r="D8178" s="90">
        <v>44699</v>
      </c>
      <c r="AC8178" s="89">
        <v>216</v>
      </c>
      <c r="AI8178" s="89">
        <v>240</v>
      </c>
    </row>
    <row r="8179" spans="1:35" s="89" customFormat="1" x14ac:dyDescent="0.45">
      <c r="A8179" s="89" t="s">
        <v>79</v>
      </c>
      <c r="B8179" s="89" t="s">
        <v>80</v>
      </c>
      <c r="C8179" s="89" t="s">
        <v>47</v>
      </c>
      <c r="D8179" s="90">
        <v>44700</v>
      </c>
      <c r="AC8179" s="89">
        <v>216</v>
      </c>
      <c r="AI8179" s="89">
        <v>240</v>
      </c>
    </row>
    <row r="8180" spans="1:35" s="89" customFormat="1" x14ac:dyDescent="0.45">
      <c r="A8180" s="89" t="s">
        <v>79</v>
      </c>
      <c r="B8180" s="89" t="s">
        <v>80</v>
      </c>
      <c r="C8180" s="89" t="s">
        <v>47</v>
      </c>
      <c r="D8180" s="90">
        <v>44701</v>
      </c>
      <c r="AC8180" s="89">
        <v>216</v>
      </c>
      <c r="AI8180" s="89">
        <v>240</v>
      </c>
    </row>
    <row r="8181" spans="1:35" s="89" customFormat="1" x14ac:dyDescent="0.45">
      <c r="A8181" s="89" t="s">
        <v>79</v>
      </c>
      <c r="B8181" s="89" t="s">
        <v>80</v>
      </c>
      <c r="C8181" s="89" t="s">
        <v>47</v>
      </c>
      <c r="D8181" s="90">
        <v>44702</v>
      </c>
      <c r="AC8181" s="89">
        <v>216</v>
      </c>
      <c r="AI8181" s="89">
        <v>240</v>
      </c>
    </row>
    <row r="8182" spans="1:35" s="89" customFormat="1" x14ac:dyDescent="0.45">
      <c r="A8182" s="89" t="s">
        <v>79</v>
      </c>
      <c r="B8182" s="89" t="s">
        <v>80</v>
      </c>
      <c r="C8182" s="89" t="s">
        <v>47</v>
      </c>
      <c r="D8182" s="90">
        <v>44703</v>
      </c>
      <c r="AC8182" s="89">
        <v>216</v>
      </c>
      <c r="AI8182" s="89">
        <v>240</v>
      </c>
    </row>
    <row r="8183" spans="1:35" s="89" customFormat="1" x14ac:dyDescent="0.45">
      <c r="A8183" s="89" t="s">
        <v>79</v>
      </c>
      <c r="B8183" s="89" t="s">
        <v>80</v>
      </c>
      <c r="C8183" s="89" t="s">
        <v>47</v>
      </c>
      <c r="D8183" s="90">
        <v>44704</v>
      </c>
      <c r="AC8183" s="89">
        <v>216</v>
      </c>
      <c r="AI8183" s="89">
        <v>240</v>
      </c>
    </row>
    <row r="8184" spans="1:35" s="89" customFormat="1" x14ac:dyDescent="0.45">
      <c r="A8184" s="89" t="s">
        <v>79</v>
      </c>
      <c r="B8184" s="89" t="s">
        <v>80</v>
      </c>
      <c r="C8184" s="89" t="s">
        <v>47</v>
      </c>
      <c r="D8184" s="90">
        <v>44705</v>
      </c>
      <c r="AC8184" s="89">
        <v>216</v>
      </c>
      <c r="AI8184" s="89">
        <v>240</v>
      </c>
    </row>
    <row r="8185" spans="1:35" s="89" customFormat="1" x14ac:dyDescent="0.45">
      <c r="A8185" s="89" t="s">
        <v>79</v>
      </c>
      <c r="B8185" s="89" t="s">
        <v>80</v>
      </c>
      <c r="C8185" s="89" t="s">
        <v>47</v>
      </c>
      <c r="D8185" s="90">
        <v>44706</v>
      </c>
      <c r="AC8185" s="89">
        <v>216</v>
      </c>
      <c r="AI8185" s="89">
        <v>240</v>
      </c>
    </row>
    <row r="8186" spans="1:35" s="89" customFormat="1" x14ac:dyDescent="0.45">
      <c r="A8186" s="89" t="s">
        <v>79</v>
      </c>
      <c r="B8186" s="89" t="s">
        <v>80</v>
      </c>
      <c r="C8186" s="89" t="s">
        <v>47</v>
      </c>
      <c r="D8186" s="90">
        <v>44707</v>
      </c>
      <c r="AC8186" s="89">
        <v>216</v>
      </c>
      <c r="AI8186" s="89">
        <v>240</v>
      </c>
    </row>
    <row r="8187" spans="1:35" s="89" customFormat="1" x14ac:dyDescent="0.45">
      <c r="A8187" s="89" t="s">
        <v>79</v>
      </c>
      <c r="B8187" s="89" t="s">
        <v>80</v>
      </c>
      <c r="C8187" s="89" t="s">
        <v>47</v>
      </c>
      <c r="D8187" s="90">
        <v>44708</v>
      </c>
      <c r="AC8187" s="89">
        <v>216</v>
      </c>
      <c r="AI8187" s="89">
        <v>240</v>
      </c>
    </row>
    <row r="8188" spans="1:35" s="89" customFormat="1" x14ac:dyDescent="0.45">
      <c r="A8188" s="89" t="s">
        <v>79</v>
      </c>
      <c r="B8188" s="89" t="s">
        <v>80</v>
      </c>
      <c r="C8188" s="89" t="s">
        <v>47</v>
      </c>
      <c r="D8188" s="90">
        <v>44709</v>
      </c>
      <c r="AC8188" s="89">
        <v>216</v>
      </c>
      <c r="AI8188" s="89">
        <v>240</v>
      </c>
    </row>
    <row r="8189" spans="1:35" s="89" customFormat="1" x14ac:dyDescent="0.45">
      <c r="A8189" s="89" t="s">
        <v>79</v>
      </c>
      <c r="B8189" s="89" t="s">
        <v>80</v>
      </c>
      <c r="C8189" s="89" t="s">
        <v>47</v>
      </c>
      <c r="D8189" s="90">
        <v>44710</v>
      </c>
      <c r="AC8189" s="89">
        <v>216</v>
      </c>
      <c r="AI8189" s="89">
        <v>240</v>
      </c>
    </row>
    <row r="8190" spans="1:35" s="89" customFormat="1" x14ac:dyDescent="0.45">
      <c r="A8190" s="89" t="s">
        <v>79</v>
      </c>
      <c r="B8190" s="89" t="s">
        <v>80</v>
      </c>
      <c r="C8190" s="89" t="s">
        <v>47</v>
      </c>
      <c r="D8190" s="90">
        <v>44711</v>
      </c>
      <c r="AC8190" s="89">
        <v>216</v>
      </c>
      <c r="AI8190" s="89">
        <v>240</v>
      </c>
    </row>
    <row r="8191" spans="1:35" s="89" customFormat="1" x14ac:dyDescent="0.45">
      <c r="A8191" s="89" t="s">
        <v>79</v>
      </c>
      <c r="B8191" s="89" t="s">
        <v>80</v>
      </c>
      <c r="C8191" s="89" t="s">
        <v>47</v>
      </c>
      <c r="D8191" s="90">
        <v>44712</v>
      </c>
      <c r="AC8191" s="89">
        <v>216</v>
      </c>
      <c r="AI8191" s="89">
        <v>240</v>
      </c>
    </row>
    <row r="8192" spans="1:35" s="89" customFormat="1" x14ac:dyDescent="0.45">
      <c r="A8192" s="89" t="s">
        <v>79</v>
      </c>
      <c r="B8192" s="89" t="s">
        <v>80</v>
      </c>
      <c r="C8192" s="89" t="s">
        <v>47</v>
      </c>
      <c r="D8192" s="90">
        <v>44713</v>
      </c>
      <c r="AC8192" s="89">
        <v>216</v>
      </c>
      <c r="AI8192" s="89">
        <v>240</v>
      </c>
    </row>
    <row r="8193" spans="1:35" s="89" customFormat="1" x14ac:dyDescent="0.45">
      <c r="A8193" s="89" t="s">
        <v>79</v>
      </c>
      <c r="B8193" s="89" t="s">
        <v>80</v>
      </c>
      <c r="C8193" s="89" t="s">
        <v>47</v>
      </c>
      <c r="D8193" s="90">
        <v>44714</v>
      </c>
      <c r="AC8193" s="89">
        <v>216</v>
      </c>
      <c r="AI8193" s="89">
        <v>240</v>
      </c>
    </row>
    <row r="8194" spans="1:35" s="89" customFormat="1" x14ac:dyDescent="0.45">
      <c r="A8194" s="89" t="s">
        <v>79</v>
      </c>
      <c r="B8194" s="89" t="s">
        <v>80</v>
      </c>
      <c r="C8194" s="89" t="s">
        <v>47</v>
      </c>
      <c r="D8194" s="90">
        <v>44715</v>
      </c>
      <c r="AC8194" s="89">
        <v>216</v>
      </c>
      <c r="AI8194" s="89">
        <v>240</v>
      </c>
    </row>
    <row r="8195" spans="1:35" s="89" customFormat="1" x14ac:dyDescent="0.45">
      <c r="A8195" s="89" t="s">
        <v>79</v>
      </c>
      <c r="B8195" s="89" t="s">
        <v>80</v>
      </c>
      <c r="C8195" s="89" t="s">
        <v>47</v>
      </c>
      <c r="D8195" s="90">
        <v>44716</v>
      </c>
      <c r="AC8195" s="89">
        <v>216</v>
      </c>
      <c r="AI8195" s="89">
        <v>240</v>
      </c>
    </row>
    <row r="8196" spans="1:35" s="89" customFormat="1" x14ac:dyDescent="0.45">
      <c r="A8196" s="89" t="s">
        <v>79</v>
      </c>
      <c r="B8196" s="89" t="s">
        <v>80</v>
      </c>
      <c r="C8196" s="89" t="s">
        <v>47</v>
      </c>
      <c r="D8196" s="90">
        <v>44717</v>
      </c>
      <c r="AC8196" s="89">
        <v>216</v>
      </c>
      <c r="AI8196" s="89">
        <v>240</v>
      </c>
    </row>
    <row r="8197" spans="1:35" s="89" customFormat="1" x14ac:dyDescent="0.45">
      <c r="A8197" s="89" t="s">
        <v>79</v>
      </c>
      <c r="B8197" s="89" t="s">
        <v>80</v>
      </c>
      <c r="C8197" s="89" t="s">
        <v>47</v>
      </c>
      <c r="D8197" s="90">
        <v>44718</v>
      </c>
      <c r="AC8197" s="89">
        <v>216</v>
      </c>
      <c r="AI8197" s="89">
        <v>240</v>
      </c>
    </row>
    <row r="8198" spans="1:35" s="89" customFormat="1" x14ac:dyDescent="0.45">
      <c r="A8198" s="89" t="s">
        <v>79</v>
      </c>
      <c r="B8198" s="89" t="s">
        <v>80</v>
      </c>
      <c r="C8198" s="89" t="s">
        <v>47</v>
      </c>
      <c r="D8198" s="90">
        <v>44719</v>
      </c>
      <c r="AC8198" s="89">
        <v>216</v>
      </c>
      <c r="AI8198" s="89">
        <v>240</v>
      </c>
    </row>
    <row r="8199" spans="1:35" s="89" customFormat="1" x14ac:dyDescent="0.45">
      <c r="A8199" s="89" t="s">
        <v>79</v>
      </c>
      <c r="B8199" s="89" t="s">
        <v>80</v>
      </c>
      <c r="C8199" s="89" t="s">
        <v>47</v>
      </c>
      <c r="D8199" s="90">
        <v>44720</v>
      </c>
      <c r="AC8199" s="89">
        <v>216</v>
      </c>
      <c r="AI8199" s="89">
        <v>240</v>
      </c>
    </row>
    <row r="8200" spans="1:35" s="89" customFormat="1" x14ac:dyDescent="0.45">
      <c r="A8200" s="89" t="s">
        <v>79</v>
      </c>
      <c r="B8200" s="89" t="s">
        <v>80</v>
      </c>
      <c r="C8200" s="89" t="s">
        <v>47</v>
      </c>
      <c r="D8200" s="90">
        <v>44721</v>
      </c>
      <c r="AC8200" s="89">
        <v>216</v>
      </c>
      <c r="AI8200" s="89">
        <v>240</v>
      </c>
    </row>
    <row r="8201" spans="1:35" s="89" customFormat="1" x14ac:dyDescent="0.45">
      <c r="A8201" s="89" t="s">
        <v>79</v>
      </c>
      <c r="B8201" s="89" t="s">
        <v>80</v>
      </c>
      <c r="C8201" s="89" t="s">
        <v>47</v>
      </c>
      <c r="D8201" s="90">
        <v>44722</v>
      </c>
      <c r="AC8201" s="89">
        <v>216</v>
      </c>
      <c r="AI8201" s="89">
        <v>240</v>
      </c>
    </row>
    <row r="8202" spans="1:35" s="89" customFormat="1" x14ac:dyDescent="0.45">
      <c r="A8202" s="89" t="s">
        <v>79</v>
      </c>
      <c r="B8202" s="89" t="s">
        <v>80</v>
      </c>
      <c r="C8202" s="89" t="s">
        <v>47</v>
      </c>
      <c r="D8202" s="90">
        <v>44723</v>
      </c>
      <c r="AC8202" s="89">
        <v>216</v>
      </c>
      <c r="AI8202" s="89">
        <v>240</v>
      </c>
    </row>
    <row r="8203" spans="1:35" s="89" customFormat="1" x14ac:dyDescent="0.45">
      <c r="A8203" s="89" t="s">
        <v>79</v>
      </c>
      <c r="B8203" s="89" t="s">
        <v>80</v>
      </c>
      <c r="C8203" s="89" t="s">
        <v>47</v>
      </c>
      <c r="D8203" s="90">
        <v>44724</v>
      </c>
      <c r="AC8203" s="89">
        <v>216</v>
      </c>
      <c r="AI8203" s="89">
        <v>240</v>
      </c>
    </row>
    <row r="8204" spans="1:35" s="89" customFormat="1" x14ac:dyDescent="0.45">
      <c r="A8204" s="89" t="s">
        <v>79</v>
      </c>
      <c r="B8204" s="89" t="s">
        <v>80</v>
      </c>
      <c r="C8204" s="89" t="s">
        <v>47</v>
      </c>
      <c r="D8204" s="90">
        <v>44725</v>
      </c>
      <c r="AC8204" s="89">
        <v>216</v>
      </c>
      <c r="AI8204" s="89">
        <v>240</v>
      </c>
    </row>
    <row r="8205" spans="1:35" s="89" customFormat="1" x14ac:dyDescent="0.45">
      <c r="A8205" s="89" t="s">
        <v>79</v>
      </c>
      <c r="B8205" s="89" t="s">
        <v>80</v>
      </c>
      <c r="C8205" s="89" t="s">
        <v>47</v>
      </c>
      <c r="D8205" s="90">
        <v>44726</v>
      </c>
      <c r="AC8205" s="89">
        <v>216</v>
      </c>
      <c r="AI8205" s="89">
        <v>240</v>
      </c>
    </row>
    <row r="8206" spans="1:35" s="89" customFormat="1" x14ac:dyDescent="0.45">
      <c r="A8206" s="89" t="s">
        <v>79</v>
      </c>
      <c r="B8206" s="89" t="s">
        <v>80</v>
      </c>
      <c r="C8206" s="89" t="s">
        <v>47</v>
      </c>
      <c r="D8206" s="90">
        <v>44727</v>
      </c>
      <c r="AC8206" s="89">
        <v>216</v>
      </c>
      <c r="AI8206" s="89">
        <v>240</v>
      </c>
    </row>
    <row r="8207" spans="1:35" s="89" customFormat="1" x14ac:dyDescent="0.45">
      <c r="A8207" s="89" t="s">
        <v>79</v>
      </c>
      <c r="B8207" s="89" t="s">
        <v>80</v>
      </c>
      <c r="C8207" s="89" t="s">
        <v>47</v>
      </c>
      <c r="D8207" s="90">
        <v>44728</v>
      </c>
      <c r="AC8207" s="89">
        <v>216</v>
      </c>
      <c r="AI8207" s="89">
        <v>240</v>
      </c>
    </row>
    <row r="8208" spans="1:35" s="89" customFormat="1" x14ac:dyDescent="0.45">
      <c r="A8208" s="89" t="s">
        <v>79</v>
      </c>
      <c r="B8208" s="89" t="s">
        <v>80</v>
      </c>
      <c r="C8208" s="89" t="s">
        <v>47</v>
      </c>
      <c r="D8208" s="90">
        <v>44729</v>
      </c>
      <c r="AC8208" s="89">
        <v>216</v>
      </c>
      <c r="AI8208" s="89">
        <v>240</v>
      </c>
    </row>
    <row r="8209" spans="1:35" s="89" customFormat="1" x14ac:dyDescent="0.45">
      <c r="A8209" s="89" t="s">
        <v>79</v>
      </c>
      <c r="B8209" s="89" t="s">
        <v>80</v>
      </c>
      <c r="C8209" s="89" t="s">
        <v>47</v>
      </c>
      <c r="D8209" s="90">
        <v>44730</v>
      </c>
      <c r="AC8209" s="89">
        <v>216</v>
      </c>
      <c r="AI8209" s="89">
        <v>240</v>
      </c>
    </row>
    <row r="8210" spans="1:35" s="89" customFormat="1" x14ac:dyDescent="0.45">
      <c r="A8210" s="89" t="s">
        <v>79</v>
      </c>
      <c r="B8210" s="89" t="s">
        <v>80</v>
      </c>
      <c r="C8210" s="89" t="s">
        <v>47</v>
      </c>
      <c r="D8210" s="90">
        <v>44731</v>
      </c>
      <c r="AC8210" s="89">
        <v>216</v>
      </c>
      <c r="AI8210" s="89">
        <v>240</v>
      </c>
    </row>
    <row r="8211" spans="1:35" s="89" customFormat="1" x14ac:dyDescent="0.45">
      <c r="A8211" s="89" t="s">
        <v>79</v>
      </c>
      <c r="B8211" s="89" t="s">
        <v>80</v>
      </c>
      <c r="C8211" s="89" t="s">
        <v>47</v>
      </c>
      <c r="D8211" s="90">
        <v>44732</v>
      </c>
      <c r="AC8211" s="89">
        <v>216</v>
      </c>
      <c r="AI8211" s="89">
        <v>240</v>
      </c>
    </row>
    <row r="8212" spans="1:35" s="89" customFormat="1" x14ac:dyDescent="0.45">
      <c r="A8212" s="89" t="s">
        <v>79</v>
      </c>
      <c r="B8212" s="89" t="s">
        <v>80</v>
      </c>
      <c r="C8212" s="89" t="s">
        <v>47</v>
      </c>
      <c r="D8212" s="90">
        <v>44733</v>
      </c>
      <c r="AC8212" s="89">
        <v>216</v>
      </c>
      <c r="AI8212" s="89">
        <v>240</v>
      </c>
    </row>
    <row r="8213" spans="1:35" s="89" customFormat="1" x14ac:dyDescent="0.45">
      <c r="A8213" s="89" t="s">
        <v>79</v>
      </c>
      <c r="B8213" s="89" t="s">
        <v>80</v>
      </c>
      <c r="C8213" s="89" t="s">
        <v>47</v>
      </c>
      <c r="D8213" s="90">
        <v>44734</v>
      </c>
      <c r="AC8213" s="89">
        <v>216</v>
      </c>
      <c r="AI8213" s="89">
        <v>240</v>
      </c>
    </row>
    <row r="8214" spans="1:35" s="89" customFormat="1" x14ac:dyDescent="0.45">
      <c r="A8214" s="89" t="s">
        <v>79</v>
      </c>
      <c r="B8214" s="89" t="s">
        <v>80</v>
      </c>
      <c r="C8214" s="89" t="s">
        <v>47</v>
      </c>
      <c r="D8214" s="90">
        <v>44735</v>
      </c>
      <c r="AC8214" s="89">
        <v>216</v>
      </c>
      <c r="AI8214" s="89">
        <v>240</v>
      </c>
    </row>
    <row r="8215" spans="1:35" s="89" customFormat="1" x14ac:dyDescent="0.45">
      <c r="A8215" s="89" t="s">
        <v>79</v>
      </c>
      <c r="B8215" s="89" t="s">
        <v>80</v>
      </c>
      <c r="C8215" s="89" t="s">
        <v>47</v>
      </c>
      <c r="D8215" s="90">
        <v>44736</v>
      </c>
      <c r="AC8215" s="89">
        <v>216</v>
      </c>
      <c r="AI8215" s="89">
        <v>240</v>
      </c>
    </row>
    <row r="8216" spans="1:35" s="89" customFormat="1" x14ac:dyDescent="0.45">
      <c r="A8216" s="89" t="s">
        <v>79</v>
      </c>
      <c r="B8216" s="89" t="s">
        <v>80</v>
      </c>
      <c r="C8216" s="89" t="s">
        <v>47</v>
      </c>
      <c r="D8216" s="90">
        <v>44737</v>
      </c>
      <c r="AC8216" s="89">
        <v>216</v>
      </c>
      <c r="AI8216" s="89">
        <v>240</v>
      </c>
    </row>
    <row r="8217" spans="1:35" s="89" customFormat="1" x14ac:dyDescent="0.45">
      <c r="A8217" s="89" t="s">
        <v>79</v>
      </c>
      <c r="B8217" s="89" t="s">
        <v>80</v>
      </c>
      <c r="C8217" s="89" t="s">
        <v>47</v>
      </c>
      <c r="D8217" s="90">
        <v>44738</v>
      </c>
      <c r="AC8217" s="89">
        <v>216</v>
      </c>
      <c r="AI8217" s="89">
        <v>240</v>
      </c>
    </row>
    <row r="8218" spans="1:35" s="89" customFormat="1" x14ac:dyDescent="0.45">
      <c r="A8218" s="89" t="s">
        <v>79</v>
      </c>
      <c r="B8218" s="89" t="s">
        <v>80</v>
      </c>
      <c r="C8218" s="89" t="s">
        <v>47</v>
      </c>
      <c r="D8218" s="90">
        <v>44739</v>
      </c>
      <c r="AC8218" s="89">
        <v>216</v>
      </c>
      <c r="AI8218" s="89">
        <v>240</v>
      </c>
    </row>
    <row r="8219" spans="1:35" s="89" customFormat="1" x14ac:dyDescent="0.45">
      <c r="A8219" s="89" t="s">
        <v>79</v>
      </c>
      <c r="B8219" s="89" t="s">
        <v>80</v>
      </c>
      <c r="C8219" s="89" t="s">
        <v>47</v>
      </c>
      <c r="D8219" s="90">
        <v>44740</v>
      </c>
      <c r="AC8219" s="89">
        <v>216</v>
      </c>
      <c r="AI8219" s="89">
        <v>240</v>
      </c>
    </row>
    <row r="8220" spans="1:35" s="89" customFormat="1" x14ac:dyDescent="0.45">
      <c r="A8220" s="89" t="s">
        <v>79</v>
      </c>
      <c r="B8220" s="89" t="s">
        <v>80</v>
      </c>
      <c r="C8220" s="89" t="s">
        <v>47</v>
      </c>
      <c r="D8220" s="90">
        <v>44741</v>
      </c>
      <c r="AC8220" s="89">
        <v>216</v>
      </c>
      <c r="AI8220" s="89">
        <v>240</v>
      </c>
    </row>
    <row r="8221" spans="1:35" s="89" customFormat="1" x14ac:dyDescent="0.45">
      <c r="A8221" s="89" t="s">
        <v>79</v>
      </c>
      <c r="B8221" s="89" t="s">
        <v>80</v>
      </c>
      <c r="C8221" s="89" t="s">
        <v>47</v>
      </c>
      <c r="D8221" s="90">
        <v>44742</v>
      </c>
      <c r="AC8221" s="89">
        <v>216</v>
      </c>
      <c r="AI8221" s="89">
        <v>240</v>
      </c>
    </row>
    <row r="8222" spans="1:35" s="89" customFormat="1" x14ac:dyDescent="0.45">
      <c r="A8222" s="89" t="s">
        <v>79</v>
      </c>
      <c r="B8222" s="89" t="s">
        <v>80</v>
      </c>
      <c r="C8222" s="89" t="s">
        <v>47</v>
      </c>
      <c r="D8222" s="90">
        <v>44743</v>
      </c>
      <c r="AC8222" s="89">
        <v>216</v>
      </c>
      <c r="AI8222" s="89">
        <v>240</v>
      </c>
    </row>
    <row r="8223" spans="1:35" s="89" customFormat="1" x14ac:dyDescent="0.45">
      <c r="A8223" s="89" t="s">
        <v>79</v>
      </c>
      <c r="B8223" s="89" t="s">
        <v>80</v>
      </c>
      <c r="C8223" s="89" t="s">
        <v>47</v>
      </c>
      <c r="D8223" s="90">
        <v>44744</v>
      </c>
      <c r="AC8223" s="89">
        <v>216</v>
      </c>
      <c r="AI8223" s="89">
        <v>240</v>
      </c>
    </row>
    <row r="8224" spans="1:35" s="89" customFormat="1" x14ac:dyDescent="0.45">
      <c r="A8224" s="89" t="s">
        <v>79</v>
      </c>
      <c r="B8224" s="89" t="s">
        <v>80</v>
      </c>
      <c r="C8224" s="89" t="s">
        <v>47</v>
      </c>
      <c r="D8224" s="90">
        <v>44745</v>
      </c>
      <c r="AC8224" s="89">
        <v>216</v>
      </c>
      <c r="AI8224" s="89">
        <v>240</v>
      </c>
    </row>
    <row r="8225" spans="1:35" s="89" customFormat="1" x14ac:dyDescent="0.45">
      <c r="A8225" s="89" t="s">
        <v>79</v>
      </c>
      <c r="B8225" s="89" t="s">
        <v>80</v>
      </c>
      <c r="C8225" s="89" t="s">
        <v>47</v>
      </c>
      <c r="D8225" s="90">
        <v>44746</v>
      </c>
      <c r="AC8225" s="89">
        <v>216</v>
      </c>
      <c r="AI8225" s="89">
        <v>240</v>
      </c>
    </row>
    <row r="8226" spans="1:35" s="89" customFormat="1" x14ac:dyDescent="0.45">
      <c r="A8226" s="89" t="s">
        <v>79</v>
      </c>
      <c r="B8226" s="89" t="s">
        <v>80</v>
      </c>
      <c r="C8226" s="89" t="s">
        <v>47</v>
      </c>
      <c r="D8226" s="90">
        <v>44747</v>
      </c>
      <c r="AC8226" s="89">
        <v>216</v>
      </c>
      <c r="AI8226" s="89">
        <v>240</v>
      </c>
    </row>
    <row r="8227" spans="1:35" s="89" customFormat="1" x14ac:dyDescent="0.45">
      <c r="A8227" s="89" t="s">
        <v>79</v>
      </c>
      <c r="B8227" s="89" t="s">
        <v>80</v>
      </c>
      <c r="C8227" s="89" t="s">
        <v>47</v>
      </c>
      <c r="D8227" s="90">
        <v>44748</v>
      </c>
      <c r="AC8227" s="89">
        <v>216</v>
      </c>
      <c r="AI8227" s="89">
        <v>240</v>
      </c>
    </row>
    <row r="8228" spans="1:35" s="89" customFormat="1" x14ac:dyDescent="0.45">
      <c r="A8228" s="89" t="s">
        <v>79</v>
      </c>
      <c r="B8228" s="89" t="s">
        <v>80</v>
      </c>
      <c r="C8228" s="89" t="s">
        <v>47</v>
      </c>
      <c r="D8228" s="90">
        <v>44749</v>
      </c>
      <c r="AC8228" s="89">
        <v>216</v>
      </c>
      <c r="AI8228" s="89">
        <v>240</v>
      </c>
    </row>
    <row r="8229" spans="1:35" s="89" customFormat="1" x14ac:dyDescent="0.45">
      <c r="A8229" s="89" t="s">
        <v>79</v>
      </c>
      <c r="B8229" s="89" t="s">
        <v>80</v>
      </c>
      <c r="C8229" s="89" t="s">
        <v>47</v>
      </c>
      <c r="D8229" s="90">
        <v>44750</v>
      </c>
      <c r="AC8229" s="89">
        <v>216</v>
      </c>
      <c r="AI8229" s="89">
        <v>240</v>
      </c>
    </row>
    <row r="8230" spans="1:35" s="89" customFormat="1" x14ac:dyDescent="0.45">
      <c r="A8230" s="89" t="s">
        <v>79</v>
      </c>
      <c r="B8230" s="89" t="s">
        <v>80</v>
      </c>
      <c r="C8230" s="89" t="s">
        <v>47</v>
      </c>
      <c r="D8230" s="90">
        <v>44751</v>
      </c>
      <c r="AC8230" s="89">
        <v>216</v>
      </c>
      <c r="AI8230" s="89">
        <v>240</v>
      </c>
    </row>
    <row r="8231" spans="1:35" s="89" customFormat="1" x14ac:dyDescent="0.45">
      <c r="A8231" s="89" t="s">
        <v>79</v>
      </c>
      <c r="B8231" s="89" t="s">
        <v>80</v>
      </c>
      <c r="C8231" s="89" t="s">
        <v>47</v>
      </c>
      <c r="D8231" s="90">
        <v>44752</v>
      </c>
      <c r="AC8231" s="89">
        <v>216</v>
      </c>
      <c r="AI8231" s="89">
        <v>240</v>
      </c>
    </row>
    <row r="8232" spans="1:35" s="89" customFormat="1" x14ac:dyDescent="0.45">
      <c r="A8232" s="89" t="s">
        <v>79</v>
      </c>
      <c r="B8232" s="89" t="s">
        <v>80</v>
      </c>
      <c r="C8232" s="89" t="s">
        <v>47</v>
      </c>
      <c r="D8232" s="90">
        <v>44753</v>
      </c>
      <c r="AC8232" s="89">
        <v>216</v>
      </c>
      <c r="AI8232" s="89">
        <v>240</v>
      </c>
    </row>
    <row r="8233" spans="1:35" s="89" customFormat="1" x14ac:dyDescent="0.45">
      <c r="A8233" s="89" t="s">
        <v>79</v>
      </c>
      <c r="B8233" s="89" t="s">
        <v>80</v>
      </c>
      <c r="C8233" s="89" t="s">
        <v>47</v>
      </c>
      <c r="D8233" s="90">
        <v>44754</v>
      </c>
      <c r="AC8233" s="89">
        <v>216</v>
      </c>
      <c r="AI8233" s="89">
        <v>240</v>
      </c>
    </row>
    <row r="8234" spans="1:35" s="89" customFormat="1" x14ac:dyDescent="0.45">
      <c r="A8234" s="89" t="s">
        <v>79</v>
      </c>
      <c r="B8234" s="89" t="s">
        <v>80</v>
      </c>
      <c r="C8234" s="89" t="s">
        <v>47</v>
      </c>
      <c r="D8234" s="90">
        <v>44755</v>
      </c>
      <c r="AC8234" s="89">
        <v>216</v>
      </c>
      <c r="AI8234" s="89">
        <v>240</v>
      </c>
    </row>
    <row r="8235" spans="1:35" s="89" customFormat="1" x14ac:dyDescent="0.45">
      <c r="A8235" s="89" t="s">
        <v>79</v>
      </c>
      <c r="B8235" s="89" t="s">
        <v>80</v>
      </c>
      <c r="C8235" s="89" t="s">
        <v>47</v>
      </c>
      <c r="D8235" s="90">
        <v>44756</v>
      </c>
      <c r="AC8235" s="89">
        <v>216</v>
      </c>
      <c r="AI8235" s="89">
        <v>240</v>
      </c>
    </row>
    <row r="8236" spans="1:35" s="89" customFormat="1" x14ac:dyDescent="0.45">
      <c r="A8236" s="89" t="s">
        <v>79</v>
      </c>
      <c r="B8236" s="89" t="s">
        <v>80</v>
      </c>
      <c r="C8236" s="89" t="s">
        <v>47</v>
      </c>
      <c r="D8236" s="90">
        <v>44757</v>
      </c>
      <c r="AC8236" s="89">
        <v>216</v>
      </c>
      <c r="AI8236" s="89">
        <v>240</v>
      </c>
    </row>
    <row r="8237" spans="1:35" s="89" customFormat="1" x14ac:dyDescent="0.45">
      <c r="A8237" s="89" t="s">
        <v>79</v>
      </c>
      <c r="B8237" s="89" t="s">
        <v>80</v>
      </c>
      <c r="C8237" s="89" t="s">
        <v>47</v>
      </c>
      <c r="D8237" s="90">
        <v>44758</v>
      </c>
      <c r="AC8237" s="89">
        <v>216</v>
      </c>
      <c r="AI8237" s="89">
        <v>240</v>
      </c>
    </row>
    <row r="8238" spans="1:35" s="89" customFormat="1" x14ac:dyDescent="0.45">
      <c r="A8238" s="89" t="s">
        <v>79</v>
      </c>
      <c r="B8238" s="89" t="s">
        <v>80</v>
      </c>
      <c r="C8238" s="89" t="s">
        <v>47</v>
      </c>
      <c r="D8238" s="90">
        <v>44759</v>
      </c>
      <c r="AC8238" s="89">
        <v>216</v>
      </c>
      <c r="AI8238" s="89">
        <v>240</v>
      </c>
    </row>
    <row r="8239" spans="1:35" s="89" customFormat="1" x14ac:dyDescent="0.45">
      <c r="A8239" s="89" t="s">
        <v>79</v>
      </c>
      <c r="B8239" s="89" t="s">
        <v>80</v>
      </c>
      <c r="C8239" s="89" t="s">
        <v>47</v>
      </c>
      <c r="D8239" s="90">
        <v>44760</v>
      </c>
      <c r="AC8239" s="89">
        <v>216</v>
      </c>
      <c r="AI8239" s="89">
        <v>240</v>
      </c>
    </row>
    <row r="8240" spans="1:35" s="89" customFormat="1" x14ac:dyDescent="0.45">
      <c r="A8240" s="89" t="s">
        <v>79</v>
      </c>
      <c r="B8240" s="89" t="s">
        <v>80</v>
      </c>
      <c r="C8240" s="89" t="s">
        <v>47</v>
      </c>
      <c r="D8240" s="90">
        <v>44761</v>
      </c>
      <c r="AC8240" s="89">
        <v>216</v>
      </c>
      <c r="AI8240" s="89">
        <v>240</v>
      </c>
    </row>
    <row r="8241" spans="1:35" s="89" customFormat="1" x14ac:dyDescent="0.45">
      <c r="A8241" s="89" t="s">
        <v>79</v>
      </c>
      <c r="B8241" s="89" t="s">
        <v>80</v>
      </c>
      <c r="C8241" s="89" t="s">
        <v>47</v>
      </c>
      <c r="D8241" s="90">
        <v>44762</v>
      </c>
      <c r="AC8241" s="89">
        <v>216</v>
      </c>
      <c r="AI8241" s="89">
        <v>240</v>
      </c>
    </row>
    <row r="8242" spans="1:35" s="89" customFormat="1" x14ac:dyDescent="0.45">
      <c r="A8242" s="89" t="s">
        <v>79</v>
      </c>
      <c r="B8242" s="89" t="s">
        <v>80</v>
      </c>
      <c r="C8242" s="89" t="s">
        <v>47</v>
      </c>
      <c r="D8242" s="90">
        <v>44763</v>
      </c>
      <c r="AC8242" s="89">
        <v>216</v>
      </c>
      <c r="AI8242" s="89">
        <v>240</v>
      </c>
    </row>
    <row r="8243" spans="1:35" s="89" customFormat="1" x14ac:dyDescent="0.45">
      <c r="A8243" s="89" t="s">
        <v>79</v>
      </c>
      <c r="B8243" s="89" t="s">
        <v>80</v>
      </c>
      <c r="C8243" s="89" t="s">
        <v>47</v>
      </c>
      <c r="D8243" s="90">
        <v>44764</v>
      </c>
      <c r="AC8243" s="89">
        <v>216</v>
      </c>
      <c r="AI8243" s="89">
        <v>240</v>
      </c>
    </row>
    <row r="8244" spans="1:35" s="89" customFormat="1" x14ac:dyDescent="0.45">
      <c r="A8244" s="89" t="s">
        <v>79</v>
      </c>
      <c r="B8244" s="89" t="s">
        <v>80</v>
      </c>
      <c r="C8244" s="89" t="s">
        <v>47</v>
      </c>
      <c r="D8244" s="90">
        <v>44765</v>
      </c>
      <c r="AC8244" s="89">
        <v>216</v>
      </c>
      <c r="AI8244" s="89">
        <v>240</v>
      </c>
    </row>
    <row r="8245" spans="1:35" s="89" customFormat="1" x14ac:dyDescent="0.45">
      <c r="A8245" s="89" t="s">
        <v>79</v>
      </c>
      <c r="B8245" s="89" t="s">
        <v>80</v>
      </c>
      <c r="C8245" s="89" t="s">
        <v>47</v>
      </c>
      <c r="D8245" s="90">
        <v>44766</v>
      </c>
      <c r="AC8245" s="89">
        <v>216</v>
      </c>
      <c r="AI8245" s="89">
        <v>240</v>
      </c>
    </row>
    <row r="8246" spans="1:35" s="89" customFormat="1" x14ac:dyDescent="0.45">
      <c r="A8246" s="89" t="s">
        <v>79</v>
      </c>
      <c r="B8246" s="89" t="s">
        <v>80</v>
      </c>
      <c r="C8246" s="89" t="s">
        <v>47</v>
      </c>
      <c r="D8246" s="90">
        <v>44767</v>
      </c>
      <c r="AC8246" s="89">
        <v>216</v>
      </c>
      <c r="AI8246" s="89">
        <v>240</v>
      </c>
    </row>
    <row r="8247" spans="1:35" s="89" customFormat="1" x14ac:dyDescent="0.45">
      <c r="A8247" s="89" t="s">
        <v>79</v>
      </c>
      <c r="B8247" s="89" t="s">
        <v>80</v>
      </c>
      <c r="C8247" s="89" t="s">
        <v>47</v>
      </c>
      <c r="D8247" s="90">
        <v>44768</v>
      </c>
      <c r="AC8247" s="89">
        <v>216</v>
      </c>
      <c r="AI8247" s="89">
        <v>240</v>
      </c>
    </row>
    <row r="8248" spans="1:35" s="89" customFormat="1" x14ac:dyDescent="0.45">
      <c r="A8248" s="89" t="s">
        <v>79</v>
      </c>
      <c r="B8248" s="89" t="s">
        <v>80</v>
      </c>
      <c r="C8248" s="89" t="s">
        <v>47</v>
      </c>
      <c r="D8248" s="90">
        <v>44769</v>
      </c>
      <c r="AC8248" s="89">
        <v>216</v>
      </c>
      <c r="AI8248" s="89">
        <v>240</v>
      </c>
    </row>
    <row r="8249" spans="1:35" s="89" customFormat="1" x14ac:dyDescent="0.45">
      <c r="A8249" s="89" t="s">
        <v>79</v>
      </c>
      <c r="B8249" s="89" t="s">
        <v>80</v>
      </c>
      <c r="C8249" s="89" t="s">
        <v>47</v>
      </c>
      <c r="D8249" s="90">
        <v>44770</v>
      </c>
      <c r="AC8249" s="89">
        <v>216</v>
      </c>
      <c r="AI8249" s="89">
        <v>240</v>
      </c>
    </row>
    <row r="8250" spans="1:35" s="89" customFormat="1" x14ac:dyDescent="0.45">
      <c r="A8250" s="89" t="s">
        <v>79</v>
      </c>
      <c r="B8250" s="89" t="s">
        <v>80</v>
      </c>
      <c r="C8250" s="89" t="s">
        <v>47</v>
      </c>
      <c r="D8250" s="90">
        <v>44771</v>
      </c>
      <c r="AC8250" s="89">
        <v>216</v>
      </c>
      <c r="AI8250" s="89">
        <v>240</v>
      </c>
    </row>
    <row r="8251" spans="1:35" s="89" customFormat="1" x14ac:dyDescent="0.45">
      <c r="A8251" s="89" t="s">
        <v>79</v>
      </c>
      <c r="B8251" s="89" t="s">
        <v>80</v>
      </c>
      <c r="C8251" s="89" t="s">
        <v>47</v>
      </c>
      <c r="D8251" s="90">
        <v>44772</v>
      </c>
      <c r="AC8251" s="89">
        <v>216</v>
      </c>
      <c r="AI8251" s="89">
        <v>240</v>
      </c>
    </row>
    <row r="8252" spans="1:35" s="89" customFormat="1" x14ac:dyDescent="0.45">
      <c r="A8252" s="89" t="s">
        <v>79</v>
      </c>
      <c r="B8252" s="89" t="s">
        <v>80</v>
      </c>
      <c r="C8252" s="89" t="s">
        <v>47</v>
      </c>
      <c r="D8252" s="90">
        <v>44773</v>
      </c>
      <c r="AC8252" s="89">
        <v>216</v>
      </c>
      <c r="AI8252" s="89">
        <v>240</v>
      </c>
    </row>
    <row r="8253" spans="1:35" s="89" customFormat="1" x14ac:dyDescent="0.45">
      <c r="A8253" s="89" t="s">
        <v>79</v>
      </c>
      <c r="B8253" s="89" t="s">
        <v>80</v>
      </c>
      <c r="C8253" s="89" t="s">
        <v>47</v>
      </c>
      <c r="D8253" s="90">
        <v>44774</v>
      </c>
      <c r="AC8253" s="89">
        <v>216</v>
      </c>
      <c r="AI8253" s="89">
        <v>240</v>
      </c>
    </row>
    <row r="8254" spans="1:35" s="89" customFormat="1" x14ac:dyDescent="0.45">
      <c r="A8254" s="89" t="s">
        <v>79</v>
      </c>
      <c r="B8254" s="89" t="s">
        <v>80</v>
      </c>
      <c r="C8254" s="89" t="s">
        <v>47</v>
      </c>
      <c r="D8254" s="90">
        <v>44775</v>
      </c>
      <c r="AC8254" s="89">
        <v>216</v>
      </c>
      <c r="AI8254" s="89">
        <v>240</v>
      </c>
    </row>
    <row r="8255" spans="1:35" s="89" customFormat="1" x14ac:dyDescent="0.45">
      <c r="A8255" s="89" t="s">
        <v>79</v>
      </c>
      <c r="B8255" s="89" t="s">
        <v>80</v>
      </c>
      <c r="C8255" s="89" t="s">
        <v>47</v>
      </c>
      <c r="D8255" s="90">
        <v>44776</v>
      </c>
      <c r="AC8255" s="89">
        <v>216</v>
      </c>
      <c r="AI8255" s="89">
        <v>240</v>
      </c>
    </row>
    <row r="8256" spans="1:35" s="89" customFormat="1" x14ac:dyDescent="0.45">
      <c r="A8256" s="89" t="s">
        <v>79</v>
      </c>
      <c r="B8256" s="89" t="s">
        <v>80</v>
      </c>
      <c r="C8256" s="89" t="s">
        <v>47</v>
      </c>
      <c r="D8256" s="90">
        <v>44777</v>
      </c>
      <c r="AC8256" s="89">
        <v>216</v>
      </c>
      <c r="AI8256" s="89">
        <v>240</v>
      </c>
    </row>
    <row r="8257" spans="1:35" s="89" customFormat="1" x14ac:dyDescent="0.45">
      <c r="A8257" s="89" t="s">
        <v>79</v>
      </c>
      <c r="B8257" s="89" t="s">
        <v>80</v>
      </c>
      <c r="C8257" s="89" t="s">
        <v>47</v>
      </c>
      <c r="D8257" s="90">
        <v>44778</v>
      </c>
      <c r="AC8257" s="89">
        <v>216</v>
      </c>
      <c r="AI8257" s="89">
        <v>240</v>
      </c>
    </row>
    <row r="8258" spans="1:35" s="89" customFormat="1" x14ac:dyDescent="0.45">
      <c r="A8258" s="89" t="s">
        <v>79</v>
      </c>
      <c r="B8258" s="89" t="s">
        <v>80</v>
      </c>
      <c r="C8258" s="89" t="s">
        <v>47</v>
      </c>
      <c r="D8258" s="90">
        <v>44779</v>
      </c>
      <c r="AC8258" s="89">
        <v>216</v>
      </c>
      <c r="AI8258" s="89">
        <v>240</v>
      </c>
    </row>
    <row r="8259" spans="1:35" s="89" customFormat="1" x14ac:dyDescent="0.45">
      <c r="A8259" s="89" t="s">
        <v>79</v>
      </c>
      <c r="B8259" s="89" t="s">
        <v>80</v>
      </c>
      <c r="C8259" s="89" t="s">
        <v>47</v>
      </c>
      <c r="D8259" s="90">
        <v>44780</v>
      </c>
      <c r="AC8259" s="89">
        <v>216</v>
      </c>
      <c r="AI8259" s="89">
        <v>240</v>
      </c>
    </row>
    <row r="8260" spans="1:35" s="89" customFormat="1" x14ac:dyDescent="0.45">
      <c r="A8260" s="89" t="s">
        <v>79</v>
      </c>
      <c r="B8260" s="89" t="s">
        <v>80</v>
      </c>
      <c r="C8260" s="89" t="s">
        <v>47</v>
      </c>
      <c r="D8260" s="90">
        <v>44781</v>
      </c>
      <c r="AC8260" s="89">
        <v>216</v>
      </c>
      <c r="AI8260" s="89">
        <v>240</v>
      </c>
    </row>
    <row r="8261" spans="1:35" s="89" customFormat="1" x14ac:dyDescent="0.45">
      <c r="A8261" s="89" t="s">
        <v>79</v>
      </c>
      <c r="B8261" s="89" t="s">
        <v>80</v>
      </c>
      <c r="C8261" s="89" t="s">
        <v>47</v>
      </c>
      <c r="D8261" s="90">
        <v>44782</v>
      </c>
      <c r="AC8261" s="89">
        <v>216</v>
      </c>
      <c r="AI8261" s="89">
        <v>240</v>
      </c>
    </row>
    <row r="8262" spans="1:35" s="89" customFormat="1" x14ac:dyDescent="0.45">
      <c r="A8262" s="89" t="s">
        <v>79</v>
      </c>
      <c r="B8262" s="89" t="s">
        <v>80</v>
      </c>
      <c r="C8262" s="89" t="s">
        <v>47</v>
      </c>
      <c r="D8262" s="90">
        <v>44783</v>
      </c>
      <c r="AC8262" s="89">
        <v>216</v>
      </c>
      <c r="AI8262" s="89">
        <v>240</v>
      </c>
    </row>
    <row r="8263" spans="1:35" s="89" customFormat="1" x14ac:dyDescent="0.45">
      <c r="A8263" s="89" t="s">
        <v>79</v>
      </c>
      <c r="B8263" s="89" t="s">
        <v>80</v>
      </c>
      <c r="C8263" s="89" t="s">
        <v>47</v>
      </c>
      <c r="D8263" s="90">
        <v>44784</v>
      </c>
      <c r="AC8263" s="89">
        <v>216</v>
      </c>
      <c r="AI8263" s="89">
        <v>240</v>
      </c>
    </row>
    <row r="8264" spans="1:35" s="89" customFormat="1" x14ac:dyDescent="0.45">
      <c r="A8264" s="89" t="s">
        <v>79</v>
      </c>
      <c r="B8264" s="89" t="s">
        <v>80</v>
      </c>
      <c r="C8264" s="89" t="s">
        <v>47</v>
      </c>
      <c r="D8264" s="90">
        <v>44785</v>
      </c>
      <c r="AC8264" s="89">
        <v>216</v>
      </c>
      <c r="AI8264" s="89">
        <v>240</v>
      </c>
    </row>
    <row r="8265" spans="1:35" s="89" customFormat="1" x14ac:dyDescent="0.45">
      <c r="A8265" s="89" t="s">
        <v>79</v>
      </c>
      <c r="B8265" s="89" t="s">
        <v>80</v>
      </c>
      <c r="C8265" s="89" t="s">
        <v>47</v>
      </c>
      <c r="D8265" s="90">
        <v>44786</v>
      </c>
      <c r="AC8265" s="89">
        <v>216</v>
      </c>
      <c r="AI8265" s="89">
        <v>240</v>
      </c>
    </row>
    <row r="8266" spans="1:35" s="89" customFormat="1" x14ac:dyDescent="0.45">
      <c r="A8266" s="89" t="s">
        <v>79</v>
      </c>
      <c r="B8266" s="89" t="s">
        <v>80</v>
      </c>
      <c r="C8266" s="89" t="s">
        <v>47</v>
      </c>
      <c r="D8266" s="90">
        <v>44787</v>
      </c>
      <c r="AC8266" s="89">
        <v>216</v>
      </c>
      <c r="AI8266" s="89">
        <v>240</v>
      </c>
    </row>
    <row r="8267" spans="1:35" s="89" customFormat="1" x14ac:dyDescent="0.45">
      <c r="A8267" s="89" t="s">
        <v>79</v>
      </c>
      <c r="B8267" s="89" t="s">
        <v>80</v>
      </c>
      <c r="C8267" s="89" t="s">
        <v>47</v>
      </c>
      <c r="D8267" s="90">
        <v>44788</v>
      </c>
      <c r="AC8267" s="89">
        <v>216</v>
      </c>
      <c r="AI8267" s="89">
        <v>240</v>
      </c>
    </row>
    <row r="8268" spans="1:35" s="89" customFormat="1" x14ac:dyDescent="0.45">
      <c r="A8268" s="89" t="s">
        <v>79</v>
      </c>
      <c r="B8268" s="89" t="s">
        <v>80</v>
      </c>
      <c r="C8268" s="89" t="s">
        <v>47</v>
      </c>
      <c r="D8268" s="90">
        <v>44789</v>
      </c>
      <c r="AC8268" s="89">
        <v>216</v>
      </c>
      <c r="AI8268" s="89">
        <v>240</v>
      </c>
    </row>
    <row r="8269" spans="1:35" s="89" customFormat="1" x14ac:dyDescent="0.45">
      <c r="A8269" s="89" t="s">
        <v>79</v>
      </c>
      <c r="B8269" s="89" t="s">
        <v>80</v>
      </c>
      <c r="C8269" s="89" t="s">
        <v>47</v>
      </c>
      <c r="D8269" s="90">
        <v>44790</v>
      </c>
      <c r="AC8269" s="89">
        <v>216</v>
      </c>
      <c r="AI8269" s="89">
        <v>240</v>
      </c>
    </row>
    <row r="8270" spans="1:35" s="89" customFormat="1" x14ac:dyDescent="0.45">
      <c r="A8270" s="89" t="s">
        <v>79</v>
      </c>
      <c r="B8270" s="89" t="s">
        <v>80</v>
      </c>
      <c r="C8270" s="89" t="s">
        <v>47</v>
      </c>
      <c r="D8270" s="90">
        <v>44791</v>
      </c>
      <c r="AC8270" s="89">
        <v>216</v>
      </c>
      <c r="AI8270" s="89">
        <v>240</v>
      </c>
    </row>
    <row r="8271" spans="1:35" s="89" customFormat="1" x14ac:dyDescent="0.45">
      <c r="A8271" s="89" t="s">
        <v>79</v>
      </c>
      <c r="B8271" s="89" t="s">
        <v>80</v>
      </c>
      <c r="C8271" s="89" t="s">
        <v>47</v>
      </c>
      <c r="D8271" s="90">
        <v>44792</v>
      </c>
      <c r="AC8271" s="89">
        <v>216</v>
      </c>
      <c r="AI8271" s="89">
        <v>240</v>
      </c>
    </row>
    <row r="8272" spans="1:35" s="89" customFormat="1" x14ac:dyDescent="0.45">
      <c r="A8272" s="89" t="s">
        <v>79</v>
      </c>
      <c r="B8272" s="89" t="s">
        <v>80</v>
      </c>
      <c r="C8272" s="89" t="s">
        <v>47</v>
      </c>
      <c r="D8272" s="90">
        <v>44793</v>
      </c>
      <c r="AC8272" s="89">
        <v>216</v>
      </c>
      <c r="AI8272" s="89">
        <v>240</v>
      </c>
    </row>
    <row r="8273" spans="1:35" s="89" customFormat="1" x14ac:dyDescent="0.45">
      <c r="A8273" s="89" t="s">
        <v>79</v>
      </c>
      <c r="B8273" s="89" t="s">
        <v>80</v>
      </c>
      <c r="C8273" s="89" t="s">
        <v>47</v>
      </c>
      <c r="D8273" s="90">
        <v>44794</v>
      </c>
      <c r="AC8273" s="89">
        <v>216</v>
      </c>
      <c r="AI8273" s="89">
        <v>240</v>
      </c>
    </row>
    <row r="8274" spans="1:35" s="89" customFormat="1" x14ac:dyDescent="0.45">
      <c r="A8274" s="89" t="s">
        <v>79</v>
      </c>
      <c r="B8274" s="89" t="s">
        <v>80</v>
      </c>
      <c r="C8274" s="89" t="s">
        <v>47</v>
      </c>
      <c r="D8274" s="90">
        <v>44795</v>
      </c>
      <c r="AC8274" s="89">
        <v>216</v>
      </c>
      <c r="AI8274" s="89">
        <v>240</v>
      </c>
    </row>
    <row r="8275" spans="1:35" s="89" customFormat="1" x14ac:dyDescent="0.45">
      <c r="A8275" s="89" t="s">
        <v>79</v>
      </c>
      <c r="B8275" s="89" t="s">
        <v>80</v>
      </c>
      <c r="C8275" s="89" t="s">
        <v>47</v>
      </c>
      <c r="D8275" s="90">
        <v>44796</v>
      </c>
      <c r="AC8275" s="89">
        <v>216</v>
      </c>
      <c r="AI8275" s="89">
        <v>240</v>
      </c>
    </row>
    <row r="8276" spans="1:35" s="89" customFormat="1" x14ac:dyDescent="0.45">
      <c r="A8276" s="89" t="s">
        <v>79</v>
      </c>
      <c r="B8276" s="89" t="s">
        <v>80</v>
      </c>
      <c r="C8276" s="89" t="s">
        <v>47</v>
      </c>
      <c r="D8276" s="90">
        <v>44797</v>
      </c>
      <c r="AC8276" s="89">
        <v>216</v>
      </c>
      <c r="AI8276" s="89">
        <v>240</v>
      </c>
    </row>
    <row r="8277" spans="1:35" s="89" customFormat="1" x14ac:dyDescent="0.45">
      <c r="A8277" s="89" t="s">
        <v>79</v>
      </c>
      <c r="B8277" s="89" t="s">
        <v>80</v>
      </c>
      <c r="C8277" s="89" t="s">
        <v>47</v>
      </c>
      <c r="D8277" s="90">
        <v>44798</v>
      </c>
      <c r="AC8277" s="89">
        <v>216</v>
      </c>
      <c r="AI8277" s="89">
        <v>240</v>
      </c>
    </row>
    <row r="8278" spans="1:35" s="89" customFormat="1" x14ac:dyDescent="0.45">
      <c r="A8278" s="89" t="s">
        <v>79</v>
      </c>
      <c r="B8278" s="89" t="s">
        <v>80</v>
      </c>
      <c r="C8278" s="89" t="s">
        <v>47</v>
      </c>
      <c r="D8278" s="90">
        <v>44799</v>
      </c>
      <c r="AC8278" s="89">
        <v>216</v>
      </c>
      <c r="AI8278" s="89">
        <v>240</v>
      </c>
    </row>
    <row r="8279" spans="1:35" s="89" customFormat="1" x14ac:dyDescent="0.45">
      <c r="A8279" s="89" t="s">
        <v>79</v>
      </c>
      <c r="B8279" s="89" t="s">
        <v>80</v>
      </c>
      <c r="C8279" s="89" t="s">
        <v>47</v>
      </c>
      <c r="D8279" s="90">
        <v>44800</v>
      </c>
      <c r="AC8279" s="89">
        <v>216</v>
      </c>
      <c r="AI8279" s="89">
        <v>240</v>
      </c>
    </row>
    <row r="8280" spans="1:35" s="89" customFormat="1" x14ac:dyDescent="0.45">
      <c r="A8280" s="89" t="s">
        <v>79</v>
      </c>
      <c r="B8280" s="89" t="s">
        <v>80</v>
      </c>
      <c r="C8280" s="89" t="s">
        <v>47</v>
      </c>
      <c r="D8280" s="90">
        <v>44801</v>
      </c>
      <c r="AC8280" s="89">
        <v>216</v>
      </c>
      <c r="AI8280" s="89">
        <v>240</v>
      </c>
    </row>
    <row r="8281" spans="1:35" s="89" customFormat="1" x14ac:dyDescent="0.45">
      <c r="A8281" s="89" t="s">
        <v>79</v>
      </c>
      <c r="B8281" s="89" t="s">
        <v>80</v>
      </c>
      <c r="C8281" s="89" t="s">
        <v>47</v>
      </c>
      <c r="D8281" s="90">
        <v>44802</v>
      </c>
      <c r="AC8281" s="89">
        <v>216</v>
      </c>
      <c r="AI8281" s="89">
        <v>240</v>
      </c>
    </row>
    <row r="8282" spans="1:35" s="89" customFormat="1" x14ac:dyDescent="0.45">
      <c r="A8282" s="89" t="s">
        <v>79</v>
      </c>
      <c r="B8282" s="89" t="s">
        <v>80</v>
      </c>
      <c r="C8282" s="89" t="s">
        <v>47</v>
      </c>
      <c r="D8282" s="90">
        <v>44803</v>
      </c>
      <c r="AC8282" s="89">
        <v>216</v>
      </c>
      <c r="AI8282" s="89">
        <v>240</v>
      </c>
    </row>
    <row r="8283" spans="1:35" s="89" customFormat="1" x14ac:dyDescent="0.45">
      <c r="A8283" s="89" t="s">
        <v>79</v>
      </c>
      <c r="B8283" s="89" t="s">
        <v>80</v>
      </c>
      <c r="C8283" s="89" t="s">
        <v>47</v>
      </c>
      <c r="D8283" s="90">
        <v>44804</v>
      </c>
      <c r="AC8283" s="89">
        <v>216</v>
      </c>
      <c r="AI8283" s="89">
        <v>240</v>
      </c>
    </row>
    <row r="8284" spans="1:35" s="89" customFormat="1" x14ac:dyDescent="0.45">
      <c r="A8284" s="89" t="s">
        <v>79</v>
      </c>
      <c r="B8284" s="89" t="s">
        <v>80</v>
      </c>
      <c r="C8284" s="89" t="s">
        <v>47</v>
      </c>
      <c r="D8284" s="90">
        <v>44805</v>
      </c>
      <c r="AC8284" s="89">
        <v>216</v>
      </c>
      <c r="AI8284" s="89">
        <v>240</v>
      </c>
    </row>
    <row r="8285" spans="1:35" s="89" customFormat="1" x14ac:dyDescent="0.45">
      <c r="A8285" s="89" t="s">
        <v>79</v>
      </c>
      <c r="B8285" s="89" t="s">
        <v>80</v>
      </c>
      <c r="C8285" s="89" t="s">
        <v>47</v>
      </c>
      <c r="D8285" s="90">
        <v>44806</v>
      </c>
      <c r="AC8285" s="89">
        <v>216</v>
      </c>
      <c r="AI8285" s="89">
        <v>240</v>
      </c>
    </row>
    <row r="8286" spans="1:35" s="89" customFormat="1" x14ac:dyDescent="0.45">
      <c r="A8286" s="89" t="s">
        <v>79</v>
      </c>
      <c r="B8286" s="89" t="s">
        <v>80</v>
      </c>
      <c r="C8286" s="89" t="s">
        <v>47</v>
      </c>
      <c r="D8286" s="90">
        <v>44807</v>
      </c>
      <c r="AC8286" s="89">
        <v>216</v>
      </c>
      <c r="AI8286" s="89">
        <v>240</v>
      </c>
    </row>
    <row r="8287" spans="1:35" s="89" customFormat="1" x14ac:dyDescent="0.45">
      <c r="A8287" s="89" t="s">
        <v>79</v>
      </c>
      <c r="B8287" s="89" t="s">
        <v>80</v>
      </c>
      <c r="C8287" s="89" t="s">
        <v>47</v>
      </c>
      <c r="D8287" s="90">
        <v>44808</v>
      </c>
      <c r="AC8287" s="89">
        <v>216</v>
      </c>
      <c r="AI8287" s="89">
        <v>240</v>
      </c>
    </row>
    <row r="8288" spans="1:35" s="89" customFormat="1" x14ac:dyDescent="0.45">
      <c r="A8288" s="89" t="s">
        <v>79</v>
      </c>
      <c r="B8288" s="89" t="s">
        <v>80</v>
      </c>
      <c r="C8288" s="89" t="s">
        <v>47</v>
      </c>
      <c r="D8288" s="90">
        <v>44809</v>
      </c>
      <c r="AC8288" s="89">
        <v>216</v>
      </c>
      <c r="AI8288" s="89">
        <v>240</v>
      </c>
    </row>
    <row r="8289" spans="1:35" s="89" customFormat="1" x14ac:dyDescent="0.45">
      <c r="A8289" s="89" t="s">
        <v>79</v>
      </c>
      <c r="B8289" s="89" t="s">
        <v>80</v>
      </c>
      <c r="C8289" s="89" t="s">
        <v>47</v>
      </c>
      <c r="D8289" s="90">
        <v>44810</v>
      </c>
      <c r="AC8289" s="89">
        <v>216</v>
      </c>
      <c r="AI8289" s="89">
        <v>240</v>
      </c>
    </row>
    <row r="8290" spans="1:35" s="89" customFormat="1" x14ac:dyDescent="0.45">
      <c r="A8290" s="89" t="s">
        <v>79</v>
      </c>
      <c r="B8290" s="89" t="s">
        <v>80</v>
      </c>
      <c r="C8290" s="89" t="s">
        <v>47</v>
      </c>
      <c r="D8290" s="90">
        <v>44811</v>
      </c>
      <c r="AC8290" s="89">
        <v>216</v>
      </c>
      <c r="AI8290" s="89">
        <v>240</v>
      </c>
    </row>
    <row r="8291" spans="1:35" s="89" customFormat="1" x14ac:dyDescent="0.45">
      <c r="A8291" s="89" t="s">
        <v>79</v>
      </c>
      <c r="B8291" s="89" t="s">
        <v>80</v>
      </c>
      <c r="C8291" s="89" t="s">
        <v>47</v>
      </c>
      <c r="D8291" s="90">
        <v>44812</v>
      </c>
      <c r="AC8291" s="89">
        <v>216</v>
      </c>
      <c r="AI8291" s="89">
        <v>240</v>
      </c>
    </row>
    <row r="8292" spans="1:35" s="89" customFormat="1" x14ac:dyDescent="0.45">
      <c r="A8292" s="89" t="s">
        <v>79</v>
      </c>
      <c r="B8292" s="89" t="s">
        <v>80</v>
      </c>
      <c r="C8292" s="89" t="s">
        <v>47</v>
      </c>
      <c r="D8292" s="90">
        <v>44813</v>
      </c>
      <c r="AC8292" s="89">
        <v>216</v>
      </c>
      <c r="AI8292" s="89">
        <v>240</v>
      </c>
    </row>
    <row r="8293" spans="1:35" s="89" customFormat="1" x14ac:dyDescent="0.45">
      <c r="A8293" s="89" t="s">
        <v>79</v>
      </c>
      <c r="B8293" s="89" t="s">
        <v>80</v>
      </c>
      <c r="C8293" s="89" t="s">
        <v>47</v>
      </c>
      <c r="D8293" s="90">
        <v>44814</v>
      </c>
      <c r="AC8293" s="89">
        <v>216</v>
      </c>
      <c r="AI8293" s="89">
        <v>240</v>
      </c>
    </row>
    <row r="8294" spans="1:35" s="89" customFormat="1" x14ac:dyDescent="0.45">
      <c r="A8294" s="89" t="s">
        <v>79</v>
      </c>
      <c r="B8294" s="89" t="s">
        <v>80</v>
      </c>
      <c r="C8294" s="89" t="s">
        <v>47</v>
      </c>
      <c r="D8294" s="90">
        <v>44815</v>
      </c>
      <c r="AC8294" s="89">
        <v>216</v>
      </c>
      <c r="AI8294" s="89">
        <v>240</v>
      </c>
    </row>
    <row r="8295" spans="1:35" s="89" customFormat="1" x14ac:dyDescent="0.45">
      <c r="A8295" s="89" t="s">
        <v>79</v>
      </c>
      <c r="B8295" s="89" t="s">
        <v>80</v>
      </c>
      <c r="C8295" s="89" t="s">
        <v>47</v>
      </c>
      <c r="D8295" s="90">
        <v>44816</v>
      </c>
      <c r="AC8295" s="89">
        <v>216</v>
      </c>
      <c r="AI8295" s="89">
        <v>240</v>
      </c>
    </row>
    <row r="8296" spans="1:35" s="89" customFormat="1" x14ac:dyDescent="0.45">
      <c r="A8296" s="89" t="s">
        <v>79</v>
      </c>
      <c r="B8296" s="89" t="s">
        <v>80</v>
      </c>
      <c r="C8296" s="89" t="s">
        <v>47</v>
      </c>
      <c r="D8296" s="90">
        <v>44817</v>
      </c>
      <c r="AC8296" s="89">
        <v>216</v>
      </c>
      <c r="AI8296" s="89">
        <v>240</v>
      </c>
    </row>
    <row r="8297" spans="1:35" s="89" customFormat="1" x14ac:dyDescent="0.45">
      <c r="A8297" s="89" t="s">
        <v>79</v>
      </c>
      <c r="B8297" s="89" t="s">
        <v>80</v>
      </c>
      <c r="C8297" s="89" t="s">
        <v>47</v>
      </c>
      <c r="D8297" s="90">
        <v>44818</v>
      </c>
      <c r="AC8297" s="89">
        <v>216</v>
      </c>
      <c r="AI8297" s="89">
        <v>240</v>
      </c>
    </row>
    <row r="8298" spans="1:35" s="89" customFormat="1" x14ac:dyDescent="0.45">
      <c r="A8298" s="89" t="s">
        <v>79</v>
      </c>
      <c r="B8298" s="89" t="s">
        <v>80</v>
      </c>
      <c r="C8298" s="89" t="s">
        <v>47</v>
      </c>
      <c r="D8298" s="90">
        <v>44819</v>
      </c>
      <c r="AC8298" s="89">
        <v>216</v>
      </c>
      <c r="AI8298" s="89">
        <v>240</v>
      </c>
    </row>
    <row r="8299" spans="1:35" s="89" customFormat="1" x14ac:dyDescent="0.45">
      <c r="A8299" s="89" t="s">
        <v>79</v>
      </c>
      <c r="B8299" s="89" t="s">
        <v>80</v>
      </c>
      <c r="C8299" s="89" t="s">
        <v>47</v>
      </c>
      <c r="D8299" s="90">
        <v>44820</v>
      </c>
      <c r="AC8299" s="89">
        <v>216</v>
      </c>
      <c r="AI8299" s="89">
        <v>240</v>
      </c>
    </row>
    <row r="8300" spans="1:35" s="89" customFormat="1" x14ac:dyDescent="0.45">
      <c r="A8300" s="89" t="s">
        <v>79</v>
      </c>
      <c r="B8300" s="89" t="s">
        <v>80</v>
      </c>
      <c r="C8300" s="89" t="s">
        <v>47</v>
      </c>
      <c r="D8300" s="90">
        <v>44821</v>
      </c>
      <c r="AC8300" s="89">
        <v>216</v>
      </c>
      <c r="AI8300" s="89">
        <v>240</v>
      </c>
    </row>
    <row r="8301" spans="1:35" s="89" customFormat="1" x14ac:dyDescent="0.45">
      <c r="A8301" s="89" t="s">
        <v>79</v>
      </c>
      <c r="B8301" s="89" t="s">
        <v>80</v>
      </c>
      <c r="C8301" s="89" t="s">
        <v>47</v>
      </c>
      <c r="D8301" s="90">
        <v>44822</v>
      </c>
      <c r="AC8301" s="89">
        <v>216</v>
      </c>
      <c r="AI8301" s="89">
        <v>240</v>
      </c>
    </row>
    <row r="8302" spans="1:35" s="89" customFormat="1" x14ac:dyDescent="0.45">
      <c r="A8302" s="89" t="s">
        <v>79</v>
      </c>
      <c r="B8302" s="89" t="s">
        <v>80</v>
      </c>
      <c r="C8302" s="89" t="s">
        <v>47</v>
      </c>
      <c r="D8302" s="90">
        <v>44823</v>
      </c>
      <c r="AC8302" s="89">
        <v>216</v>
      </c>
      <c r="AI8302" s="89">
        <v>240</v>
      </c>
    </row>
    <row r="8303" spans="1:35" s="89" customFormat="1" x14ac:dyDescent="0.45">
      <c r="A8303" s="89" t="s">
        <v>79</v>
      </c>
      <c r="B8303" s="89" t="s">
        <v>80</v>
      </c>
      <c r="C8303" s="89" t="s">
        <v>47</v>
      </c>
      <c r="D8303" s="90">
        <v>44824</v>
      </c>
      <c r="AC8303" s="89">
        <v>216</v>
      </c>
      <c r="AI8303" s="89">
        <v>240</v>
      </c>
    </row>
    <row r="8304" spans="1:35" s="89" customFormat="1" x14ac:dyDescent="0.45">
      <c r="A8304" s="89" t="s">
        <v>79</v>
      </c>
      <c r="B8304" s="89" t="s">
        <v>80</v>
      </c>
      <c r="C8304" s="89" t="s">
        <v>47</v>
      </c>
      <c r="D8304" s="90">
        <v>44825</v>
      </c>
      <c r="AC8304" s="89">
        <v>216</v>
      </c>
      <c r="AI8304" s="89">
        <v>240</v>
      </c>
    </row>
    <row r="8305" spans="1:35" s="89" customFormat="1" x14ac:dyDescent="0.45">
      <c r="A8305" s="89" t="s">
        <v>79</v>
      </c>
      <c r="B8305" s="89" t="s">
        <v>80</v>
      </c>
      <c r="C8305" s="89" t="s">
        <v>47</v>
      </c>
      <c r="D8305" s="90">
        <v>44826</v>
      </c>
      <c r="AC8305" s="89">
        <v>216</v>
      </c>
      <c r="AI8305" s="89">
        <v>240</v>
      </c>
    </row>
    <row r="8306" spans="1:35" s="89" customFormat="1" x14ac:dyDescent="0.45">
      <c r="A8306" s="89" t="s">
        <v>79</v>
      </c>
      <c r="B8306" s="89" t="s">
        <v>80</v>
      </c>
      <c r="C8306" s="89" t="s">
        <v>47</v>
      </c>
      <c r="D8306" s="90">
        <v>44827</v>
      </c>
      <c r="AC8306" s="89">
        <v>216</v>
      </c>
      <c r="AI8306" s="89">
        <v>240</v>
      </c>
    </row>
    <row r="8307" spans="1:35" s="89" customFormat="1" x14ac:dyDescent="0.45">
      <c r="A8307" s="89" t="s">
        <v>79</v>
      </c>
      <c r="B8307" s="89" t="s">
        <v>80</v>
      </c>
      <c r="C8307" s="89" t="s">
        <v>47</v>
      </c>
      <c r="D8307" s="90">
        <v>44828</v>
      </c>
      <c r="AC8307" s="89">
        <v>216</v>
      </c>
      <c r="AI8307" s="89">
        <v>240</v>
      </c>
    </row>
    <row r="8308" spans="1:35" s="89" customFormat="1" x14ac:dyDescent="0.45">
      <c r="A8308" s="89" t="s">
        <v>79</v>
      </c>
      <c r="B8308" s="89" t="s">
        <v>80</v>
      </c>
      <c r="C8308" s="89" t="s">
        <v>47</v>
      </c>
      <c r="D8308" s="90">
        <v>44829</v>
      </c>
      <c r="AC8308" s="89">
        <v>216</v>
      </c>
      <c r="AI8308" s="89">
        <v>240</v>
      </c>
    </row>
    <row r="8309" spans="1:35" s="89" customFormat="1" x14ac:dyDescent="0.45">
      <c r="A8309" s="89" t="s">
        <v>79</v>
      </c>
      <c r="B8309" s="89" t="s">
        <v>80</v>
      </c>
      <c r="C8309" s="89" t="s">
        <v>47</v>
      </c>
      <c r="D8309" s="90">
        <v>44830</v>
      </c>
      <c r="AC8309" s="89">
        <v>216</v>
      </c>
      <c r="AI8309" s="89">
        <v>240</v>
      </c>
    </row>
    <row r="8310" spans="1:35" s="89" customFormat="1" x14ac:dyDescent="0.45">
      <c r="A8310" s="89" t="s">
        <v>79</v>
      </c>
      <c r="B8310" s="89" t="s">
        <v>80</v>
      </c>
      <c r="C8310" s="89" t="s">
        <v>47</v>
      </c>
      <c r="D8310" s="90">
        <v>44831</v>
      </c>
      <c r="AC8310" s="89">
        <v>216</v>
      </c>
      <c r="AI8310" s="89">
        <v>240</v>
      </c>
    </row>
    <row r="8311" spans="1:35" s="89" customFormat="1" x14ac:dyDescent="0.45">
      <c r="A8311" s="89" t="s">
        <v>79</v>
      </c>
      <c r="B8311" s="89" t="s">
        <v>80</v>
      </c>
      <c r="C8311" s="89" t="s">
        <v>47</v>
      </c>
      <c r="D8311" s="90">
        <v>44832</v>
      </c>
      <c r="AC8311" s="89">
        <v>216</v>
      </c>
      <c r="AI8311" s="89">
        <v>240</v>
      </c>
    </row>
    <row r="8312" spans="1:35" s="89" customFormat="1" x14ac:dyDescent="0.45">
      <c r="A8312" s="89" t="s">
        <v>79</v>
      </c>
      <c r="B8312" s="89" t="s">
        <v>80</v>
      </c>
      <c r="C8312" s="89" t="s">
        <v>47</v>
      </c>
      <c r="D8312" s="90">
        <v>44833</v>
      </c>
      <c r="AC8312" s="89">
        <v>216</v>
      </c>
      <c r="AI8312" s="89">
        <v>240</v>
      </c>
    </row>
    <row r="8313" spans="1:35" s="89" customFormat="1" x14ac:dyDescent="0.45">
      <c r="A8313" s="89" t="s">
        <v>79</v>
      </c>
      <c r="B8313" s="89" t="s">
        <v>80</v>
      </c>
      <c r="C8313" s="89" t="s">
        <v>47</v>
      </c>
      <c r="D8313" s="90">
        <v>44834</v>
      </c>
      <c r="AC8313" s="89">
        <v>216</v>
      </c>
      <c r="AI8313" s="89">
        <v>240</v>
      </c>
    </row>
    <row r="8314" spans="1:35" s="89" customFormat="1" x14ac:dyDescent="0.45">
      <c r="A8314" s="89" t="s">
        <v>79</v>
      </c>
      <c r="B8314" s="89" t="s">
        <v>80</v>
      </c>
      <c r="C8314" s="89" t="s">
        <v>47</v>
      </c>
      <c r="D8314" s="90">
        <v>44835</v>
      </c>
      <c r="AC8314" s="89">
        <v>216</v>
      </c>
      <c r="AI8314" s="89">
        <v>240</v>
      </c>
    </row>
    <row r="8315" spans="1:35" s="89" customFormat="1" x14ac:dyDescent="0.45">
      <c r="A8315" s="89" t="s">
        <v>79</v>
      </c>
      <c r="B8315" s="89" t="s">
        <v>80</v>
      </c>
      <c r="C8315" s="89" t="s">
        <v>47</v>
      </c>
      <c r="D8315" s="90">
        <v>44836</v>
      </c>
      <c r="AC8315" s="89">
        <v>216</v>
      </c>
      <c r="AI8315" s="89">
        <v>240</v>
      </c>
    </row>
    <row r="8316" spans="1:35" s="89" customFormat="1" x14ac:dyDescent="0.45">
      <c r="A8316" s="89" t="s">
        <v>79</v>
      </c>
      <c r="B8316" s="89" t="s">
        <v>80</v>
      </c>
      <c r="C8316" s="89" t="s">
        <v>47</v>
      </c>
      <c r="D8316" s="90">
        <v>44837</v>
      </c>
      <c r="AC8316" s="89">
        <v>216</v>
      </c>
      <c r="AI8316" s="89">
        <v>240</v>
      </c>
    </row>
    <row r="8317" spans="1:35" s="89" customFormat="1" x14ac:dyDescent="0.45">
      <c r="A8317" s="89" t="s">
        <v>79</v>
      </c>
      <c r="B8317" s="89" t="s">
        <v>80</v>
      </c>
      <c r="C8317" s="89" t="s">
        <v>47</v>
      </c>
      <c r="D8317" s="90">
        <v>44838</v>
      </c>
      <c r="AC8317" s="89">
        <v>216</v>
      </c>
      <c r="AI8317" s="89">
        <v>240</v>
      </c>
    </row>
    <row r="8318" spans="1:35" s="89" customFormat="1" x14ac:dyDescent="0.45">
      <c r="A8318" s="89" t="s">
        <v>79</v>
      </c>
      <c r="B8318" s="89" t="s">
        <v>80</v>
      </c>
      <c r="C8318" s="89" t="s">
        <v>47</v>
      </c>
      <c r="D8318" s="90">
        <v>44839</v>
      </c>
      <c r="AC8318" s="89">
        <v>216</v>
      </c>
      <c r="AI8318" s="89">
        <v>240</v>
      </c>
    </row>
    <row r="8319" spans="1:35" s="89" customFormat="1" x14ac:dyDescent="0.45">
      <c r="A8319" s="89" t="s">
        <v>79</v>
      </c>
      <c r="B8319" s="89" t="s">
        <v>80</v>
      </c>
      <c r="C8319" s="89" t="s">
        <v>47</v>
      </c>
      <c r="D8319" s="90">
        <v>44840</v>
      </c>
      <c r="AC8319" s="89">
        <v>216</v>
      </c>
      <c r="AI8319" s="89">
        <v>240</v>
      </c>
    </row>
    <row r="8320" spans="1:35" s="89" customFormat="1" x14ac:dyDescent="0.45">
      <c r="A8320" s="89" t="s">
        <v>79</v>
      </c>
      <c r="B8320" s="89" t="s">
        <v>80</v>
      </c>
      <c r="C8320" s="89" t="s">
        <v>47</v>
      </c>
      <c r="D8320" s="90">
        <v>44841</v>
      </c>
      <c r="AC8320" s="89">
        <v>216</v>
      </c>
      <c r="AI8320" s="89">
        <v>240</v>
      </c>
    </row>
    <row r="8321" spans="1:35" s="89" customFormat="1" x14ac:dyDescent="0.45">
      <c r="A8321" s="89" t="s">
        <v>79</v>
      </c>
      <c r="B8321" s="89" t="s">
        <v>80</v>
      </c>
      <c r="C8321" s="89" t="s">
        <v>47</v>
      </c>
      <c r="D8321" s="90">
        <v>44842</v>
      </c>
      <c r="AC8321" s="89">
        <v>216</v>
      </c>
      <c r="AI8321" s="89">
        <v>240</v>
      </c>
    </row>
    <row r="8322" spans="1:35" s="89" customFormat="1" x14ac:dyDescent="0.45">
      <c r="A8322" s="89" t="s">
        <v>79</v>
      </c>
      <c r="B8322" s="89" t="s">
        <v>80</v>
      </c>
      <c r="C8322" s="89" t="s">
        <v>47</v>
      </c>
      <c r="D8322" s="90">
        <v>44843</v>
      </c>
      <c r="AC8322" s="89">
        <v>216</v>
      </c>
      <c r="AI8322" s="89">
        <v>240</v>
      </c>
    </row>
    <row r="8323" spans="1:35" s="89" customFormat="1" x14ac:dyDescent="0.45">
      <c r="A8323" s="89" t="s">
        <v>79</v>
      </c>
      <c r="B8323" s="89" t="s">
        <v>80</v>
      </c>
      <c r="C8323" s="89" t="s">
        <v>47</v>
      </c>
      <c r="D8323" s="90">
        <v>44844</v>
      </c>
      <c r="AC8323" s="89">
        <v>216</v>
      </c>
      <c r="AI8323" s="89">
        <v>240</v>
      </c>
    </row>
    <row r="8324" spans="1:35" s="89" customFormat="1" x14ac:dyDescent="0.45">
      <c r="A8324" s="89" t="s">
        <v>79</v>
      </c>
      <c r="B8324" s="89" t="s">
        <v>80</v>
      </c>
      <c r="C8324" s="89" t="s">
        <v>47</v>
      </c>
      <c r="D8324" s="90">
        <v>44845</v>
      </c>
      <c r="AC8324" s="89">
        <v>216</v>
      </c>
      <c r="AI8324" s="89">
        <v>240</v>
      </c>
    </row>
    <row r="8325" spans="1:35" s="89" customFormat="1" x14ac:dyDescent="0.45">
      <c r="A8325" s="89" t="s">
        <v>79</v>
      </c>
      <c r="B8325" s="89" t="s">
        <v>80</v>
      </c>
      <c r="C8325" s="89" t="s">
        <v>47</v>
      </c>
      <c r="D8325" s="90">
        <v>44846</v>
      </c>
      <c r="AC8325" s="89">
        <v>216</v>
      </c>
      <c r="AI8325" s="89">
        <v>240</v>
      </c>
    </row>
    <row r="8326" spans="1:35" s="89" customFormat="1" x14ac:dyDescent="0.45">
      <c r="A8326" s="89" t="s">
        <v>79</v>
      </c>
      <c r="B8326" s="89" t="s">
        <v>80</v>
      </c>
      <c r="C8326" s="89" t="s">
        <v>47</v>
      </c>
      <c r="D8326" s="90">
        <v>44847</v>
      </c>
      <c r="AC8326" s="89">
        <v>216</v>
      </c>
      <c r="AI8326" s="89">
        <v>240</v>
      </c>
    </row>
    <row r="8327" spans="1:35" s="89" customFormat="1" x14ac:dyDescent="0.45">
      <c r="A8327" s="89" t="s">
        <v>79</v>
      </c>
      <c r="B8327" s="89" t="s">
        <v>80</v>
      </c>
      <c r="C8327" s="89" t="s">
        <v>47</v>
      </c>
      <c r="D8327" s="90">
        <v>44848</v>
      </c>
      <c r="AC8327" s="89">
        <v>216</v>
      </c>
      <c r="AI8327" s="89">
        <v>240</v>
      </c>
    </row>
    <row r="8328" spans="1:35" s="89" customFormat="1" x14ac:dyDescent="0.45">
      <c r="A8328" s="89" t="s">
        <v>79</v>
      </c>
      <c r="B8328" s="89" t="s">
        <v>80</v>
      </c>
      <c r="C8328" s="89" t="s">
        <v>47</v>
      </c>
      <c r="D8328" s="90">
        <v>44849</v>
      </c>
      <c r="AC8328" s="89">
        <v>216</v>
      </c>
      <c r="AI8328" s="89">
        <v>240</v>
      </c>
    </row>
    <row r="8329" spans="1:35" s="89" customFormat="1" x14ac:dyDescent="0.45">
      <c r="A8329" s="89" t="s">
        <v>79</v>
      </c>
      <c r="B8329" s="89" t="s">
        <v>80</v>
      </c>
      <c r="C8329" s="89" t="s">
        <v>47</v>
      </c>
      <c r="D8329" s="90">
        <v>44850</v>
      </c>
      <c r="AC8329" s="89">
        <v>216</v>
      </c>
      <c r="AI8329" s="89">
        <v>240</v>
      </c>
    </row>
    <row r="8330" spans="1:35" s="89" customFormat="1" x14ac:dyDescent="0.45">
      <c r="A8330" s="89" t="s">
        <v>79</v>
      </c>
      <c r="B8330" s="89" t="s">
        <v>80</v>
      </c>
      <c r="C8330" s="89" t="s">
        <v>47</v>
      </c>
      <c r="D8330" s="90">
        <v>44851</v>
      </c>
      <c r="AC8330" s="89">
        <v>216</v>
      </c>
      <c r="AI8330" s="89">
        <v>240</v>
      </c>
    </row>
    <row r="8331" spans="1:35" s="89" customFormat="1" x14ac:dyDescent="0.45">
      <c r="A8331" s="89" t="s">
        <v>79</v>
      </c>
      <c r="B8331" s="89" t="s">
        <v>80</v>
      </c>
      <c r="C8331" s="89" t="s">
        <v>47</v>
      </c>
      <c r="D8331" s="90">
        <v>44852</v>
      </c>
      <c r="AC8331" s="89">
        <v>216</v>
      </c>
      <c r="AI8331" s="89">
        <v>240</v>
      </c>
    </row>
    <row r="8332" spans="1:35" s="89" customFormat="1" x14ac:dyDescent="0.45">
      <c r="A8332" s="89" t="s">
        <v>79</v>
      </c>
      <c r="B8332" s="89" t="s">
        <v>80</v>
      </c>
      <c r="C8332" s="89" t="s">
        <v>47</v>
      </c>
      <c r="D8332" s="90">
        <v>44853</v>
      </c>
      <c r="AC8332" s="89">
        <v>216</v>
      </c>
      <c r="AI8332" s="89">
        <v>240</v>
      </c>
    </row>
    <row r="8333" spans="1:35" s="89" customFormat="1" x14ac:dyDescent="0.45">
      <c r="A8333" s="89" t="s">
        <v>79</v>
      </c>
      <c r="B8333" s="89" t="s">
        <v>80</v>
      </c>
      <c r="C8333" s="89" t="s">
        <v>47</v>
      </c>
      <c r="D8333" s="90">
        <v>44854</v>
      </c>
      <c r="AC8333" s="89">
        <v>216</v>
      </c>
      <c r="AI8333" s="89">
        <v>240</v>
      </c>
    </row>
    <row r="8334" spans="1:35" s="89" customFormat="1" x14ac:dyDescent="0.45">
      <c r="A8334" s="89" t="s">
        <v>79</v>
      </c>
      <c r="B8334" s="89" t="s">
        <v>80</v>
      </c>
      <c r="C8334" s="89" t="s">
        <v>47</v>
      </c>
      <c r="D8334" s="90">
        <v>44855</v>
      </c>
      <c r="AC8334" s="89">
        <v>216</v>
      </c>
      <c r="AI8334" s="89">
        <v>240</v>
      </c>
    </row>
    <row r="8335" spans="1:35" s="89" customFormat="1" x14ac:dyDescent="0.45">
      <c r="A8335" s="89" t="s">
        <v>79</v>
      </c>
      <c r="B8335" s="89" t="s">
        <v>80</v>
      </c>
      <c r="C8335" s="89" t="s">
        <v>47</v>
      </c>
      <c r="D8335" s="90">
        <v>44856</v>
      </c>
      <c r="AC8335" s="89">
        <v>216</v>
      </c>
      <c r="AI8335" s="89">
        <v>240</v>
      </c>
    </row>
    <row r="8336" spans="1:35" s="89" customFormat="1" x14ac:dyDescent="0.45">
      <c r="A8336" s="89" t="s">
        <v>79</v>
      </c>
      <c r="B8336" s="89" t="s">
        <v>80</v>
      </c>
      <c r="C8336" s="89" t="s">
        <v>47</v>
      </c>
      <c r="D8336" s="90">
        <v>44857</v>
      </c>
      <c r="AC8336" s="89">
        <v>216</v>
      </c>
      <c r="AI8336" s="89">
        <v>240</v>
      </c>
    </row>
    <row r="8337" spans="1:35" s="89" customFormat="1" x14ac:dyDescent="0.45">
      <c r="A8337" s="89" t="s">
        <v>79</v>
      </c>
      <c r="B8337" s="89" t="s">
        <v>80</v>
      </c>
      <c r="C8337" s="89" t="s">
        <v>47</v>
      </c>
      <c r="D8337" s="90">
        <v>44858</v>
      </c>
      <c r="AC8337" s="89">
        <v>216</v>
      </c>
      <c r="AI8337" s="89">
        <v>240</v>
      </c>
    </row>
    <row r="8338" spans="1:35" s="89" customFormat="1" x14ac:dyDescent="0.45">
      <c r="A8338" s="89" t="s">
        <v>79</v>
      </c>
      <c r="B8338" s="89" t="s">
        <v>80</v>
      </c>
      <c r="C8338" s="89" t="s">
        <v>47</v>
      </c>
      <c r="D8338" s="90">
        <v>44859</v>
      </c>
      <c r="AC8338" s="89">
        <v>216</v>
      </c>
      <c r="AI8338" s="89">
        <v>240</v>
      </c>
    </row>
    <row r="8339" spans="1:35" s="89" customFormat="1" x14ac:dyDescent="0.45">
      <c r="A8339" s="89" t="s">
        <v>79</v>
      </c>
      <c r="B8339" s="89" t="s">
        <v>80</v>
      </c>
      <c r="C8339" s="89" t="s">
        <v>47</v>
      </c>
      <c r="D8339" s="90">
        <v>44860</v>
      </c>
      <c r="AC8339" s="89">
        <v>216</v>
      </c>
      <c r="AI8339" s="89">
        <v>240</v>
      </c>
    </row>
    <row r="8340" spans="1:35" s="89" customFormat="1" x14ac:dyDescent="0.45">
      <c r="A8340" s="89" t="s">
        <v>79</v>
      </c>
      <c r="B8340" s="89" t="s">
        <v>80</v>
      </c>
      <c r="C8340" s="89" t="s">
        <v>47</v>
      </c>
      <c r="D8340" s="90">
        <v>44861</v>
      </c>
      <c r="AC8340" s="89">
        <v>216</v>
      </c>
      <c r="AI8340" s="89">
        <v>240</v>
      </c>
    </row>
    <row r="8341" spans="1:35" s="89" customFormat="1" x14ac:dyDescent="0.45">
      <c r="A8341" s="89" t="s">
        <v>79</v>
      </c>
      <c r="B8341" s="89" t="s">
        <v>80</v>
      </c>
      <c r="C8341" s="89" t="s">
        <v>47</v>
      </c>
      <c r="D8341" s="90">
        <v>44862</v>
      </c>
      <c r="AC8341" s="89">
        <v>216</v>
      </c>
      <c r="AI8341" s="89">
        <v>240</v>
      </c>
    </row>
    <row r="8342" spans="1:35" s="89" customFormat="1" x14ac:dyDescent="0.45">
      <c r="A8342" s="89" t="s">
        <v>79</v>
      </c>
      <c r="B8342" s="89" t="s">
        <v>80</v>
      </c>
      <c r="C8342" s="89" t="s">
        <v>47</v>
      </c>
      <c r="D8342" s="90">
        <v>44863</v>
      </c>
      <c r="AC8342" s="89">
        <v>216</v>
      </c>
      <c r="AI8342" s="89">
        <v>240</v>
      </c>
    </row>
    <row r="8343" spans="1:35" s="89" customFormat="1" x14ac:dyDescent="0.45">
      <c r="A8343" s="89" t="s">
        <v>79</v>
      </c>
      <c r="B8343" s="89" t="s">
        <v>80</v>
      </c>
      <c r="C8343" s="89" t="s">
        <v>47</v>
      </c>
      <c r="D8343" s="90">
        <v>44864</v>
      </c>
      <c r="AC8343" s="89">
        <v>216</v>
      </c>
      <c r="AI8343" s="89">
        <v>240</v>
      </c>
    </row>
    <row r="8344" spans="1:35" s="89" customFormat="1" x14ac:dyDescent="0.45">
      <c r="A8344" s="89" t="s">
        <v>79</v>
      </c>
      <c r="B8344" s="89" t="s">
        <v>80</v>
      </c>
      <c r="C8344" s="89" t="s">
        <v>47</v>
      </c>
      <c r="D8344" s="90">
        <v>44865</v>
      </c>
      <c r="AC8344" s="89">
        <v>216</v>
      </c>
      <c r="AI8344" s="89">
        <v>240</v>
      </c>
    </row>
    <row r="8345" spans="1:35" s="89" customFormat="1" x14ac:dyDescent="0.45">
      <c r="A8345" s="89" t="s">
        <v>79</v>
      </c>
      <c r="B8345" s="89" t="s">
        <v>80</v>
      </c>
      <c r="C8345" s="89" t="s">
        <v>47</v>
      </c>
      <c r="D8345" s="90">
        <v>44866</v>
      </c>
      <c r="AC8345" s="89">
        <v>216</v>
      </c>
      <c r="AI8345" s="89">
        <v>240</v>
      </c>
    </row>
    <row r="8346" spans="1:35" s="89" customFormat="1" x14ac:dyDescent="0.45">
      <c r="A8346" s="89" t="s">
        <v>79</v>
      </c>
      <c r="B8346" s="89" t="s">
        <v>80</v>
      </c>
      <c r="C8346" s="89" t="s">
        <v>47</v>
      </c>
      <c r="D8346" s="90">
        <v>44867</v>
      </c>
      <c r="AC8346" s="89">
        <v>216</v>
      </c>
      <c r="AI8346" s="89">
        <v>240</v>
      </c>
    </row>
    <row r="8347" spans="1:35" s="89" customFormat="1" x14ac:dyDescent="0.45">
      <c r="A8347" s="89" t="s">
        <v>79</v>
      </c>
      <c r="B8347" s="89" t="s">
        <v>80</v>
      </c>
      <c r="C8347" s="89" t="s">
        <v>47</v>
      </c>
      <c r="D8347" s="90">
        <v>44868</v>
      </c>
      <c r="AC8347" s="89">
        <v>216</v>
      </c>
      <c r="AI8347" s="89">
        <v>240</v>
      </c>
    </row>
    <row r="8348" spans="1:35" s="89" customFormat="1" x14ac:dyDescent="0.45">
      <c r="A8348" s="89" t="s">
        <v>79</v>
      </c>
      <c r="B8348" s="89" t="s">
        <v>80</v>
      </c>
      <c r="C8348" s="89" t="s">
        <v>47</v>
      </c>
      <c r="D8348" s="90">
        <v>44869</v>
      </c>
      <c r="AC8348" s="89">
        <v>216</v>
      </c>
      <c r="AI8348" s="89">
        <v>240</v>
      </c>
    </row>
    <row r="8349" spans="1:35" s="89" customFormat="1" x14ac:dyDescent="0.45">
      <c r="A8349" s="89" t="s">
        <v>79</v>
      </c>
      <c r="B8349" s="89" t="s">
        <v>80</v>
      </c>
      <c r="C8349" s="89" t="s">
        <v>47</v>
      </c>
      <c r="D8349" s="90">
        <v>44870</v>
      </c>
      <c r="AC8349" s="89">
        <v>216</v>
      </c>
      <c r="AI8349" s="89">
        <v>240</v>
      </c>
    </row>
    <row r="8350" spans="1:35" s="89" customFormat="1" x14ac:dyDescent="0.45">
      <c r="A8350" s="89" t="s">
        <v>79</v>
      </c>
      <c r="B8350" s="89" t="s">
        <v>80</v>
      </c>
      <c r="C8350" s="89" t="s">
        <v>47</v>
      </c>
      <c r="D8350" s="90">
        <v>44871</v>
      </c>
      <c r="AC8350" s="89">
        <v>216</v>
      </c>
      <c r="AI8350" s="89">
        <v>240</v>
      </c>
    </row>
    <row r="8351" spans="1:35" s="89" customFormat="1" x14ac:dyDescent="0.45">
      <c r="A8351" s="89" t="s">
        <v>79</v>
      </c>
      <c r="B8351" s="89" t="s">
        <v>80</v>
      </c>
      <c r="C8351" s="89" t="s">
        <v>47</v>
      </c>
      <c r="D8351" s="90">
        <v>44872</v>
      </c>
      <c r="AC8351" s="89">
        <v>216</v>
      </c>
      <c r="AI8351" s="89">
        <v>240</v>
      </c>
    </row>
    <row r="8352" spans="1:35" s="89" customFormat="1" x14ac:dyDescent="0.45">
      <c r="A8352" s="89" t="s">
        <v>79</v>
      </c>
      <c r="B8352" s="89" t="s">
        <v>80</v>
      </c>
      <c r="C8352" s="89" t="s">
        <v>47</v>
      </c>
      <c r="D8352" s="90">
        <v>44873</v>
      </c>
      <c r="AC8352" s="89">
        <v>216</v>
      </c>
      <c r="AI8352" s="89">
        <v>240</v>
      </c>
    </row>
    <row r="8353" spans="1:35" s="89" customFormat="1" x14ac:dyDescent="0.45">
      <c r="A8353" s="89" t="s">
        <v>79</v>
      </c>
      <c r="B8353" s="89" t="s">
        <v>80</v>
      </c>
      <c r="C8353" s="89" t="s">
        <v>47</v>
      </c>
      <c r="D8353" s="90">
        <v>44874</v>
      </c>
      <c r="AC8353" s="89">
        <v>216</v>
      </c>
      <c r="AI8353" s="89">
        <v>240</v>
      </c>
    </row>
    <row r="8354" spans="1:35" s="89" customFormat="1" x14ac:dyDescent="0.45">
      <c r="A8354" s="89" t="s">
        <v>79</v>
      </c>
      <c r="B8354" s="89" t="s">
        <v>80</v>
      </c>
      <c r="C8354" s="89" t="s">
        <v>47</v>
      </c>
      <c r="D8354" s="90">
        <v>44875</v>
      </c>
      <c r="AC8354" s="89">
        <v>216</v>
      </c>
      <c r="AI8354" s="89">
        <v>240</v>
      </c>
    </row>
    <row r="8355" spans="1:35" s="89" customFormat="1" x14ac:dyDescent="0.45">
      <c r="A8355" s="89" t="s">
        <v>79</v>
      </c>
      <c r="B8355" s="89" t="s">
        <v>80</v>
      </c>
      <c r="C8355" s="89" t="s">
        <v>47</v>
      </c>
      <c r="D8355" s="90">
        <v>44876</v>
      </c>
      <c r="AC8355" s="89">
        <v>216</v>
      </c>
      <c r="AI8355" s="89">
        <v>240</v>
      </c>
    </row>
    <row r="8356" spans="1:35" s="89" customFormat="1" x14ac:dyDescent="0.45">
      <c r="A8356" s="89" t="s">
        <v>79</v>
      </c>
      <c r="B8356" s="89" t="s">
        <v>80</v>
      </c>
      <c r="C8356" s="89" t="s">
        <v>47</v>
      </c>
      <c r="D8356" s="90">
        <v>44877</v>
      </c>
      <c r="AC8356" s="89">
        <v>216</v>
      </c>
      <c r="AI8356" s="89">
        <v>240</v>
      </c>
    </row>
    <row r="8357" spans="1:35" s="89" customFormat="1" x14ac:dyDescent="0.45">
      <c r="A8357" s="89" t="s">
        <v>79</v>
      </c>
      <c r="B8357" s="89" t="s">
        <v>80</v>
      </c>
      <c r="C8357" s="89" t="s">
        <v>47</v>
      </c>
      <c r="D8357" s="90">
        <v>44878</v>
      </c>
      <c r="AC8357" s="89">
        <v>216</v>
      </c>
      <c r="AI8357" s="89">
        <v>240</v>
      </c>
    </row>
    <row r="8358" spans="1:35" s="89" customFormat="1" x14ac:dyDescent="0.45">
      <c r="A8358" s="89" t="s">
        <v>79</v>
      </c>
      <c r="B8358" s="89" t="s">
        <v>80</v>
      </c>
      <c r="C8358" s="89" t="s">
        <v>47</v>
      </c>
      <c r="D8358" s="90">
        <v>44879</v>
      </c>
      <c r="AC8358" s="89">
        <v>216</v>
      </c>
      <c r="AI8358" s="89">
        <v>240</v>
      </c>
    </row>
    <row r="8359" spans="1:35" s="89" customFormat="1" x14ac:dyDescent="0.45">
      <c r="A8359" s="89" t="s">
        <v>79</v>
      </c>
      <c r="B8359" s="89" t="s">
        <v>80</v>
      </c>
      <c r="C8359" s="89" t="s">
        <v>47</v>
      </c>
      <c r="D8359" s="90">
        <v>44880</v>
      </c>
      <c r="AC8359" s="89">
        <v>216</v>
      </c>
      <c r="AI8359" s="89">
        <v>240</v>
      </c>
    </row>
    <row r="8360" spans="1:35" s="89" customFormat="1" x14ac:dyDescent="0.45">
      <c r="A8360" s="89" t="s">
        <v>79</v>
      </c>
      <c r="B8360" s="89" t="s">
        <v>80</v>
      </c>
      <c r="C8360" s="89" t="s">
        <v>47</v>
      </c>
      <c r="D8360" s="90">
        <v>44881</v>
      </c>
      <c r="AC8360" s="89">
        <v>216</v>
      </c>
      <c r="AI8360" s="89">
        <v>240</v>
      </c>
    </row>
    <row r="8361" spans="1:35" s="89" customFormat="1" x14ac:dyDescent="0.45">
      <c r="A8361" s="89" t="s">
        <v>79</v>
      </c>
      <c r="B8361" s="89" t="s">
        <v>80</v>
      </c>
      <c r="C8361" s="89" t="s">
        <v>47</v>
      </c>
      <c r="D8361" s="90">
        <v>44882</v>
      </c>
      <c r="AC8361" s="89">
        <v>216</v>
      </c>
      <c r="AI8361" s="89">
        <v>240</v>
      </c>
    </row>
    <row r="8362" spans="1:35" s="89" customFormat="1" x14ac:dyDescent="0.45">
      <c r="A8362" s="89" t="s">
        <v>79</v>
      </c>
      <c r="B8362" s="89" t="s">
        <v>80</v>
      </c>
      <c r="C8362" s="89" t="s">
        <v>47</v>
      </c>
      <c r="D8362" s="90">
        <v>44883</v>
      </c>
      <c r="AC8362" s="89">
        <v>216</v>
      </c>
      <c r="AI8362" s="89">
        <v>240</v>
      </c>
    </row>
    <row r="8363" spans="1:35" s="89" customFormat="1" x14ac:dyDescent="0.45">
      <c r="A8363" s="89" t="s">
        <v>79</v>
      </c>
      <c r="B8363" s="89" t="s">
        <v>80</v>
      </c>
      <c r="C8363" s="89" t="s">
        <v>47</v>
      </c>
      <c r="D8363" s="90">
        <v>44884</v>
      </c>
      <c r="AC8363" s="89">
        <v>216</v>
      </c>
      <c r="AI8363" s="89">
        <v>240</v>
      </c>
    </row>
    <row r="8364" spans="1:35" s="89" customFormat="1" x14ac:dyDescent="0.45">
      <c r="A8364" s="89" t="s">
        <v>79</v>
      </c>
      <c r="B8364" s="89" t="s">
        <v>80</v>
      </c>
      <c r="C8364" s="89" t="s">
        <v>47</v>
      </c>
      <c r="D8364" s="90">
        <v>44885</v>
      </c>
      <c r="AC8364" s="89">
        <v>216</v>
      </c>
      <c r="AI8364" s="89">
        <v>240</v>
      </c>
    </row>
    <row r="8365" spans="1:35" s="89" customFormat="1" x14ac:dyDescent="0.45">
      <c r="A8365" s="89" t="s">
        <v>79</v>
      </c>
      <c r="B8365" s="89" t="s">
        <v>80</v>
      </c>
      <c r="C8365" s="89" t="s">
        <v>47</v>
      </c>
      <c r="D8365" s="90">
        <v>44886</v>
      </c>
      <c r="AC8365" s="89">
        <v>216</v>
      </c>
      <c r="AI8365" s="89">
        <v>240</v>
      </c>
    </row>
    <row r="8366" spans="1:35" s="89" customFormat="1" x14ac:dyDescent="0.45">
      <c r="A8366" s="89" t="s">
        <v>79</v>
      </c>
      <c r="B8366" s="89" t="s">
        <v>80</v>
      </c>
      <c r="C8366" s="89" t="s">
        <v>47</v>
      </c>
      <c r="D8366" s="90">
        <v>44887</v>
      </c>
      <c r="AC8366" s="89">
        <v>216</v>
      </c>
      <c r="AI8366" s="89">
        <v>240</v>
      </c>
    </row>
    <row r="8367" spans="1:35" s="89" customFormat="1" x14ac:dyDescent="0.45">
      <c r="A8367" s="89" t="s">
        <v>79</v>
      </c>
      <c r="B8367" s="89" t="s">
        <v>80</v>
      </c>
      <c r="C8367" s="89" t="s">
        <v>47</v>
      </c>
      <c r="D8367" s="90">
        <v>44888</v>
      </c>
      <c r="AC8367" s="89">
        <v>216</v>
      </c>
      <c r="AI8367" s="89">
        <v>240</v>
      </c>
    </row>
    <row r="8368" spans="1:35" s="89" customFormat="1" x14ac:dyDescent="0.45">
      <c r="A8368" s="89" t="s">
        <v>79</v>
      </c>
      <c r="B8368" s="89" t="s">
        <v>80</v>
      </c>
      <c r="C8368" s="89" t="s">
        <v>47</v>
      </c>
      <c r="D8368" s="90">
        <v>44889</v>
      </c>
      <c r="AC8368" s="89">
        <v>216</v>
      </c>
      <c r="AI8368" s="89">
        <v>240</v>
      </c>
    </row>
    <row r="8369" spans="1:35" s="89" customFormat="1" x14ac:dyDescent="0.45">
      <c r="A8369" s="89" t="s">
        <v>79</v>
      </c>
      <c r="B8369" s="89" t="s">
        <v>80</v>
      </c>
      <c r="C8369" s="89" t="s">
        <v>47</v>
      </c>
      <c r="D8369" s="90">
        <v>44890</v>
      </c>
      <c r="AC8369" s="89">
        <v>216</v>
      </c>
      <c r="AI8369" s="89">
        <v>240</v>
      </c>
    </row>
    <row r="8370" spans="1:35" s="89" customFormat="1" x14ac:dyDescent="0.45">
      <c r="A8370" s="89" t="s">
        <v>79</v>
      </c>
      <c r="B8370" s="89" t="s">
        <v>80</v>
      </c>
      <c r="C8370" s="89" t="s">
        <v>47</v>
      </c>
      <c r="D8370" s="90">
        <v>44891</v>
      </c>
      <c r="AC8370" s="89">
        <v>216</v>
      </c>
      <c r="AI8370" s="89">
        <v>240</v>
      </c>
    </row>
    <row r="8371" spans="1:35" s="89" customFormat="1" x14ac:dyDescent="0.45">
      <c r="A8371" s="89" t="s">
        <v>79</v>
      </c>
      <c r="B8371" s="89" t="s">
        <v>80</v>
      </c>
      <c r="C8371" s="89" t="s">
        <v>47</v>
      </c>
      <c r="D8371" s="90">
        <v>44892</v>
      </c>
      <c r="AC8371" s="89">
        <v>216</v>
      </c>
      <c r="AI8371" s="89">
        <v>240</v>
      </c>
    </row>
    <row r="8372" spans="1:35" s="89" customFormat="1" x14ac:dyDescent="0.45">
      <c r="A8372" s="89" t="s">
        <v>79</v>
      </c>
      <c r="B8372" s="89" t="s">
        <v>80</v>
      </c>
      <c r="C8372" s="89" t="s">
        <v>47</v>
      </c>
      <c r="D8372" s="90">
        <v>44893</v>
      </c>
      <c r="AC8372" s="89">
        <v>216</v>
      </c>
      <c r="AI8372" s="89">
        <v>240</v>
      </c>
    </row>
    <row r="8373" spans="1:35" s="89" customFormat="1" x14ac:dyDescent="0.45">
      <c r="A8373" s="89" t="s">
        <v>79</v>
      </c>
      <c r="B8373" s="89" t="s">
        <v>80</v>
      </c>
      <c r="C8373" s="89" t="s">
        <v>47</v>
      </c>
      <c r="D8373" s="90">
        <v>44894</v>
      </c>
      <c r="AC8373" s="89">
        <v>216</v>
      </c>
      <c r="AI8373" s="89">
        <v>240</v>
      </c>
    </row>
    <row r="8374" spans="1:35" s="89" customFormat="1" x14ac:dyDescent="0.45">
      <c r="A8374" s="89" t="s">
        <v>79</v>
      </c>
      <c r="B8374" s="89" t="s">
        <v>80</v>
      </c>
      <c r="C8374" s="89" t="s">
        <v>47</v>
      </c>
      <c r="D8374" s="90">
        <v>44895</v>
      </c>
      <c r="AC8374" s="89">
        <v>216</v>
      </c>
      <c r="AI8374" s="89">
        <v>240</v>
      </c>
    </row>
    <row r="8375" spans="1:35" s="89" customFormat="1" x14ac:dyDescent="0.45">
      <c r="A8375" s="89" t="s">
        <v>79</v>
      </c>
      <c r="B8375" s="89" t="s">
        <v>80</v>
      </c>
      <c r="C8375" s="89" t="s">
        <v>47</v>
      </c>
      <c r="D8375" s="90">
        <v>44896</v>
      </c>
      <c r="AC8375" s="89">
        <v>216</v>
      </c>
      <c r="AI8375" s="89">
        <v>240</v>
      </c>
    </row>
    <row r="8376" spans="1:35" s="89" customFormat="1" x14ac:dyDescent="0.45">
      <c r="A8376" s="89" t="s">
        <v>79</v>
      </c>
      <c r="B8376" s="89" t="s">
        <v>80</v>
      </c>
      <c r="C8376" s="89" t="s">
        <v>47</v>
      </c>
      <c r="D8376" s="90">
        <v>44897</v>
      </c>
      <c r="AC8376" s="89">
        <v>216</v>
      </c>
      <c r="AI8376" s="89">
        <v>240</v>
      </c>
    </row>
    <row r="8377" spans="1:35" s="89" customFormat="1" x14ac:dyDescent="0.45">
      <c r="A8377" s="89" t="s">
        <v>79</v>
      </c>
      <c r="B8377" s="89" t="s">
        <v>80</v>
      </c>
      <c r="C8377" s="89" t="s">
        <v>47</v>
      </c>
      <c r="D8377" s="90">
        <v>44898</v>
      </c>
      <c r="AC8377" s="89">
        <v>216</v>
      </c>
      <c r="AI8377" s="89">
        <v>240</v>
      </c>
    </row>
    <row r="8378" spans="1:35" s="89" customFormat="1" x14ac:dyDescent="0.45">
      <c r="A8378" s="89" t="s">
        <v>79</v>
      </c>
      <c r="B8378" s="89" t="s">
        <v>80</v>
      </c>
      <c r="C8378" s="89" t="s">
        <v>47</v>
      </c>
      <c r="D8378" s="90">
        <v>44899</v>
      </c>
      <c r="AC8378" s="89">
        <v>216</v>
      </c>
      <c r="AI8378" s="89">
        <v>240</v>
      </c>
    </row>
    <row r="8379" spans="1:35" s="89" customFormat="1" x14ac:dyDescent="0.45">
      <c r="A8379" s="89" t="s">
        <v>79</v>
      </c>
      <c r="B8379" s="89" t="s">
        <v>80</v>
      </c>
      <c r="C8379" s="89" t="s">
        <v>47</v>
      </c>
      <c r="D8379" s="90">
        <v>44900</v>
      </c>
      <c r="AC8379" s="89">
        <v>216</v>
      </c>
      <c r="AI8379" s="89">
        <v>240</v>
      </c>
    </row>
    <row r="8380" spans="1:35" s="89" customFormat="1" x14ac:dyDescent="0.45">
      <c r="A8380" s="89" t="s">
        <v>79</v>
      </c>
      <c r="B8380" s="89" t="s">
        <v>80</v>
      </c>
      <c r="C8380" s="89" t="s">
        <v>47</v>
      </c>
      <c r="D8380" s="90">
        <v>44901</v>
      </c>
      <c r="AC8380" s="89">
        <v>216</v>
      </c>
      <c r="AI8380" s="89">
        <v>240</v>
      </c>
    </row>
    <row r="8381" spans="1:35" s="89" customFormat="1" x14ac:dyDescent="0.45">
      <c r="A8381" s="89" t="s">
        <v>79</v>
      </c>
      <c r="B8381" s="89" t="s">
        <v>80</v>
      </c>
      <c r="C8381" s="89" t="s">
        <v>47</v>
      </c>
      <c r="D8381" s="90">
        <v>44902</v>
      </c>
      <c r="AC8381" s="89">
        <v>216</v>
      </c>
      <c r="AI8381" s="89">
        <v>240</v>
      </c>
    </row>
    <row r="8382" spans="1:35" s="89" customFormat="1" x14ac:dyDescent="0.45">
      <c r="A8382" s="89" t="s">
        <v>79</v>
      </c>
      <c r="B8382" s="89" t="s">
        <v>80</v>
      </c>
      <c r="C8382" s="89" t="s">
        <v>47</v>
      </c>
      <c r="D8382" s="90">
        <v>44903</v>
      </c>
      <c r="AC8382" s="89">
        <v>216</v>
      </c>
      <c r="AI8382" s="89">
        <v>240</v>
      </c>
    </row>
    <row r="8383" spans="1:35" s="89" customFormat="1" x14ac:dyDescent="0.45">
      <c r="A8383" s="89" t="s">
        <v>79</v>
      </c>
      <c r="B8383" s="89" t="s">
        <v>80</v>
      </c>
      <c r="C8383" s="89" t="s">
        <v>47</v>
      </c>
      <c r="D8383" s="90">
        <v>44904</v>
      </c>
      <c r="AC8383" s="89">
        <v>216</v>
      </c>
      <c r="AI8383" s="89">
        <v>240</v>
      </c>
    </row>
    <row r="8384" spans="1:35" s="89" customFormat="1" x14ac:dyDescent="0.45">
      <c r="A8384" s="89" t="s">
        <v>79</v>
      </c>
      <c r="B8384" s="89" t="s">
        <v>80</v>
      </c>
      <c r="C8384" s="89" t="s">
        <v>47</v>
      </c>
      <c r="D8384" s="90">
        <v>44905</v>
      </c>
      <c r="AC8384" s="89">
        <v>216</v>
      </c>
      <c r="AI8384" s="89">
        <v>240</v>
      </c>
    </row>
    <row r="8385" spans="1:35" s="89" customFormat="1" x14ac:dyDescent="0.45">
      <c r="A8385" s="89" t="s">
        <v>79</v>
      </c>
      <c r="B8385" s="89" t="s">
        <v>80</v>
      </c>
      <c r="C8385" s="89" t="s">
        <v>47</v>
      </c>
      <c r="D8385" s="90">
        <v>44906</v>
      </c>
      <c r="AC8385" s="89">
        <v>216</v>
      </c>
      <c r="AI8385" s="89">
        <v>240</v>
      </c>
    </row>
    <row r="8386" spans="1:35" s="89" customFormat="1" x14ac:dyDescent="0.45">
      <c r="A8386" s="89" t="s">
        <v>79</v>
      </c>
      <c r="B8386" s="89" t="s">
        <v>80</v>
      </c>
      <c r="C8386" s="89" t="s">
        <v>47</v>
      </c>
      <c r="D8386" s="90">
        <v>44907</v>
      </c>
      <c r="AC8386" s="89">
        <v>216</v>
      </c>
      <c r="AI8386" s="89">
        <v>240</v>
      </c>
    </row>
    <row r="8387" spans="1:35" s="89" customFormat="1" x14ac:dyDescent="0.45">
      <c r="A8387" s="89" t="s">
        <v>79</v>
      </c>
      <c r="B8387" s="89" t="s">
        <v>80</v>
      </c>
      <c r="C8387" s="89" t="s">
        <v>47</v>
      </c>
      <c r="D8387" s="90">
        <v>44908</v>
      </c>
      <c r="AC8387" s="89">
        <v>216</v>
      </c>
      <c r="AI8387" s="89">
        <v>240</v>
      </c>
    </row>
    <row r="8388" spans="1:35" s="89" customFormat="1" x14ac:dyDescent="0.45">
      <c r="A8388" s="89" t="s">
        <v>79</v>
      </c>
      <c r="B8388" s="89" t="s">
        <v>80</v>
      </c>
      <c r="C8388" s="89" t="s">
        <v>47</v>
      </c>
      <c r="D8388" s="90">
        <v>44909</v>
      </c>
      <c r="AC8388" s="89">
        <v>216</v>
      </c>
      <c r="AI8388" s="89">
        <v>240</v>
      </c>
    </row>
    <row r="8389" spans="1:35" s="89" customFormat="1" x14ac:dyDescent="0.45">
      <c r="A8389" s="89" t="s">
        <v>79</v>
      </c>
      <c r="B8389" s="89" t="s">
        <v>80</v>
      </c>
      <c r="C8389" s="89" t="s">
        <v>47</v>
      </c>
      <c r="D8389" s="90">
        <v>44910</v>
      </c>
      <c r="AC8389" s="89">
        <v>216</v>
      </c>
      <c r="AI8389" s="89">
        <v>240</v>
      </c>
    </row>
    <row r="8390" spans="1:35" s="89" customFormat="1" x14ac:dyDescent="0.45">
      <c r="A8390" s="89" t="s">
        <v>79</v>
      </c>
      <c r="B8390" s="89" t="s">
        <v>80</v>
      </c>
      <c r="C8390" s="89" t="s">
        <v>47</v>
      </c>
      <c r="D8390" s="90">
        <v>44911</v>
      </c>
      <c r="AC8390" s="89">
        <v>216</v>
      </c>
      <c r="AI8390" s="89">
        <v>240</v>
      </c>
    </row>
    <row r="8391" spans="1:35" s="89" customFormat="1" x14ac:dyDescent="0.45">
      <c r="A8391" s="89" t="s">
        <v>79</v>
      </c>
      <c r="B8391" s="89" t="s">
        <v>80</v>
      </c>
      <c r="C8391" s="89" t="s">
        <v>47</v>
      </c>
      <c r="D8391" s="90">
        <v>44912</v>
      </c>
      <c r="AC8391" s="89">
        <v>216</v>
      </c>
      <c r="AI8391" s="89">
        <v>240</v>
      </c>
    </row>
    <row r="8392" spans="1:35" s="89" customFormat="1" x14ac:dyDescent="0.45">
      <c r="A8392" s="89" t="s">
        <v>79</v>
      </c>
      <c r="B8392" s="89" t="s">
        <v>80</v>
      </c>
      <c r="C8392" s="89" t="s">
        <v>47</v>
      </c>
      <c r="D8392" s="90">
        <v>44913</v>
      </c>
      <c r="AC8392" s="89">
        <v>216</v>
      </c>
      <c r="AI8392" s="89">
        <v>240</v>
      </c>
    </row>
    <row r="8393" spans="1:35" s="89" customFormat="1" x14ac:dyDescent="0.45">
      <c r="A8393" s="89" t="s">
        <v>79</v>
      </c>
      <c r="B8393" s="89" t="s">
        <v>80</v>
      </c>
      <c r="C8393" s="89" t="s">
        <v>47</v>
      </c>
      <c r="D8393" s="90">
        <v>44914</v>
      </c>
      <c r="AC8393" s="89">
        <v>216</v>
      </c>
      <c r="AI8393" s="89">
        <v>240</v>
      </c>
    </row>
    <row r="8394" spans="1:35" s="89" customFormat="1" x14ac:dyDescent="0.45">
      <c r="A8394" s="89" t="s">
        <v>79</v>
      </c>
      <c r="B8394" s="89" t="s">
        <v>80</v>
      </c>
      <c r="C8394" s="89" t="s">
        <v>47</v>
      </c>
      <c r="D8394" s="90">
        <v>44915</v>
      </c>
      <c r="AC8394" s="89">
        <v>216</v>
      </c>
      <c r="AI8394" s="89">
        <v>240</v>
      </c>
    </row>
    <row r="8395" spans="1:35" s="89" customFormat="1" x14ac:dyDescent="0.45">
      <c r="A8395" s="89" t="s">
        <v>79</v>
      </c>
      <c r="B8395" s="89" t="s">
        <v>80</v>
      </c>
      <c r="C8395" s="89" t="s">
        <v>47</v>
      </c>
      <c r="D8395" s="90">
        <v>44916</v>
      </c>
      <c r="AC8395" s="89">
        <v>216</v>
      </c>
      <c r="AI8395" s="89">
        <v>240</v>
      </c>
    </row>
    <row r="8396" spans="1:35" s="89" customFormat="1" x14ac:dyDescent="0.45">
      <c r="A8396" s="89" t="s">
        <v>79</v>
      </c>
      <c r="B8396" s="89" t="s">
        <v>80</v>
      </c>
      <c r="C8396" s="89" t="s">
        <v>47</v>
      </c>
      <c r="D8396" s="90">
        <v>44917</v>
      </c>
      <c r="AC8396" s="89">
        <v>216</v>
      </c>
      <c r="AI8396" s="89">
        <v>240</v>
      </c>
    </row>
    <row r="8397" spans="1:35" s="89" customFormat="1" x14ac:dyDescent="0.45">
      <c r="A8397" s="89" t="s">
        <v>79</v>
      </c>
      <c r="B8397" s="89" t="s">
        <v>80</v>
      </c>
      <c r="C8397" s="89" t="s">
        <v>47</v>
      </c>
      <c r="D8397" s="90">
        <v>44918</v>
      </c>
      <c r="AC8397" s="89">
        <v>216</v>
      </c>
      <c r="AI8397" s="89">
        <v>240</v>
      </c>
    </row>
    <row r="8398" spans="1:35" s="89" customFormat="1" x14ac:dyDescent="0.45">
      <c r="A8398" s="89" t="s">
        <v>79</v>
      </c>
      <c r="B8398" s="89" t="s">
        <v>80</v>
      </c>
      <c r="C8398" s="89" t="s">
        <v>47</v>
      </c>
      <c r="D8398" s="90">
        <v>44919</v>
      </c>
      <c r="AC8398" s="89">
        <v>216</v>
      </c>
      <c r="AI8398" s="89">
        <v>240</v>
      </c>
    </row>
    <row r="8399" spans="1:35" s="89" customFormat="1" x14ac:dyDescent="0.45">
      <c r="A8399" s="89" t="s">
        <v>79</v>
      </c>
      <c r="B8399" s="89" t="s">
        <v>80</v>
      </c>
      <c r="C8399" s="89" t="s">
        <v>47</v>
      </c>
      <c r="D8399" s="90">
        <v>44920</v>
      </c>
      <c r="AC8399" s="89">
        <v>216</v>
      </c>
      <c r="AI8399" s="89">
        <v>240</v>
      </c>
    </row>
    <row r="8400" spans="1:35" s="89" customFormat="1" x14ac:dyDescent="0.45">
      <c r="A8400" s="89" t="s">
        <v>79</v>
      </c>
      <c r="B8400" s="89" t="s">
        <v>80</v>
      </c>
      <c r="C8400" s="89" t="s">
        <v>47</v>
      </c>
      <c r="D8400" s="90">
        <v>44921</v>
      </c>
      <c r="AC8400" s="89">
        <v>216</v>
      </c>
      <c r="AI8400" s="89">
        <v>240</v>
      </c>
    </row>
    <row r="8401" spans="1:35" s="89" customFormat="1" x14ac:dyDescent="0.45">
      <c r="A8401" s="89" t="s">
        <v>79</v>
      </c>
      <c r="B8401" s="89" t="s">
        <v>80</v>
      </c>
      <c r="C8401" s="89" t="s">
        <v>47</v>
      </c>
      <c r="D8401" s="90">
        <v>44922</v>
      </c>
      <c r="AC8401" s="89">
        <v>216</v>
      </c>
      <c r="AI8401" s="89">
        <v>240</v>
      </c>
    </row>
    <row r="8402" spans="1:35" s="89" customFormat="1" x14ac:dyDescent="0.45">
      <c r="A8402" s="89" t="s">
        <v>79</v>
      </c>
      <c r="B8402" s="89" t="s">
        <v>80</v>
      </c>
      <c r="C8402" s="89" t="s">
        <v>47</v>
      </c>
      <c r="D8402" s="90">
        <v>44923</v>
      </c>
      <c r="AC8402" s="89">
        <v>216</v>
      </c>
      <c r="AI8402" s="89">
        <v>240</v>
      </c>
    </row>
    <row r="8403" spans="1:35" s="89" customFormat="1" x14ac:dyDescent="0.45">
      <c r="A8403" s="89" t="s">
        <v>79</v>
      </c>
      <c r="B8403" s="89" t="s">
        <v>80</v>
      </c>
      <c r="C8403" s="89" t="s">
        <v>47</v>
      </c>
      <c r="D8403" s="90">
        <v>44924</v>
      </c>
      <c r="AC8403" s="89">
        <v>216</v>
      </c>
      <c r="AI8403" s="89">
        <v>240</v>
      </c>
    </row>
    <row r="8404" spans="1:35" s="89" customFormat="1" x14ac:dyDescent="0.45">
      <c r="A8404" s="89" t="s">
        <v>79</v>
      </c>
      <c r="B8404" s="89" t="s">
        <v>80</v>
      </c>
      <c r="C8404" s="89" t="s">
        <v>47</v>
      </c>
      <c r="D8404" s="90">
        <v>44925</v>
      </c>
      <c r="AC8404" s="89">
        <v>216</v>
      </c>
      <c r="AI8404" s="89">
        <v>240</v>
      </c>
    </row>
    <row r="8405" spans="1:35" s="89" customFormat="1" x14ac:dyDescent="0.45">
      <c r="A8405" s="89" t="s">
        <v>79</v>
      </c>
      <c r="B8405" s="89" t="s">
        <v>80</v>
      </c>
      <c r="C8405" s="89" t="s">
        <v>47</v>
      </c>
      <c r="D8405" s="90">
        <v>44926</v>
      </c>
      <c r="AC8405" s="89">
        <v>216</v>
      </c>
      <c r="AI8405" s="89">
        <v>240</v>
      </c>
    </row>
    <row r="8406" spans="1:35" s="89" customFormat="1" x14ac:dyDescent="0.45">
      <c r="A8406" s="89" t="s">
        <v>86</v>
      </c>
      <c r="B8406" s="89" t="s">
        <v>87</v>
      </c>
      <c r="C8406" s="89" t="s">
        <v>48</v>
      </c>
      <c r="D8406" s="90">
        <v>44562</v>
      </c>
      <c r="AC8406" s="89">
        <v>339.11829299999999</v>
      </c>
      <c r="AI8406" s="89">
        <v>339.118292</v>
      </c>
    </row>
    <row r="8407" spans="1:35" s="89" customFormat="1" x14ac:dyDescent="0.45">
      <c r="A8407" s="89" t="s">
        <v>86</v>
      </c>
      <c r="B8407" s="89" t="s">
        <v>87</v>
      </c>
      <c r="C8407" s="89" t="s">
        <v>48</v>
      </c>
      <c r="D8407" s="90">
        <v>44563</v>
      </c>
      <c r="AC8407" s="89">
        <v>339.11829299999999</v>
      </c>
      <c r="AI8407" s="89">
        <v>339.118292</v>
      </c>
    </row>
    <row r="8408" spans="1:35" s="89" customFormat="1" x14ac:dyDescent="0.45">
      <c r="A8408" s="89" t="s">
        <v>86</v>
      </c>
      <c r="B8408" s="89" t="s">
        <v>87</v>
      </c>
      <c r="C8408" s="89" t="s">
        <v>48</v>
      </c>
      <c r="D8408" s="90">
        <v>44564</v>
      </c>
      <c r="AC8408" s="89">
        <v>339.11829299999999</v>
      </c>
      <c r="AI8408" s="89">
        <v>339.118292</v>
      </c>
    </row>
    <row r="8409" spans="1:35" s="89" customFormat="1" x14ac:dyDescent="0.45">
      <c r="A8409" s="89" t="s">
        <v>86</v>
      </c>
      <c r="B8409" s="89" t="s">
        <v>87</v>
      </c>
      <c r="C8409" s="89" t="s">
        <v>48</v>
      </c>
      <c r="D8409" s="90">
        <v>44565</v>
      </c>
      <c r="AC8409" s="89">
        <v>339.11829299999999</v>
      </c>
      <c r="AI8409" s="89">
        <v>339.118292</v>
      </c>
    </row>
    <row r="8410" spans="1:35" s="89" customFormat="1" x14ac:dyDescent="0.45">
      <c r="A8410" s="89" t="s">
        <v>86</v>
      </c>
      <c r="B8410" s="89" t="s">
        <v>87</v>
      </c>
      <c r="C8410" s="89" t="s">
        <v>48</v>
      </c>
      <c r="D8410" s="90">
        <v>44566</v>
      </c>
      <c r="AC8410" s="89">
        <v>339.11829299999999</v>
      </c>
      <c r="AI8410" s="89">
        <v>339.118292</v>
      </c>
    </row>
    <row r="8411" spans="1:35" s="89" customFormat="1" x14ac:dyDescent="0.45">
      <c r="A8411" s="89" t="s">
        <v>86</v>
      </c>
      <c r="B8411" s="89" t="s">
        <v>87</v>
      </c>
      <c r="C8411" s="89" t="s">
        <v>48</v>
      </c>
      <c r="D8411" s="90">
        <v>44567</v>
      </c>
      <c r="AC8411" s="89">
        <v>339.11829299999999</v>
      </c>
      <c r="AI8411" s="89">
        <v>339.118292</v>
      </c>
    </row>
    <row r="8412" spans="1:35" s="89" customFormat="1" x14ac:dyDescent="0.45">
      <c r="A8412" s="89" t="s">
        <v>86</v>
      </c>
      <c r="B8412" s="89" t="s">
        <v>87</v>
      </c>
      <c r="C8412" s="89" t="s">
        <v>48</v>
      </c>
      <c r="D8412" s="90">
        <v>44568</v>
      </c>
      <c r="AC8412" s="89">
        <v>339.11829299999999</v>
      </c>
      <c r="AI8412" s="89">
        <v>339.118292</v>
      </c>
    </row>
    <row r="8413" spans="1:35" s="89" customFormat="1" x14ac:dyDescent="0.45">
      <c r="A8413" s="89" t="s">
        <v>86</v>
      </c>
      <c r="B8413" s="89" t="s">
        <v>87</v>
      </c>
      <c r="C8413" s="89" t="s">
        <v>48</v>
      </c>
      <c r="D8413" s="90">
        <v>44569</v>
      </c>
      <c r="AC8413" s="89">
        <v>339.11829299999999</v>
      </c>
      <c r="AI8413" s="89">
        <v>339.118292</v>
      </c>
    </row>
    <row r="8414" spans="1:35" s="89" customFormat="1" x14ac:dyDescent="0.45">
      <c r="A8414" s="89" t="s">
        <v>86</v>
      </c>
      <c r="B8414" s="89" t="s">
        <v>87</v>
      </c>
      <c r="C8414" s="89" t="s">
        <v>48</v>
      </c>
      <c r="D8414" s="90">
        <v>44570</v>
      </c>
      <c r="AC8414" s="89">
        <v>339.11829299999999</v>
      </c>
      <c r="AI8414" s="89">
        <v>339.118292</v>
      </c>
    </row>
    <row r="8415" spans="1:35" s="89" customFormat="1" x14ac:dyDescent="0.45">
      <c r="A8415" s="89" t="s">
        <v>86</v>
      </c>
      <c r="B8415" s="89" t="s">
        <v>87</v>
      </c>
      <c r="C8415" s="89" t="s">
        <v>48</v>
      </c>
      <c r="D8415" s="90">
        <v>44571</v>
      </c>
      <c r="AC8415" s="89">
        <v>339.11829299999999</v>
      </c>
      <c r="AI8415" s="89">
        <v>339.118292</v>
      </c>
    </row>
    <row r="8416" spans="1:35" s="89" customFormat="1" x14ac:dyDescent="0.45">
      <c r="A8416" s="89" t="s">
        <v>86</v>
      </c>
      <c r="B8416" s="89" t="s">
        <v>87</v>
      </c>
      <c r="C8416" s="89" t="s">
        <v>48</v>
      </c>
      <c r="D8416" s="90">
        <v>44572</v>
      </c>
      <c r="AC8416" s="89">
        <v>339.11829299999999</v>
      </c>
      <c r="AI8416" s="89">
        <v>339.118292</v>
      </c>
    </row>
    <row r="8417" spans="1:35" s="89" customFormat="1" x14ac:dyDescent="0.45">
      <c r="A8417" s="89" t="s">
        <v>86</v>
      </c>
      <c r="B8417" s="89" t="s">
        <v>87</v>
      </c>
      <c r="C8417" s="89" t="s">
        <v>48</v>
      </c>
      <c r="D8417" s="90">
        <v>44573</v>
      </c>
      <c r="AC8417" s="89">
        <v>339.11829299999999</v>
      </c>
      <c r="AI8417" s="89">
        <v>339.118292</v>
      </c>
    </row>
    <row r="8418" spans="1:35" s="89" customFormat="1" x14ac:dyDescent="0.45">
      <c r="A8418" s="89" t="s">
        <v>86</v>
      </c>
      <c r="B8418" s="89" t="s">
        <v>87</v>
      </c>
      <c r="C8418" s="89" t="s">
        <v>48</v>
      </c>
      <c r="D8418" s="90">
        <v>44574</v>
      </c>
      <c r="AC8418" s="89">
        <v>339.11829299999999</v>
      </c>
      <c r="AI8418" s="89">
        <v>339.118292</v>
      </c>
    </row>
    <row r="8419" spans="1:35" s="89" customFormat="1" x14ac:dyDescent="0.45">
      <c r="A8419" s="89" t="s">
        <v>86</v>
      </c>
      <c r="B8419" s="89" t="s">
        <v>87</v>
      </c>
      <c r="C8419" s="89" t="s">
        <v>48</v>
      </c>
      <c r="D8419" s="90">
        <v>44575</v>
      </c>
      <c r="AC8419" s="89">
        <v>339.11829299999999</v>
      </c>
      <c r="AI8419" s="89">
        <v>339.118292</v>
      </c>
    </row>
    <row r="8420" spans="1:35" s="89" customFormat="1" x14ac:dyDescent="0.45">
      <c r="A8420" s="89" t="s">
        <v>86</v>
      </c>
      <c r="B8420" s="89" t="s">
        <v>87</v>
      </c>
      <c r="C8420" s="89" t="s">
        <v>48</v>
      </c>
      <c r="D8420" s="90">
        <v>44576</v>
      </c>
      <c r="AC8420" s="89">
        <v>339.11829299999999</v>
      </c>
      <c r="AI8420" s="89">
        <v>339.118292</v>
      </c>
    </row>
    <row r="8421" spans="1:35" s="89" customFormat="1" x14ac:dyDescent="0.45">
      <c r="A8421" s="89" t="s">
        <v>86</v>
      </c>
      <c r="B8421" s="89" t="s">
        <v>87</v>
      </c>
      <c r="C8421" s="89" t="s">
        <v>48</v>
      </c>
      <c r="D8421" s="90">
        <v>44577</v>
      </c>
      <c r="AC8421" s="89">
        <v>339.11829299999999</v>
      </c>
      <c r="AI8421" s="89">
        <v>339.118292</v>
      </c>
    </row>
    <row r="8422" spans="1:35" s="89" customFormat="1" x14ac:dyDescent="0.45">
      <c r="A8422" s="89" t="s">
        <v>86</v>
      </c>
      <c r="B8422" s="89" t="s">
        <v>87</v>
      </c>
      <c r="C8422" s="89" t="s">
        <v>48</v>
      </c>
      <c r="D8422" s="90">
        <v>44578</v>
      </c>
      <c r="AC8422" s="89">
        <v>339.11829299999999</v>
      </c>
      <c r="AI8422" s="89">
        <v>339.118292</v>
      </c>
    </row>
    <row r="8423" spans="1:35" s="89" customFormat="1" x14ac:dyDescent="0.45">
      <c r="A8423" s="89" t="s">
        <v>86</v>
      </c>
      <c r="B8423" s="89" t="s">
        <v>87</v>
      </c>
      <c r="C8423" s="89" t="s">
        <v>48</v>
      </c>
      <c r="D8423" s="90">
        <v>44579</v>
      </c>
      <c r="AC8423" s="89">
        <v>339.11829299999999</v>
      </c>
      <c r="AI8423" s="89">
        <v>339.118292</v>
      </c>
    </row>
    <row r="8424" spans="1:35" s="89" customFormat="1" x14ac:dyDescent="0.45">
      <c r="A8424" s="89" t="s">
        <v>86</v>
      </c>
      <c r="B8424" s="89" t="s">
        <v>87</v>
      </c>
      <c r="C8424" s="89" t="s">
        <v>48</v>
      </c>
      <c r="D8424" s="90">
        <v>44580</v>
      </c>
      <c r="AC8424" s="89">
        <v>339.11829299999999</v>
      </c>
      <c r="AI8424" s="89">
        <v>339.118292</v>
      </c>
    </row>
    <row r="8425" spans="1:35" s="89" customFormat="1" x14ac:dyDescent="0.45">
      <c r="A8425" s="89" t="s">
        <v>86</v>
      </c>
      <c r="B8425" s="89" t="s">
        <v>87</v>
      </c>
      <c r="C8425" s="89" t="s">
        <v>48</v>
      </c>
      <c r="D8425" s="90">
        <v>44581</v>
      </c>
      <c r="AC8425" s="89">
        <v>339.11829299999999</v>
      </c>
      <c r="AI8425" s="89">
        <v>339.118292</v>
      </c>
    </row>
    <row r="8426" spans="1:35" s="89" customFormat="1" x14ac:dyDescent="0.45">
      <c r="A8426" s="89" t="s">
        <v>86</v>
      </c>
      <c r="B8426" s="89" t="s">
        <v>87</v>
      </c>
      <c r="C8426" s="89" t="s">
        <v>48</v>
      </c>
      <c r="D8426" s="90">
        <v>44582</v>
      </c>
      <c r="AC8426" s="89">
        <v>339.11829299999999</v>
      </c>
      <c r="AI8426" s="89">
        <v>339.118292</v>
      </c>
    </row>
    <row r="8427" spans="1:35" s="89" customFormat="1" x14ac:dyDescent="0.45">
      <c r="A8427" s="89" t="s">
        <v>86</v>
      </c>
      <c r="B8427" s="89" t="s">
        <v>87</v>
      </c>
      <c r="C8427" s="89" t="s">
        <v>48</v>
      </c>
      <c r="D8427" s="90">
        <v>44583</v>
      </c>
      <c r="AC8427" s="89">
        <v>339.11829299999999</v>
      </c>
      <c r="AI8427" s="89">
        <v>339.118292</v>
      </c>
    </row>
    <row r="8428" spans="1:35" s="89" customFormat="1" x14ac:dyDescent="0.45">
      <c r="A8428" s="89" t="s">
        <v>86</v>
      </c>
      <c r="B8428" s="89" t="s">
        <v>87</v>
      </c>
      <c r="C8428" s="89" t="s">
        <v>48</v>
      </c>
      <c r="D8428" s="90">
        <v>44584</v>
      </c>
      <c r="AC8428" s="89">
        <v>339.11829299999999</v>
      </c>
      <c r="AI8428" s="89">
        <v>339.118292</v>
      </c>
    </row>
    <row r="8429" spans="1:35" s="89" customFormat="1" x14ac:dyDescent="0.45">
      <c r="A8429" s="89" t="s">
        <v>86</v>
      </c>
      <c r="B8429" s="89" t="s">
        <v>87</v>
      </c>
      <c r="C8429" s="89" t="s">
        <v>48</v>
      </c>
      <c r="D8429" s="90">
        <v>44585</v>
      </c>
      <c r="AC8429" s="89">
        <v>339.11829299999999</v>
      </c>
      <c r="AI8429" s="89">
        <v>339.118292</v>
      </c>
    </row>
    <row r="8430" spans="1:35" s="89" customFormat="1" x14ac:dyDescent="0.45">
      <c r="A8430" s="89" t="s">
        <v>86</v>
      </c>
      <c r="B8430" s="89" t="s">
        <v>87</v>
      </c>
      <c r="C8430" s="89" t="s">
        <v>48</v>
      </c>
      <c r="D8430" s="90">
        <v>44586</v>
      </c>
      <c r="AC8430" s="89">
        <v>339.11829299999999</v>
      </c>
      <c r="AI8430" s="89">
        <v>339.118292</v>
      </c>
    </row>
    <row r="8431" spans="1:35" s="89" customFormat="1" x14ac:dyDescent="0.45">
      <c r="A8431" s="89" t="s">
        <v>86</v>
      </c>
      <c r="B8431" s="89" t="s">
        <v>87</v>
      </c>
      <c r="C8431" s="89" t="s">
        <v>48</v>
      </c>
      <c r="D8431" s="90">
        <v>44587</v>
      </c>
      <c r="AC8431" s="89">
        <v>339.11829299999999</v>
      </c>
      <c r="AI8431" s="89">
        <v>339.118292</v>
      </c>
    </row>
    <row r="8432" spans="1:35" s="89" customFormat="1" x14ac:dyDescent="0.45">
      <c r="A8432" s="89" t="s">
        <v>86</v>
      </c>
      <c r="B8432" s="89" t="s">
        <v>87</v>
      </c>
      <c r="C8432" s="89" t="s">
        <v>48</v>
      </c>
      <c r="D8432" s="90">
        <v>44588</v>
      </c>
      <c r="AC8432" s="89">
        <v>339.11829299999999</v>
      </c>
      <c r="AI8432" s="89">
        <v>339.118292</v>
      </c>
    </row>
    <row r="8433" spans="1:35" s="89" customFormat="1" x14ac:dyDescent="0.45">
      <c r="A8433" s="89" t="s">
        <v>86</v>
      </c>
      <c r="B8433" s="89" t="s">
        <v>87</v>
      </c>
      <c r="C8433" s="89" t="s">
        <v>48</v>
      </c>
      <c r="D8433" s="90">
        <v>44589</v>
      </c>
      <c r="AC8433" s="89">
        <v>339.11829299999999</v>
      </c>
      <c r="AI8433" s="89">
        <v>339.118292</v>
      </c>
    </row>
    <row r="8434" spans="1:35" s="89" customFormat="1" x14ac:dyDescent="0.45">
      <c r="A8434" s="89" t="s">
        <v>86</v>
      </c>
      <c r="B8434" s="89" t="s">
        <v>87</v>
      </c>
      <c r="C8434" s="89" t="s">
        <v>48</v>
      </c>
      <c r="D8434" s="90">
        <v>44590</v>
      </c>
      <c r="AC8434" s="89">
        <v>339.11829299999999</v>
      </c>
      <c r="AI8434" s="89">
        <v>339.118292</v>
      </c>
    </row>
    <row r="8435" spans="1:35" s="89" customFormat="1" x14ac:dyDescent="0.45">
      <c r="A8435" s="89" t="s">
        <v>86</v>
      </c>
      <c r="B8435" s="89" t="s">
        <v>87</v>
      </c>
      <c r="C8435" s="89" t="s">
        <v>48</v>
      </c>
      <c r="D8435" s="90">
        <v>44591</v>
      </c>
      <c r="AC8435" s="89">
        <v>339.11829299999999</v>
      </c>
      <c r="AI8435" s="89">
        <v>339.118292</v>
      </c>
    </row>
    <row r="8436" spans="1:35" s="89" customFormat="1" x14ac:dyDescent="0.45">
      <c r="A8436" s="89" t="s">
        <v>86</v>
      </c>
      <c r="B8436" s="89" t="s">
        <v>87</v>
      </c>
      <c r="C8436" s="89" t="s">
        <v>48</v>
      </c>
      <c r="D8436" s="90">
        <v>44592</v>
      </c>
      <c r="AC8436" s="89">
        <v>339.11829299999999</v>
      </c>
      <c r="AI8436" s="89">
        <v>339.118292</v>
      </c>
    </row>
    <row r="8437" spans="1:35" s="89" customFormat="1" x14ac:dyDescent="0.45">
      <c r="A8437" s="89" t="s">
        <v>86</v>
      </c>
      <c r="B8437" s="89" t="s">
        <v>87</v>
      </c>
      <c r="C8437" s="89" t="s">
        <v>48</v>
      </c>
      <c r="D8437" s="90">
        <v>44593</v>
      </c>
      <c r="AC8437" s="89">
        <v>339.11829299999999</v>
      </c>
      <c r="AI8437" s="89">
        <v>339.118292</v>
      </c>
    </row>
    <row r="8438" spans="1:35" s="89" customFormat="1" x14ac:dyDescent="0.45">
      <c r="A8438" s="89" t="s">
        <v>86</v>
      </c>
      <c r="B8438" s="89" t="s">
        <v>87</v>
      </c>
      <c r="C8438" s="89" t="s">
        <v>48</v>
      </c>
      <c r="D8438" s="90">
        <v>44594</v>
      </c>
      <c r="AC8438" s="89">
        <v>339.11829299999999</v>
      </c>
      <c r="AI8438" s="89">
        <v>339.118292</v>
      </c>
    </row>
    <row r="8439" spans="1:35" s="89" customFormat="1" x14ac:dyDescent="0.45">
      <c r="A8439" s="89" t="s">
        <v>86</v>
      </c>
      <c r="B8439" s="89" t="s">
        <v>87</v>
      </c>
      <c r="C8439" s="89" t="s">
        <v>48</v>
      </c>
      <c r="D8439" s="90">
        <v>44595</v>
      </c>
      <c r="AC8439" s="89">
        <v>339.11829299999999</v>
      </c>
      <c r="AI8439" s="89">
        <v>339.118292</v>
      </c>
    </row>
    <row r="8440" spans="1:35" s="89" customFormat="1" x14ac:dyDescent="0.45">
      <c r="A8440" s="89" t="s">
        <v>86</v>
      </c>
      <c r="B8440" s="89" t="s">
        <v>87</v>
      </c>
      <c r="C8440" s="89" t="s">
        <v>48</v>
      </c>
      <c r="D8440" s="90">
        <v>44596</v>
      </c>
      <c r="AC8440" s="89">
        <v>339.11829299999999</v>
      </c>
      <c r="AI8440" s="89">
        <v>339.118292</v>
      </c>
    </row>
    <row r="8441" spans="1:35" s="89" customFormat="1" x14ac:dyDescent="0.45">
      <c r="A8441" s="89" t="s">
        <v>86</v>
      </c>
      <c r="B8441" s="89" t="s">
        <v>87</v>
      </c>
      <c r="C8441" s="89" t="s">
        <v>48</v>
      </c>
      <c r="D8441" s="90">
        <v>44597</v>
      </c>
      <c r="AC8441" s="89">
        <v>339.11829299999999</v>
      </c>
      <c r="AI8441" s="89">
        <v>339.118292</v>
      </c>
    </row>
    <row r="8442" spans="1:35" s="89" customFormat="1" x14ac:dyDescent="0.45">
      <c r="A8442" s="89" t="s">
        <v>86</v>
      </c>
      <c r="B8442" s="89" t="s">
        <v>87</v>
      </c>
      <c r="C8442" s="89" t="s">
        <v>48</v>
      </c>
      <c r="D8442" s="90">
        <v>44598</v>
      </c>
      <c r="AC8442" s="89">
        <v>339.11829299999999</v>
      </c>
      <c r="AI8442" s="89">
        <v>339.118292</v>
      </c>
    </row>
    <row r="8443" spans="1:35" s="89" customFormat="1" x14ac:dyDescent="0.45">
      <c r="A8443" s="89" t="s">
        <v>86</v>
      </c>
      <c r="B8443" s="89" t="s">
        <v>87</v>
      </c>
      <c r="C8443" s="89" t="s">
        <v>48</v>
      </c>
      <c r="D8443" s="90">
        <v>44599</v>
      </c>
      <c r="AC8443" s="89">
        <v>339.11829299999999</v>
      </c>
      <c r="AI8443" s="89">
        <v>339.118292</v>
      </c>
    </row>
    <row r="8444" spans="1:35" s="89" customFormat="1" x14ac:dyDescent="0.45">
      <c r="A8444" s="89" t="s">
        <v>86</v>
      </c>
      <c r="B8444" s="89" t="s">
        <v>87</v>
      </c>
      <c r="C8444" s="89" t="s">
        <v>48</v>
      </c>
      <c r="D8444" s="90">
        <v>44600</v>
      </c>
      <c r="AC8444" s="89">
        <v>339.11829299999999</v>
      </c>
      <c r="AI8444" s="89">
        <v>339.118292</v>
      </c>
    </row>
    <row r="8445" spans="1:35" s="89" customFormat="1" x14ac:dyDescent="0.45">
      <c r="A8445" s="89" t="s">
        <v>86</v>
      </c>
      <c r="B8445" s="89" t="s">
        <v>87</v>
      </c>
      <c r="C8445" s="89" t="s">
        <v>48</v>
      </c>
      <c r="D8445" s="90">
        <v>44601</v>
      </c>
      <c r="AC8445" s="89">
        <v>339.11829299999999</v>
      </c>
      <c r="AI8445" s="89">
        <v>339.118292</v>
      </c>
    </row>
    <row r="8446" spans="1:35" s="89" customFormat="1" x14ac:dyDescent="0.45">
      <c r="A8446" s="89" t="s">
        <v>86</v>
      </c>
      <c r="B8446" s="89" t="s">
        <v>87</v>
      </c>
      <c r="C8446" s="89" t="s">
        <v>48</v>
      </c>
      <c r="D8446" s="90">
        <v>44602</v>
      </c>
      <c r="AC8446" s="89">
        <v>339.11829299999999</v>
      </c>
      <c r="AI8446" s="89">
        <v>339.118292</v>
      </c>
    </row>
    <row r="8447" spans="1:35" s="89" customFormat="1" x14ac:dyDescent="0.45">
      <c r="A8447" s="89" t="s">
        <v>86</v>
      </c>
      <c r="B8447" s="89" t="s">
        <v>87</v>
      </c>
      <c r="C8447" s="89" t="s">
        <v>48</v>
      </c>
      <c r="D8447" s="90">
        <v>44603</v>
      </c>
      <c r="AC8447" s="89">
        <v>339.11829299999999</v>
      </c>
      <c r="AI8447" s="89">
        <v>339.118292</v>
      </c>
    </row>
    <row r="8448" spans="1:35" s="89" customFormat="1" x14ac:dyDescent="0.45">
      <c r="A8448" s="89" t="s">
        <v>86</v>
      </c>
      <c r="B8448" s="89" t="s">
        <v>87</v>
      </c>
      <c r="C8448" s="89" t="s">
        <v>48</v>
      </c>
      <c r="D8448" s="90">
        <v>44604</v>
      </c>
      <c r="AC8448" s="89">
        <v>339.11829299999999</v>
      </c>
      <c r="AI8448" s="89">
        <v>339.118292</v>
      </c>
    </row>
    <row r="8449" spans="1:35" s="89" customFormat="1" x14ac:dyDescent="0.45">
      <c r="A8449" s="89" t="s">
        <v>86</v>
      </c>
      <c r="B8449" s="89" t="s">
        <v>87</v>
      </c>
      <c r="C8449" s="89" t="s">
        <v>48</v>
      </c>
      <c r="D8449" s="90">
        <v>44605</v>
      </c>
      <c r="AC8449" s="89">
        <v>339.11829299999999</v>
      </c>
      <c r="AI8449" s="89">
        <v>339.118292</v>
      </c>
    </row>
    <row r="8450" spans="1:35" s="89" customFormat="1" x14ac:dyDescent="0.45">
      <c r="A8450" s="89" t="s">
        <v>86</v>
      </c>
      <c r="B8450" s="89" t="s">
        <v>87</v>
      </c>
      <c r="C8450" s="89" t="s">
        <v>48</v>
      </c>
      <c r="D8450" s="90">
        <v>44606</v>
      </c>
      <c r="AC8450" s="89">
        <v>339.11829299999999</v>
      </c>
      <c r="AI8450" s="89">
        <v>339.118292</v>
      </c>
    </row>
    <row r="8451" spans="1:35" s="89" customFormat="1" x14ac:dyDescent="0.45">
      <c r="A8451" s="89" t="s">
        <v>86</v>
      </c>
      <c r="B8451" s="89" t="s">
        <v>87</v>
      </c>
      <c r="C8451" s="89" t="s">
        <v>48</v>
      </c>
      <c r="D8451" s="90">
        <v>44607</v>
      </c>
      <c r="AC8451" s="89">
        <v>339.11829299999999</v>
      </c>
      <c r="AI8451" s="89">
        <v>339.118292</v>
      </c>
    </row>
    <row r="8452" spans="1:35" s="89" customFormat="1" x14ac:dyDescent="0.45">
      <c r="A8452" s="89" t="s">
        <v>86</v>
      </c>
      <c r="B8452" s="89" t="s">
        <v>87</v>
      </c>
      <c r="C8452" s="89" t="s">
        <v>48</v>
      </c>
      <c r="D8452" s="90">
        <v>44608</v>
      </c>
      <c r="AC8452" s="89">
        <v>339.11829299999999</v>
      </c>
      <c r="AI8452" s="89">
        <v>339.118292</v>
      </c>
    </row>
    <row r="8453" spans="1:35" s="89" customFormat="1" x14ac:dyDescent="0.45">
      <c r="A8453" s="89" t="s">
        <v>86</v>
      </c>
      <c r="B8453" s="89" t="s">
        <v>87</v>
      </c>
      <c r="C8453" s="89" t="s">
        <v>48</v>
      </c>
      <c r="D8453" s="90">
        <v>44609</v>
      </c>
      <c r="AC8453" s="89">
        <v>339.11829299999999</v>
      </c>
      <c r="AI8453" s="89">
        <v>339.118292</v>
      </c>
    </row>
    <row r="8454" spans="1:35" s="89" customFormat="1" x14ac:dyDescent="0.45">
      <c r="A8454" s="89" t="s">
        <v>86</v>
      </c>
      <c r="B8454" s="89" t="s">
        <v>87</v>
      </c>
      <c r="C8454" s="89" t="s">
        <v>48</v>
      </c>
      <c r="D8454" s="90">
        <v>44610</v>
      </c>
      <c r="AC8454" s="89">
        <v>339.11829299999999</v>
      </c>
      <c r="AI8454" s="89">
        <v>339.118292</v>
      </c>
    </row>
    <row r="8455" spans="1:35" s="89" customFormat="1" x14ac:dyDescent="0.45">
      <c r="A8455" s="89" t="s">
        <v>86</v>
      </c>
      <c r="B8455" s="89" t="s">
        <v>87</v>
      </c>
      <c r="C8455" s="89" t="s">
        <v>48</v>
      </c>
      <c r="D8455" s="90">
        <v>44611</v>
      </c>
      <c r="AC8455" s="89">
        <v>339.11829299999999</v>
      </c>
      <c r="AI8455" s="89">
        <v>339.118292</v>
      </c>
    </row>
    <row r="8456" spans="1:35" s="89" customFormat="1" x14ac:dyDescent="0.45">
      <c r="A8456" s="89" t="s">
        <v>86</v>
      </c>
      <c r="B8456" s="89" t="s">
        <v>87</v>
      </c>
      <c r="C8456" s="89" t="s">
        <v>48</v>
      </c>
      <c r="D8456" s="90">
        <v>44612</v>
      </c>
      <c r="AC8456" s="89">
        <v>339.11829299999999</v>
      </c>
      <c r="AI8456" s="89">
        <v>339.118292</v>
      </c>
    </row>
    <row r="8457" spans="1:35" s="89" customFormat="1" x14ac:dyDescent="0.45">
      <c r="A8457" s="89" t="s">
        <v>86</v>
      </c>
      <c r="B8457" s="89" t="s">
        <v>87</v>
      </c>
      <c r="C8457" s="89" t="s">
        <v>48</v>
      </c>
      <c r="D8457" s="90">
        <v>44613</v>
      </c>
      <c r="AC8457" s="89">
        <v>339.11829299999999</v>
      </c>
      <c r="AI8457" s="89">
        <v>339.118292</v>
      </c>
    </row>
    <row r="8458" spans="1:35" s="89" customFormat="1" x14ac:dyDescent="0.45">
      <c r="A8458" s="89" t="s">
        <v>86</v>
      </c>
      <c r="B8458" s="89" t="s">
        <v>87</v>
      </c>
      <c r="C8458" s="89" t="s">
        <v>48</v>
      </c>
      <c r="D8458" s="90">
        <v>44614</v>
      </c>
      <c r="AC8458" s="89">
        <v>339.11829299999999</v>
      </c>
      <c r="AI8458" s="89">
        <v>339.118292</v>
      </c>
    </row>
    <row r="8459" spans="1:35" s="89" customFormat="1" x14ac:dyDescent="0.45">
      <c r="A8459" s="89" t="s">
        <v>86</v>
      </c>
      <c r="B8459" s="89" t="s">
        <v>87</v>
      </c>
      <c r="C8459" s="89" t="s">
        <v>48</v>
      </c>
      <c r="D8459" s="90">
        <v>44615</v>
      </c>
      <c r="AC8459" s="89">
        <v>339.11829299999999</v>
      </c>
      <c r="AI8459" s="89">
        <v>339.118292</v>
      </c>
    </row>
    <row r="8460" spans="1:35" s="89" customFormat="1" x14ac:dyDescent="0.45">
      <c r="A8460" s="89" t="s">
        <v>86</v>
      </c>
      <c r="B8460" s="89" t="s">
        <v>87</v>
      </c>
      <c r="C8460" s="89" t="s">
        <v>48</v>
      </c>
      <c r="D8460" s="90">
        <v>44616</v>
      </c>
      <c r="AC8460" s="89">
        <v>339.11829299999999</v>
      </c>
      <c r="AI8460" s="89">
        <v>339.118292</v>
      </c>
    </row>
    <row r="8461" spans="1:35" s="89" customFormat="1" x14ac:dyDescent="0.45">
      <c r="A8461" s="89" t="s">
        <v>86</v>
      </c>
      <c r="B8461" s="89" t="s">
        <v>87</v>
      </c>
      <c r="C8461" s="89" t="s">
        <v>48</v>
      </c>
      <c r="D8461" s="90">
        <v>44617</v>
      </c>
      <c r="AC8461" s="89">
        <v>339.11829299999999</v>
      </c>
      <c r="AI8461" s="89">
        <v>339.118292</v>
      </c>
    </row>
    <row r="8462" spans="1:35" s="89" customFormat="1" x14ac:dyDescent="0.45">
      <c r="A8462" s="89" t="s">
        <v>86</v>
      </c>
      <c r="B8462" s="89" t="s">
        <v>87</v>
      </c>
      <c r="C8462" s="89" t="s">
        <v>48</v>
      </c>
      <c r="D8462" s="90">
        <v>44618</v>
      </c>
      <c r="AC8462" s="89">
        <v>339.11829299999999</v>
      </c>
      <c r="AI8462" s="89">
        <v>339.118292</v>
      </c>
    </row>
    <row r="8463" spans="1:35" s="89" customFormat="1" x14ac:dyDescent="0.45">
      <c r="A8463" s="89" t="s">
        <v>86</v>
      </c>
      <c r="B8463" s="89" t="s">
        <v>87</v>
      </c>
      <c r="C8463" s="89" t="s">
        <v>48</v>
      </c>
      <c r="D8463" s="90">
        <v>44619</v>
      </c>
      <c r="AC8463" s="89">
        <v>339.11829299999999</v>
      </c>
      <c r="AI8463" s="89">
        <v>339.118292</v>
      </c>
    </row>
    <row r="8464" spans="1:35" s="89" customFormat="1" x14ac:dyDescent="0.45">
      <c r="A8464" s="89" t="s">
        <v>86</v>
      </c>
      <c r="B8464" s="89" t="s">
        <v>87</v>
      </c>
      <c r="C8464" s="89" t="s">
        <v>48</v>
      </c>
      <c r="D8464" s="90">
        <v>44620</v>
      </c>
      <c r="AC8464" s="89">
        <v>339.11829299999999</v>
      </c>
      <c r="AI8464" s="89">
        <v>339.118292</v>
      </c>
    </row>
    <row r="8465" spans="1:35" s="89" customFormat="1" x14ac:dyDescent="0.45">
      <c r="A8465" s="89" t="s">
        <v>86</v>
      </c>
      <c r="B8465" s="89" t="s">
        <v>87</v>
      </c>
      <c r="C8465" s="89" t="s">
        <v>48</v>
      </c>
      <c r="D8465" s="90">
        <v>44621</v>
      </c>
      <c r="AC8465" s="89">
        <v>339.11829299999999</v>
      </c>
      <c r="AI8465" s="89">
        <v>339.118292</v>
      </c>
    </row>
    <row r="8466" spans="1:35" s="89" customFormat="1" x14ac:dyDescent="0.45">
      <c r="A8466" s="89" t="s">
        <v>86</v>
      </c>
      <c r="B8466" s="89" t="s">
        <v>87</v>
      </c>
      <c r="C8466" s="89" t="s">
        <v>48</v>
      </c>
      <c r="D8466" s="90">
        <v>44622</v>
      </c>
      <c r="AC8466" s="89">
        <v>339.11829299999999</v>
      </c>
      <c r="AI8466" s="89">
        <v>339.118292</v>
      </c>
    </row>
    <row r="8467" spans="1:35" s="89" customFormat="1" x14ac:dyDescent="0.45">
      <c r="A8467" s="89" t="s">
        <v>86</v>
      </c>
      <c r="B8467" s="89" t="s">
        <v>87</v>
      </c>
      <c r="C8467" s="89" t="s">
        <v>48</v>
      </c>
      <c r="D8467" s="90">
        <v>44623</v>
      </c>
      <c r="AC8467" s="89">
        <v>339.11829299999999</v>
      </c>
      <c r="AI8467" s="89">
        <v>339.118292</v>
      </c>
    </row>
    <row r="8468" spans="1:35" s="89" customFormat="1" x14ac:dyDescent="0.45">
      <c r="A8468" s="89" t="s">
        <v>86</v>
      </c>
      <c r="B8468" s="89" t="s">
        <v>87</v>
      </c>
      <c r="C8468" s="89" t="s">
        <v>48</v>
      </c>
      <c r="D8468" s="90">
        <v>44624</v>
      </c>
      <c r="AC8468" s="89">
        <v>339.11829299999999</v>
      </c>
      <c r="AI8468" s="89">
        <v>339.118292</v>
      </c>
    </row>
    <row r="8469" spans="1:35" s="89" customFormat="1" x14ac:dyDescent="0.45">
      <c r="A8469" s="89" t="s">
        <v>86</v>
      </c>
      <c r="B8469" s="89" t="s">
        <v>87</v>
      </c>
      <c r="C8469" s="89" t="s">
        <v>48</v>
      </c>
      <c r="D8469" s="90">
        <v>44625</v>
      </c>
      <c r="AC8469" s="89">
        <v>339.11829299999999</v>
      </c>
      <c r="AI8469" s="89">
        <v>339.118292</v>
      </c>
    </row>
    <row r="8470" spans="1:35" s="89" customFormat="1" x14ac:dyDescent="0.45">
      <c r="A8470" s="89" t="s">
        <v>86</v>
      </c>
      <c r="B8470" s="89" t="s">
        <v>87</v>
      </c>
      <c r="C8470" s="89" t="s">
        <v>48</v>
      </c>
      <c r="D8470" s="90">
        <v>44626</v>
      </c>
      <c r="AC8470" s="89">
        <v>339.11829299999999</v>
      </c>
      <c r="AI8470" s="89">
        <v>339.118292</v>
      </c>
    </row>
    <row r="8471" spans="1:35" s="89" customFormat="1" x14ac:dyDescent="0.45">
      <c r="A8471" s="89" t="s">
        <v>86</v>
      </c>
      <c r="B8471" s="89" t="s">
        <v>87</v>
      </c>
      <c r="C8471" s="89" t="s">
        <v>48</v>
      </c>
      <c r="D8471" s="90">
        <v>44627</v>
      </c>
      <c r="AC8471" s="89">
        <v>339.11829299999999</v>
      </c>
      <c r="AI8471" s="89">
        <v>339.118292</v>
      </c>
    </row>
    <row r="8472" spans="1:35" s="89" customFormat="1" x14ac:dyDescent="0.45">
      <c r="A8472" s="89" t="s">
        <v>86</v>
      </c>
      <c r="B8472" s="89" t="s">
        <v>87</v>
      </c>
      <c r="C8472" s="89" t="s">
        <v>48</v>
      </c>
      <c r="D8472" s="90">
        <v>44628</v>
      </c>
      <c r="AC8472" s="89">
        <v>339.11829299999999</v>
      </c>
      <c r="AI8472" s="89">
        <v>339.118292</v>
      </c>
    </row>
    <row r="8473" spans="1:35" s="89" customFormat="1" x14ac:dyDescent="0.45">
      <c r="A8473" s="89" t="s">
        <v>86</v>
      </c>
      <c r="B8473" s="89" t="s">
        <v>87</v>
      </c>
      <c r="C8473" s="89" t="s">
        <v>48</v>
      </c>
      <c r="D8473" s="90">
        <v>44629</v>
      </c>
      <c r="AC8473" s="89">
        <v>339.11829299999999</v>
      </c>
      <c r="AI8473" s="89">
        <v>339.118292</v>
      </c>
    </row>
    <row r="8474" spans="1:35" s="89" customFormat="1" x14ac:dyDescent="0.45">
      <c r="A8474" s="89" t="s">
        <v>86</v>
      </c>
      <c r="B8474" s="89" t="s">
        <v>87</v>
      </c>
      <c r="C8474" s="89" t="s">
        <v>48</v>
      </c>
      <c r="D8474" s="90">
        <v>44630</v>
      </c>
      <c r="AC8474" s="89">
        <v>339.11829299999999</v>
      </c>
      <c r="AI8474" s="89">
        <v>339.118292</v>
      </c>
    </row>
    <row r="8475" spans="1:35" s="89" customFormat="1" x14ac:dyDescent="0.45">
      <c r="A8475" s="89" t="s">
        <v>86</v>
      </c>
      <c r="B8475" s="89" t="s">
        <v>87</v>
      </c>
      <c r="C8475" s="89" t="s">
        <v>48</v>
      </c>
      <c r="D8475" s="90">
        <v>44631</v>
      </c>
      <c r="AC8475" s="89">
        <v>339.11829299999999</v>
      </c>
      <c r="AI8475" s="89">
        <v>339.118292</v>
      </c>
    </row>
    <row r="8476" spans="1:35" s="89" customFormat="1" x14ac:dyDescent="0.45">
      <c r="A8476" s="89" t="s">
        <v>86</v>
      </c>
      <c r="B8476" s="89" t="s">
        <v>87</v>
      </c>
      <c r="C8476" s="89" t="s">
        <v>48</v>
      </c>
      <c r="D8476" s="90">
        <v>44632</v>
      </c>
      <c r="AC8476" s="89">
        <v>339.11829299999999</v>
      </c>
      <c r="AI8476" s="89">
        <v>339.118292</v>
      </c>
    </row>
    <row r="8477" spans="1:35" s="89" customFormat="1" x14ac:dyDescent="0.45">
      <c r="A8477" s="89" t="s">
        <v>86</v>
      </c>
      <c r="B8477" s="89" t="s">
        <v>87</v>
      </c>
      <c r="C8477" s="89" t="s">
        <v>48</v>
      </c>
      <c r="D8477" s="90">
        <v>44633</v>
      </c>
      <c r="AC8477" s="89">
        <v>339.11829299999999</v>
      </c>
      <c r="AI8477" s="89">
        <v>339.118292</v>
      </c>
    </row>
    <row r="8478" spans="1:35" s="89" customFormat="1" x14ac:dyDescent="0.45">
      <c r="A8478" s="89" t="s">
        <v>86</v>
      </c>
      <c r="B8478" s="89" t="s">
        <v>87</v>
      </c>
      <c r="C8478" s="89" t="s">
        <v>48</v>
      </c>
      <c r="D8478" s="90">
        <v>44634</v>
      </c>
      <c r="AC8478" s="89">
        <v>339.11829299999999</v>
      </c>
      <c r="AI8478" s="89">
        <v>339.118292</v>
      </c>
    </row>
    <row r="8479" spans="1:35" s="89" customFormat="1" x14ac:dyDescent="0.45">
      <c r="A8479" s="89" t="s">
        <v>86</v>
      </c>
      <c r="B8479" s="89" t="s">
        <v>87</v>
      </c>
      <c r="C8479" s="89" t="s">
        <v>48</v>
      </c>
      <c r="D8479" s="90">
        <v>44635</v>
      </c>
      <c r="AC8479" s="89">
        <v>339.11829299999999</v>
      </c>
      <c r="AI8479" s="89">
        <v>339.118292</v>
      </c>
    </row>
    <row r="8480" spans="1:35" s="89" customFormat="1" x14ac:dyDescent="0.45">
      <c r="A8480" s="89" t="s">
        <v>86</v>
      </c>
      <c r="B8480" s="89" t="s">
        <v>87</v>
      </c>
      <c r="C8480" s="89" t="s">
        <v>48</v>
      </c>
      <c r="D8480" s="90">
        <v>44636</v>
      </c>
      <c r="AC8480" s="89">
        <v>339.11829299999999</v>
      </c>
      <c r="AI8480" s="89">
        <v>339.118292</v>
      </c>
    </row>
    <row r="8481" spans="1:35" s="89" customFormat="1" x14ac:dyDescent="0.45">
      <c r="A8481" s="89" t="s">
        <v>86</v>
      </c>
      <c r="B8481" s="89" t="s">
        <v>87</v>
      </c>
      <c r="C8481" s="89" t="s">
        <v>48</v>
      </c>
      <c r="D8481" s="90">
        <v>44637</v>
      </c>
      <c r="AC8481" s="89">
        <v>339.11829299999999</v>
      </c>
      <c r="AI8481" s="89">
        <v>339.118292</v>
      </c>
    </row>
    <row r="8482" spans="1:35" s="89" customFormat="1" x14ac:dyDescent="0.45">
      <c r="A8482" s="89" t="s">
        <v>86</v>
      </c>
      <c r="B8482" s="89" t="s">
        <v>87</v>
      </c>
      <c r="C8482" s="89" t="s">
        <v>48</v>
      </c>
      <c r="D8482" s="90">
        <v>44638</v>
      </c>
      <c r="AC8482" s="89">
        <v>339.11829299999999</v>
      </c>
      <c r="AI8482" s="89">
        <v>339.118292</v>
      </c>
    </row>
    <row r="8483" spans="1:35" s="89" customFormat="1" x14ac:dyDescent="0.45">
      <c r="A8483" s="89" t="s">
        <v>86</v>
      </c>
      <c r="B8483" s="89" t="s">
        <v>87</v>
      </c>
      <c r="C8483" s="89" t="s">
        <v>48</v>
      </c>
      <c r="D8483" s="90">
        <v>44639</v>
      </c>
      <c r="AC8483" s="89">
        <v>339.11829299999999</v>
      </c>
      <c r="AI8483" s="89">
        <v>339.118292</v>
      </c>
    </row>
    <row r="8484" spans="1:35" s="89" customFormat="1" x14ac:dyDescent="0.45">
      <c r="A8484" s="89" t="s">
        <v>86</v>
      </c>
      <c r="B8484" s="89" t="s">
        <v>87</v>
      </c>
      <c r="C8484" s="89" t="s">
        <v>48</v>
      </c>
      <c r="D8484" s="90">
        <v>44640</v>
      </c>
      <c r="AC8484" s="89">
        <v>339.11829299999999</v>
      </c>
      <c r="AI8484" s="89">
        <v>339.118292</v>
      </c>
    </row>
    <row r="8485" spans="1:35" s="89" customFormat="1" x14ac:dyDescent="0.45">
      <c r="A8485" s="89" t="s">
        <v>86</v>
      </c>
      <c r="B8485" s="89" t="s">
        <v>87</v>
      </c>
      <c r="C8485" s="89" t="s">
        <v>48</v>
      </c>
      <c r="D8485" s="90">
        <v>44641</v>
      </c>
      <c r="AC8485" s="89">
        <v>339.11829299999999</v>
      </c>
      <c r="AI8485" s="89">
        <v>339.118292</v>
      </c>
    </row>
    <row r="8486" spans="1:35" s="89" customFormat="1" x14ac:dyDescent="0.45">
      <c r="A8486" s="89" t="s">
        <v>86</v>
      </c>
      <c r="B8486" s="89" t="s">
        <v>87</v>
      </c>
      <c r="C8486" s="89" t="s">
        <v>48</v>
      </c>
      <c r="D8486" s="90">
        <v>44642</v>
      </c>
      <c r="AC8486" s="89">
        <v>339.11829299999999</v>
      </c>
      <c r="AI8486" s="89">
        <v>339.118292</v>
      </c>
    </row>
    <row r="8487" spans="1:35" s="89" customFormat="1" x14ac:dyDescent="0.45">
      <c r="A8487" s="89" t="s">
        <v>86</v>
      </c>
      <c r="B8487" s="89" t="s">
        <v>87</v>
      </c>
      <c r="C8487" s="89" t="s">
        <v>48</v>
      </c>
      <c r="D8487" s="90">
        <v>44643</v>
      </c>
      <c r="AC8487" s="89">
        <v>339.11829299999999</v>
      </c>
      <c r="AI8487" s="89">
        <v>339.118292</v>
      </c>
    </row>
    <row r="8488" spans="1:35" s="89" customFormat="1" x14ac:dyDescent="0.45">
      <c r="A8488" s="89" t="s">
        <v>86</v>
      </c>
      <c r="B8488" s="89" t="s">
        <v>87</v>
      </c>
      <c r="C8488" s="89" t="s">
        <v>48</v>
      </c>
      <c r="D8488" s="90">
        <v>44644</v>
      </c>
      <c r="AC8488" s="89">
        <v>339.11829299999999</v>
      </c>
      <c r="AI8488" s="89">
        <v>339.118292</v>
      </c>
    </row>
    <row r="8489" spans="1:35" s="89" customFormat="1" x14ac:dyDescent="0.45">
      <c r="A8489" s="89" t="s">
        <v>86</v>
      </c>
      <c r="B8489" s="89" t="s">
        <v>87</v>
      </c>
      <c r="C8489" s="89" t="s">
        <v>48</v>
      </c>
      <c r="D8489" s="90">
        <v>44645</v>
      </c>
      <c r="AC8489" s="89">
        <v>339.11829299999999</v>
      </c>
      <c r="AI8489" s="89">
        <v>339.118292</v>
      </c>
    </row>
    <row r="8490" spans="1:35" s="89" customFormat="1" x14ac:dyDescent="0.45">
      <c r="A8490" s="89" t="s">
        <v>86</v>
      </c>
      <c r="B8490" s="89" t="s">
        <v>87</v>
      </c>
      <c r="C8490" s="89" t="s">
        <v>48</v>
      </c>
      <c r="D8490" s="90">
        <v>44646</v>
      </c>
      <c r="AC8490" s="89">
        <v>324.98836410000001</v>
      </c>
      <c r="AI8490" s="89">
        <v>324.98836319999998</v>
      </c>
    </row>
    <row r="8491" spans="1:35" s="89" customFormat="1" x14ac:dyDescent="0.45">
      <c r="A8491" s="89" t="s">
        <v>86</v>
      </c>
      <c r="B8491" s="89" t="s">
        <v>87</v>
      </c>
      <c r="C8491" s="89" t="s">
        <v>48</v>
      </c>
      <c r="D8491" s="90">
        <v>44647</v>
      </c>
      <c r="AC8491" s="89">
        <v>339.11829299999999</v>
      </c>
      <c r="AI8491" s="89">
        <v>339.118292</v>
      </c>
    </row>
    <row r="8492" spans="1:35" s="89" customFormat="1" x14ac:dyDescent="0.45">
      <c r="A8492" s="89" t="s">
        <v>86</v>
      </c>
      <c r="B8492" s="89" t="s">
        <v>87</v>
      </c>
      <c r="C8492" s="89" t="s">
        <v>48</v>
      </c>
      <c r="D8492" s="90">
        <v>44648</v>
      </c>
      <c r="AC8492" s="89">
        <v>339.11829299999999</v>
      </c>
      <c r="AI8492" s="89">
        <v>339.118292</v>
      </c>
    </row>
    <row r="8493" spans="1:35" s="89" customFormat="1" x14ac:dyDescent="0.45">
      <c r="A8493" s="89" t="s">
        <v>86</v>
      </c>
      <c r="B8493" s="89" t="s">
        <v>87</v>
      </c>
      <c r="C8493" s="89" t="s">
        <v>48</v>
      </c>
      <c r="D8493" s="90">
        <v>44649</v>
      </c>
      <c r="AC8493" s="89">
        <v>339.11829299999999</v>
      </c>
      <c r="AI8493" s="89">
        <v>339.118292</v>
      </c>
    </row>
    <row r="8494" spans="1:35" s="89" customFormat="1" x14ac:dyDescent="0.45">
      <c r="A8494" s="89" t="s">
        <v>86</v>
      </c>
      <c r="B8494" s="89" t="s">
        <v>87</v>
      </c>
      <c r="C8494" s="89" t="s">
        <v>48</v>
      </c>
      <c r="D8494" s="90">
        <v>44650</v>
      </c>
      <c r="AC8494" s="89">
        <v>339.11829299999999</v>
      </c>
      <c r="AI8494" s="89">
        <v>339.118292</v>
      </c>
    </row>
    <row r="8495" spans="1:35" s="89" customFormat="1" x14ac:dyDescent="0.45">
      <c r="A8495" s="89" t="s">
        <v>86</v>
      </c>
      <c r="B8495" s="89" t="s">
        <v>87</v>
      </c>
      <c r="C8495" s="89" t="s">
        <v>48</v>
      </c>
      <c r="D8495" s="90">
        <v>44651</v>
      </c>
      <c r="AC8495" s="89">
        <v>339.11829299999999</v>
      </c>
      <c r="AI8495" s="89">
        <v>339.118292</v>
      </c>
    </row>
    <row r="8496" spans="1:35" x14ac:dyDescent="0.45">
      <c r="A8496" s="195" t="s">
        <v>86</v>
      </c>
      <c r="B8496" s="195" t="s">
        <v>87</v>
      </c>
      <c r="C8496" s="195" t="s">
        <v>48</v>
      </c>
      <c r="D8496" s="196">
        <v>44652</v>
      </c>
      <c r="AC8496" s="195">
        <v>339.11829299999999</v>
      </c>
      <c r="AD8496" s="195">
        <v>340</v>
      </c>
      <c r="AE8496" s="195">
        <f>1/AC8496*AD8496</f>
        <v>1.0025999983433509</v>
      </c>
      <c r="AI8496" s="195">
        <v>339.118292</v>
      </c>
    </row>
    <row r="8497" spans="1:35" s="89" customFormat="1" x14ac:dyDescent="0.45">
      <c r="A8497" s="89" t="s">
        <v>86</v>
      </c>
      <c r="B8497" s="89" t="s">
        <v>87</v>
      </c>
      <c r="C8497" s="89" t="s">
        <v>48</v>
      </c>
      <c r="D8497" s="90">
        <v>44653</v>
      </c>
      <c r="AC8497" s="89">
        <v>339.11829299999999</v>
      </c>
      <c r="AI8497" s="89">
        <v>339.118292</v>
      </c>
    </row>
    <row r="8498" spans="1:35" s="89" customFormat="1" x14ac:dyDescent="0.45">
      <c r="A8498" s="89" t="s">
        <v>86</v>
      </c>
      <c r="B8498" s="89" t="s">
        <v>87</v>
      </c>
      <c r="C8498" s="89" t="s">
        <v>48</v>
      </c>
      <c r="D8498" s="90">
        <v>44654</v>
      </c>
      <c r="AC8498" s="89">
        <v>339.11829299999999</v>
      </c>
      <c r="AI8498" s="89">
        <v>339.118292</v>
      </c>
    </row>
    <row r="8499" spans="1:35" s="89" customFormat="1" x14ac:dyDescent="0.45">
      <c r="A8499" s="89" t="s">
        <v>86</v>
      </c>
      <c r="B8499" s="89" t="s">
        <v>87</v>
      </c>
      <c r="C8499" s="89" t="s">
        <v>48</v>
      </c>
      <c r="D8499" s="90">
        <v>44655</v>
      </c>
      <c r="AC8499" s="89">
        <v>339.11829299999999</v>
      </c>
      <c r="AI8499" s="89">
        <v>339.118292</v>
      </c>
    </row>
    <row r="8500" spans="1:35" s="89" customFormat="1" x14ac:dyDescent="0.45">
      <c r="A8500" s="89" t="s">
        <v>86</v>
      </c>
      <c r="B8500" s="89" t="s">
        <v>87</v>
      </c>
      <c r="C8500" s="89" t="s">
        <v>48</v>
      </c>
      <c r="D8500" s="90">
        <v>44656</v>
      </c>
      <c r="AC8500" s="89">
        <v>339.11829299999999</v>
      </c>
      <c r="AI8500" s="89">
        <v>339.118292</v>
      </c>
    </row>
    <row r="8501" spans="1:35" s="89" customFormat="1" x14ac:dyDescent="0.45">
      <c r="A8501" s="89" t="s">
        <v>86</v>
      </c>
      <c r="B8501" s="89" t="s">
        <v>87</v>
      </c>
      <c r="C8501" s="89" t="s">
        <v>48</v>
      </c>
      <c r="D8501" s="90">
        <v>44657</v>
      </c>
      <c r="AC8501" s="89">
        <v>339.11829299999999</v>
      </c>
      <c r="AI8501" s="89">
        <v>339.118292</v>
      </c>
    </row>
    <row r="8502" spans="1:35" s="89" customFormat="1" x14ac:dyDescent="0.45">
      <c r="A8502" s="89" t="s">
        <v>86</v>
      </c>
      <c r="B8502" s="89" t="s">
        <v>87</v>
      </c>
      <c r="C8502" s="89" t="s">
        <v>48</v>
      </c>
      <c r="D8502" s="90">
        <v>44658</v>
      </c>
      <c r="AC8502" s="89">
        <v>339.11829299999999</v>
      </c>
      <c r="AI8502" s="89">
        <v>339.118292</v>
      </c>
    </row>
    <row r="8503" spans="1:35" s="89" customFormat="1" x14ac:dyDescent="0.45">
      <c r="A8503" s="89" t="s">
        <v>86</v>
      </c>
      <c r="B8503" s="89" t="s">
        <v>87</v>
      </c>
      <c r="C8503" s="89" t="s">
        <v>48</v>
      </c>
      <c r="D8503" s="90">
        <v>44659</v>
      </c>
      <c r="AC8503" s="89">
        <v>339.11829299999999</v>
      </c>
      <c r="AI8503" s="89">
        <v>339.118292</v>
      </c>
    </row>
    <row r="8504" spans="1:35" s="89" customFormat="1" x14ac:dyDescent="0.45">
      <c r="A8504" s="89" t="s">
        <v>86</v>
      </c>
      <c r="B8504" s="89" t="s">
        <v>87</v>
      </c>
      <c r="C8504" s="89" t="s">
        <v>48</v>
      </c>
      <c r="D8504" s="90">
        <v>44660</v>
      </c>
      <c r="AC8504" s="89">
        <v>339.11829299999999</v>
      </c>
      <c r="AI8504" s="89">
        <v>339.118292</v>
      </c>
    </row>
    <row r="8505" spans="1:35" s="89" customFormat="1" x14ac:dyDescent="0.45">
      <c r="A8505" s="89" t="s">
        <v>86</v>
      </c>
      <c r="B8505" s="89" t="s">
        <v>87</v>
      </c>
      <c r="C8505" s="89" t="s">
        <v>48</v>
      </c>
      <c r="D8505" s="90">
        <v>44661</v>
      </c>
      <c r="AC8505" s="89">
        <v>339.11829299999999</v>
      </c>
      <c r="AI8505" s="89">
        <v>339.118292</v>
      </c>
    </row>
    <row r="8506" spans="1:35" s="89" customFormat="1" x14ac:dyDescent="0.45">
      <c r="A8506" s="89" t="s">
        <v>86</v>
      </c>
      <c r="B8506" s="89" t="s">
        <v>87</v>
      </c>
      <c r="C8506" s="89" t="s">
        <v>48</v>
      </c>
      <c r="D8506" s="90">
        <v>44662</v>
      </c>
      <c r="AC8506" s="89">
        <v>339.11829299999999</v>
      </c>
      <c r="AI8506" s="89">
        <v>339.118292</v>
      </c>
    </row>
    <row r="8507" spans="1:35" s="89" customFormat="1" x14ac:dyDescent="0.45">
      <c r="A8507" s="89" t="s">
        <v>86</v>
      </c>
      <c r="B8507" s="89" t="s">
        <v>87</v>
      </c>
      <c r="C8507" s="89" t="s">
        <v>48</v>
      </c>
      <c r="D8507" s="90">
        <v>44663</v>
      </c>
      <c r="AC8507" s="89">
        <v>339.11829299999999</v>
      </c>
      <c r="AI8507" s="89">
        <v>339.118292</v>
      </c>
    </row>
    <row r="8508" spans="1:35" s="89" customFormat="1" x14ac:dyDescent="0.45">
      <c r="A8508" s="89" t="s">
        <v>86</v>
      </c>
      <c r="B8508" s="89" t="s">
        <v>87</v>
      </c>
      <c r="C8508" s="89" t="s">
        <v>48</v>
      </c>
      <c r="D8508" s="90">
        <v>44664</v>
      </c>
      <c r="AC8508" s="89">
        <v>339.11829299999999</v>
      </c>
      <c r="AI8508" s="89">
        <v>339.118292</v>
      </c>
    </row>
    <row r="8509" spans="1:35" s="89" customFormat="1" x14ac:dyDescent="0.45">
      <c r="A8509" s="89" t="s">
        <v>86</v>
      </c>
      <c r="B8509" s="89" t="s">
        <v>87</v>
      </c>
      <c r="C8509" s="89" t="s">
        <v>48</v>
      </c>
      <c r="D8509" s="90">
        <v>44665</v>
      </c>
      <c r="AC8509" s="89">
        <v>339.11829299999999</v>
      </c>
      <c r="AI8509" s="89">
        <v>339.118292</v>
      </c>
    </row>
    <row r="8510" spans="1:35" s="89" customFormat="1" x14ac:dyDescent="0.45">
      <c r="A8510" s="89" t="s">
        <v>86</v>
      </c>
      <c r="B8510" s="89" t="s">
        <v>87</v>
      </c>
      <c r="C8510" s="89" t="s">
        <v>48</v>
      </c>
      <c r="D8510" s="90">
        <v>44666</v>
      </c>
      <c r="AC8510" s="89">
        <v>339.11829299999999</v>
      </c>
      <c r="AI8510" s="89">
        <v>339.118292</v>
      </c>
    </row>
    <row r="8511" spans="1:35" s="89" customFormat="1" x14ac:dyDescent="0.45">
      <c r="A8511" s="89" t="s">
        <v>86</v>
      </c>
      <c r="B8511" s="89" t="s">
        <v>87</v>
      </c>
      <c r="C8511" s="89" t="s">
        <v>48</v>
      </c>
      <c r="D8511" s="90">
        <v>44667</v>
      </c>
      <c r="AC8511" s="89">
        <v>339.11829299999999</v>
      </c>
      <c r="AI8511" s="89">
        <v>339.118292</v>
      </c>
    </row>
    <row r="8512" spans="1:35" s="89" customFormat="1" x14ac:dyDescent="0.45">
      <c r="A8512" s="89" t="s">
        <v>86</v>
      </c>
      <c r="B8512" s="89" t="s">
        <v>87</v>
      </c>
      <c r="C8512" s="89" t="s">
        <v>48</v>
      </c>
      <c r="D8512" s="90">
        <v>44668</v>
      </c>
      <c r="AC8512" s="89">
        <v>339.11829299999999</v>
      </c>
      <c r="AI8512" s="89">
        <v>339.118292</v>
      </c>
    </row>
    <row r="8513" spans="1:35" s="89" customFormat="1" x14ac:dyDescent="0.45">
      <c r="A8513" s="89" t="s">
        <v>86</v>
      </c>
      <c r="B8513" s="89" t="s">
        <v>87</v>
      </c>
      <c r="C8513" s="89" t="s">
        <v>48</v>
      </c>
      <c r="D8513" s="90">
        <v>44669</v>
      </c>
      <c r="AC8513" s="89">
        <v>339.11829299999999</v>
      </c>
      <c r="AI8513" s="89">
        <v>339.118292</v>
      </c>
    </row>
    <row r="8514" spans="1:35" s="89" customFormat="1" x14ac:dyDescent="0.45">
      <c r="A8514" s="89" t="s">
        <v>86</v>
      </c>
      <c r="B8514" s="89" t="s">
        <v>87</v>
      </c>
      <c r="C8514" s="89" t="s">
        <v>48</v>
      </c>
      <c r="D8514" s="90">
        <v>44670</v>
      </c>
      <c r="AC8514" s="89">
        <v>339.11829299999999</v>
      </c>
      <c r="AI8514" s="89">
        <v>339.118292</v>
      </c>
    </row>
    <row r="8515" spans="1:35" s="89" customFormat="1" x14ac:dyDescent="0.45">
      <c r="A8515" s="89" t="s">
        <v>86</v>
      </c>
      <c r="B8515" s="89" t="s">
        <v>87</v>
      </c>
      <c r="C8515" s="89" t="s">
        <v>48</v>
      </c>
      <c r="D8515" s="90">
        <v>44671</v>
      </c>
      <c r="AC8515" s="89">
        <v>339.11829299999999</v>
      </c>
      <c r="AI8515" s="89">
        <v>339.118292</v>
      </c>
    </row>
    <row r="8516" spans="1:35" s="89" customFormat="1" x14ac:dyDescent="0.45">
      <c r="A8516" s="89" t="s">
        <v>86</v>
      </c>
      <c r="B8516" s="89" t="s">
        <v>87</v>
      </c>
      <c r="C8516" s="89" t="s">
        <v>48</v>
      </c>
      <c r="D8516" s="90">
        <v>44672</v>
      </c>
      <c r="AC8516" s="89">
        <v>339.11829299999999</v>
      </c>
      <c r="AI8516" s="89">
        <v>339.118292</v>
      </c>
    </row>
    <row r="8517" spans="1:35" s="89" customFormat="1" x14ac:dyDescent="0.45">
      <c r="A8517" s="89" t="s">
        <v>86</v>
      </c>
      <c r="B8517" s="89" t="s">
        <v>87</v>
      </c>
      <c r="C8517" s="89" t="s">
        <v>48</v>
      </c>
      <c r="D8517" s="90">
        <v>44673</v>
      </c>
      <c r="AC8517" s="89">
        <v>339.11829299999999</v>
      </c>
      <c r="AI8517" s="89">
        <v>339.118292</v>
      </c>
    </row>
    <row r="8518" spans="1:35" s="89" customFormat="1" x14ac:dyDescent="0.45">
      <c r="A8518" s="89" t="s">
        <v>86</v>
      </c>
      <c r="B8518" s="89" t="s">
        <v>87</v>
      </c>
      <c r="C8518" s="89" t="s">
        <v>48</v>
      </c>
      <c r="D8518" s="90">
        <v>44674</v>
      </c>
      <c r="AC8518" s="89">
        <v>339.11829299999999</v>
      </c>
      <c r="AI8518" s="89">
        <v>339.118292</v>
      </c>
    </row>
    <row r="8519" spans="1:35" s="89" customFormat="1" x14ac:dyDescent="0.45">
      <c r="A8519" s="89" t="s">
        <v>86</v>
      </c>
      <c r="B8519" s="89" t="s">
        <v>87</v>
      </c>
      <c r="C8519" s="89" t="s">
        <v>48</v>
      </c>
      <c r="D8519" s="90">
        <v>44675</v>
      </c>
      <c r="AC8519" s="89">
        <v>339.11829299999999</v>
      </c>
      <c r="AI8519" s="89">
        <v>339.118292</v>
      </c>
    </row>
    <row r="8520" spans="1:35" s="89" customFormat="1" x14ac:dyDescent="0.45">
      <c r="A8520" s="89" t="s">
        <v>86</v>
      </c>
      <c r="B8520" s="89" t="s">
        <v>87</v>
      </c>
      <c r="C8520" s="89" t="s">
        <v>48</v>
      </c>
      <c r="D8520" s="90">
        <v>44676</v>
      </c>
      <c r="AC8520" s="89">
        <v>339.11829299999999</v>
      </c>
      <c r="AI8520" s="89">
        <v>339.118292</v>
      </c>
    </row>
    <row r="8521" spans="1:35" s="89" customFormat="1" x14ac:dyDescent="0.45">
      <c r="A8521" s="89" t="s">
        <v>86</v>
      </c>
      <c r="B8521" s="89" t="s">
        <v>87</v>
      </c>
      <c r="C8521" s="89" t="s">
        <v>48</v>
      </c>
      <c r="D8521" s="90">
        <v>44677</v>
      </c>
      <c r="AC8521" s="89">
        <v>339.11829299999999</v>
      </c>
      <c r="AI8521" s="89">
        <v>339.118292</v>
      </c>
    </row>
    <row r="8522" spans="1:35" s="89" customFormat="1" x14ac:dyDescent="0.45">
      <c r="A8522" s="89" t="s">
        <v>86</v>
      </c>
      <c r="B8522" s="89" t="s">
        <v>87</v>
      </c>
      <c r="C8522" s="89" t="s">
        <v>48</v>
      </c>
      <c r="D8522" s="90">
        <v>44678</v>
      </c>
      <c r="AC8522" s="89">
        <v>339.11829299999999</v>
      </c>
      <c r="AI8522" s="89">
        <v>339.118292</v>
      </c>
    </row>
    <row r="8523" spans="1:35" s="89" customFormat="1" x14ac:dyDescent="0.45">
      <c r="A8523" s="89" t="s">
        <v>86</v>
      </c>
      <c r="B8523" s="89" t="s">
        <v>87</v>
      </c>
      <c r="C8523" s="89" t="s">
        <v>48</v>
      </c>
      <c r="D8523" s="90">
        <v>44679</v>
      </c>
      <c r="AC8523" s="89">
        <v>339.11829299999999</v>
      </c>
      <c r="AI8523" s="89">
        <v>339.118292</v>
      </c>
    </row>
    <row r="8524" spans="1:35" s="89" customFormat="1" x14ac:dyDescent="0.45">
      <c r="A8524" s="89" t="s">
        <v>86</v>
      </c>
      <c r="B8524" s="89" t="s">
        <v>87</v>
      </c>
      <c r="C8524" s="89" t="s">
        <v>48</v>
      </c>
      <c r="D8524" s="90">
        <v>44680</v>
      </c>
      <c r="AC8524" s="89">
        <v>339.11829299999999</v>
      </c>
      <c r="AI8524" s="89">
        <v>339.118292</v>
      </c>
    </row>
    <row r="8525" spans="1:35" s="89" customFormat="1" x14ac:dyDescent="0.45">
      <c r="A8525" s="89" t="s">
        <v>86</v>
      </c>
      <c r="B8525" s="89" t="s">
        <v>87</v>
      </c>
      <c r="C8525" s="89" t="s">
        <v>48</v>
      </c>
      <c r="D8525" s="90">
        <v>44681</v>
      </c>
      <c r="AC8525" s="89">
        <v>339.11829299999999</v>
      </c>
      <c r="AI8525" s="89">
        <v>339.118292</v>
      </c>
    </row>
    <row r="8526" spans="1:35" s="89" customFormat="1" x14ac:dyDescent="0.45">
      <c r="A8526" s="89" t="s">
        <v>86</v>
      </c>
      <c r="B8526" s="89" t="s">
        <v>87</v>
      </c>
      <c r="C8526" s="89" t="s">
        <v>48</v>
      </c>
      <c r="D8526" s="90">
        <v>44682</v>
      </c>
      <c r="AC8526" s="89">
        <v>339.11829299999999</v>
      </c>
      <c r="AI8526" s="89">
        <v>339.118292</v>
      </c>
    </row>
    <row r="8527" spans="1:35" s="89" customFormat="1" x14ac:dyDescent="0.45">
      <c r="A8527" s="89" t="s">
        <v>86</v>
      </c>
      <c r="B8527" s="89" t="s">
        <v>87</v>
      </c>
      <c r="C8527" s="89" t="s">
        <v>48</v>
      </c>
      <c r="D8527" s="90">
        <v>44683</v>
      </c>
      <c r="AC8527" s="89">
        <v>339.11829299999999</v>
      </c>
      <c r="AI8527" s="89">
        <v>339.118292</v>
      </c>
    </row>
    <row r="8528" spans="1:35" s="89" customFormat="1" x14ac:dyDescent="0.45">
      <c r="A8528" s="89" t="s">
        <v>86</v>
      </c>
      <c r="B8528" s="89" t="s">
        <v>87</v>
      </c>
      <c r="C8528" s="89" t="s">
        <v>48</v>
      </c>
      <c r="D8528" s="90">
        <v>44684</v>
      </c>
      <c r="AC8528" s="89">
        <v>339.11829299999999</v>
      </c>
      <c r="AI8528" s="89">
        <v>339.118292</v>
      </c>
    </row>
    <row r="8529" spans="1:35" s="89" customFormat="1" x14ac:dyDescent="0.45">
      <c r="A8529" s="89" t="s">
        <v>86</v>
      </c>
      <c r="B8529" s="89" t="s">
        <v>87</v>
      </c>
      <c r="C8529" s="89" t="s">
        <v>48</v>
      </c>
      <c r="D8529" s="90">
        <v>44685</v>
      </c>
      <c r="AC8529" s="89">
        <v>339.11829299999999</v>
      </c>
      <c r="AI8529" s="89">
        <v>339.118292</v>
      </c>
    </row>
    <row r="8530" spans="1:35" s="89" customFormat="1" x14ac:dyDescent="0.45">
      <c r="A8530" s="89" t="s">
        <v>86</v>
      </c>
      <c r="B8530" s="89" t="s">
        <v>87</v>
      </c>
      <c r="C8530" s="89" t="s">
        <v>48</v>
      </c>
      <c r="D8530" s="90">
        <v>44686</v>
      </c>
      <c r="AC8530" s="89">
        <v>339.11829299999999</v>
      </c>
      <c r="AI8530" s="89">
        <v>339.118292</v>
      </c>
    </row>
    <row r="8531" spans="1:35" s="89" customFormat="1" x14ac:dyDescent="0.45">
      <c r="A8531" s="89" t="s">
        <v>86</v>
      </c>
      <c r="B8531" s="89" t="s">
        <v>87</v>
      </c>
      <c r="C8531" s="89" t="s">
        <v>48</v>
      </c>
      <c r="D8531" s="90">
        <v>44687</v>
      </c>
      <c r="AC8531" s="89">
        <v>339.11829299999999</v>
      </c>
      <c r="AI8531" s="89">
        <v>339.118292</v>
      </c>
    </row>
    <row r="8532" spans="1:35" s="89" customFormat="1" x14ac:dyDescent="0.45">
      <c r="A8532" s="89" t="s">
        <v>86</v>
      </c>
      <c r="B8532" s="89" t="s">
        <v>87</v>
      </c>
      <c r="C8532" s="89" t="s">
        <v>48</v>
      </c>
      <c r="D8532" s="90">
        <v>44688</v>
      </c>
      <c r="AC8532" s="89">
        <v>339.11829299999999</v>
      </c>
      <c r="AI8532" s="89">
        <v>339.118292</v>
      </c>
    </row>
    <row r="8533" spans="1:35" s="89" customFormat="1" x14ac:dyDescent="0.45">
      <c r="A8533" s="89" t="s">
        <v>86</v>
      </c>
      <c r="B8533" s="89" t="s">
        <v>87</v>
      </c>
      <c r="C8533" s="89" t="s">
        <v>48</v>
      </c>
      <c r="D8533" s="90">
        <v>44689</v>
      </c>
      <c r="AC8533" s="89">
        <v>339.11829299999999</v>
      </c>
      <c r="AI8533" s="89">
        <v>339.118292</v>
      </c>
    </row>
    <row r="8534" spans="1:35" s="89" customFormat="1" x14ac:dyDescent="0.45">
      <c r="A8534" s="89" t="s">
        <v>86</v>
      </c>
      <c r="B8534" s="89" t="s">
        <v>87</v>
      </c>
      <c r="C8534" s="89" t="s">
        <v>48</v>
      </c>
      <c r="D8534" s="90">
        <v>44690</v>
      </c>
      <c r="AC8534" s="89">
        <v>339.11829299999999</v>
      </c>
      <c r="AI8534" s="89">
        <v>339.118292</v>
      </c>
    </row>
    <row r="8535" spans="1:35" s="89" customFormat="1" x14ac:dyDescent="0.45">
      <c r="A8535" s="89" t="s">
        <v>86</v>
      </c>
      <c r="B8535" s="89" t="s">
        <v>87</v>
      </c>
      <c r="C8535" s="89" t="s">
        <v>48</v>
      </c>
      <c r="D8535" s="90">
        <v>44691</v>
      </c>
      <c r="AC8535" s="89">
        <v>339.11829299999999</v>
      </c>
      <c r="AI8535" s="89">
        <v>339.118292</v>
      </c>
    </row>
    <row r="8536" spans="1:35" s="89" customFormat="1" x14ac:dyDescent="0.45">
      <c r="A8536" s="89" t="s">
        <v>86</v>
      </c>
      <c r="B8536" s="89" t="s">
        <v>87</v>
      </c>
      <c r="C8536" s="89" t="s">
        <v>48</v>
      </c>
      <c r="D8536" s="90">
        <v>44692</v>
      </c>
      <c r="AC8536" s="89">
        <v>339.11829299999999</v>
      </c>
      <c r="AI8536" s="89">
        <v>339.118292</v>
      </c>
    </row>
    <row r="8537" spans="1:35" s="89" customFormat="1" x14ac:dyDescent="0.45">
      <c r="A8537" s="89" t="s">
        <v>86</v>
      </c>
      <c r="B8537" s="89" t="s">
        <v>87</v>
      </c>
      <c r="C8537" s="89" t="s">
        <v>48</v>
      </c>
      <c r="D8537" s="90">
        <v>44693</v>
      </c>
      <c r="AC8537" s="89">
        <v>339.11829299999999</v>
      </c>
      <c r="AI8537" s="89">
        <v>339.118292</v>
      </c>
    </row>
    <row r="8538" spans="1:35" s="89" customFormat="1" x14ac:dyDescent="0.45">
      <c r="A8538" s="89" t="s">
        <v>86</v>
      </c>
      <c r="B8538" s="89" t="s">
        <v>87</v>
      </c>
      <c r="C8538" s="89" t="s">
        <v>48</v>
      </c>
      <c r="D8538" s="90">
        <v>44694</v>
      </c>
      <c r="AC8538" s="89">
        <v>339.11829299999999</v>
      </c>
      <c r="AI8538" s="89">
        <v>339.118292</v>
      </c>
    </row>
    <row r="8539" spans="1:35" s="89" customFormat="1" x14ac:dyDescent="0.45">
      <c r="A8539" s="89" t="s">
        <v>86</v>
      </c>
      <c r="B8539" s="89" t="s">
        <v>87</v>
      </c>
      <c r="C8539" s="89" t="s">
        <v>48</v>
      </c>
      <c r="D8539" s="90">
        <v>44695</v>
      </c>
      <c r="AC8539" s="89">
        <v>339.11829299999999</v>
      </c>
      <c r="AI8539" s="89">
        <v>339.118292</v>
      </c>
    </row>
    <row r="8540" spans="1:35" s="89" customFormat="1" x14ac:dyDescent="0.45">
      <c r="A8540" s="89" t="s">
        <v>86</v>
      </c>
      <c r="B8540" s="89" t="s">
        <v>87</v>
      </c>
      <c r="C8540" s="89" t="s">
        <v>48</v>
      </c>
      <c r="D8540" s="90">
        <v>44696</v>
      </c>
      <c r="AC8540" s="89">
        <v>339.11829299999999</v>
      </c>
      <c r="AI8540" s="89">
        <v>339.118292</v>
      </c>
    </row>
    <row r="8541" spans="1:35" s="89" customFormat="1" x14ac:dyDescent="0.45">
      <c r="A8541" s="89" t="s">
        <v>86</v>
      </c>
      <c r="B8541" s="89" t="s">
        <v>87</v>
      </c>
      <c r="C8541" s="89" t="s">
        <v>48</v>
      </c>
      <c r="D8541" s="90">
        <v>44697</v>
      </c>
      <c r="AC8541" s="89">
        <v>339.11829299999999</v>
      </c>
      <c r="AI8541" s="89">
        <v>339.118292</v>
      </c>
    </row>
    <row r="8542" spans="1:35" s="89" customFormat="1" x14ac:dyDescent="0.45">
      <c r="A8542" s="89" t="s">
        <v>86</v>
      </c>
      <c r="B8542" s="89" t="s">
        <v>87</v>
      </c>
      <c r="C8542" s="89" t="s">
        <v>48</v>
      </c>
      <c r="D8542" s="90">
        <v>44698</v>
      </c>
      <c r="AC8542" s="89">
        <v>339.11829299999999</v>
      </c>
      <c r="AI8542" s="89">
        <v>339.118292</v>
      </c>
    </row>
    <row r="8543" spans="1:35" s="89" customFormat="1" x14ac:dyDescent="0.45">
      <c r="A8543" s="89" t="s">
        <v>86</v>
      </c>
      <c r="B8543" s="89" t="s">
        <v>87</v>
      </c>
      <c r="C8543" s="89" t="s">
        <v>48</v>
      </c>
      <c r="D8543" s="90">
        <v>44699</v>
      </c>
      <c r="AC8543" s="89">
        <v>339.11829299999999</v>
      </c>
      <c r="AI8543" s="89">
        <v>339.118292</v>
      </c>
    </row>
    <row r="8544" spans="1:35" s="89" customFormat="1" x14ac:dyDescent="0.45">
      <c r="A8544" s="89" t="s">
        <v>86</v>
      </c>
      <c r="B8544" s="89" t="s">
        <v>87</v>
      </c>
      <c r="C8544" s="89" t="s">
        <v>48</v>
      </c>
      <c r="D8544" s="90">
        <v>44700</v>
      </c>
      <c r="AC8544" s="89">
        <v>339.11829299999999</v>
      </c>
      <c r="AI8544" s="89">
        <v>339.118292</v>
      </c>
    </row>
    <row r="8545" spans="1:35" s="89" customFormat="1" x14ac:dyDescent="0.45">
      <c r="A8545" s="89" t="s">
        <v>86</v>
      </c>
      <c r="B8545" s="89" t="s">
        <v>87</v>
      </c>
      <c r="C8545" s="89" t="s">
        <v>48</v>
      </c>
      <c r="D8545" s="90">
        <v>44701</v>
      </c>
      <c r="AC8545" s="89">
        <v>339.11829299999999</v>
      </c>
      <c r="AI8545" s="89">
        <v>339.118292</v>
      </c>
    </row>
    <row r="8546" spans="1:35" s="89" customFormat="1" x14ac:dyDescent="0.45">
      <c r="A8546" s="89" t="s">
        <v>86</v>
      </c>
      <c r="B8546" s="89" t="s">
        <v>87</v>
      </c>
      <c r="C8546" s="89" t="s">
        <v>48</v>
      </c>
      <c r="D8546" s="90">
        <v>44702</v>
      </c>
      <c r="AC8546" s="89">
        <v>339.11829299999999</v>
      </c>
      <c r="AI8546" s="89">
        <v>339.118292</v>
      </c>
    </row>
    <row r="8547" spans="1:35" s="89" customFormat="1" x14ac:dyDescent="0.45">
      <c r="A8547" s="89" t="s">
        <v>86</v>
      </c>
      <c r="B8547" s="89" t="s">
        <v>87</v>
      </c>
      <c r="C8547" s="89" t="s">
        <v>48</v>
      </c>
      <c r="D8547" s="90">
        <v>44703</v>
      </c>
      <c r="AC8547" s="89">
        <v>339.11829299999999</v>
      </c>
      <c r="AI8547" s="89">
        <v>339.118292</v>
      </c>
    </row>
    <row r="8548" spans="1:35" s="89" customFormat="1" x14ac:dyDescent="0.45">
      <c r="A8548" s="89" t="s">
        <v>86</v>
      </c>
      <c r="B8548" s="89" t="s">
        <v>87</v>
      </c>
      <c r="C8548" s="89" t="s">
        <v>48</v>
      </c>
      <c r="D8548" s="90">
        <v>44704</v>
      </c>
      <c r="AC8548" s="89">
        <v>339.11829299999999</v>
      </c>
      <c r="AI8548" s="89">
        <v>339.118292</v>
      </c>
    </row>
    <row r="8549" spans="1:35" s="89" customFormat="1" x14ac:dyDescent="0.45">
      <c r="A8549" s="89" t="s">
        <v>86</v>
      </c>
      <c r="B8549" s="89" t="s">
        <v>87</v>
      </c>
      <c r="C8549" s="89" t="s">
        <v>48</v>
      </c>
      <c r="D8549" s="90">
        <v>44705</v>
      </c>
      <c r="AC8549" s="89">
        <v>339.11829299999999</v>
      </c>
      <c r="AI8549" s="89">
        <v>339.118292</v>
      </c>
    </row>
    <row r="8550" spans="1:35" s="89" customFormat="1" x14ac:dyDescent="0.45">
      <c r="A8550" s="89" t="s">
        <v>86</v>
      </c>
      <c r="B8550" s="89" t="s">
        <v>87</v>
      </c>
      <c r="C8550" s="89" t="s">
        <v>48</v>
      </c>
      <c r="D8550" s="90">
        <v>44706</v>
      </c>
      <c r="AC8550" s="89">
        <v>339.11829299999999</v>
      </c>
      <c r="AI8550" s="89">
        <v>339.118292</v>
      </c>
    </row>
    <row r="8551" spans="1:35" s="89" customFormat="1" x14ac:dyDescent="0.45">
      <c r="A8551" s="89" t="s">
        <v>86</v>
      </c>
      <c r="B8551" s="89" t="s">
        <v>87</v>
      </c>
      <c r="C8551" s="89" t="s">
        <v>48</v>
      </c>
      <c r="D8551" s="90">
        <v>44707</v>
      </c>
      <c r="AC8551" s="89">
        <v>339.11829299999999</v>
      </c>
      <c r="AI8551" s="89">
        <v>339.118292</v>
      </c>
    </row>
    <row r="8552" spans="1:35" s="89" customFormat="1" x14ac:dyDescent="0.45">
      <c r="A8552" s="89" t="s">
        <v>86</v>
      </c>
      <c r="B8552" s="89" t="s">
        <v>87</v>
      </c>
      <c r="C8552" s="89" t="s">
        <v>48</v>
      </c>
      <c r="D8552" s="90">
        <v>44708</v>
      </c>
      <c r="AC8552" s="89">
        <v>339.11829299999999</v>
      </c>
      <c r="AI8552" s="89">
        <v>339.118292</v>
      </c>
    </row>
    <row r="8553" spans="1:35" s="89" customFormat="1" x14ac:dyDescent="0.45">
      <c r="A8553" s="89" t="s">
        <v>86</v>
      </c>
      <c r="B8553" s="89" t="s">
        <v>87</v>
      </c>
      <c r="C8553" s="89" t="s">
        <v>48</v>
      </c>
      <c r="D8553" s="90">
        <v>44709</v>
      </c>
      <c r="AC8553" s="89">
        <v>339.11829299999999</v>
      </c>
      <c r="AI8553" s="89">
        <v>339.118292</v>
      </c>
    </row>
    <row r="8554" spans="1:35" s="89" customFormat="1" x14ac:dyDescent="0.45">
      <c r="A8554" s="89" t="s">
        <v>86</v>
      </c>
      <c r="B8554" s="89" t="s">
        <v>87</v>
      </c>
      <c r="C8554" s="89" t="s">
        <v>48</v>
      </c>
      <c r="D8554" s="90">
        <v>44710</v>
      </c>
      <c r="AC8554" s="89">
        <v>339.11829299999999</v>
      </c>
      <c r="AI8554" s="89">
        <v>339.118292</v>
      </c>
    </row>
    <row r="8555" spans="1:35" s="89" customFormat="1" x14ac:dyDescent="0.45">
      <c r="A8555" s="89" t="s">
        <v>86</v>
      </c>
      <c r="B8555" s="89" t="s">
        <v>87</v>
      </c>
      <c r="C8555" s="89" t="s">
        <v>48</v>
      </c>
      <c r="D8555" s="90">
        <v>44711</v>
      </c>
      <c r="AC8555" s="89">
        <v>339.11829299999999</v>
      </c>
      <c r="AI8555" s="89">
        <v>339.118292</v>
      </c>
    </row>
    <row r="8556" spans="1:35" s="89" customFormat="1" x14ac:dyDescent="0.45">
      <c r="A8556" s="89" t="s">
        <v>86</v>
      </c>
      <c r="B8556" s="89" t="s">
        <v>87</v>
      </c>
      <c r="C8556" s="89" t="s">
        <v>48</v>
      </c>
      <c r="D8556" s="90">
        <v>44712</v>
      </c>
      <c r="AC8556" s="89">
        <v>339.11829299999999</v>
      </c>
      <c r="AI8556" s="89">
        <v>339.118292</v>
      </c>
    </row>
    <row r="8557" spans="1:35" s="89" customFormat="1" x14ac:dyDescent="0.45">
      <c r="A8557" s="89" t="s">
        <v>86</v>
      </c>
      <c r="B8557" s="89" t="s">
        <v>87</v>
      </c>
      <c r="C8557" s="89" t="s">
        <v>48</v>
      </c>
      <c r="D8557" s="90">
        <v>44713</v>
      </c>
      <c r="AC8557" s="89">
        <v>339.11829299999999</v>
      </c>
      <c r="AI8557" s="89">
        <v>339.118292</v>
      </c>
    </row>
    <row r="8558" spans="1:35" s="89" customFormat="1" x14ac:dyDescent="0.45">
      <c r="A8558" s="89" t="s">
        <v>86</v>
      </c>
      <c r="B8558" s="89" t="s">
        <v>87</v>
      </c>
      <c r="C8558" s="89" t="s">
        <v>48</v>
      </c>
      <c r="D8558" s="90">
        <v>44714</v>
      </c>
      <c r="AC8558" s="89">
        <v>339.11829299999999</v>
      </c>
      <c r="AI8558" s="89">
        <v>339.118292</v>
      </c>
    </row>
    <row r="8559" spans="1:35" s="89" customFormat="1" x14ac:dyDescent="0.45">
      <c r="A8559" s="89" t="s">
        <v>86</v>
      </c>
      <c r="B8559" s="89" t="s">
        <v>87</v>
      </c>
      <c r="C8559" s="89" t="s">
        <v>48</v>
      </c>
      <c r="D8559" s="90">
        <v>44715</v>
      </c>
      <c r="AC8559" s="89">
        <v>339.11829299999999</v>
      </c>
      <c r="AI8559" s="89">
        <v>339.118292</v>
      </c>
    </row>
    <row r="8560" spans="1:35" s="89" customFormat="1" x14ac:dyDescent="0.45">
      <c r="A8560" s="89" t="s">
        <v>86</v>
      </c>
      <c r="B8560" s="89" t="s">
        <v>87</v>
      </c>
      <c r="C8560" s="89" t="s">
        <v>48</v>
      </c>
      <c r="D8560" s="90">
        <v>44716</v>
      </c>
      <c r="AC8560" s="89">
        <v>339.11829299999999</v>
      </c>
      <c r="AI8560" s="89">
        <v>339.118292</v>
      </c>
    </row>
    <row r="8561" spans="1:35" s="89" customFormat="1" x14ac:dyDescent="0.45">
      <c r="A8561" s="89" t="s">
        <v>86</v>
      </c>
      <c r="B8561" s="89" t="s">
        <v>87</v>
      </c>
      <c r="C8561" s="89" t="s">
        <v>48</v>
      </c>
      <c r="D8561" s="90">
        <v>44717</v>
      </c>
      <c r="AC8561" s="89">
        <v>339.11829299999999</v>
      </c>
      <c r="AI8561" s="89">
        <v>339.118292</v>
      </c>
    </row>
    <row r="8562" spans="1:35" s="89" customFormat="1" x14ac:dyDescent="0.45">
      <c r="A8562" s="89" t="s">
        <v>86</v>
      </c>
      <c r="B8562" s="89" t="s">
        <v>87</v>
      </c>
      <c r="C8562" s="89" t="s">
        <v>48</v>
      </c>
      <c r="D8562" s="90">
        <v>44718</v>
      </c>
      <c r="AC8562" s="89">
        <v>339.11829299999999</v>
      </c>
      <c r="AI8562" s="89">
        <v>339.118292</v>
      </c>
    </row>
    <row r="8563" spans="1:35" s="89" customFormat="1" x14ac:dyDescent="0.45">
      <c r="A8563" s="89" t="s">
        <v>86</v>
      </c>
      <c r="B8563" s="89" t="s">
        <v>87</v>
      </c>
      <c r="C8563" s="89" t="s">
        <v>48</v>
      </c>
      <c r="D8563" s="90">
        <v>44719</v>
      </c>
      <c r="AC8563" s="89">
        <v>339.11829299999999</v>
      </c>
      <c r="AI8563" s="89">
        <v>339.118292</v>
      </c>
    </row>
    <row r="8564" spans="1:35" s="89" customFormat="1" x14ac:dyDescent="0.45">
      <c r="A8564" s="89" t="s">
        <v>86</v>
      </c>
      <c r="B8564" s="89" t="s">
        <v>87</v>
      </c>
      <c r="C8564" s="89" t="s">
        <v>48</v>
      </c>
      <c r="D8564" s="90">
        <v>44720</v>
      </c>
      <c r="AC8564" s="89">
        <v>339.11829299999999</v>
      </c>
      <c r="AI8564" s="89">
        <v>339.118292</v>
      </c>
    </row>
    <row r="8565" spans="1:35" s="89" customFormat="1" x14ac:dyDescent="0.45">
      <c r="A8565" s="89" t="s">
        <v>86</v>
      </c>
      <c r="B8565" s="89" t="s">
        <v>87</v>
      </c>
      <c r="C8565" s="89" t="s">
        <v>48</v>
      </c>
      <c r="D8565" s="90">
        <v>44721</v>
      </c>
      <c r="AC8565" s="89">
        <v>339.11829299999999</v>
      </c>
      <c r="AI8565" s="89">
        <v>339.118292</v>
      </c>
    </row>
    <row r="8566" spans="1:35" s="89" customFormat="1" x14ac:dyDescent="0.45">
      <c r="A8566" s="89" t="s">
        <v>86</v>
      </c>
      <c r="B8566" s="89" t="s">
        <v>87</v>
      </c>
      <c r="C8566" s="89" t="s">
        <v>48</v>
      </c>
      <c r="D8566" s="90">
        <v>44722</v>
      </c>
      <c r="AC8566" s="89">
        <v>339.11829299999999</v>
      </c>
      <c r="AI8566" s="89">
        <v>339.118292</v>
      </c>
    </row>
    <row r="8567" spans="1:35" s="89" customFormat="1" x14ac:dyDescent="0.45">
      <c r="A8567" s="89" t="s">
        <v>86</v>
      </c>
      <c r="B8567" s="89" t="s">
        <v>87</v>
      </c>
      <c r="C8567" s="89" t="s">
        <v>48</v>
      </c>
      <c r="D8567" s="90">
        <v>44723</v>
      </c>
      <c r="AC8567" s="89">
        <v>339.11829299999999</v>
      </c>
      <c r="AI8567" s="89">
        <v>339.118292</v>
      </c>
    </row>
    <row r="8568" spans="1:35" s="89" customFormat="1" x14ac:dyDescent="0.45">
      <c r="A8568" s="89" t="s">
        <v>86</v>
      </c>
      <c r="B8568" s="89" t="s">
        <v>87</v>
      </c>
      <c r="C8568" s="89" t="s">
        <v>48</v>
      </c>
      <c r="D8568" s="90">
        <v>44724</v>
      </c>
      <c r="AC8568" s="89">
        <v>339.11829299999999</v>
      </c>
      <c r="AI8568" s="89">
        <v>339.118292</v>
      </c>
    </row>
    <row r="8569" spans="1:35" s="89" customFormat="1" x14ac:dyDescent="0.45">
      <c r="A8569" s="89" t="s">
        <v>86</v>
      </c>
      <c r="B8569" s="89" t="s">
        <v>87</v>
      </c>
      <c r="C8569" s="89" t="s">
        <v>48</v>
      </c>
      <c r="D8569" s="90">
        <v>44725</v>
      </c>
      <c r="AC8569" s="89">
        <v>339.11829299999999</v>
      </c>
      <c r="AI8569" s="89">
        <v>339.118292</v>
      </c>
    </row>
    <row r="8570" spans="1:35" s="89" customFormat="1" x14ac:dyDescent="0.45">
      <c r="A8570" s="89" t="s">
        <v>86</v>
      </c>
      <c r="B8570" s="89" t="s">
        <v>87</v>
      </c>
      <c r="C8570" s="89" t="s">
        <v>48</v>
      </c>
      <c r="D8570" s="90">
        <v>44726</v>
      </c>
      <c r="AC8570" s="89">
        <v>339.11829299999999</v>
      </c>
      <c r="AI8570" s="89">
        <v>339.118292</v>
      </c>
    </row>
    <row r="8571" spans="1:35" s="89" customFormat="1" x14ac:dyDescent="0.45">
      <c r="A8571" s="89" t="s">
        <v>86</v>
      </c>
      <c r="B8571" s="89" t="s">
        <v>87</v>
      </c>
      <c r="C8571" s="89" t="s">
        <v>48</v>
      </c>
      <c r="D8571" s="90">
        <v>44727</v>
      </c>
      <c r="AC8571" s="89">
        <v>339.11829299999999</v>
      </c>
      <c r="AI8571" s="89">
        <v>339.118292</v>
      </c>
    </row>
    <row r="8572" spans="1:35" s="89" customFormat="1" x14ac:dyDescent="0.45">
      <c r="A8572" s="89" t="s">
        <v>86</v>
      </c>
      <c r="B8572" s="89" t="s">
        <v>87</v>
      </c>
      <c r="C8572" s="89" t="s">
        <v>48</v>
      </c>
      <c r="D8572" s="90">
        <v>44728</v>
      </c>
      <c r="AC8572" s="89">
        <v>339.11829299999999</v>
      </c>
      <c r="AI8572" s="89">
        <v>339.118292</v>
      </c>
    </row>
    <row r="8573" spans="1:35" s="89" customFormat="1" x14ac:dyDescent="0.45">
      <c r="A8573" s="89" t="s">
        <v>86</v>
      </c>
      <c r="B8573" s="89" t="s">
        <v>87</v>
      </c>
      <c r="C8573" s="89" t="s">
        <v>48</v>
      </c>
      <c r="D8573" s="90">
        <v>44729</v>
      </c>
      <c r="AC8573" s="89">
        <v>339.11829299999999</v>
      </c>
      <c r="AI8573" s="89">
        <v>339.118292</v>
      </c>
    </row>
    <row r="8574" spans="1:35" s="89" customFormat="1" x14ac:dyDescent="0.45">
      <c r="A8574" s="89" t="s">
        <v>86</v>
      </c>
      <c r="B8574" s="89" t="s">
        <v>87</v>
      </c>
      <c r="C8574" s="89" t="s">
        <v>48</v>
      </c>
      <c r="D8574" s="90">
        <v>44730</v>
      </c>
      <c r="AC8574" s="89">
        <v>339.11829299999999</v>
      </c>
      <c r="AI8574" s="89">
        <v>339.118292</v>
      </c>
    </row>
    <row r="8575" spans="1:35" s="89" customFormat="1" x14ac:dyDescent="0.45">
      <c r="A8575" s="89" t="s">
        <v>86</v>
      </c>
      <c r="B8575" s="89" t="s">
        <v>87</v>
      </c>
      <c r="C8575" s="89" t="s">
        <v>48</v>
      </c>
      <c r="D8575" s="90">
        <v>44731</v>
      </c>
      <c r="AC8575" s="89">
        <v>339.11829299999999</v>
      </c>
      <c r="AI8575" s="89">
        <v>339.118292</v>
      </c>
    </row>
    <row r="8576" spans="1:35" s="89" customFormat="1" x14ac:dyDescent="0.45">
      <c r="A8576" s="89" t="s">
        <v>86</v>
      </c>
      <c r="B8576" s="89" t="s">
        <v>87</v>
      </c>
      <c r="C8576" s="89" t="s">
        <v>48</v>
      </c>
      <c r="D8576" s="90">
        <v>44732</v>
      </c>
      <c r="AC8576" s="89">
        <v>339.11829299999999</v>
      </c>
      <c r="AI8576" s="89">
        <v>339.118292</v>
      </c>
    </row>
    <row r="8577" spans="1:35" s="89" customFormat="1" x14ac:dyDescent="0.45">
      <c r="A8577" s="89" t="s">
        <v>86</v>
      </c>
      <c r="B8577" s="89" t="s">
        <v>87</v>
      </c>
      <c r="C8577" s="89" t="s">
        <v>48</v>
      </c>
      <c r="D8577" s="90">
        <v>44733</v>
      </c>
      <c r="AC8577" s="89">
        <v>339.11829299999999</v>
      </c>
      <c r="AI8577" s="89">
        <v>339.118292</v>
      </c>
    </row>
    <row r="8578" spans="1:35" s="89" customFormat="1" x14ac:dyDescent="0.45">
      <c r="A8578" s="89" t="s">
        <v>86</v>
      </c>
      <c r="B8578" s="89" t="s">
        <v>87</v>
      </c>
      <c r="C8578" s="89" t="s">
        <v>48</v>
      </c>
      <c r="D8578" s="90">
        <v>44734</v>
      </c>
      <c r="AC8578" s="89">
        <v>339.11829299999999</v>
      </c>
      <c r="AI8578" s="89">
        <v>339.118292</v>
      </c>
    </row>
    <row r="8579" spans="1:35" s="89" customFormat="1" x14ac:dyDescent="0.45">
      <c r="A8579" s="89" t="s">
        <v>86</v>
      </c>
      <c r="B8579" s="89" t="s">
        <v>87</v>
      </c>
      <c r="C8579" s="89" t="s">
        <v>48</v>
      </c>
      <c r="D8579" s="90">
        <v>44735</v>
      </c>
      <c r="AC8579" s="89">
        <v>339.11829299999999</v>
      </c>
      <c r="AI8579" s="89">
        <v>339.118292</v>
      </c>
    </row>
    <row r="8580" spans="1:35" s="89" customFormat="1" x14ac:dyDescent="0.45">
      <c r="A8580" s="89" t="s">
        <v>86</v>
      </c>
      <c r="B8580" s="89" t="s">
        <v>87</v>
      </c>
      <c r="C8580" s="89" t="s">
        <v>48</v>
      </c>
      <c r="D8580" s="90">
        <v>44736</v>
      </c>
      <c r="AC8580" s="89">
        <v>339.11829299999999</v>
      </c>
      <c r="AI8580" s="89">
        <v>339.118292</v>
      </c>
    </row>
    <row r="8581" spans="1:35" s="89" customFormat="1" x14ac:dyDescent="0.45">
      <c r="A8581" s="89" t="s">
        <v>86</v>
      </c>
      <c r="B8581" s="89" t="s">
        <v>87</v>
      </c>
      <c r="C8581" s="89" t="s">
        <v>48</v>
      </c>
      <c r="D8581" s="90">
        <v>44737</v>
      </c>
      <c r="AC8581" s="89">
        <v>339.11829299999999</v>
      </c>
      <c r="AI8581" s="89">
        <v>339.118292</v>
      </c>
    </row>
    <row r="8582" spans="1:35" s="89" customFormat="1" x14ac:dyDescent="0.45">
      <c r="A8582" s="89" t="s">
        <v>86</v>
      </c>
      <c r="B8582" s="89" t="s">
        <v>87</v>
      </c>
      <c r="C8582" s="89" t="s">
        <v>48</v>
      </c>
      <c r="D8582" s="90">
        <v>44738</v>
      </c>
      <c r="AC8582" s="89">
        <v>339.11829299999999</v>
      </c>
      <c r="AI8582" s="89">
        <v>339.118292</v>
      </c>
    </row>
    <row r="8583" spans="1:35" s="89" customFormat="1" x14ac:dyDescent="0.45">
      <c r="A8583" s="89" t="s">
        <v>86</v>
      </c>
      <c r="B8583" s="89" t="s">
        <v>87</v>
      </c>
      <c r="C8583" s="89" t="s">
        <v>48</v>
      </c>
      <c r="D8583" s="90">
        <v>44739</v>
      </c>
      <c r="AC8583" s="89">
        <v>339.11829299999999</v>
      </c>
      <c r="AI8583" s="89">
        <v>339.118292</v>
      </c>
    </row>
    <row r="8584" spans="1:35" s="89" customFormat="1" x14ac:dyDescent="0.45">
      <c r="A8584" s="89" t="s">
        <v>86</v>
      </c>
      <c r="B8584" s="89" t="s">
        <v>87</v>
      </c>
      <c r="C8584" s="89" t="s">
        <v>48</v>
      </c>
      <c r="D8584" s="90">
        <v>44740</v>
      </c>
      <c r="AC8584" s="89">
        <v>339.11829299999999</v>
      </c>
      <c r="AI8584" s="89">
        <v>339.118292</v>
      </c>
    </row>
    <row r="8585" spans="1:35" s="89" customFormat="1" x14ac:dyDescent="0.45">
      <c r="A8585" s="89" t="s">
        <v>86</v>
      </c>
      <c r="B8585" s="89" t="s">
        <v>87</v>
      </c>
      <c r="C8585" s="89" t="s">
        <v>48</v>
      </c>
      <c r="D8585" s="90">
        <v>44741</v>
      </c>
      <c r="AC8585" s="89">
        <v>339.11829299999999</v>
      </c>
      <c r="AI8585" s="89">
        <v>339.118292</v>
      </c>
    </row>
    <row r="8586" spans="1:35" s="89" customFormat="1" x14ac:dyDescent="0.45">
      <c r="A8586" s="89" t="s">
        <v>86</v>
      </c>
      <c r="B8586" s="89" t="s">
        <v>87</v>
      </c>
      <c r="C8586" s="89" t="s">
        <v>48</v>
      </c>
      <c r="D8586" s="90">
        <v>44742</v>
      </c>
      <c r="AC8586" s="89">
        <v>339.11829299999999</v>
      </c>
      <c r="AI8586" s="89">
        <v>339.118292</v>
      </c>
    </row>
    <row r="8587" spans="1:35" s="89" customFormat="1" x14ac:dyDescent="0.45">
      <c r="A8587" s="89" t="s">
        <v>86</v>
      </c>
      <c r="B8587" s="89" t="s">
        <v>87</v>
      </c>
      <c r="C8587" s="89" t="s">
        <v>48</v>
      </c>
      <c r="D8587" s="90">
        <v>44743</v>
      </c>
      <c r="AC8587" s="89">
        <v>339.11829299999999</v>
      </c>
      <c r="AI8587" s="89">
        <v>339.118292</v>
      </c>
    </row>
    <row r="8588" spans="1:35" s="89" customFormat="1" x14ac:dyDescent="0.45">
      <c r="A8588" s="89" t="s">
        <v>86</v>
      </c>
      <c r="B8588" s="89" t="s">
        <v>87</v>
      </c>
      <c r="C8588" s="89" t="s">
        <v>48</v>
      </c>
      <c r="D8588" s="90">
        <v>44744</v>
      </c>
      <c r="AC8588" s="89">
        <v>339.11829299999999</v>
      </c>
      <c r="AI8588" s="89">
        <v>339.118292</v>
      </c>
    </row>
    <row r="8589" spans="1:35" s="89" customFormat="1" x14ac:dyDescent="0.45">
      <c r="A8589" s="89" t="s">
        <v>86</v>
      </c>
      <c r="B8589" s="89" t="s">
        <v>87</v>
      </c>
      <c r="C8589" s="89" t="s">
        <v>48</v>
      </c>
      <c r="D8589" s="90">
        <v>44745</v>
      </c>
      <c r="AC8589" s="89">
        <v>339.11829299999999</v>
      </c>
      <c r="AI8589" s="89">
        <v>339.118292</v>
      </c>
    </row>
    <row r="8590" spans="1:35" s="89" customFormat="1" x14ac:dyDescent="0.45">
      <c r="A8590" s="89" t="s">
        <v>86</v>
      </c>
      <c r="B8590" s="89" t="s">
        <v>87</v>
      </c>
      <c r="C8590" s="89" t="s">
        <v>48</v>
      </c>
      <c r="D8590" s="90">
        <v>44746</v>
      </c>
      <c r="AC8590" s="89">
        <v>339.11829299999999</v>
      </c>
      <c r="AI8590" s="89">
        <v>339.118292</v>
      </c>
    </row>
    <row r="8591" spans="1:35" s="89" customFormat="1" x14ac:dyDescent="0.45">
      <c r="A8591" s="89" t="s">
        <v>86</v>
      </c>
      <c r="B8591" s="89" t="s">
        <v>87</v>
      </c>
      <c r="C8591" s="89" t="s">
        <v>48</v>
      </c>
      <c r="D8591" s="90">
        <v>44747</v>
      </c>
      <c r="AC8591" s="89">
        <v>339.11829299999999</v>
      </c>
      <c r="AI8591" s="89">
        <v>339.118292</v>
      </c>
    </row>
    <row r="8592" spans="1:35" s="89" customFormat="1" x14ac:dyDescent="0.45">
      <c r="A8592" s="89" t="s">
        <v>86</v>
      </c>
      <c r="B8592" s="89" t="s">
        <v>87</v>
      </c>
      <c r="C8592" s="89" t="s">
        <v>48</v>
      </c>
      <c r="D8592" s="90">
        <v>44748</v>
      </c>
      <c r="AC8592" s="89">
        <v>339.11829299999999</v>
      </c>
      <c r="AI8592" s="89">
        <v>339.118292</v>
      </c>
    </row>
    <row r="8593" spans="1:35" s="89" customFormat="1" x14ac:dyDescent="0.45">
      <c r="A8593" s="89" t="s">
        <v>86</v>
      </c>
      <c r="B8593" s="89" t="s">
        <v>87</v>
      </c>
      <c r="C8593" s="89" t="s">
        <v>48</v>
      </c>
      <c r="D8593" s="90">
        <v>44749</v>
      </c>
      <c r="AC8593" s="89">
        <v>339.11829299999999</v>
      </c>
      <c r="AI8593" s="89">
        <v>339.118292</v>
      </c>
    </row>
    <row r="8594" spans="1:35" s="89" customFormat="1" x14ac:dyDescent="0.45">
      <c r="A8594" s="89" t="s">
        <v>86</v>
      </c>
      <c r="B8594" s="89" t="s">
        <v>87</v>
      </c>
      <c r="C8594" s="89" t="s">
        <v>48</v>
      </c>
      <c r="D8594" s="90">
        <v>44750</v>
      </c>
      <c r="AC8594" s="89">
        <v>339.11829299999999</v>
      </c>
      <c r="AI8594" s="89">
        <v>339.118292</v>
      </c>
    </row>
    <row r="8595" spans="1:35" s="89" customFormat="1" x14ac:dyDescent="0.45">
      <c r="A8595" s="89" t="s">
        <v>86</v>
      </c>
      <c r="B8595" s="89" t="s">
        <v>87</v>
      </c>
      <c r="C8595" s="89" t="s">
        <v>48</v>
      </c>
      <c r="D8595" s="90">
        <v>44751</v>
      </c>
      <c r="AC8595" s="89">
        <v>339.11829299999999</v>
      </c>
      <c r="AI8595" s="89">
        <v>339.118292</v>
      </c>
    </row>
    <row r="8596" spans="1:35" s="89" customFormat="1" x14ac:dyDescent="0.45">
      <c r="A8596" s="89" t="s">
        <v>86</v>
      </c>
      <c r="B8596" s="89" t="s">
        <v>87</v>
      </c>
      <c r="C8596" s="89" t="s">
        <v>48</v>
      </c>
      <c r="D8596" s="90">
        <v>44752</v>
      </c>
      <c r="AC8596" s="89">
        <v>339.11829299999999</v>
      </c>
      <c r="AI8596" s="89">
        <v>339.118292</v>
      </c>
    </row>
    <row r="8597" spans="1:35" s="89" customFormat="1" x14ac:dyDescent="0.45">
      <c r="A8597" s="89" t="s">
        <v>86</v>
      </c>
      <c r="B8597" s="89" t="s">
        <v>87</v>
      </c>
      <c r="C8597" s="89" t="s">
        <v>48</v>
      </c>
      <c r="D8597" s="90">
        <v>44753</v>
      </c>
      <c r="AC8597" s="89">
        <v>339.11829299999999</v>
      </c>
      <c r="AI8597" s="89">
        <v>339.118292</v>
      </c>
    </row>
    <row r="8598" spans="1:35" s="89" customFormat="1" x14ac:dyDescent="0.45">
      <c r="A8598" s="89" t="s">
        <v>86</v>
      </c>
      <c r="B8598" s="89" t="s">
        <v>87</v>
      </c>
      <c r="C8598" s="89" t="s">
        <v>48</v>
      </c>
      <c r="D8598" s="90">
        <v>44754</v>
      </c>
      <c r="AC8598" s="89">
        <v>339.11829299999999</v>
      </c>
      <c r="AI8598" s="89">
        <v>339.118292</v>
      </c>
    </row>
    <row r="8599" spans="1:35" s="89" customFormat="1" x14ac:dyDescent="0.45">
      <c r="A8599" s="89" t="s">
        <v>86</v>
      </c>
      <c r="B8599" s="89" t="s">
        <v>87</v>
      </c>
      <c r="C8599" s="89" t="s">
        <v>48</v>
      </c>
      <c r="D8599" s="90">
        <v>44755</v>
      </c>
      <c r="AC8599" s="89">
        <v>339.11829299999999</v>
      </c>
      <c r="AI8599" s="89">
        <v>339.118292</v>
      </c>
    </row>
    <row r="8600" spans="1:35" s="89" customFormat="1" x14ac:dyDescent="0.45">
      <c r="A8600" s="89" t="s">
        <v>86</v>
      </c>
      <c r="B8600" s="89" t="s">
        <v>87</v>
      </c>
      <c r="C8600" s="89" t="s">
        <v>48</v>
      </c>
      <c r="D8600" s="90">
        <v>44756</v>
      </c>
      <c r="AC8600" s="89">
        <v>339.11829299999999</v>
      </c>
      <c r="AI8600" s="89">
        <v>339.118292</v>
      </c>
    </row>
    <row r="8601" spans="1:35" s="89" customFormat="1" x14ac:dyDescent="0.45">
      <c r="A8601" s="89" t="s">
        <v>86</v>
      </c>
      <c r="B8601" s="89" t="s">
        <v>87</v>
      </c>
      <c r="C8601" s="89" t="s">
        <v>48</v>
      </c>
      <c r="D8601" s="90">
        <v>44757</v>
      </c>
      <c r="AC8601" s="89">
        <v>339.11829299999999</v>
      </c>
      <c r="AI8601" s="89">
        <v>339.118292</v>
      </c>
    </row>
    <row r="8602" spans="1:35" s="89" customFormat="1" x14ac:dyDescent="0.45">
      <c r="A8602" s="89" t="s">
        <v>86</v>
      </c>
      <c r="B8602" s="89" t="s">
        <v>87</v>
      </c>
      <c r="C8602" s="89" t="s">
        <v>48</v>
      </c>
      <c r="D8602" s="90">
        <v>44758</v>
      </c>
      <c r="AC8602" s="89">
        <v>339.11829299999999</v>
      </c>
      <c r="AI8602" s="89">
        <v>339.118292</v>
      </c>
    </row>
    <row r="8603" spans="1:35" s="89" customFormat="1" x14ac:dyDescent="0.45">
      <c r="A8603" s="89" t="s">
        <v>86</v>
      </c>
      <c r="B8603" s="89" t="s">
        <v>87</v>
      </c>
      <c r="C8603" s="89" t="s">
        <v>48</v>
      </c>
      <c r="D8603" s="90">
        <v>44759</v>
      </c>
      <c r="AC8603" s="89">
        <v>339.11829299999999</v>
      </c>
      <c r="AI8603" s="89">
        <v>339.118292</v>
      </c>
    </row>
    <row r="8604" spans="1:35" s="89" customFormat="1" x14ac:dyDescent="0.45">
      <c r="A8604" s="89" t="s">
        <v>86</v>
      </c>
      <c r="B8604" s="89" t="s">
        <v>87</v>
      </c>
      <c r="C8604" s="89" t="s">
        <v>48</v>
      </c>
      <c r="D8604" s="90">
        <v>44760</v>
      </c>
      <c r="AC8604" s="89">
        <v>339.11829299999999</v>
      </c>
      <c r="AI8604" s="89">
        <v>339.118292</v>
      </c>
    </row>
    <row r="8605" spans="1:35" s="89" customFormat="1" x14ac:dyDescent="0.45">
      <c r="A8605" s="89" t="s">
        <v>86</v>
      </c>
      <c r="B8605" s="89" t="s">
        <v>87</v>
      </c>
      <c r="C8605" s="89" t="s">
        <v>48</v>
      </c>
      <c r="D8605" s="90">
        <v>44761</v>
      </c>
      <c r="AC8605" s="89">
        <v>339.11829299999999</v>
      </c>
      <c r="AI8605" s="89">
        <v>339.118292</v>
      </c>
    </row>
    <row r="8606" spans="1:35" s="89" customFormat="1" x14ac:dyDescent="0.45">
      <c r="A8606" s="89" t="s">
        <v>86</v>
      </c>
      <c r="B8606" s="89" t="s">
        <v>87</v>
      </c>
      <c r="C8606" s="89" t="s">
        <v>48</v>
      </c>
      <c r="D8606" s="90">
        <v>44762</v>
      </c>
      <c r="AC8606" s="89">
        <v>339.11829299999999</v>
      </c>
      <c r="AI8606" s="89">
        <v>339.118292</v>
      </c>
    </row>
    <row r="8607" spans="1:35" s="89" customFormat="1" x14ac:dyDescent="0.45">
      <c r="A8607" s="89" t="s">
        <v>86</v>
      </c>
      <c r="B8607" s="89" t="s">
        <v>87</v>
      </c>
      <c r="C8607" s="89" t="s">
        <v>48</v>
      </c>
      <c r="D8607" s="90">
        <v>44763</v>
      </c>
      <c r="AC8607" s="89">
        <v>339.11829299999999</v>
      </c>
      <c r="AI8607" s="89">
        <v>339.118292</v>
      </c>
    </row>
    <row r="8608" spans="1:35" s="89" customFormat="1" x14ac:dyDescent="0.45">
      <c r="A8608" s="89" t="s">
        <v>86</v>
      </c>
      <c r="B8608" s="89" t="s">
        <v>87</v>
      </c>
      <c r="C8608" s="89" t="s">
        <v>48</v>
      </c>
      <c r="D8608" s="90">
        <v>44764</v>
      </c>
      <c r="AC8608" s="89">
        <v>339.11829299999999</v>
      </c>
      <c r="AI8608" s="89">
        <v>339.118292</v>
      </c>
    </row>
    <row r="8609" spans="1:35" s="89" customFormat="1" x14ac:dyDescent="0.45">
      <c r="A8609" s="89" t="s">
        <v>86</v>
      </c>
      <c r="B8609" s="89" t="s">
        <v>87</v>
      </c>
      <c r="C8609" s="89" t="s">
        <v>48</v>
      </c>
      <c r="D8609" s="90">
        <v>44765</v>
      </c>
      <c r="AC8609" s="89">
        <v>339.11829299999999</v>
      </c>
      <c r="AI8609" s="89">
        <v>339.118292</v>
      </c>
    </row>
    <row r="8610" spans="1:35" s="89" customFormat="1" x14ac:dyDescent="0.45">
      <c r="A8610" s="89" t="s">
        <v>86</v>
      </c>
      <c r="B8610" s="89" t="s">
        <v>87</v>
      </c>
      <c r="C8610" s="89" t="s">
        <v>48</v>
      </c>
      <c r="D8610" s="90">
        <v>44766</v>
      </c>
      <c r="AC8610" s="89">
        <v>339.11829299999999</v>
      </c>
      <c r="AI8610" s="89">
        <v>339.118292</v>
      </c>
    </row>
    <row r="8611" spans="1:35" s="89" customFormat="1" x14ac:dyDescent="0.45">
      <c r="A8611" s="89" t="s">
        <v>86</v>
      </c>
      <c r="B8611" s="89" t="s">
        <v>87</v>
      </c>
      <c r="C8611" s="89" t="s">
        <v>48</v>
      </c>
      <c r="D8611" s="90">
        <v>44767</v>
      </c>
      <c r="AC8611" s="89">
        <v>339.11829299999999</v>
      </c>
      <c r="AI8611" s="89">
        <v>339.118292</v>
      </c>
    </row>
    <row r="8612" spans="1:35" s="89" customFormat="1" x14ac:dyDescent="0.45">
      <c r="A8612" s="89" t="s">
        <v>86</v>
      </c>
      <c r="B8612" s="89" t="s">
        <v>87</v>
      </c>
      <c r="C8612" s="89" t="s">
        <v>48</v>
      </c>
      <c r="D8612" s="90">
        <v>44768</v>
      </c>
      <c r="AC8612" s="89">
        <v>339.11829299999999</v>
      </c>
      <c r="AI8612" s="89">
        <v>339.118292</v>
      </c>
    </row>
    <row r="8613" spans="1:35" s="89" customFormat="1" x14ac:dyDescent="0.45">
      <c r="A8613" s="89" t="s">
        <v>86</v>
      </c>
      <c r="B8613" s="89" t="s">
        <v>87</v>
      </c>
      <c r="C8613" s="89" t="s">
        <v>48</v>
      </c>
      <c r="D8613" s="90">
        <v>44769</v>
      </c>
      <c r="AC8613" s="89">
        <v>339.11829299999999</v>
      </c>
      <c r="AI8613" s="89">
        <v>339.118292</v>
      </c>
    </row>
    <row r="8614" spans="1:35" s="89" customFormat="1" x14ac:dyDescent="0.45">
      <c r="A8614" s="89" t="s">
        <v>86</v>
      </c>
      <c r="B8614" s="89" t="s">
        <v>87</v>
      </c>
      <c r="C8614" s="89" t="s">
        <v>48</v>
      </c>
      <c r="D8614" s="90">
        <v>44770</v>
      </c>
      <c r="AC8614" s="89">
        <v>339.11829299999999</v>
      </c>
      <c r="AI8614" s="89">
        <v>339.118292</v>
      </c>
    </row>
    <row r="8615" spans="1:35" s="89" customFormat="1" x14ac:dyDescent="0.45">
      <c r="A8615" s="89" t="s">
        <v>86</v>
      </c>
      <c r="B8615" s="89" t="s">
        <v>87</v>
      </c>
      <c r="C8615" s="89" t="s">
        <v>48</v>
      </c>
      <c r="D8615" s="90">
        <v>44771</v>
      </c>
      <c r="AC8615" s="89">
        <v>339.11829299999999</v>
      </c>
      <c r="AI8615" s="89">
        <v>339.118292</v>
      </c>
    </row>
    <row r="8616" spans="1:35" s="89" customFormat="1" x14ac:dyDescent="0.45">
      <c r="A8616" s="89" t="s">
        <v>86</v>
      </c>
      <c r="B8616" s="89" t="s">
        <v>87</v>
      </c>
      <c r="C8616" s="89" t="s">
        <v>48</v>
      </c>
      <c r="D8616" s="90">
        <v>44772</v>
      </c>
      <c r="AC8616" s="89">
        <v>339.11829299999999</v>
      </c>
      <c r="AI8616" s="89">
        <v>339.118292</v>
      </c>
    </row>
    <row r="8617" spans="1:35" s="89" customFormat="1" x14ac:dyDescent="0.45">
      <c r="A8617" s="89" t="s">
        <v>86</v>
      </c>
      <c r="B8617" s="89" t="s">
        <v>87</v>
      </c>
      <c r="C8617" s="89" t="s">
        <v>48</v>
      </c>
      <c r="D8617" s="90">
        <v>44773</v>
      </c>
      <c r="AC8617" s="89">
        <v>339.11829299999999</v>
      </c>
      <c r="AI8617" s="89">
        <v>339.118292</v>
      </c>
    </row>
    <row r="8618" spans="1:35" s="89" customFormat="1" x14ac:dyDescent="0.45">
      <c r="A8618" s="89" t="s">
        <v>86</v>
      </c>
      <c r="B8618" s="89" t="s">
        <v>87</v>
      </c>
      <c r="C8618" s="89" t="s">
        <v>48</v>
      </c>
      <c r="D8618" s="90">
        <v>44774</v>
      </c>
      <c r="AC8618" s="89">
        <v>339.11829299999999</v>
      </c>
      <c r="AI8618" s="89">
        <v>339.118292</v>
      </c>
    </row>
    <row r="8619" spans="1:35" s="89" customFormat="1" x14ac:dyDescent="0.45">
      <c r="A8619" s="89" t="s">
        <v>86</v>
      </c>
      <c r="B8619" s="89" t="s">
        <v>87</v>
      </c>
      <c r="C8619" s="89" t="s">
        <v>48</v>
      </c>
      <c r="D8619" s="90">
        <v>44775</v>
      </c>
      <c r="AC8619" s="89">
        <v>339.11829299999999</v>
      </c>
      <c r="AI8619" s="89">
        <v>339.118292</v>
      </c>
    </row>
    <row r="8620" spans="1:35" s="89" customFormat="1" x14ac:dyDescent="0.45">
      <c r="A8620" s="89" t="s">
        <v>86</v>
      </c>
      <c r="B8620" s="89" t="s">
        <v>87</v>
      </c>
      <c r="C8620" s="89" t="s">
        <v>48</v>
      </c>
      <c r="D8620" s="90">
        <v>44776</v>
      </c>
      <c r="AC8620" s="89">
        <v>339.11829299999999</v>
      </c>
      <c r="AI8620" s="89">
        <v>339.118292</v>
      </c>
    </row>
    <row r="8621" spans="1:35" s="89" customFormat="1" x14ac:dyDescent="0.45">
      <c r="A8621" s="89" t="s">
        <v>86</v>
      </c>
      <c r="B8621" s="89" t="s">
        <v>87</v>
      </c>
      <c r="C8621" s="89" t="s">
        <v>48</v>
      </c>
      <c r="D8621" s="90">
        <v>44777</v>
      </c>
      <c r="AC8621" s="89">
        <v>339.11829299999999</v>
      </c>
      <c r="AI8621" s="89">
        <v>339.118292</v>
      </c>
    </row>
    <row r="8622" spans="1:35" s="89" customFormat="1" x14ac:dyDescent="0.45">
      <c r="A8622" s="89" t="s">
        <v>86</v>
      </c>
      <c r="B8622" s="89" t="s">
        <v>87</v>
      </c>
      <c r="C8622" s="89" t="s">
        <v>48</v>
      </c>
      <c r="D8622" s="90">
        <v>44778</v>
      </c>
      <c r="AC8622" s="89">
        <v>339.11829299999999</v>
      </c>
      <c r="AI8622" s="89">
        <v>339.118292</v>
      </c>
    </row>
    <row r="8623" spans="1:35" s="89" customFormat="1" x14ac:dyDescent="0.45">
      <c r="A8623" s="89" t="s">
        <v>86</v>
      </c>
      <c r="B8623" s="89" t="s">
        <v>87</v>
      </c>
      <c r="C8623" s="89" t="s">
        <v>48</v>
      </c>
      <c r="D8623" s="90">
        <v>44779</v>
      </c>
      <c r="AC8623" s="89">
        <v>339.11829299999999</v>
      </c>
      <c r="AI8623" s="89">
        <v>339.118292</v>
      </c>
    </row>
    <row r="8624" spans="1:35" s="89" customFormat="1" x14ac:dyDescent="0.45">
      <c r="A8624" s="89" t="s">
        <v>86</v>
      </c>
      <c r="B8624" s="89" t="s">
        <v>87</v>
      </c>
      <c r="C8624" s="89" t="s">
        <v>48</v>
      </c>
      <c r="D8624" s="90">
        <v>44780</v>
      </c>
      <c r="AC8624" s="89">
        <v>339.11829299999999</v>
      </c>
      <c r="AI8624" s="89">
        <v>339.118292</v>
      </c>
    </row>
    <row r="8625" spans="1:35" s="89" customFormat="1" x14ac:dyDescent="0.45">
      <c r="A8625" s="89" t="s">
        <v>86</v>
      </c>
      <c r="B8625" s="89" t="s">
        <v>87</v>
      </c>
      <c r="C8625" s="89" t="s">
        <v>48</v>
      </c>
      <c r="D8625" s="90">
        <v>44781</v>
      </c>
      <c r="AC8625" s="89">
        <v>339.11829299999999</v>
      </c>
      <c r="AI8625" s="89">
        <v>339.118292</v>
      </c>
    </row>
    <row r="8626" spans="1:35" s="89" customFormat="1" x14ac:dyDescent="0.45">
      <c r="A8626" s="89" t="s">
        <v>86</v>
      </c>
      <c r="B8626" s="89" t="s">
        <v>87</v>
      </c>
      <c r="C8626" s="89" t="s">
        <v>48</v>
      </c>
      <c r="D8626" s="90">
        <v>44782</v>
      </c>
      <c r="AC8626" s="89">
        <v>339.11829299999999</v>
      </c>
      <c r="AI8626" s="89">
        <v>339.118292</v>
      </c>
    </row>
    <row r="8627" spans="1:35" s="89" customFormat="1" x14ac:dyDescent="0.45">
      <c r="A8627" s="89" t="s">
        <v>86</v>
      </c>
      <c r="B8627" s="89" t="s">
        <v>87</v>
      </c>
      <c r="C8627" s="89" t="s">
        <v>48</v>
      </c>
      <c r="D8627" s="90">
        <v>44783</v>
      </c>
      <c r="AC8627" s="89">
        <v>339.11829299999999</v>
      </c>
      <c r="AI8627" s="89">
        <v>339.118292</v>
      </c>
    </row>
    <row r="8628" spans="1:35" s="89" customFormat="1" x14ac:dyDescent="0.45">
      <c r="A8628" s="89" t="s">
        <v>86</v>
      </c>
      <c r="B8628" s="89" t="s">
        <v>87</v>
      </c>
      <c r="C8628" s="89" t="s">
        <v>48</v>
      </c>
      <c r="D8628" s="90">
        <v>44784</v>
      </c>
      <c r="AC8628" s="89">
        <v>339.11829299999999</v>
      </c>
      <c r="AI8628" s="89">
        <v>339.118292</v>
      </c>
    </row>
    <row r="8629" spans="1:35" s="89" customFormat="1" x14ac:dyDescent="0.45">
      <c r="A8629" s="89" t="s">
        <v>86</v>
      </c>
      <c r="B8629" s="89" t="s">
        <v>87</v>
      </c>
      <c r="C8629" s="89" t="s">
        <v>48</v>
      </c>
      <c r="D8629" s="90">
        <v>44785</v>
      </c>
      <c r="AC8629" s="89">
        <v>339.11829299999999</v>
      </c>
      <c r="AI8629" s="89">
        <v>339.118292</v>
      </c>
    </row>
    <row r="8630" spans="1:35" s="89" customFormat="1" x14ac:dyDescent="0.45">
      <c r="A8630" s="89" t="s">
        <v>86</v>
      </c>
      <c r="B8630" s="89" t="s">
        <v>87</v>
      </c>
      <c r="C8630" s="89" t="s">
        <v>48</v>
      </c>
      <c r="D8630" s="90">
        <v>44786</v>
      </c>
      <c r="AC8630" s="89">
        <v>339.11829299999999</v>
      </c>
      <c r="AI8630" s="89">
        <v>339.118292</v>
      </c>
    </row>
    <row r="8631" spans="1:35" s="89" customFormat="1" x14ac:dyDescent="0.45">
      <c r="A8631" s="89" t="s">
        <v>86</v>
      </c>
      <c r="B8631" s="89" t="s">
        <v>87</v>
      </c>
      <c r="C8631" s="89" t="s">
        <v>48</v>
      </c>
      <c r="D8631" s="90">
        <v>44787</v>
      </c>
      <c r="AC8631" s="89">
        <v>339.11829299999999</v>
      </c>
      <c r="AI8631" s="89">
        <v>339.118292</v>
      </c>
    </row>
    <row r="8632" spans="1:35" s="89" customFormat="1" x14ac:dyDescent="0.45">
      <c r="A8632" s="89" t="s">
        <v>86</v>
      </c>
      <c r="B8632" s="89" t="s">
        <v>87</v>
      </c>
      <c r="C8632" s="89" t="s">
        <v>48</v>
      </c>
      <c r="D8632" s="90">
        <v>44788</v>
      </c>
      <c r="AC8632" s="89">
        <v>339.11829299999999</v>
      </c>
      <c r="AI8632" s="89">
        <v>339.118292</v>
      </c>
    </row>
    <row r="8633" spans="1:35" s="89" customFormat="1" x14ac:dyDescent="0.45">
      <c r="A8633" s="89" t="s">
        <v>86</v>
      </c>
      <c r="B8633" s="89" t="s">
        <v>87</v>
      </c>
      <c r="C8633" s="89" t="s">
        <v>48</v>
      </c>
      <c r="D8633" s="90">
        <v>44789</v>
      </c>
      <c r="AC8633" s="89">
        <v>339.11829299999999</v>
      </c>
      <c r="AI8633" s="89">
        <v>339.118292</v>
      </c>
    </row>
    <row r="8634" spans="1:35" s="89" customFormat="1" x14ac:dyDescent="0.45">
      <c r="A8634" s="89" t="s">
        <v>86</v>
      </c>
      <c r="B8634" s="89" t="s">
        <v>87</v>
      </c>
      <c r="C8634" s="89" t="s">
        <v>48</v>
      </c>
      <c r="D8634" s="90">
        <v>44790</v>
      </c>
      <c r="AC8634" s="89">
        <v>339.11829299999999</v>
      </c>
      <c r="AI8634" s="89">
        <v>339.118292</v>
      </c>
    </row>
    <row r="8635" spans="1:35" s="89" customFormat="1" x14ac:dyDescent="0.45">
      <c r="A8635" s="89" t="s">
        <v>86</v>
      </c>
      <c r="B8635" s="89" t="s">
        <v>87</v>
      </c>
      <c r="C8635" s="89" t="s">
        <v>48</v>
      </c>
      <c r="D8635" s="90">
        <v>44791</v>
      </c>
      <c r="AC8635" s="89">
        <v>339.11829299999999</v>
      </c>
      <c r="AI8635" s="89">
        <v>339.118292</v>
      </c>
    </row>
    <row r="8636" spans="1:35" s="89" customFormat="1" x14ac:dyDescent="0.45">
      <c r="A8636" s="89" t="s">
        <v>86</v>
      </c>
      <c r="B8636" s="89" t="s">
        <v>87</v>
      </c>
      <c r="C8636" s="89" t="s">
        <v>48</v>
      </c>
      <c r="D8636" s="90">
        <v>44792</v>
      </c>
      <c r="AC8636" s="89">
        <v>339.11829299999999</v>
      </c>
      <c r="AI8636" s="89">
        <v>339.118292</v>
      </c>
    </row>
    <row r="8637" spans="1:35" s="89" customFormat="1" x14ac:dyDescent="0.45">
      <c r="A8637" s="89" t="s">
        <v>86</v>
      </c>
      <c r="B8637" s="89" t="s">
        <v>87</v>
      </c>
      <c r="C8637" s="89" t="s">
        <v>48</v>
      </c>
      <c r="D8637" s="90">
        <v>44793</v>
      </c>
      <c r="AC8637" s="89">
        <v>339.11829299999999</v>
      </c>
      <c r="AI8637" s="89">
        <v>339.118292</v>
      </c>
    </row>
    <row r="8638" spans="1:35" s="89" customFormat="1" x14ac:dyDescent="0.45">
      <c r="A8638" s="89" t="s">
        <v>86</v>
      </c>
      <c r="B8638" s="89" t="s">
        <v>87</v>
      </c>
      <c r="C8638" s="89" t="s">
        <v>48</v>
      </c>
      <c r="D8638" s="90">
        <v>44794</v>
      </c>
      <c r="AC8638" s="89">
        <v>339.11829299999999</v>
      </c>
      <c r="AI8638" s="89">
        <v>339.118292</v>
      </c>
    </row>
    <row r="8639" spans="1:35" s="89" customFormat="1" x14ac:dyDescent="0.45">
      <c r="A8639" s="89" t="s">
        <v>86</v>
      </c>
      <c r="B8639" s="89" t="s">
        <v>87</v>
      </c>
      <c r="C8639" s="89" t="s">
        <v>48</v>
      </c>
      <c r="D8639" s="90">
        <v>44795</v>
      </c>
      <c r="AC8639" s="89">
        <v>339.11829299999999</v>
      </c>
      <c r="AI8639" s="89">
        <v>339.118292</v>
      </c>
    </row>
    <row r="8640" spans="1:35" s="89" customFormat="1" x14ac:dyDescent="0.45">
      <c r="A8640" s="89" t="s">
        <v>86</v>
      </c>
      <c r="B8640" s="89" t="s">
        <v>87</v>
      </c>
      <c r="C8640" s="89" t="s">
        <v>48</v>
      </c>
      <c r="D8640" s="90">
        <v>44796</v>
      </c>
      <c r="AC8640" s="89">
        <v>339.11829299999999</v>
      </c>
      <c r="AI8640" s="89">
        <v>339.118292</v>
      </c>
    </row>
    <row r="8641" spans="1:35" s="89" customFormat="1" x14ac:dyDescent="0.45">
      <c r="A8641" s="89" t="s">
        <v>86</v>
      </c>
      <c r="B8641" s="89" t="s">
        <v>87</v>
      </c>
      <c r="C8641" s="89" t="s">
        <v>48</v>
      </c>
      <c r="D8641" s="90">
        <v>44797</v>
      </c>
      <c r="AC8641" s="89">
        <v>339.11829299999999</v>
      </c>
      <c r="AI8641" s="89">
        <v>339.118292</v>
      </c>
    </row>
    <row r="8642" spans="1:35" s="89" customFormat="1" x14ac:dyDescent="0.45">
      <c r="A8642" s="89" t="s">
        <v>86</v>
      </c>
      <c r="B8642" s="89" t="s">
        <v>87</v>
      </c>
      <c r="C8642" s="89" t="s">
        <v>48</v>
      </c>
      <c r="D8642" s="90">
        <v>44798</v>
      </c>
      <c r="AC8642" s="89">
        <v>339.11829299999999</v>
      </c>
      <c r="AI8642" s="89">
        <v>339.118292</v>
      </c>
    </row>
    <row r="8643" spans="1:35" s="89" customFormat="1" x14ac:dyDescent="0.45">
      <c r="A8643" s="89" t="s">
        <v>86</v>
      </c>
      <c r="B8643" s="89" t="s">
        <v>87</v>
      </c>
      <c r="C8643" s="89" t="s">
        <v>48</v>
      </c>
      <c r="D8643" s="90">
        <v>44799</v>
      </c>
      <c r="AC8643" s="89">
        <v>339.11829299999999</v>
      </c>
      <c r="AI8643" s="89">
        <v>339.118292</v>
      </c>
    </row>
    <row r="8644" spans="1:35" s="89" customFormat="1" x14ac:dyDescent="0.45">
      <c r="A8644" s="89" t="s">
        <v>86</v>
      </c>
      <c r="B8644" s="89" t="s">
        <v>87</v>
      </c>
      <c r="C8644" s="89" t="s">
        <v>48</v>
      </c>
      <c r="D8644" s="90">
        <v>44800</v>
      </c>
      <c r="AC8644" s="89">
        <v>339.11829299999999</v>
      </c>
      <c r="AI8644" s="89">
        <v>339.118292</v>
      </c>
    </row>
    <row r="8645" spans="1:35" s="89" customFormat="1" x14ac:dyDescent="0.45">
      <c r="A8645" s="89" t="s">
        <v>86</v>
      </c>
      <c r="B8645" s="89" t="s">
        <v>87</v>
      </c>
      <c r="C8645" s="89" t="s">
        <v>48</v>
      </c>
      <c r="D8645" s="90">
        <v>44801</v>
      </c>
      <c r="AC8645" s="89">
        <v>339.11829299999999</v>
      </c>
      <c r="AI8645" s="89">
        <v>339.118292</v>
      </c>
    </row>
    <row r="8646" spans="1:35" s="89" customFormat="1" x14ac:dyDescent="0.45">
      <c r="A8646" s="89" t="s">
        <v>86</v>
      </c>
      <c r="B8646" s="89" t="s">
        <v>87</v>
      </c>
      <c r="C8646" s="89" t="s">
        <v>48</v>
      </c>
      <c r="D8646" s="90">
        <v>44802</v>
      </c>
      <c r="AC8646" s="89">
        <v>339.11829299999999</v>
      </c>
      <c r="AI8646" s="89">
        <v>339.118292</v>
      </c>
    </row>
    <row r="8647" spans="1:35" s="89" customFormat="1" x14ac:dyDescent="0.45">
      <c r="A8647" s="89" t="s">
        <v>86</v>
      </c>
      <c r="B8647" s="89" t="s">
        <v>87</v>
      </c>
      <c r="C8647" s="89" t="s">
        <v>48</v>
      </c>
      <c r="D8647" s="90">
        <v>44803</v>
      </c>
      <c r="AC8647" s="89">
        <v>339.11829299999999</v>
      </c>
      <c r="AI8647" s="89">
        <v>339.118292</v>
      </c>
    </row>
    <row r="8648" spans="1:35" s="89" customFormat="1" x14ac:dyDescent="0.45">
      <c r="A8648" s="89" t="s">
        <v>86</v>
      </c>
      <c r="B8648" s="89" t="s">
        <v>87</v>
      </c>
      <c r="C8648" s="89" t="s">
        <v>48</v>
      </c>
      <c r="D8648" s="90">
        <v>44804</v>
      </c>
      <c r="AC8648" s="89">
        <v>339.11829299999999</v>
      </c>
      <c r="AI8648" s="89">
        <v>339.118292</v>
      </c>
    </row>
    <row r="8649" spans="1:35" s="89" customFormat="1" x14ac:dyDescent="0.45">
      <c r="A8649" s="89" t="s">
        <v>86</v>
      </c>
      <c r="B8649" s="89" t="s">
        <v>87</v>
      </c>
      <c r="C8649" s="89" t="s">
        <v>48</v>
      </c>
      <c r="D8649" s="90">
        <v>44805</v>
      </c>
      <c r="AC8649" s="89">
        <v>339.11829299999999</v>
      </c>
      <c r="AI8649" s="89">
        <v>339.118292</v>
      </c>
    </row>
    <row r="8650" spans="1:35" s="89" customFormat="1" x14ac:dyDescent="0.45">
      <c r="A8650" s="89" t="s">
        <v>86</v>
      </c>
      <c r="B8650" s="89" t="s">
        <v>87</v>
      </c>
      <c r="C8650" s="89" t="s">
        <v>48</v>
      </c>
      <c r="D8650" s="90">
        <v>44806</v>
      </c>
      <c r="AC8650" s="89">
        <v>339.11829299999999</v>
      </c>
      <c r="AI8650" s="89">
        <v>339.118292</v>
      </c>
    </row>
    <row r="8651" spans="1:35" s="89" customFormat="1" x14ac:dyDescent="0.45">
      <c r="A8651" s="89" t="s">
        <v>86</v>
      </c>
      <c r="B8651" s="89" t="s">
        <v>87</v>
      </c>
      <c r="C8651" s="89" t="s">
        <v>48</v>
      </c>
      <c r="D8651" s="90">
        <v>44807</v>
      </c>
      <c r="AC8651" s="89">
        <v>339.11829299999999</v>
      </c>
      <c r="AI8651" s="89">
        <v>339.118292</v>
      </c>
    </row>
    <row r="8652" spans="1:35" s="89" customFormat="1" x14ac:dyDescent="0.45">
      <c r="A8652" s="89" t="s">
        <v>86</v>
      </c>
      <c r="B8652" s="89" t="s">
        <v>87</v>
      </c>
      <c r="C8652" s="89" t="s">
        <v>48</v>
      </c>
      <c r="D8652" s="90">
        <v>44808</v>
      </c>
      <c r="AC8652" s="89">
        <v>339.11829299999999</v>
      </c>
      <c r="AI8652" s="89">
        <v>339.118292</v>
      </c>
    </row>
    <row r="8653" spans="1:35" s="89" customFormat="1" x14ac:dyDescent="0.45">
      <c r="A8653" s="89" t="s">
        <v>86</v>
      </c>
      <c r="B8653" s="89" t="s">
        <v>87</v>
      </c>
      <c r="C8653" s="89" t="s">
        <v>48</v>
      </c>
      <c r="D8653" s="90">
        <v>44809</v>
      </c>
      <c r="K8653" s="89">
        <v>0.235294118</v>
      </c>
      <c r="L8653" s="89">
        <v>0.132352941</v>
      </c>
      <c r="AA8653" s="89">
        <v>260</v>
      </c>
      <c r="AB8653" s="89">
        <v>295</v>
      </c>
      <c r="AC8653" s="89">
        <v>339.11829299999999</v>
      </c>
      <c r="AI8653" s="89">
        <v>339.118292</v>
      </c>
    </row>
    <row r="8654" spans="1:35" s="89" customFormat="1" x14ac:dyDescent="0.45">
      <c r="A8654" s="89" t="s">
        <v>86</v>
      </c>
      <c r="B8654" s="89" t="s">
        <v>87</v>
      </c>
      <c r="C8654" s="89" t="s">
        <v>48</v>
      </c>
      <c r="D8654" s="90">
        <v>44810</v>
      </c>
      <c r="K8654" s="89">
        <v>0.235294118</v>
      </c>
      <c r="L8654" s="89">
        <v>0.132352941</v>
      </c>
      <c r="AA8654" s="89">
        <v>260</v>
      </c>
      <c r="AB8654" s="89">
        <v>295</v>
      </c>
      <c r="AC8654" s="89">
        <v>339.11829299999999</v>
      </c>
      <c r="AI8654" s="89">
        <v>339.118292</v>
      </c>
    </row>
    <row r="8655" spans="1:35" s="89" customFormat="1" x14ac:dyDescent="0.45">
      <c r="A8655" s="89" t="s">
        <v>86</v>
      </c>
      <c r="B8655" s="89" t="s">
        <v>87</v>
      </c>
      <c r="C8655" s="89" t="s">
        <v>48</v>
      </c>
      <c r="D8655" s="90">
        <v>44811</v>
      </c>
      <c r="K8655" s="89">
        <v>0.235294118</v>
      </c>
      <c r="L8655" s="89">
        <v>0.132352941</v>
      </c>
      <c r="AA8655" s="89">
        <v>260</v>
      </c>
      <c r="AB8655" s="89">
        <v>295</v>
      </c>
      <c r="AC8655" s="89">
        <v>339.11829299999999</v>
      </c>
      <c r="AI8655" s="89">
        <v>339.118292</v>
      </c>
    </row>
    <row r="8656" spans="1:35" s="89" customFormat="1" x14ac:dyDescent="0.45">
      <c r="A8656" s="89" t="s">
        <v>86</v>
      </c>
      <c r="B8656" s="89" t="s">
        <v>87</v>
      </c>
      <c r="C8656" s="89" t="s">
        <v>48</v>
      </c>
      <c r="D8656" s="90">
        <v>44812</v>
      </c>
      <c r="K8656" s="89">
        <v>0.235294118</v>
      </c>
      <c r="L8656" s="89">
        <v>0.132352941</v>
      </c>
      <c r="AA8656" s="89">
        <v>260</v>
      </c>
      <c r="AB8656" s="89">
        <v>295</v>
      </c>
      <c r="AC8656" s="89">
        <v>339.11829299999999</v>
      </c>
      <c r="AI8656" s="89">
        <v>339.118292</v>
      </c>
    </row>
    <row r="8657" spans="1:35" s="89" customFormat="1" x14ac:dyDescent="0.45">
      <c r="A8657" s="89" t="s">
        <v>86</v>
      </c>
      <c r="B8657" s="89" t="s">
        <v>87</v>
      </c>
      <c r="C8657" s="89" t="s">
        <v>48</v>
      </c>
      <c r="D8657" s="90">
        <v>44813</v>
      </c>
      <c r="K8657" s="89">
        <v>0.235294118</v>
      </c>
      <c r="L8657" s="89">
        <v>0.132352941</v>
      </c>
      <c r="AA8657" s="89">
        <v>260</v>
      </c>
      <c r="AB8657" s="89">
        <v>295</v>
      </c>
      <c r="AC8657" s="89">
        <v>339.11829299999999</v>
      </c>
      <c r="AI8657" s="89">
        <v>339.118292</v>
      </c>
    </row>
    <row r="8658" spans="1:35" s="89" customFormat="1" x14ac:dyDescent="0.45">
      <c r="A8658" s="89" t="s">
        <v>86</v>
      </c>
      <c r="B8658" s="89" t="s">
        <v>87</v>
      </c>
      <c r="C8658" s="89" t="s">
        <v>48</v>
      </c>
      <c r="D8658" s="90">
        <v>44814</v>
      </c>
      <c r="K8658" s="89">
        <v>0.235294118</v>
      </c>
      <c r="L8658" s="89">
        <v>0.132352941</v>
      </c>
      <c r="AA8658" s="89">
        <v>260</v>
      </c>
      <c r="AB8658" s="89">
        <v>295</v>
      </c>
      <c r="AC8658" s="89">
        <v>339.11829299999999</v>
      </c>
      <c r="AI8658" s="89">
        <v>339.118292</v>
      </c>
    </row>
    <row r="8659" spans="1:35" s="89" customFormat="1" x14ac:dyDescent="0.45">
      <c r="A8659" s="89" t="s">
        <v>86</v>
      </c>
      <c r="B8659" s="89" t="s">
        <v>87</v>
      </c>
      <c r="C8659" s="89" t="s">
        <v>48</v>
      </c>
      <c r="D8659" s="90">
        <v>44815</v>
      </c>
      <c r="K8659" s="89">
        <v>0.235294118</v>
      </c>
      <c r="L8659" s="89">
        <v>0.132352941</v>
      </c>
      <c r="AA8659" s="89">
        <v>260</v>
      </c>
      <c r="AB8659" s="89">
        <v>295</v>
      </c>
      <c r="AC8659" s="89">
        <v>339.11829299999999</v>
      </c>
      <c r="AI8659" s="89">
        <v>339.118292</v>
      </c>
    </row>
    <row r="8660" spans="1:35" s="89" customFormat="1" x14ac:dyDescent="0.45">
      <c r="A8660" s="89" t="s">
        <v>86</v>
      </c>
      <c r="B8660" s="89" t="s">
        <v>87</v>
      </c>
      <c r="C8660" s="89" t="s">
        <v>48</v>
      </c>
      <c r="D8660" s="90">
        <v>44816</v>
      </c>
      <c r="K8660" s="89">
        <v>0.67647058800000004</v>
      </c>
      <c r="L8660" s="89">
        <v>0.367647059</v>
      </c>
      <c r="AA8660" s="89">
        <v>110</v>
      </c>
      <c r="AB8660" s="89">
        <v>215</v>
      </c>
      <c r="AC8660" s="89">
        <v>339.11829299999999</v>
      </c>
      <c r="AI8660" s="89">
        <v>339.118292</v>
      </c>
    </row>
    <row r="8661" spans="1:35" s="89" customFormat="1" x14ac:dyDescent="0.45">
      <c r="A8661" s="89" t="s">
        <v>86</v>
      </c>
      <c r="B8661" s="89" t="s">
        <v>87</v>
      </c>
      <c r="C8661" s="89" t="s">
        <v>48</v>
      </c>
      <c r="D8661" s="90">
        <v>44817</v>
      </c>
      <c r="K8661" s="89">
        <v>0.67647058800000004</v>
      </c>
      <c r="L8661" s="89">
        <v>0.367647059</v>
      </c>
      <c r="AA8661" s="89">
        <v>110</v>
      </c>
      <c r="AB8661" s="89">
        <v>215</v>
      </c>
      <c r="AC8661" s="89">
        <v>339.11829299999999</v>
      </c>
      <c r="AI8661" s="89">
        <v>339.118292</v>
      </c>
    </row>
    <row r="8662" spans="1:35" s="89" customFormat="1" x14ac:dyDescent="0.45">
      <c r="A8662" s="89" t="s">
        <v>86</v>
      </c>
      <c r="B8662" s="89" t="s">
        <v>87</v>
      </c>
      <c r="C8662" s="89" t="s">
        <v>48</v>
      </c>
      <c r="D8662" s="90">
        <v>44818</v>
      </c>
      <c r="K8662" s="89">
        <v>0.67647058800000004</v>
      </c>
      <c r="L8662" s="89">
        <v>0.367647059</v>
      </c>
      <c r="AA8662" s="89">
        <v>110</v>
      </c>
      <c r="AB8662" s="89">
        <v>215</v>
      </c>
      <c r="AC8662" s="89">
        <v>339.11829299999999</v>
      </c>
      <c r="AI8662" s="89">
        <v>339.118292</v>
      </c>
    </row>
    <row r="8663" spans="1:35" s="89" customFormat="1" x14ac:dyDescent="0.45">
      <c r="A8663" s="89" t="s">
        <v>86</v>
      </c>
      <c r="B8663" s="89" t="s">
        <v>87</v>
      </c>
      <c r="C8663" s="89" t="s">
        <v>48</v>
      </c>
      <c r="D8663" s="90">
        <v>44819</v>
      </c>
      <c r="K8663" s="89">
        <v>0.64705882400000003</v>
      </c>
      <c r="L8663" s="89">
        <v>0.367647059</v>
      </c>
      <c r="AA8663" s="89">
        <v>120</v>
      </c>
      <c r="AB8663" s="89">
        <v>215</v>
      </c>
      <c r="AC8663" s="89">
        <v>339.11829299999999</v>
      </c>
      <c r="AI8663" s="89">
        <v>339.118292</v>
      </c>
    </row>
    <row r="8664" spans="1:35" s="89" customFormat="1" x14ac:dyDescent="0.45">
      <c r="A8664" s="89" t="s">
        <v>86</v>
      </c>
      <c r="B8664" s="89" t="s">
        <v>87</v>
      </c>
      <c r="C8664" s="89" t="s">
        <v>48</v>
      </c>
      <c r="D8664" s="90">
        <v>44820</v>
      </c>
      <c r="K8664" s="89">
        <v>0.64705882400000003</v>
      </c>
      <c r="L8664" s="89">
        <v>0.39705882399999998</v>
      </c>
      <c r="AA8664" s="89">
        <v>120</v>
      </c>
      <c r="AB8664" s="89">
        <v>205</v>
      </c>
      <c r="AC8664" s="89">
        <v>339.11829299999999</v>
      </c>
      <c r="AI8664" s="89">
        <v>339.118292</v>
      </c>
    </row>
    <row r="8665" spans="1:35" s="89" customFormat="1" x14ac:dyDescent="0.45">
      <c r="A8665" s="89" t="s">
        <v>86</v>
      </c>
      <c r="B8665" s="89" t="s">
        <v>87</v>
      </c>
      <c r="C8665" s="89" t="s">
        <v>48</v>
      </c>
      <c r="D8665" s="90">
        <v>44821</v>
      </c>
      <c r="K8665" s="89">
        <v>0.235294118</v>
      </c>
      <c r="L8665" s="89">
        <v>0.17647058800000001</v>
      </c>
      <c r="AA8665" s="89">
        <v>260</v>
      </c>
      <c r="AB8665" s="89">
        <v>280</v>
      </c>
      <c r="AC8665" s="89">
        <v>339.11829299999999</v>
      </c>
      <c r="AI8665" s="89">
        <v>339.118292</v>
      </c>
    </row>
    <row r="8666" spans="1:35" s="89" customFormat="1" x14ac:dyDescent="0.45">
      <c r="A8666" s="89" t="s">
        <v>86</v>
      </c>
      <c r="B8666" s="89" t="s">
        <v>87</v>
      </c>
      <c r="C8666" s="89" t="s">
        <v>48</v>
      </c>
      <c r="D8666" s="90">
        <v>44822</v>
      </c>
      <c r="K8666" s="89">
        <v>0.235294118</v>
      </c>
      <c r="L8666" s="89">
        <v>0.17647058800000001</v>
      </c>
      <c r="AA8666" s="89">
        <v>260</v>
      </c>
      <c r="AB8666" s="89">
        <v>280</v>
      </c>
      <c r="AC8666" s="89">
        <v>339.11829299999999</v>
      </c>
      <c r="AI8666" s="89">
        <v>339.118292</v>
      </c>
    </row>
    <row r="8667" spans="1:35" s="89" customFormat="1" x14ac:dyDescent="0.45">
      <c r="A8667" s="89" t="s">
        <v>86</v>
      </c>
      <c r="B8667" s="89" t="s">
        <v>87</v>
      </c>
      <c r="C8667" s="89" t="s">
        <v>48</v>
      </c>
      <c r="D8667" s="90">
        <v>44823</v>
      </c>
      <c r="K8667" s="89">
        <v>0.70588235300000002</v>
      </c>
      <c r="L8667" s="89">
        <v>0.55882352899999999</v>
      </c>
      <c r="AA8667" s="89">
        <v>100</v>
      </c>
      <c r="AB8667" s="89">
        <v>150</v>
      </c>
      <c r="AC8667" s="89">
        <v>339.11829299999999</v>
      </c>
      <c r="AI8667" s="89">
        <v>339.118292</v>
      </c>
    </row>
    <row r="8668" spans="1:35" s="89" customFormat="1" x14ac:dyDescent="0.45">
      <c r="A8668" s="89" t="s">
        <v>86</v>
      </c>
      <c r="B8668" s="89" t="s">
        <v>87</v>
      </c>
      <c r="C8668" s="89" t="s">
        <v>48</v>
      </c>
      <c r="D8668" s="90">
        <v>44824</v>
      </c>
      <c r="K8668" s="89">
        <v>0.70588235300000002</v>
      </c>
      <c r="L8668" s="89">
        <v>0.55882352899999999</v>
      </c>
      <c r="AA8668" s="89">
        <v>100</v>
      </c>
      <c r="AB8668" s="89">
        <v>150</v>
      </c>
      <c r="AC8668" s="89">
        <v>339.11829299999999</v>
      </c>
      <c r="AI8668" s="89">
        <v>339.118292</v>
      </c>
    </row>
    <row r="8669" spans="1:35" s="89" customFormat="1" x14ac:dyDescent="0.45">
      <c r="A8669" s="89" t="s">
        <v>86</v>
      </c>
      <c r="B8669" s="89" t="s">
        <v>87</v>
      </c>
      <c r="C8669" s="89" t="s">
        <v>48</v>
      </c>
      <c r="D8669" s="90">
        <v>44825</v>
      </c>
      <c r="K8669" s="89">
        <v>0.70588235300000002</v>
      </c>
      <c r="L8669" s="89">
        <v>0.55882352899999999</v>
      </c>
      <c r="AA8669" s="89">
        <v>100</v>
      </c>
      <c r="AB8669" s="89">
        <v>150</v>
      </c>
      <c r="AC8669" s="89">
        <v>339.11829299999999</v>
      </c>
      <c r="AI8669" s="89">
        <v>339.118292</v>
      </c>
    </row>
    <row r="8670" spans="1:35" s="89" customFormat="1" x14ac:dyDescent="0.45">
      <c r="A8670" s="89" t="s">
        <v>86</v>
      </c>
      <c r="B8670" s="89" t="s">
        <v>87</v>
      </c>
      <c r="C8670" s="89" t="s">
        <v>48</v>
      </c>
      <c r="D8670" s="90">
        <v>44826</v>
      </c>
      <c r="K8670" s="89">
        <v>0.70588235300000002</v>
      </c>
      <c r="L8670" s="89">
        <v>0.55882352899999999</v>
      </c>
      <c r="AA8670" s="89">
        <v>100</v>
      </c>
      <c r="AB8670" s="89">
        <v>150</v>
      </c>
      <c r="AC8670" s="89">
        <v>339.11829299999999</v>
      </c>
      <c r="AI8670" s="89">
        <v>339.118292</v>
      </c>
    </row>
    <row r="8671" spans="1:35" s="89" customFormat="1" x14ac:dyDescent="0.45">
      <c r="A8671" s="89" t="s">
        <v>86</v>
      </c>
      <c r="B8671" s="89" t="s">
        <v>87</v>
      </c>
      <c r="C8671" s="89" t="s">
        <v>48</v>
      </c>
      <c r="D8671" s="90">
        <v>44827</v>
      </c>
      <c r="K8671" s="89">
        <v>0.70588235300000002</v>
      </c>
      <c r="L8671" s="89">
        <v>0.55882352899999999</v>
      </c>
      <c r="AA8671" s="89">
        <v>100</v>
      </c>
      <c r="AB8671" s="89">
        <v>150</v>
      </c>
      <c r="AC8671" s="89">
        <v>339.11829299999999</v>
      </c>
      <c r="AI8671" s="89">
        <v>339.118292</v>
      </c>
    </row>
    <row r="8672" spans="1:35" s="89" customFormat="1" x14ac:dyDescent="0.45">
      <c r="A8672" s="89" t="s">
        <v>86</v>
      </c>
      <c r="B8672" s="89" t="s">
        <v>87</v>
      </c>
      <c r="C8672" s="89" t="s">
        <v>48</v>
      </c>
      <c r="D8672" s="90">
        <v>44828</v>
      </c>
      <c r="K8672" s="89">
        <v>4.4117647000000003E-2</v>
      </c>
      <c r="L8672" s="89">
        <v>0</v>
      </c>
      <c r="AA8672" s="89">
        <v>325</v>
      </c>
      <c r="AB8672" s="89">
        <v>375</v>
      </c>
      <c r="AC8672" s="89">
        <v>339.11829299999999</v>
      </c>
      <c r="AI8672" s="89">
        <v>339.118292</v>
      </c>
    </row>
    <row r="8673" spans="1:35" s="89" customFormat="1" x14ac:dyDescent="0.45">
      <c r="A8673" s="89" t="s">
        <v>86</v>
      </c>
      <c r="B8673" s="89" t="s">
        <v>87</v>
      </c>
      <c r="C8673" s="89" t="s">
        <v>48</v>
      </c>
      <c r="D8673" s="90">
        <v>44829</v>
      </c>
      <c r="K8673" s="89">
        <v>4.4117647000000003E-2</v>
      </c>
      <c r="L8673" s="89">
        <v>0</v>
      </c>
      <c r="AA8673" s="89">
        <v>325</v>
      </c>
      <c r="AB8673" s="89">
        <v>375</v>
      </c>
      <c r="AC8673" s="89">
        <v>339.11829299999999</v>
      </c>
      <c r="AI8673" s="89">
        <v>339.118292</v>
      </c>
    </row>
    <row r="8674" spans="1:35" s="89" customFormat="1" x14ac:dyDescent="0.45">
      <c r="A8674" s="89" t="s">
        <v>86</v>
      </c>
      <c r="B8674" s="89" t="s">
        <v>87</v>
      </c>
      <c r="C8674" s="89" t="s">
        <v>48</v>
      </c>
      <c r="D8674" s="90">
        <v>44830</v>
      </c>
      <c r="AC8674" s="89">
        <v>339.11829299999999</v>
      </c>
      <c r="AI8674" s="89">
        <v>339.118292</v>
      </c>
    </row>
    <row r="8675" spans="1:35" s="89" customFormat="1" x14ac:dyDescent="0.45">
      <c r="A8675" s="89" t="s">
        <v>86</v>
      </c>
      <c r="B8675" s="89" t="s">
        <v>87</v>
      </c>
      <c r="C8675" s="89" t="s">
        <v>48</v>
      </c>
      <c r="D8675" s="90">
        <v>44831</v>
      </c>
      <c r="AC8675" s="89">
        <v>339.11829299999999</v>
      </c>
      <c r="AI8675" s="89">
        <v>339.118292</v>
      </c>
    </row>
    <row r="8676" spans="1:35" s="89" customFormat="1" x14ac:dyDescent="0.45">
      <c r="A8676" s="89" t="s">
        <v>86</v>
      </c>
      <c r="B8676" s="89" t="s">
        <v>87</v>
      </c>
      <c r="C8676" s="89" t="s">
        <v>48</v>
      </c>
      <c r="D8676" s="90">
        <v>44832</v>
      </c>
      <c r="AC8676" s="89">
        <v>339.11829299999999</v>
      </c>
      <c r="AI8676" s="89">
        <v>339.118292</v>
      </c>
    </row>
    <row r="8677" spans="1:35" s="89" customFormat="1" x14ac:dyDescent="0.45">
      <c r="A8677" s="89" t="s">
        <v>86</v>
      </c>
      <c r="B8677" s="89" t="s">
        <v>87</v>
      </c>
      <c r="C8677" s="89" t="s">
        <v>48</v>
      </c>
      <c r="D8677" s="90">
        <v>44833</v>
      </c>
      <c r="AC8677" s="89">
        <v>339.11829299999999</v>
      </c>
      <c r="AI8677" s="89">
        <v>339.118292</v>
      </c>
    </row>
    <row r="8678" spans="1:35" s="89" customFormat="1" x14ac:dyDescent="0.45">
      <c r="A8678" s="89" t="s">
        <v>86</v>
      </c>
      <c r="B8678" s="89" t="s">
        <v>87</v>
      </c>
      <c r="C8678" s="89" t="s">
        <v>48</v>
      </c>
      <c r="D8678" s="90">
        <v>44834</v>
      </c>
      <c r="AC8678" s="89">
        <v>339.11829299999999</v>
      </c>
      <c r="AI8678" s="89">
        <v>339.118292</v>
      </c>
    </row>
    <row r="8679" spans="1:35" s="89" customFormat="1" x14ac:dyDescent="0.45">
      <c r="A8679" s="89" t="s">
        <v>86</v>
      </c>
      <c r="B8679" s="89" t="s">
        <v>87</v>
      </c>
      <c r="C8679" s="89" t="s">
        <v>48</v>
      </c>
      <c r="D8679" s="90">
        <v>44835</v>
      </c>
      <c r="AC8679" s="89">
        <v>339.11829299999999</v>
      </c>
      <c r="AI8679" s="89">
        <v>339.118292</v>
      </c>
    </row>
    <row r="8680" spans="1:35" s="89" customFormat="1" x14ac:dyDescent="0.45">
      <c r="A8680" s="89" t="s">
        <v>86</v>
      </c>
      <c r="B8680" s="89" t="s">
        <v>87</v>
      </c>
      <c r="C8680" s="89" t="s">
        <v>48</v>
      </c>
      <c r="D8680" s="90">
        <v>44836</v>
      </c>
      <c r="AC8680" s="89">
        <v>339.11829299999999</v>
      </c>
      <c r="AI8680" s="89">
        <v>339.118292</v>
      </c>
    </row>
    <row r="8681" spans="1:35" s="89" customFormat="1" x14ac:dyDescent="0.45">
      <c r="A8681" s="89" t="s">
        <v>86</v>
      </c>
      <c r="B8681" s="89" t="s">
        <v>87</v>
      </c>
      <c r="C8681" s="89" t="s">
        <v>48</v>
      </c>
      <c r="D8681" s="90">
        <v>44837</v>
      </c>
      <c r="AC8681" s="89">
        <v>339.11829299999999</v>
      </c>
      <c r="AI8681" s="89">
        <v>339.118292</v>
      </c>
    </row>
    <row r="8682" spans="1:35" s="89" customFormat="1" x14ac:dyDescent="0.45">
      <c r="A8682" s="89" t="s">
        <v>86</v>
      </c>
      <c r="B8682" s="89" t="s">
        <v>87</v>
      </c>
      <c r="C8682" s="89" t="s">
        <v>48</v>
      </c>
      <c r="D8682" s="90">
        <v>44838</v>
      </c>
      <c r="AC8682" s="89">
        <v>339.11829299999999</v>
      </c>
      <c r="AI8682" s="89">
        <v>339.118292</v>
      </c>
    </row>
    <row r="8683" spans="1:35" s="89" customFormat="1" x14ac:dyDescent="0.45">
      <c r="A8683" s="89" t="s">
        <v>86</v>
      </c>
      <c r="B8683" s="89" t="s">
        <v>87</v>
      </c>
      <c r="C8683" s="89" t="s">
        <v>48</v>
      </c>
      <c r="D8683" s="90">
        <v>44839</v>
      </c>
      <c r="AC8683" s="89">
        <v>339.11829299999999</v>
      </c>
      <c r="AI8683" s="89">
        <v>339.118292</v>
      </c>
    </row>
    <row r="8684" spans="1:35" s="89" customFormat="1" x14ac:dyDescent="0.45">
      <c r="A8684" s="89" t="s">
        <v>86</v>
      </c>
      <c r="B8684" s="89" t="s">
        <v>87</v>
      </c>
      <c r="C8684" s="89" t="s">
        <v>48</v>
      </c>
      <c r="D8684" s="90">
        <v>44840</v>
      </c>
      <c r="AC8684" s="89">
        <v>339.11829299999999</v>
      </c>
      <c r="AI8684" s="89">
        <v>339.118292</v>
      </c>
    </row>
    <row r="8685" spans="1:35" s="89" customFormat="1" x14ac:dyDescent="0.45">
      <c r="A8685" s="89" t="s">
        <v>86</v>
      </c>
      <c r="B8685" s="89" t="s">
        <v>87</v>
      </c>
      <c r="C8685" s="89" t="s">
        <v>48</v>
      </c>
      <c r="D8685" s="90">
        <v>44841</v>
      </c>
      <c r="AC8685" s="89">
        <v>339.11829299999999</v>
      </c>
      <c r="AI8685" s="89">
        <v>339.118292</v>
      </c>
    </row>
    <row r="8686" spans="1:35" s="89" customFormat="1" x14ac:dyDescent="0.45">
      <c r="A8686" s="89" t="s">
        <v>86</v>
      </c>
      <c r="B8686" s="89" t="s">
        <v>87</v>
      </c>
      <c r="C8686" s="89" t="s">
        <v>48</v>
      </c>
      <c r="D8686" s="90">
        <v>44842</v>
      </c>
      <c r="AC8686" s="89">
        <v>339.11829299999999</v>
      </c>
      <c r="AI8686" s="89">
        <v>339.118292</v>
      </c>
    </row>
    <row r="8687" spans="1:35" s="89" customFormat="1" x14ac:dyDescent="0.45">
      <c r="A8687" s="89" t="s">
        <v>86</v>
      </c>
      <c r="B8687" s="89" t="s">
        <v>87</v>
      </c>
      <c r="C8687" s="89" t="s">
        <v>48</v>
      </c>
      <c r="D8687" s="90">
        <v>44843</v>
      </c>
      <c r="AC8687" s="89">
        <v>339.11829299999999</v>
      </c>
      <c r="AI8687" s="89">
        <v>339.118292</v>
      </c>
    </row>
    <row r="8688" spans="1:35" s="89" customFormat="1" x14ac:dyDescent="0.45">
      <c r="A8688" s="89" t="s">
        <v>86</v>
      </c>
      <c r="B8688" s="89" t="s">
        <v>87</v>
      </c>
      <c r="C8688" s="89" t="s">
        <v>48</v>
      </c>
      <c r="D8688" s="90">
        <v>44844</v>
      </c>
      <c r="AC8688" s="89">
        <v>339.11829299999999</v>
      </c>
      <c r="AI8688" s="89">
        <v>339.118292</v>
      </c>
    </row>
    <row r="8689" spans="1:35" s="89" customFormat="1" x14ac:dyDescent="0.45">
      <c r="A8689" s="89" t="s">
        <v>86</v>
      </c>
      <c r="B8689" s="89" t="s">
        <v>87</v>
      </c>
      <c r="C8689" s="89" t="s">
        <v>48</v>
      </c>
      <c r="D8689" s="90">
        <v>44845</v>
      </c>
      <c r="AC8689" s="89">
        <v>339.11829299999999</v>
      </c>
      <c r="AI8689" s="89">
        <v>339.118292</v>
      </c>
    </row>
    <row r="8690" spans="1:35" s="89" customFormat="1" x14ac:dyDescent="0.45">
      <c r="A8690" s="89" t="s">
        <v>86</v>
      </c>
      <c r="B8690" s="89" t="s">
        <v>87</v>
      </c>
      <c r="C8690" s="89" t="s">
        <v>48</v>
      </c>
      <c r="D8690" s="90">
        <v>44846</v>
      </c>
      <c r="AC8690" s="89">
        <v>339.11829299999999</v>
      </c>
      <c r="AI8690" s="89">
        <v>339.118292</v>
      </c>
    </row>
    <row r="8691" spans="1:35" s="89" customFormat="1" x14ac:dyDescent="0.45">
      <c r="A8691" s="89" t="s">
        <v>86</v>
      </c>
      <c r="B8691" s="89" t="s">
        <v>87</v>
      </c>
      <c r="C8691" s="89" t="s">
        <v>48</v>
      </c>
      <c r="D8691" s="90">
        <v>44847</v>
      </c>
      <c r="AC8691" s="89">
        <v>339.11829299999999</v>
      </c>
      <c r="AI8691" s="89">
        <v>339.118292</v>
      </c>
    </row>
    <row r="8692" spans="1:35" s="89" customFormat="1" x14ac:dyDescent="0.45">
      <c r="A8692" s="89" t="s">
        <v>86</v>
      </c>
      <c r="B8692" s="89" t="s">
        <v>87</v>
      </c>
      <c r="C8692" s="89" t="s">
        <v>48</v>
      </c>
      <c r="D8692" s="90">
        <v>44848</v>
      </c>
      <c r="AC8692" s="89">
        <v>339.11829299999999</v>
      </c>
      <c r="AI8692" s="89">
        <v>339.118292</v>
      </c>
    </row>
    <row r="8693" spans="1:35" s="89" customFormat="1" x14ac:dyDescent="0.45">
      <c r="A8693" s="89" t="s">
        <v>86</v>
      </c>
      <c r="B8693" s="89" t="s">
        <v>87</v>
      </c>
      <c r="C8693" s="89" t="s">
        <v>48</v>
      </c>
      <c r="D8693" s="90">
        <v>44849</v>
      </c>
      <c r="AC8693" s="89">
        <v>339.11829299999999</v>
      </c>
      <c r="AI8693" s="89">
        <v>339.118292</v>
      </c>
    </row>
    <row r="8694" spans="1:35" s="89" customFormat="1" x14ac:dyDescent="0.45">
      <c r="A8694" s="89" t="s">
        <v>86</v>
      </c>
      <c r="B8694" s="89" t="s">
        <v>87</v>
      </c>
      <c r="C8694" s="89" t="s">
        <v>48</v>
      </c>
      <c r="D8694" s="90">
        <v>44850</v>
      </c>
      <c r="AC8694" s="89">
        <v>339.11829299999999</v>
      </c>
      <c r="AI8694" s="89">
        <v>339.118292</v>
      </c>
    </row>
    <row r="8695" spans="1:35" s="89" customFormat="1" x14ac:dyDescent="0.45">
      <c r="A8695" s="89" t="s">
        <v>86</v>
      </c>
      <c r="B8695" s="89" t="s">
        <v>87</v>
      </c>
      <c r="C8695" s="89" t="s">
        <v>48</v>
      </c>
      <c r="D8695" s="90">
        <v>44851</v>
      </c>
      <c r="AC8695" s="89">
        <v>339.11829299999999</v>
      </c>
      <c r="AI8695" s="89">
        <v>339.118292</v>
      </c>
    </row>
    <row r="8696" spans="1:35" s="89" customFormat="1" x14ac:dyDescent="0.45">
      <c r="A8696" s="89" t="s">
        <v>86</v>
      </c>
      <c r="B8696" s="89" t="s">
        <v>87</v>
      </c>
      <c r="C8696" s="89" t="s">
        <v>48</v>
      </c>
      <c r="D8696" s="90">
        <v>44852</v>
      </c>
      <c r="AC8696" s="89">
        <v>339.11829299999999</v>
      </c>
      <c r="AI8696" s="89">
        <v>339.118292</v>
      </c>
    </row>
    <row r="8697" spans="1:35" s="89" customFormat="1" x14ac:dyDescent="0.45">
      <c r="A8697" s="89" t="s">
        <v>86</v>
      </c>
      <c r="B8697" s="89" t="s">
        <v>87</v>
      </c>
      <c r="C8697" s="89" t="s">
        <v>48</v>
      </c>
      <c r="D8697" s="90">
        <v>44853</v>
      </c>
      <c r="AC8697" s="89">
        <v>339.11829299999999</v>
      </c>
      <c r="AI8697" s="89">
        <v>339.118292</v>
      </c>
    </row>
    <row r="8698" spans="1:35" s="89" customFormat="1" x14ac:dyDescent="0.45">
      <c r="A8698" s="89" t="s">
        <v>86</v>
      </c>
      <c r="B8698" s="89" t="s">
        <v>87</v>
      </c>
      <c r="C8698" s="89" t="s">
        <v>48</v>
      </c>
      <c r="D8698" s="90">
        <v>44854</v>
      </c>
      <c r="AC8698" s="89">
        <v>339.11829299999999</v>
      </c>
      <c r="AI8698" s="89">
        <v>339.118292</v>
      </c>
    </row>
    <row r="8699" spans="1:35" s="89" customFormat="1" x14ac:dyDescent="0.45">
      <c r="A8699" s="89" t="s">
        <v>86</v>
      </c>
      <c r="B8699" s="89" t="s">
        <v>87</v>
      </c>
      <c r="C8699" s="89" t="s">
        <v>48</v>
      </c>
      <c r="D8699" s="90">
        <v>44855</v>
      </c>
      <c r="AC8699" s="89">
        <v>339.11829299999999</v>
      </c>
      <c r="AI8699" s="89">
        <v>339.118292</v>
      </c>
    </row>
    <row r="8700" spans="1:35" s="89" customFormat="1" x14ac:dyDescent="0.45">
      <c r="A8700" s="89" t="s">
        <v>86</v>
      </c>
      <c r="B8700" s="89" t="s">
        <v>87</v>
      </c>
      <c r="C8700" s="89" t="s">
        <v>48</v>
      </c>
      <c r="D8700" s="90">
        <v>44856</v>
      </c>
      <c r="AC8700" s="89">
        <v>339.11829299999999</v>
      </c>
      <c r="AI8700" s="89">
        <v>339.118292</v>
      </c>
    </row>
    <row r="8701" spans="1:35" s="89" customFormat="1" x14ac:dyDescent="0.45">
      <c r="A8701" s="89" t="s">
        <v>86</v>
      </c>
      <c r="B8701" s="89" t="s">
        <v>87</v>
      </c>
      <c r="C8701" s="89" t="s">
        <v>48</v>
      </c>
      <c r="D8701" s="90">
        <v>44857</v>
      </c>
      <c r="AC8701" s="89">
        <v>339.11829299999999</v>
      </c>
      <c r="AI8701" s="89">
        <v>339.118292</v>
      </c>
    </row>
    <row r="8702" spans="1:35" s="89" customFormat="1" x14ac:dyDescent="0.45">
      <c r="A8702" s="89" t="s">
        <v>86</v>
      </c>
      <c r="B8702" s="89" t="s">
        <v>87</v>
      </c>
      <c r="C8702" s="89" t="s">
        <v>48</v>
      </c>
      <c r="D8702" s="90">
        <v>44858</v>
      </c>
      <c r="AC8702" s="89">
        <v>339.11829299999999</v>
      </c>
      <c r="AI8702" s="89">
        <v>339.118292</v>
      </c>
    </row>
    <row r="8703" spans="1:35" s="89" customFormat="1" x14ac:dyDescent="0.45">
      <c r="A8703" s="89" t="s">
        <v>86</v>
      </c>
      <c r="B8703" s="89" t="s">
        <v>87</v>
      </c>
      <c r="C8703" s="89" t="s">
        <v>48</v>
      </c>
      <c r="D8703" s="90">
        <v>44859</v>
      </c>
      <c r="AC8703" s="89">
        <v>339.11829299999999</v>
      </c>
      <c r="AI8703" s="89">
        <v>339.118292</v>
      </c>
    </row>
    <row r="8704" spans="1:35" s="89" customFormat="1" x14ac:dyDescent="0.45">
      <c r="A8704" s="89" t="s">
        <v>86</v>
      </c>
      <c r="B8704" s="89" t="s">
        <v>87</v>
      </c>
      <c r="C8704" s="89" t="s">
        <v>48</v>
      </c>
      <c r="D8704" s="90">
        <v>44860</v>
      </c>
      <c r="AC8704" s="89">
        <v>339.11829299999999</v>
      </c>
      <c r="AI8704" s="89">
        <v>339.118292</v>
      </c>
    </row>
    <row r="8705" spans="1:35" s="89" customFormat="1" x14ac:dyDescent="0.45">
      <c r="A8705" s="89" t="s">
        <v>86</v>
      </c>
      <c r="B8705" s="89" t="s">
        <v>87</v>
      </c>
      <c r="C8705" s="89" t="s">
        <v>48</v>
      </c>
      <c r="D8705" s="90">
        <v>44861</v>
      </c>
      <c r="AC8705" s="89">
        <v>339.11829299999999</v>
      </c>
      <c r="AI8705" s="89">
        <v>339.118292</v>
      </c>
    </row>
    <row r="8706" spans="1:35" s="89" customFormat="1" x14ac:dyDescent="0.45">
      <c r="A8706" s="89" t="s">
        <v>86</v>
      </c>
      <c r="B8706" s="89" t="s">
        <v>87</v>
      </c>
      <c r="C8706" s="89" t="s">
        <v>48</v>
      </c>
      <c r="D8706" s="90">
        <v>44862</v>
      </c>
      <c r="AC8706" s="89">
        <v>339.11829299999999</v>
      </c>
      <c r="AI8706" s="89">
        <v>339.118292</v>
      </c>
    </row>
    <row r="8707" spans="1:35" s="89" customFormat="1" x14ac:dyDescent="0.45">
      <c r="A8707" s="89" t="s">
        <v>86</v>
      </c>
      <c r="B8707" s="89" t="s">
        <v>87</v>
      </c>
      <c r="C8707" s="89" t="s">
        <v>48</v>
      </c>
      <c r="D8707" s="90">
        <v>44863</v>
      </c>
      <c r="AC8707" s="89">
        <v>339.11829299999999</v>
      </c>
      <c r="AI8707" s="89">
        <v>339.118292</v>
      </c>
    </row>
    <row r="8708" spans="1:35" s="89" customFormat="1" x14ac:dyDescent="0.45">
      <c r="A8708" s="89" t="s">
        <v>86</v>
      </c>
      <c r="B8708" s="89" t="s">
        <v>87</v>
      </c>
      <c r="C8708" s="89" t="s">
        <v>48</v>
      </c>
      <c r="D8708" s="90">
        <v>44864</v>
      </c>
      <c r="AC8708" s="89">
        <v>339.11829299999999</v>
      </c>
      <c r="AI8708" s="89">
        <v>339.118292</v>
      </c>
    </row>
    <row r="8709" spans="1:35" s="89" customFormat="1" x14ac:dyDescent="0.45">
      <c r="A8709" s="89" t="s">
        <v>86</v>
      </c>
      <c r="B8709" s="89" t="s">
        <v>87</v>
      </c>
      <c r="C8709" s="89" t="s">
        <v>48</v>
      </c>
      <c r="D8709" s="90">
        <v>44865</v>
      </c>
      <c r="AC8709" s="89">
        <v>339.11829299999999</v>
      </c>
      <c r="AI8709" s="89">
        <v>339.118292</v>
      </c>
    </row>
    <row r="8710" spans="1:35" s="89" customFormat="1" x14ac:dyDescent="0.45">
      <c r="A8710" s="89" t="s">
        <v>86</v>
      </c>
      <c r="B8710" s="89" t="s">
        <v>87</v>
      </c>
      <c r="C8710" s="89" t="s">
        <v>48</v>
      </c>
      <c r="D8710" s="90">
        <v>44866</v>
      </c>
      <c r="AC8710" s="89">
        <v>339.11829299999999</v>
      </c>
      <c r="AI8710" s="89">
        <v>339.118292</v>
      </c>
    </row>
    <row r="8711" spans="1:35" s="89" customFormat="1" x14ac:dyDescent="0.45">
      <c r="A8711" s="89" t="s">
        <v>86</v>
      </c>
      <c r="B8711" s="89" t="s">
        <v>87</v>
      </c>
      <c r="C8711" s="89" t="s">
        <v>48</v>
      </c>
      <c r="D8711" s="90">
        <v>44867</v>
      </c>
      <c r="AC8711" s="89">
        <v>339.11829299999999</v>
      </c>
      <c r="AI8711" s="89">
        <v>339.118292</v>
      </c>
    </row>
    <row r="8712" spans="1:35" s="89" customFormat="1" x14ac:dyDescent="0.45">
      <c r="A8712" s="89" t="s">
        <v>86</v>
      </c>
      <c r="B8712" s="89" t="s">
        <v>87</v>
      </c>
      <c r="C8712" s="89" t="s">
        <v>48</v>
      </c>
      <c r="D8712" s="90">
        <v>44868</v>
      </c>
      <c r="AC8712" s="89">
        <v>339.11829299999999</v>
      </c>
      <c r="AI8712" s="89">
        <v>339.118292</v>
      </c>
    </row>
    <row r="8713" spans="1:35" s="89" customFormat="1" x14ac:dyDescent="0.45">
      <c r="A8713" s="89" t="s">
        <v>86</v>
      </c>
      <c r="B8713" s="89" t="s">
        <v>87</v>
      </c>
      <c r="C8713" s="89" t="s">
        <v>48</v>
      </c>
      <c r="D8713" s="90">
        <v>44869</v>
      </c>
      <c r="AC8713" s="89">
        <v>339.11829299999999</v>
      </c>
      <c r="AI8713" s="89">
        <v>339.118292</v>
      </c>
    </row>
    <row r="8714" spans="1:35" s="89" customFormat="1" x14ac:dyDescent="0.45">
      <c r="A8714" s="89" t="s">
        <v>86</v>
      </c>
      <c r="B8714" s="89" t="s">
        <v>87</v>
      </c>
      <c r="C8714" s="89" t="s">
        <v>48</v>
      </c>
      <c r="D8714" s="90">
        <v>44870</v>
      </c>
      <c r="AC8714" s="89">
        <v>339.11829299999999</v>
      </c>
      <c r="AI8714" s="89">
        <v>339.118292</v>
      </c>
    </row>
    <row r="8715" spans="1:35" s="89" customFormat="1" x14ac:dyDescent="0.45">
      <c r="A8715" s="89" t="s">
        <v>86</v>
      </c>
      <c r="B8715" s="89" t="s">
        <v>87</v>
      </c>
      <c r="C8715" s="89" t="s">
        <v>48</v>
      </c>
      <c r="D8715" s="90">
        <v>44871</v>
      </c>
      <c r="AC8715" s="89">
        <v>339.11829299999999</v>
      </c>
      <c r="AI8715" s="89">
        <v>339.118292</v>
      </c>
    </row>
    <row r="8716" spans="1:35" s="89" customFormat="1" x14ac:dyDescent="0.45">
      <c r="A8716" s="89" t="s">
        <v>86</v>
      </c>
      <c r="B8716" s="89" t="s">
        <v>87</v>
      </c>
      <c r="C8716" s="89" t="s">
        <v>48</v>
      </c>
      <c r="D8716" s="90">
        <v>44872</v>
      </c>
      <c r="AC8716" s="89">
        <v>339.11829299999999</v>
      </c>
      <c r="AI8716" s="89">
        <v>339.118292</v>
      </c>
    </row>
    <row r="8717" spans="1:35" s="89" customFormat="1" x14ac:dyDescent="0.45">
      <c r="A8717" s="89" t="s">
        <v>86</v>
      </c>
      <c r="B8717" s="89" t="s">
        <v>87</v>
      </c>
      <c r="C8717" s="89" t="s">
        <v>48</v>
      </c>
      <c r="D8717" s="90">
        <v>44873</v>
      </c>
      <c r="AC8717" s="89">
        <v>339.11829299999999</v>
      </c>
      <c r="AI8717" s="89">
        <v>339.118292</v>
      </c>
    </row>
    <row r="8718" spans="1:35" s="89" customFormat="1" x14ac:dyDescent="0.45">
      <c r="A8718" s="89" t="s">
        <v>86</v>
      </c>
      <c r="B8718" s="89" t="s">
        <v>87</v>
      </c>
      <c r="C8718" s="89" t="s">
        <v>48</v>
      </c>
      <c r="D8718" s="90">
        <v>44874</v>
      </c>
      <c r="AC8718" s="89">
        <v>339.11829299999999</v>
      </c>
      <c r="AI8718" s="89">
        <v>339.118292</v>
      </c>
    </row>
    <row r="8719" spans="1:35" s="89" customFormat="1" x14ac:dyDescent="0.45">
      <c r="A8719" s="89" t="s">
        <v>86</v>
      </c>
      <c r="B8719" s="89" t="s">
        <v>87</v>
      </c>
      <c r="C8719" s="89" t="s">
        <v>48</v>
      </c>
      <c r="D8719" s="90">
        <v>44875</v>
      </c>
      <c r="AC8719" s="89">
        <v>339.11829299999999</v>
      </c>
      <c r="AI8719" s="89">
        <v>339.118292</v>
      </c>
    </row>
    <row r="8720" spans="1:35" s="89" customFormat="1" x14ac:dyDescent="0.45">
      <c r="A8720" s="89" t="s">
        <v>86</v>
      </c>
      <c r="B8720" s="89" t="s">
        <v>87</v>
      </c>
      <c r="C8720" s="89" t="s">
        <v>48</v>
      </c>
      <c r="D8720" s="90">
        <v>44876</v>
      </c>
      <c r="AC8720" s="89">
        <v>339.11829299999999</v>
      </c>
      <c r="AI8720" s="89">
        <v>339.118292</v>
      </c>
    </row>
    <row r="8721" spans="1:35" s="89" customFormat="1" x14ac:dyDescent="0.45">
      <c r="A8721" s="89" t="s">
        <v>86</v>
      </c>
      <c r="B8721" s="89" t="s">
        <v>87</v>
      </c>
      <c r="C8721" s="89" t="s">
        <v>48</v>
      </c>
      <c r="D8721" s="90">
        <v>44877</v>
      </c>
      <c r="AC8721" s="89">
        <v>339.11829299999999</v>
      </c>
      <c r="AI8721" s="89">
        <v>339.118292</v>
      </c>
    </row>
    <row r="8722" spans="1:35" s="89" customFormat="1" x14ac:dyDescent="0.45">
      <c r="A8722" s="89" t="s">
        <v>86</v>
      </c>
      <c r="B8722" s="89" t="s">
        <v>87</v>
      </c>
      <c r="C8722" s="89" t="s">
        <v>48</v>
      </c>
      <c r="D8722" s="90">
        <v>44878</v>
      </c>
      <c r="AC8722" s="89">
        <v>339.11829299999999</v>
      </c>
      <c r="AI8722" s="89">
        <v>339.118292</v>
      </c>
    </row>
    <row r="8723" spans="1:35" s="89" customFormat="1" x14ac:dyDescent="0.45">
      <c r="A8723" s="89" t="s">
        <v>86</v>
      </c>
      <c r="B8723" s="89" t="s">
        <v>87</v>
      </c>
      <c r="C8723" s="89" t="s">
        <v>48</v>
      </c>
      <c r="D8723" s="90">
        <v>44879</v>
      </c>
      <c r="AC8723" s="89">
        <v>339.11829299999999</v>
      </c>
      <c r="AI8723" s="89">
        <v>339.118292</v>
      </c>
    </row>
    <row r="8724" spans="1:35" s="89" customFormat="1" x14ac:dyDescent="0.45">
      <c r="A8724" s="89" t="s">
        <v>86</v>
      </c>
      <c r="B8724" s="89" t="s">
        <v>87</v>
      </c>
      <c r="C8724" s="89" t="s">
        <v>48</v>
      </c>
      <c r="D8724" s="90">
        <v>44880</v>
      </c>
      <c r="AC8724" s="89">
        <v>339.11829299999999</v>
      </c>
      <c r="AI8724" s="89">
        <v>339.118292</v>
      </c>
    </row>
    <row r="8725" spans="1:35" s="89" customFormat="1" x14ac:dyDescent="0.45">
      <c r="A8725" s="89" t="s">
        <v>86</v>
      </c>
      <c r="B8725" s="89" t="s">
        <v>87</v>
      </c>
      <c r="C8725" s="89" t="s">
        <v>48</v>
      </c>
      <c r="D8725" s="90">
        <v>44881</v>
      </c>
      <c r="AC8725" s="89">
        <v>339.11829299999999</v>
      </c>
      <c r="AI8725" s="89">
        <v>339.118292</v>
      </c>
    </row>
    <row r="8726" spans="1:35" s="89" customFormat="1" x14ac:dyDescent="0.45">
      <c r="A8726" s="89" t="s">
        <v>86</v>
      </c>
      <c r="B8726" s="89" t="s">
        <v>87</v>
      </c>
      <c r="C8726" s="89" t="s">
        <v>48</v>
      </c>
      <c r="D8726" s="90">
        <v>44882</v>
      </c>
      <c r="AC8726" s="89">
        <v>339.11829299999999</v>
      </c>
      <c r="AI8726" s="89">
        <v>339.118292</v>
      </c>
    </row>
    <row r="8727" spans="1:35" s="89" customFormat="1" x14ac:dyDescent="0.45">
      <c r="A8727" s="89" t="s">
        <v>86</v>
      </c>
      <c r="B8727" s="89" t="s">
        <v>87</v>
      </c>
      <c r="C8727" s="89" t="s">
        <v>48</v>
      </c>
      <c r="D8727" s="90">
        <v>44883</v>
      </c>
      <c r="AC8727" s="89">
        <v>339.11829299999999</v>
      </c>
      <c r="AI8727" s="89">
        <v>339.118292</v>
      </c>
    </row>
    <row r="8728" spans="1:35" s="89" customFormat="1" x14ac:dyDescent="0.45">
      <c r="A8728" s="89" t="s">
        <v>86</v>
      </c>
      <c r="B8728" s="89" t="s">
        <v>87</v>
      </c>
      <c r="C8728" s="89" t="s">
        <v>48</v>
      </c>
      <c r="D8728" s="90">
        <v>44884</v>
      </c>
      <c r="AC8728" s="89">
        <v>339.11829299999999</v>
      </c>
      <c r="AI8728" s="89">
        <v>339.118292</v>
      </c>
    </row>
    <row r="8729" spans="1:35" s="89" customFormat="1" x14ac:dyDescent="0.45">
      <c r="A8729" s="89" t="s">
        <v>86</v>
      </c>
      <c r="B8729" s="89" t="s">
        <v>87</v>
      </c>
      <c r="C8729" s="89" t="s">
        <v>48</v>
      </c>
      <c r="D8729" s="90">
        <v>44885</v>
      </c>
      <c r="AC8729" s="89">
        <v>339.11829299999999</v>
      </c>
      <c r="AI8729" s="89">
        <v>339.118292</v>
      </c>
    </row>
    <row r="8730" spans="1:35" s="89" customFormat="1" x14ac:dyDescent="0.45">
      <c r="A8730" s="89" t="s">
        <v>86</v>
      </c>
      <c r="B8730" s="89" t="s">
        <v>87</v>
      </c>
      <c r="C8730" s="89" t="s">
        <v>48</v>
      </c>
      <c r="D8730" s="90">
        <v>44886</v>
      </c>
      <c r="AC8730" s="89">
        <v>339.11829299999999</v>
      </c>
      <c r="AI8730" s="89">
        <v>339.118292</v>
      </c>
    </row>
    <row r="8731" spans="1:35" s="89" customFormat="1" x14ac:dyDescent="0.45">
      <c r="A8731" s="89" t="s">
        <v>86</v>
      </c>
      <c r="B8731" s="89" t="s">
        <v>87</v>
      </c>
      <c r="C8731" s="89" t="s">
        <v>48</v>
      </c>
      <c r="D8731" s="90">
        <v>44887</v>
      </c>
      <c r="AC8731" s="89">
        <v>339.11829299999999</v>
      </c>
      <c r="AI8731" s="89">
        <v>339.118292</v>
      </c>
    </row>
    <row r="8732" spans="1:35" s="89" customFormat="1" x14ac:dyDescent="0.45">
      <c r="A8732" s="89" t="s">
        <v>86</v>
      </c>
      <c r="B8732" s="89" t="s">
        <v>87</v>
      </c>
      <c r="C8732" s="89" t="s">
        <v>48</v>
      </c>
      <c r="D8732" s="90">
        <v>44888</v>
      </c>
      <c r="AC8732" s="89">
        <v>339.11829299999999</v>
      </c>
      <c r="AI8732" s="89">
        <v>339.118292</v>
      </c>
    </row>
    <row r="8733" spans="1:35" s="89" customFormat="1" x14ac:dyDescent="0.45">
      <c r="A8733" s="89" t="s">
        <v>86</v>
      </c>
      <c r="B8733" s="89" t="s">
        <v>87</v>
      </c>
      <c r="C8733" s="89" t="s">
        <v>48</v>
      </c>
      <c r="D8733" s="90">
        <v>44889</v>
      </c>
      <c r="AC8733" s="89">
        <v>339.11829299999999</v>
      </c>
      <c r="AI8733" s="89">
        <v>339.118292</v>
      </c>
    </row>
    <row r="8734" spans="1:35" s="89" customFormat="1" x14ac:dyDescent="0.45">
      <c r="A8734" s="89" t="s">
        <v>86</v>
      </c>
      <c r="B8734" s="89" t="s">
        <v>87</v>
      </c>
      <c r="C8734" s="89" t="s">
        <v>48</v>
      </c>
      <c r="D8734" s="90">
        <v>44890</v>
      </c>
      <c r="AC8734" s="89">
        <v>339.11829299999999</v>
      </c>
      <c r="AI8734" s="89">
        <v>339.118292</v>
      </c>
    </row>
    <row r="8735" spans="1:35" s="89" customFormat="1" x14ac:dyDescent="0.45">
      <c r="A8735" s="89" t="s">
        <v>86</v>
      </c>
      <c r="B8735" s="89" t="s">
        <v>87</v>
      </c>
      <c r="C8735" s="89" t="s">
        <v>48</v>
      </c>
      <c r="D8735" s="90">
        <v>44891</v>
      </c>
      <c r="AC8735" s="89">
        <v>339.11829299999999</v>
      </c>
      <c r="AI8735" s="89">
        <v>339.118292</v>
      </c>
    </row>
    <row r="8736" spans="1:35" s="89" customFormat="1" x14ac:dyDescent="0.45">
      <c r="A8736" s="89" t="s">
        <v>86</v>
      </c>
      <c r="B8736" s="89" t="s">
        <v>87</v>
      </c>
      <c r="C8736" s="89" t="s">
        <v>48</v>
      </c>
      <c r="D8736" s="90">
        <v>44892</v>
      </c>
      <c r="AC8736" s="89">
        <v>339.11829299999999</v>
      </c>
      <c r="AI8736" s="89">
        <v>339.118292</v>
      </c>
    </row>
    <row r="8737" spans="1:35" s="89" customFormat="1" x14ac:dyDescent="0.45">
      <c r="A8737" s="89" t="s">
        <v>86</v>
      </c>
      <c r="B8737" s="89" t="s">
        <v>87</v>
      </c>
      <c r="C8737" s="89" t="s">
        <v>48</v>
      </c>
      <c r="D8737" s="90">
        <v>44893</v>
      </c>
      <c r="AC8737" s="89">
        <v>339.11829299999999</v>
      </c>
      <c r="AI8737" s="89">
        <v>339.118292</v>
      </c>
    </row>
    <row r="8738" spans="1:35" s="89" customFormat="1" x14ac:dyDescent="0.45">
      <c r="A8738" s="89" t="s">
        <v>86</v>
      </c>
      <c r="B8738" s="89" t="s">
        <v>87</v>
      </c>
      <c r="C8738" s="89" t="s">
        <v>48</v>
      </c>
      <c r="D8738" s="90">
        <v>44894</v>
      </c>
      <c r="AC8738" s="89">
        <v>339.11829299999999</v>
      </c>
      <c r="AI8738" s="89">
        <v>339.118292</v>
      </c>
    </row>
    <row r="8739" spans="1:35" s="89" customFormat="1" x14ac:dyDescent="0.45">
      <c r="A8739" s="89" t="s">
        <v>86</v>
      </c>
      <c r="B8739" s="89" t="s">
        <v>87</v>
      </c>
      <c r="C8739" s="89" t="s">
        <v>48</v>
      </c>
      <c r="D8739" s="90">
        <v>44895</v>
      </c>
      <c r="AC8739" s="89">
        <v>339.11829299999999</v>
      </c>
      <c r="AI8739" s="89">
        <v>339.118292</v>
      </c>
    </row>
    <row r="8740" spans="1:35" s="89" customFormat="1" x14ac:dyDescent="0.45">
      <c r="A8740" s="89" t="s">
        <v>86</v>
      </c>
      <c r="B8740" s="89" t="s">
        <v>87</v>
      </c>
      <c r="C8740" s="89" t="s">
        <v>48</v>
      </c>
      <c r="D8740" s="90">
        <v>44896</v>
      </c>
      <c r="AC8740" s="89">
        <v>339.11829299999999</v>
      </c>
      <c r="AI8740" s="89">
        <v>339.118292</v>
      </c>
    </row>
    <row r="8741" spans="1:35" s="89" customFormat="1" x14ac:dyDescent="0.45">
      <c r="A8741" s="89" t="s">
        <v>86</v>
      </c>
      <c r="B8741" s="89" t="s">
        <v>87</v>
      </c>
      <c r="C8741" s="89" t="s">
        <v>48</v>
      </c>
      <c r="D8741" s="90">
        <v>44897</v>
      </c>
      <c r="AC8741" s="89">
        <v>339.11829299999999</v>
      </c>
      <c r="AI8741" s="89">
        <v>339.118292</v>
      </c>
    </row>
    <row r="8742" spans="1:35" s="89" customFormat="1" x14ac:dyDescent="0.45">
      <c r="A8742" s="89" t="s">
        <v>86</v>
      </c>
      <c r="B8742" s="89" t="s">
        <v>87</v>
      </c>
      <c r="C8742" s="89" t="s">
        <v>48</v>
      </c>
      <c r="D8742" s="90">
        <v>44898</v>
      </c>
      <c r="AC8742" s="89">
        <v>339.11829299999999</v>
      </c>
      <c r="AI8742" s="89">
        <v>339.118292</v>
      </c>
    </row>
    <row r="8743" spans="1:35" s="89" customFormat="1" x14ac:dyDescent="0.45">
      <c r="A8743" s="89" t="s">
        <v>86</v>
      </c>
      <c r="B8743" s="89" t="s">
        <v>87</v>
      </c>
      <c r="C8743" s="89" t="s">
        <v>48</v>
      </c>
      <c r="D8743" s="90">
        <v>44899</v>
      </c>
      <c r="AC8743" s="89">
        <v>339.11829299999999</v>
      </c>
      <c r="AI8743" s="89">
        <v>339.118292</v>
      </c>
    </row>
    <row r="8744" spans="1:35" s="89" customFormat="1" x14ac:dyDescent="0.45">
      <c r="A8744" s="89" t="s">
        <v>86</v>
      </c>
      <c r="B8744" s="89" t="s">
        <v>87</v>
      </c>
      <c r="C8744" s="89" t="s">
        <v>48</v>
      </c>
      <c r="D8744" s="90">
        <v>44900</v>
      </c>
      <c r="AC8744" s="89">
        <v>339.11829299999999</v>
      </c>
      <c r="AI8744" s="89">
        <v>339.118292</v>
      </c>
    </row>
    <row r="8745" spans="1:35" s="89" customFormat="1" x14ac:dyDescent="0.45">
      <c r="A8745" s="89" t="s">
        <v>86</v>
      </c>
      <c r="B8745" s="89" t="s">
        <v>87</v>
      </c>
      <c r="C8745" s="89" t="s">
        <v>48</v>
      </c>
      <c r="D8745" s="90">
        <v>44901</v>
      </c>
      <c r="AC8745" s="89">
        <v>339.11829299999999</v>
      </c>
      <c r="AI8745" s="89">
        <v>339.118292</v>
      </c>
    </row>
    <row r="8746" spans="1:35" s="89" customFormat="1" x14ac:dyDescent="0.45">
      <c r="A8746" s="89" t="s">
        <v>86</v>
      </c>
      <c r="B8746" s="89" t="s">
        <v>87</v>
      </c>
      <c r="C8746" s="89" t="s">
        <v>48</v>
      </c>
      <c r="D8746" s="90">
        <v>44902</v>
      </c>
      <c r="AC8746" s="89">
        <v>339.11829299999999</v>
      </c>
      <c r="AI8746" s="89">
        <v>339.118292</v>
      </c>
    </row>
    <row r="8747" spans="1:35" s="89" customFormat="1" x14ac:dyDescent="0.45">
      <c r="A8747" s="89" t="s">
        <v>86</v>
      </c>
      <c r="B8747" s="89" t="s">
        <v>87</v>
      </c>
      <c r="C8747" s="89" t="s">
        <v>48</v>
      </c>
      <c r="D8747" s="90">
        <v>44903</v>
      </c>
      <c r="AC8747" s="89">
        <v>339.11829299999999</v>
      </c>
      <c r="AI8747" s="89">
        <v>339.118292</v>
      </c>
    </row>
    <row r="8748" spans="1:35" s="89" customFormat="1" x14ac:dyDescent="0.45">
      <c r="A8748" s="89" t="s">
        <v>86</v>
      </c>
      <c r="B8748" s="89" t="s">
        <v>87</v>
      </c>
      <c r="C8748" s="89" t="s">
        <v>48</v>
      </c>
      <c r="D8748" s="90">
        <v>44904</v>
      </c>
      <c r="AC8748" s="89">
        <v>339.11829299999999</v>
      </c>
      <c r="AI8748" s="89">
        <v>339.118292</v>
      </c>
    </row>
    <row r="8749" spans="1:35" s="89" customFormat="1" x14ac:dyDescent="0.45">
      <c r="A8749" s="89" t="s">
        <v>86</v>
      </c>
      <c r="B8749" s="89" t="s">
        <v>87</v>
      </c>
      <c r="C8749" s="89" t="s">
        <v>48</v>
      </c>
      <c r="D8749" s="90">
        <v>44905</v>
      </c>
      <c r="AC8749" s="89">
        <v>339.11829299999999</v>
      </c>
      <c r="AI8749" s="89">
        <v>339.118292</v>
      </c>
    </row>
    <row r="8750" spans="1:35" s="89" customFormat="1" x14ac:dyDescent="0.45">
      <c r="A8750" s="89" t="s">
        <v>86</v>
      </c>
      <c r="B8750" s="89" t="s">
        <v>87</v>
      </c>
      <c r="C8750" s="89" t="s">
        <v>48</v>
      </c>
      <c r="D8750" s="90">
        <v>44906</v>
      </c>
      <c r="AC8750" s="89">
        <v>339.11829299999999</v>
      </c>
      <c r="AI8750" s="89">
        <v>339.118292</v>
      </c>
    </row>
    <row r="8751" spans="1:35" s="89" customFormat="1" x14ac:dyDescent="0.45">
      <c r="A8751" s="89" t="s">
        <v>86</v>
      </c>
      <c r="B8751" s="89" t="s">
        <v>87</v>
      </c>
      <c r="C8751" s="89" t="s">
        <v>48</v>
      </c>
      <c r="D8751" s="90">
        <v>44907</v>
      </c>
      <c r="AC8751" s="89">
        <v>339.11829299999999</v>
      </c>
      <c r="AI8751" s="89">
        <v>339.118292</v>
      </c>
    </row>
    <row r="8752" spans="1:35" s="89" customFormat="1" x14ac:dyDescent="0.45">
      <c r="A8752" s="89" t="s">
        <v>86</v>
      </c>
      <c r="B8752" s="89" t="s">
        <v>87</v>
      </c>
      <c r="C8752" s="89" t="s">
        <v>48</v>
      </c>
      <c r="D8752" s="90">
        <v>44908</v>
      </c>
      <c r="AC8752" s="89">
        <v>339.11829299999999</v>
      </c>
      <c r="AI8752" s="89">
        <v>339.118292</v>
      </c>
    </row>
    <row r="8753" spans="1:35" s="89" customFormat="1" x14ac:dyDescent="0.45">
      <c r="A8753" s="89" t="s">
        <v>86</v>
      </c>
      <c r="B8753" s="89" t="s">
        <v>87</v>
      </c>
      <c r="C8753" s="89" t="s">
        <v>48</v>
      </c>
      <c r="D8753" s="90">
        <v>44909</v>
      </c>
      <c r="AC8753" s="89">
        <v>339.11829299999999</v>
      </c>
      <c r="AI8753" s="89">
        <v>339.118292</v>
      </c>
    </row>
    <row r="8754" spans="1:35" s="89" customFormat="1" x14ac:dyDescent="0.45">
      <c r="A8754" s="89" t="s">
        <v>86</v>
      </c>
      <c r="B8754" s="89" t="s">
        <v>87</v>
      </c>
      <c r="C8754" s="89" t="s">
        <v>48</v>
      </c>
      <c r="D8754" s="90">
        <v>44910</v>
      </c>
      <c r="AC8754" s="89">
        <v>339.11829299999999</v>
      </c>
      <c r="AI8754" s="89">
        <v>339.118292</v>
      </c>
    </row>
    <row r="8755" spans="1:35" s="89" customFormat="1" x14ac:dyDescent="0.45">
      <c r="A8755" s="89" t="s">
        <v>86</v>
      </c>
      <c r="B8755" s="89" t="s">
        <v>87</v>
      </c>
      <c r="C8755" s="89" t="s">
        <v>48</v>
      </c>
      <c r="D8755" s="90">
        <v>44911</v>
      </c>
      <c r="AC8755" s="89">
        <v>339.11829299999999</v>
      </c>
      <c r="AI8755" s="89">
        <v>339.118292</v>
      </c>
    </row>
    <row r="8756" spans="1:35" s="89" customFormat="1" x14ac:dyDescent="0.45">
      <c r="A8756" s="89" t="s">
        <v>86</v>
      </c>
      <c r="B8756" s="89" t="s">
        <v>87</v>
      </c>
      <c r="C8756" s="89" t="s">
        <v>48</v>
      </c>
      <c r="D8756" s="90">
        <v>44912</v>
      </c>
      <c r="AC8756" s="89">
        <v>339.11829299999999</v>
      </c>
      <c r="AI8756" s="89">
        <v>339.118292</v>
      </c>
    </row>
    <row r="8757" spans="1:35" s="89" customFormat="1" x14ac:dyDescent="0.45">
      <c r="A8757" s="89" t="s">
        <v>86</v>
      </c>
      <c r="B8757" s="89" t="s">
        <v>87</v>
      </c>
      <c r="C8757" s="89" t="s">
        <v>48</v>
      </c>
      <c r="D8757" s="90">
        <v>44913</v>
      </c>
      <c r="AC8757" s="89">
        <v>339.11829299999999</v>
      </c>
      <c r="AI8757" s="89">
        <v>339.118292</v>
      </c>
    </row>
    <row r="8758" spans="1:35" s="89" customFormat="1" x14ac:dyDescent="0.45">
      <c r="A8758" s="89" t="s">
        <v>86</v>
      </c>
      <c r="B8758" s="89" t="s">
        <v>87</v>
      </c>
      <c r="C8758" s="89" t="s">
        <v>48</v>
      </c>
      <c r="D8758" s="90">
        <v>44914</v>
      </c>
      <c r="AC8758" s="89">
        <v>339.11829299999999</v>
      </c>
      <c r="AI8758" s="89">
        <v>339.118292</v>
      </c>
    </row>
    <row r="8759" spans="1:35" s="89" customFormat="1" x14ac:dyDescent="0.45">
      <c r="A8759" s="89" t="s">
        <v>86</v>
      </c>
      <c r="B8759" s="89" t="s">
        <v>87</v>
      </c>
      <c r="C8759" s="89" t="s">
        <v>48</v>
      </c>
      <c r="D8759" s="90">
        <v>44915</v>
      </c>
      <c r="AC8759" s="89">
        <v>339.11829299999999</v>
      </c>
      <c r="AI8759" s="89">
        <v>339.118292</v>
      </c>
    </row>
    <row r="8760" spans="1:35" s="89" customFormat="1" x14ac:dyDescent="0.45">
      <c r="A8760" s="89" t="s">
        <v>86</v>
      </c>
      <c r="B8760" s="89" t="s">
        <v>87</v>
      </c>
      <c r="C8760" s="89" t="s">
        <v>48</v>
      </c>
      <c r="D8760" s="90">
        <v>44916</v>
      </c>
      <c r="AC8760" s="89">
        <v>339.11829299999999</v>
      </c>
      <c r="AI8760" s="89">
        <v>339.118292</v>
      </c>
    </row>
    <row r="8761" spans="1:35" s="89" customFormat="1" x14ac:dyDescent="0.45">
      <c r="A8761" s="89" t="s">
        <v>86</v>
      </c>
      <c r="B8761" s="89" t="s">
        <v>87</v>
      </c>
      <c r="C8761" s="89" t="s">
        <v>48</v>
      </c>
      <c r="D8761" s="90">
        <v>44917</v>
      </c>
      <c r="AC8761" s="89">
        <v>339.11829299999999</v>
      </c>
      <c r="AI8761" s="89">
        <v>339.118292</v>
      </c>
    </row>
    <row r="8762" spans="1:35" s="89" customFormat="1" x14ac:dyDescent="0.45">
      <c r="A8762" s="89" t="s">
        <v>86</v>
      </c>
      <c r="B8762" s="89" t="s">
        <v>87</v>
      </c>
      <c r="C8762" s="89" t="s">
        <v>48</v>
      </c>
      <c r="D8762" s="90">
        <v>44918</v>
      </c>
      <c r="AC8762" s="89">
        <v>339.11829299999999</v>
      </c>
      <c r="AI8762" s="89">
        <v>339.118292</v>
      </c>
    </row>
    <row r="8763" spans="1:35" s="89" customFormat="1" x14ac:dyDescent="0.45">
      <c r="A8763" s="89" t="s">
        <v>86</v>
      </c>
      <c r="B8763" s="89" t="s">
        <v>87</v>
      </c>
      <c r="C8763" s="89" t="s">
        <v>48</v>
      </c>
      <c r="D8763" s="90">
        <v>44919</v>
      </c>
      <c r="AC8763" s="89">
        <v>339.11829299999999</v>
      </c>
      <c r="AI8763" s="89">
        <v>339.118292</v>
      </c>
    </row>
    <row r="8764" spans="1:35" s="89" customFormat="1" x14ac:dyDescent="0.45">
      <c r="A8764" s="89" t="s">
        <v>86</v>
      </c>
      <c r="B8764" s="89" t="s">
        <v>87</v>
      </c>
      <c r="C8764" s="89" t="s">
        <v>48</v>
      </c>
      <c r="D8764" s="90">
        <v>44920</v>
      </c>
      <c r="AC8764" s="89">
        <v>339.11829299999999</v>
      </c>
      <c r="AI8764" s="89">
        <v>339.118292</v>
      </c>
    </row>
    <row r="8765" spans="1:35" s="89" customFormat="1" x14ac:dyDescent="0.45">
      <c r="A8765" s="89" t="s">
        <v>86</v>
      </c>
      <c r="B8765" s="89" t="s">
        <v>87</v>
      </c>
      <c r="C8765" s="89" t="s">
        <v>48</v>
      </c>
      <c r="D8765" s="90">
        <v>44921</v>
      </c>
      <c r="AC8765" s="89">
        <v>339.11829299999999</v>
      </c>
      <c r="AI8765" s="89">
        <v>339.118292</v>
      </c>
    </row>
    <row r="8766" spans="1:35" s="89" customFormat="1" x14ac:dyDescent="0.45">
      <c r="A8766" s="89" t="s">
        <v>86</v>
      </c>
      <c r="B8766" s="89" t="s">
        <v>87</v>
      </c>
      <c r="C8766" s="89" t="s">
        <v>48</v>
      </c>
      <c r="D8766" s="90">
        <v>44922</v>
      </c>
      <c r="AC8766" s="89">
        <v>339.11829299999999</v>
      </c>
      <c r="AI8766" s="89">
        <v>339.118292</v>
      </c>
    </row>
    <row r="8767" spans="1:35" s="89" customFormat="1" x14ac:dyDescent="0.45">
      <c r="A8767" s="89" t="s">
        <v>86</v>
      </c>
      <c r="B8767" s="89" t="s">
        <v>87</v>
      </c>
      <c r="C8767" s="89" t="s">
        <v>48</v>
      </c>
      <c r="D8767" s="90">
        <v>44923</v>
      </c>
      <c r="AC8767" s="89">
        <v>339.11829299999999</v>
      </c>
      <c r="AI8767" s="89">
        <v>339.118292</v>
      </c>
    </row>
    <row r="8768" spans="1:35" s="89" customFormat="1" x14ac:dyDescent="0.45">
      <c r="A8768" s="89" t="s">
        <v>86</v>
      </c>
      <c r="B8768" s="89" t="s">
        <v>87</v>
      </c>
      <c r="C8768" s="89" t="s">
        <v>48</v>
      </c>
      <c r="D8768" s="90">
        <v>44924</v>
      </c>
      <c r="AC8768" s="89">
        <v>339.11829299999999</v>
      </c>
      <c r="AI8768" s="89">
        <v>339.118292</v>
      </c>
    </row>
    <row r="8769" spans="1:35" s="89" customFormat="1" x14ac:dyDescent="0.45">
      <c r="A8769" s="89" t="s">
        <v>86</v>
      </c>
      <c r="B8769" s="89" t="s">
        <v>87</v>
      </c>
      <c r="C8769" s="89" t="s">
        <v>48</v>
      </c>
      <c r="D8769" s="90">
        <v>44925</v>
      </c>
      <c r="AC8769" s="89">
        <v>339.11829299999999</v>
      </c>
      <c r="AI8769" s="89">
        <v>339.118292</v>
      </c>
    </row>
    <row r="8770" spans="1:35" s="89" customFormat="1" x14ac:dyDescent="0.45">
      <c r="A8770" s="89" t="s">
        <v>86</v>
      </c>
      <c r="B8770" s="89" t="s">
        <v>87</v>
      </c>
      <c r="C8770" s="89" t="s">
        <v>48</v>
      </c>
      <c r="D8770" s="90">
        <v>44926</v>
      </c>
      <c r="AC8770" s="89">
        <v>339.11829299999999</v>
      </c>
      <c r="AI8770" s="89">
        <v>339.118292</v>
      </c>
    </row>
    <row r="8771" spans="1:35" s="89" customFormat="1" x14ac:dyDescent="0.45">
      <c r="A8771" s="89" t="s">
        <v>86</v>
      </c>
      <c r="B8771" s="89" t="s">
        <v>87</v>
      </c>
      <c r="C8771" s="89" t="s">
        <v>47</v>
      </c>
      <c r="D8771" s="90">
        <v>44562</v>
      </c>
      <c r="AC8771" s="89">
        <v>539.77306799999997</v>
      </c>
      <c r="AI8771" s="89">
        <v>678.23658499999999</v>
      </c>
    </row>
    <row r="8772" spans="1:35" s="89" customFormat="1" x14ac:dyDescent="0.45">
      <c r="A8772" s="89" t="s">
        <v>86</v>
      </c>
      <c r="B8772" s="89" t="s">
        <v>87</v>
      </c>
      <c r="C8772" s="89" t="s">
        <v>47</v>
      </c>
      <c r="D8772" s="90">
        <v>44563</v>
      </c>
      <c r="AC8772" s="89">
        <v>539.77306799999997</v>
      </c>
      <c r="AI8772" s="89">
        <v>678.23658499999999</v>
      </c>
    </row>
    <row r="8773" spans="1:35" s="89" customFormat="1" x14ac:dyDescent="0.45">
      <c r="A8773" s="89" t="s">
        <v>86</v>
      </c>
      <c r="B8773" s="89" t="s">
        <v>87</v>
      </c>
      <c r="C8773" s="89" t="s">
        <v>47</v>
      </c>
      <c r="D8773" s="90">
        <v>44564</v>
      </c>
      <c r="AC8773" s="89">
        <v>539.77306799999997</v>
      </c>
      <c r="AI8773" s="89">
        <v>678.23658499999999</v>
      </c>
    </row>
    <row r="8774" spans="1:35" s="89" customFormat="1" x14ac:dyDescent="0.45">
      <c r="A8774" s="89" t="s">
        <v>86</v>
      </c>
      <c r="B8774" s="89" t="s">
        <v>87</v>
      </c>
      <c r="C8774" s="89" t="s">
        <v>47</v>
      </c>
      <c r="D8774" s="90">
        <v>44565</v>
      </c>
      <c r="AC8774" s="89">
        <v>539.77306799999997</v>
      </c>
      <c r="AI8774" s="89">
        <v>678.23658499999999</v>
      </c>
    </row>
    <row r="8775" spans="1:35" s="89" customFormat="1" x14ac:dyDescent="0.45">
      <c r="A8775" s="89" t="s">
        <v>86</v>
      </c>
      <c r="B8775" s="89" t="s">
        <v>87</v>
      </c>
      <c r="C8775" s="89" t="s">
        <v>47</v>
      </c>
      <c r="D8775" s="90">
        <v>44566</v>
      </c>
      <c r="AC8775" s="89">
        <v>539.77306799999997</v>
      </c>
      <c r="AI8775" s="89">
        <v>678.23658499999999</v>
      </c>
    </row>
    <row r="8776" spans="1:35" s="89" customFormat="1" x14ac:dyDescent="0.45">
      <c r="A8776" s="89" t="s">
        <v>86</v>
      </c>
      <c r="B8776" s="89" t="s">
        <v>87</v>
      </c>
      <c r="C8776" s="89" t="s">
        <v>47</v>
      </c>
      <c r="D8776" s="90">
        <v>44567</v>
      </c>
      <c r="AC8776" s="89">
        <v>539.77306799999997</v>
      </c>
      <c r="AI8776" s="89">
        <v>678.23658499999999</v>
      </c>
    </row>
    <row r="8777" spans="1:35" s="89" customFormat="1" x14ac:dyDescent="0.45">
      <c r="A8777" s="89" t="s">
        <v>86</v>
      </c>
      <c r="B8777" s="89" t="s">
        <v>87</v>
      </c>
      <c r="C8777" s="89" t="s">
        <v>47</v>
      </c>
      <c r="D8777" s="90">
        <v>44568</v>
      </c>
      <c r="AC8777" s="89">
        <v>539.77306799999997</v>
      </c>
      <c r="AI8777" s="89">
        <v>678.23658499999999</v>
      </c>
    </row>
    <row r="8778" spans="1:35" s="89" customFormat="1" x14ac:dyDescent="0.45">
      <c r="A8778" s="89" t="s">
        <v>86</v>
      </c>
      <c r="B8778" s="89" t="s">
        <v>87</v>
      </c>
      <c r="C8778" s="89" t="s">
        <v>47</v>
      </c>
      <c r="D8778" s="90">
        <v>44569</v>
      </c>
      <c r="AC8778" s="89">
        <v>539.77306799999997</v>
      </c>
      <c r="AI8778" s="89">
        <v>678.23658499999999</v>
      </c>
    </row>
    <row r="8779" spans="1:35" s="89" customFormat="1" x14ac:dyDescent="0.45">
      <c r="A8779" s="89" t="s">
        <v>86</v>
      </c>
      <c r="B8779" s="89" t="s">
        <v>87</v>
      </c>
      <c r="C8779" s="89" t="s">
        <v>47</v>
      </c>
      <c r="D8779" s="90">
        <v>44570</v>
      </c>
      <c r="AC8779" s="89">
        <v>539.77306799999997</v>
      </c>
      <c r="AI8779" s="89">
        <v>678.23658499999999</v>
      </c>
    </row>
    <row r="8780" spans="1:35" s="89" customFormat="1" x14ac:dyDescent="0.45">
      <c r="A8780" s="89" t="s">
        <v>86</v>
      </c>
      <c r="B8780" s="89" t="s">
        <v>87</v>
      </c>
      <c r="C8780" s="89" t="s">
        <v>47</v>
      </c>
      <c r="D8780" s="90">
        <v>44571</v>
      </c>
      <c r="AC8780" s="89">
        <v>539.77306799999997</v>
      </c>
      <c r="AI8780" s="89">
        <v>678.23658499999999</v>
      </c>
    </row>
    <row r="8781" spans="1:35" s="89" customFormat="1" x14ac:dyDescent="0.45">
      <c r="A8781" s="89" t="s">
        <v>86</v>
      </c>
      <c r="B8781" s="89" t="s">
        <v>87</v>
      </c>
      <c r="C8781" s="89" t="s">
        <v>47</v>
      </c>
      <c r="D8781" s="90">
        <v>44572</v>
      </c>
      <c r="AC8781" s="89">
        <v>539.77306799999997</v>
      </c>
      <c r="AI8781" s="89">
        <v>678.23658499999999</v>
      </c>
    </row>
    <row r="8782" spans="1:35" s="89" customFormat="1" x14ac:dyDescent="0.45">
      <c r="A8782" s="89" t="s">
        <v>86</v>
      </c>
      <c r="B8782" s="89" t="s">
        <v>87</v>
      </c>
      <c r="C8782" s="89" t="s">
        <v>47</v>
      </c>
      <c r="D8782" s="90">
        <v>44573</v>
      </c>
      <c r="AC8782" s="89">
        <v>539.77306799999997</v>
      </c>
      <c r="AI8782" s="89">
        <v>678.23658499999999</v>
      </c>
    </row>
    <row r="8783" spans="1:35" s="89" customFormat="1" x14ac:dyDescent="0.45">
      <c r="A8783" s="89" t="s">
        <v>86</v>
      </c>
      <c r="B8783" s="89" t="s">
        <v>87</v>
      </c>
      <c r="C8783" s="89" t="s">
        <v>47</v>
      </c>
      <c r="D8783" s="90">
        <v>44574</v>
      </c>
      <c r="AC8783" s="89">
        <v>539.77306799999997</v>
      </c>
      <c r="AI8783" s="89">
        <v>678.23658499999999</v>
      </c>
    </row>
    <row r="8784" spans="1:35" s="89" customFormat="1" x14ac:dyDescent="0.45">
      <c r="A8784" s="89" t="s">
        <v>86</v>
      </c>
      <c r="B8784" s="89" t="s">
        <v>87</v>
      </c>
      <c r="C8784" s="89" t="s">
        <v>47</v>
      </c>
      <c r="D8784" s="90">
        <v>44575</v>
      </c>
      <c r="AC8784" s="89">
        <v>539.77306799999997</v>
      </c>
      <c r="AI8784" s="89">
        <v>678.23658499999999</v>
      </c>
    </row>
    <row r="8785" spans="1:35" s="89" customFormat="1" x14ac:dyDescent="0.45">
      <c r="A8785" s="89" t="s">
        <v>86</v>
      </c>
      <c r="B8785" s="89" t="s">
        <v>87</v>
      </c>
      <c r="C8785" s="89" t="s">
        <v>47</v>
      </c>
      <c r="D8785" s="90">
        <v>44576</v>
      </c>
      <c r="AC8785" s="89">
        <v>539.77306799999997</v>
      </c>
      <c r="AI8785" s="89">
        <v>678.23658499999999</v>
      </c>
    </row>
    <row r="8786" spans="1:35" s="89" customFormat="1" x14ac:dyDescent="0.45">
      <c r="A8786" s="89" t="s">
        <v>86</v>
      </c>
      <c r="B8786" s="89" t="s">
        <v>87</v>
      </c>
      <c r="C8786" s="89" t="s">
        <v>47</v>
      </c>
      <c r="D8786" s="90">
        <v>44577</v>
      </c>
      <c r="AC8786" s="89">
        <v>539.77306799999997</v>
      </c>
      <c r="AI8786" s="89">
        <v>678.23658499999999</v>
      </c>
    </row>
    <row r="8787" spans="1:35" s="89" customFormat="1" x14ac:dyDescent="0.45">
      <c r="A8787" s="89" t="s">
        <v>86</v>
      </c>
      <c r="B8787" s="89" t="s">
        <v>87</v>
      </c>
      <c r="C8787" s="89" t="s">
        <v>47</v>
      </c>
      <c r="D8787" s="90">
        <v>44578</v>
      </c>
      <c r="AC8787" s="89">
        <v>539.77306799999997</v>
      </c>
      <c r="AI8787" s="89">
        <v>678.23658499999999</v>
      </c>
    </row>
    <row r="8788" spans="1:35" s="89" customFormat="1" x14ac:dyDescent="0.45">
      <c r="A8788" s="89" t="s">
        <v>86</v>
      </c>
      <c r="B8788" s="89" t="s">
        <v>87</v>
      </c>
      <c r="C8788" s="89" t="s">
        <v>47</v>
      </c>
      <c r="D8788" s="90">
        <v>44579</v>
      </c>
      <c r="AC8788" s="89">
        <v>539.77306799999997</v>
      </c>
      <c r="AI8788" s="89">
        <v>678.23658499999999</v>
      </c>
    </row>
    <row r="8789" spans="1:35" s="89" customFormat="1" x14ac:dyDescent="0.45">
      <c r="A8789" s="89" t="s">
        <v>86</v>
      </c>
      <c r="B8789" s="89" t="s">
        <v>87</v>
      </c>
      <c r="C8789" s="89" t="s">
        <v>47</v>
      </c>
      <c r="D8789" s="90">
        <v>44580</v>
      </c>
      <c r="AC8789" s="89">
        <v>539.77306799999997</v>
      </c>
      <c r="AI8789" s="89">
        <v>678.23658499999999</v>
      </c>
    </row>
    <row r="8790" spans="1:35" s="89" customFormat="1" x14ac:dyDescent="0.45">
      <c r="A8790" s="89" t="s">
        <v>86</v>
      </c>
      <c r="B8790" s="89" t="s">
        <v>87</v>
      </c>
      <c r="C8790" s="89" t="s">
        <v>47</v>
      </c>
      <c r="D8790" s="90">
        <v>44581</v>
      </c>
      <c r="AC8790" s="89">
        <v>539.77306799999997</v>
      </c>
      <c r="AI8790" s="89">
        <v>678.23658499999999</v>
      </c>
    </row>
    <row r="8791" spans="1:35" s="89" customFormat="1" x14ac:dyDescent="0.45">
      <c r="A8791" s="89" t="s">
        <v>86</v>
      </c>
      <c r="B8791" s="89" t="s">
        <v>87</v>
      </c>
      <c r="C8791" s="89" t="s">
        <v>47</v>
      </c>
      <c r="D8791" s="90">
        <v>44582</v>
      </c>
      <c r="AC8791" s="89">
        <v>539.77306799999997</v>
      </c>
      <c r="AI8791" s="89">
        <v>678.23658499999999</v>
      </c>
    </row>
    <row r="8792" spans="1:35" s="89" customFormat="1" x14ac:dyDescent="0.45">
      <c r="A8792" s="89" t="s">
        <v>86</v>
      </c>
      <c r="B8792" s="89" t="s">
        <v>87</v>
      </c>
      <c r="C8792" s="89" t="s">
        <v>47</v>
      </c>
      <c r="D8792" s="90">
        <v>44583</v>
      </c>
      <c r="AC8792" s="89">
        <v>539.77306799999997</v>
      </c>
      <c r="AI8792" s="89">
        <v>678.23658499999999</v>
      </c>
    </row>
    <row r="8793" spans="1:35" s="89" customFormat="1" x14ac:dyDescent="0.45">
      <c r="A8793" s="89" t="s">
        <v>86</v>
      </c>
      <c r="B8793" s="89" t="s">
        <v>87</v>
      </c>
      <c r="C8793" s="89" t="s">
        <v>47</v>
      </c>
      <c r="D8793" s="90">
        <v>44584</v>
      </c>
      <c r="AC8793" s="89">
        <v>539.77306799999997</v>
      </c>
      <c r="AI8793" s="89">
        <v>678.23658499999999</v>
      </c>
    </row>
    <row r="8794" spans="1:35" s="89" customFormat="1" x14ac:dyDescent="0.45">
      <c r="A8794" s="89" t="s">
        <v>86</v>
      </c>
      <c r="B8794" s="89" t="s">
        <v>87</v>
      </c>
      <c r="C8794" s="89" t="s">
        <v>47</v>
      </c>
      <c r="D8794" s="90">
        <v>44585</v>
      </c>
      <c r="AC8794" s="89">
        <v>539.77306799999997</v>
      </c>
      <c r="AI8794" s="89">
        <v>678.23658499999999</v>
      </c>
    </row>
    <row r="8795" spans="1:35" s="89" customFormat="1" x14ac:dyDescent="0.45">
      <c r="A8795" s="89" t="s">
        <v>86</v>
      </c>
      <c r="B8795" s="89" t="s">
        <v>87</v>
      </c>
      <c r="C8795" s="89" t="s">
        <v>47</v>
      </c>
      <c r="D8795" s="90">
        <v>44586</v>
      </c>
      <c r="AC8795" s="89">
        <v>539.77306799999997</v>
      </c>
      <c r="AI8795" s="89">
        <v>678.23658499999999</v>
      </c>
    </row>
    <row r="8796" spans="1:35" s="89" customFormat="1" x14ac:dyDescent="0.45">
      <c r="A8796" s="89" t="s">
        <v>86</v>
      </c>
      <c r="B8796" s="89" t="s">
        <v>87</v>
      </c>
      <c r="C8796" s="89" t="s">
        <v>47</v>
      </c>
      <c r="D8796" s="90">
        <v>44587</v>
      </c>
      <c r="AC8796" s="89">
        <v>539.77306799999997</v>
      </c>
      <c r="AI8796" s="89">
        <v>678.23658499999999</v>
      </c>
    </row>
    <row r="8797" spans="1:35" s="89" customFormat="1" x14ac:dyDescent="0.45">
      <c r="A8797" s="89" t="s">
        <v>86</v>
      </c>
      <c r="B8797" s="89" t="s">
        <v>87</v>
      </c>
      <c r="C8797" s="89" t="s">
        <v>47</v>
      </c>
      <c r="D8797" s="90">
        <v>44588</v>
      </c>
      <c r="AC8797" s="89">
        <v>539.77306799999997</v>
      </c>
      <c r="AI8797" s="89">
        <v>678.23658499999999</v>
      </c>
    </row>
    <row r="8798" spans="1:35" s="89" customFormat="1" x14ac:dyDescent="0.45">
      <c r="A8798" s="89" t="s">
        <v>86</v>
      </c>
      <c r="B8798" s="89" t="s">
        <v>87</v>
      </c>
      <c r="C8798" s="89" t="s">
        <v>47</v>
      </c>
      <c r="D8798" s="90">
        <v>44589</v>
      </c>
      <c r="AC8798" s="89">
        <v>539.77306799999997</v>
      </c>
      <c r="AI8798" s="89">
        <v>678.23658499999999</v>
      </c>
    </row>
    <row r="8799" spans="1:35" s="89" customFormat="1" x14ac:dyDescent="0.45">
      <c r="A8799" s="89" t="s">
        <v>86</v>
      </c>
      <c r="B8799" s="89" t="s">
        <v>87</v>
      </c>
      <c r="C8799" s="89" t="s">
        <v>47</v>
      </c>
      <c r="D8799" s="90">
        <v>44590</v>
      </c>
      <c r="AC8799" s="89">
        <v>539.77306799999997</v>
      </c>
      <c r="AI8799" s="89">
        <v>678.23658499999999</v>
      </c>
    </row>
    <row r="8800" spans="1:35" s="89" customFormat="1" x14ac:dyDescent="0.45">
      <c r="A8800" s="89" t="s">
        <v>86</v>
      </c>
      <c r="B8800" s="89" t="s">
        <v>87</v>
      </c>
      <c r="C8800" s="89" t="s">
        <v>47</v>
      </c>
      <c r="D8800" s="90">
        <v>44591</v>
      </c>
      <c r="AC8800" s="89">
        <v>539.77306799999997</v>
      </c>
      <c r="AI8800" s="89">
        <v>678.23658499999999</v>
      </c>
    </row>
    <row r="8801" spans="1:35" s="89" customFormat="1" x14ac:dyDescent="0.45">
      <c r="A8801" s="89" t="s">
        <v>86</v>
      </c>
      <c r="B8801" s="89" t="s">
        <v>87</v>
      </c>
      <c r="C8801" s="89" t="s">
        <v>47</v>
      </c>
      <c r="D8801" s="90">
        <v>44592</v>
      </c>
      <c r="AC8801" s="89">
        <v>539.77306799999997</v>
      </c>
      <c r="AI8801" s="89">
        <v>678.23658499999999</v>
      </c>
    </row>
    <row r="8802" spans="1:35" s="89" customFormat="1" x14ac:dyDescent="0.45">
      <c r="A8802" s="89" t="s">
        <v>86</v>
      </c>
      <c r="B8802" s="89" t="s">
        <v>87</v>
      </c>
      <c r="C8802" s="89" t="s">
        <v>47</v>
      </c>
      <c r="D8802" s="90">
        <v>44593</v>
      </c>
      <c r="AC8802" s="89">
        <v>539.77306799999997</v>
      </c>
      <c r="AI8802" s="89">
        <v>678.23658499999999</v>
      </c>
    </row>
    <row r="8803" spans="1:35" s="89" customFormat="1" x14ac:dyDescent="0.45">
      <c r="A8803" s="89" t="s">
        <v>86</v>
      </c>
      <c r="B8803" s="89" t="s">
        <v>87</v>
      </c>
      <c r="C8803" s="89" t="s">
        <v>47</v>
      </c>
      <c r="D8803" s="90">
        <v>44594</v>
      </c>
      <c r="AC8803" s="89">
        <v>539.77306799999997</v>
      </c>
      <c r="AI8803" s="89">
        <v>678.23658499999999</v>
      </c>
    </row>
    <row r="8804" spans="1:35" s="89" customFormat="1" x14ac:dyDescent="0.45">
      <c r="A8804" s="89" t="s">
        <v>86</v>
      </c>
      <c r="B8804" s="89" t="s">
        <v>87</v>
      </c>
      <c r="C8804" s="89" t="s">
        <v>47</v>
      </c>
      <c r="D8804" s="90">
        <v>44595</v>
      </c>
      <c r="AC8804" s="89">
        <v>539.77306799999997</v>
      </c>
      <c r="AI8804" s="89">
        <v>678.23658499999999</v>
      </c>
    </row>
    <row r="8805" spans="1:35" s="89" customFormat="1" x14ac:dyDescent="0.45">
      <c r="A8805" s="89" t="s">
        <v>86</v>
      </c>
      <c r="B8805" s="89" t="s">
        <v>87</v>
      </c>
      <c r="C8805" s="89" t="s">
        <v>47</v>
      </c>
      <c r="D8805" s="90">
        <v>44596</v>
      </c>
      <c r="AC8805" s="89">
        <v>539.77306799999997</v>
      </c>
      <c r="AI8805" s="89">
        <v>678.23658499999999</v>
      </c>
    </row>
    <row r="8806" spans="1:35" s="89" customFormat="1" x14ac:dyDescent="0.45">
      <c r="A8806" s="89" t="s">
        <v>86</v>
      </c>
      <c r="B8806" s="89" t="s">
        <v>87</v>
      </c>
      <c r="C8806" s="89" t="s">
        <v>47</v>
      </c>
      <c r="D8806" s="90">
        <v>44597</v>
      </c>
      <c r="AC8806" s="89">
        <v>539.77306799999997</v>
      </c>
      <c r="AI8806" s="89">
        <v>678.23658499999999</v>
      </c>
    </row>
    <row r="8807" spans="1:35" s="89" customFormat="1" x14ac:dyDescent="0.45">
      <c r="A8807" s="89" t="s">
        <v>86</v>
      </c>
      <c r="B8807" s="89" t="s">
        <v>87</v>
      </c>
      <c r="C8807" s="89" t="s">
        <v>47</v>
      </c>
      <c r="D8807" s="90">
        <v>44598</v>
      </c>
      <c r="AC8807" s="89">
        <v>539.77306799999997</v>
      </c>
      <c r="AI8807" s="89">
        <v>678.23658499999999</v>
      </c>
    </row>
    <row r="8808" spans="1:35" s="89" customFormat="1" x14ac:dyDescent="0.45">
      <c r="A8808" s="89" t="s">
        <v>86</v>
      </c>
      <c r="B8808" s="89" t="s">
        <v>87</v>
      </c>
      <c r="C8808" s="89" t="s">
        <v>47</v>
      </c>
      <c r="D8808" s="90">
        <v>44599</v>
      </c>
      <c r="AC8808" s="89">
        <v>539.77306799999997</v>
      </c>
      <c r="AI8808" s="89">
        <v>678.23658499999999</v>
      </c>
    </row>
    <row r="8809" spans="1:35" s="89" customFormat="1" x14ac:dyDescent="0.45">
      <c r="A8809" s="89" t="s">
        <v>86</v>
      </c>
      <c r="B8809" s="89" t="s">
        <v>87</v>
      </c>
      <c r="C8809" s="89" t="s">
        <v>47</v>
      </c>
      <c r="D8809" s="90">
        <v>44600</v>
      </c>
      <c r="AC8809" s="89">
        <v>539.77306799999997</v>
      </c>
      <c r="AI8809" s="89">
        <v>678.23658499999999</v>
      </c>
    </row>
    <row r="8810" spans="1:35" s="89" customFormat="1" x14ac:dyDescent="0.45">
      <c r="A8810" s="89" t="s">
        <v>86</v>
      </c>
      <c r="B8810" s="89" t="s">
        <v>87</v>
      </c>
      <c r="C8810" s="89" t="s">
        <v>47</v>
      </c>
      <c r="D8810" s="90">
        <v>44601</v>
      </c>
      <c r="AC8810" s="89">
        <v>539.77306799999997</v>
      </c>
      <c r="AI8810" s="89">
        <v>678.23658499999999</v>
      </c>
    </row>
    <row r="8811" spans="1:35" s="89" customFormat="1" x14ac:dyDescent="0.45">
      <c r="A8811" s="89" t="s">
        <v>86</v>
      </c>
      <c r="B8811" s="89" t="s">
        <v>87</v>
      </c>
      <c r="C8811" s="89" t="s">
        <v>47</v>
      </c>
      <c r="D8811" s="90">
        <v>44602</v>
      </c>
      <c r="AC8811" s="89">
        <v>539.77306799999997</v>
      </c>
      <c r="AI8811" s="89">
        <v>678.23658499999999</v>
      </c>
    </row>
    <row r="8812" spans="1:35" s="89" customFormat="1" x14ac:dyDescent="0.45">
      <c r="A8812" s="89" t="s">
        <v>86</v>
      </c>
      <c r="B8812" s="89" t="s">
        <v>87</v>
      </c>
      <c r="C8812" s="89" t="s">
        <v>47</v>
      </c>
      <c r="D8812" s="90">
        <v>44603</v>
      </c>
      <c r="AC8812" s="89">
        <v>539.77306799999997</v>
      </c>
      <c r="AI8812" s="89">
        <v>678.23658499999999</v>
      </c>
    </row>
    <row r="8813" spans="1:35" s="89" customFormat="1" x14ac:dyDescent="0.45">
      <c r="A8813" s="89" t="s">
        <v>86</v>
      </c>
      <c r="B8813" s="89" t="s">
        <v>87</v>
      </c>
      <c r="C8813" s="89" t="s">
        <v>47</v>
      </c>
      <c r="D8813" s="90">
        <v>44604</v>
      </c>
      <c r="AC8813" s="89">
        <v>539.77306799999997</v>
      </c>
      <c r="AI8813" s="89">
        <v>678.23658499999999</v>
      </c>
    </row>
    <row r="8814" spans="1:35" s="89" customFormat="1" x14ac:dyDescent="0.45">
      <c r="A8814" s="89" t="s">
        <v>86</v>
      </c>
      <c r="B8814" s="89" t="s">
        <v>87</v>
      </c>
      <c r="C8814" s="89" t="s">
        <v>47</v>
      </c>
      <c r="D8814" s="90">
        <v>44605</v>
      </c>
      <c r="AC8814" s="89">
        <v>539.77306799999997</v>
      </c>
      <c r="AI8814" s="89">
        <v>678.23658499999999</v>
      </c>
    </row>
    <row r="8815" spans="1:35" s="89" customFormat="1" x14ac:dyDescent="0.45">
      <c r="A8815" s="89" t="s">
        <v>86</v>
      </c>
      <c r="B8815" s="89" t="s">
        <v>87</v>
      </c>
      <c r="C8815" s="89" t="s">
        <v>47</v>
      </c>
      <c r="D8815" s="90">
        <v>44606</v>
      </c>
      <c r="AC8815" s="89">
        <v>539.77306799999997</v>
      </c>
      <c r="AI8815" s="89">
        <v>678.23658499999999</v>
      </c>
    </row>
    <row r="8816" spans="1:35" s="89" customFormat="1" x14ac:dyDescent="0.45">
      <c r="A8816" s="89" t="s">
        <v>86</v>
      </c>
      <c r="B8816" s="89" t="s">
        <v>87</v>
      </c>
      <c r="C8816" s="89" t="s">
        <v>47</v>
      </c>
      <c r="D8816" s="90">
        <v>44607</v>
      </c>
      <c r="AC8816" s="89">
        <v>539.77306799999997</v>
      </c>
      <c r="AI8816" s="89">
        <v>678.23658499999999</v>
      </c>
    </row>
    <row r="8817" spans="1:35" s="89" customFormat="1" x14ac:dyDescent="0.45">
      <c r="A8817" s="89" t="s">
        <v>86</v>
      </c>
      <c r="B8817" s="89" t="s">
        <v>87</v>
      </c>
      <c r="C8817" s="89" t="s">
        <v>47</v>
      </c>
      <c r="D8817" s="90">
        <v>44608</v>
      </c>
      <c r="AC8817" s="89">
        <v>539.77306799999997</v>
      </c>
      <c r="AI8817" s="89">
        <v>678.23658499999999</v>
      </c>
    </row>
    <row r="8818" spans="1:35" s="89" customFormat="1" x14ac:dyDescent="0.45">
      <c r="A8818" s="89" t="s">
        <v>86</v>
      </c>
      <c r="B8818" s="89" t="s">
        <v>87</v>
      </c>
      <c r="C8818" s="89" t="s">
        <v>47</v>
      </c>
      <c r="D8818" s="90">
        <v>44609</v>
      </c>
      <c r="AC8818" s="89">
        <v>539.77306799999997</v>
      </c>
      <c r="AI8818" s="89">
        <v>678.23658499999999</v>
      </c>
    </row>
    <row r="8819" spans="1:35" s="89" customFormat="1" x14ac:dyDescent="0.45">
      <c r="A8819" s="89" t="s">
        <v>86</v>
      </c>
      <c r="B8819" s="89" t="s">
        <v>87</v>
      </c>
      <c r="C8819" s="89" t="s">
        <v>47</v>
      </c>
      <c r="D8819" s="90">
        <v>44610</v>
      </c>
      <c r="AC8819" s="89">
        <v>539.77306799999997</v>
      </c>
      <c r="AI8819" s="89">
        <v>678.23658499999999</v>
      </c>
    </row>
    <row r="8820" spans="1:35" s="89" customFormat="1" x14ac:dyDescent="0.45">
      <c r="A8820" s="89" t="s">
        <v>86</v>
      </c>
      <c r="B8820" s="89" t="s">
        <v>87</v>
      </c>
      <c r="C8820" s="89" t="s">
        <v>47</v>
      </c>
      <c r="D8820" s="90">
        <v>44611</v>
      </c>
      <c r="AC8820" s="89">
        <v>539.77306799999997</v>
      </c>
      <c r="AI8820" s="89">
        <v>678.23658499999999</v>
      </c>
    </row>
    <row r="8821" spans="1:35" s="89" customFormat="1" x14ac:dyDescent="0.45">
      <c r="A8821" s="89" t="s">
        <v>86</v>
      </c>
      <c r="B8821" s="89" t="s">
        <v>87</v>
      </c>
      <c r="C8821" s="89" t="s">
        <v>47</v>
      </c>
      <c r="D8821" s="90">
        <v>44612</v>
      </c>
      <c r="AC8821" s="89">
        <v>539.77306799999997</v>
      </c>
      <c r="AI8821" s="89">
        <v>678.23658499999999</v>
      </c>
    </row>
    <row r="8822" spans="1:35" s="89" customFormat="1" x14ac:dyDescent="0.45">
      <c r="A8822" s="89" t="s">
        <v>86</v>
      </c>
      <c r="B8822" s="89" t="s">
        <v>87</v>
      </c>
      <c r="C8822" s="89" t="s">
        <v>47</v>
      </c>
      <c r="D8822" s="90">
        <v>44613</v>
      </c>
      <c r="AC8822" s="89">
        <v>539.77306799999997</v>
      </c>
      <c r="AI8822" s="89">
        <v>678.23658499999999</v>
      </c>
    </row>
    <row r="8823" spans="1:35" s="89" customFormat="1" x14ac:dyDescent="0.45">
      <c r="A8823" s="89" t="s">
        <v>86</v>
      </c>
      <c r="B8823" s="89" t="s">
        <v>87</v>
      </c>
      <c r="C8823" s="89" t="s">
        <v>47</v>
      </c>
      <c r="D8823" s="90">
        <v>44614</v>
      </c>
      <c r="AC8823" s="89">
        <v>539.77306799999997</v>
      </c>
      <c r="AI8823" s="89">
        <v>678.23658499999999</v>
      </c>
    </row>
    <row r="8824" spans="1:35" s="89" customFormat="1" x14ac:dyDescent="0.45">
      <c r="A8824" s="89" t="s">
        <v>86</v>
      </c>
      <c r="B8824" s="89" t="s">
        <v>87</v>
      </c>
      <c r="C8824" s="89" t="s">
        <v>47</v>
      </c>
      <c r="D8824" s="90">
        <v>44615</v>
      </c>
      <c r="AC8824" s="89">
        <v>539.77306799999997</v>
      </c>
      <c r="AI8824" s="89">
        <v>678.23658499999999</v>
      </c>
    </row>
    <row r="8825" spans="1:35" s="89" customFormat="1" x14ac:dyDescent="0.45">
      <c r="A8825" s="89" t="s">
        <v>86</v>
      </c>
      <c r="B8825" s="89" t="s">
        <v>87</v>
      </c>
      <c r="C8825" s="89" t="s">
        <v>47</v>
      </c>
      <c r="D8825" s="90">
        <v>44616</v>
      </c>
      <c r="AC8825" s="89">
        <v>539.77306799999997</v>
      </c>
      <c r="AI8825" s="89">
        <v>678.23658499999999</v>
      </c>
    </row>
    <row r="8826" spans="1:35" s="89" customFormat="1" x14ac:dyDescent="0.45">
      <c r="A8826" s="89" t="s">
        <v>86</v>
      </c>
      <c r="B8826" s="89" t="s">
        <v>87</v>
      </c>
      <c r="C8826" s="89" t="s">
        <v>47</v>
      </c>
      <c r="D8826" s="90">
        <v>44617</v>
      </c>
      <c r="AC8826" s="89">
        <v>539.77306799999997</v>
      </c>
      <c r="AI8826" s="89">
        <v>678.23658499999999</v>
      </c>
    </row>
    <row r="8827" spans="1:35" s="89" customFormat="1" x14ac:dyDescent="0.45">
      <c r="A8827" s="89" t="s">
        <v>86</v>
      </c>
      <c r="B8827" s="89" t="s">
        <v>87</v>
      </c>
      <c r="C8827" s="89" t="s">
        <v>47</v>
      </c>
      <c r="D8827" s="90">
        <v>44618</v>
      </c>
      <c r="AC8827" s="89">
        <v>539.77306799999997</v>
      </c>
      <c r="AI8827" s="89">
        <v>678.23658499999999</v>
      </c>
    </row>
    <row r="8828" spans="1:35" s="89" customFormat="1" x14ac:dyDescent="0.45">
      <c r="A8828" s="89" t="s">
        <v>86</v>
      </c>
      <c r="B8828" s="89" t="s">
        <v>87</v>
      </c>
      <c r="C8828" s="89" t="s">
        <v>47</v>
      </c>
      <c r="D8828" s="90">
        <v>44619</v>
      </c>
      <c r="AC8828" s="89">
        <v>539.77306799999997</v>
      </c>
      <c r="AI8828" s="89">
        <v>678.23658499999999</v>
      </c>
    </row>
    <row r="8829" spans="1:35" s="89" customFormat="1" x14ac:dyDescent="0.45">
      <c r="A8829" s="89" t="s">
        <v>86</v>
      </c>
      <c r="B8829" s="89" t="s">
        <v>87</v>
      </c>
      <c r="C8829" s="89" t="s">
        <v>47</v>
      </c>
      <c r="D8829" s="90">
        <v>44620</v>
      </c>
      <c r="AC8829" s="89">
        <v>539.77306799999997</v>
      </c>
      <c r="AI8829" s="89">
        <v>678.23658499999999</v>
      </c>
    </row>
    <row r="8830" spans="1:35" s="89" customFormat="1" x14ac:dyDescent="0.45">
      <c r="A8830" s="89" t="s">
        <v>86</v>
      </c>
      <c r="B8830" s="89" t="s">
        <v>87</v>
      </c>
      <c r="C8830" s="89" t="s">
        <v>47</v>
      </c>
      <c r="D8830" s="90">
        <v>44621</v>
      </c>
      <c r="AC8830" s="89">
        <v>539.77306799999997</v>
      </c>
      <c r="AI8830" s="89">
        <v>678.23658499999999</v>
      </c>
    </row>
    <row r="8831" spans="1:35" s="89" customFormat="1" x14ac:dyDescent="0.45">
      <c r="A8831" s="89" t="s">
        <v>86</v>
      </c>
      <c r="B8831" s="89" t="s">
        <v>87</v>
      </c>
      <c r="C8831" s="89" t="s">
        <v>47</v>
      </c>
      <c r="D8831" s="90">
        <v>44622</v>
      </c>
      <c r="AC8831" s="89">
        <v>539.77306799999997</v>
      </c>
      <c r="AI8831" s="89">
        <v>678.23658499999999</v>
      </c>
    </row>
    <row r="8832" spans="1:35" s="89" customFormat="1" x14ac:dyDescent="0.45">
      <c r="A8832" s="89" t="s">
        <v>86</v>
      </c>
      <c r="B8832" s="89" t="s">
        <v>87</v>
      </c>
      <c r="C8832" s="89" t="s">
        <v>47</v>
      </c>
      <c r="D8832" s="90">
        <v>44623</v>
      </c>
      <c r="AC8832" s="89">
        <v>539.77306799999997</v>
      </c>
      <c r="AI8832" s="89">
        <v>678.23658499999999</v>
      </c>
    </row>
    <row r="8833" spans="1:35" s="89" customFormat="1" x14ac:dyDescent="0.45">
      <c r="A8833" s="89" t="s">
        <v>86</v>
      </c>
      <c r="B8833" s="89" t="s">
        <v>87</v>
      </c>
      <c r="C8833" s="89" t="s">
        <v>47</v>
      </c>
      <c r="D8833" s="90">
        <v>44624</v>
      </c>
      <c r="AC8833" s="89">
        <v>539.77306799999997</v>
      </c>
      <c r="AI8833" s="89">
        <v>678.23658499999999</v>
      </c>
    </row>
    <row r="8834" spans="1:35" s="89" customFormat="1" x14ac:dyDescent="0.45">
      <c r="A8834" s="89" t="s">
        <v>86</v>
      </c>
      <c r="B8834" s="89" t="s">
        <v>87</v>
      </c>
      <c r="C8834" s="89" t="s">
        <v>47</v>
      </c>
      <c r="D8834" s="90">
        <v>44625</v>
      </c>
      <c r="AC8834" s="89">
        <v>539.77306799999997</v>
      </c>
      <c r="AI8834" s="89">
        <v>678.23658499999999</v>
      </c>
    </row>
    <row r="8835" spans="1:35" s="89" customFormat="1" x14ac:dyDescent="0.45">
      <c r="A8835" s="89" t="s">
        <v>86</v>
      </c>
      <c r="B8835" s="89" t="s">
        <v>87</v>
      </c>
      <c r="C8835" s="89" t="s">
        <v>47</v>
      </c>
      <c r="D8835" s="90">
        <v>44626</v>
      </c>
      <c r="AC8835" s="89">
        <v>539.77306799999997</v>
      </c>
      <c r="AI8835" s="89">
        <v>678.23658499999999</v>
      </c>
    </row>
    <row r="8836" spans="1:35" s="89" customFormat="1" x14ac:dyDescent="0.45">
      <c r="A8836" s="89" t="s">
        <v>86</v>
      </c>
      <c r="B8836" s="89" t="s">
        <v>87</v>
      </c>
      <c r="C8836" s="89" t="s">
        <v>47</v>
      </c>
      <c r="D8836" s="90">
        <v>44627</v>
      </c>
      <c r="AC8836" s="89">
        <v>539.77306799999997</v>
      </c>
      <c r="AI8836" s="89">
        <v>678.23658499999999</v>
      </c>
    </row>
    <row r="8837" spans="1:35" s="89" customFormat="1" x14ac:dyDescent="0.45">
      <c r="A8837" s="89" t="s">
        <v>86</v>
      </c>
      <c r="B8837" s="89" t="s">
        <v>87</v>
      </c>
      <c r="C8837" s="89" t="s">
        <v>47</v>
      </c>
      <c r="D8837" s="90">
        <v>44628</v>
      </c>
      <c r="AC8837" s="89">
        <v>539.77306799999997</v>
      </c>
      <c r="AI8837" s="89">
        <v>678.23658499999999</v>
      </c>
    </row>
    <row r="8838" spans="1:35" s="89" customFormat="1" x14ac:dyDescent="0.45">
      <c r="A8838" s="89" t="s">
        <v>86</v>
      </c>
      <c r="B8838" s="89" t="s">
        <v>87</v>
      </c>
      <c r="C8838" s="89" t="s">
        <v>47</v>
      </c>
      <c r="D8838" s="90">
        <v>44629</v>
      </c>
      <c r="AC8838" s="89">
        <v>539.77306799999997</v>
      </c>
      <c r="AI8838" s="89">
        <v>678.23658499999999</v>
      </c>
    </row>
    <row r="8839" spans="1:35" s="89" customFormat="1" x14ac:dyDescent="0.45">
      <c r="A8839" s="89" t="s">
        <v>86</v>
      </c>
      <c r="B8839" s="89" t="s">
        <v>87</v>
      </c>
      <c r="C8839" s="89" t="s">
        <v>47</v>
      </c>
      <c r="D8839" s="90">
        <v>44630</v>
      </c>
      <c r="AC8839" s="89">
        <v>539.77306799999997</v>
      </c>
      <c r="AI8839" s="89">
        <v>678.23658499999999</v>
      </c>
    </row>
    <row r="8840" spans="1:35" s="89" customFormat="1" x14ac:dyDescent="0.45">
      <c r="A8840" s="89" t="s">
        <v>86</v>
      </c>
      <c r="B8840" s="89" t="s">
        <v>87</v>
      </c>
      <c r="C8840" s="89" t="s">
        <v>47</v>
      </c>
      <c r="D8840" s="90">
        <v>44631</v>
      </c>
      <c r="AC8840" s="89">
        <v>539.77306799999997</v>
      </c>
      <c r="AI8840" s="89">
        <v>678.23658499999999</v>
      </c>
    </row>
    <row r="8841" spans="1:35" s="89" customFormat="1" x14ac:dyDescent="0.45">
      <c r="A8841" s="89" t="s">
        <v>86</v>
      </c>
      <c r="B8841" s="89" t="s">
        <v>87</v>
      </c>
      <c r="C8841" s="89" t="s">
        <v>47</v>
      </c>
      <c r="D8841" s="90">
        <v>44632</v>
      </c>
      <c r="AC8841" s="89">
        <v>539.77306799999997</v>
      </c>
      <c r="AI8841" s="89">
        <v>678.23658499999999</v>
      </c>
    </row>
    <row r="8842" spans="1:35" s="89" customFormat="1" x14ac:dyDescent="0.45">
      <c r="A8842" s="89" t="s">
        <v>86</v>
      </c>
      <c r="B8842" s="89" t="s">
        <v>87</v>
      </c>
      <c r="C8842" s="89" t="s">
        <v>47</v>
      </c>
      <c r="D8842" s="90">
        <v>44633</v>
      </c>
      <c r="AC8842" s="89">
        <v>539.77306799999997</v>
      </c>
      <c r="AI8842" s="89">
        <v>678.23658499999999</v>
      </c>
    </row>
    <row r="8843" spans="1:35" s="89" customFormat="1" x14ac:dyDescent="0.45">
      <c r="A8843" s="89" t="s">
        <v>86</v>
      </c>
      <c r="B8843" s="89" t="s">
        <v>87</v>
      </c>
      <c r="C8843" s="89" t="s">
        <v>47</v>
      </c>
      <c r="D8843" s="90">
        <v>44634</v>
      </c>
      <c r="AC8843" s="89">
        <v>539.77306799999997</v>
      </c>
      <c r="AI8843" s="89">
        <v>678.23658499999999</v>
      </c>
    </row>
    <row r="8844" spans="1:35" s="89" customFormat="1" x14ac:dyDescent="0.45">
      <c r="A8844" s="89" t="s">
        <v>86</v>
      </c>
      <c r="B8844" s="89" t="s">
        <v>87</v>
      </c>
      <c r="C8844" s="89" t="s">
        <v>47</v>
      </c>
      <c r="D8844" s="90">
        <v>44635</v>
      </c>
      <c r="AC8844" s="89">
        <v>539.77306799999997</v>
      </c>
      <c r="AI8844" s="89">
        <v>678.23658499999999</v>
      </c>
    </row>
    <row r="8845" spans="1:35" s="89" customFormat="1" x14ac:dyDescent="0.45">
      <c r="A8845" s="89" t="s">
        <v>86</v>
      </c>
      <c r="B8845" s="89" t="s">
        <v>87</v>
      </c>
      <c r="C8845" s="89" t="s">
        <v>47</v>
      </c>
      <c r="D8845" s="90">
        <v>44636</v>
      </c>
      <c r="AC8845" s="89">
        <v>539.77306799999997</v>
      </c>
      <c r="AI8845" s="89">
        <v>678.23658499999999</v>
      </c>
    </row>
    <row r="8846" spans="1:35" s="89" customFormat="1" x14ac:dyDescent="0.45">
      <c r="A8846" s="89" t="s">
        <v>86</v>
      </c>
      <c r="B8846" s="89" t="s">
        <v>87</v>
      </c>
      <c r="C8846" s="89" t="s">
        <v>47</v>
      </c>
      <c r="D8846" s="90">
        <v>44637</v>
      </c>
      <c r="AC8846" s="89">
        <v>539.77306799999997</v>
      </c>
      <c r="AI8846" s="89">
        <v>678.23658499999999</v>
      </c>
    </row>
    <row r="8847" spans="1:35" s="89" customFormat="1" x14ac:dyDescent="0.45">
      <c r="A8847" s="89" t="s">
        <v>86</v>
      </c>
      <c r="B8847" s="89" t="s">
        <v>87</v>
      </c>
      <c r="C8847" s="89" t="s">
        <v>47</v>
      </c>
      <c r="D8847" s="90">
        <v>44638</v>
      </c>
      <c r="AC8847" s="89">
        <v>539.77306799999997</v>
      </c>
      <c r="AI8847" s="89">
        <v>678.23658499999999</v>
      </c>
    </row>
    <row r="8848" spans="1:35" s="89" customFormat="1" x14ac:dyDescent="0.45">
      <c r="A8848" s="89" t="s">
        <v>86</v>
      </c>
      <c r="B8848" s="89" t="s">
        <v>87</v>
      </c>
      <c r="C8848" s="89" t="s">
        <v>47</v>
      </c>
      <c r="D8848" s="90">
        <v>44639</v>
      </c>
      <c r="AC8848" s="89">
        <v>539.77306799999997</v>
      </c>
      <c r="AI8848" s="89">
        <v>678.23658499999999</v>
      </c>
    </row>
    <row r="8849" spans="1:35" s="89" customFormat="1" x14ac:dyDescent="0.45">
      <c r="A8849" s="89" t="s">
        <v>86</v>
      </c>
      <c r="B8849" s="89" t="s">
        <v>87</v>
      </c>
      <c r="C8849" s="89" t="s">
        <v>47</v>
      </c>
      <c r="D8849" s="90">
        <v>44640</v>
      </c>
      <c r="AC8849" s="89">
        <v>539.77306799999997</v>
      </c>
      <c r="AI8849" s="89">
        <v>678.23658499999999</v>
      </c>
    </row>
    <row r="8850" spans="1:35" s="89" customFormat="1" x14ac:dyDescent="0.45">
      <c r="A8850" s="89" t="s">
        <v>86</v>
      </c>
      <c r="B8850" s="89" t="s">
        <v>87</v>
      </c>
      <c r="C8850" s="89" t="s">
        <v>47</v>
      </c>
      <c r="D8850" s="90">
        <v>44641</v>
      </c>
      <c r="AC8850" s="89">
        <v>539.77306799999997</v>
      </c>
      <c r="AI8850" s="89">
        <v>678.23658499999999</v>
      </c>
    </row>
    <row r="8851" spans="1:35" s="89" customFormat="1" x14ac:dyDescent="0.45">
      <c r="A8851" s="89" t="s">
        <v>86</v>
      </c>
      <c r="B8851" s="89" t="s">
        <v>87</v>
      </c>
      <c r="C8851" s="89" t="s">
        <v>47</v>
      </c>
      <c r="D8851" s="90">
        <v>44642</v>
      </c>
      <c r="AC8851" s="89">
        <v>539.77306799999997</v>
      </c>
      <c r="AI8851" s="89">
        <v>678.23658499999999</v>
      </c>
    </row>
    <row r="8852" spans="1:35" s="89" customFormat="1" x14ac:dyDescent="0.45">
      <c r="A8852" s="89" t="s">
        <v>86</v>
      </c>
      <c r="B8852" s="89" t="s">
        <v>87</v>
      </c>
      <c r="C8852" s="89" t="s">
        <v>47</v>
      </c>
      <c r="D8852" s="90">
        <v>44643</v>
      </c>
      <c r="AC8852" s="89">
        <v>539.77306799999997</v>
      </c>
      <c r="AI8852" s="89">
        <v>678.23658499999999</v>
      </c>
    </row>
    <row r="8853" spans="1:35" s="89" customFormat="1" x14ac:dyDescent="0.45">
      <c r="A8853" s="89" t="s">
        <v>86</v>
      </c>
      <c r="B8853" s="89" t="s">
        <v>87</v>
      </c>
      <c r="C8853" s="89" t="s">
        <v>47</v>
      </c>
      <c r="D8853" s="90">
        <v>44644</v>
      </c>
      <c r="AC8853" s="89">
        <v>539.77306799999997</v>
      </c>
      <c r="AI8853" s="89">
        <v>678.23658499999999</v>
      </c>
    </row>
    <row r="8854" spans="1:35" s="89" customFormat="1" x14ac:dyDescent="0.45">
      <c r="A8854" s="89" t="s">
        <v>86</v>
      </c>
      <c r="B8854" s="89" t="s">
        <v>87</v>
      </c>
      <c r="C8854" s="89" t="s">
        <v>47</v>
      </c>
      <c r="D8854" s="90">
        <v>44645</v>
      </c>
      <c r="AC8854" s="89">
        <v>539.77306799999997</v>
      </c>
      <c r="AI8854" s="89">
        <v>678.23658499999999</v>
      </c>
    </row>
    <row r="8855" spans="1:35" s="89" customFormat="1" x14ac:dyDescent="0.45">
      <c r="A8855" s="89" t="s">
        <v>86</v>
      </c>
      <c r="B8855" s="89" t="s">
        <v>87</v>
      </c>
      <c r="C8855" s="89" t="s">
        <v>47</v>
      </c>
      <c r="D8855" s="90">
        <v>44646</v>
      </c>
      <c r="AC8855" s="89">
        <v>517.28252350000002</v>
      </c>
      <c r="AI8855" s="89">
        <v>678.23658499999999</v>
      </c>
    </row>
    <row r="8856" spans="1:35" s="89" customFormat="1" x14ac:dyDescent="0.45">
      <c r="A8856" s="89" t="s">
        <v>86</v>
      </c>
      <c r="B8856" s="89" t="s">
        <v>87</v>
      </c>
      <c r="C8856" s="89" t="s">
        <v>47</v>
      </c>
      <c r="D8856" s="90">
        <v>44647</v>
      </c>
      <c r="AC8856" s="89">
        <v>539.77306799999997</v>
      </c>
      <c r="AI8856" s="89">
        <v>678.23658499999999</v>
      </c>
    </row>
    <row r="8857" spans="1:35" s="89" customFormat="1" x14ac:dyDescent="0.45">
      <c r="A8857" s="89" t="s">
        <v>86</v>
      </c>
      <c r="B8857" s="89" t="s">
        <v>87</v>
      </c>
      <c r="C8857" s="89" t="s">
        <v>47</v>
      </c>
      <c r="D8857" s="90">
        <v>44648</v>
      </c>
      <c r="AC8857" s="89">
        <v>539.77306799999997</v>
      </c>
      <c r="AI8857" s="89">
        <v>678.23658499999999</v>
      </c>
    </row>
    <row r="8858" spans="1:35" s="89" customFormat="1" x14ac:dyDescent="0.45">
      <c r="A8858" s="89" t="s">
        <v>86</v>
      </c>
      <c r="B8858" s="89" t="s">
        <v>87</v>
      </c>
      <c r="C8858" s="89" t="s">
        <v>47</v>
      </c>
      <c r="D8858" s="90">
        <v>44649</v>
      </c>
      <c r="AC8858" s="89">
        <v>539.77306799999997</v>
      </c>
      <c r="AI8858" s="89">
        <v>678.23658499999999</v>
      </c>
    </row>
    <row r="8859" spans="1:35" s="89" customFormat="1" x14ac:dyDescent="0.45">
      <c r="A8859" s="89" t="s">
        <v>86</v>
      </c>
      <c r="B8859" s="89" t="s">
        <v>87</v>
      </c>
      <c r="C8859" s="89" t="s">
        <v>47</v>
      </c>
      <c r="D8859" s="90">
        <v>44650</v>
      </c>
      <c r="AC8859" s="89">
        <v>539.77306799999997</v>
      </c>
      <c r="AI8859" s="89">
        <v>678.23658499999999</v>
      </c>
    </row>
    <row r="8860" spans="1:35" s="89" customFormat="1" x14ac:dyDescent="0.45">
      <c r="A8860" s="89" t="s">
        <v>86</v>
      </c>
      <c r="B8860" s="89" t="s">
        <v>87</v>
      </c>
      <c r="C8860" s="89" t="s">
        <v>47</v>
      </c>
      <c r="D8860" s="90">
        <v>44651</v>
      </c>
      <c r="AC8860" s="89">
        <v>539.77306799999997</v>
      </c>
      <c r="AI8860" s="89">
        <v>678.23658499999999</v>
      </c>
    </row>
    <row r="8861" spans="1:35" s="89" customFormat="1" x14ac:dyDescent="0.45">
      <c r="A8861" s="89" t="s">
        <v>86</v>
      </c>
      <c r="B8861" s="89" t="s">
        <v>87</v>
      </c>
      <c r="C8861" s="89" t="s">
        <v>47</v>
      </c>
      <c r="D8861" s="90">
        <v>44652</v>
      </c>
      <c r="AC8861" s="89">
        <v>618</v>
      </c>
      <c r="AI8861" s="89">
        <v>678.23658499999999</v>
      </c>
    </row>
    <row r="8862" spans="1:35" s="89" customFormat="1" x14ac:dyDescent="0.45">
      <c r="A8862" s="89" t="s">
        <v>86</v>
      </c>
      <c r="B8862" s="89" t="s">
        <v>87</v>
      </c>
      <c r="C8862" s="89" t="s">
        <v>47</v>
      </c>
      <c r="D8862" s="90">
        <v>44653</v>
      </c>
      <c r="AC8862" s="89">
        <v>618</v>
      </c>
      <c r="AI8862" s="89">
        <v>678.23658499999999</v>
      </c>
    </row>
    <row r="8863" spans="1:35" s="89" customFormat="1" x14ac:dyDescent="0.45">
      <c r="A8863" s="89" t="s">
        <v>86</v>
      </c>
      <c r="B8863" s="89" t="s">
        <v>87</v>
      </c>
      <c r="C8863" s="89" t="s">
        <v>47</v>
      </c>
      <c r="D8863" s="90">
        <v>44654</v>
      </c>
      <c r="AC8863" s="89">
        <v>618</v>
      </c>
      <c r="AI8863" s="89">
        <v>678.23658499999999</v>
      </c>
    </row>
    <row r="8864" spans="1:35" s="89" customFormat="1" x14ac:dyDescent="0.45">
      <c r="A8864" s="89" t="s">
        <v>86</v>
      </c>
      <c r="B8864" s="89" t="s">
        <v>87</v>
      </c>
      <c r="C8864" s="89" t="s">
        <v>47</v>
      </c>
      <c r="D8864" s="90">
        <v>44655</v>
      </c>
      <c r="AC8864" s="89">
        <v>618</v>
      </c>
      <c r="AI8864" s="89">
        <v>678.23658499999999</v>
      </c>
    </row>
    <row r="8865" spans="1:35" s="89" customFormat="1" x14ac:dyDescent="0.45">
      <c r="A8865" s="89" t="s">
        <v>86</v>
      </c>
      <c r="B8865" s="89" t="s">
        <v>87</v>
      </c>
      <c r="C8865" s="89" t="s">
        <v>47</v>
      </c>
      <c r="D8865" s="90">
        <v>44656</v>
      </c>
      <c r="AC8865" s="89">
        <v>618</v>
      </c>
      <c r="AI8865" s="89">
        <v>678.23658499999999</v>
      </c>
    </row>
    <row r="8866" spans="1:35" s="89" customFormat="1" x14ac:dyDescent="0.45">
      <c r="A8866" s="89" t="s">
        <v>86</v>
      </c>
      <c r="B8866" s="89" t="s">
        <v>87</v>
      </c>
      <c r="C8866" s="89" t="s">
        <v>47</v>
      </c>
      <c r="D8866" s="90">
        <v>44657</v>
      </c>
      <c r="AC8866" s="89">
        <v>618</v>
      </c>
      <c r="AI8866" s="89">
        <v>678.23658499999999</v>
      </c>
    </row>
    <row r="8867" spans="1:35" s="89" customFormat="1" x14ac:dyDescent="0.45">
      <c r="A8867" s="89" t="s">
        <v>86</v>
      </c>
      <c r="B8867" s="89" t="s">
        <v>87</v>
      </c>
      <c r="C8867" s="89" t="s">
        <v>47</v>
      </c>
      <c r="D8867" s="90">
        <v>44658</v>
      </c>
      <c r="AC8867" s="89">
        <v>618</v>
      </c>
      <c r="AI8867" s="89">
        <v>678.23658499999999</v>
      </c>
    </row>
    <row r="8868" spans="1:35" s="89" customFormat="1" x14ac:dyDescent="0.45">
      <c r="A8868" s="89" t="s">
        <v>86</v>
      </c>
      <c r="B8868" s="89" t="s">
        <v>87</v>
      </c>
      <c r="C8868" s="89" t="s">
        <v>47</v>
      </c>
      <c r="D8868" s="90">
        <v>44659</v>
      </c>
      <c r="AC8868" s="89">
        <v>618</v>
      </c>
      <c r="AI8868" s="89">
        <v>678.23658499999999</v>
      </c>
    </row>
    <row r="8869" spans="1:35" s="89" customFormat="1" x14ac:dyDescent="0.45">
      <c r="A8869" s="89" t="s">
        <v>86</v>
      </c>
      <c r="B8869" s="89" t="s">
        <v>87</v>
      </c>
      <c r="C8869" s="89" t="s">
        <v>47</v>
      </c>
      <c r="D8869" s="90">
        <v>44660</v>
      </c>
      <c r="AC8869" s="89">
        <v>618</v>
      </c>
      <c r="AI8869" s="89">
        <v>678.23658499999999</v>
      </c>
    </row>
    <row r="8870" spans="1:35" s="89" customFormat="1" x14ac:dyDescent="0.45">
      <c r="A8870" s="89" t="s">
        <v>86</v>
      </c>
      <c r="B8870" s="89" t="s">
        <v>87</v>
      </c>
      <c r="C8870" s="89" t="s">
        <v>47</v>
      </c>
      <c r="D8870" s="90">
        <v>44661</v>
      </c>
      <c r="AC8870" s="89">
        <v>618</v>
      </c>
      <c r="AI8870" s="89">
        <v>678.23658499999999</v>
      </c>
    </row>
    <row r="8871" spans="1:35" s="89" customFormat="1" x14ac:dyDescent="0.45">
      <c r="A8871" s="89" t="s">
        <v>86</v>
      </c>
      <c r="B8871" s="89" t="s">
        <v>87</v>
      </c>
      <c r="C8871" s="89" t="s">
        <v>47</v>
      </c>
      <c r="D8871" s="90">
        <v>44662</v>
      </c>
      <c r="AC8871" s="89">
        <v>618</v>
      </c>
      <c r="AI8871" s="89">
        <v>678.23658499999999</v>
      </c>
    </row>
    <row r="8872" spans="1:35" s="89" customFormat="1" x14ac:dyDescent="0.45">
      <c r="A8872" s="89" t="s">
        <v>86</v>
      </c>
      <c r="B8872" s="89" t="s">
        <v>87</v>
      </c>
      <c r="C8872" s="89" t="s">
        <v>47</v>
      </c>
      <c r="D8872" s="90">
        <v>44663</v>
      </c>
      <c r="AC8872" s="89">
        <v>618</v>
      </c>
      <c r="AI8872" s="89">
        <v>678.23658499999999</v>
      </c>
    </row>
    <row r="8873" spans="1:35" s="89" customFormat="1" x14ac:dyDescent="0.45">
      <c r="A8873" s="89" t="s">
        <v>86</v>
      </c>
      <c r="B8873" s="89" t="s">
        <v>87</v>
      </c>
      <c r="C8873" s="89" t="s">
        <v>47</v>
      </c>
      <c r="D8873" s="90">
        <v>44664</v>
      </c>
      <c r="AC8873" s="89">
        <v>618</v>
      </c>
      <c r="AI8873" s="89">
        <v>678.23658499999999</v>
      </c>
    </row>
    <row r="8874" spans="1:35" s="89" customFormat="1" x14ac:dyDescent="0.45">
      <c r="A8874" s="89" t="s">
        <v>86</v>
      </c>
      <c r="B8874" s="89" t="s">
        <v>87</v>
      </c>
      <c r="C8874" s="89" t="s">
        <v>47</v>
      </c>
      <c r="D8874" s="90">
        <v>44665</v>
      </c>
      <c r="AC8874" s="89">
        <v>618</v>
      </c>
      <c r="AI8874" s="89">
        <v>678.23658499999999</v>
      </c>
    </row>
    <row r="8875" spans="1:35" s="89" customFormat="1" x14ac:dyDescent="0.45">
      <c r="A8875" s="89" t="s">
        <v>86</v>
      </c>
      <c r="B8875" s="89" t="s">
        <v>87</v>
      </c>
      <c r="C8875" s="89" t="s">
        <v>47</v>
      </c>
      <c r="D8875" s="90">
        <v>44666</v>
      </c>
      <c r="AC8875" s="89">
        <v>618</v>
      </c>
      <c r="AI8875" s="89">
        <v>678.23658499999999</v>
      </c>
    </row>
    <row r="8876" spans="1:35" s="89" customFormat="1" x14ac:dyDescent="0.45">
      <c r="A8876" s="89" t="s">
        <v>86</v>
      </c>
      <c r="B8876" s="89" t="s">
        <v>87</v>
      </c>
      <c r="C8876" s="89" t="s">
        <v>47</v>
      </c>
      <c r="D8876" s="90">
        <v>44667</v>
      </c>
      <c r="AC8876" s="89">
        <v>618</v>
      </c>
      <c r="AI8876" s="89">
        <v>678.23658499999999</v>
      </c>
    </row>
    <row r="8877" spans="1:35" s="89" customFormat="1" x14ac:dyDescent="0.45">
      <c r="A8877" s="89" t="s">
        <v>86</v>
      </c>
      <c r="B8877" s="89" t="s">
        <v>87</v>
      </c>
      <c r="C8877" s="89" t="s">
        <v>47</v>
      </c>
      <c r="D8877" s="90">
        <v>44668</v>
      </c>
      <c r="AC8877" s="89">
        <v>618</v>
      </c>
      <c r="AI8877" s="89">
        <v>678.23658499999999</v>
      </c>
    </row>
    <row r="8878" spans="1:35" s="89" customFormat="1" x14ac:dyDescent="0.45">
      <c r="A8878" s="89" t="s">
        <v>86</v>
      </c>
      <c r="B8878" s="89" t="s">
        <v>87</v>
      </c>
      <c r="C8878" s="89" t="s">
        <v>47</v>
      </c>
      <c r="D8878" s="90">
        <v>44669</v>
      </c>
      <c r="AC8878" s="89">
        <v>618</v>
      </c>
      <c r="AI8878" s="89">
        <v>678.23658499999999</v>
      </c>
    </row>
    <row r="8879" spans="1:35" s="89" customFormat="1" x14ac:dyDescent="0.45">
      <c r="A8879" s="89" t="s">
        <v>86</v>
      </c>
      <c r="B8879" s="89" t="s">
        <v>87</v>
      </c>
      <c r="C8879" s="89" t="s">
        <v>47</v>
      </c>
      <c r="D8879" s="90">
        <v>44670</v>
      </c>
      <c r="AC8879" s="89">
        <v>618</v>
      </c>
      <c r="AI8879" s="89">
        <v>678.23658499999999</v>
      </c>
    </row>
    <row r="8880" spans="1:35" s="89" customFormat="1" x14ac:dyDescent="0.45">
      <c r="A8880" s="89" t="s">
        <v>86</v>
      </c>
      <c r="B8880" s="89" t="s">
        <v>87</v>
      </c>
      <c r="C8880" s="89" t="s">
        <v>47</v>
      </c>
      <c r="D8880" s="90">
        <v>44671</v>
      </c>
      <c r="AC8880" s="89">
        <v>618</v>
      </c>
      <c r="AI8880" s="89">
        <v>678.23658499999999</v>
      </c>
    </row>
    <row r="8881" spans="1:35" s="89" customFormat="1" x14ac:dyDescent="0.45">
      <c r="A8881" s="89" t="s">
        <v>86</v>
      </c>
      <c r="B8881" s="89" t="s">
        <v>87</v>
      </c>
      <c r="C8881" s="89" t="s">
        <v>47</v>
      </c>
      <c r="D8881" s="90">
        <v>44672</v>
      </c>
      <c r="AC8881" s="89">
        <v>618</v>
      </c>
      <c r="AI8881" s="89">
        <v>678.23658499999999</v>
      </c>
    </row>
    <row r="8882" spans="1:35" s="89" customFormat="1" x14ac:dyDescent="0.45">
      <c r="A8882" s="89" t="s">
        <v>86</v>
      </c>
      <c r="B8882" s="89" t="s">
        <v>87</v>
      </c>
      <c r="C8882" s="89" t="s">
        <v>47</v>
      </c>
      <c r="D8882" s="90">
        <v>44673</v>
      </c>
      <c r="AC8882" s="89">
        <v>618</v>
      </c>
      <c r="AI8882" s="89">
        <v>678.23658499999999</v>
      </c>
    </row>
    <row r="8883" spans="1:35" s="89" customFormat="1" x14ac:dyDescent="0.45">
      <c r="A8883" s="89" t="s">
        <v>86</v>
      </c>
      <c r="B8883" s="89" t="s">
        <v>87</v>
      </c>
      <c r="C8883" s="89" t="s">
        <v>47</v>
      </c>
      <c r="D8883" s="90">
        <v>44674</v>
      </c>
      <c r="AC8883" s="89">
        <v>618</v>
      </c>
      <c r="AI8883" s="89">
        <v>678.23658499999999</v>
      </c>
    </row>
    <row r="8884" spans="1:35" s="89" customFormat="1" x14ac:dyDescent="0.45">
      <c r="A8884" s="89" t="s">
        <v>86</v>
      </c>
      <c r="B8884" s="89" t="s">
        <v>87</v>
      </c>
      <c r="C8884" s="89" t="s">
        <v>47</v>
      </c>
      <c r="D8884" s="90">
        <v>44675</v>
      </c>
      <c r="AC8884" s="89">
        <v>618</v>
      </c>
      <c r="AI8884" s="89">
        <v>678.23658499999999</v>
      </c>
    </row>
    <row r="8885" spans="1:35" s="89" customFormat="1" x14ac:dyDescent="0.45">
      <c r="A8885" s="89" t="s">
        <v>86</v>
      </c>
      <c r="B8885" s="89" t="s">
        <v>87</v>
      </c>
      <c r="C8885" s="89" t="s">
        <v>47</v>
      </c>
      <c r="D8885" s="90">
        <v>44676</v>
      </c>
      <c r="AC8885" s="89">
        <v>618</v>
      </c>
      <c r="AI8885" s="89">
        <v>678.23658499999999</v>
      </c>
    </row>
    <row r="8886" spans="1:35" s="89" customFormat="1" x14ac:dyDescent="0.45">
      <c r="A8886" s="89" t="s">
        <v>86</v>
      </c>
      <c r="B8886" s="89" t="s">
        <v>87</v>
      </c>
      <c r="C8886" s="89" t="s">
        <v>47</v>
      </c>
      <c r="D8886" s="90">
        <v>44677</v>
      </c>
      <c r="AC8886" s="89">
        <v>618</v>
      </c>
      <c r="AI8886" s="89">
        <v>678.23658499999999</v>
      </c>
    </row>
    <row r="8887" spans="1:35" s="89" customFormat="1" x14ac:dyDescent="0.45">
      <c r="A8887" s="89" t="s">
        <v>86</v>
      </c>
      <c r="B8887" s="89" t="s">
        <v>87</v>
      </c>
      <c r="C8887" s="89" t="s">
        <v>47</v>
      </c>
      <c r="D8887" s="90">
        <v>44678</v>
      </c>
      <c r="AC8887" s="89">
        <v>618</v>
      </c>
      <c r="AI8887" s="89">
        <v>678.23658499999999</v>
      </c>
    </row>
    <row r="8888" spans="1:35" s="89" customFormat="1" x14ac:dyDescent="0.45">
      <c r="A8888" s="89" t="s">
        <v>86</v>
      </c>
      <c r="B8888" s="89" t="s">
        <v>87</v>
      </c>
      <c r="C8888" s="89" t="s">
        <v>47</v>
      </c>
      <c r="D8888" s="90">
        <v>44679</v>
      </c>
      <c r="AC8888" s="89">
        <v>618</v>
      </c>
      <c r="AI8888" s="89">
        <v>678.23658499999999</v>
      </c>
    </row>
    <row r="8889" spans="1:35" s="89" customFormat="1" x14ac:dyDescent="0.45">
      <c r="A8889" s="89" t="s">
        <v>86</v>
      </c>
      <c r="B8889" s="89" t="s">
        <v>87</v>
      </c>
      <c r="C8889" s="89" t="s">
        <v>47</v>
      </c>
      <c r="D8889" s="90">
        <v>44680</v>
      </c>
      <c r="AC8889" s="89">
        <v>618</v>
      </c>
      <c r="AI8889" s="89">
        <v>678.23658499999999</v>
      </c>
    </row>
    <row r="8890" spans="1:35" s="89" customFormat="1" x14ac:dyDescent="0.45">
      <c r="A8890" s="89" t="s">
        <v>86</v>
      </c>
      <c r="B8890" s="89" t="s">
        <v>87</v>
      </c>
      <c r="C8890" s="89" t="s">
        <v>47</v>
      </c>
      <c r="D8890" s="90">
        <v>44681</v>
      </c>
      <c r="AC8890" s="89">
        <v>618</v>
      </c>
      <c r="AI8890" s="89">
        <v>678.23658499999999</v>
      </c>
    </row>
    <row r="8891" spans="1:35" s="89" customFormat="1" x14ac:dyDescent="0.45">
      <c r="A8891" s="89" t="s">
        <v>86</v>
      </c>
      <c r="B8891" s="89" t="s">
        <v>87</v>
      </c>
      <c r="C8891" s="89" t="s">
        <v>47</v>
      </c>
      <c r="D8891" s="90">
        <v>44682</v>
      </c>
      <c r="AC8891" s="89">
        <v>618</v>
      </c>
      <c r="AI8891" s="89">
        <v>678.23658499999999</v>
      </c>
    </row>
    <row r="8892" spans="1:35" s="89" customFormat="1" x14ac:dyDescent="0.45">
      <c r="A8892" s="89" t="s">
        <v>86</v>
      </c>
      <c r="B8892" s="89" t="s">
        <v>87</v>
      </c>
      <c r="C8892" s="89" t="s">
        <v>47</v>
      </c>
      <c r="D8892" s="90">
        <v>44683</v>
      </c>
      <c r="AC8892" s="89">
        <v>618</v>
      </c>
      <c r="AI8892" s="89">
        <v>678.23658499999999</v>
      </c>
    </row>
    <row r="8893" spans="1:35" s="89" customFormat="1" x14ac:dyDescent="0.45">
      <c r="A8893" s="89" t="s">
        <v>86</v>
      </c>
      <c r="B8893" s="89" t="s">
        <v>87</v>
      </c>
      <c r="C8893" s="89" t="s">
        <v>47</v>
      </c>
      <c r="D8893" s="90">
        <v>44684</v>
      </c>
      <c r="AC8893" s="89">
        <v>618</v>
      </c>
      <c r="AI8893" s="89">
        <v>678.23658499999999</v>
      </c>
    </row>
    <row r="8894" spans="1:35" s="89" customFormat="1" x14ac:dyDescent="0.45">
      <c r="A8894" s="89" t="s">
        <v>86</v>
      </c>
      <c r="B8894" s="89" t="s">
        <v>87</v>
      </c>
      <c r="C8894" s="89" t="s">
        <v>47</v>
      </c>
      <c r="D8894" s="90">
        <v>44685</v>
      </c>
      <c r="AC8894" s="89">
        <v>618</v>
      </c>
      <c r="AI8894" s="89">
        <v>678.23658499999999</v>
      </c>
    </row>
    <row r="8895" spans="1:35" s="89" customFormat="1" x14ac:dyDescent="0.45">
      <c r="A8895" s="89" t="s">
        <v>86</v>
      </c>
      <c r="B8895" s="89" t="s">
        <v>87</v>
      </c>
      <c r="C8895" s="89" t="s">
        <v>47</v>
      </c>
      <c r="D8895" s="90">
        <v>44686</v>
      </c>
      <c r="AC8895" s="89">
        <v>618</v>
      </c>
      <c r="AI8895" s="89">
        <v>678.23658499999999</v>
      </c>
    </row>
    <row r="8896" spans="1:35" s="89" customFormat="1" x14ac:dyDescent="0.45">
      <c r="A8896" s="89" t="s">
        <v>86</v>
      </c>
      <c r="B8896" s="89" t="s">
        <v>87</v>
      </c>
      <c r="C8896" s="89" t="s">
        <v>47</v>
      </c>
      <c r="D8896" s="90">
        <v>44687</v>
      </c>
      <c r="AC8896" s="89">
        <v>618</v>
      </c>
      <c r="AI8896" s="89">
        <v>678.23658499999999</v>
      </c>
    </row>
    <row r="8897" spans="1:35" s="89" customFormat="1" x14ac:dyDescent="0.45">
      <c r="A8897" s="89" t="s">
        <v>86</v>
      </c>
      <c r="B8897" s="89" t="s">
        <v>87</v>
      </c>
      <c r="C8897" s="89" t="s">
        <v>47</v>
      </c>
      <c r="D8897" s="90">
        <v>44688</v>
      </c>
      <c r="AC8897" s="89">
        <v>618</v>
      </c>
      <c r="AI8897" s="89">
        <v>678.23658499999999</v>
      </c>
    </row>
    <row r="8898" spans="1:35" s="89" customFormat="1" x14ac:dyDescent="0.45">
      <c r="A8898" s="89" t="s">
        <v>86</v>
      </c>
      <c r="B8898" s="89" t="s">
        <v>87</v>
      </c>
      <c r="C8898" s="89" t="s">
        <v>47</v>
      </c>
      <c r="D8898" s="90">
        <v>44689</v>
      </c>
      <c r="AC8898" s="89">
        <v>618</v>
      </c>
      <c r="AI8898" s="89">
        <v>678.23658499999999</v>
      </c>
    </row>
    <row r="8899" spans="1:35" s="89" customFormat="1" x14ac:dyDescent="0.45">
      <c r="A8899" s="89" t="s">
        <v>86</v>
      </c>
      <c r="B8899" s="89" t="s">
        <v>87</v>
      </c>
      <c r="C8899" s="89" t="s">
        <v>47</v>
      </c>
      <c r="D8899" s="90">
        <v>44690</v>
      </c>
      <c r="AC8899" s="89">
        <v>618</v>
      </c>
      <c r="AI8899" s="89">
        <v>678.23658499999999</v>
      </c>
    </row>
    <row r="8900" spans="1:35" s="89" customFormat="1" x14ac:dyDescent="0.45">
      <c r="A8900" s="89" t="s">
        <v>86</v>
      </c>
      <c r="B8900" s="89" t="s">
        <v>87</v>
      </c>
      <c r="C8900" s="89" t="s">
        <v>47</v>
      </c>
      <c r="D8900" s="90">
        <v>44691</v>
      </c>
      <c r="AC8900" s="89">
        <v>618</v>
      </c>
      <c r="AI8900" s="89">
        <v>678.23658499999999</v>
      </c>
    </row>
    <row r="8901" spans="1:35" s="89" customFormat="1" x14ac:dyDescent="0.45">
      <c r="A8901" s="89" t="s">
        <v>86</v>
      </c>
      <c r="B8901" s="89" t="s">
        <v>87</v>
      </c>
      <c r="C8901" s="89" t="s">
        <v>47</v>
      </c>
      <c r="D8901" s="90">
        <v>44692</v>
      </c>
      <c r="AC8901" s="89">
        <v>618</v>
      </c>
      <c r="AI8901" s="89">
        <v>678.23658499999999</v>
      </c>
    </row>
    <row r="8902" spans="1:35" s="89" customFormat="1" x14ac:dyDescent="0.45">
      <c r="A8902" s="89" t="s">
        <v>86</v>
      </c>
      <c r="B8902" s="89" t="s">
        <v>87</v>
      </c>
      <c r="C8902" s="89" t="s">
        <v>47</v>
      </c>
      <c r="D8902" s="90">
        <v>44693</v>
      </c>
      <c r="AC8902" s="89">
        <v>618</v>
      </c>
      <c r="AI8902" s="89">
        <v>678.23658499999999</v>
      </c>
    </row>
    <row r="8903" spans="1:35" s="89" customFormat="1" x14ac:dyDescent="0.45">
      <c r="A8903" s="89" t="s">
        <v>86</v>
      </c>
      <c r="B8903" s="89" t="s">
        <v>87</v>
      </c>
      <c r="C8903" s="89" t="s">
        <v>47</v>
      </c>
      <c r="D8903" s="90">
        <v>44694</v>
      </c>
      <c r="AC8903" s="89">
        <v>618</v>
      </c>
      <c r="AI8903" s="89">
        <v>678.23658499999999</v>
      </c>
    </row>
    <row r="8904" spans="1:35" s="89" customFormat="1" x14ac:dyDescent="0.45">
      <c r="A8904" s="89" t="s">
        <v>86</v>
      </c>
      <c r="B8904" s="89" t="s">
        <v>87</v>
      </c>
      <c r="C8904" s="89" t="s">
        <v>47</v>
      </c>
      <c r="D8904" s="90">
        <v>44695</v>
      </c>
      <c r="AC8904" s="89">
        <v>618</v>
      </c>
      <c r="AI8904" s="89">
        <v>678.23658499999999</v>
      </c>
    </row>
    <row r="8905" spans="1:35" s="89" customFormat="1" x14ac:dyDescent="0.45">
      <c r="A8905" s="89" t="s">
        <v>86</v>
      </c>
      <c r="B8905" s="89" t="s">
        <v>87</v>
      </c>
      <c r="C8905" s="89" t="s">
        <v>47</v>
      </c>
      <c r="D8905" s="90">
        <v>44696</v>
      </c>
      <c r="AC8905" s="89">
        <v>618</v>
      </c>
      <c r="AI8905" s="89">
        <v>678.23658499999999</v>
      </c>
    </row>
    <row r="8906" spans="1:35" s="89" customFormat="1" x14ac:dyDescent="0.45">
      <c r="A8906" s="89" t="s">
        <v>86</v>
      </c>
      <c r="B8906" s="89" t="s">
        <v>87</v>
      </c>
      <c r="C8906" s="89" t="s">
        <v>47</v>
      </c>
      <c r="D8906" s="90">
        <v>44697</v>
      </c>
      <c r="AC8906" s="89">
        <v>618</v>
      </c>
      <c r="AI8906" s="89">
        <v>678.23658499999999</v>
      </c>
    </row>
    <row r="8907" spans="1:35" s="89" customFormat="1" x14ac:dyDescent="0.45">
      <c r="A8907" s="89" t="s">
        <v>86</v>
      </c>
      <c r="B8907" s="89" t="s">
        <v>87</v>
      </c>
      <c r="C8907" s="89" t="s">
        <v>47</v>
      </c>
      <c r="D8907" s="90">
        <v>44698</v>
      </c>
      <c r="AC8907" s="89">
        <v>618</v>
      </c>
      <c r="AI8907" s="89">
        <v>678.23658499999999</v>
      </c>
    </row>
    <row r="8908" spans="1:35" s="89" customFormat="1" x14ac:dyDescent="0.45">
      <c r="A8908" s="89" t="s">
        <v>86</v>
      </c>
      <c r="B8908" s="89" t="s">
        <v>87</v>
      </c>
      <c r="C8908" s="89" t="s">
        <v>47</v>
      </c>
      <c r="D8908" s="90">
        <v>44699</v>
      </c>
      <c r="AC8908" s="89">
        <v>618</v>
      </c>
      <c r="AI8908" s="89">
        <v>678.23658499999999</v>
      </c>
    </row>
    <row r="8909" spans="1:35" s="89" customFormat="1" x14ac:dyDescent="0.45">
      <c r="A8909" s="89" t="s">
        <v>86</v>
      </c>
      <c r="B8909" s="89" t="s">
        <v>87</v>
      </c>
      <c r="C8909" s="89" t="s">
        <v>47</v>
      </c>
      <c r="D8909" s="90">
        <v>44700</v>
      </c>
      <c r="AC8909" s="89">
        <v>618</v>
      </c>
      <c r="AI8909" s="89">
        <v>678.23658499999999</v>
      </c>
    </row>
    <row r="8910" spans="1:35" s="89" customFormat="1" x14ac:dyDescent="0.45">
      <c r="A8910" s="89" t="s">
        <v>86</v>
      </c>
      <c r="B8910" s="89" t="s">
        <v>87</v>
      </c>
      <c r="C8910" s="89" t="s">
        <v>47</v>
      </c>
      <c r="D8910" s="90">
        <v>44701</v>
      </c>
      <c r="AC8910" s="89">
        <v>618</v>
      </c>
      <c r="AI8910" s="89">
        <v>678.23658499999999</v>
      </c>
    </row>
    <row r="8911" spans="1:35" s="89" customFormat="1" x14ac:dyDescent="0.45">
      <c r="A8911" s="89" t="s">
        <v>86</v>
      </c>
      <c r="B8911" s="89" t="s">
        <v>87</v>
      </c>
      <c r="C8911" s="89" t="s">
        <v>47</v>
      </c>
      <c r="D8911" s="90">
        <v>44702</v>
      </c>
      <c r="AC8911" s="89">
        <v>618</v>
      </c>
      <c r="AI8911" s="89">
        <v>678.23658499999999</v>
      </c>
    </row>
    <row r="8912" spans="1:35" s="89" customFormat="1" x14ac:dyDescent="0.45">
      <c r="A8912" s="89" t="s">
        <v>86</v>
      </c>
      <c r="B8912" s="89" t="s">
        <v>87</v>
      </c>
      <c r="C8912" s="89" t="s">
        <v>47</v>
      </c>
      <c r="D8912" s="90">
        <v>44703</v>
      </c>
      <c r="AC8912" s="89">
        <v>618</v>
      </c>
      <c r="AI8912" s="89">
        <v>678.23658499999999</v>
      </c>
    </row>
    <row r="8913" spans="1:35" s="89" customFormat="1" x14ac:dyDescent="0.45">
      <c r="A8913" s="89" t="s">
        <v>86</v>
      </c>
      <c r="B8913" s="89" t="s">
        <v>87</v>
      </c>
      <c r="C8913" s="89" t="s">
        <v>47</v>
      </c>
      <c r="D8913" s="90">
        <v>44704</v>
      </c>
      <c r="AC8913" s="89">
        <v>618</v>
      </c>
      <c r="AI8913" s="89">
        <v>678.23658499999999</v>
      </c>
    </row>
    <row r="8914" spans="1:35" s="89" customFormat="1" x14ac:dyDescent="0.45">
      <c r="A8914" s="89" t="s">
        <v>86</v>
      </c>
      <c r="B8914" s="89" t="s">
        <v>87</v>
      </c>
      <c r="C8914" s="89" t="s">
        <v>47</v>
      </c>
      <c r="D8914" s="90">
        <v>44705</v>
      </c>
      <c r="AC8914" s="89">
        <v>618</v>
      </c>
      <c r="AI8914" s="89">
        <v>678.23658499999999</v>
      </c>
    </row>
    <row r="8915" spans="1:35" s="89" customFormat="1" x14ac:dyDescent="0.45">
      <c r="A8915" s="89" t="s">
        <v>86</v>
      </c>
      <c r="B8915" s="89" t="s">
        <v>87</v>
      </c>
      <c r="C8915" s="89" t="s">
        <v>47</v>
      </c>
      <c r="D8915" s="90">
        <v>44706</v>
      </c>
      <c r="AC8915" s="89">
        <v>618</v>
      </c>
      <c r="AI8915" s="89">
        <v>678.23658499999999</v>
      </c>
    </row>
    <row r="8916" spans="1:35" s="89" customFormat="1" x14ac:dyDescent="0.45">
      <c r="A8916" s="89" t="s">
        <v>86</v>
      </c>
      <c r="B8916" s="89" t="s">
        <v>87</v>
      </c>
      <c r="C8916" s="89" t="s">
        <v>47</v>
      </c>
      <c r="D8916" s="90">
        <v>44707</v>
      </c>
      <c r="AC8916" s="89">
        <v>618</v>
      </c>
      <c r="AI8916" s="89">
        <v>678.23658499999999</v>
      </c>
    </row>
    <row r="8917" spans="1:35" s="89" customFormat="1" x14ac:dyDescent="0.45">
      <c r="A8917" s="89" t="s">
        <v>86</v>
      </c>
      <c r="B8917" s="89" t="s">
        <v>87</v>
      </c>
      <c r="C8917" s="89" t="s">
        <v>47</v>
      </c>
      <c r="D8917" s="90">
        <v>44708</v>
      </c>
      <c r="AC8917" s="89">
        <v>618</v>
      </c>
      <c r="AI8917" s="89">
        <v>678.23658499999999</v>
      </c>
    </row>
    <row r="8918" spans="1:35" s="89" customFormat="1" x14ac:dyDescent="0.45">
      <c r="A8918" s="89" t="s">
        <v>86</v>
      </c>
      <c r="B8918" s="89" t="s">
        <v>87</v>
      </c>
      <c r="C8918" s="89" t="s">
        <v>47</v>
      </c>
      <c r="D8918" s="90">
        <v>44709</v>
      </c>
      <c r="AC8918" s="89">
        <v>618</v>
      </c>
      <c r="AI8918" s="89">
        <v>678.23658499999999</v>
      </c>
    </row>
    <row r="8919" spans="1:35" s="89" customFormat="1" x14ac:dyDescent="0.45">
      <c r="A8919" s="89" t="s">
        <v>86</v>
      </c>
      <c r="B8919" s="89" t="s">
        <v>87</v>
      </c>
      <c r="C8919" s="89" t="s">
        <v>47</v>
      </c>
      <c r="D8919" s="90">
        <v>44710</v>
      </c>
      <c r="AC8919" s="89">
        <v>618</v>
      </c>
      <c r="AI8919" s="89">
        <v>678.23658499999999</v>
      </c>
    </row>
    <row r="8920" spans="1:35" s="89" customFormat="1" x14ac:dyDescent="0.45">
      <c r="A8920" s="89" t="s">
        <v>86</v>
      </c>
      <c r="B8920" s="89" t="s">
        <v>87</v>
      </c>
      <c r="C8920" s="89" t="s">
        <v>47</v>
      </c>
      <c r="D8920" s="90">
        <v>44711</v>
      </c>
      <c r="AC8920" s="89">
        <v>618</v>
      </c>
      <c r="AI8920" s="89">
        <v>678.23658499999999</v>
      </c>
    </row>
    <row r="8921" spans="1:35" s="89" customFormat="1" x14ac:dyDescent="0.45">
      <c r="A8921" s="89" t="s">
        <v>86</v>
      </c>
      <c r="B8921" s="89" t="s">
        <v>87</v>
      </c>
      <c r="C8921" s="89" t="s">
        <v>47</v>
      </c>
      <c r="D8921" s="90">
        <v>44712</v>
      </c>
      <c r="AC8921" s="89">
        <v>618</v>
      </c>
      <c r="AI8921" s="89">
        <v>678.23658499999999</v>
      </c>
    </row>
    <row r="8922" spans="1:35" s="89" customFormat="1" x14ac:dyDescent="0.45">
      <c r="A8922" s="89" t="s">
        <v>86</v>
      </c>
      <c r="B8922" s="89" t="s">
        <v>87</v>
      </c>
      <c r="C8922" s="89" t="s">
        <v>47</v>
      </c>
      <c r="D8922" s="90">
        <v>44713</v>
      </c>
      <c r="AC8922" s="89">
        <v>618</v>
      </c>
      <c r="AI8922" s="89">
        <v>678.23658499999999</v>
      </c>
    </row>
    <row r="8923" spans="1:35" s="89" customFormat="1" x14ac:dyDescent="0.45">
      <c r="A8923" s="89" t="s">
        <v>86</v>
      </c>
      <c r="B8923" s="89" t="s">
        <v>87</v>
      </c>
      <c r="C8923" s="89" t="s">
        <v>47</v>
      </c>
      <c r="D8923" s="90">
        <v>44714</v>
      </c>
      <c r="AC8923" s="89">
        <v>618</v>
      </c>
      <c r="AI8923" s="89">
        <v>678.23658499999999</v>
      </c>
    </row>
    <row r="8924" spans="1:35" s="89" customFormat="1" x14ac:dyDescent="0.45">
      <c r="A8924" s="89" t="s">
        <v>86</v>
      </c>
      <c r="B8924" s="89" t="s">
        <v>87</v>
      </c>
      <c r="C8924" s="89" t="s">
        <v>47</v>
      </c>
      <c r="D8924" s="90">
        <v>44715</v>
      </c>
      <c r="AC8924" s="89">
        <v>618</v>
      </c>
      <c r="AI8924" s="89">
        <v>678.23658499999999</v>
      </c>
    </row>
    <row r="8925" spans="1:35" s="89" customFormat="1" x14ac:dyDescent="0.45">
      <c r="A8925" s="89" t="s">
        <v>86</v>
      </c>
      <c r="B8925" s="89" t="s">
        <v>87</v>
      </c>
      <c r="C8925" s="89" t="s">
        <v>47</v>
      </c>
      <c r="D8925" s="90">
        <v>44716</v>
      </c>
      <c r="AC8925" s="89">
        <v>618</v>
      </c>
      <c r="AI8925" s="89">
        <v>678.23658499999999</v>
      </c>
    </row>
    <row r="8926" spans="1:35" s="89" customFormat="1" x14ac:dyDescent="0.45">
      <c r="A8926" s="89" t="s">
        <v>86</v>
      </c>
      <c r="B8926" s="89" t="s">
        <v>87</v>
      </c>
      <c r="C8926" s="89" t="s">
        <v>47</v>
      </c>
      <c r="D8926" s="90">
        <v>44717</v>
      </c>
      <c r="AC8926" s="89">
        <v>618</v>
      </c>
      <c r="AI8926" s="89">
        <v>678.23658499999999</v>
      </c>
    </row>
    <row r="8927" spans="1:35" s="89" customFormat="1" x14ac:dyDescent="0.45">
      <c r="A8927" s="89" t="s">
        <v>86</v>
      </c>
      <c r="B8927" s="89" t="s">
        <v>87</v>
      </c>
      <c r="C8927" s="89" t="s">
        <v>47</v>
      </c>
      <c r="D8927" s="90">
        <v>44718</v>
      </c>
      <c r="AC8927" s="89">
        <v>618</v>
      </c>
      <c r="AI8927" s="89">
        <v>678.23658499999999</v>
      </c>
    </row>
    <row r="8928" spans="1:35" s="89" customFormat="1" x14ac:dyDescent="0.45">
      <c r="A8928" s="89" t="s">
        <v>86</v>
      </c>
      <c r="B8928" s="89" t="s">
        <v>87</v>
      </c>
      <c r="C8928" s="89" t="s">
        <v>47</v>
      </c>
      <c r="D8928" s="90">
        <v>44719</v>
      </c>
      <c r="AC8928" s="89">
        <v>618</v>
      </c>
      <c r="AI8928" s="89">
        <v>678.23658499999999</v>
      </c>
    </row>
    <row r="8929" spans="1:35" s="89" customFormat="1" x14ac:dyDescent="0.45">
      <c r="A8929" s="89" t="s">
        <v>86</v>
      </c>
      <c r="B8929" s="89" t="s">
        <v>87</v>
      </c>
      <c r="C8929" s="89" t="s">
        <v>47</v>
      </c>
      <c r="D8929" s="90">
        <v>44720</v>
      </c>
      <c r="AC8929" s="89">
        <v>618</v>
      </c>
      <c r="AI8929" s="89">
        <v>678.23658499999999</v>
      </c>
    </row>
    <row r="8930" spans="1:35" s="89" customFormat="1" x14ac:dyDescent="0.45">
      <c r="A8930" s="89" t="s">
        <v>86</v>
      </c>
      <c r="B8930" s="89" t="s">
        <v>87</v>
      </c>
      <c r="C8930" s="89" t="s">
        <v>47</v>
      </c>
      <c r="D8930" s="90">
        <v>44721</v>
      </c>
      <c r="AC8930" s="89">
        <v>618</v>
      </c>
      <c r="AI8930" s="89">
        <v>678.23658499999999</v>
      </c>
    </row>
    <row r="8931" spans="1:35" s="89" customFormat="1" x14ac:dyDescent="0.45">
      <c r="A8931" s="89" t="s">
        <v>86</v>
      </c>
      <c r="B8931" s="89" t="s">
        <v>87</v>
      </c>
      <c r="C8931" s="89" t="s">
        <v>47</v>
      </c>
      <c r="D8931" s="90">
        <v>44722</v>
      </c>
      <c r="AC8931" s="89">
        <v>618</v>
      </c>
      <c r="AI8931" s="89">
        <v>678.23658499999999</v>
      </c>
    </row>
    <row r="8932" spans="1:35" s="89" customFormat="1" x14ac:dyDescent="0.45">
      <c r="A8932" s="89" t="s">
        <v>86</v>
      </c>
      <c r="B8932" s="89" t="s">
        <v>87</v>
      </c>
      <c r="C8932" s="89" t="s">
        <v>47</v>
      </c>
      <c r="D8932" s="90">
        <v>44723</v>
      </c>
      <c r="AC8932" s="89">
        <v>618</v>
      </c>
      <c r="AI8932" s="89">
        <v>678.23658499999999</v>
      </c>
    </row>
    <row r="8933" spans="1:35" s="89" customFormat="1" x14ac:dyDescent="0.45">
      <c r="A8933" s="89" t="s">
        <v>86</v>
      </c>
      <c r="B8933" s="89" t="s">
        <v>87</v>
      </c>
      <c r="C8933" s="89" t="s">
        <v>47</v>
      </c>
      <c r="D8933" s="90">
        <v>44724</v>
      </c>
      <c r="AC8933" s="89">
        <v>618</v>
      </c>
      <c r="AI8933" s="89">
        <v>678.23658499999999</v>
      </c>
    </row>
    <row r="8934" spans="1:35" s="89" customFormat="1" x14ac:dyDescent="0.45">
      <c r="A8934" s="89" t="s">
        <v>86</v>
      </c>
      <c r="B8934" s="89" t="s">
        <v>87</v>
      </c>
      <c r="C8934" s="89" t="s">
        <v>47</v>
      </c>
      <c r="D8934" s="90">
        <v>44725</v>
      </c>
      <c r="AC8934" s="89">
        <v>618</v>
      </c>
      <c r="AI8934" s="89">
        <v>678.23658499999999</v>
      </c>
    </row>
    <row r="8935" spans="1:35" s="89" customFormat="1" x14ac:dyDescent="0.45">
      <c r="A8935" s="89" t="s">
        <v>86</v>
      </c>
      <c r="B8935" s="89" t="s">
        <v>87</v>
      </c>
      <c r="C8935" s="89" t="s">
        <v>47</v>
      </c>
      <c r="D8935" s="90">
        <v>44726</v>
      </c>
      <c r="AC8935" s="89">
        <v>618</v>
      </c>
      <c r="AI8935" s="89">
        <v>678.23658499999999</v>
      </c>
    </row>
    <row r="8936" spans="1:35" s="89" customFormat="1" x14ac:dyDescent="0.45">
      <c r="A8936" s="89" t="s">
        <v>86</v>
      </c>
      <c r="B8936" s="89" t="s">
        <v>87</v>
      </c>
      <c r="C8936" s="89" t="s">
        <v>47</v>
      </c>
      <c r="D8936" s="90">
        <v>44727</v>
      </c>
      <c r="AC8936" s="89">
        <v>618</v>
      </c>
      <c r="AI8936" s="89">
        <v>678.23658499999999</v>
      </c>
    </row>
    <row r="8937" spans="1:35" s="89" customFormat="1" x14ac:dyDescent="0.45">
      <c r="A8937" s="89" t="s">
        <v>86</v>
      </c>
      <c r="B8937" s="89" t="s">
        <v>87</v>
      </c>
      <c r="C8937" s="89" t="s">
        <v>47</v>
      </c>
      <c r="D8937" s="90">
        <v>44728</v>
      </c>
      <c r="AC8937" s="89">
        <v>618</v>
      </c>
      <c r="AI8937" s="89">
        <v>678.23658499999999</v>
      </c>
    </row>
    <row r="8938" spans="1:35" s="89" customFormat="1" x14ac:dyDescent="0.45">
      <c r="A8938" s="89" t="s">
        <v>86</v>
      </c>
      <c r="B8938" s="89" t="s">
        <v>87</v>
      </c>
      <c r="C8938" s="89" t="s">
        <v>47</v>
      </c>
      <c r="D8938" s="90">
        <v>44729</v>
      </c>
      <c r="AC8938" s="89">
        <v>618</v>
      </c>
      <c r="AI8938" s="89">
        <v>678.23658499999999</v>
      </c>
    </row>
    <row r="8939" spans="1:35" s="89" customFormat="1" x14ac:dyDescent="0.45">
      <c r="A8939" s="89" t="s">
        <v>86</v>
      </c>
      <c r="B8939" s="89" t="s">
        <v>87</v>
      </c>
      <c r="C8939" s="89" t="s">
        <v>47</v>
      </c>
      <c r="D8939" s="90">
        <v>44730</v>
      </c>
      <c r="AC8939" s="89">
        <v>618</v>
      </c>
      <c r="AI8939" s="89">
        <v>678.23658499999999</v>
      </c>
    </row>
    <row r="8940" spans="1:35" s="89" customFormat="1" x14ac:dyDescent="0.45">
      <c r="A8940" s="89" t="s">
        <v>86</v>
      </c>
      <c r="B8940" s="89" t="s">
        <v>87</v>
      </c>
      <c r="C8940" s="89" t="s">
        <v>47</v>
      </c>
      <c r="D8940" s="90">
        <v>44731</v>
      </c>
      <c r="AC8940" s="89">
        <v>618</v>
      </c>
      <c r="AI8940" s="89">
        <v>678.23658499999999</v>
      </c>
    </row>
    <row r="8941" spans="1:35" s="89" customFormat="1" x14ac:dyDescent="0.45">
      <c r="A8941" s="89" t="s">
        <v>86</v>
      </c>
      <c r="B8941" s="89" t="s">
        <v>87</v>
      </c>
      <c r="C8941" s="89" t="s">
        <v>47</v>
      </c>
      <c r="D8941" s="90">
        <v>44732</v>
      </c>
      <c r="AC8941" s="89">
        <v>618</v>
      </c>
      <c r="AI8941" s="89">
        <v>678.23658499999999</v>
      </c>
    </row>
    <row r="8942" spans="1:35" s="89" customFormat="1" x14ac:dyDescent="0.45">
      <c r="A8942" s="89" t="s">
        <v>86</v>
      </c>
      <c r="B8942" s="89" t="s">
        <v>87</v>
      </c>
      <c r="C8942" s="89" t="s">
        <v>47</v>
      </c>
      <c r="D8942" s="90">
        <v>44733</v>
      </c>
      <c r="AC8942" s="89">
        <v>618</v>
      </c>
      <c r="AI8942" s="89">
        <v>678.23658499999999</v>
      </c>
    </row>
    <row r="8943" spans="1:35" s="89" customFormat="1" x14ac:dyDescent="0.45">
      <c r="A8943" s="89" t="s">
        <v>86</v>
      </c>
      <c r="B8943" s="89" t="s">
        <v>87</v>
      </c>
      <c r="C8943" s="89" t="s">
        <v>47</v>
      </c>
      <c r="D8943" s="90">
        <v>44734</v>
      </c>
      <c r="AC8943" s="89">
        <v>618</v>
      </c>
      <c r="AI8943" s="89">
        <v>678.23658499999999</v>
      </c>
    </row>
    <row r="8944" spans="1:35" s="89" customFormat="1" x14ac:dyDescent="0.45">
      <c r="A8944" s="89" t="s">
        <v>86</v>
      </c>
      <c r="B8944" s="89" t="s">
        <v>87</v>
      </c>
      <c r="C8944" s="89" t="s">
        <v>47</v>
      </c>
      <c r="D8944" s="90">
        <v>44735</v>
      </c>
      <c r="AC8944" s="89">
        <v>618</v>
      </c>
      <c r="AI8944" s="89">
        <v>678.23658499999999</v>
      </c>
    </row>
    <row r="8945" spans="1:35" s="89" customFormat="1" x14ac:dyDescent="0.45">
      <c r="A8945" s="89" t="s">
        <v>86</v>
      </c>
      <c r="B8945" s="89" t="s">
        <v>87</v>
      </c>
      <c r="C8945" s="89" t="s">
        <v>47</v>
      </c>
      <c r="D8945" s="90">
        <v>44736</v>
      </c>
      <c r="AC8945" s="89">
        <v>618</v>
      </c>
      <c r="AI8945" s="89">
        <v>678.23658499999999</v>
      </c>
    </row>
    <row r="8946" spans="1:35" s="89" customFormat="1" x14ac:dyDescent="0.45">
      <c r="A8946" s="89" t="s">
        <v>86</v>
      </c>
      <c r="B8946" s="89" t="s">
        <v>87</v>
      </c>
      <c r="C8946" s="89" t="s">
        <v>47</v>
      </c>
      <c r="D8946" s="90">
        <v>44737</v>
      </c>
      <c r="AC8946" s="89">
        <v>618</v>
      </c>
      <c r="AI8946" s="89">
        <v>678.23658499999999</v>
      </c>
    </row>
    <row r="8947" spans="1:35" s="89" customFormat="1" x14ac:dyDescent="0.45">
      <c r="A8947" s="89" t="s">
        <v>86</v>
      </c>
      <c r="B8947" s="89" t="s">
        <v>87</v>
      </c>
      <c r="C8947" s="89" t="s">
        <v>47</v>
      </c>
      <c r="D8947" s="90">
        <v>44738</v>
      </c>
      <c r="AC8947" s="89">
        <v>618</v>
      </c>
      <c r="AI8947" s="89">
        <v>678.23658499999999</v>
      </c>
    </row>
    <row r="8948" spans="1:35" s="89" customFormat="1" x14ac:dyDescent="0.45">
      <c r="A8948" s="89" t="s">
        <v>86</v>
      </c>
      <c r="B8948" s="89" t="s">
        <v>87</v>
      </c>
      <c r="C8948" s="89" t="s">
        <v>47</v>
      </c>
      <c r="D8948" s="90">
        <v>44739</v>
      </c>
      <c r="AC8948" s="89">
        <v>618</v>
      </c>
      <c r="AI8948" s="89">
        <v>678.23658499999999</v>
      </c>
    </row>
    <row r="8949" spans="1:35" s="89" customFormat="1" x14ac:dyDescent="0.45">
      <c r="A8949" s="89" t="s">
        <v>86</v>
      </c>
      <c r="B8949" s="89" t="s">
        <v>87</v>
      </c>
      <c r="C8949" s="89" t="s">
        <v>47</v>
      </c>
      <c r="D8949" s="90">
        <v>44740</v>
      </c>
      <c r="AC8949" s="89">
        <v>618</v>
      </c>
      <c r="AI8949" s="89">
        <v>678.23658499999999</v>
      </c>
    </row>
    <row r="8950" spans="1:35" s="89" customFormat="1" x14ac:dyDescent="0.45">
      <c r="A8950" s="89" t="s">
        <v>86</v>
      </c>
      <c r="B8950" s="89" t="s">
        <v>87</v>
      </c>
      <c r="C8950" s="89" t="s">
        <v>47</v>
      </c>
      <c r="D8950" s="90">
        <v>44741</v>
      </c>
      <c r="AC8950" s="89">
        <v>618</v>
      </c>
      <c r="AI8950" s="89">
        <v>678.23658499999999</v>
      </c>
    </row>
    <row r="8951" spans="1:35" s="89" customFormat="1" x14ac:dyDescent="0.45">
      <c r="A8951" s="89" t="s">
        <v>86</v>
      </c>
      <c r="B8951" s="89" t="s">
        <v>87</v>
      </c>
      <c r="C8951" s="89" t="s">
        <v>47</v>
      </c>
      <c r="D8951" s="90">
        <v>44742</v>
      </c>
      <c r="AC8951" s="89">
        <v>618</v>
      </c>
      <c r="AI8951" s="89">
        <v>678.23658499999999</v>
      </c>
    </row>
    <row r="8952" spans="1:35" s="89" customFormat="1" x14ac:dyDescent="0.45">
      <c r="A8952" s="89" t="s">
        <v>86</v>
      </c>
      <c r="B8952" s="89" t="s">
        <v>87</v>
      </c>
      <c r="C8952" s="89" t="s">
        <v>47</v>
      </c>
      <c r="D8952" s="90">
        <v>44743</v>
      </c>
      <c r="AC8952" s="89">
        <v>618</v>
      </c>
      <c r="AI8952" s="89">
        <v>678.23658499999999</v>
      </c>
    </row>
    <row r="8953" spans="1:35" s="89" customFormat="1" x14ac:dyDescent="0.45">
      <c r="A8953" s="89" t="s">
        <v>86</v>
      </c>
      <c r="B8953" s="89" t="s">
        <v>87</v>
      </c>
      <c r="C8953" s="89" t="s">
        <v>47</v>
      </c>
      <c r="D8953" s="90">
        <v>44744</v>
      </c>
      <c r="AC8953" s="89">
        <v>618</v>
      </c>
      <c r="AI8953" s="89">
        <v>678.23658499999999</v>
      </c>
    </row>
    <row r="8954" spans="1:35" s="89" customFormat="1" x14ac:dyDescent="0.45">
      <c r="A8954" s="89" t="s">
        <v>86</v>
      </c>
      <c r="B8954" s="89" t="s">
        <v>87</v>
      </c>
      <c r="C8954" s="89" t="s">
        <v>47</v>
      </c>
      <c r="D8954" s="90">
        <v>44745</v>
      </c>
      <c r="AC8954" s="89">
        <v>618</v>
      </c>
      <c r="AI8954" s="89">
        <v>678.23658499999999</v>
      </c>
    </row>
    <row r="8955" spans="1:35" s="89" customFormat="1" x14ac:dyDescent="0.45">
      <c r="A8955" s="89" t="s">
        <v>86</v>
      </c>
      <c r="B8955" s="89" t="s">
        <v>87</v>
      </c>
      <c r="C8955" s="89" t="s">
        <v>47</v>
      </c>
      <c r="D8955" s="90">
        <v>44746</v>
      </c>
      <c r="AC8955" s="89">
        <v>618</v>
      </c>
      <c r="AI8955" s="89">
        <v>678.23658499999999</v>
      </c>
    </row>
    <row r="8956" spans="1:35" s="89" customFormat="1" x14ac:dyDescent="0.45">
      <c r="A8956" s="89" t="s">
        <v>86</v>
      </c>
      <c r="B8956" s="89" t="s">
        <v>87</v>
      </c>
      <c r="C8956" s="89" t="s">
        <v>47</v>
      </c>
      <c r="D8956" s="90">
        <v>44747</v>
      </c>
      <c r="AC8956" s="89">
        <v>618</v>
      </c>
      <c r="AI8956" s="89">
        <v>678.23658499999999</v>
      </c>
    </row>
    <row r="8957" spans="1:35" s="89" customFormat="1" x14ac:dyDescent="0.45">
      <c r="A8957" s="89" t="s">
        <v>86</v>
      </c>
      <c r="B8957" s="89" t="s">
        <v>87</v>
      </c>
      <c r="C8957" s="89" t="s">
        <v>47</v>
      </c>
      <c r="D8957" s="90">
        <v>44748</v>
      </c>
      <c r="AC8957" s="89">
        <v>618</v>
      </c>
      <c r="AI8957" s="89">
        <v>678.23658499999999</v>
      </c>
    </row>
    <row r="8958" spans="1:35" s="89" customFormat="1" x14ac:dyDescent="0.45">
      <c r="A8958" s="89" t="s">
        <v>86</v>
      </c>
      <c r="B8958" s="89" t="s">
        <v>87</v>
      </c>
      <c r="C8958" s="89" t="s">
        <v>47</v>
      </c>
      <c r="D8958" s="90">
        <v>44749</v>
      </c>
      <c r="AC8958" s="89">
        <v>618</v>
      </c>
      <c r="AI8958" s="89">
        <v>678.23658499999999</v>
      </c>
    </row>
    <row r="8959" spans="1:35" s="89" customFormat="1" x14ac:dyDescent="0.45">
      <c r="A8959" s="89" t="s">
        <v>86</v>
      </c>
      <c r="B8959" s="89" t="s">
        <v>87</v>
      </c>
      <c r="C8959" s="89" t="s">
        <v>47</v>
      </c>
      <c r="D8959" s="90">
        <v>44750</v>
      </c>
      <c r="AC8959" s="89">
        <v>618</v>
      </c>
      <c r="AI8959" s="89">
        <v>678.23658499999999</v>
      </c>
    </row>
    <row r="8960" spans="1:35" s="89" customFormat="1" x14ac:dyDescent="0.45">
      <c r="A8960" s="89" t="s">
        <v>86</v>
      </c>
      <c r="B8960" s="89" t="s">
        <v>87</v>
      </c>
      <c r="C8960" s="89" t="s">
        <v>47</v>
      </c>
      <c r="D8960" s="90">
        <v>44751</v>
      </c>
      <c r="AC8960" s="89">
        <v>618</v>
      </c>
      <c r="AI8960" s="89">
        <v>678.23658499999999</v>
      </c>
    </row>
    <row r="8961" spans="1:35" s="89" customFormat="1" x14ac:dyDescent="0.45">
      <c r="A8961" s="89" t="s">
        <v>86</v>
      </c>
      <c r="B8961" s="89" t="s">
        <v>87</v>
      </c>
      <c r="C8961" s="89" t="s">
        <v>47</v>
      </c>
      <c r="D8961" s="90">
        <v>44752</v>
      </c>
      <c r="AC8961" s="89">
        <v>618</v>
      </c>
      <c r="AI8961" s="89">
        <v>678.23658499999999</v>
      </c>
    </row>
    <row r="8962" spans="1:35" s="89" customFormat="1" x14ac:dyDescent="0.45">
      <c r="A8962" s="89" t="s">
        <v>86</v>
      </c>
      <c r="B8962" s="89" t="s">
        <v>87</v>
      </c>
      <c r="C8962" s="89" t="s">
        <v>47</v>
      </c>
      <c r="D8962" s="90">
        <v>44753</v>
      </c>
      <c r="AC8962" s="89">
        <v>618</v>
      </c>
      <c r="AI8962" s="89">
        <v>678.23658499999999</v>
      </c>
    </row>
    <row r="8963" spans="1:35" s="89" customFormat="1" x14ac:dyDescent="0.45">
      <c r="A8963" s="89" t="s">
        <v>86</v>
      </c>
      <c r="B8963" s="89" t="s">
        <v>87</v>
      </c>
      <c r="C8963" s="89" t="s">
        <v>47</v>
      </c>
      <c r="D8963" s="90">
        <v>44754</v>
      </c>
      <c r="AC8963" s="89">
        <v>618</v>
      </c>
      <c r="AI8963" s="89">
        <v>678.23658499999999</v>
      </c>
    </row>
    <row r="8964" spans="1:35" s="89" customFormat="1" x14ac:dyDescent="0.45">
      <c r="A8964" s="89" t="s">
        <v>86</v>
      </c>
      <c r="B8964" s="89" t="s">
        <v>87</v>
      </c>
      <c r="C8964" s="89" t="s">
        <v>47</v>
      </c>
      <c r="D8964" s="90">
        <v>44755</v>
      </c>
      <c r="AC8964" s="89">
        <v>618</v>
      </c>
      <c r="AI8964" s="89">
        <v>678.23658499999999</v>
      </c>
    </row>
    <row r="8965" spans="1:35" s="89" customFormat="1" x14ac:dyDescent="0.45">
      <c r="A8965" s="89" t="s">
        <v>86</v>
      </c>
      <c r="B8965" s="89" t="s">
        <v>87</v>
      </c>
      <c r="C8965" s="89" t="s">
        <v>47</v>
      </c>
      <c r="D8965" s="90">
        <v>44756</v>
      </c>
      <c r="AC8965" s="89">
        <v>618</v>
      </c>
      <c r="AI8965" s="89">
        <v>678.23658499999999</v>
      </c>
    </row>
    <row r="8966" spans="1:35" s="89" customFormat="1" x14ac:dyDescent="0.45">
      <c r="A8966" s="89" t="s">
        <v>86</v>
      </c>
      <c r="B8966" s="89" t="s">
        <v>87</v>
      </c>
      <c r="C8966" s="89" t="s">
        <v>47</v>
      </c>
      <c r="D8966" s="90">
        <v>44757</v>
      </c>
      <c r="AC8966" s="89">
        <v>618</v>
      </c>
      <c r="AI8966" s="89">
        <v>678.23658499999999</v>
      </c>
    </row>
    <row r="8967" spans="1:35" s="89" customFormat="1" x14ac:dyDescent="0.45">
      <c r="A8967" s="89" t="s">
        <v>86</v>
      </c>
      <c r="B8967" s="89" t="s">
        <v>87</v>
      </c>
      <c r="C8967" s="89" t="s">
        <v>47</v>
      </c>
      <c r="D8967" s="90">
        <v>44758</v>
      </c>
      <c r="AC8967" s="89">
        <v>618</v>
      </c>
      <c r="AI8967" s="89">
        <v>678.23658499999999</v>
      </c>
    </row>
    <row r="8968" spans="1:35" s="89" customFormat="1" x14ac:dyDescent="0.45">
      <c r="A8968" s="89" t="s">
        <v>86</v>
      </c>
      <c r="B8968" s="89" t="s">
        <v>87</v>
      </c>
      <c r="C8968" s="89" t="s">
        <v>47</v>
      </c>
      <c r="D8968" s="90">
        <v>44759</v>
      </c>
      <c r="AC8968" s="89">
        <v>618</v>
      </c>
      <c r="AI8968" s="89">
        <v>678.23658499999999</v>
      </c>
    </row>
    <row r="8969" spans="1:35" s="89" customFormat="1" x14ac:dyDescent="0.45">
      <c r="A8969" s="89" t="s">
        <v>86</v>
      </c>
      <c r="B8969" s="89" t="s">
        <v>87</v>
      </c>
      <c r="C8969" s="89" t="s">
        <v>47</v>
      </c>
      <c r="D8969" s="90">
        <v>44760</v>
      </c>
      <c r="AC8969" s="89">
        <v>618</v>
      </c>
      <c r="AI8969" s="89">
        <v>678.23658499999999</v>
      </c>
    </row>
    <row r="8970" spans="1:35" s="89" customFormat="1" x14ac:dyDescent="0.45">
      <c r="A8970" s="89" t="s">
        <v>86</v>
      </c>
      <c r="B8970" s="89" t="s">
        <v>87</v>
      </c>
      <c r="C8970" s="89" t="s">
        <v>47</v>
      </c>
      <c r="D8970" s="90">
        <v>44761</v>
      </c>
      <c r="AC8970" s="89">
        <v>618</v>
      </c>
      <c r="AI8970" s="89">
        <v>678.23658499999999</v>
      </c>
    </row>
    <row r="8971" spans="1:35" s="89" customFormat="1" x14ac:dyDescent="0.45">
      <c r="A8971" s="89" t="s">
        <v>86</v>
      </c>
      <c r="B8971" s="89" t="s">
        <v>87</v>
      </c>
      <c r="C8971" s="89" t="s">
        <v>47</v>
      </c>
      <c r="D8971" s="90">
        <v>44762</v>
      </c>
      <c r="AC8971" s="89">
        <v>618</v>
      </c>
      <c r="AI8971" s="89">
        <v>678.23658499999999</v>
      </c>
    </row>
    <row r="8972" spans="1:35" s="89" customFormat="1" x14ac:dyDescent="0.45">
      <c r="A8972" s="89" t="s">
        <v>86</v>
      </c>
      <c r="B8972" s="89" t="s">
        <v>87</v>
      </c>
      <c r="C8972" s="89" t="s">
        <v>47</v>
      </c>
      <c r="D8972" s="90">
        <v>44763</v>
      </c>
      <c r="AC8972" s="89">
        <v>618</v>
      </c>
      <c r="AI8972" s="89">
        <v>678.23658499999999</v>
      </c>
    </row>
    <row r="8973" spans="1:35" s="89" customFormat="1" x14ac:dyDescent="0.45">
      <c r="A8973" s="89" t="s">
        <v>86</v>
      </c>
      <c r="B8973" s="89" t="s">
        <v>87</v>
      </c>
      <c r="C8973" s="89" t="s">
        <v>47</v>
      </c>
      <c r="D8973" s="90">
        <v>44764</v>
      </c>
      <c r="AC8973" s="89">
        <v>618</v>
      </c>
      <c r="AI8973" s="89">
        <v>678.23658499999999</v>
      </c>
    </row>
    <row r="8974" spans="1:35" s="89" customFormat="1" x14ac:dyDescent="0.45">
      <c r="A8974" s="89" t="s">
        <v>86</v>
      </c>
      <c r="B8974" s="89" t="s">
        <v>87</v>
      </c>
      <c r="C8974" s="89" t="s">
        <v>47</v>
      </c>
      <c r="D8974" s="90">
        <v>44765</v>
      </c>
      <c r="AC8974" s="89">
        <v>618</v>
      </c>
      <c r="AI8974" s="89">
        <v>678.23658499999999</v>
      </c>
    </row>
    <row r="8975" spans="1:35" s="89" customFormat="1" x14ac:dyDescent="0.45">
      <c r="A8975" s="89" t="s">
        <v>86</v>
      </c>
      <c r="B8975" s="89" t="s">
        <v>87</v>
      </c>
      <c r="C8975" s="89" t="s">
        <v>47</v>
      </c>
      <c r="D8975" s="90">
        <v>44766</v>
      </c>
      <c r="AC8975" s="89">
        <v>618</v>
      </c>
      <c r="AI8975" s="89">
        <v>678.23658499999999</v>
      </c>
    </row>
    <row r="8976" spans="1:35" s="89" customFormat="1" x14ac:dyDescent="0.45">
      <c r="A8976" s="89" t="s">
        <v>86</v>
      </c>
      <c r="B8976" s="89" t="s">
        <v>87</v>
      </c>
      <c r="C8976" s="89" t="s">
        <v>47</v>
      </c>
      <c r="D8976" s="90">
        <v>44767</v>
      </c>
      <c r="AC8976" s="89">
        <v>618</v>
      </c>
      <c r="AI8976" s="89">
        <v>678.23658499999999</v>
      </c>
    </row>
    <row r="8977" spans="1:35" s="89" customFormat="1" x14ac:dyDescent="0.45">
      <c r="A8977" s="89" t="s">
        <v>86</v>
      </c>
      <c r="B8977" s="89" t="s">
        <v>87</v>
      </c>
      <c r="C8977" s="89" t="s">
        <v>47</v>
      </c>
      <c r="D8977" s="90">
        <v>44768</v>
      </c>
      <c r="AC8977" s="89">
        <v>618</v>
      </c>
      <c r="AI8977" s="89">
        <v>678.23658499999999</v>
      </c>
    </row>
    <row r="8978" spans="1:35" s="89" customFormat="1" x14ac:dyDescent="0.45">
      <c r="A8978" s="89" t="s">
        <v>86</v>
      </c>
      <c r="B8978" s="89" t="s">
        <v>87</v>
      </c>
      <c r="C8978" s="89" t="s">
        <v>47</v>
      </c>
      <c r="D8978" s="90">
        <v>44769</v>
      </c>
      <c r="AC8978" s="89">
        <v>618</v>
      </c>
      <c r="AI8978" s="89">
        <v>678.23658499999999</v>
      </c>
    </row>
    <row r="8979" spans="1:35" s="89" customFormat="1" x14ac:dyDescent="0.45">
      <c r="A8979" s="89" t="s">
        <v>86</v>
      </c>
      <c r="B8979" s="89" t="s">
        <v>87</v>
      </c>
      <c r="C8979" s="89" t="s">
        <v>47</v>
      </c>
      <c r="D8979" s="90">
        <v>44770</v>
      </c>
      <c r="AC8979" s="89">
        <v>618</v>
      </c>
      <c r="AI8979" s="89">
        <v>678.23658499999999</v>
      </c>
    </row>
    <row r="8980" spans="1:35" s="89" customFormat="1" x14ac:dyDescent="0.45">
      <c r="A8980" s="89" t="s">
        <v>86</v>
      </c>
      <c r="B8980" s="89" t="s">
        <v>87</v>
      </c>
      <c r="C8980" s="89" t="s">
        <v>47</v>
      </c>
      <c r="D8980" s="90">
        <v>44771</v>
      </c>
      <c r="AC8980" s="89">
        <v>618</v>
      </c>
      <c r="AI8980" s="89">
        <v>678.23658499999999</v>
      </c>
    </row>
    <row r="8981" spans="1:35" s="89" customFormat="1" x14ac:dyDescent="0.45">
      <c r="A8981" s="89" t="s">
        <v>86</v>
      </c>
      <c r="B8981" s="89" t="s">
        <v>87</v>
      </c>
      <c r="C8981" s="89" t="s">
        <v>47</v>
      </c>
      <c r="D8981" s="90">
        <v>44772</v>
      </c>
      <c r="AC8981" s="89">
        <v>618</v>
      </c>
      <c r="AI8981" s="89">
        <v>678.23658499999999</v>
      </c>
    </row>
    <row r="8982" spans="1:35" s="89" customFormat="1" x14ac:dyDescent="0.45">
      <c r="A8982" s="89" t="s">
        <v>86</v>
      </c>
      <c r="B8982" s="89" t="s">
        <v>87</v>
      </c>
      <c r="C8982" s="89" t="s">
        <v>47</v>
      </c>
      <c r="D8982" s="90">
        <v>44773</v>
      </c>
      <c r="AC8982" s="89">
        <v>618</v>
      </c>
      <c r="AI8982" s="89">
        <v>678.23658499999999</v>
      </c>
    </row>
    <row r="8983" spans="1:35" s="89" customFormat="1" x14ac:dyDescent="0.45">
      <c r="A8983" s="89" t="s">
        <v>86</v>
      </c>
      <c r="B8983" s="89" t="s">
        <v>87</v>
      </c>
      <c r="C8983" s="89" t="s">
        <v>47</v>
      </c>
      <c r="D8983" s="90">
        <v>44774</v>
      </c>
      <c r="AC8983" s="89">
        <v>618</v>
      </c>
      <c r="AI8983" s="89">
        <v>678.23658499999999</v>
      </c>
    </row>
    <row r="8984" spans="1:35" s="89" customFormat="1" x14ac:dyDescent="0.45">
      <c r="A8984" s="89" t="s">
        <v>86</v>
      </c>
      <c r="B8984" s="89" t="s">
        <v>87</v>
      </c>
      <c r="C8984" s="89" t="s">
        <v>47</v>
      </c>
      <c r="D8984" s="90">
        <v>44775</v>
      </c>
      <c r="AC8984" s="89">
        <v>618</v>
      </c>
      <c r="AI8984" s="89">
        <v>678.23658499999999</v>
      </c>
    </row>
    <row r="8985" spans="1:35" s="89" customFormat="1" x14ac:dyDescent="0.45">
      <c r="A8985" s="89" t="s">
        <v>86</v>
      </c>
      <c r="B8985" s="89" t="s">
        <v>87</v>
      </c>
      <c r="C8985" s="89" t="s">
        <v>47</v>
      </c>
      <c r="D8985" s="90">
        <v>44776</v>
      </c>
      <c r="AC8985" s="89">
        <v>618</v>
      </c>
      <c r="AI8985" s="89">
        <v>678.23658499999999</v>
      </c>
    </row>
    <row r="8986" spans="1:35" s="89" customFormat="1" x14ac:dyDescent="0.45">
      <c r="A8986" s="89" t="s">
        <v>86</v>
      </c>
      <c r="B8986" s="89" t="s">
        <v>87</v>
      </c>
      <c r="C8986" s="89" t="s">
        <v>47</v>
      </c>
      <c r="D8986" s="90">
        <v>44777</v>
      </c>
      <c r="AC8986" s="89">
        <v>618</v>
      </c>
      <c r="AI8986" s="89">
        <v>678.23658499999999</v>
      </c>
    </row>
    <row r="8987" spans="1:35" s="89" customFormat="1" x14ac:dyDescent="0.45">
      <c r="A8987" s="89" t="s">
        <v>86</v>
      </c>
      <c r="B8987" s="89" t="s">
        <v>87</v>
      </c>
      <c r="C8987" s="89" t="s">
        <v>47</v>
      </c>
      <c r="D8987" s="90">
        <v>44778</v>
      </c>
      <c r="AC8987" s="89">
        <v>618</v>
      </c>
      <c r="AI8987" s="89">
        <v>678.23658499999999</v>
      </c>
    </row>
    <row r="8988" spans="1:35" s="89" customFormat="1" x14ac:dyDescent="0.45">
      <c r="A8988" s="89" t="s">
        <v>86</v>
      </c>
      <c r="B8988" s="89" t="s">
        <v>87</v>
      </c>
      <c r="C8988" s="89" t="s">
        <v>47</v>
      </c>
      <c r="D8988" s="90">
        <v>44779</v>
      </c>
      <c r="AC8988" s="89">
        <v>618</v>
      </c>
      <c r="AI8988" s="89">
        <v>678.23658499999999</v>
      </c>
    </row>
    <row r="8989" spans="1:35" s="89" customFormat="1" x14ac:dyDescent="0.45">
      <c r="A8989" s="89" t="s">
        <v>86</v>
      </c>
      <c r="B8989" s="89" t="s">
        <v>87</v>
      </c>
      <c r="C8989" s="89" t="s">
        <v>47</v>
      </c>
      <c r="D8989" s="90">
        <v>44780</v>
      </c>
      <c r="AC8989" s="89">
        <v>618</v>
      </c>
      <c r="AI8989" s="89">
        <v>678.23658499999999</v>
      </c>
    </row>
    <row r="8990" spans="1:35" s="89" customFormat="1" x14ac:dyDescent="0.45">
      <c r="A8990" s="89" t="s">
        <v>86</v>
      </c>
      <c r="B8990" s="89" t="s">
        <v>87</v>
      </c>
      <c r="C8990" s="89" t="s">
        <v>47</v>
      </c>
      <c r="D8990" s="90">
        <v>44781</v>
      </c>
      <c r="AC8990" s="89">
        <v>618</v>
      </c>
      <c r="AI8990" s="89">
        <v>678.23658499999999</v>
      </c>
    </row>
    <row r="8991" spans="1:35" s="89" customFormat="1" x14ac:dyDescent="0.45">
      <c r="A8991" s="89" t="s">
        <v>86</v>
      </c>
      <c r="B8991" s="89" t="s">
        <v>87</v>
      </c>
      <c r="C8991" s="89" t="s">
        <v>47</v>
      </c>
      <c r="D8991" s="90">
        <v>44782</v>
      </c>
      <c r="AC8991" s="89">
        <v>618</v>
      </c>
      <c r="AI8991" s="89">
        <v>678.23658499999999</v>
      </c>
    </row>
    <row r="8992" spans="1:35" s="89" customFormat="1" x14ac:dyDescent="0.45">
      <c r="A8992" s="89" t="s">
        <v>86</v>
      </c>
      <c r="B8992" s="89" t="s">
        <v>87</v>
      </c>
      <c r="C8992" s="89" t="s">
        <v>47</v>
      </c>
      <c r="D8992" s="90">
        <v>44783</v>
      </c>
      <c r="AC8992" s="89">
        <v>618</v>
      </c>
      <c r="AI8992" s="89">
        <v>678.23658499999999</v>
      </c>
    </row>
    <row r="8993" spans="1:35" s="89" customFormat="1" x14ac:dyDescent="0.45">
      <c r="A8993" s="89" t="s">
        <v>86</v>
      </c>
      <c r="B8993" s="89" t="s">
        <v>87</v>
      </c>
      <c r="C8993" s="89" t="s">
        <v>47</v>
      </c>
      <c r="D8993" s="90">
        <v>44784</v>
      </c>
      <c r="AC8993" s="89">
        <v>618</v>
      </c>
      <c r="AI8993" s="89">
        <v>678.23658499999999</v>
      </c>
    </row>
    <row r="8994" spans="1:35" s="89" customFormat="1" x14ac:dyDescent="0.45">
      <c r="A8994" s="89" t="s">
        <v>86</v>
      </c>
      <c r="B8994" s="89" t="s">
        <v>87</v>
      </c>
      <c r="C8994" s="89" t="s">
        <v>47</v>
      </c>
      <c r="D8994" s="90">
        <v>44785</v>
      </c>
      <c r="AC8994" s="89">
        <v>618</v>
      </c>
      <c r="AI8994" s="89">
        <v>678.23658499999999</v>
      </c>
    </row>
    <row r="8995" spans="1:35" s="89" customFormat="1" x14ac:dyDescent="0.45">
      <c r="A8995" s="89" t="s">
        <v>86</v>
      </c>
      <c r="B8995" s="89" t="s">
        <v>87</v>
      </c>
      <c r="C8995" s="89" t="s">
        <v>47</v>
      </c>
      <c r="D8995" s="90">
        <v>44786</v>
      </c>
      <c r="AC8995" s="89">
        <v>618</v>
      </c>
      <c r="AI8995" s="89">
        <v>678.23658499999999</v>
      </c>
    </row>
    <row r="8996" spans="1:35" s="89" customFormat="1" x14ac:dyDescent="0.45">
      <c r="A8996" s="89" t="s">
        <v>86</v>
      </c>
      <c r="B8996" s="89" t="s">
        <v>87</v>
      </c>
      <c r="C8996" s="89" t="s">
        <v>47</v>
      </c>
      <c r="D8996" s="90">
        <v>44787</v>
      </c>
      <c r="AC8996" s="89">
        <v>618</v>
      </c>
      <c r="AI8996" s="89">
        <v>678.23658499999999</v>
      </c>
    </row>
    <row r="8997" spans="1:35" s="89" customFormat="1" x14ac:dyDescent="0.45">
      <c r="A8997" s="89" t="s">
        <v>86</v>
      </c>
      <c r="B8997" s="89" t="s">
        <v>87</v>
      </c>
      <c r="C8997" s="89" t="s">
        <v>47</v>
      </c>
      <c r="D8997" s="90">
        <v>44788</v>
      </c>
      <c r="AC8997" s="89">
        <v>618</v>
      </c>
      <c r="AI8997" s="89">
        <v>678.23658499999999</v>
      </c>
    </row>
    <row r="8998" spans="1:35" s="89" customFormat="1" x14ac:dyDescent="0.45">
      <c r="A8998" s="89" t="s">
        <v>86</v>
      </c>
      <c r="B8998" s="89" t="s">
        <v>87</v>
      </c>
      <c r="C8998" s="89" t="s">
        <v>47</v>
      </c>
      <c r="D8998" s="90">
        <v>44789</v>
      </c>
      <c r="AC8998" s="89">
        <v>618</v>
      </c>
      <c r="AI8998" s="89">
        <v>678.23658499999999</v>
      </c>
    </row>
    <row r="8999" spans="1:35" s="89" customFormat="1" x14ac:dyDescent="0.45">
      <c r="A8999" s="89" t="s">
        <v>86</v>
      </c>
      <c r="B8999" s="89" t="s">
        <v>87</v>
      </c>
      <c r="C8999" s="89" t="s">
        <v>47</v>
      </c>
      <c r="D8999" s="90">
        <v>44790</v>
      </c>
      <c r="AC8999" s="89">
        <v>618</v>
      </c>
      <c r="AI8999" s="89">
        <v>678.23658499999999</v>
      </c>
    </row>
    <row r="9000" spans="1:35" s="89" customFormat="1" x14ac:dyDescent="0.45">
      <c r="A9000" s="89" t="s">
        <v>86</v>
      </c>
      <c r="B9000" s="89" t="s">
        <v>87</v>
      </c>
      <c r="C9000" s="89" t="s">
        <v>47</v>
      </c>
      <c r="D9000" s="90">
        <v>44791</v>
      </c>
      <c r="AC9000" s="89">
        <v>618</v>
      </c>
      <c r="AI9000" s="89">
        <v>678.23658499999999</v>
      </c>
    </row>
    <row r="9001" spans="1:35" s="89" customFormat="1" x14ac:dyDescent="0.45">
      <c r="A9001" s="89" t="s">
        <v>86</v>
      </c>
      <c r="B9001" s="89" t="s">
        <v>87</v>
      </c>
      <c r="C9001" s="89" t="s">
        <v>47</v>
      </c>
      <c r="D9001" s="90">
        <v>44792</v>
      </c>
      <c r="AC9001" s="89">
        <v>618</v>
      </c>
      <c r="AI9001" s="89">
        <v>678.23658499999999</v>
      </c>
    </row>
    <row r="9002" spans="1:35" s="89" customFormat="1" x14ac:dyDescent="0.45">
      <c r="A9002" s="89" t="s">
        <v>86</v>
      </c>
      <c r="B9002" s="89" t="s">
        <v>87</v>
      </c>
      <c r="C9002" s="89" t="s">
        <v>47</v>
      </c>
      <c r="D9002" s="90">
        <v>44793</v>
      </c>
      <c r="AC9002" s="89">
        <v>618</v>
      </c>
      <c r="AI9002" s="89">
        <v>678.23658499999999</v>
      </c>
    </row>
    <row r="9003" spans="1:35" s="89" customFormat="1" x14ac:dyDescent="0.45">
      <c r="A9003" s="89" t="s">
        <v>86</v>
      </c>
      <c r="B9003" s="89" t="s">
        <v>87</v>
      </c>
      <c r="C9003" s="89" t="s">
        <v>47</v>
      </c>
      <c r="D9003" s="90">
        <v>44794</v>
      </c>
      <c r="AC9003" s="89">
        <v>618</v>
      </c>
      <c r="AI9003" s="89">
        <v>678.23658499999999</v>
      </c>
    </row>
    <row r="9004" spans="1:35" s="89" customFormat="1" x14ac:dyDescent="0.45">
      <c r="A9004" s="89" t="s">
        <v>86</v>
      </c>
      <c r="B9004" s="89" t="s">
        <v>87</v>
      </c>
      <c r="C9004" s="89" t="s">
        <v>47</v>
      </c>
      <c r="D9004" s="90">
        <v>44795</v>
      </c>
      <c r="AC9004" s="89">
        <v>618</v>
      </c>
      <c r="AI9004" s="89">
        <v>678.23658499999999</v>
      </c>
    </row>
    <row r="9005" spans="1:35" s="89" customFormat="1" x14ac:dyDescent="0.45">
      <c r="A9005" s="89" t="s">
        <v>86</v>
      </c>
      <c r="B9005" s="89" t="s">
        <v>87</v>
      </c>
      <c r="C9005" s="89" t="s">
        <v>47</v>
      </c>
      <c r="D9005" s="90">
        <v>44796</v>
      </c>
      <c r="AC9005" s="89">
        <v>618</v>
      </c>
      <c r="AI9005" s="89">
        <v>678.23658499999999</v>
      </c>
    </row>
    <row r="9006" spans="1:35" s="89" customFormat="1" x14ac:dyDescent="0.45">
      <c r="A9006" s="89" t="s">
        <v>86</v>
      </c>
      <c r="B9006" s="89" t="s">
        <v>87</v>
      </c>
      <c r="C9006" s="89" t="s">
        <v>47</v>
      </c>
      <c r="D9006" s="90">
        <v>44797</v>
      </c>
      <c r="AC9006" s="89">
        <v>618</v>
      </c>
      <c r="AI9006" s="89">
        <v>678.23658499999999</v>
      </c>
    </row>
    <row r="9007" spans="1:35" s="89" customFormat="1" x14ac:dyDescent="0.45">
      <c r="A9007" s="89" t="s">
        <v>86</v>
      </c>
      <c r="B9007" s="89" t="s">
        <v>87</v>
      </c>
      <c r="C9007" s="89" t="s">
        <v>47</v>
      </c>
      <c r="D9007" s="90">
        <v>44798</v>
      </c>
      <c r="AC9007" s="89">
        <v>618</v>
      </c>
      <c r="AI9007" s="89">
        <v>678.23658499999999</v>
      </c>
    </row>
    <row r="9008" spans="1:35" s="89" customFormat="1" x14ac:dyDescent="0.45">
      <c r="A9008" s="89" t="s">
        <v>86</v>
      </c>
      <c r="B9008" s="89" t="s">
        <v>87</v>
      </c>
      <c r="C9008" s="89" t="s">
        <v>47</v>
      </c>
      <c r="D9008" s="90">
        <v>44799</v>
      </c>
      <c r="AC9008" s="89">
        <v>618</v>
      </c>
      <c r="AI9008" s="89">
        <v>678.23658499999999</v>
      </c>
    </row>
    <row r="9009" spans="1:35" s="89" customFormat="1" x14ac:dyDescent="0.45">
      <c r="A9009" s="89" t="s">
        <v>86</v>
      </c>
      <c r="B9009" s="89" t="s">
        <v>87</v>
      </c>
      <c r="C9009" s="89" t="s">
        <v>47</v>
      </c>
      <c r="D9009" s="90">
        <v>44800</v>
      </c>
      <c r="AC9009" s="89">
        <v>618</v>
      </c>
      <c r="AI9009" s="89">
        <v>678.23658499999999</v>
      </c>
    </row>
    <row r="9010" spans="1:35" s="89" customFormat="1" x14ac:dyDescent="0.45">
      <c r="A9010" s="89" t="s">
        <v>86</v>
      </c>
      <c r="B9010" s="89" t="s">
        <v>87</v>
      </c>
      <c r="C9010" s="89" t="s">
        <v>47</v>
      </c>
      <c r="D9010" s="90">
        <v>44801</v>
      </c>
      <c r="AC9010" s="89">
        <v>618</v>
      </c>
      <c r="AI9010" s="89">
        <v>678.23658499999999</v>
      </c>
    </row>
    <row r="9011" spans="1:35" s="89" customFormat="1" x14ac:dyDescent="0.45">
      <c r="A9011" s="89" t="s">
        <v>86</v>
      </c>
      <c r="B9011" s="89" t="s">
        <v>87</v>
      </c>
      <c r="C9011" s="89" t="s">
        <v>47</v>
      </c>
      <c r="D9011" s="90">
        <v>44802</v>
      </c>
      <c r="AC9011" s="89">
        <v>618</v>
      </c>
      <c r="AI9011" s="89">
        <v>678.23658499999999</v>
      </c>
    </row>
    <row r="9012" spans="1:35" s="89" customFormat="1" x14ac:dyDescent="0.45">
      <c r="A9012" s="89" t="s">
        <v>86</v>
      </c>
      <c r="B9012" s="89" t="s">
        <v>87</v>
      </c>
      <c r="C9012" s="89" t="s">
        <v>47</v>
      </c>
      <c r="D9012" s="90">
        <v>44803</v>
      </c>
      <c r="AC9012" s="89">
        <v>618</v>
      </c>
      <c r="AI9012" s="89">
        <v>678.23658499999999</v>
      </c>
    </row>
    <row r="9013" spans="1:35" s="89" customFormat="1" x14ac:dyDescent="0.45">
      <c r="A9013" s="89" t="s">
        <v>86</v>
      </c>
      <c r="B9013" s="89" t="s">
        <v>87</v>
      </c>
      <c r="C9013" s="89" t="s">
        <v>47</v>
      </c>
      <c r="D9013" s="90">
        <v>44804</v>
      </c>
      <c r="AC9013" s="89">
        <v>618</v>
      </c>
      <c r="AI9013" s="89">
        <v>678.23658499999999</v>
      </c>
    </row>
    <row r="9014" spans="1:35" s="89" customFormat="1" x14ac:dyDescent="0.45">
      <c r="A9014" s="89" t="s">
        <v>86</v>
      </c>
      <c r="B9014" s="89" t="s">
        <v>87</v>
      </c>
      <c r="C9014" s="89" t="s">
        <v>47</v>
      </c>
      <c r="D9014" s="90">
        <v>44805</v>
      </c>
      <c r="AC9014" s="89">
        <v>618</v>
      </c>
      <c r="AI9014" s="89">
        <v>678.23658499999999</v>
      </c>
    </row>
    <row r="9015" spans="1:35" s="89" customFormat="1" x14ac:dyDescent="0.45">
      <c r="A9015" s="89" t="s">
        <v>86</v>
      </c>
      <c r="B9015" s="89" t="s">
        <v>87</v>
      </c>
      <c r="C9015" s="89" t="s">
        <v>47</v>
      </c>
      <c r="D9015" s="90">
        <v>44806</v>
      </c>
      <c r="AC9015" s="89">
        <v>618</v>
      </c>
      <c r="AI9015" s="89">
        <v>678.23658499999999</v>
      </c>
    </row>
    <row r="9016" spans="1:35" s="89" customFormat="1" x14ac:dyDescent="0.45">
      <c r="A9016" s="89" t="s">
        <v>86</v>
      </c>
      <c r="B9016" s="89" t="s">
        <v>87</v>
      </c>
      <c r="C9016" s="89" t="s">
        <v>47</v>
      </c>
      <c r="D9016" s="90">
        <v>44807</v>
      </c>
      <c r="AC9016" s="89">
        <v>618</v>
      </c>
      <c r="AI9016" s="89">
        <v>678.23658499999999</v>
      </c>
    </row>
    <row r="9017" spans="1:35" s="89" customFormat="1" x14ac:dyDescent="0.45">
      <c r="A9017" s="89" t="s">
        <v>86</v>
      </c>
      <c r="B9017" s="89" t="s">
        <v>87</v>
      </c>
      <c r="C9017" s="89" t="s">
        <v>47</v>
      </c>
      <c r="D9017" s="90">
        <v>44808</v>
      </c>
      <c r="AC9017" s="89">
        <v>618</v>
      </c>
      <c r="AI9017" s="89">
        <v>678.23658499999999</v>
      </c>
    </row>
    <row r="9018" spans="1:35" s="89" customFormat="1" x14ac:dyDescent="0.45">
      <c r="A9018" s="89" t="s">
        <v>86</v>
      </c>
      <c r="B9018" s="89" t="s">
        <v>87</v>
      </c>
      <c r="C9018" s="89" t="s">
        <v>47</v>
      </c>
      <c r="D9018" s="90">
        <v>44809</v>
      </c>
      <c r="AC9018" s="89">
        <v>618</v>
      </c>
      <c r="AI9018" s="89">
        <v>678.23658499999999</v>
      </c>
    </row>
    <row r="9019" spans="1:35" s="89" customFormat="1" x14ac:dyDescent="0.45">
      <c r="A9019" s="89" t="s">
        <v>86</v>
      </c>
      <c r="B9019" s="89" t="s">
        <v>87</v>
      </c>
      <c r="C9019" s="89" t="s">
        <v>47</v>
      </c>
      <c r="D9019" s="90">
        <v>44810</v>
      </c>
      <c r="AC9019" s="89">
        <v>618</v>
      </c>
      <c r="AI9019" s="89">
        <v>678.23658499999999</v>
      </c>
    </row>
    <row r="9020" spans="1:35" s="89" customFormat="1" x14ac:dyDescent="0.45">
      <c r="A9020" s="89" t="s">
        <v>86</v>
      </c>
      <c r="B9020" s="89" t="s">
        <v>87</v>
      </c>
      <c r="C9020" s="89" t="s">
        <v>47</v>
      </c>
      <c r="D9020" s="90">
        <v>44811</v>
      </c>
      <c r="AC9020" s="89">
        <v>618</v>
      </c>
      <c r="AI9020" s="89">
        <v>678.23658499999999</v>
      </c>
    </row>
    <row r="9021" spans="1:35" s="89" customFormat="1" x14ac:dyDescent="0.45">
      <c r="A9021" s="89" t="s">
        <v>86</v>
      </c>
      <c r="B9021" s="89" t="s">
        <v>87</v>
      </c>
      <c r="C9021" s="89" t="s">
        <v>47</v>
      </c>
      <c r="D9021" s="90">
        <v>44812</v>
      </c>
      <c r="AC9021" s="89">
        <v>618</v>
      </c>
      <c r="AI9021" s="89">
        <v>678.23658499999999</v>
      </c>
    </row>
    <row r="9022" spans="1:35" s="89" customFormat="1" x14ac:dyDescent="0.45">
      <c r="A9022" s="89" t="s">
        <v>86</v>
      </c>
      <c r="B9022" s="89" t="s">
        <v>87</v>
      </c>
      <c r="C9022" s="89" t="s">
        <v>47</v>
      </c>
      <c r="D9022" s="90">
        <v>44813</v>
      </c>
      <c r="AC9022" s="89">
        <v>618</v>
      </c>
      <c r="AI9022" s="89">
        <v>678.23658499999999</v>
      </c>
    </row>
    <row r="9023" spans="1:35" s="89" customFormat="1" x14ac:dyDescent="0.45">
      <c r="A9023" s="89" t="s">
        <v>86</v>
      </c>
      <c r="B9023" s="89" t="s">
        <v>87</v>
      </c>
      <c r="C9023" s="89" t="s">
        <v>47</v>
      </c>
      <c r="D9023" s="90">
        <v>44814</v>
      </c>
      <c r="AC9023" s="89">
        <v>618</v>
      </c>
      <c r="AI9023" s="89">
        <v>678.23658499999999</v>
      </c>
    </row>
    <row r="9024" spans="1:35" s="89" customFormat="1" x14ac:dyDescent="0.45">
      <c r="A9024" s="89" t="s">
        <v>86</v>
      </c>
      <c r="B9024" s="89" t="s">
        <v>87</v>
      </c>
      <c r="C9024" s="89" t="s">
        <v>47</v>
      </c>
      <c r="D9024" s="90">
        <v>44815</v>
      </c>
      <c r="AC9024" s="89">
        <v>618</v>
      </c>
      <c r="AI9024" s="89">
        <v>678.23658499999999</v>
      </c>
    </row>
    <row r="9025" spans="1:35" s="89" customFormat="1" x14ac:dyDescent="0.45">
      <c r="A9025" s="89" t="s">
        <v>86</v>
      </c>
      <c r="B9025" s="89" t="s">
        <v>87</v>
      </c>
      <c r="C9025" s="89" t="s">
        <v>47</v>
      </c>
      <c r="D9025" s="90">
        <v>44816</v>
      </c>
      <c r="AC9025" s="89">
        <v>618</v>
      </c>
      <c r="AI9025" s="89">
        <v>678.23658499999999</v>
      </c>
    </row>
    <row r="9026" spans="1:35" s="89" customFormat="1" x14ac:dyDescent="0.45">
      <c r="A9026" s="89" t="s">
        <v>86</v>
      </c>
      <c r="B9026" s="89" t="s">
        <v>87</v>
      </c>
      <c r="C9026" s="89" t="s">
        <v>47</v>
      </c>
      <c r="D9026" s="90">
        <v>44817</v>
      </c>
      <c r="AC9026" s="89">
        <v>618</v>
      </c>
      <c r="AI9026" s="89">
        <v>678.23658499999999</v>
      </c>
    </row>
    <row r="9027" spans="1:35" s="89" customFormat="1" x14ac:dyDescent="0.45">
      <c r="A9027" s="89" t="s">
        <v>86</v>
      </c>
      <c r="B9027" s="89" t="s">
        <v>87</v>
      </c>
      <c r="C9027" s="89" t="s">
        <v>47</v>
      </c>
      <c r="D9027" s="90">
        <v>44818</v>
      </c>
      <c r="AC9027" s="89">
        <v>618</v>
      </c>
      <c r="AI9027" s="89">
        <v>678.23658499999999</v>
      </c>
    </row>
    <row r="9028" spans="1:35" s="89" customFormat="1" x14ac:dyDescent="0.45">
      <c r="A9028" s="89" t="s">
        <v>86</v>
      </c>
      <c r="B9028" s="89" t="s">
        <v>87</v>
      </c>
      <c r="C9028" s="89" t="s">
        <v>47</v>
      </c>
      <c r="D9028" s="90">
        <v>44819</v>
      </c>
      <c r="AC9028" s="89">
        <v>618</v>
      </c>
      <c r="AI9028" s="89">
        <v>678.23658499999999</v>
      </c>
    </row>
    <row r="9029" spans="1:35" s="89" customFormat="1" x14ac:dyDescent="0.45">
      <c r="A9029" s="89" t="s">
        <v>86</v>
      </c>
      <c r="B9029" s="89" t="s">
        <v>87</v>
      </c>
      <c r="C9029" s="89" t="s">
        <v>47</v>
      </c>
      <c r="D9029" s="90">
        <v>44820</v>
      </c>
      <c r="AC9029" s="89">
        <v>618</v>
      </c>
      <c r="AI9029" s="89">
        <v>678.23658499999999</v>
      </c>
    </row>
    <row r="9030" spans="1:35" s="89" customFormat="1" x14ac:dyDescent="0.45">
      <c r="A9030" s="89" t="s">
        <v>86</v>
      </c>
      <c r="B9030" s="89" t="s">
        <v>87</v>
      </c>
      <c r="C9030" s="89" t="s">
        <v>47</v>
      </c>
      <c r="D9030" s="90">
        <v>44821</v>
      </c>
      <c r="AC9030" s="89">
        <v>618</v>
      </c>
      <c r="AI9030" s="89">
        <v>678.23658499999999</v>
      </c>
    </row>
    <row r="9031" spans="1:35" s="89" customFormat="1" x14ac:dyDescent="0.45">
      <c r="A9031" s="89" t="s">
        <v>86</v>
      </c>
      <c r="B9031" s="89" t="s">
        <v>87</v>
      </c>
      <c r="C9031" s="89" t="s">
        <v>47</v>
      </c>
      <c r="D9031" s="90">
        <v>44822</v>
      </c>
      <c r="AC9031" s="89">
        <v>618</v>
      </c>
      <c r="AI9031" s="89">
        <v>678.23658499999999</v>
      </c>
    </row>
    <row r="9032" spans="1:35" s="89" customFormat="1" x14ac:dyDescent="0.45">
      <c r="A9032" s="89" t="s">
        <v>86</v>
      </c>
      <c r="B9032" s="89" t="s">
        <v>87</v>
      </c>
      <c r="C9032" s="89" t="s">
        <v>47</v>
      </c>
      <c r="D9032" s="90">
        <v>44823</v>
      </c>
      <c r="AC9032" s="89">
        <v>618</v>
      </c>
      <c r="AI9032" s="89">
        <v>678.23658499999999</v>
      </c>
    </row>
    <row r="9033" spans="1:35" s="89" customFormat="1" x14ac:dyDescent="0.45">
      <c r="A9033" s="89" t="s">
        <v>86</v>
      </c>
      <c r="B9033" s="89" t="s">
        <v>87</v>
      </c>
      <c r="C9033" s="89" t="s">
        <v>47</v>
      </c>
      <c r="D9033" s="90">
        <v>44824</v>
      </c>
      <c r="AC9033" s="89">
        <v>618</v>
      </c>
      <c r="AI9033" s="89">
        <v>678.23658499999999</v>
      </c>
    </row>
    <row r="9034" spans="1:35" s="89" customFormat="1" x14ac:dyDescent="0.45">
      <c r="A9034" s="89" t="s">
        <v>86</v>
      </c>
      <c r="B9034" s="89" t="s">
        <v>87</v>
      </c>
      <c r="C9034" s="89" t="s">
        <v>47</v>
      </c>
      <c r="D9034" s="90">
        <v>44825</v>
      </c>
      <c r="AC9034" s="89">
        <v>618</v>
      </c>
      <c r="AI9034" s="89">
        <v>678.23658499999999</v>
      </c>
    </row>
    <row r="9035" spans="1:35" s="89" customFormat="1" x14ac:dyDescent="0.45">
      <c r="A9035" s="89" t="s">
        <v>86</v>
      </c>
      <c r="B9035" s="89" t="s">
        <v>87</v>
      </c>
      <c r="C9035" s="89" t="s">
        <v>47</v>
      </c>
      <c r="D9035" s="90">
        <v>44826</v>
      </c>
      <c r="AC9035" s="89">
        <v>618</v>
      </c>
      <c r="AI9035" s="89">
        <v>678.23658499999999</v>
      </c>
    </row>
    <row r="9036" spans="1:35" s="89" customFormat="1" x14ac:dyDescent="0.45">
      <c r="A9036" s="89" t="s">
        <v>86</v>
      </c>
      <c r="B9036" s="89" t="s">
        <v>87</v>
      </c>
      <c r="C9036" s="89" t="s">
        <v>47</v>
      </c>
      <c r="D9036" s="90">
        <v>44827</v>
      </c>
      <c r="AC9036" s="89">
        <v>618</v>
      </c>
      <c r="AI9036" s="89">
        <v>678.23658499999999</v>
      </c>
    </row>
    <row r="9037" spans="1:35" s="89" customFormat="1" x14ac:dyDescent="0.45">
      <c r="A9037" s="89" t="s">
        <v>86</v>
      </c>
      <c r="B9037" s="89" t="s">
        <v>87</v>
      </c>
      <c r="C9037" s="89" t="s">
        <v>47</v>
      </c>
      <c r="D9037" s="90">
        <v>44828</v>
      </c>
      <c r="AC9037" s="89">
        <v>618</v>
      </c>
      <c r="AI9037" s="89">
        <v>678.23658499999999</v>
      </c>
    </row>
    <row r="9038" spans="1:35" s="89" customFormat="1" x14ac:dyDescent="0.45">
      <c r="A9038" s="89" t="s">
        <v>86</v>
      </c>
      <c r="B9038" s="89" t="s">
        <v>87</v>
      </c>
      <c r="C9038" s="89" t="s">
        <v>47</v>
      </c>
      <c r="D9038" s="90">
        <v>44829</v>
      </c>
      <c r="AC9038" s="89">
        <v>618</v>
      </c>
      <c r="AI9038" s="89">
        <v>678.23658499999999</v>
      </c>
    </row>
    <row r="9039" spans="1:35" s="89" customFormat="1" x14ac:dyDescent="0.45">
      <c r="A9039" s="89" t="s">
        <v>86</v>
      </c>
      <c r="B9039" s="89" t="s">
        <v>87</v>
      </c>
      <c r="C9039" s="89" t="s">
        <v>47</v>
      </c>
      <c r="D9039" s="90">
        <v>44830</v>
      </c>
      <c r="AC9039" s="89">
        <v>618</v>
      </c>
      <c r="AI9039" s="89">
        <v>678.23658499999999</v>
      </c>
    </row>
    <row r="9040" spans="1:35" s="89" customFormat="1" x14ac:dyDescent="0.45">
      <c r="A9040" s="89" t="s">
        <v>86</v>
      </c>
      <c r="B9040" s="89" t="s">
        <v>87</v>
      </c>
      <c r="C9040" s="89" t="s">
        <v>47</v>
      </c>
      <c r="D9040" s="90">
        <v>44831</v>
      </c>
      <c r="AC9040" s="89">
        <v>618</v>
      </c>
      <c r="AI9040" s="89">
        <v>678.23658499999999</v>
      </c>
    </row>
    <row r="9041" spans="1:35" s="89" customFormat="1" x14ac:dyDescent="0.45">
      <c r="A9041" s="89" t="s">
        <v>86</v>
      </c>
      <c r="B9041" s="89" t="s">
        <v>87</v>
      </c>
      <c r="C9041" s="89" t="s">
        <v>47</v>
      </c>
      <c r="D9041" s="90">
        <v>44832</v>
      </c>
      <c r="AC9041" s="89">
        <v>618</v>
      </c>
      <c r="AI9041" s="89">
        <v>678.23658499999999</v>
      </c>
    </row>
    <row r="9042" spans="1:35" s="89" customFormat="1" x14ac:dyDescent="0.45">
      <c r="A9042" s="89" t="s">
        <v>86</v>
      </c>
      <c r="B9042" s="89" t="s">
        <v>87</v>
      </c>
      <c r="C9042" s="89" t="s">
        <v>47</v>
      </c>
      <c r="D9042" s="90">
        <v>44833</v>
      </c>
      <c r="AC9042" s="89">
        <v>618</v>
      </c>
      <c r="AI9042" s="89">
        <v>678.23658499999999</v>
      </c>
    </row>
    <row r="9043" spans="1:35" s="89" customFormat="1" x14ac:dyDescent="0.45">
      <c r="A9043" s="89" t="s">
        <v>86</v>
      </c>
      <c r="B9043" s="89" t="s">
        <v>87</v>
      </c>
      <c r="C9043" s="89" t="s">
        <v>47</v>
      </c>
      <c r="D9043" s="90">
        <v>44834</v>
      </c>
      <c r="AC9043" s="89">
        <v>618</v>
      </c>
      <c r="AI9043" s="89">
        <v>678.23658499999999</v>
      </c>
    </row>
    <row r="9044" spans="1:35" s="89" customFormat="1" x14ac:dyDescent="0.45">
      <c r="A9044" s="89" t="s">
        <v>86</v>
      </c>
      <c r="B9044" s="89" t="s">
        <v>87</v>
      </c>
      <c r="C9044" s="89" t="s">
        <v>47</v>
      </c>
      <c r="D9044" s="90">
        <v>44835</v>
      </c>
      <c r="AC9044" s="89">
        <v>618</v>
      </c>
      <c r="AI9044" s="89">
        <v>678.23658499999999</v>
      </c>
    </row>
    <row r="9045" spans="1:35" s="89" customFormat="1" x14ac:dyDescent="0.45">
      <c r="A9045" s="89" t="s">
        <v>86</v>
      </c>
      <c r="B9045" s="89" t="s">
        <v>87</v>
      </c>
      <c r="C9045" s="89" t="s">
        <v>47</v>
      </c>
      <c r="D9045" s="90">
        <v>44836</v>
      </c>
      <c r="AC9045" s="89">
        <v>618</v>
      </c>
      <c r="AI9045" s="89">
        <v>678.23658499999999</v>
      </c>
    </row>
    <row r="9046" spans="1:35" s="89" customFormat="1" x14ac:dyDescent="0.45">
      <c r="A9046" s="89" t="s">
        <v>86</v>
      </c>
      <c r="B9046" s="89" t="s">
        <v>87</v>
      </c>
      <c r="C9046" s="89" t="s">
        <v>47</v>
      </c>
      <c r="D9046" s="90">
        <v>44837</v>
      </c>
      <c r="AC9046" s="89">
        <v>618</v>
      </c>
      <c r="AI9046" s="89">
        <v>678.23658499999999</v>
      </c>
    </row>
    <row r="9047" spans="1:35" s="89" customFormat="1" x14ac:dyDescent="0.45">
      <c r="A9047" s="89" t="s">
        <v>86</v>
      </c>
      <c r="B9047" s="89" t="s">
        <v>87</v>
      </c>
      <c r="C9047" s="89" t="s">
        <v>47</v>
      </c>
      <c r="D9047" s="90">
        <v>44838</v>
      </c>
      <c r="AC9047" s="89">
        <v>618</v>
      </c>
      <c r="AI9047" s="89">
        <v>678.23658499999999</v>
      </c>
    </row>
    <row r="9048" spans="1:35" s="89" customFormat="1" x14ac:dyDescent="0.45">
      <c r="A9048" s="89" t="s">
        <v>86</v>
      </c>
      <c r="B9048" s="89" t="s">
        <v>87</v>
      </c>
      <c r="C9048" s="89" t="s">
        <v>47</v>
      </c>
      <c r="D9048" s="90">
        <v>44839</v>
      </c>
      <c r="AC9048" s="89">
        <v>618</v>
      </c>
      <c r="AI9048" s="89">
        <v>678.23658499999999</v>
      </c>
    </row>
    <row r="9049" spans="1:35" s="89" customFormat="1" x14ac:dyDescent="0.45">
      <c r="A9049" s="89" t="s">
        <v>86</v>
      </c>
      <c r="B9049" s="89" t="s">
        <v>87</v>
      </c>
      <c r="C9049" s="89" t="s">
        <v>47</v>
      </c>
      <c r="D9049" s="90">
        <v>44840</v>
      </c>
      <c r="AC9049" s="89">
        <v>618</v>
      </c>
      <c r="AI9049" s="89">
        <v>678.23658499999999</v>
      </c>
    </row>
    <row r="9050" spans="1:35" s="89" customFormat="1" x14ac:dyDescent="0.45">
      <c r="A9050" s="89" t="s">
        <v>86</v>
      </c>
      <c r="B9050" s="89" t="s">
        <v>87</v>
      </c>
      <c r="C9050" s="89" t="s">
        <v>47</v>
      </c>
      <c r="D9050" s="90">
        <v>44841</v>
      </c>
      <c r="AC9050" s="89">
        <v>618</v>
      </c>
      <c r="AI9050" s="89">
        <v>678.23658499999999</v>
      </c>
    </row>
    <row r="9051" spans="1:35" s="89" customFormat="1" x14ac:dyDescent="0.45">
      <c r="A9051" s="89" t="s">
        <v>86</v>
      </c>
      <c r="B9051" s="89" t="s">
        <v>87</v>
      </c>
      <c r="C9051" s="89" t="s">
        <v>47</v>
      </c>
      <c r="D9051" s="90">
        <v>44842</v>
      </c>
      <c r="AC9051" s="89">
        <v>618</v>
      </c>
      <c r="AI9051" s="89">
        <v>678.23658499999999</v>
      </c>
    </row>
    <row r="9052" spans="1:35" s="89" customFormat="1" x14ac:dyDescent="0.45">
      <c r="A9052" s="89" t="s">
        <v>86</v>
      </c>
      <c r="B9052" s="89" t="s">
        <v>87</v>
      </c>
      <c r="C9052" s="89" t="s">
        <v>47</v>
      </c>
      <c r="D9052" s="90">
        <v>44843</v>
      </c>
      <c r="AC9052" s="89">
        <v>618</v>
      </c>
      <c r="AI9052" s="89">
        <v>678.23658499999999</v>
      </c>
    </row>
    <row r="9053" spans="1:35" s="89" customFormat="1" x14ac:dyDescent="0.45">
      <c r="A9053" s="89" t="s">
        <v>86</v>
      </c>
      <c r="B9053" s="89" t="s">
        <v>87</v>
      </c>
      <c r="C9053" s="89" t="s">
        <v>47</v>
      </c>
      <c r="D9053" s="90">
        <v>44844</v>
      </c>
      <c r="AC9053" s="89">
        <v>618</v>
      </c>
      <c r="AI9053" s="89">
        <v>678.23658499999999</v>
      </c>
    </row>
    <row r="9054" spans="1:35" s="89" customFormat="1" x14ac:dyDescent="0.45">
      <c r="A9054" s="89" t="s">
        <v>86</v>
      </c>
      <c r="B9054" s="89" t="s">
        <v>87</v>
      </c>
      <c r="C9054" s="89" t="s">
        <v>47</v>
      </c>
      <c r="D9054" s="90">
        <v>44845</v>
      </c>
      <c r="AC9054" s="89">
        <v>618</v>
      </c>
      <c r="AI9054" s="89">
        <v>678.23658499999999</v>
      </c>
    </row>
    <row r="9055" spans="1:35" s="89" customFormat="1" x14ac:dyDescent="0.45">
      <c r="A9055" s="89" t="s">
        <v>86</v>
      </c>
      <c r="B9055" s="89" t="s">
        <v>87</v>
      </c>
      <c r="C9055" s="89" t="s">
        <v>47</v>
      </c>
      <c r="D9055" s="90">
        <v>44846</v>
      </c>
      <c r="AC9055" s="89">
        <v>618</v>
      </c>
      <c r="AI9055" s="89">
        <v>678.23658499999999</v>
      </c>
    </row>
    <row r="9056" spans="1:35" s="89" customFormat="1" x14ac:dyDescent="0.45">
      <c r="A9056" s="89" t="s">
        <v>86</v>
      </c>
      <c r="B9056" s="89" t="s">
        <v>87</v>
      </c>
      <c r="C9056" s="89" t="s">
        <v>47</v>
      </c>
      <c r="D9056" s="90">
        <v>44847</v>
      </c>
      <c r="AC9056" s="89">
        <v>618</v>
      </c>
      <c r="AI9056" s="89">
        <v>678.23658499999999</v>
      </c>
    </row>
    <row r="9057" spans="1:35" s="89" customFormat="1" x14ac:dyDescent="0.45">
      <c r="A9057" s="89" t="s">
        <v>86</v>
      </c>
      <c r="B9057" s="89" t="s">
        <v>87</v>
      </c>
      <c r="C9057" s="89" t="s">
        <v>47</v>
      </c>
      <c r="D9057" s="90">
        <v>44848</v>
      </c>
      <c r="AC9057" s="89">
        <v>618</v>
      </c>
      <c r="AI9057" s="89">
        <v>678.23658499999999</v>
      </c>
    </row>
    <row r="9058" spans="1:35" s="89" customFormat="1" x14ac:dyDescent="0.45">
      <c r="A9058" s="89" t="s">
        <v>86</v>
      </c>
      <c r="B9058" s="89" t="s">
        <v>87</v>
      </c>
      <c r="C9058" s="89" t="s">
        <v>47</v>
      </c>
      <c r="D9058" s="90">
        <v>44849</v>
      </c>
      <c r="AC9058" s="89">
        <v>618</v>
      </c>
      <c r="AI9058" s="89">
        <v>678.23658499999999</v>
      </c>
    </row>
    <row r="9059" spans="1:35" s="89" customFormat="1" x14ac:dyDescent="0.45">
      <c r="A9059" s="89" t="s">
        <v>86</v>
      </c>
      <c r="B9059" s="89" t="s">
        <v>87</v>
      </c>
      <c r="C9059" s="89" t="s">
        <v>47</v>
      </c>
      <c r="D9059" s="90">
        <v>44850</v>
      </c>
      <c r="AC9059" s="89">
        <v>618</v>
      </c>
      <c r="AI9059" s="89">
        <v>678.23658499999999</v>
      </c>
    </row>
    <row r="9060" spans="1:35" s="89" customFormat="1" x14ac:dyDescent="0.45">
      <c r="A9060" s="89" t="s">
        <v>86</v>
      </c>
      <c r="B9060" s="89" t="s">
        <v>87</v>
      </c>
      <c r="C9060" s="89" t="s">
        <v>47</v>
      </c>
      <c r="D9060" s="90">
        <v>44851</v>
      </c>
      <c r="AC9060" s="89">
        <v>618</v>
      </c>
      <c r="AI9060" s="89">
        <v>678.23658499999999</v>
      </c>
    </row>
    <row r="9061" spans="1:35" s="89" customFormat="1" x14ac:dyDescent="0.45">
      <c r="A9061" s="89" t="s">
        <v>86</v>
      </c>
      <c r="B9061" s="89" t="s">
        <v>87</v>
      </c>
      <c r="C9061" s="89" t="s">
        <v>47</v>
      </c>
      <c r="D9061" s="90">
        <v>44852</v>
      </c>
      <c r="AC9061" s="89">
        <v>618</v>
      </c>
      <c r="AI9061" s="89">
        <v>678.23658499999999</v>
      </c>
    </row>
    <row r="9062" spans="1:35" s="89" customFormat="1" x14ac:dyDescent="0.45">
      <c r="A9062" s="89" t="s">
        <v>86</v>
      </c>
      <c r="B9062" s="89" t="s">
        <v>87</v>
      </c>
      <c r="C9062" s="89" t="s">
        <v>47</v>
      </c>
      <c r="D9062" s="90">
        <v>44853</v>
      </c>
      <c r="AC9062" s="89">
        <v>618</v>
      </c>
      <c r="AI9062" s="89">
        <v>678.23658499999999</v>
      </c>
    </row>
    <row r="9063" spans="1:35" s="89" customFormat="1" x14ac:dyDescent="0.45">
      <c r="A9063" s="89" t="s">
        <v>86</v>
      </c>
      <c r="B9063" s="89" t="s">
        <v>87</v>
      </c>
      <c r="C9063" s="89" t="s">
        <v>47</v>
      </c>
      <c r="D9063" s="90">
        <v>44854</v>
      </c>
      <c r="AC9063" s="89">
        <v>618</v>
      </c>
      <c r="AI9063" s="89">
        <v>678.23658499999999</v>
      </c>
    </row>
    <row r="9064" spans="1:35" s="89" customFormat="1" x14ac:dyDescent="0.45">
      <c r="A9064" s="89" t="s">
        <v>86</v>
      </c>
      <c r="B9064" s="89" t="s">
        <v>87</v>
      </c>
      <c r="C9064" s="89" t="s">
        <v>47</v>
      </c>
      <c r="D9064" s="90">
        <v>44855</v>
      </c>
      <c r="AC9064" s="89">
        <v>618</v>
      </c>
      <c r="AI9064" s="89">
        <v>678.23658499999999</v>
      </c>
    </row>
    <row r="9065" spans="1:35" s="89" customFormat="1" x14ac:dyDescent="0.45">
      <c r="A9065" s="89" t="s">
        <v>86</v>
      </c>
      <c r="B9065" s="89" t="s">
        <v>87</v>
      </c>
      <c r="C9065" s="89" t="s">
        <v>47</v>
      </c>
      <c r="D9065" s="90">
        <v>44856</v>
      </c>
      <c r="AC9065" s="89">
        <v>618</v>
      </c>
      <c r="AI9065" s="89">
        <v>678.23658499999999</v>
      </c>
    </row>
    <row r="9066" spans="1:35" s="89" customFormat="1" x14ac:dyDescent="0.45">
      <c r="A9066" s="89" t="s">
        <v>86</v>
      </c>
      <c r="B9066" s="89" t="s">
        <v>87</v>
      </c>
      <c r="C9066" s="89" t="s">
        <v>47</v>
      </c>
      <c r="D9066" s="90">
        <v>44857</v>
      </c>
      <c r="AC9066" s="89">
        <v>618</v>
      </c>
      <c r="AI9066" s="89">
        <v>678.23658499999999</v>
      </c>
    </row>
    <row r="9067" spans="1:35" s="89" customFormat="1" x14ac:dyDescent="0.45">
      <c r="A9067" s="89" t="s">
        <v>86</v>
      </c>
      <c r="B9067" s="89" t="s">
        <v>87</v>
      </c>
      <c r="C9067" s="89" t="s">
        <v>47</v>
      </c>
      <c r="D9067" s="90">
        <v>44858</v>
      </c>
      <c r="AC9067" s="89">
        <v>618</v>
      </c>
      <c r="AI9067" s="89">
        <v>678.23658499999999</v>
      </c>
    </row>
    <row r="9068" spans="1:35" s="89" customFormat="1" x14ac:dyDescent="0.45">
      <c r="A9068" s="89" t="s">
        <v>86</v>
      </c>
      <c r="B9068" s="89" t="s">
        <v>87</v>
      </c>
      <c r="C9068" s="89" t="s">
        <v>47</v>
      </c>
      <c r="D9068" s="90">
        <v>44859</v>
      </c>
      <c r="AC9068" s="89">
        <v>618</v>
      </c>
      <c r="AI9068" s="89">
        <v>678.23658499999999</v>
      </c>
    </row>
    <row r="9069" spans="1:35" s="89" customFormat="1" x14ac:dyDescent="0.45">
      <c r="A9069" s="89" t="s">
        <v>86</v>
      </c>
      <c r="B9069" s="89" t="s">
        <v>87</v>
      </c>
      <c r="C9069" s="89" t="s">
        <v>47</v>
      </c>
      <c r="D9069" s="90">
        <v>44860</v>
      </c>
      <c r="AC9069" s="89">
        <v>618</v>
      </c>
      <c r="AI9069" s="89">
        <v>678.23658499999999</v>
      </c>
    </row>
    <row r="9070" spans="1:35" s="89" customFormat="1" x14ac:dyDescent="0.45">
      <c r="A9070" s="89" t="s">
        <v>86</v>
      </c>
      <c r="B9070" s="89" t="s">
        <v>87</v>
      </c>
      <c r="C9070" s="89" t="s">
        <v>47</v>
      </c>
      <c r="D9070" s="90">
        <v>44861</v>
      </c>
      <c r="AC9070" s="89">
        <v>618</v>
      </c>
      <c r="AI9070" s="89">
        <v>678.23658499999999</v>
      </c>
    </row>
    <row r="9071" spans="1:35" s="89" customFormat="1" x14ac:dyDescent="0.45">
      <c r="A9071" s="89" t="s">
        <v>86</v>
      </c>
      <c r="B9071" s="89" t="s">
        <v>87</v>
      </c>
      <c r="C9071" s="89" t="s">
        <v>47</v>
      </c>
      <c r="D9071" s="90">
        <v>44862</v>
      </c>
      <c r="AC9071" s="89">
        <v>618</v>
      </c>
      <c r="AI9071" s="89">
        <v>678.23658499999999</v>
      </c>
    </row>
    <row r="9072" spans="1:35" s="89" customFormat="1" x14ac:dyDescent="0.45">
      <c r="A9072" s="89" t="s">
        <v>86</v>
      </c>
      <c r="B9072" s="89" t="s">
        <v>87</v>
      </c>
      <c r="C9072" s="89" t="s">
        <v>47</v>
      </c>
      <c r="D9072" s="90">
        <v>44863</v>
      </c>
      <c r="AC9072" s="89">
        <v>618</v>
      </c>
      <c r="AI9072" s="89">
        <v>678.23658499999999</v>
      </c>
    </row>
    <row r="9073" spans="1:35" s="89" customFormat="1" x14ac:dyDescent="0.45">
      <c r="A9073" s="89" t="s">
        <v>86</v>
      </c>
      <c r="B9073" s="89" t="s">
        <v>87</v>
      </c>
      <c r="C9073" s="89" t="s">
        <v>47</v>
      </c>
      <c r="D9073" s="90">
        <v>44864</v>
      </c>
      <c r="AC9073" s="89">
        <v>618</v>
      </c>
      <c r="AI9073" s="89">
        <v>678.23658499999999</v>
      </c>
    </row>
    <row r="9074" spans="1:35" s="89" customFormat="1" x14ac:dyDescent="0.45">
      <c r="A9074" s="89" t="s">
        <v>86</v>
      </c>
      <c r="B9074" s="89" t="s">
        <v>87</v>
      </c>
      <c r="C9074" s="89" t="s">
        <v>47</v>
      </c>
      <c r="D9074" s="90">
        <v>44865</v>
      </c>
      <c r="AC9074" s="89">
        <v>618</v>
      </c>
      <c r="AI9074" s="89">
        <v>678.23658499999999</v>
      </c>
    </row>
    <row r="9075" spans="1:35" s="89" customFormat="1" x14ac:dyDescent="0.45">
      <c r="A9075" s="89" t="s">
        <v>86</v>
      </c>
      <c r="B9075" s="89" t="s">
        <v>87</v>
      </c>
      <c r="C9075" s="89" t="s">
        <v>47</v>
      </c>
      <c r="D9075" s="90">
        <v>44866</v>
      </c>
      <c r="AC9075" s="89">
        <v>618</v>
      </c>
      <c r="AI9075" s="89">
        <v>678.23658499999999</v>
      </c>
    </row>
    <row r="9076" spans="1:35" s="89" customFormat="1" x14ac:dyDescent="0.45">
      <c r="A9076" s="89" t="s">
        <v>86</v>
      </c>
      <c r="B9076" s="89" t="s">
        <v>87</v>
      </c>
      <c r="C9076" s="89" t="s">
        <v>47</v>
      </c>
      <c r="D9076" s="90">
        <v>44867</v>
      </c>
      <c r="AC9076" s="89">
        <v>618</v>
      </c>
      <c r="AI9076" s="89">
        <v>678.23658499999999</v>
      </c>
    </row>
    <row r="9077" spans="1:35" s="89" customFormat="1" x14ac:dyDescent="0.45">
      <c r="A9077" s="89" t="s">
        <v>86</v>
      </c>
      <c r="B9077" s="89" t="s">
        <v>87</v>
      </c>
      <c r="C9077" s="89" t="s">
        <v>47</v>
      </c>
      <c r="D9077" s="90">
        <v>44868</v>
      </c>
      <c r="AC9077" s="89">
        <v>618</v>
      </c>
      <c r="AI9077" s="89">
        <v>678.23658499999999</v>
      </c>
    </row>
    <row r="9078" spans="1:35" s="89" customFormat="1" x14ac:dyDescent="0.45">
      <c r="A9078" s="89" t="s">
        <v>86</v>
      </c>
      <c r="B9078" s="89" t="s">
        <v>87</v>
      </c>
      <c r="C9078" s="89" t="s">
        <v>47</v>
      </c>
      <c r="D9078" s="90">
        <v>44869</v>
      </c>
      <c r="AC9078" s="89">
        <v>618</v>
      </c>
      <c r="AI9078" s="89">
        <v>678.23658499999999</v>
      </c>
    </row>
    <row r="9079" spans="1:35" s="89" customFormat="1" x14ac:dyDescent="0.45">
      <c r="A9079" s="89" t="s">
        <v>86</v>
      </c>
      <c r="B9079" s="89" t="s">
        <v>87</v>
      </c>
      <c r="C9079" s="89" t="s">
        <v>47</v>
      </c>
      <c r="D9079" s="90">
        <v>44870</v>
      </c>
      <c r="AC9079" s="89">
        <v>618</v>
      </c>
      <c r="AI9079" s="89">
        <v>678.23658499999999</v>
      </c>
    </row>
    <row r="9080" spans="1:35" s="89" customFormat="1" x14ac:dyDescent="0.45">
      <c r="A9080" s="89" t="s">
        <v>86</v>
      </c>
      <c r="B9080" s="89" t="s">
        <v>87</v>
      </c>
      <c r="C9080" s="89" t="s">
        <v>47</v>
      </c>
      <c r="D9080" s="90">
        <v>44871</v>
      </c>
      <c r="AC9080" s="89">
        <v>618</v>
      </c>
      <c r="AI9080" s="89">
        <v>678.23658499999999</v>
      </c>
    </row>
    <row r="9081" spans="1:35" s="89" customFormat="1" x14ac:dyDescent="0.45">
      <c r="A9081" s="89" t="s">
        <v>86</v>
      </c>
      <c r="B9081" s="89" t="s">
        <v>87</v>
      </c>
      <c r="C9081" s="89" t="s">
        <v>47</v>
      </c>
      <c r="D9081" s="90">
        <v>44872</v>
      </c>
      <c r="AC9081" s="89">
        <v>618</v>
      </c>
      <c r="AI9081" s="89">
        <v>678.23658499999999</v>
      </c>
    </row>
    <row r="9082" spans="1:35" s="89" customFormat="1" x14ac:dyDescent="0.45">
      <c r="A9082" s="89" t="s">
        <v>86</v>
      </c>
      <c r="B9082" s="89" t="s">
        <v>87</v>
      </c>
      <c r="C9082" s="89" t="s">
        <v>47</v>
      </c>
      <c r="D9082" s="90">
        <v>44873</v>
      </c>
      <c r="AC9082" s="89">
        <v>618</v>
      </c>
      <c r="AI9082" s="89">
        <v>678.23658499999999</v>
      </c>
    </row>
    <row r="9083" spans="1:35" s="89" customFormat="1" x14ac:dyDescent="0.45">
      <c r="A9083" s="89" t="s">
        <v>86</v>
      </c>
      <c r="B9083" s="89" t="s">
        <v>87</v>
      </c>
      <c r="C9083" s="89" t="s">
        <v>47</v>
      </c>
      <c r="D9083" s="90">
        <v>44874</v>
      </c>
      <c r="AC9083" s="89">
        <v>618</v>
      </c>
      <c r="AI9083" s="89">
        <v>678.23658499999999</v>
      </c>
    </row>
    <row r="9084" spans="1:35" s="89" customFormat="1" x14ac:dyDescent="0.45">
      <c r="A9084" s="89" t="s">
        <v>86</v>
      </c>
      <c r="B9084" s="89" t="s">
        <v>87</v>
      </c>
      <c r="C9084" s="89" t="s">
        <v>47</v>
      </c>
      <c r="D9084" s="90">
        <v>44875</v>
      </c>
      <c r="AC9084" s="89">
        <v>618</v>
      </c>
      <c r="AI9084" s="89">
        <v>678.23658499999999</v>
      </c>
    </row>
    <row r="9085" spans="1:35" s="89" customFormat="1" x14ac:dyDescent="0.45">
      <c r="A9085" s="89" t="s">
        <v>86</v>
      </c>
      <c r="B9085" s="89" t="s">
        <v>87</v>
      </c>
      <c r="C9085" s="89" t="s">
        <v>47</v>
      </c>
      <c r="D9085" s="90">
        <v>44876</v>
      </c>
      <c r="AC9085" s="89">
        <v>618</v>
      </c>
      <c r="AI9085" s="89">
        <v>678.23658499999999</v>
      </c>
    </row>
    <row r="9086" spans="1:35" s="89" customFormat="1" x14ac:dyDescent="0.45">
      <c r="A9086" s="89" t="s">
        <v>86</v>
      </c>
      <c r="B9086" s="89" t="s">
        <v>87</v>
      </c>
      <c r="C9086" s="89" t="s">
        <v>47</v>
      </c>
      <c r="D9086" s="90">
        <v>44877</v>
      </c>
      <c r="AC9086" s="89">
        <v>618</v>
      </c>
      <c r="AI9086" s="89">
        <v>678.23658499999999</v>
      </c>
    </row>
    <row r="9087" spans="1:35" s="89" customFormat="1" x14ac:dyDescent="0.45">
      <c r="A9087" s="89" t="s">
        <v>86</v>
      </c>
      <c r="B9087" s="89" t="s">
        <v>87</v>
      </c>
      <c r="C9087" s="89" t="s">
        <v>47</v>
      </c>
      <c r="D9087" s="90">
        <v>44878</v>
      </c>
      <c r="AC9087" s="89">
        <v>618</v>
      </c>
      <c r="AI9087" s="89">
        <v>678.23658499999999</v>
      </c>
    </row>
    <row r="9088" spans="1:35" s="89" customFormat="1" x14ac:dyDescent="0.45">
      <c r="A9088" s="89" t="s">
        <v>86</v>
      </c>
      <c r="B9088" s="89" t="s">
        <v>87</v>
      </c>
      <c r="C9088" s="89" t="s">
        <v>47</v>
      </c>
      <c r="D9088" s="90">
        <v>44879</v>
      </c>
      <c r="AC9088" s="89">
        <v>618</v>
      </c>
      <c r="AI9088" s="89">
        <v>678.23658499999999</v>
      </c>
    </row>
    <row r="9089" spans="1:35" s="89" customFormat="1" x14ac:dyDescent="0.45">
      <c r="A9089" s="89" t="s">
        <v>86</v>
      </c>
      <c r="B9089" s="89" t="s">
        <v>87</v>
      </c>
      <c r="C9089" s="89" t="s">
        <v>47</v>
      </c>
      <c r="D9089" s="90">
        <v>44880</v>
      </c>
      <c r="AC9089" s="89">
        <v>618</v>
      </c>
      <c r="AI9089" s="89">
        <v>678.23658499999999</v>
      </c>
    </row>
    <row r="9090" spans="1:35" s="89" customFormat="1" x14ac:dyDescent="0.45">
      <c r="A9090" s="89" t="s">
        <v>86</v>
      </c>
      <c r="B9090" s="89" t="s">
        <v>87</v>
      </c>
      <c r="C9090" s="89" t="s">
        <v>47</v>
      </c>
      <c r="D9090" s="90">
        <v>44881</v>
      </c>
      <c r="AC9090" s="89">
        <v>618</v>
      </c>
      <c r="AI9090" s="89">
        <v>678.23658499999999</v>
      </c>
    </row>
    <row r="9091" spans="1:35" s="89" customFormat="1" x14ac:dyDescent="0.45">
      <c r="A9091" s="89" t="s">
        <v>86</v>
      </c>
      <c r="B9091" s="89" t="s">
        <v>87</v>
      </c>
      <c r="C9091" s="89" t="s">
        <v>47</v>
      </c>
      <c r="D9091" s="90">
        <v>44882</v>
      </c>
      <c r="AC9091" s="89">
        <v>618</v>
      </c>
      <c r="AI9091" s="89">
        <v>678.23658499999999</v>
      </c>
    </row>
    <row r="9092" spans="1:35" s="89" customFormat="1" x14ac:dyDescent="0.45">
      <c r="A9092" s="89" t="s">
        <v>86</v>
      </c>
      <c r="B9092" s="89" t="s">
        <v>87</v>
      </c>
      <c r="C9092" s="89" t="s">
        <v>47</v>
      </c>
      <c r="D9092" s="90">
        <v>44883</v>
      </c>
      <c r="AC9092" s="89">
        <v>618</v>
      </c>
      <c r="AI9092" s="89">
        <v>678.23658499999999</v>
      </c>
    </row>
    <row r="9093" spans="1:35" s="89" customFormat="1" x14ac:dyDescent="0.45">
      <c r="A9093" s="89" t="s">
        <v>86</v>
      </c>
      <c r="B9093" s="89" t="s">
        <v>87</v>
      </c>
      <c r="C9093" s="89" t="s">
        <v>47</v>
      </c>
      <c r="D9093" s="90">
        <v>44884</v>
      </c>
      <c r="AC9093" s="89">
        <v>618</v>
      </c>
      <c r="AI9093" s="89">
        <v>678.23658499999999</v>
      </c>
    </row>
    <row r="9094" spans="1:35" s="89" customFormat="1" x14ac:dyDescent="0.45">
      <c r="A9094" s="89" t="s">
        <v>86</v>
      </c>
      <c r="B9094" s="89" t="s">
        <v>87</v>
      </c>
      <c r="C9094" s="89" t="s">
        <v>47</v>
      </c>
      <c r="D9094" s="90">
        <v>44885</v>
      </c>
      <c r="AC9094" s="89">
        <v>618</v>
      </c>
      <c r="AI9094" s="89">
        <v>678.23658499999999</v>
      </c>
    </row>
    <row r="9095" spans="1:35" s="89" customFormat="1" x14ac:dyDescent="0.45">
      <c r="A9095" s="89" t="s">
        <v>86</v>
      </c>
      <c r="B9095" s="89" t="s">
        <v>87</v>
      </c>
      <c r="C9095" s="89" t="s">
        <v>47</v>
      </c>
      <c r="D9095" s="90">
        <v>44886</v>
      </c>
      <c r="AC9095" s="89">
        <v>618</v>
      </c>
      <c r="AI9095" s="89">
        <v>678.23658499999999</v>
      </c>
    </row>
    <row r="9096" spans="1:35" s="89" customFormat="1" x14ac:dyDescent="0.45">
      <c r="A9096" s="89" t="s">
        <v>86</v>
      </c>
      <c r="B9096" s="89" t="s">
        <v>87</v>
      </c>
      <c r="C9096" s="89" t="s">
        <v>47</v>
      </c>
      <c r="D9096" s="90">
        <v>44887</v>
      </c>
      <c r="AC9096" s="89">
        <v>618</v>
      </c>
      <c r="AI9096" s="89">
        <v>678.23658499999999</v>
      </c>
    </row>
    <row r="9097" spans="1:35" s="89" customFormat="1" x14ac:dyDescent="0.45">
      <c r="A9097" s="89" t="s">
        <v>86</v>
      </c>
      <c r="B9097" s="89" t="s">
        <v>87</v>
      </c>
      <c r="C9097" s="89" t="s">
        <v>47</v>
      </c>
      <c r="D9097" s="90">
        <v>44888</v>
      </c>
      <c r="AC9097" s="89">
        <v>618</v>
      </c>
      <c r="AI9097" s="89">
        <v>678.23658499999999</v>
      </c>
    </row>
    <row r="9098" spans="1:35" s="89" customFormat="1" x14ac:dyDescent="0.45">
      <c r="A9098" s="89" t="s">
        <v>86</v>
      </c>
      <c r="B9098" s="89" t="s">
        <v>87</v>
      </c>
      <c r="C9098" s="89" t="s">
        <v>47</v>
      </c>
      <c r="D9098" s="90">
        <v>44889</v>
      </c>
      <c r="AC9098" s="89">
        <v>618</v>
      </c>
      <c r="AI9098" s="89">
        <v>678.23658499999999</v>
      </c>
    </row>
    <row r="9099" spans="1:35" s="89" customFormat="1" x14ac:dyDescent="0.45">
      <c r="A9099" s="89" t="s">
        <v>86</v>
      </c>
      <c r="B9099" s="89" t="s">
        <v>87</v>
      </c>
      <c r="C9099" s="89" t="s">
        <v>47</v>
      </c>
      <c r="D9099" s="90">
        <v>44890</v>
      </c>
      <c r="AC9099" s="89">
        <v>618</v>
      </c>
      <c r="AI9099" s="89">
        <v>678.23658499999999</v>
      </c>
    </row>
    <row r="9100" spans="1:35" s="89" customFormat="1" x14ac:dyDescent="0.45">
      <c r="A9100" s="89" t="s">
        <v>86</v>
      </c>
      <c r="B9100" s="89" t="s">
        <v>87</v>
      </c>
      <c r="C9100" s="89" t="s">
        <v>47</v>
      </c>
      <c r="D9100" s="90">
        <v>44891</v>
      </c>
      <c r="AC9100" s="89">
        <v>618</v>
      </c>
      <c r="AI9100" s="89">
        <v>678.23658499999999</v>
      </c>
    </row>
    <row r="9101" spans="1:35" s="89" customFormat="1" x14ac:dyDescent="0.45">
      <c r="A9101" s="89" t="s">
        <v>86</v>
      </c>
      <c r="B9101" s="89" t="s">
        <v>87</v>
      </c>
      <c r="C9101" s="89" t="s">
        <v>47</v>
      </c>
      <c r="D9101" s="90">
        <v>44892</v>
      </c>
      <c r="AC9101" s="89">
        <v>618</v>
      </c>
      <c r="AI9101" s="89">
        <v>678.23658499999999</v>
      </c>
    </row>
    <row r="9102" spans="1:35" s="89" customFormat="1" x14ac:dyDescent="0.45">
      <c r="A9102" s="89" t="s">
        <v>86</v>
      </c>
      <c r="B9102" s="89" t="s">
        <v>87</v>
      </c>
      <c r="C9102" s="89" t="s">
        <v>47</v>
      </c>
      <c r="D9102" s="90">
        <v>44893</v>
      </c>
      <c r="AC9102" s="89">
        <v>618</v>
      </c>
      <c r="AI9102" s="89">
        <v>678.23658499999999</v>
      </c>
    </row>
    <row r="9103" spans="1:35" s="89" customFormat="1" x14ac:dyDescent="0.45">
      <c r="A9103" s="89" t="s">
        <v>86</v>
      </c>
      <c r="B9103" s="89" t="s">
        <v>87</v>
      </c>
      <c r="C9103" s="89" t="s">
        <v>47</v>
      </c>
      <c r="D9103" s="90">
        <v>44894</v>
      </c>
      <c r="AC9103" s="89">
        <v>618</v>
      </c>
      <c r="AI9103" s="89">
        <v>678.23658499999999</v>
      </c>
    </row>
    <row r="9104" spans="1:35" s="89" customFormat="1" x14ac:dyDescent="0.45">
      <c r="A9104" s="89" t="s">
        <v>86</v>
      </c>
      <c r="B9104" s="89" t="s">
        <v>87</v>
      </c>
      <c r="C9104" s="89" t="s">
        <v>47</v>
      </c>
      <c r="D9104" s="90">
        <v>44895</v>
      </c>
      <c r="AC9104" s="89">
        <v>618</v>
      </c>
      <c r="AI9104" s="89">
        <v>678.23658499999999</v>
      </c>
    </row>
    <row r="9105" spans="1:35" s="89" customFormat="1" x14ac:dyDescent="0.45">
      <c r="A9105" s="89" t="s">
        <v>86</v>
      </c>
      <c r="B9105" s="89" t="s">
        <v>87</v>
      </c>
      <c r="C9105" s="89" t="s">
        <v>47</v>
      </c>
      <c r="D9105" s="90">
        <v>44896</v>
      </c>
      <c r="AC9105" s="89">
        <v>618</v>
      </c>
      <c r="AI9105" s="89">
        <v>678.23658499999999</v>
      </c>
    </row>
    <row r="9106" spans="1:35" s="89" customFormat="1" x14ac:dyDescent="0.45">
      <c r="A9106" s="89" t="s">
        <v>86</v>
      </c>
      <c r="B9106" s="89" t="s">
        <v>87</v>
      </c>
      <c r="C9106" s="89" t="s">
        <v>47</v>
      </c>
      <c r="D9106" s="90">
        <v>44897</v>
      </c>
      <c r="AC9106" s="89">
        <v>618</v>
      </c>
      <c r="AI9106" s="89">
        <v>678.23658499999999</v>
      </c>
    </row>
    <row r="9107" spans="1:35" s="89" customFormat="1" x14ac:dyDescent="0.45">
      <c r="A9107" s="89" t="s">
        <v>86</v>
      </c>
      <c r="B9107" s="89" t="s">
        <v>87</v>
      </c>
      <c r="C9107" s="89" t="s">
        <v>47</v>
      </c>
      <c r="D9107" s="90">
        <v>44898</v>
      </c>
      <c r="AC9107" s="89">
        <v>618</v>
      </c>
      <c r="AI9107" s="89">
        <v>678.23658499999999</v>
      </c>
    </row>
    <row r="9108" spans="1:35" s="89" customFormat="1" x14ac:dyDescent="0.45">
      <c r="A9108" s="89" t="s">
        <v>86</v>
      </c>
      <c r="B9108" s="89" t="s">
        <v>87</v>
      </c>
      <c r="C9108" s="89" t="s">
        <v>47</v>
      </c>
      <c r="D9108" s="90">
        <v>44899</v>
      </c>
      <c r="AC9108" s="89">
        <v>618</v>
      </c>
      <c r="AI9108" s="89">
        <v>678.23658499999999</v>
      </c>
    </row>
    <row r="9109" spans="1:35" s="89" customFormat="1" x14ac:dyDescent="0.45">
      <c r="A9109" s="89" t="s">
        <v>86</v>
      </c>
      <c r="B9109" s="89" t="s">
        <v>87</v>
      </c>
      <c r="C9109" s="89" t="s">
        <v>47</v>
      </c>
      <c r="D9109" s="90">
        <v>44900</v>
      </c>
      <c r="AC9109" s="89">
        <v>618</v>
      </c>
      <c r="AI9109" s="89">
        <v>678.23658499999999</v>
      </c>
    </row>
    <row r="9110" spans="1:35" s="89" customFormat="1" x14ac:dyDescent="0.45">
      <c r="A9110" s="89" t="s">
        <v>86</v>
      </c>
      <c r="B9110" s="89" t="s">
        <v>87</v>
      </c>
      <c r="C9110" s="89" t="s">
        <v>47</v>
      </c>
      <c r="D9110" s="90">
        <v>44901</v>
      </c>
      <c r="AC9110" s="89">
        <v>618</v>
      </c>
      <c r="AI9110" s="89">
        <v>678.23658499999999</v>
      </c>
    </row>
    <row r="9111" spans="1:35" s="89" customFormat="1" x14ac:dyDescent="0.45">
      <c r="A9111" s="89" t="s">
        <v>86</v>
      </c>
      <c r="B9111" s="89" t="s">
        <v>87</v>
      </c>
      <c r="C9111" s="89" t="s">
        <v>47</v>
      </c>
      <c r="D9111" s="90">
        <v>44902</v>
      </c>
      <c r="AC9111" s="89">
        <v>618</v>
      </c>
      <c r="AI9111" s="89">
        <v>678.23658499999999</v>
      </c>
    </row>
    <row r="9112" spans="1:35" s="89" customFormat="1" x14ac:dyDescent="0.45">
      <c r="A9112" s="89" t="s">
        <v>86</v>
      </c>
      <c r="B9112" s="89" t="s">
        <v>87</v>
      </c>
      <c r="C9112" s="89" t="s">
        <v>47</v>
      </c>
      <c r="D9112" s="90">
        <v>44903</v>
      </c>
      <c r="AC9112" s="89">
        <v>618</v>
      </c>
      <c r="AI9112" s="89">
        <v>678.23658499999999</v>
      </c>
    </row>
    <row r="9113" spans="1:35" s="89" customFormat="1" x14ac:dyDescent="0.45">
      <c r="A9113" s="89" t="s">
        <v>86</v>
      </c>
      <c r="B9113" s="89" t="s">
        <v>87</v>
      </c>
      <c r="C9113" s="89" t="s">
        <v>47</v>
      </c>
      <c r="D9113" s="90">
        <v>44904</v>
      </c>
      <c r="AC9113" s="89">
        <v>618</v>
      </c>
      <c r="AI9113" s="89">
        <v>678.23658499999999</v>
      </c>
    </row>
    <row r="9114" spans="1:35" s="89" customFormat="1" x14ac:dyDescent="0.45">
      <c r="A9114" s="89" t="s">
        <v>86</v>
      </c>
      <c r="B9114" s="89" t="s">
        <v>87</v>
      </c>
      <c r="C9114" s="89" t="s">
        <v>47</v>
      </c>
      <c r="D9114" s="90">
        <v>44905</v>
      </c>
      <c r="AC9114" s="89">
        <v>618</v>
      </c>
      <c r="AI9114" s="89">
        <v>678.23658499999999</v>
      </c>
    </row>
    <row r="9115" spans="1:35" s="89" customFormat="1" x14ac:dyDescent="0.45">
      <c r="A9115" s="89" t="s">
        <v>86</v>
      </c>
      <c r="B9115" s="89" t="s">
        <v>87</v>
      </c>
      <c r="C9115" s="89" t="s">
        <v>47</v>
      </c>
      <c r="D9115" s="90">
        <v>44906</v>
      </c>
      <c r="AC9115" s="89">
        <v>618</v>
      </c>
      <c r="AI9115" s="89">
        <v>678.23658499999999</v>
      </c>
    </row>
    <row r="9116" spans="1:35" s="89" customFormat="1" x14ac:dyDescent="0.45">
      <c r="A9116" s="89" t="s">
        <v>86</v>
      </c>
      <c r="B9116" s="89" t="s">
        <v>87</v>
      </c>
      <c r="C9116" s="89" t="s">
        <v>47</v>
      </c>
      <c r="D9116" s="90">
        <v>44907</v>
      </c>
      <c r="AC9116" s="89">
        <v>618</v>
      </c>
      <c r="AI9116" s="89">
        <v>678.23658499999999</v>
      </c>
    </row>
    <row r="9117" spans="1:35" s="89" customFormat="1" x14ac:dyDescent="0.45">
      <c r="A9117" s="89" t="s">
        <v>86</v>
      </c>
      <c r="B9117" s="89" t="s">
        <v>87</v>
      </c>
      <c r="C9117" s="89" t="s">
        <v>47</v>
      </c>
      <c r="D9117" s="90">
        <v>44908</v>
      </c>
      <c r="AC9117" s="89">
        <v>618</v>
      </c>
      <c r="AI9117" s="89">
        <v>678.23658499999999</v>
      </c>
    </row>
    <row r="9118" spans="1:35" s="89" customFormat="1" x14ac:dyDescent="0.45">
      <c r="A9118" s="89" t="s">
        <v>86</v>
      </c>
      <c r="B9118" s="89" t="s">
        <v>87</v>
      </c>
      <c r="C9118" s="89" t="s">
        <v>47</v>
      </c>
      <c r="D9118" s="90">
        <v>44909</v>
      </c>
      <c r="AC9118" s="89">
        <v>618</v>
      </c>
      <c r="AI9118" s="89">
        <v>678.23658499999999</v>
      </c>
    </row>
    <row r="9119" spans="1:35" s="89" customFormat="1" x14ac:dyDescent="0.45">
      <c r="A9119" s="89" t="s">
        <v>86</v>
      </c>
      <c r="B9119" s="89" t="s">
        <v>87</v>
      </c>
      <c r="C9119" s="89" t="s">
        <v>47</v>
      </c>
      <c r="D9119" s="90">
        <v>44910</v>
      </c>
      <c r="AC9119" s="89">
        <v>618</v>
      </c>
      <c r="AI9119" s="89">
        <v>678.23658499999999</v>
      </c>
    </row>
    <row r="9120" spans="1:35" s="89" customFormat="1" x14ac:dyDescent="0.45">
      <c r="A9120" s="89" t="s">
        <v>86</v>
      </c>
      <c r="B9120" s="89" t="s">
        <v>87</v>
      </c>
      <c r="C9120" s="89" t="s">
        <v>47</v>
      </c>
      <c r="D9120" s="90">
        <v>44911</v>
      </c>
      <c r="AC9120" s="89">
        <v>618</v>
      </c>
      <c r="AI9120" s="89">
        <v>678.23658499999999</v>
      </c>
    </row>
    <row r="9121" spans="1:35" s="89" customFormat="1" x14ac:dyDescent="0.45">
      <c r="A9121" s="89" t="s">
        <v>86</v>
      </c>
      <c r="B9121" s="89" t="s">
        <v>87</v>
      </c>
      <c r="C9121" s="89" t="s">
        <v>47</v>
      </c>
      <c r="D9121" s="90">
        <v>44912</v>
      </c>
      <c r="AC9121" s="89">
        <v>618</v>
      </c>
      <c r="AI9121" s="89">
        <v>678.23658499999999</v>
      </c>
    </row>
    <row r="9122" spans="1:35" s="89" customFormat="1" x14ac:dyDescent="0.45">
      <c r="A9122" s="89" t="s">
        <v>86</v>
      </c>
      <c r="B9122" s="89" t="s">
        <v>87</v>
      </c>
      <c r="C9122" s="89" t="s">
        <v>47</v>
      </c>
      <c r="D9122" s="90">
        <v>44913</v>
      </c>
      <c r="AC9122" s="89">
        <v>618</v>
      </c>
      <c r="AI9122" s="89">
        <v>678.23658499999999</v>
      </c>
    </row>
    <row r="9123" spans="1:35" s="89" customFormat="1" x14ac:dyDescent="0.45">
      <c r="A9123" s="89" t="s">
        <v>86</v>
      </c>
      <c r="B9123" s="89" t="s">
        <v>87</v>
      </c>
      <c r="C9123" s="89" t="s">
        <v>47</v>
      </c>
      <c r="D9123" s="90">
        <v>44914</v>
      </c>
      <c r="AC9123" s="89">
        <v>618</v>
      </c>
      <c r="AI9123" s="89">
        <v>678.23658499999999</v>
      </c>
    </row>
    <row r="9124" spans="1:35" s="89" customFormat="1" x14ac:dyDescent="0.45">
      <c r="A9124" s="89" t="s">
        <v>86</v>
      </c>
      <c r="B9124" s="89" t="s">
        <v>87</v>
      </c>
      <c r="C9124" s="89" t="s">
        <v>47</v>
      </c>
      <c r="D9124" s="90">
        <v>44915</v>
      </c>
      <c r="AC9124" s="89">
        <v>618</v>
      </c>
      <c r="AI9124" s="89">
        <v>678.23658499999999</v>
      </c>
    </row>
    <row r="9125" spans="1:35" s="89" customFormat="1" x14ac:dyDescent="0.45">
      <c r="A9125" s="89" t="s">
        <v>86</v>
      </c>
      <c r="B9125" s="89" t="s">
        <v>87</v>
      </c>
      <c r="C9125" s="89" t="s">
        <v>47</v>
      </c>
      <c r="D9125" s="90">
        <v>44916</v>
      </c>
      <c r="AC9125" s="89">
        <v>618</v>
      </c>
      <c r="AI9125" s="89">
        <v>678.23658499999999</v>
      </c>
    </row>
    <row r="9126" spans="1:35" s="89" customFormat="1" x14ac:dyDescent="0.45">
      <c r="A9126" s="89" t="s">
        <v>86</v>
      </c>
      <c r="B9126" s="89" t="s">
        <v>87</v>
      </c>
      <c r="C9126" s="89" t="s">
        <v>47</v>
      </c>
      <c r="D9126" s="90">
        <v>44917</v>
      </c>
      <c r="AC9126" s="89">
        <v>618</v>
      </c>
      <c r="AI9126" s="89">
        <v>678.23658499999999</v>
      </c>
    </row>
    <row r="9127" spans="1:35" s="89" customFormat="1" x14ac:dyDescent="0.45">
      <c r="A9127" s="89" t="s">
        <v>86</v>
      </c>
      <c r="B9127" s="89" t="s">
        <v>87</v>
      </c>
      <c r="C9127" s="89" t="s">
        <v>47</v>
      </c>
      <c r="D9127" s="90">
        <v>44918</v>
      </c>
      <c r="AC9127" s="89">
        <v>618</v>
      </c>
      <c r="AI9127" s="89">
        <v>678.23658499999999</v>
      </c>
    </row>
    <row r="9128" spans="1:35" s="89" customFormat="1" x14ac:dyDescent="0.45">
      <c r="A9128" s="89" t="s">
        <v>86</v>
      </c>
      <c r="B9128" s="89" t="s">
        <v>87</v>
      </c>
      <c r="C9128" s="89" t="s">
        <v>47</v>
      </c>
      <c r="D9128" s="90">
        <v>44919</v>
      </c>
      <c r="AC9128" s="89">
        <v>618</v>
      </c>
      <c r="AI9128" s="89">
        <v>678.23658499999999</v>
      </c>
    </row>
    <row r="9129" spans="1:35" s="89" customFormat="1" x14ac:dyDescent="0.45">
      <c r="A9129" s="89" t="s">
        <v>86</v>
      </c>
      <c r="B9129" s="89" t="s">
        <v>87</v>
      </c>
      <c r="C9129" s="89" t="s">
        <v>47</v>
      </c>
      <c r="D9129" s="90">
        <v>44920</v>
      </c>
      <c r="AC9129" s="89">
        <v>618</v>
      </c>
      <c r="AI9129" s="89">
        <v>678.23658499999999</v>
      </c>
    </row>
    <row r="9130" spans="1:35" s="89" customFormat="1" x14ac:dyDescent="0.45">
      <c r="A9130" s="89" t="s">
        <v>86</v>
      </c>
      <c r="B9130" s="89" t="s">
        <v>87</v>
      </c>
      <c r="C9130" s="89" t="s">
        <v>47</v>
      </c>
      <c r="D9130" s="90">
        <v>44921</v>
      </c>
      <c r="AC9130" s="89">
        <v>618</v>
      </c>
      <c r="AI9130" s="89">
        <v>678.23658499999999</v>
      </c>
    </row>
    <row r="9131" spans="1:35" s="89" customFormat="1" x14ac:dyDescent="0.45">
      <c r="A9131" s="89" t="s">
        <v>86</v>
      </c>
      <c r="B9131" s="89" t="s">
        <v>87</v>
      </c>
      <c r="C9131" s="89" t="s">
        <v>47</v>
      </c>
      <c r="D9131" s="90">
        <v>44922</v>
      </c>
      <c r="AC9131" s="89">
        <v>618</v>
      </c>
      <c r="AI9131" s="89">
        <v>678.23658499999999</v>
      </c>
    </row>
    <row r="9132" spans="1:35" s="89" customFormat="1" x14ac:dyDescent="0.45">
      <c r="A9132" s="89" t="s">
        <v>86</v>
      </c>
      <c r="B9132" s="89" t="s">
        <v>87</v>
      </c>
      <c r="C9132" s="89" t="s">
        <v>47</v>
      </c>
      <c r="D9132" s="90">
        <v>44923</v>
      </c>
      <c r="AC9132" s="89">
        <v>618</v>
      </c>
      <c r="AI9132" s="89">
        <v>678.23658499999999</v>
      </c>
    </row>
    <row r="9133" spans="1:35" s="89" customFormat="1" x14ac:dyDescent="0.45">
      <c r="A9133" s="89" t="s">
        <v>86</v>
      </c>
      <c r="B9133" s="89" t="s">
        <v>87</v>
      </c>
      <c r="C9133" s="89" t="s">
        <v>47</v>
      </c>
      <c r="D9133" s="90">
        <v>44924</v>
      </c>
      <c r="AC9133" s="89">
        <v>618</v>
      </c>
      <c r="AI9133" s="89">
        <v>678.23658499999999</v>
      </c>
    </row>
    <row r="9134" spans="1:35" s="89" customFormat="1" x14ac:dyDescent="0.45">
      <c r="A9134" s="89" t="s">
        <v>86</v>
      </c>
      <c r="B9134" s="89" t="s">
        <v>87</v>
      </c>
      <c r="C9134" s="89" t="s">
        <v>47</v>
      </c>
      <c r="D9134" s="90">
        <v>44925</v>
      </c>
      <c r="AC9134" s="89">
        <v>618</v>
      </c>
      <c r="AI9134" s="89">
        <v>678.23658499999999</v>
      </c>
    </row>
    <row r="9135" spans="1:35" s="89" customFormat="1" x14ac:dyDescent="0.45">
      <c r="A9135" s="89" t="s">
        <v>86</v>
      </c>
      <c r="B9135" s="89" t="s">
        <v>87</v>
      </c>
      <c r="C9135" s="89" t="s">
        <v>47</v>
      </c>
      <c r="D9135" s="90">
        <v>44926</v>
      </c>
      <c r="AC9135" s="89">
        <v>618</v>
      </c>
      <c r="AI9135" s="89">
        <v>678.23658499999999</v>
      </c>
    </row>
    <row r="9136" spans="1:35" s="89" customFormat="1" x14ac:dyDescent="0.45">
      <c r="A9136" s="89" t="s">
        <v>81</v>
      </c>
      <c r="B9136" s="89" t="s">
        <v>82</v>
      </c>
      <c r="C9136" s="89" t="s">
        <v>48</v>
      </c>
      <c r="D9136" s="90">
        <v>44562</v>
      </c>
      <c r="AC9136" s="89">
        <v>139.05023299999999</v>
      </c>
      <c r="AI9136" s="89">
        <v>144.62397799999999</v>
      </c>
    </row>
    <row r="9137" spans="1:35" s="89" customFormat="1" x14ac:dyDescent="0.45">
      <c r="A9137" s="89" t="s">
        <v>81</v>
      </c>
      <c r="B9137" s="89" t="s">
        <v>82</v>
      </c>
      <c r="C9137" s="89" t="s">
        <v>48</v>
      </c>
      <c r="D9137" s="90">
        <v>44563</v>
      </c>
      <c r="AC9137" s="89">
        <v>139.05023299999999</v>
      </c>
      <c r="AI9137" s="89">
        <v>144.62397799999999</v>
      </c>
    </row>
    <row r="9138" spans="1:35" s="89" customFormat="1" x14ac:dyDescent="0.45">
      <c r="A9138" s="89" t="s">
        <v>81</v>
      </c>
      <c r="B9138" s="89" t="s">
        <v>82</v>
      </c>
      <c r="C9138" s="89" t="s">
        <v>48</v>
      </c>
      <c r="D9138" s="90">
        <v>44564</v>
      </c>
      <c r="AC9138" s="89">
        <v>139.05023299999999</v>
      </c>
      <c r="AI9138" s="89">
        <v>144.62397799999999</v>
      </c>
    </row>
    <row r="9139" spans="1:35" s="89" customFormat="1" x14ac:dyDescent="0.45">
      <c r="A9139" s="89" t="s">
        <v>81</v>
      </c>
      <c r="B9139" s="89" t="s">
        <v>82</v>
      </c>
      <c r="C9139" s="89" t="s">
        <v>48</v>
      </c>
      <c r="D9139" s="90">
        <v>44565</v>
      </c>
      <c r="AC9139" s="89">
        <v>139.05023299999999</v>
      </c>
      <c r="AI9139" s="89">
        <v>144.62397799999999</v>
      </c>
    </row>
    <row r="9140" spans="1:35" s="89" customFormat="1" x14ac:dyDescent="0.45">
      <c r="A9140" s="89" t="s">
        <v>81</v>
      </c>
      <c r="B9140" s="89" t="s">
        <v>82</v>
      </c>
      <c r="C9140" s="89" t="s">
        <v>48</v>
      </c>
      <c r="D9140" s="90">
        <v>44566</v>
      </c>
      <c r="AC9140" s="89">
        <v>139.05023299999999</v>
      </c>
      <c r="AI9140" s="89">
        <v>144.62397799999999</v>
      </c>
    </row>
    <row r="9141" spans="1:35" s="89" customFormat="1" x14ac:dyDescent="0.45">
      <c r="A9141" s="89" t="s">
        <v>81</v>
      </c>
      <c r="B9141" s="89" t="s">
        <v>82</v>
      </c>
      <c r="C9141" s="89" t="s">
        <v>48</v>
      </c>
      <c r="D9141" s="90">
        <v>44567</v>
      </c>
      <c r="AC9141" s="89">
        <v>139.05023299999999</v>
      </c>
      <c r="AI9141" s="89">
        <v>144.62397799999999</v>
      </c>
    </row>
    <row r="9142" spans="1:35" s="89" customFormat="1" x14ac:dyDescent="0.45">
      <c r="A9142" s="89" t="s">
        <v>81</v>
      </c>
      <c r="B9142" s="89" t="s">
        <v>82</v>
      </c>
      <c r="C9142" s="89" t="s">
        <v>48</v>
      </c>
      <c r="D9142" s="90">
        <v>44568</v>
      </c>
      <c r="AC9142" s="89">
        <v>139.05023299999999</v>
      </c>
      <c r="AI9142" s="89">
        <v>144.62397799999999</v>
      </c>
    </row>
    <row r="9143" spans="1:35" s="89" customFormat="1" x14ac:dyDescent="0.45">
      <c r="A9143" s="89" t="s">
        <v>81</v>
      </c>
      <c r="B9143" s="89" t="s">
        <v>82</v>
      </c>
      <c r="C9143" s="89" t="s">
        <v>48</v>
      </c>
      <c r="D9143" s="90">
        <v>44569</v>
      </c>
      <c r="AC9143" s="89">
        <v>139.05023299999999</v>
      </c>
      <c r="AI9143" s="89">
        <v>144.62397799999999</v>
      </c>
    </row>
    <row r="9144" spans="1:35" s="89" customFormat="1" x14ac:dyDescent="0.45">
      <c r="A9144" s="89" t="s">
        <v>81</v>
      </c>
      <c r="B9144" s="89" t="s">
        <v>82</v>
      </c>
      <c r="C9144" s="89" t="s">
        <v>48</v>
      </c>
      <c r="D9144" s="90">
        <v>44570</v>
      </c>
      <c r="AC9144" s="89">
        <v>139.05023299999999</v>
      </c>
      <c r="AI9144" s="89">
        <v>144.62397799999999</v>
      </c>
    </row>
    <row r="9145" spans="1:35" s="89" customFormat="1" x14ac:dyDescent="0.45">
      <c r="A9145" s="89" t="s">
        <v>81</v>
      </c>
      <c r="B9145" s="89" t="s">
        <v>82</v>
      </c>
      <c r="C9145" s="89" t="s">
        <v>48</v>
      </c>
      <c r="D9145" s="90">
        <v>44571</v>
      </c>
      <c r="AC9145" s="89">
        <v>139.05023299999999</v>
      </c>
      <c r="AI9145" s="89">
        <v>144.62397799999999</v>
      </c>
    </row>
    <row r="9146" spans="1:35" s="89" customFormat="1" x14ac:dyDescent="0.45">
      <c r="A9146" s="89" t="s">
        <v>81</v>
      </c>
      <c r="B9146" s="89" t="s">
        <v>82</v>
      </c>
      <c r="C9146" s="89" t="s">
        <v>48</v>
      </c>
      <c r="D9146" s="90">
        <v>44572</v>
      </c>
      <c r="AC9146" s="89">
        <v>139.05023299999999</v>
      </c>
      <c r="AI9146" s="89">
        <v>144.62397799999999</v>
      </c>
    </row>
    <row r="9147" spans="1:35" s="89" customFormat="1" x14ac:dyDescent="0.45">
      <c r="A9147" s="89" t="s">
        <v>81</v>
      </c>
      <c r="B9147" s="89" t="s">
        <v>82</v>
      </c>
      <c r="C9147" s="89" t="s">
        <v>48</v>
      </c>
      <c r="D9147" s="90">
        <v>44573</v>
      </c>
      <c r="AC9147" s="89">
        <v>139.05023299999999</v>
      </c>
      <c r="AI9147" s="89">
        <v>144.62397799999999</v>
      </c>
    </row>
    <row r="9148" spans="1:35" s="89" customFormat="1" x14ac:dyDescent="0.45">
      <c r="A9148" s="89" t="s">
        <v>81</v>
      </c>
      <c r="B9148" s="89" t="s">
        <v>82</v>
      </c>
      <c r="C9148" s="89" t="s">
        <v>48</v>
      </c>
      <c r="D9148" s="90">
        <v>44574</v>
      </c>
      <c r="AC9148" s="89">
        <v>139.05023299999999</v>
      </c>
      <c r="AI9148" s="89">
        <v>144.62397799999999</v>
      </c>
    </row>
    <row r="9149" spans="1:35" s="89" customFormat="1" x14ac:dyDescent="0.45">
      <c r="A9149" s="89" t="s">
        <v>81</v>
      </c>
      <c r="B9149" s="89" t="s">
        <v>82</v>
      </c>
      <c r="C9149" s="89" t="s">
        <v>48</v>
      </c>
      <c r="D9149" s="90">
        <v>44575</v>
      </c>
      <c r="AC9149" s="89">
        <v>139.05023299999999</v>
      </c>
      <c r="AI9149" s="89">
        <v>144.62397799999999</v>
      </c>
    </row>
    <row r="9150" spans="1:35" s="89" customFormat="1" x14ac:dyDescent="0.45">
      <c r="A9150" s="89" t="s">
        <v>81</v>
      </c>
      <c r="B9150" s="89" t="s">
        <v>82</v>
      </c>
      <c r="C9150" s="89" t="s">
        <v>48</v>
      </c>
      <c r="D9150" s="90">
        <v>44576</v>
      </c>
      <c r="AC9150" s="89">
        <v>139.05023299999999</v>
      </c>
      <c r="AI9150" s="89">
        <v>144.62397799999999</v>
      </c>
    </row>
    <row r="9151" spans="1:35" s="89" customFormat="1" x14ac:dyDescent="0.45">
      <c r="A9151" s="89" t="s">
        <v>81</v>
      </c>
      <c r="B9151" s="89" t="s">
        <v>82</v>
      </c>
      <c r="C9151" s="89" t="s">
        <v>48</v>
      </c>
      <c r="D9151" s="90">
        <v>44577</v>
      </c>
      <c r="AC9151" s="89">
        <v>139.05023299999999</v>
      </c>
      <c r="AI9151" s="89">
        <v>144.62397799999999</v>
      </c>
    </row>
    <row r="9152" spans="1:35" s="89" customFormat="1" x14ac:dyDescent="0.45">
      <c r="A9152" s="89" t="s">
        <v>81</v>
      </c>
      <c r="B9152" s="89" t="s">
        <v>82</v>
      </c>
      <c r="C9152" s="89" t="s">
        <v>48</v>
      </c>
      <c r="D9152" s="90">
        <v>44578</v>
      </c>
      <c r="AC9152" s="89">
        <v>139.05023299999999</v>
      </c>
      <c r="AI9152" s="89">
        <v>144.62397799999999</v>
      </c>
    </row>
    <row r="9153" spans="1:35" s="89" customFormat="1" x14ac:dyDescent="0.45">
      <c r="A9153" s="89" t="s">
        <v>81</v>
      </c>
      <c r="B9153" s="89" t="s">
        <v>82</v>
      </c>
      <c r="C9153" s="89" t="s">
        <v>48</v>
      </c>
      <c r="D9153" s="90">
        <v>44579</v>
      </c>
      <c r="AC9153" s="89">
        <v>139.05023299999999</v>
      </c>
      <c r="AI9153" s="89">
        <v>144.62397799999999</v>
      </c>
    </row>
    <row r="9154" spans="1:35" s="89" customFormat="1" x14ac:dyDescent="0.45">
      <c r="A9154" s="89" t="s">
        <v>81</v>
      </c>
      <c r="B9154" s="89" t="s">
        <v>82</v>
      </c>
      <c r="C9154" s="89" t="s">
        <v>48</v>
      </c>
      <c r="D9154" s="90">
        <v>44580</v>
      </c>
      <c r="AC9154" s="89">
        <v>139.05023299999999</v>
      </c>
      <c r="AI9154" s="89">
        <v>144.62397799999999</v>
      </c>
    </row>
    <row r="9155" spans="1:35" s="89" customFormat="1" x14ac:dyDescent="0.45">
      <c r="A9155" s="89" t="s">
        <v>81</v>
      </c>
      <c r="B9155" s="89" t="s">
        <v>82</v>
      </c>
      <c r="C9155" s="89" t="s">
        <v>48</v>
      </c>
      <c r="D9155" s="90">
        <v>44581</v>
      </c>
      <c r="AC9155" s="89">
        <v>139.05023299999999</v>
      </c>
      <c r="AI9155" s="89">
        <v>144.62397799999999</v>
      </c>
    </row>
    <row r="9156" spans="1:35" s="89" customFormat="1" x14ac:dyDescent="0.45">
      <c r="A9156" s="89" t="s">
        <v>81</v>
      </c>
      <c r="B9156" s="89" t="s">
        <v>82</v>
      </c>
      <c r="C9156" s="89" t="s">
        <v>48</v>
      </c>
      <c r="D9156" s="90">
        <v>44582</v>
      </c>
      <c r="AC9156" s="89">
        <v>139.05023299999999</v>
      </c>
      <c r="AI9156" s="89">
        <v>144.62397799999999</v>
      </c>
    </row>
    <row r="9157" spans="1:35" s="89" customFormat="1" x14ac:dyDescent="0.45">
      <c r="A9157" s="89" t="s">
        <v>81</v>
      </c>
      <c r="B9157" s="89" t="s">
        <v>82</v>
      </c>
      <c r="C9157" s="89" t="s">
        <v>48</v>
      </c>
      <c r="D9157" s="90">
        <v>44583</v>
      </c>
      <c r="AC9157" s="89">
        <v>139.05023299999999</v>
      </c>
      <c r="AI9157" s="89">
        <v>144.62397799999999</v>
      </c>
    </row>
    <row r="9158" spans="1:35" s="89" customFormat="1" x14ac:dyDescent="0.45">
      <c r="A9158" s="89" t="s">
        <v>81</v>
      </c>
      <c r="B9158" s="89" t="s">
        <v>82</v>
      </c>
      <c r="C9158" s="89" t="s">
        <v>48</v>
      </c>
      <c r="D9158" s="90">
        <v>44584</v>
      </c>
      <c r="AC9158" s="89">
        <v>139.05023299999999</v>
      </c>
      <c r="AI9158" s="89">
        <v>144.62397799999999</v>
      </c>
    </row>
    <row r="9159" spans="1:35" s="89" customFormat="1" x14ac:dyDescent="0.45">
      <c r="A9159" s="89" t="s">
        <v>81</v>
      </c>
      <c r="B9159" s="89" t="s">
        <v>82</v>
      </c>
      <c r="C9159" s="89" t="s">
        <v>48</v>
      </c>
      <c r="D9159" s="90">
        <v>44585</v>
      </c>
      <c r="AC9159" s="89">
        <v>139.05023299999999</v>
      </c>
      <c r="AI9159" s="89">
        <v>144.62397799999999</v>
      </c>
    </row>
    <row r="9160" spans="1:35" s="89" customFormat="1" x14ac:dyDescent="0.45">
      <c r="A9160" s="89" t="s">
        <v>81</v>
      </c>
      <c r="B9160" s="89" t="s">
        <v>82</v>
      </c>
      <c r="C9160" s="89" t="s">
        <v>48</v>
      </c>
      <c r="D9160" s="90">
        <v>44586</v>
      </c>
      <c r="AC9160" s="89">
        <v>139.05023299999999</v>
      </c>
      <c r="AI9160" s="89">
        <v>144.62397799999999</v>
      </c>
    </row>
    <row r="9161" spans="1:35" s="89" customFormat="1" x14ac:dyDescent="0.45">
      <c r="A9161" s="89" t="s">
        <v>81</v>
      </c>
      <c r="B9161" s="89" t="s">
        <v>82</v>
      </c>
      <c r="C9161" s="89" t="s">
        <v>48</v>
      </c>
      <c r="D9161" s="90">
        <v>44587</v>
      </c>
      <c r="AC9161" s="89">
        <v>139.05023299999999</v>
      </c>
      <c r="AI9161" s="89">
        <v>144.62397799999999</v>
      </c>
    </row>
    <row r="9162" spans="1:35" s="89" customFormat="1" x14ac:dyDescent="0.45">
      <c r="A9162" s="89" t="s">
        <v>81</v>
      </c>
      <c r="B9162" s="89" t="s">
        <v>82</v>
      </c>
      <c r="C9162" s="89" t="s">
        <v>48</v>
      </c>
      <c r="D9162" s="90">
        <v>44588</v>
      </c>
      <c r="AC9162" s="89">
        <v>139.05023299999999</v>
      </c>
      <c r="AI9162" s="89">
        <v>144.62397799999999</v>
      </c>
    </row>
    <row r="9163" spans="1:35" s="89" customFormat="1" x14ac:dyDescent="0.45">
      <c r="A9163" s="89" t="s">
        <v>81</v>
      </c>
      <c r="B9163" s="89" t="s">
        <v>82</v>
      </c>
      <c r="C9163" s="89" t="s">
        <v>48</v>
      </c>
      <c r="D9163" s="90">
        <v>44589</v>
      </c>
      <c r="AC9163" s="89">
        <v>139.05023299999999</v>
      </c>
      <c r="AI9163" s="89">
        <v>144.62397799999999</v>
      </c>
    </row>
    <row r="9164" spans="1:35" s="89" customFormat="1" x14ac:dyDescent="0.45">
      <c r="A9164" s="89" t="s">
        <v>81</v>
      </c>
      <c r="B9164" s="89" t="s">
        <v>82</v>
      </c>
      <c r="C9164" s="89" t="s">
        <v>48</v>
      </c>
      <c r="D9164" s="90">
        <v>44590</v>
      </c>
      <c r="AC9164" s="89">
        <v>139.05023299999999</v>
      </c>
      <c r="AI9164" s="89">
        <v>144.62397799999999</v>
      </c>
    </row>
    <row r="9165" spans="1:35" s="89" customFormat="1" x14ac:dyDescent="0.45">
      <c r="A9165" s="89" t="s">
        <v>81</v>
      </c>
      <c r="B9165" s="89" t="s">
        <v>82</v>
      </c>
      <c r="C9165" s="89" t="s">
        <v>48</v>
      </c>
      <c r="D9165" s="90">
        <v>44591</v>
      </c>
      <c r="AC9165" s="89">
        <v>139.05023299999999</v>
      </c>
      <c r="AI9165" s="89">
        <v>144.62397799999999</v>
      </c>
    </row>
    <row r="9166" spans="1:35" s="89" customFormat="1" x14ac:dyDescent="0.45">
      <c r="A9166" s="89" t="s">
        <v>81</v>
      </c>
      <c r="B9166" s="89" t="s">
        <v>82</v>
      </c>
      <c r="C9166" s="89" t="s">
        <v>48</v>
      </c>
      <c r="D9166" s="90">
        <v>44592</v>
      </c>
      <c r="AC9166" s="89">
        <v>139.05023299999999</v>
      </c>
      <c r="AI9166" s="89">
        <v>144.62397799999999</v>
      </c>
    </row>
    <row r="9167" spans="1:35" s="89" customFormat="1" x14ac:dyDescent="0.45">
      <c r="A9167" s="89" t="s">
        <v>81</v>
      </c>
      <c r="B9167" s="89" t="s">
        <v>82</v>
      </c>
      <c r="C9167" s="89" t="s">
        <v>48</v>
      </c>
      <c r="D9167" s="90">
        <v>44593</v>
      </c>
      <c r="AC9167" s="89">
        <v>139.05023299999999</v>
      </c>
      <c r="AI9167" s="89">
        <v>144.62397799999999</v>
      </c>
    </row>
    <row r="9168" spans="1:35" s="89" customFormat="1" x14ac:dyDescent="0.45">
      <c r="A9168" s="89" t="s">
        <v>81</v>
      </c>
      <c r="B9168" s="89" t="s">
        <v>82</v>
      </c>
      <c r="C9168" s="89" t="s">
        <v>48</v>
      </c>
      <c r="D9168" s="90">
        <v>44594</v>
      </c>
      <c r="AC9168" s="89">
        <v>139.05023299999999</v>
      </c>
      <c r="AI9168" s="89">
        <v>144.62397799999999</v>
      </c>
    </row>
    <row r="9169" spans="1:35" s="89" customFormat="1" x14ac:dyDescent="0.45">
      <c r="A9169" s="89" t="s">
        <v>81</v>
      </c>
      <c r="B9169" s="89" t="s">
        <v>82</v>
      </c>
      <c r="C9169" s="89" t="s">
        <v>48</v>
      </c>
      <c r="D9169" s="90">
        <v>44595</v>
      </c>
      <c r="AC9169" s="89">
        <v>139.05023299999999</v>
      </c>
      <c r="AI9169" s="89">
        <v>144.62397799999999</v>
      </c>
    </row>
    <row r="9170" spans="1:35" s="89" customFormat="1" x14ac:dyDescent="0.45">
      <c r="A9170" s="89" t="s">
        <v>81</v>
      </c>
      <c r="B9170" s="89" t="s">
        <v>82</v>
      </c>
      <c r="C9170" s="89" t="s">
        <v>48</v>
      </c>
      <c r="D9170" s="90">
        <v>44596</v>
      </c>
      <c r="AC9170" s="89">
        <v>139.05023299999999</v>
      </c>
      <c r="AI9170" s="89">
        <v>144.62397799999999</v>
      </c>
    </row>
    <row r="9171" spans="1:35" s="89" customFormat="1" x14ac:dyDescent="0.45">
      <c r="A9171" s="89" t="s">
        <v>81</v>
      </c>
      <c r="B9171" s="89" t="s">
        <v>82</v>
      </c>
      <c r="C9171" s="89" t="s">
        <v>48</v>
      </c>
      <c r="D9171" s="90">
        <v>44597</v>
      </c>
      <c r="AC9171" s="89">
        <v>139.05023299999999</v>
      </c>
      <c r="AI9171" s="89">
        <v>144.62397799999999</v>
      </c>
    </row>
    <row r="9172" spans="1:35" s="89" customFormat="1" x14ac:dyDescent="0.45">
      <c r="A9172" s="89" t="s">
        <v>81</v>
      </c>
      <c r="B9172" s="89" t="s">
        <v>82</v>
      </c>
      <c r="C9172" s="89" t="s">
        <v>48</v>
      </c>
      <c r="D9172" s="90">
        <v>44598</v>
      </c>
      <c r="AC9172" s="89">
        <v>139.05023299999999</v>
      </c>
      <c r="AI9172" s="89">
        <v>144.62397799999999</v>
      </c>
    </row>
    <row r="9173" spans="1:35" s="89" customFormat="1" x14ac:dyDescent="0.45">
      <c r="A9173" s="89" t="s">
        <v>81</v>
      </c>
      <c r="B9173" s="89" t="s">
        <v>82</v>
      </c>
      <c r="C9173" s="89" t="s">
        <v>48</v>
      </c>
      <c r="D9173" s="90">
        <v>44599</v>
      </c>
      <c r="AC9173" s="89">
        <v>139.05023299999999</v>
      </c>
      <c r="AI9173" s="89">
        <v>144.62397799999999</v>
      </c>
    </row>
    <row r="9174" spans="1:35" s="89" customFormat="1" x14ac:dyDescent="0.45">
      <c r="A9174" s="89" t="s">
        <v>81</v>
      </c>
      <c r="B9174" s="89" t="s">
        <v>82</v>
      </c>
      <c r="C9174" s="89" t="s">
        <v>48</v>
      </c>
      <c r="D9174" s="90">
        <v>44600</v>
      </c>
      <c r="AC9174" s="89">
        <v>139.05023299999999</v>
      </c>
      <c r="AI9174" s="89">
        <v>144.62397799999999</v>
      </c>
    </row>
    <row r="9175" spans="1:35" s="89" customFormat="1" x14ac:dyDescent="0.45">
      <c r="A9175" s="89" t="s">
        <v>81</v>
      </c>
      <c r="B9175" s="89" t="s">
        <v>82</v>
      </c>
      <c r="C9175" s="89" t="s">
        <v>48</v>
      </c>
      <c r="D9175" s="90">
        <v>44601</v>
      </c>
      <c r="AC9175" s="89">
        <v>139.05023299999999</v>
      </c>
      <c r="AI9175" s="89">
        <v>144.62397799999999</v>
      </c>
    </row>
    <row r="9176" spans="1:35" s="89" customFormat="1" x14ac:dyDescent="0.45">
      <c r="A9176" s="89" t="s">
        <v>81</v>
      </c>
      <c r="B9176" s="89" t="s">
        <v>82</v>
      </c>
      <c r="C9176" s="89" t="s">
        <v>48</v>
      </c>
      <c r="D9176" s="90">
        <v>44602</v>
      </c>
      <c r="AC9176" s="89">
        <v>139.05023299999999</v>
      </c>
      <c r="AI9176" s="89">
        <v>144.62397799999999</v>
      </c>
    </row>
    <row r="9177" spans="1:35" s="89" customFormat="1" x14ac:dyDescent="0.45">
      <c r="A9177" s="89" t="s">
        <v>81</v>
      </c>
      <c r="B9177" s="89" t="s">
        <v>82</v>
      </c>
      <c r="C9177" s="89" t="s">
        <v>48</v>
      </c>
      <c r="D9177" s="90">
        <v>44603</v>
      </c>
      <c r="AC9177" s="89">
        <v>139.05023299999999</v>
      </c>
      <c r="AI9177" s="89">
        <v>144.62397799999999</v>
      </c>
    </row>
    <row r="9178" spans="1:35" s="89" customFormat="1" x14ac:dyDescent="0.45">
      <c r="A9178" s="89" t="s">
        <v>81</v>
      </c>
      <c r="B9178" s="89" t="s">
        <v>82</v>
      </c>
      <c r="C9178" s="89" t="s">
        <v>48</v>
      </c>
      <c r="D9178" s="90">
        <v>44604</v>
      </c>
      <c r="AC9178" s="89">
        <v>139.05023299999999</v>
      </c>
      <c r="AI9178" s="89">
        <v>144.62397799999999</v>
      </c>
    </row>
    <row r="9179" spans="1:35" s="89" customFormat="1" x14ac:dyDescent="0.45">
      <c r="A9179" s="89" t="s">
        <v>81</v>
      </c>
      <c r="B9179" s="89" t="s">
        <v>82</v>
      </c>
      <c r="C9179" s="89" t="s">
        <v>48</v>
      </c>
      <c r="D9179" s="90">
        <v>44605</v>
      </c>
      <c r="AC9179" s="89">
        <v>139.05023299999999</v>
      </c>
      <c r="AI9179" s="89">
        <v>144.62397799999999</v>
      </c>
    </row>
    <row r="9180" spans="1:35" s="89" customFormat="1" x14ac:dyDescent="0.45">
      <c r="A9180" s="89" t="s">
        <v>81</v>
      </c>
      <c r="B9180" s="89" t="s">
        <v>82</v>
      </c>
      <c r="C9180" s="89" t="s">
        <v>48</v>
      </c>
      <c r="D9180" s="90">
        <v>44606</v>
      </c>
      <c r="AC9180" s="89">
        <v>139.05023299999999</v>
      </c>
      <c r="AI9180" s="89">
        <v>144.62397799999999</v>
      </c>
    </row>
    <row r="9181" spans="1:35" s="89" customFormat="1" x14ac:dyDescent="0.45">
      <c r="A9181" s="89" t="s">
        <v>81</v>
      </c>
      <c r="B9181" s="89" t="s">
        <v>82</v>
      </c>
      <c r="C9181" s="89" t="s">
        <v>48</v>
      </c>
      <c r="D9181" s="90">
        <v>44607</v>
      </c>
      <c r="AC9181" s="89">
        <v>139.05023299999999</v>
      </c>
      <c r="AI9181" s="89">
        <v>144.62397799999999</v>
      </c>
    </row>
    <row r="9182" spans="1:35" s="89" customFormat="1" x14ac:dyDescent="0.45">
      <c r="A9182" s="89" t="s">
        <v>81</v>
      </c>
      <c r="B9182" s="89" t="s">
        <v>82</v>
      </c>
      <c r="C9182" s="89" t="s">
        <v>48</v>
      </c>
      <c r="D9182" s="90">
        <v>44608</v>
      </c>
      <c r="AC9182" s="89">
        <v>139.05023299999999</v>
      </c>
      <c r="AI9182" s="89">
        <v>144.62397799999999</v>
      </c>
    </row>
    <row r="9183" spans="1:35" s="89" customFormat="1" x14ac:dyDescent="0.45">
      <c r="A9183" s="89" t="s">
        <v>81</v>
      </c>
      <c r="B9183" s="89" t="s">
        <v>82</v>
      </c>
      <c r="C9183" s="89" t="s">
        <v>48</v>
      </c>
      <c r="D9183" s="90">
        <v>44609</v>
      </c>
      <c r="AC9183" s="89">
        <v>139.05023299999999</v>
      </c>
      <c r="AI9183" s="89">
        <v>144.62397799999999</v>
      </c>
    </row>
    <row r="9184" spans="1:35" s="89" customFormat="1" x14ac:dyDescent="0.45">
      <c r="A9184" s="89" t="s">
        <v>81</v>
      </c>
      <c r="B9184" s="89" t="s">
        <v>82</v>
      </c>
      <c r="C9184" s="89" t="s">
        <v>48</v>
      </c>
      <c r="D9184" s="90">
        <v>44610</v>
      </c>
      <c r="AC9184" s="89">
        <v>139.05023299999999</v>
      </c>
      <c r="AI9184" s="89">
        <v>144.62397799999999</v>
      </c>
    </row>
    <row r="9185" spans="1:35" s="89" customFormat="1" x14ac:dyDescent="0.45">
      <c r="A9185" s="89" t="s">
        <v>81</v>
      </c>
      <c r="B9185" s="89" t="s">
        <v>82</v>
      </c>
      <c r="C9185" s="89" t="s">
        <v>48</v>
      </c>
      <c r="D9185" s="90">
        <v>44611</v>
      </c>
      <c r="AC9185" s="89">
        <v>139.05023299999999</v>
      </c>
      <c r="AI9185" s="89">
        <v>144.62397799999999</v>
      </c>
    </row>
    <row r="9186" spans="1:35" s="89" customFormat="1" x14ac:dyDescent="0.45">
      <c r="A9186" s="89" t="s">
        <v>81</v>
      </c>
      <c r="B9186" s="89" t="s">
        <v>82</v>
      </c>
      <c r="C9186" s="89" t="s">
        <v>48</v>
      </c>
      <c r="D9186" s="90">
        <v>44612</v>
      </c>
      <c r="AC9186" s="89">
        <v>139.05023299999999</v>
      </c>
      <c r="AI9186" s="89">
        <v>144.62397799999999</v>
      </c>
    </row>
    <row r="9187" spans="1:35" s="89" customFormat="1" x14ac:dyDescent="0.45">
      <c r="A9187" s="89" t="s">
        <v>81</v>
      </c>
      <c r="B9187" s="89" t="s">
        <v>82</v>
      </c>
      <c r="C9187" s="89" t="s">
        <v>48</v>
      </c>
      <c r="D9187" s="90">
        <v>44613</v>
      </c>
      <c r="AC9187" s="89">
        <v>139.05023299999999</v>
      </c>
      <c r="AI9187" s="89">
        <v>144.62397799999999</v>
      </c>
    </row>
    <row r="9188" spans="1:35" s="89" customFormat="1" x14ac:dyDescent="0.45">
      <c r="A9188" s="89" t="s">
        <v>81</v>
      </c>
      <c r="B9188" s="89" t="s">
        <v>82</v>
      </c>
      <c r="C9188" s="89" t="s">
        <v>48</v>
      </c>
      <c r="D9188" s="90">
        <v>44614</v>
      </c>
      <c r="AC9188" s="89">
        <v>139.05023299999999</v>
      </c>
      <c r="AI9188" s="89">
        <v>144.62397799999999</v>
      </c>
    </row>
    <row r="9189" spans="1:35" s="89" customFormat="1" x14ac:dyDescent="0.45">
      <c r="A9189" s="89" t="s">
        <v>81</v>
      </c>
      <c r="B9189" s="89" t="s">
        <v>82</v>
      </c>
      <c r="C9189" s="89" t="s">
        <v>48</v>
      </c>
      <c r="D9189" s="90">
        <v>44615</v>
      </c>
      <c r="AC9189" s="89">
        <v>139.05023299999999</v>
      </c>
      <c r="AI9189" s="89">
        <v>144.62397799999999</v>
      </c>
    </row>
    <row r="9190" spans="1:35" s="89" customFormat="1" x14ac:dyDescent="0.45">
      <c r="A9190" s="89" t="s">
        <v>81</v>
      </c>
      <c r="B9190" s="89" t="s">
        <v>82</v>
      </c>
      <c r="C9190" s="89" t="s">
        <v>48</v>
      </c>
      <c r="D9190" s="90">
        <v>44616</v>
      </c>
      <c r="AC9190" s="89">
        <v>139.05023299999999</v>
      </c>
      <c r="AI9190" s="89">
        <v>144.62397799999999</v>
      </c>
    </row>
    <row r="9191" spans="1:35" s="89" customFormat="1" x14ac:dyDescent="0.45">
      <c r="A9191" s="89" t="s">
        <v>81</v>
      </c>
      <c r="B9191" s="89" t="s">
        <v>82</v>
      </c>
      <c r="C9191" s="89" t="s">
        <v>48</v>
      </c>
      <c r="D9191" s="90">
        <v>44617</v>
      </c>
      <c r="AC9191" s="89">
        <v>139.05023299999999</v>
      </c>
      <c r="AI9191" s="89">
        <v>144.62397799999999</v>
      </c>
    </row>
    <row r="9192" spans="1:35" s="89" customFormat="1" x14ac:dyDescent="0.45">
      <c r="A9192" s="89" t="s">
        <v>81</v>
      </c>
      <c r="B9192" s="89" t="s">
        <v>82</v>
      </c>
      <c r="C9192" s="89" t="s">
        <v>48</v>
      </c>
      <c r="D9192" s="90">
        <v>44618</v>
      </c>
      <c r="AC9192" s="89">
        <v>139.05023299999999</v>
      </c>
      <c r="AI9192" s="89">
        <v>144.62397799999999</v>
      </c>
    </row>
    <row r="9193" spans="1:35" s="89" customFormat="1" x14ac:dyDescent="0.45">
      <c r="A9193" s="89" t="s">
        <v>81</v>
      </c>
      <c r="B9193" s="89" t="s">
        <v>82</v>
      </c>
      <c r="C9193" s="89" t="s">
        <v>48</v>
      </c>
      <c r="D9193" s="90">
        <v>44619</v>
      </c>
      <c r="AC9193" s="89">
        <v>139.05023299999999</v>
      </c>
      <c r="AI9193" s="89">
        <v>144.62397799999999</v>
      </c>
    </row>
    <row r="9194" spans="1:35" s="89" customFormat="1" x14ac:dyDescent="0.45">
      <c r="A9194" s="89" t="s">
        <v>81</v>
      </c>
      <c r="B9194" s="89" t="s">
        <v>82</v>
      </c>
      <c r="C9194" s="89" t="s">
        <v>48</v>
      </c>
      <c r="D9194" s="90">
        <v>44620</v>
      </c>
      <c r="AC9194" s="89">
        <v>139.05023299999999</v>
      </c>
      <c r="AI9194" s="89">
        <v>144.62397799999999</v>
      </c>
    </row>
    <row r="9195" spans="1:35" s="89" customFormat="1" x14ac:dyDescent="0.45">
      <c r="A9195" s="89" t="s">
        <v>81</v>
      </c>
      <c r="B9195" s="89" t="s">
        <v>82</v>
      </c>
      <c r="C9195" s="89" t="s">
        <v>48</v>
      </c>
      <c r="D9195" s="90">
        <v>44621</v>
      </c>
      <c r="AC9195" s="89">
        <v>139.05023299999999</v>
      </c>
      <c r="AI9195" s="89">
        <v>144.62397799999999</v>
      </c>
    </row>
    <row r="9196" spans="1:35" s="89" customFormat="1" x14ac:dyDescent="0.45">
      <c r="A9196" s="89" t="s">
        <v>81</v>
      </c>
      <c r="B9196" s="89" t="s">
        <v>82</v>
      </c>
      <c r="C9196" s="89" t="s">
        <v>48</v>
      </c>
      <c r="D9196" s="90">
        <v>44622</v>
      </c>
      <c r="AC9196" s="89">
        <v>139.05023299999999</v>
      </c>
      <c r="AI9196" s="89">
        <v>144.62397799999999</v>
      </c>
    </row>
    <row r="9197" spans="1:35" s="89" customFormat="1" x14ac:dyDescent="0.45">
      <c r="A9197" s="89" t="s">
        <v>81</v>
      </c>
      <c r="B9197" s="89" t="s">
        <v>82</v>
      </c>
      <c r="C9197" s="89" t="s">
        <v>48</v>
      </c>
      <c r="D9197" s="90">
        <v>44623</v>
      </c>
      <c r="AC9197" s="89">
        <v>139.05023299999999</v>
      </c>
      <c r="AI9197" s="89">
        <v>144.62397799999999</v>
      </c>
    </row>
    <row r="9198" spans="1:35" s="89" customFormat="1" x14ac:dyDescent="0.45">
      <c r="A9198" s="89" t="s">
        <v>81</v>
      </c>
      <c r="B9198" s="89" t="s">
        <v>82</v>
      </c>
      <c r="C9198" s="89" t="s">
        <v>48</v>
      </c>
      <c r="D9198" s="90">
        <v>44624</v>
      </c>
      <c r="AC9198" s="89">
        <v>139.05023299999999</v>
      </c>
      <c r="AI9198" s="89">
        <v>144.62397799999999</v>
      </c>
    </row>
    <row r="9199" spans="1:35" s="89" customFormat="1" x14ac:dyDescent="0.45">
      <c r="A9199" s="89" t="s">
        <v>81</v>
      </c>
      <c r="B9199" s="89" t="s">
        <v>82</v>
      </c>
      <c r="C9199" s="89" t="s">
        <v>48</v>
      </c>
      <c r="D9199" s="90">
        <v>44625</v>
      </c>
      <c r="AC9199" s="89">
        <v>139.05023299999999</v>
      </c>
      <c r="AI9199" s="89">
        <v>144.62397799999999</v>
      </c>
    </row>
    <row r="9200" spans="1:35" s="89" customFormat="1" x14ac:dyDescent="0.45">
      <c r="A9200" s="89" t="s">
        <v>81</v>
      </c>
      <c r="B9200" s="89" t="s">
        <v>82</v>
      </c>
      <c r="C9200" s="89" t="s">
        <v>48</v>
      </c>
      <c r="D9200" s="90">
        <v>44626</v>
      </c>
      <c r="AC9200" s="89">
        <v>139.05023299999999</v>
      </c>
      <c r="AI9200" s="89">
        <v>144.62397799999999</v>
      </c>
    </row>
    <row r="9201" spans="1:35" s="89" customFormat="1" x14ac:dyDescent="0.45">
      <c r="A9201" s="89" t="s">
        <v>81</v>
      </c>
      <c r="B9201" s="89" t="s">
        <v>82</v>
      </c>
      <c r="C9201" s="89" t="s">
        <v>48</v>
      </c>
      <c r="D9201" s="90">
        <v>44627</v>
      </c>
      <c r="AC9201" s="89">
        <v>139.05023299999999</v>
      </c>
      <c r="AI9201" s="89">
        <v>144.62397799999999</v>
      </c>
    </row>
    <row r="9202" spans="1:35" s="89" customFormat="1" x14ac:dyDescent="0.45">
      <c r="A9202" s="89" t="s">
        <v>81</v>
      </c>
      <c r="B9202" s="89" t="s">
        <v>82</v>
      </c>
      <c r="C9202" s="89" t="s">
        <v>48</v>
      </c>
      <c r="D9202" s="90">
        <v>44628</v>
      </c>
      <c r="AC9202" s="89">
        <v>139.05023299999999</v>
      </c>
      <c r="AI9202" s="89">
        <v>144.62397799999999</v>
      </c>
    </row>
    <row r="9203" spans="1:35" s="89" customFormat="1" x14ac:dyDescent="0.45">
      <c r="A9203" s="89" t="s">
        <v>81</v>
      </c>
      <c r="B9203" s="89" t="s">
        <v>82</v>
      </c>
      <c r="C9203" s="89" t="s">
        <v>48</v>
      </c>
      <c r="D9203" s="90">
        <v>44629</v>
      </c>
      <c r="AC9203" s="89">
        <v>139.05023299999999</v>
      </c>
      <c r="AI9203" s="89">
        <v>144.62397799999999</v>
      </c>
    </row>
    <row r="9204" spans="1:35" s="89" customFormat="1" x14ac:dyDescent="0.45">
      <c r="A9204" s="89" t="s">
        <v>81</v>
      </c>
      <c r="B9204" s="89" t="s">
        <v>82</v>
      </c>
      <c r="C9204" s="89" t="s">
        <v>48</v>
      </c>
      <c r="D9204" s="90">
        <v>44630</v>
      </c>
      <c r="AC9204" s="89">
        <v>139.05023299999999</v>
      </c>
      <c r="AI9204" s="89">
        <v>144.62397799999999</v>
      </c>
    </row>
    <row r="9205" spans="1:35" s="89" customFormat="1" x14ac:dyDescent="0.45">
      <c r="A9205" s="89" t="s">
        <v>81</v>
      </c>
      <c r="B9205" s="89" t="s">
        <v>82</v>
      </c>
      <c r="C9205" s="89" t="s">
        <v>48</v>
      </c>
      <c r="D9205" s="90">
        <v>44631</v>
      </c>
      <c r="AC9205" s="89">
        <v>139.05023299999999</v>
      </c>
      <c r="AI9205" s="89">
        <v>144.62397799999999</v>
      </c>
    </row>
    <row r="9206" spans="1:35" s="89" customFormat="1" x14ac:dyDescent="0.45">
      <c r="A9206" s="89" t="s">
        <v>81</v>
      </c>
      <c r="B9206" s="89" t="s">
        <v>82</v>
      </c>
      <c r="C9206" s="89" t="s">
        <v>48</v>
      </c>
      <c r="D9206" s="90">
        <v>44632</v>
      </c>
      <c r="AC9206" s="89">
        <v>139.05023299999999</v>
      </c>
      <c r="AI9206" s="89">
        <v>144.62397799999999</v>
      </c>
    </row>
    <row r="9207" spans="1:35" s="89" customFormat="1" x14ac:dyDescent="0.45">
      <c r="A9207" s="89" t="s">
        <v>81</v>
      </c>
      <c r="B9207" s="89" t="s">
        <v>82</v>
      </c>
      <c r="C9207" s="89" t="s">
        <v>48</v>
      </c>
      <c r="D9207" s="90">
        <v>44633</v>
      </c>
      <c r="AC9207" s="89">
        <v>139.05023299999999</v>
      </c>
      <c r="AI9207" s="89">
        <v>144.62397799999999</v>
      </c>
    </row>
    <row r="9208" spans="1:35" s="89" customFormat="1" x14ac:dyDescent="0.45">
      <c r="A9208" s="89" t="s">
        <v>81</v>
      </c>
      <c r="B9208" s="89" t="s">
        <v>82</v>
      </c>
      <c r="C9208" s="89" t="s">
        <v>48</v>
      </c>
      <c r="D9208" s="90">
        <v>44634</v>
      </c>
      <c r="AC9208" s="89">
        <v>139.05023299999999</v>
      </c>
      <c r="AI9208" s="89">
        <v>144.62397799999999</v>
      </c>
    </row>
    <row r="9209" spans="1:35" s="89" customFormat="1" x14ac:dyDescent="0.45">
      <c r="A9209" s="89" t="s">
        <v>81</v>
      </c>
      <c r="B9209" s="89" t="s">
        <v>82</v>
      </c>
      <c r="C9209" s="89" t="s">
        <v>48</v>
      </c>
      <c r="D9209" s="90">
        <v>44635</v>
      </c>
      <c r="AC9209" s="89">
        <v>139.05023299999999</v>
      </c>
      <c r="AI9209" s="89">
        <v>144.62397799999999</v>
      </c>
    </row>
    <row r="9210" spans="1:35" s="89" customFormat="1" x14ac:dyDescent="0.45">
      <c r="A9210" s="89" t="s">
        <v>81</v>
      </c>
      <c r="B9210" s="89" t="s">
        <v>82</v>
      </c>
      <c r="C9210" s="89" t="s">
        <v>48</v>
      </c>
      <c r="D9210" s="90">
        <v>44636</v>
      </c>
      <c r="AC9210" s="89">
        <v>139.05023299999999</v>
      </c>
      <c r="AI9210" s="89">
        <v>144.62397799999999</v>
      </c>
    </row>
    <row r="9211" spans="1:35" s="89" customFormat="1" x14ac:dyDescent="0.45">
      <c r="A9211" s="89" t="s">
        <v>81</v>
      </c>
      <c r="B9211" s="89" t="s">
        <v>82</v>
      </c>
      <c r="C9211" s="89" t="s">
        <v>48</v>
      </c>
      <c r="D9211" s="90">
        <v>44637</v>
      </c>
      <c r="AC9211" s="89">
        <v>139.05023299999999</v>
      </c>
      <c r="AI9211" s="89">
        <v>144.62397799999999</v>
      </c>
    </row>
    <row r="9212" spans="1:35" s="89" customFormat="1" x14ac:dyDescent="0.45">
      <c r="A9212" s="89" t="s">
        <v>81</v>
      </c>
      <c r="B9212" s="89" t="s">
        <v>82</v>
      </c>
      <c r="C9212" s="89" t="s">
        <v>48</v>
      </c>
      <c r="D9212" s="90">
        <v>44638</v>
      </c>
      <c r="AC9212" s="89">
        <v>139.05023299999999</v>
      </c>
      <c r="AI9212" s="89">
        <v>144.62397799999999</v>
      </c>
    </row>
    <row r="9213" spans="1:35" s="89" customFormat="1" x14ac:dyDescent="0.45">
      <c r="A9213" s="89" t="s">
        <v>81</v>
      </c>
      <c r="B9213" s="89" t="s">
        <v>82</v>
      </c>
      <c r="C9213" s="89" t="s">
        <v>48</v>
      </c>
      <c r="D9213" s="90">
        <v>44639</v>
      </c>
      <c r="AC9213" s="89">
        <v>139.05023299999999</v>
      </c>
      <c r="AI9213" s="89">
        <v>144.62397799999999</v>
      </c>
    </row>
    <row r="9214" spans="1:35" s="89" customFormat="1" x14ac:dyDescent="0.45">
      <c r="A9214" s="89" t="s">
        <v>81</v>
      </c>
      <c r="B9214" s="89" t="s">
        <v>82</v>
      </c>
      <c r="C9214" s="89" t="s">
        <v>48</v>
      </c>
      <c r="D9214" s="90">
        <v>44640</v>
      </c>
      <c r="AC9214" s="89">
        <v>139.05023299999999</v>
      </c>
      <c r="AI9214" s="89">
        <v>144.62397799999999</v>
      </c>
    </row>
    <row r="9215" spans="1:35" s="89" customFormat="1" x14ac:dyDescent="0.45">
      <c r="A9215" s="89" t="s">
        <v>81</v>
      </c>
      <c r="B9215" s="89" t="s">
        <v>82</v>
      </c>
      <c r="C9215" s="89" t="s">
        <v>48</v>
      </c>
      <c r="D9215" s="90">
        <v>44641</v>
      </c>
      <c r="AC9215" s="89">
        <v>139.05023299999999</v>
      </c>
      <c r="AI9215" s="89">
        <v>144.62397799999999</v>
      </c>
    </row>
    <row r="9216" spans="1:35" s="89" customFormat="1" x14ac:dyDescent="0.45">
      <c r="A9216" s="89" t="s">
        <v>81</v>
      </c>
      <c r="B9216" s="89" t="s">
        <v>82</v>
      </c>
      <c r="C9216" s="89" t="s">
        <v>48</v>
      </c>
      <c r="D9216" s="90">
        <v>44642</v>
      </c>
      <c r="AC9216" s="89">
        <v>139.05023299999999</v>
      </c>
      <c r="AI9216" s="89">
        <v>144.62397799999999</v>
      </c>
    </row>
    <row r="9217" spans="1:35" s="89" customFormat="1" x14ac:dyDescent="0.45">
      <c r="A9217" s="89" t="s">
        <v>81</v>
      </c>
      <c r="B9217" s="89" t="s">
        <v>82</v>
      </c>
      <c r="C9217" s="89" t="s">
        <v>48</v>
      </c>
      <c r="D9217" s="90">
        <v>44643</v>
      </c>
      <c r="AC9217" s="89">
        <v>139.05023299999999</v>
      </c>
      <c r="AI9217" s="89">
        <v>144.62397799999999</v>
      </c>
    </row>
    <row r="9218" spans="1:35" s="89" customFormat="1" x14ac:dyDescent="0.45">
      <c r="A9218" s="89" t="s">
        <v>81</v>
      </c>
      <c r="B9218" s="89" t="s">
        <v>82</v>
      </c>
      <c r="C9218" s="89" t="s">
        <v>48</v>
      </c>
      <c r="D9218" s="90">
        <v>44644</v>
      </c>
      <c r="AC9218" s="89">
        <v>139.05023299999999</v>
      </c>
      <c r="AI9218" s="89">
        <v>144.62397799999999</v>
      </c>
    </row>
    <row r="9219" spans="1:35" s="89" customFormat="1" x14ac:dyDescent="0.45">
      <c r="A9219" s="89" t="s">
        <v>81</v>
      </c>
      <c r="B9219" s="89" t="s">
        <v>82</v>
      </c>
      <c r="C9219" s="89" t="s">
        <v>48</v>
      </c>
      <c r="D9219" s="90">
        <v>44645</v>
      </c>
      <c r="AC9219" s="89">
        <v>139.05023299999999</v>
      </c>
      <c r="AI9219" s="89">
        <v>144.62397799999999</v>
      </c>
    </row>
    <row r="9220" spans="1:35" s="89" customFormat="1" x14ac:dyDescent="0.45">
      <c r="A9220" s="89" t="s">
        <v>81</v>
      </c>
      <c r="B9220" s="89" t="s">
        <v>82</v>
      </c>
      <c r="C9220" s="89" t="s">
        <v>48</v>
      </c>
      <c r="D9220" s="90">
        <v>44646</v>
      </c>
      <c r="AC9220" s="89">
        <v>133.25647330000001</v>
      </c>
      <c r="AI9220" s="89">
        <v>138.59797889999999</v>
      </c>
    </row>
    <row r="9221" spans="1:35" s="89" customFormat="1" x14ac:dyDescent="0.45">
      <c r="A9221" s="89" t="s">
        <v>81</v>
      </c>
      <c r="B9221" s="89" t="s">
        <v>82</v>
      </c>
      <c r="C9221" s="89" t="s">
        <v>48</v>
      </c>
      <c r="D9221" s="90">
        <v>44647</v>
      </c>
      <c r="AC9221" s="89">
        <v>139.05023299999999</v>
      </c>
      <c r="AI9221" s="89">
        <v>144.62397799999999</v>
      </c>
    </row>
    <row r="9222" spans="1:35" s="89" customFormat="1" x14ac:dyDescent="0.45">
      <c r="A9222" s="89" t="s">
        <v>81</v>
      </c>
      <c r="B9222" s="89" t="s">
        <v>82</v>
      </c>
      <c r="C9222" s="89" t="s">
        <v>48</v>
      </c>
      <c r="D9222" s="90">
        <v>44648</v>
      </c>
      <c r="AC9222" s="89">
        <v>139.05023299999999</v>
      </c>
      <c r="AI9222" s="89">
        <v>144.62397799999999</v>
      </c>
    </row>
    <row r="9223" spans="1:35" s="89" customFormat="1" x14ac:dyDescent="0.45">
      <c r="A9223" s="89" t="s">
        <v>81</v>
      </c>
      <c r="B9223" s="89" t="s">
        <v>82</v>
      </c>
      <c r="C9223" s="89" t="s">
        <v>48</v>
      </c>
      <c r="D9223" s="90">
        <v>44649</v>
      </c>
      <c r="AC9223" s="89">
        <v>139.05023299999999</v>
      </c>
      <c r="AI9223" s="89">
        <v>144.62397799999999</v>
      </c>
    </row>
    <row r="9224" spans="1:35" s="89" customFormat="1" x14ac:dyDescent="0.45">
      <c r="A9224" s="89" t="s">
        <v>81</v>
      </c>
      <c r="B9224" s="89" t="s">
        <v>82</v>
      </c>
      <c r="C9224" s="89" t="s">
        <v>48</v>
      </c>
      <c r="D9224" s="90">
        <v>44650</v>
      </c>
      <c r="AC9224" s="89">
        <v>139.05023299999999</v>
      </c>
      <c r="AI9224" s="89">
        <v>144.62397799999999</v>
      </c>
    </row>
    <row r="9225" spans="1:35" s="89" customFormat="1" x14ac:dyDescent="0.45">
      <c r="A9225" s="89" t="s">
        <v>81</v>
      </c>
      <c r="B9225" s="89" t="s">
        <v>82</v>
      </c>
      <c r="C9225" s="89" t="s">
        <v>48</v>
      </c>
      <c r="D9225" s="90">
        <v>44651</v>
      </c>
      <c r="AC9225" s="89">
        <v>139.05023299999999</v>
      </c>
      <c r="AI9225" s="89">
        <v>144.62397799999999</v>
      </c>
    </row>
    <row r="9226" spans="1:35" x14ac:dyDescent="0.45">
      <c r="A9226" s="195" t="s">
        <v>81</v>
      </c>
      <c r="B9226" s="195" t="s">
        <v>82</v>
      </c>
      <c r="C9226" s="195" t="s">
        <v>48</v>
      </c>
      <c r="D9226" s="196">
        <v>44652</v>
      </c>
      <c r="AC9226" s="195">
        <v>153</v>
      </c>
      <c r="AD9226" s="195">
        <v>152.94</v>
      </c>
      <c r="AE9226" s="195">
        <f>1/AC9226*AD9226</f>
        <v>0.99960784313725493</v>
      </c>
      <c r="AI9226" s="195">
        <v>165</v>
      </c>
    </row>
    <row r="9227" spans="1:35" s="89" customFormat="1" x14ac:dyDescent="0.45">
      <c r="A9227" s="89" t="s">
        <v>81</v>
      </c>
      <c r="B9227" s="89" t="s">
        <v>82</v>
      </c>
      <c r="C9227" s="89" t="s">
        <v>48</v>
      </c>
      <c r="D9227" s="90">
        <v>44653</v>
      </c>
      <c r="AC9227" s="89">
        <v>153</v>
      </c>
      <c r="AI9227" s="89">
        <v>165</v>
      </c>
    </row>
    <row r="9228" spans="1:35" s="89" customFormat="1" x14ac:dyDescent="0.45">
      <c r="A9228" s="89" t="s">
        <v>81</v>
      </c>
      <c r="B9228" s="89" t="s">
        <v>82</v>
      </c>
      <c r="C9228" s="89" t="s">
        <v>48</v>
      </c>
      <c r="D9228" s="90">
        <v>44654</v>
      </c>
      <c r="AC9228" s="89">
        <v>153</v>
      </c>
      <c r="AI9228" s="89">
        <v>165</v>
      </c>
    </row>
    <row r="9229" spans="1:35" s="89" customFormat="1" x14ac:dyDescent="0.45">
      <c r="A9229" s="89" t="s">
        <v>81</v>
      </c>
      <c r="B9229" s="89" t="s">
        <v>82</v>
      </c>
      <c r="C9229" s="89" t="s">
        <v>48</v>
      </c>
      <c r="D9229" s="90">
        <v>44655</v>
      </c>
      <c r="AC9229" s="89">
        <v>153</v>
      </c>
      <c r="AI9229" s="89">
        <v>165</v>
      </c>
    </row>
    <row r="9230" spans="1:35" s="89" customFormat="1" x14ac:dyDescent="0.45">
      <c r="A9230" s="89" t="s">
        <v>81</v>
      </c>
      <c r="B9230" s="89" t="s">
        <v>82</v>
      </c>
      <c r="C9230" s="89" t="s">
        <v>48</v>
      </c>
      <c r="D9230" s="90">
        <v>44656</v>
      </c>
      <c r="AC9230" s="89">
        <v>153</v>
      </c>
      <c r="AI9230" s="89">
        <v>165</v>
      </c>
    </row>
    <row r="9231" spans="1:35" s="89" customFormat="1" x14ac:dyDescent="0.45">
      <c r="A9231" s="89" t="s">
        <v>81</v>
      </c>
      <c r="B9231" s="89" t="s">
        <v>82</v>
      </c>
      <c r="C9231" s="89" t="s">
        <v>48</v>
      </c>
      <c r="D9231" s="90">
        <v>44657</v>
      </c>
      <c r="AC9231" s="89">
        <v>153</v>
      </c>
      <c r="AI9231" s="89">
        <v>165</v>
      </c>
    </row>
    <row r="9232" spans="1:35" s="89" customFormat="1" x14ac:dyDescent="0.45">
      <c r="A9232" s="89" t="s">
        <v>81</v>
      </c>
      <c r="B9232" s="89" t="s">
        <v>82</v>
      </c>
      <c r="C9232" s="89" t="s">
        <v>48</v>
      </c>
      <c r="D9232" s="90">
        <v>44658</v>
      </c>
      <c r="AC9232" s="89">
        <v>153</v>
      </c>
      <c r="AI9232" s="89">
        <v>165</v>
      </c>
    </row>
    <row r="9233" spans="1:35" s="89" customFormat="1" x14ac:dyDescent="0.45">
      <c r="A9233" s="89" t="s">
        <v>81</v>
      </c>
      <c r="B9233" s="89" t="s">
        <v>82</v>
      </c>
      <c r="C9233" s="89" t="s">
        <v>48</v>
      </c>
      <c r="D9233" s="90">
        <v>44659</v>
      </c>
      <c r="AC9233" s="89">
        <v>153</v>
      </c>
      <c r="AI9233" s="89">
        <v>165</v>
      </c>
    </row>
    <row r="9234" spans="1:35" s="89" customFormat="1" x14ac:dyDescent="0.45">
      <c r="A9234" s="89" t="s">
        <v>81</v>
      </c>
      <c r="B9234" s="89" t="s">
        <v>82</v>
      </c>
      <c r="C9234" s="89" t="s">
        <v>48</v>
      </c>
      <c r="D9234" s="90">
        <v>44660</v>
      </c>
      <c r="AC9234" s="89">
        <v>153</v>
      </c>
      <c r="AI9234" s="89">
        <v>165</v>
      </c>
    </row>
    <row r="9235" spans="1:35" s="89" customFormat="1" x14ac:dyDescent="0.45">
      <c r="A9235" s="89" t="s">
        <v>81</v>
      </c>
      <c r="B9235" s="89" t="s">
        <v>82</v>
      </c>
      <c r="C9235" s="89" t="s">
        <v>48</v>
      </c>
      <c r="D9235" s="90">
        <v>44661</v>
      </c>
      <c r="AC9235" s="89">
        <v>153</v>
      </c>
      <c r="AI9235" s="89">
        <v>165</v>
      </c>
    </row>
    <row r="9236" spans="1:35" s="89" customFormat="1" x14ac:dyDescent="0.45">
      <c r="A9236" s="89" t="s">
        <v>81</v>
      </c>
      <c r="B9236" s="89" t="s">
        <v>82</v>
      </c>
      <c r="C9236" s="89" t="s">
        <v>48</v>
      </c>
      <c r="D9236" s="90">
        <v>44662</v>
      </c>
      <c r="AC9236" s="89">
        <v>153</v>
      </c>
      <c r="AI9236" s="89">
        <v>165</v>
      </c>
    </row>
    <row r="9237" spans="1:35" s="89" customFormat="1" x14ac:dyDescent="0.45">
      <c r="A9237" s="89" t="s">
        <v>81</v>
      </c>
      <c r="B9237" s="89" t="s">
        <v>82</v>
      </c>
      <c r="C9237" s="89" t="s">
        <v>48</v>
      </c>
      <c r="D9237" s="90">
        <v>44663</v>
      </c>
      <c r="AC9237" s="89">
        <v>153</v>
      </c>
      <c r="AI9237" s="89">
        <v>165</v>
      </c>
    </row>
    <row r="9238" spans="1:35" s="89" customFormat="1" x14ac:dyDescent="0.45">
      <c r="A9238" s="89" t="s">
        <v>81</v>
      </c>
      <c r="B9238" s="89" t="s">
        <v>82</v>
      </c>
      <c r="C9238" s="89" t="s">
        <v>48</v>
      </c>
      <c r="D9238" s="90">
        <v>44664</v>
      </c>
      <c r="AC9238" s="89">
        <v>153</v>
      </c>
      <c r="AI9238" s="89">
        <v>165</v>
      </c>
    </row>
    <row r="9239" spans="1:35" s="89" customFormat="1" x14ac:dyDescent="0.45">
      <c r="A9239" s="89" t="s">
        <v>81</v>
      </c>
      <c r="B9239" s="89" t="s">
        <v>82</v>
      </c>
      <c r="C9239" s="89" t="s">
        <v>48</v>
      </c>
      <c r="D9239" s="90">
        <v>44665</v>
      </c>
      <c r="AC9239" s="89">
        <v>153</v>
      </c>
      <c r="AI9239" s="89">
        <v>165</v>
      </c>
    </row>
    <row r="9240" spans="1:35" s="89" customFormat="1" x14ac:dyDescent="0.45">
      <c r="A9240" s="89" t="s">
        <v>81</v>
      </c>
      <c r="B9240" s="89" t="s">
        <v>82</v>
      </c>
      <c r="C9240" s="89" t="s">
        <v>48</v>
      </c>
      <c r="D9240" s="90">
        <v>44666</v>
      </c>
      <c r="AC9240" s="89">
        <v>153</v>
      </c>
      <c r="AI9240" s="89">
        <v>165</v>
      </c>
    </row>
    <row r="9241" spans="1:35" s="89" customFormat="1" x14ac:dyDescent="0.45">
      <c r="A9241" s="89" t="s">
        <v>81</v>
      </c>
      <c r="B9241" s="89" t="s">
        <v>82</v>
      </c>
      <c r="C9241" s="89" t="s">
        <v>48</v>
      </c>
      <c r="D9241" s="90">
        <v>44667</v>
      </c>
      <c r="AC9241" s="89">
        <v>153</v>
      </c>
      <c r="AI9241" s="89">
        <v>165</v>
      </c>
    </row>
    <row r="9242" spans="1:35" s="89" customFormat="1" x14ac:dyDescent="0.45">
      <c r="A9242" s="89" t="s">
        <v>81</v>
      </c>
      <c r="B9242" s="89" t="s">
        <v>82</v>
      </c>
      <c r="C9242" s="89" t="s">
        <v>48</v>
      </c>
      <c r="D9242" s="90">
        <v>44668</v>
      </c>
      <c r="AC9242" s="89">
        <v>153</v>
      </c>
      <c r="AI9242" s="89">
        <v>165</v>
      </c>
    </row>
    <row r="9243" spans="1:35" s="89" customFormat="1" x14ac:dyDescent="0.45">
      <c r="A9243" s="89" t="s">
        <v>81</v>
      </c>
      <c r="B9243" s="89" t="s">
        <v>82</v>
      </c>
      <c r="C9243" s="89" t="s">
        <v>48</v>
      </c>
      <c r="D9243" s="90">
        <v>44669</v>
      </c>
      <c r="AC9243" s="89">
        <v>153</v>
      </c>
      <c r="AI9243" s="89">
        <v>165</v>
      </c>
    </row>
    <row r="9244" spans="1:35" s="89" customFormat="1" x14ac:dyDescent="0.45">
      <c r="A9244" s="89" t="s">
        <v>81</v>
      </c>
      <c r="B9244" s="89" t="s">
        <v>82</v>
      </c>
      <c r="C9244" s="89" t="s">
        <v>48</v>
      </c>
      <c r="D9244" s="90">
        <v>44670</v>
      </c>
      <c r="AC9244" s="89">
        <v>153</v>
      </c>
      <c r="AI9244" s="89">
        <v>165</v>
      </c>
    </row>
    <row r="9245" spans="1:35" s="89" customFormat="1" x14ac:dyDescent="0.45">
      <c r="A9245" s="89" t="s">
        <v>81</v>
      </c>
      <c r="B9245" s="89" t="s">
        <v>82</v>
      </c>
      <c r="C9245" s="89" t="s">
        <v>48</v>
      </c>
      <c r="D9245" s="90">
        <v>44671</v>
      </c>
      <c r="AC9245" s="89">
        <v>153</v>
      </c>
      <c r="AI9245" s="89">
        <v>165</v>
      </c>
    </row>
    <row r="9246" spans="1:35" s="89" customFormat="1" x14ac:dyDescent="0.45">
      <c r="A9246" s="89" t="s">
        <v>81</v>
      </c>
      <c r="B9246" s="89" t="s">
        <v>82</v>
      </c>
      <c r="C9246" s="89" t="s">
        <v>48</v>
      </c>
      <c r="D9246" s="90">
        <v>44672</v>
      </c>
      <c r="AC9246" s="89">
        <v>153</v>
      </c>
      <c r="AI9246" s="89">
        <v>165</v>
      </c>
    </row>
    <row r="9247" spans="1:35" s="89" customFormat="1" x14ac:dyDescent="0.45">
      <c r="A9247" s="89" t="s">
        <v>81</v>
      </c>
      <c r="B9247" s="89" t="s">
        <v>82</v>
      </c>
      <c r="C9247" s="89" t="s">
        <v>48</v>
      </c>
      <c r="D9247" s="90">
        <v>44673</v>
      </c>
      <c r="AC9247" s="89">
        <v>153</v>
      </c>
      <c r="AI9247" s="89">
        <v>165</v>
      </c>
    </row>
    <row r="9248" spans="1:35" s="89" customFormat="1" x14ac:dyDescent="0.45">
      <c r="A9248" s="89" t="s">
        <v>81</v>
      </c>
      <c r="B9248" s="89" t="s">
        <v>82</v>
      </c>
      <c r="C9248" s="89" t="s">
        <v>48</v>
      </c>
      <c r="D9248" s="90">
        <v>44674</v>
      </c>
      <c r="AC9248" s="89">
        <v>153</v>
      </c>
      <c r="AI9248" s="89">
        <v>165</v>
      </c>
    </row>
    <row r="9249" spans="1:35" s="89" customFormat="1" x14ac:dyDescent="0.45">
      <c r="A9249" s="89" t="s">
        <v>81</v>
      </c>
      <c r="B9249" s="89" t="s">
        <v>82</v>
      </c>
      <c r="C9249" s="89" t="s">
        <v>48</v>
      </c>
      <c r="D9249" s="90">
        <v>44675</v>
      </c>
      <c r="AC9249" s="89">
        <v>153</v>
      </c>
      <c r="AI9249" s="89">
        <v>165</v>
      </c>
    </row>
    <row r="9250" spans="1:35" s="89" customFormat="1" x14ac:dyDescent="0.45">
      <c r="A9250" s="89" t="s">
        <v>81</v>
      </c>
      <c r="B9250" s="89" t="s">
        <v>82</v>
      </c>
      <c r="C9250" s="89" t="s">
        <v>48</v>
      </c>
      <c r="D9250" s="90">
        <v>44676</v>
      </c>
      <c r="AC9250" s="89">
        <v>153</v>
      </c>
      <c r="AI9250" s="89">
        <v>165</v>
      </c>
    </row>
    <row r="9251" spans="1:35" s="89" customFormat="1" x14ac:dyDescent="0.45">
      <c r="A9251" s="89" t="s">
        <v>81</v>
      </c>
      <c r="B9251" s="89" t="s">
        <v>82</v>
      </c>
      <c r="C9251" s="89" t="s">
        <v>48</v>
      </c>
      <c r="D9251" s="90">
        <v>44677</v>
      </c>
      <c r="AC9251" s="89">
        <v>153</v>
      </c>
      <c r="AI9251" s="89">
        <v>165</v>
      </c>
    </row>
    <row r="9252" spans="1:35" s="89" customFormat="1" x14ac:dyDescent="0.45">
      <c r="A9252" s="89" t="s">
        <v>81</v>
      </c>
      <c r="B9252" s="89" t="s">
        <v>82</v>
      </c>
      <c r="C9252" s="89" t="s">
        <v>48</v>
      </c>
      <c r="D9252" s="90">
        <v>44678</v>
      </c>
      <c r="AC9252" s="89">
        <v>153</v>
      </c>
      <c r="AI9252" s="89">
        <v>165</v>
      </c>
    </row>
    <row r="9253" spans="1:35" s="89" customFormat="1" x14ac:dyDescent="0.45">
      <c r="A9253" s="89" t="s">
        <v>81</v>
      </c>
      <c r="B9253" s="89" t="s">
        <v>82</v>
      </c>
      <c r="C9253" s="89" t="s">
        <v>48</v>
      </c>
      <c r="D9253" s="90">
        <v>44679</v>
      </c>
      <c r="AC9253" s="89">
        <v>153</v>
      </c>
      <c r="AI9253" s="89">
        <v>165</v>
      </c>
    </row>
    <row r="9254" spans="1:35" s="89" customFormat="1" x14ac:dyDescent="0.45">
      <c r="A9254" s="89" t="s">
        <v>81</v>
      </c>
      <c r="B9254" s="89" t="s">
        <v>82</v>
      </c>
      <c r="C9254" s="89" t="s">
        <v>48</v>
      </c>
      <c r="D9254" s="90">
        <v>44680</v>
      </c>
      <c r="AC9254" s="89">
        <v>153</v>
      </c>
      <c r="AI9254" s="89">
        <v>165</v>
      </c>
    </row>
    <row r="9255" spans="1:35" s="89" customFormat="1" x14ac:dyDescent="0.45">
      <c r="A9255" s="89" t="s">
        <v>81</v>
      </c>
      <c r="B9255" s="89" t="s">
        <v>82</v>
      </c>
      <c r="C9255" s="89" t="s">
        <v>48</v>
      </c>
      <c r="D9255" s="90">
        <v>44681</v>
      </c>
      <c r="AC9255" s="89">
        <v>153</v>
      </c>
      <c r="AI9255" s="89">
        <v>165</v>
      </c>
    </row>
    <row r="9256" spans="1:35" s="89" customFormat="1" x14ac:dyDescent="0.45">
      <c r="A9256" s="89" t="s">
        <v>81</v>
      </c>
      <c r="B9256" s="89" t="s">
        <v>82</v>
      </c>
      <c r="C9256" s="89" t="s">
        <v>48</v>
      </c>
      <c r="D9256" s="90">
        <v>44682</v>
      </c>
      <c r="AC9256" s="89">
        <v>153</v>
      </c>
      <c r="AI9256" s="89">
        <v>165</v>
      </c>
    </row>
    <row r="9257" spans="1:35" s="89" customFormat="1" x14ac:dyDescent="0.45">
      <c r="A9257" s="89" t="s">
        <v>81</v>
      </c>
      <c r="B9257" s="89" t="s">
        <v>82</v>
      </c>
      <c r="C9257" s="89" t="s">
        <v>48</v>
      </c>
      <c r="D9257" s="90">
        <v>44683</v>
      </c>
      <c r="AC9257" s="89">
        <v>153</v>
      </c>
      <c r="AI9257" s="89">
        <v>165</v>
      </c>
    </row>
    <row r="9258" spans="1:35" s="89" customFormat="1" x14ac:dyDescent="0.45">
      <c r="A9258" s="89" t="s">
        <v>81</v>
      </c>
      <c r="B9258" s="89" t="s">
        <v>82</v>
      </c>
      <c r="C9258" s="89" t="s">
        <v>48</v>
      </c>
      <c r="D9258" s="90">
        <v>44684</v>
      </c>
      <c r="AC9258" s="89">
        <v>153</v>
      </c>
      <c r="AI9258" s="89">
        <v>165</v>
      </c>
    </row>
    <row r="9259" spans="1:35" s="89" customFormat="1" x14ac:dyDescent="0.45">
      <c r="A9259" s="89" t="s">
        <v>81</v>
      </c>
      <c r="B9259" s="89" t="s">
        <v>82</v>
      </c>
      <c r="C9259" s="89" t="s">
        <v>48</v>
      </c>
      <c r="D9259" s="90">
        <v>44685</v>
      </c>
      <c r="AC9259" s="89">
        <v>153</v>
      </c>
      <c r="AI9259" s="89">
        <v>165</v>
      </c>
    </row>
    <row r="9260" spans="1:35" s="89" customFormat="1" x14ac:dyDescent="0.45">
      <c r="A9260" s="89" t="s">
        <v>81</v>
      </c>
      <c r="B9260" s="89" t="s">
        <v>82</v>
      </c>
      <c r="C9260" s="89" t="s">
        <v>48</v>
      </c>
      <c r="D9260" s="90">
        <v>44686</v>
      </c>
      <c r="AC9260" s="89">
        <v>153</v>
      </c>
      <c r="AI9260" s="89">
        <v>165</v>
      </c>
    </row>
    <row r="9261" spans="1:35" s="89" customFormat="1" x14ac:dyDescent="0.45">
      <c r="A9261" s="89" t="s">
        <v>81</v>
      </c>
      <c r="B9261" s="89" t="s">
        <v>82</v>
      </c>
      <c r="C9261" s="89" t="s">
        <v>48</v>
      </c>
      <c r="D9261" s="90">
        <v>44687</v>
      </c>
      <c r="AC9261" s="89">
        <v>153</v>
      </c>
      <c r="AI9261" s="89">
        <v>165</v>
      </c>
    </row>
    <row r="9262" spans="1:35" s="89" customFormat="1" x14ac:dyDescent="0.45">
      <c r="A9262" s="89" t="s">
        <v>81</v>
      </c>
      <c r="B9262" s="89" t="s">
        <v>82</v>
      </c>
      <c r="C9262" s="89" t="s">
        <v>48</v>
      </c>
      <c r="D9262" s="90">
        <v>44688</v>
      </c>
      <c r="AC9262" s="89">
        <v>153</v>
      </c>
      <c r="AI9262" s="89">
        <v>165</v>
      </c>
    </row>
    <row r="9263" spans="1:35" s="89" customFormat="1" x14ac:dyDescent="0.45">
      <c r="A9263" s="89" t="s">
        <v>81</v>
      </c>
      <c r="B9263" s="89" t="s">
        <v>82</v>
      </c>
      <c r="C9263" s="89" t="s">
        <v>48</v>
      </c>
      <c r="D9263" s="90">
        <v>44689</v>
      </c>
      <c r="AC9263" s="89">
        <v>153</v>
      </c>
      <c r="AI9263" s="89">
        <v>165</v>
      </c>
    </row>
    <row r="9264" spans="1:35" s="89" customFormat="1" x14ac:dyDescent="0.45">
      <c r="A9264" s="89" t="s">
        <v>81</v>
      </c>
      <c r="B9264" s="89" t="s">
        <v>82</v>
      </c>
      <c r="C9264" s="89" t="s">
        <v>48</v>
      </c>
      <c r="D9264" s="90">
        <v>44690</v>
      </c>
      <c r="AC9264" s="89">
        <v>153</v>
      </c>
      <c r="AI9264" s="89">
        <v>165</v>
      </c>
    </row>
    <row r="9265" spans="1:35" s="89" customFormat="1" x14ac:dyDescent="0.45">
      <c r="A9265" s="89" t="s">
        <v>81</v>
      </c>
      <c r="B9265" s="89" t="s">
        <v>82</v>
      </c>
      <c r="C9265" s="89" t="s">
        <v>48</v>
      </c>
      <c r="D9265" s="90">
        <v>44691</v>
      </c>
      <c r="AC9265" s="89">
        <v>153</v>
      </c>
      <c r="AI9265" s="89">
        <v>165</v>
      </c>
    </row>
    <row r="9266" spans="1:35" s="89" customFormat="1" x14ac:dyDescent="0.45">
      <c r="A9266" s="89" t="s">
        <v>81</v>
      </c>
      <c r="B9266" s="89" t="s">
        <v>82</v>
      </c>
      <c r="C9266" s="89" t="s">
        <v>48</v>
      </c>
      <c r="D9266" s="90">
        <v>44692</v>
      </c>
      <c r="AC9266" s="89">
        <v>153</v>
      </c>
      <c r="AI9266" s="89">
        <v>165</v>
      </c>
    </row>
    <row r="9267" spans="1:35" s="89" customFormat="1" x14ac:dyDescent="0.45">
      <c r="A9267" s="89" t="s">
        <v>81</v>
      </c>
      <c r="B9267" s="89" t="s">
        <v>82</v>
      </c>
      <c r="C9267" s="89" t="s">
        <v>48</v>
      </c>
      <c r="D9267" s="90">
        <v>44693</v>
      </c>
      <c r="AC9267" s="89">
        <v>153</v>
      </c>
      <c r="AI9267" s="89">
        <v>165</v>
      </c>
    </row>
    <row r="9268" spans="1:35" s="89" customFormat="1" x14ac:dyDescent="0.45">
      <c r="A9268" s="89" t="s">
        <v>81</v>
      </c>
      <c r="B9268" s="89" t="s">
        <v>82</v>
      </c>
      <c r="C9268" s="89" t="s">
        <v>48</v>
      </c>
      <c r="D9268" s="90">
        <v>44694</v>
      </c>
      <c r="AC9268" s="89">
        <v>153</v>
      </c>
      <c r="AI9268" s="89">
        <v>165</v>
      </c>
    </row>
    <row r="9269" spans="1:35" s="89" customFormat="1" x14ac:dyDescent="0.45">
      <c r="A9269" s="89" t="s">
        <v>81</v>
      </c>
      <c r="B9269" s="89" t="s">
        <v>82</v>
      </c>
      <c r="C9269" s="89" t="s">
        <v>48</v>
      </c>
      <c r="D9269" s="90">
        <v>44695</v>
      </c>
      <c r="AC9269" s="89">
        <v>153</v>
      </c>
      <c r="AI9269" s="89">
        <v>165</v>
      </c>
    </row>
    <row r="9270" spans="1:35" s="89" customFormat="1" x14ac:dyDescent="0.45">
      <c r="A9270" s="89" t="s">
        <v>81</v>
      </c>
      <c r="B9270" s="89" t="s">
        <v>82</v>
      </c>
      <c r="C9270" s="89" t="s">
        <v>48</v>
      </c>
      <c r="D9270" s="90">
        <v>44696</v>
      </c>
      <c r="AC9270" s="89">
        <v>153</v>
      </c>
      <c r="AI9270" s="89">
        <v>165</v>
      </c>
    </row>
    <row r="9271" spans="1:35" s="89" customFormat="1" x14ac:dyDescent="0.45">
      <c r="A9271" s="89" t="s">
        <v>81</v>
      </c>
      <c r="B9271" s="89" t="s">
        <v>82</v>
      </c>
      <c r="C9271" s="89" t="s">
        <v>48</v>
      </c>
      <c r="D9271" s="90">
        <v>44697</v>
      </c>
      <c r="AC9271" s="89">
        <v>153</v>
      </c>
      <c r="AI9271" s="89">
        <v>165</v>
      </c>
    </row>
    <row r="9272" spans="1:35" s="89" customFormat="1" x14ac:dyDescent="0.45">
      <c r="A9272" s="89" t="s">
        <v>81</v>
      </c>
      <c r="B9272" s="89" t="s">
        <v>82</v>
      </c>
      <c r="C9272" s="89" t="s">
        <v>48</v>
      </c>
      <c r="D9272" s="90">
        <v>44698</v>
      </c>
      <c r="AC9272" s="89">
        <v>153</v>
      </c>
      <c r="AI9272" s="89">
        <v>165</v>
      </c>
    </row>
    <row r="9273" spans="1:35" s="89" customFormat="1" x14ac:dyDescent="0.45">
      <c r="A9273" s="89" t="s">
        <v>81</v>
      </c>
      <c r="B9273" s="89" t="s">
        <v>82</v>
      </c>
      <c r="C9273" s="89" t="s">
        <v>48</v>
      </c>
      <c r="D9273" s="90">
        <v>44699</v>
      </c>
      <c r="AC9273" s="89">
        <v>153</v>
      </c>
      <c r="AI9273" s="89">
        <v>165</v>
      </c>
    </row>
    <row r="9274" spans="1:35" s="89" customFormat="1" x14ac:dyDescent="0.45">
      <c r="A9274" s="89" t="s">
        <v>81</v>
      </c>
      <c r="B9274" s="89" t="s">
        <v>82</v>
      </c>
      <c r="C9274" s="89" t="s">
        <v>48</v>
      </c>
      <c r="D9274" s="90">
        <v>44700</v>
      </c>
      <c r="AC9274" s="89">
        <v>153</v>
      </c>
      <c r="AI9274" s="89">
        <v>165</v>
      </c>
    </row>
    <row r="9275" spans="1:35" s="89" customFormat="1" x14ac:dyDescent="0.45">
      <c r="A9275" s="89" t="s">
        <v>81</v>
      </c>
      <c r="B9275" s="89" t="s">
        <v>82</v>
      </c>
      <c r="C9275" s="89" t="s">
        <v>48</v>
      </c>
      <c r="D9275" s="90">
        <v>44701</v>
      </c>
      <c r="AC9275" s="89">
        <v>153</v>
      </c>
      <c r="AI9275" s="89">
        <v>165</v>
      </c>
    </row>
    <row r="9276" spans="1:35" s="89" customFormat="1" x14ac:dyDescent="0.45">
      <c r="A9276" s="89" t="s">
        <v>81</v>
      </c>
      <c r="B9276" s="89" t="s">
        <v>82</v>
      </c>
      <c r="C9276" s="89" t="s">
        <v>48</v>
      </c>
      <c r="D9276" s="90">
        <v>44702</v>
      </c>
      <c r="AC9276" s="89">
        <v>153</v>
      </c>
      <c r="AI9276" s="89">
        <v>165</v>
      </c>
    </row>
    <row r="9277" spans="1:35" s="89" customFormat="1" x14ac:dyDescent="0.45">
      <c r="A9277" s="89" t="s">
        <v>81</v>
      </c>
      <c r="B9277" s="89" t="s">
        <v>82</v>
      </c>
      <c r="C9277" s="89" t="s">
        <v>48</v>
      </c>
      <c r="D9277" s="90">
        <v>44703</v>
      </c>
      <c r="AC9277" s="89">
        <v>153</v>
      </c>
      <c r="AI9277" s="89">
        <v>165</v>
      </c>
    </row>
    <row r="9278" spans="1:35" s="89" customFormat="1" x14ac:dyDescent="0.45">
      <c r="A9278" s="89" t="s">
        <v>81</v>
      </c>
      <c r="B9278" s="89" t="s">
        <v>82</v>
      </c>
      <c r="C9278" s="89" t="s">
        <v>48</v>
      </c>
      <c r="D9278" s="90">
        <v>44704</v>
      </c>
      <c r="AC9278" s="89">
        <v>153</v>
      </c>
      <c r="AI9278" s="89">
        <v>165</v>
      </c>
    </row>
    <row r="9279" spans="1:35" s="89" customFormat="1" x14ac:dyDescent="0.45">
      <c r="A9279" s="89" t="s">
        <v>81</v>
      </c>
      <c r="B9279" s="89" t="s">
        <v>82</v>
      </c>
      <c r="C9279" s="89" t="s">
        <v>48</v>
      </c>
      <c r="D9279" s="90">
        <v>44705</v>
      </c>
      <c r="AC9279" s="89">
        <v>153</v>
      </c>
      <c r="AI9279" s="89">
        <v>165</v>
      </c>
    </row>
    <row r="9280" spans="1:35" s="89" customFormat="1" x14ac:dyDescent="0.45">
      <c r="A9280" s="89" t="s">
        <v>81</v>
      </c>
      <c r="B9280" s="89" t="s">
        <v>82</v>
      </c>
      <c r="C9280" s="89" t="s">
        <v>48</v>
      </c>
      <c r="D9280" s="90">
        <v>44706</v>
      </c>
      <c r="AC9280" s="89">
        <v>153</v>
      </c>
      <c r="AI9280" s="89">
        <v>165</v>
      </c>
    </row>
    <row r="9281" spans="1:35" s="89" customFormat="1" x14ac:dyDescent="0.45">
      <c r="A9281" s="89" t="s">
        <v>81</v>
      </c>
      <c r="B9281" s="89" t="s">
        <v>82</v>
      </c>
      <c r="C9281" s="89" t="s">
        <v>48</v>
      </c>
      <c r="D9281" s="90">
        <v>44707</v>
      </c>
      <c r="AC9281" s="89">
        <v>153</v>
      </c>
      <c r="AI9281" s="89">
        <v>165</v>
      </c>
    </row>
    <row r="9282" spans="1:35" s="89" customFormat="1" x14ac:dyDescent="0.45">
      <c r="A9282" s="89" t="s">
        <v>81</v>
      </c>
      <c r="B9282" s="89" t="s">
        <v>82</v>
      </c>
      <c r="C9282" s="89" t="s">
        <v>48</v>
      </c>
      <c r="D9282" s="90">
        <v>44708</v>
      </c>
      <c r="AC9282" s="89">
        <v>153</v>
      </c>
      <c r="AI9282" s="89">
        <v>165</v>
      </c>
    </row>
    <row r="9283" spans="1:35" s="89" customFormat="1" x14ac:dyDescent="0.45">
      <c r="A9283" s="89" t="s">
        <v>81</v>
      </c>
      <c r="B9283" s="89" t="s">
        <v>82</v>
      </c>
      <c r="C9283" s="89" t="s">
        <v>48</v>
      </c>
      <c r="D9283" s="90">
        <v>44709</v>
      </c>
      <c r="AC9283" s="89">
        <v>153</v>
      </c>
      <c r="AI9283" s="89">
        <v>165</v>
      </c>
    </row>
    <row r="9284" spans="1:35" s="89" customFormat="1" x14ac:dyDescent="0.45">
      <c r="A9284" s="89" t="s">
        <v>81</v>
      </c>
      <c r="B9284" s="89" t="s">
        <v>82</v>
      </c>
      <c r="C9284" s="89" t="s">
        <v>48</v>
      </c>
      <c r="D9284" s="90">
        <v>44710</v>
      </c>
      <c r="AC9284" s="89">
        <v>153</v>
      </c>
      <c r="AI9284" s="89">
        <v>165</v>
      </c>
    </row>
    <row r="9285" spans="1:35" s="89" customFormat="1" x14ac:dyDescent="0.45">
      <c r="A9285" s="89" t="s">
        <v>81</v>
      </c>
      <c r="B9285" s="89" t="s">
        <v>82</v>
      </c>
      <c r="C9285" s="89" t="s">
        <v>48</v>
      </c>
      <c r="D9285" s="90">
        <v>44711</v>
      </c>
      <c r="AC9285" s="89">
        <v>153</v>
      </c>
      <c r="AI9285" s="89">
        <v>165</v>
      </c>
    </row>
    <row r="9286" spans="1:35" s="89" customFormat="1" x14ac:dyDescent="0.45">
      <c r="A9286" s="89" t="s">
        <v>81</v>
      </c>
      <c r="B9286" s="89" t="s">
        <v>82</v>
      </c>
      <c r="C9286" s="89" t="s">
        <v>48</v>
      </c>
      <c r="D9286" s="90">
        <v>44712</v>
      </c>
      <c r="AC9286" s="89">
        <v>153</v>
      </c>
      <c r="AI9286" s="89">
        <v>165</v>
      </c>
    </row>
    <row r="9287" spans="1:35" s="89" customFormat="1" x14ac:dyDescent="0.45">
      <c r="A9287" s="89" t="s">
        <v>81</v>
      </c>
      <c r="B9287" s="89" t="s">
        <v>82</v>
      </c>
      <c r="C9287" s="89" t="s">
        <v>48</v>
      </c>
      <c r="D9287" s="90">
        <v>44713</v>
      </c>
      <c r="AC9287" s="89">
        <v>153</v>
      </c>
      <c r="AI9287" s="89">
        <v>165</v>
      </c>
    </row>
    <row r="9288" spans="1:35" s="89" customFormat="1" x14ac:dyDescent="0.45">
      <c r="A9288" s="89" t="s">
        <v>81</v>
      </c>
      <c r="B9288" s="89" t="s">
        <v>82</v>
      </c>
      <c r="C9288" s="89" t="s">
        <v>48</v>
      </c>
      <c r="D9288" s="90">
        <v>44714</v>
      </c>
      <c r="AC9288" s="89">
        <v>153</v>
      </c>
      <c r="AI9288" s="89">
        <v>165</v>
      </c>
    </row>
    <row r="9289" spans="1:35" s="89" customFormat="1" x14ac:dyDescent="0.45">
      <c r="A9289" s="89" t="s">
        <v>81</v>
      </c>
      <c r="B9289" s="89" t="s">
        <v>82</v>
      </c>
      <c r="C9289" s="89" t="s">
        <v>48</v>
      </c>
      <c r="D9289" s="90">
        <v>44715</v>
      </c>
      <c r="AC9289" s="89">
        <v>153</v>
      </c>
      <c r="AI9289" s="89">
        <v>165</v>
      </c>
    </row>
    <row r="9290" spans="1:35" s="89" customFormat="1" x14ac:dyDescent="0.45">
      <c r="A9290" s="89" t="s">
        <v>81</v>
      </c>
      <c r="B9290" s="89" t="s">
        <v>82</v>
      </c>
      <c r="C9290" s="89" t="s">
        <v>48</v>
      </c>
      <c r="D9290" s="90">
        <v>44716</v>
      </c>
      <c r="AC9290" s="89">
        <v>153</v>
      </c>
      <c r="AI9290" s="89">
        <v>165</v>
      </c>
    </row>
    <row r="9291" spans="1:35" s="89" customFormat="1" x14ac:dyDescent="0.45">
      <c r="A9291" s="89" t="s">
        <v>81</v>
      </c>
      <c r="B9291" s="89" t="s">
        <v>82</v>
      </c>
      <c r="C9291" s="89" t="s">
        <v>48</v>
      </c>
      <c r="D9291" s="90">
        <v>44717</v>
      </c>
      <c r="AC9291" s="89">
        <v>153</v>
      </c>
      <c r="AI9291" s="89">
        <v>165</v>
      </c>
    </row>
    <row r="9292" spans="1:35" s="89" customFormat="1" x14ac:dyDescent="0.45">
      <c r="A9292" s="89" t="s">
        <v>81</v>
      </c>
      <c r="B9292" s="89" t="s">
        <v>82</v>
      </c>
      <c r="C9292" s="89" t="s">
        <v>48</v>
      </c>
      <c r="D9292" s="90">
        <v>44718</v>
      </c>
      <c r="AC9292" s="89">
        <v>153</v>
      </c>
      <c r="AI9292" s="89">
        <v>165</v>
      </c>
    </row>
    <row r="9293" spans="1:35" s="89" customFormat="1" x14ac:dyDescent="0.45">
      <c r="A9293" s="89" t="s">
        <v>81</v>
      </c>
      <c r="B9293" s="89" t="s">
        <v>82</v>
      </c>
      <c r="C9293" s="89" t="s">
        <v>48</v>
      </c>
      <c r="D9293" s="90">
        <v>44719</v>
      </c>
      <c r="AC9293" s="89">
        <v>153</v>
      </c>
      <c r="AI9293" s="89">
        <v>165</v>
      </c>
    </row>
    <row r="9294" spans="1:35" s="89" customFormat="1" x14ac:dyDescent="0.45">
      <c r="A9294" s="89" t="s">
        <v>81</v>
      </c>
      <c r="B9294" s="89" t="s">
        <v>82</v>
      </c>
      <c r="C9294" s="89" t="s">
        <v>48</v>
      </c>
      <c r="D9294" s="90">
        <v>44720</v>
      </c>
      <c r="AC9294" s="89">
        <v>153</v>
      </c>
      <c r="AI9294" s="89">
        <v>165</v>
      </c>
    </row>
    <row r="9295" spans="1:35" s="89" customFormat="1" x14ac:dyDescent="0.45">
      <c r="A9295" s="89" t="s">
        <v>81</v>
      </c>
      <c r="B9295" s="89" t="s">
        <v>82</v>
      </c>
      <c r="C9295" s="89" t="s">
        <v>48</v>
      </c>
      <c r="D9295" s="90">
        <v>44721</v>
      </c>
      <c r="AC9295" s="89">
        <v>153</v>
      </c>
      <c r="AI9295" s="89">
        <v>165</v>
      </c>
    </row>
    <row r="9296" spans="1:35" s="89" customFormat="1" x14ac:dyDescent="0.45">
      <c r="A9296" s="89" t="s">
        <v>81</v>
      </c>
      <c r="B9296" s="89" t="s">
        <v>82</v>
      </c>
      <c r="C9296" s="89" t="s">
        <v>48</v>
      </c>
      <c r="D9296" s="90">
        <v>44722</v>
      </c>
      <c r="AC9296" s="89">
        <v>153</v>
      </c>
      <c r="AI9296" s="89">
        <v>165</v>
      </c>
    </row>
    <row r="9297" spans="1:35" s="89" customFormat="1" x14ac:dyDescent="0.45">
      <c r="A9297" s="89" t="s">
        <v>81</v>
      </c>
      <c r="B9297" s="89" t="s">
        <v>82</v>
      </c>
      <c r="C9297" s="89" t="s">
        <v>48</v>
      </c>
      <c r="D9297" s="90">
        <v>44723</v>
      </c>
      <c r="AC9297" s="89">
        <v>153</v>
      </c>
      <c r="AI9297" s="89">
        <v>165</v>
      </c>
    </row>
    <row r="9298" spans="1:35" s="89" customFormat="1" x14ac:dyDescent="0.45">
      <c r="A9298" s="89" t="s">
        <v>81</v>
      </c>
      <c r="B9298" s="89" t="s">
        <v>82</v>
      </c>
      <c r="C9298" s="89" t="s">
        <v>48</v>
      </c>
      <c r="D9298" s="90">
        <v>44724</v>
      </c>
      <c r="AC9298" s="89">
        <v>153</v>
      </c>
      <c r="AI9298" s="89">
        <v>165</v>
      </c>
    </row>
    <row r="9299" spans="1:35" s="89" customFormat="1" x14ac:dyDescent="0.45">
      <c r="A9299" s="89" t="s">
        <v>81</v>
      </c>
      <c r="B9299" s="89" t="s">
        <v>82</v>
      </c>
      <c r="C9299" s="89" t="s">
        <v>48</v>
      </c>
      <c r="D9299" s="90">
        <v>44725</v>
      </c>
      <c r="AC9299" s="89">
        <v>153</v>
      </c>
      <c r="AI9299" s="89">
        <v>165</v>
      </c>
    </row>
    <row r="9300" spans="1:35" s="89" customFormat="1" x14ac:dyDescent="0.45">
      <c r="A9300" s="89" t="s">
        <v>81</v>
      </c>
      <c r="B9300" s="89" t="s">
        <v>82</v>
      </c>
      <c r="C9300" s="89" t="s">
        <v>48</v>
      </c>
      <c r="D9300" s="90">
        <v>44726</v>
      </c>
      <c r="AC9300" s="89">
        <v>153</v>
      </c>
      <c r="AI9300" s="89">
        <v>165</v>
      </c>
    </row>
    <row r="9301" spans="1:35" s="89" customFormat="1" x14ac:dyDescent="0.45">
      <c r="A9301" s="89" t="s">
        <v>81</v>
      </c>
      <c r="B9301" s="89" t="s">
        <v>82</v>
      </c>
      <c r="C9301" s="89" t="s">
        <v>48</v>
      </c>
      <c r="D9301" s="90">
        <v>44727</v>
      </c>
      <c r="AC9301" s="89">
        <v>153</v>
      </c>
      <c r="AI9301" s="89">
        <v>165</v>
      </c>
    </row>
    <row r="9302" spans="1:35" s="89" customFormat="1" x14ac:dyDescent="0.45">
      <c r="A9302" s="89" t="s">
        <v>81</v>
      </c>
      <c r="B9302" s="89" t="s">
        <v>82</v>
      </c>
      <c r="C9302" s="89" t="s">
        <v>48</v>
      </c>
      <c r="D9302" s="90">
        <v>44728</v>
      </c>
      <c r="AC9302" s="89">
        <v>153</v>
      </c>
      <c r="AI9302" s="89">
        <v>165</v>
      </c>
    </row>
    <row r="9303" spans="1:35" s="89" customFormat="1" x14ac:dyDescent="0.45">
      <c r="A9303" s="89" t="s">
        <v>81</v>
      </c>
      <c r="B9303" s="89" t="s">
        <v>82</v>
      </c>
      <c r="C9303" s="89" t="s">
        <v>48</v>
      </c>
      <c r="D9303" s="90">
        <v>44729</v>
      </c>
      <c r="AC9303" s="89">
        <v>153</v>
      </c>
      <c r="AI9303" s="89">
        <v>165</v>
      </c>
    </row>
    <row r="9304" spans="1:35" s="89" customFormat="1" x14ac:dyDescent="0.45">
      <c r="A9304" s="89" t="s">
        <v>81</v>
      </c>
      <c r="B9304" s="89" t="s">
        <v>82</v>
      </c>
      <c r="C9304" s="89" t="s">
        <v>48</v>
      </c>
      <c r="D9304" s="90">
        <v>44730</v>
      </c>
      <c r="AC9304" s="89">
        <v>153</v>
      </c>
      <c r="AI9304" s="89">
        <v>165</v>
      </c>
    </row>
    <row r="9305" spans="1:35" s="89" customFormat="1" x14ac:dyDescent="0.45">
      <c r="A9305" s="89" t="s">
        <v>81</v>
      </c>
      <c r="B9305" s="89" t="s">
        <v>82</v>
      </c>
      <c r="C9305" s="89" t="s">
        <v>48</v>
      </c>
      <c r="D9305" s="90">
        <v>44731</v>
      </c>
      <c r="AC9305" s="89">
        <v>153</v>
      </c>
      <c r="AI9305" s="89">
        <v>165</v>
      </c>
    </row>
    <row r="9306" spans="1:35" s="89" customFormat="1" x14ac:dyDescent="0.45">
      <c r="A9306" s="89" t="s">
        <v>81</v>
      </c>
      <c r="B9306" s="89" t="s">
        <v>82</v>
      </c>
      <c r="C9306" s="89" t="s">
        <v>48</v>
      </c>
      <c r="D9306" s="90">
        <v>44732</v>
      </c>
      <c r="AC9306" s="89">
        <v>153</v>
      </c>
      <c r="AI9306" s="89">
        <v>165</v>
      </c>
    </row>
    <row r="9307" spans="1:35" s="89" customFormat="1" x14ac:dyDescent="0.45">
      <c r="A9307" s="89" t="s">
        <v>81</v>
      </c>
      <c r="B9307" s="89" t="s">
        <v>82</v>
      </c>
      <c r="C9307" s="89" t="s">
        <v>48</v>
      </c>
      <c r="D9307" s="90">
        <v>44733</v>
      </c>
      <c r="AC9307" s="89">
        <v>153</v>
      </c>
      <c r="AI9307" s="89">
        <v>165</v>
      </c>
    </row>
    <row r="9308" spans="1:35" s="89" customFormat="1" x14ac:dyDescent="0.45">
      <c r="A9308" s="89" t="s">
        <v>81</v>
      </c>
      <c r="B9308" s="89" t="s">
        <v>82</v>
      </c>
      <c r="C9308" s="89" t="s">
        <v>48</v>
      </c>
      <c r="D9308" s="90">
        <v>44734</v>
      </c>
      <c r="AC9308" s="89">
        <v>153</v>
      </c>
      <c r="AI9308" s="89">
        <v>165</v>
      </c>
    </row>
    <row r="9309" spans="1:35" s="89" customFormat="1" x14ac:dyDescent="0.45">
      <c r="A9309" s="89" t="s">
        <v>81</v>
      </c>
      <c r="B9309" s="89" t="s">
        <v>82</v>
      </c>
      <c r="C9309" s="89" t="s">
        <v>48</v>
      </c>
      <c r="D9309" s="90">
        <v>44735</v>
      </c>
      <c r="AC9309" s="89">
        <v>153</v>
      </c>
      <c r="AI9309" s="89">
        <v>165</v>
      </c>
    </row>
    <row r="9310" spans="1:35" s="89" customFormat="1" x14ac:dyDescent="0.45">
      <c r="A9310" s="89" t="s">
        <v>81</v>
      </c>
      <c r="B9310" s="89" t="s">
        <v>82</v>
      </c>
      <c r="C9310" s="89" t="s">
        <v>48</v>
      </c>
      <c r="D9310" s="90">
        <v>44736</v>
      </c>
      <c r="AC9310" s="89">
        <v>153</v>
      </c>
      <c r="AI9310" s="89">
        <v>165</v>
      </c>
    </row>
    <row r="9311" spans="1:35" s="89" customFormat="1" x14ac:dyDescent="0.45">
      <c r="A9311" s="89" t="s">
        <v>81</v>
      </c>
      <c r="B9311" s="89" t="s">
        <v>82</v>
      </c>
      <c r="C9311" s="89" t="s">
        <v>48</v>
      </c>
      <c r="D9311" s="90">
        <v>44737</v>
      </c>
      <c r="AC9311" s="89">
        <v>153</v>
      </c>
      <c r="AI9311" s="89">
        <v>165</v>
      </c>
    </row>
    <row r="9312" spans="1:35" s="89" customFormat="1" x14ac:dyDescent="0.45">
      <c r="A9312" s="89" t="s">
        <v>81</v>
      </c>
      <c r="B9312" s="89" t="s">
        <v>82</v>
      </c>
      <c r="C9312" s="89" t="s">
        <v>48</v>
      </c>
      <c r="D9312" s="90">
        <v>44738</v>
      </c>
      <c r="AC9312" s="89">
        <v>153</v>
      </c>
      <c r="AI9312" s="89">
        <v>165</v>
      </c>
    </row>
    <row r="9313" spans="1:35" s="89" customFormat="1" x14ac:dyDescent="0.45">
      <c r="A9313" s="89" t="s">
        <v>81</v>
      </c>
      <c r="B9313" s="89" t="s">
        <v>82</v>
      </c>
      <c r="C9313" s="89" t="s">
        <v>48</v>
      </c>
      <c r="D9313" s="90">
        <v>44739</v>
      </c>
      <c r="AC9313" s="89">
        <v>153</v>
      </c>
      <c r="AI9313" s="89">
        <v>165</v>
      </c>
    </row>
    <row r="9314" spans="1:35" s="89" customFormat="1" x14ac:dyDescent="0.45">
      <c r="A9314" s="89" t="s">
        <v>81</v>
      </c>
      <c r="B9314" s="89" t="s">
        <v>82</v>
      </c>
      <c r="C9314" s="89" t="s">
        <v>48</v>
      </c>
      <c r="D9314" s="90">
        <v>44740</v>
      </c>
      <c r="AC9314" s="89">
        <v>153</v>
      </c>
      <c r="AI9314" s="89">
        <v>165</v>
      </c>
    </row>
    <row r="9315" spans="1:35" s="89" customFormat="1" x14ac:dyDescent="0.45">
      <c r="A9315" s="89" t="s">
        <v>81</v>
      </c>
      <c r="B9315" s="89" t="s">
        <v>82</v>
      </c>
      <c r="C9315" s="89" t="s">
        <v>48</v>
      </c>
      <c r="D9315" s="90">
        <v>44741</v>
      </c>
      <c r="AC9315" s="89">
        <v>153</v>
      </c>
      <c r="AI9315" s="89">
        <v>165</v>
      </c>
    </row>
    <row r="9316" spans="1:35" s="89" customFormat="1" x14ac:dyDescent="0.45">
      <c r="A9316" s="89" t="s">
        <v>81</v>
      </c>
      <c r="B9316" s="89" t="s">
        <v>82</v>
      </c>
      <c r="C9316" s="89" t="s">
        <v>48</v>
      </c>
      <c r="D9316" s="90">
        <v>44742</v>
      </c>
      <c r="AC9316" s="89">
        <v>153</v>
      </c>
      <c r="AI9316" s="89">
        <v>165</v>
      </c>
    </row>
    <row r="9317" spans="1:35" s="89" customFormat="1" x14ac:dyDescent="0.45">
      <c r="A9317" s="89" t="s">
        <v>81</v>
      </c>
      <c r="B9317" s="89" t="s">
        <v>82</v>
      </c>
      <c r="C9317" s="89" t="s">
        <v>48</v>
      </c>
      <c r="D9317" s="90">
        <v>44743</v>
      </c>
      <c r="AC9317" s="89">
        <v>153</v>
      </c>
      <c r="AI9317" s="89">
        <v>165</v>
      </c>
    </row>
    <row r="9318" spans="1:35" s="89" customFormat="1" x14ac:dyDescent="0.45">
      <c r="A9318" s="89" t="s">
        <v>81</v>
      </c>
      <c r="B9318" s="89" t="s">
        <v>82</v>
      </c>
      <c r="C9318" s="89" t="s">
        <v>48</v>
      </c>
      <c r="D9318" s="90">
        <v>44744</v>
      </c>
      <c r="AC9318" s="89">
        <v>153</v>
      </c>
      <c r="AI9318" s="89">
        <v>165</v>
      </c>
    </row>
    <row r="9319" spans="1:35" s="89" customFormat="1" x14ac:dyDescent="0.45">
      <c r="A9319" s="89" t="s">
        <v>81</v>
      </c>
      <c r="B9319" s="89" t="s">
        <v>82</v>
      </c>
      <c r="C9319" s="89" t="s">
        <v>48</v>
      </c>
      <c r="D9319" s="90">
        <v>44745</v>
      </c>
      <c r="AC9319" s="89">
        <v>153</v>
      </c>
      <c r="AI9319" s="89">
        <v>165</v>
      </c>
    </row>
    <row r="9320" spans="1:35" s="89" customFormat="1" x14ac:dyDescent="0.45">
      <c r="A9320" s="89" t="s">
        <v>81</v>
      </c>
      <c r="B9320" s="89" t="s">
        <v>82</v>
      </c>
      <c r="C9320" s="89" t="s">
        <v>48</v>
      </c>
      <c r="D9320" s="90">
        <v>44746</v>
      </c>
      <c r="AC9320" s="89">
        <v>153</v>
      </c>
      <c r="AI9320" s="89">
        <v>165</v>
      </c>
    </row>
    <row r="9321" spans="1:35" s="89" customFormat="1" x14ac:dyDescent="0.45">
      <c r="A9321" s="89" t="s">
        <v>81</v>
      </c>
      <c r="B9321" s="89" t="s">
        <v>82</v>
      </c>
      <c r="C9321" s="89" t="s">
        <v>48</v>
      </c>
      <c r="D9321" s="90">
        <v>44747</v>
      </c>
      <c r="AC9321" s="89">
        <v>153</v>
      </c>
      <c r="AI9321" s="89">
        <v>165</v>
      </c>
    </row>
    <row r="9322" spans="1:35" s="89" customFormat="1" x14ac:dyDescent="0.45">
      <c r="A9322" s="89" t="s">
        <v>81</v>
      </c>
      <c r="B9322" s="89" t="s">
        <v>82</v>
      </c>
      <c r="C9322" s="89" t="s">
        <v>48</v>
      </c>
      <c r="D9322" s="90">
        <v>44748</v>
      </c>
      <c r="AC9322" s="89">
        <v>153</v>
      </c>
      <c r="AI9322" s="89">
        <v>165</v>
      </c>
    </row>
    <row r="9323" spans="1:35" s="89" customFormat="1" x14ac:dyDescent="0.45">
      <c r="A9323" s="89" t="s">
        <v>81</v>
      </c>
      <c r="B9323" s="89" t="s">
        <v>82</v>
      </c>
      <c r="C9323" s="89" t="s">
        <v>48</v>
      </c>
      <c r="D9323" s="90">
        <v>44749</v>
      </c>
      <c r="AC9323" s="89">
        <v>153</v>
      </c>
      <c r="AI9323" s="89">
        <v>165</v>
      </c>
    </row>
    <row r="9324" spans="1:35" s="89" customFormat="1" x14ac:dyDescent="0.45">
      <c r="A9324" s="89" t="s">
        <v>81</v>
      </c>
      <c r="B9324" s="89" t="s">
        <v>82</v>
      </c>
      <c r="C9324" s="89" t="s">
        <v>48</v>
      </c>
      <c r="D9324" s="90">
        <v>44750</v>
      </c>
      <c r="AC9324" s="89">
        <v>153</v>
      </c>
      <c r="AI9324" s="89">
        <v>165</v>
      </c>
    </row>
    <row r="9325" spans="1:35" s="89" customFormat="1" x14ac:dyDescent="0.45">
      <c r="A9325" s="89" t="s">
        <v>81</v>
      </c>
      <c r="B9325" s="89" t="s">
        <v>82</v>
      </c>
      <c r="C9325" s="89" t="s">
        <v>48</v>
      </c>
      <c r="D9325" s="90">
        <v>44751</v>
      </c>
      <c r="AC9325" s="89">
        <v>153</v>
      </c>
      <c r="AI9325" s="89">
        <v>165</v>
      </c>
    </row>
    <row r="9326" spans="1:35" s="89" customFormat="1" x14ac:dyDescent="0.45">
      <c r="A9326" s="89" t="s">
        <v>81</v>
      </c>
      <c r="B9326" s="89" t="s">
        <v>82</v>
      </c>
      <c r="C9326" s="89" t="s">
        <v>48</v>
      </c>
      <c r="D9326" s="90">
        <v>44752</v>
      </c>
      <c r="AC9326" s="89">
        <v>153</v>
      </c>
      <c r="AI9326" s="89">
        <v>165</v>
      </c>
    </row>
    <row r="9327" spans="1:35" s="89" customFormat="1" x14ac:dyDescent="0.45">
      <c r="A9327" s="89" t="s">
        <v>81</v>
      </c>
      <c r="B9327" s="89" t="s">
        <v>82</v>
      </c>
      <c r="C9327" s="89" t="s">
        <v>48</v>
      </c>
      <c r="D9327" s="90">
        <v>44753</v>
      </c>
      <c r="AC9327" s="89">
        <v>153</v>
      </c>
      <c r="AI9327" s="89">
        <v>165</v>
      </c>
    </row>
    <row r="9328" spans="1:35" s="89" customFormat="1" x14ac:dyDescent="0.45">
      <c r="A9328" s="89" t="s">
        <v>81</v>
      </c>
      <c r="B9328" s="89" t="s">
        <v>82</v>
      </c>
      <c r="C9328" s="89" t="s">
        <v>48</v>
      </c>
      <c r="D9328" s="90">
        <v>44754</v>
      </c>
      <c r="AC9328" s="89">
        <v>153</v>
      </c>
      <c r="AI9328" s="89">
        <v>165</v>
      </c>
    </row>
    <row r="9329" spans="1:35" s="89" customFormat="1" x14ac:dyDescent="0.45">
      <c r="A9329" s="89" t="s">
        <v>81</v>
      </c>
      <c r="B9329" s="89" t="s">
        <v>82</v>
      </c>
      <c r="C9329" s="89" t="s">
        <v>48</v>
      </c>
      <c r="D9329" s="90">
        <v>44755</v>
      </c>
      <c r="AC9329" s="89">
        <v>153</v>
      </c>
      <c r="AI9329" s="89">
        <v>165</v>
      </c>
    </row>
    <row r="9330" spans="1:35" s="89" customFormat="1" x14ac:dyDescent="0.45">
      <c r="A9330" s="89" t="s">
        <v>81</v>
      </c>
      <c r="B9330" s="89" t="s">
        <v>82</v>
      </c>
      <c r="C9330" s="89" t="s">
        <v>48</v>
      </c>
      <c r="D9330" s="90">
        <v>44756</v>
      </c>
      <c r="AC9330" s="89">
        <v>153</v>
      </c>
      <c r="AI9330" s="89">
        <v>165</v>
      </c>
    </row>
    <row r="9331" spans="1:35" s="89" customFormat="1" x14ac:dyDescent="0.45">
      <c r="A9331" s="89" t="s">
        <v>81</v>
      </c>
      <c r="B9331" s="89" t="s">
        <v>82</v>
      </c>
      <c r="C9331" s="89" t="s">
        <v>48</v>
      </c>
      <c r="D9331" s="90">
        <v>44757</v>
      </c>
      <c r="AC9331" s="89">
        <v>153</v>
      </c>
      <c r="AI9331" s="89">
        <v>165</v>
      </c>
    </row>
    <row r="9332" spans="1:35" s="89" customFormat="1" x14ac:dyDescent="0.45">
      <c r="A9332" s="89" t="s">
        <v>81</v>
      </c>
      <c r="B9332" s="89" t="s">
        <v>82</v>
      </c>
      <c r="C9332" s="89" t="s">
        <v>48</v>
      </c>
      <c r="D9332" s="90">
        <v>44758</v>
      </c>
      <c r="AC9332" s="89">
        <v>153</v>
      </c>
      <c r="AI9332" s="89">
        <v>165</v>
      </c>
    </row>
    <row r="9333" spans="1:35" s="89" customFormat="1" x14ac:dyDescent="0.45">
      <c r="A9333" s="89" t="s">
        <v>81</v>
      </c>
      <c r="B9333" s="89" t="s">
        <v>82</v>
      </c>
      <c r="C9333" s="89" t="s">
        <v>48</v>
      </c>
      <c r="D9333" s="90">
        <v>44759</v>
      </c>
      <c r="AC9333" s="89">
        <v>153</v>
      </c>
      <c r="AI9333" s="89">
        <v>165</v>
      </c>
    </row>
    <row r="9334" spans="1:35" s="89" customFormat="1" x14ac:dyDescent="0.45">
      <c r="A9334" s="89" t="s">
        <v>81</v>
      </c>
      <c r="B9334" s="89" t="s">
        <v>82</v>
      </c>
      <c r="C9334" s="89" t="s">
        <v>48</v>
      </c>
      <c r="D9334" s="90">
        <v>44760</v>
      </c>
      <c r="AC9334" s="89">
        <v>153</v>
      </c>
      <c r="AI9334" s="89">
        <v>165</v>
      </c>
    </row>
    <row r="9335" spans="1:35" s="89" customFormat="1" x14ac:dyDescent="0.45">
      <c r="A9335" s="89" t="s">
        <v>81</v>
      </c>
      <c r="B9335" s="89" t="s">
        <v>82</v>
      </c>
      <c r="C9335" s="89" t="s">
        <v>48</v>
      </c>
      <c r="D9335" s="90">
        <v>44761</v>
      </c>
      <c r="AC9335" s="89">
        <v>153</v>
      </c>
      <c r="AI9335" s="89">
        <v>165</v>
      </c>
    </row>
    <row r="9336" spans="1:35" s="89" customFormat="1" x14ac:dyDescent="0.45">
      <c r="A9336" s="89" t="s">
        <v>81</v>
      </c>
      <c r="B9336" s="89" t="s">
        <v>82</v>
      </c>
      <c r="C9336" s="89" t="s">
        <v>48</v>
      </c>
      <c r="D9336" s="90">
        <v>44762</v>
      </c>
      <c r="AC9336" s="89">
        <v>153</v>
      </c>
      <c r="AI9336" s="89">
        <v>165</v>
      </c>
    </row>
    <row r="9337" spans="1:35" s="89" customFormat="1" x14ac:dyDescent="0.45">
      <c r="A9337" s="89" t="s">
        <v>81</v>
      </c>
      <c r="B9337" s="89" t="s">
        <v>82</v>
      </c>
      <c r="C9337" s="89" t="s">
        <v>48</v>
      </c>
      <c r="D9337" s="90">
        <v>44763</v>
      </c>
      <c r="AC9337" s="89">
        <v>153</v>
      </c>
      <c r="AI9337" s="89">
        <v>165</v>
      </c>
    </row>
    <row r="9338" spans="1:35" s="89" customFormat="1" x14ac:dyDescent="0.45">
      <c r="A9338" s="89" t="s">
        <v>81</v>
      </c>
      <c r="B9338" s="89" t="s">
        <v>82</v>
      </c>
      <c r="C9338" s="89" t="s">
        <v>48</v>
      </c>
      <c r="D9338" s="90">
        <v>44764</v>
      </c>
      <c r="AC9338" s="89">
        <v>153</v>
      </c>
      <c r="AI9338" s="89">
        <v>165</v>
      </c>
    </row>
    <row r="9339" spans="1:35" s="89" customFormat="1" x14ac:dyDescent="0.45">
      <c r="A9339" s="89" t="s">
        <v>81</v>
      </c>
      <c r="B9339" s="89" t="s">
        <v>82</v>
      </c>
      <c r="C9339" s="89" t="s">
        <v>48</v>
      </c>
      <c r="D9339" s="90">
        <v>44765</v>
      </c>
      <c r="AC9339" s="89">
        <v>153</v>
      </c>
      <c r="AI9339" s="89">
        <v>165</v>
      </c>
    </row>
    <row r="9340" spans="1:35" s="89" customFormat="1" x14ac:dyDescent="0.45">
      <c r="A9340" s="89" t="s">
        <v>81</v>
      </c>
      <c r="B9340" s="89" t="s">
        <v>82</v>
      </c>
      <c r="C9340" s="89" t="s">
        <v>48</v>
      </c>
      <c r="D9340" s="90">
        <v>44766</v>
      </c>
      <c r="AC9340" s="89">
        <v>153</v>
      </c>
      <c r="AI9340" s="89">
        <v>165</v>
      </c>
    </row>
    <row r="9341" spans="1:35" s="89" customFormat="1" x14ac:dyDescent="0.45">
      <c r="A9341" s="89" t="s">
        <v>81</v>
      </c>
      <c r="B9341" s="89" t="s">
        <v>82</v>
      </c>
      <c r="C9341" s="89" t="s">
        <v>48</v>
      </c>
      <c r="D9341" s="90">
        <v>44767</v>
      </c>
      <c r="AC9341" s="89">
        <v>153</v>
      </c>
      <c r="AI9341" s="89">
        <v>165</v>
      </c>
    </row>
    <row r="9342" spans="1:35" s="89" customFormat="1" x14ac:dyDescent="0.45">
      <c r="A9342" s="89" t="s">
        <v>81</v>
      </c>
      <c r="B9342" s="89" t="s">
        <v>82</v>
      </c>
      <c r="C9342" s="89" t="s">
        <v>48</v>
      </c>
      <c r="D9342" s="90">
        <v>44768</v>
      </c>
      <c r="AC9342" s="89">
        <v>153</v>
      </c>
      <c r="AI9342" s="89">
        <v>165</v>
      </c>
    </row>
    <row r="9343" spans="1:35" s="89" customFormat="1" x14ac:dyDescent="0.45">
      <c r="A9343" s="89" t="s">
        <v>81</v>
      </c>
      <c r="B9343" s="89" t="s">
        <v>82</v>
      </c>
      <c r="C9343" s="89" t="s">
        <v>48</v>
      </c>
      <c r="D9343" s="90">
        <v>44769</v>
      </c>
      <c r="AC9343" s="89">
        <v>153</v>
      </c>
      <c r="AI9343" s="89">
        <v>165</v>
      </c>
    </row>
    <row r="9344" spans="1:35" s="89" customFormat="1" x14ac:dyDescent="0.45">
      <c r="A9344" s="89" t="s">
        <v>81</v>
      </c>
      <c r="B9344" s="89" t="s">
        <v>82</v>
      </c>
      <c r="C9344" s="89" t="s">
        <v>48</v>
      </c>
      <c r="D9344" s="90">
        <v>44770</v>
      </c>
      <c r="AC9344" s="89">
        <v>153</v>
      </c>
      <c r="AI9344" s="89">
        <v>165</v>
      </c>
    </row>
    <row r="9345" spans="1:35" s="89" customFormat="1" x14ac:dyDescent="0.45">
      <c r="A9345" s="89" t="s">
        <v>81</v>
      </c>
      <c r="B9345" s="89" t="s">
        <v>82</v>
      </c>
      <c r="C9345" s="89" t="s">
        <v>48</v>
      </c>
      <c r="D9345" s="90">
        <v>44771</v>
      </c>
      <c r="AC9345" s="89">
        <v>153</v>
      </c>
      <c r="AI9345" s="89">
        <v>165</v>
      </c>
    </row>
    <row r="9346" spans="1:35" s="89" customFormat="1" x14ac:dyDescent="0.45">
      <c r="A9346" s="89" t="s">
        <v>81</v>
      </c>
      <c r="B9346" s="89" t="s">
        <v>82</v>
      </c>
      <c r="C9346" s="89" t="s">
        <v>48</v>
      </c>
      <c r="D9346" s="90">
        <v>44772</v>
      </c>
      <c r="AC9346" s="89">
        <v>153</v>
      </c>
      <c r="AI9346" s="89">
        <v>165</v>
      </c>
    </row>
    <row r="9347" spans="1:35" s="89" customFormat="1" x14ac:dyDescent="0.45">
      <c r="A9347" s="89" t="s">
        <v>81</v>
      </c>
      <c r="B9347" s="89" t="s">
        <v>82</v>
      </c>
      <c r="C9347" s="89" t="s">
        <v>48</v>
      </c>
      <c r="D9347" s="90">
        <v>44773</v>
      </c>
      <c r="AC9347" s="89">
        <v>153</v>
      </c>
      <c r="AI9347" s="89">
        <v>165</v>
      </c>
    </row>
    <row r="9348" spans="1:35" s="89" customFormat="1" x14ac:dyDescent="0.45">
      <c r="A9348" s="89" t="s">
        <v>81</v>
      </c>
      <c r="B9348" s="89" t="s">
        <v>82</v>
      </c>
      <c r="C9348" s="89" t="s">
        <v>48</v>
      </c>
      <c r="D9348" s="90">
        <v>44774</v>
      </c>
      <c r="AC9348" s="89">
        <v>153</v>
      </c>
      <c r="AI9348" s="89">
        <v>165</v>
      </c>
    </row>
    <row r="9349" spans="1:35" s="89" customFormat="1" x14ac:dyDescent="0.45">
      <c r="A9349" s="89" t="s">
        <v>81</v>
      </c>
      <c r="B9349" s="89" t="s">
        <v>82</v>
      </c>
      <c r="C9349" s="89" t="s">
        <v>48</v>
      </c>
      <c r="D9349" s="90">
        <v>44775</v>
      </c>
      <c r="AC9349" s="89">
        <v>153</v>
      </c>
      <c r="AI9349" s="89">
        <v>165</v>
      </c>
    </row>
    <row r="9350" spans="1:35" s="89" customFormat="1" x14ac:dyDescent="0.45">
      <c r="A9350" s="89" t="s">
        <v>81</v>
      </c>
      <c r="B9350" s="89" t="s">
        <v>82</v>
      </c>
      <c r="C9350" s="89" t="s">
        <v>48</v>
      </c>
      <c r="D9350" s="90">
        <v>44776</v>
      </c>
      <c r="AC9350" s="89">
        <v>153</v>
      </c>
      <c r="AI9350" s="89">
        <v>165</v>
      </c>
    </row>
    <row r="9351" spans="1:35" s="89" customFormat="1" x14ac:dyDescent="0.45">
      <c r="A9351" s="89" t="s">
        <v>81</v>
      </c>
      <c r="B9351" s="89" t="s">
        <v>82</v>
      </c>
      <c r="C9351" s="89" t="s">
        <v>48</v>
      </c>
      <c r="D9351" s="90">
        <v>44777</v>
      </c>
      <c r="AC9351" s="89">
        <v>153</v>
      </c>
      <c r="AI9351" s="89">
        <v>165</v>
      </c>
    </row>
    <row r="9352" spans="1:35" s="89" customFormat="1" x14ac:dyDescent="0.45">
      <c r="A9352" s="89" t="s">
        <v>81</v>
      </c>
      <c r="B9352" s="89" t="s">
        <v>82</v>
      </c>
      <c r="C9352" s="89" t="s">
        <v>48</v>
      </c>
      <c r="D9352" s="90">
        <v>44778</v>
      </c>
      <c r="AC9352" s="89">
        <v>153</v>
      </c>
      <c r="AI9352" s="89">
        <v>165</v>
      </c>
    </row>
    <row r="9353" spans="1:35" s="89" customFormat="1" x14ac:dyDescent="0.45">
      <c r="A9353" s="89" t="s">
        <v>81</v>
      </c>
      <c r="B9353" s="89" t="s">
        <v>82</v>
      </c>
      <c r="C9353" s="89" t="s">
        <v>48</v>
      </c>
      <c r="D9353" s="90">
        <v>44779</v>
      </c>
      <c r="AC9353" s="89">
        <v>153</v>
      </c>
      <c r="AI9353" s="89">
        <v>165</v>
      </c>
    </row>
    <row r="9354" spans="1:35" s="89" customFormat="1" x14ac:dyDescent="0.45">
      <c r="A9354" s="89" t="s">
        <v>81</v>
      </c>
      <c r="B9354" s="89" t="s">
        <v>82</v>
      </c>
      <c r="C9354" s="89" t="s">
        <v>48</v>
      </c>
      <c r="D9354" s="90">
        <v>44780</v>
      </c>
      <c r="AC9354" s="89">
        <v>153</v>
      </c>
      <c r="AI9354" s="89">
        <v>165</v>
      </c>
    </row>
    <row r="9355" spans="1:35" s="89" customFormat="1" x14ac:dyDescent="0.45">
      <c r="A9355" s="89" t="s">
        <v>81</v>
      </c>
      <c r="B9355" s="89" t="s">
        <v>82</v>
      </c>
      <c r="C9355" s="89" t="s">
        <v>48</v>
      </c>
      <c r="D9355" s="90">
        <v>44781</v>
      </c>
      <c r="AC9355" s="89">
        <v>153</v>
      </c>
      <c r="AI9355" s="89">
        <v>165</v>
      </c>
    </row>
    <row r="9356" spans="1:35" s="89" customFormat="1" x14ac:dyDescent="0.45">
      <c r="A9356" s="89" t="s">
        <v>81</v>
      </c>
      <c r="B9356" s="89" t="s">
        <v>82</v>
      </c>
      <c r="C9356" s="89" t="s">
        <v>48</v>
      </c>
      <c r="D9356" s="90">
        <v>44782</v>
      </c>
      <c r="AC9356" s="89">
        <v>153</v>
      </c>
      <c r="AI9356" s="89">
        <v>165</v>
      </c>
    </row>
    <row r="9357" spans="1:35" s="89" customFormat="1" x14ac:dyDescent="0.45">
      <c r="A9357" s="89" t="s">
        <v>81</v>
      </c>
      <c r="B9357" s="89" t="s">
        <v>82</v>
      </c>
      <c r="C9357" s="89" t="s">
        <v>48</v>
      </c>
      <c r="D9357" s="90">
        <v>44783</v>
      </c>
      <c r="AC9357" s="89">
        <v>153</v>
      </c>
      <c r="AI9357" s="89">
        <v>165</v>
      </c>
    </row>
    <row r="9358" spans="1:35" s="89" customFormat="1" x14ac:dyDescent="0.45">
      <c r="A9358" s="89" t="s">
        <v>81</v>
      </c>
      <c r="B9358" s="89" t="s">
        <v>82</v>
      </c>
      <c r="C9358" s="89" t="s">
        <v>48</v>
      </c>
      <c r="D9358" s="90">
        <v>44784</v>
      </c>
      <c r="AC9358" s="89">
        <v>153</v>
      </c>
      <c r="AI9358" s="89">
        <v>165</v>
      </c>
    </row>
    <row r="9359" spans="1:35" s="89" customFormat="1" x14ac:dyDescent="0.45">
      <c r="A9359" s="89" t="s">
        <v>81</v>
      </c>
      <c r="B9359" s="89" t="s">
        <v>82</v>
      </c>
      <c r="C9359" s="89" t="s">
        <v>48</v>
      </c>
      <c r="D9359" s="90">
        <v>44785</v>
      </c>
      <c r="AC9359" s="89">
        <v>153</v>
      </c>
      <c r="AI9359" s="89">
        <v>165</v>
      </c>
    </row>
    <row r="9360" spans="1:35" s="89" customFormat="1" x14ac:dyDescent="0.45">
      <c r="A9360" s="89" t="s">
        <v>81</v>
      </c>
      <c r="B9360" s="89" t="s">
        <v>82</v>
      </c>
      <c r="C9360" s="89" t="s">
        <v>48</v>
      </c>
      <c r="D9360" s="90">
        <v>44786</v>
      </c>
      <c r="AC9360" s="89">
        <v>153</v>
      </c>
      <c r="AI9360" s="89">
        <v>165</v>
      </c>
    </row>
    <row r="9361" spans="1:35" s="89" customFormat="1" x14ac:dyDescent="0.45">
      <c r="A9361" s="89" t="s">
        <v>81</v>
      </c>
      <c r="B9361" s="89" t="s">
        <v>82</v>
      </c>
      <c r="C9361" s="89" t="s">
        <v>48</v>
      </c>
      <c r="D9361" s="90">
        <v>44787</v>
      </c>
      <c r="AC9361" s="89">
        <v>153</v>
      </c>
      <c r="AI9361" s="89">
        <v>165</v>
      </c>
    </row>
    <row r="9362" spans="1:35" s="89" customFormat="1" x14ac:dyDescent="0.45">
      <c r="A9362" s="89" t="s">
        <v>81</v>
      </c>
      <c r="B9362" s="89" t="s">
        <v>82</v>
      </c>
      <c r="C9362" s="89" t="s">
        <v>48</v>
      </c>
      <c r="D9362" s="90">
        <v>44788</v>
      </c>
      <c r="AC9362" s="89">
        <v>153</v>
      </c>
      <c r="AI9362" s="89">
        <v>165</v>
      </c>
    </row>
    <row r="9363" spans="1:35" s="89" customFormat="1" x14ac:dyDescent="0.45">
      <c r="A9363" s="89" t="s">
        <v>81</v>
      </c>
      <c r="B9363" s="89" t="s">
        <v>82</v>
      </c>
      <c r="C9363" s="89" t="s">
        <v>48</v>
      </c>
      <c r="D9363" s="90">
        <v>44789</v>
      </c>
      <c r="AC9363" s="89">
        <v>153</v>
      </c>
      <c r="AI9363" s="89">
        <v>165</v>
      </c>
    </row>
    <row r="9364" spans="1:35" s="89" customFormat="1" x14ac:dyDescent="0.45">
      <c r="A9364" s="89" t="s">
        <v>81</v>
      </c>
      <c r="B9364" s="89" t="s">
        <v>82</v>
      </c>
      <c r="C9364" s="89" t="s">
        <v>48</v>
      </c>
      <c r="D9364" s="90">
        <v>44790</v>
      </c>
      <c r="AC9364" s="89">
        <v>153</v>
      </c>
      <c r="AI9364" s="89">
        <v>165</v>
      </c>
    </row>
    <row r="9365" spans="1:35" s="89" customFormat="1" x14ac:dyDescent="0.45">
      <c r="A9365" s="89" t="s">
        <v>81</v>
      </c>
      <c r="B9365" s="89" t="s">
        <v>82</v>
      </c>
      <c r="C9365" s="89" t="s">
        <v>48</v>
      </c>
      <c r="D9365" s="90">
        <v>44791</v>
      </c>
      <c r="AC9365" s="89">
        <v>153</v>
      </c>
      <c r="AI9365" s="89">
        <v>165</v>
      </c>
    </row>
    <row r="9366" spans="1:35" s="89" customFormat="1" x14ac:dyDescent="0.45">
      <c r="A9366" s="89" t="s">
        <v>81</v>
      </c>
      <c r="B9366" s="89" t="s">
        <v>82</v>
      </c>
      <c r="C9366" s="89" t="s">
        <v>48</v>
      </c>
      <c r="D9366" s="90">
        <v>44792</v>
      </c>
      <c r="AC9366" s="89">
        <v>153</v>
      </c>
      <c r="AI9366" s="89">
        <v>165</v>
      </c>
    </row>
    <row r="9367" spans="1:35" s="89" customFormat="1" x14ac:dyDescent="0.45">
      <c r="A9367" s="89" t="s">
        <v>81</v>
      </c>
      <c r="B9367" s="89" t="s">
        <v>82</v>
      </c>
      <c r="C9367" s="89" t="s">
        <v>48</v>
      </c>
      <c r="D9367" s="90">
        <v>44793</v>
      </c>
      <c r="AC9367" s="89">
        <v>153</v>
      </c>
      <c r="AI9367" s="89">
        <v>165</v>
      </c>
    </row>
    <row r="9368" spans="1:35" s="89" customFormat="1" x14ac:dyDescent="0.45">
      <c r="A9368" s="89" t="s">
        <v>81</v>
      </c>
      <c r="B9368" s="89" t="s">
        <v>82</v>
      </c>
      <c r="C9368" s="89" t="s">
        <v>48</v>
      </c>
      <c r="D9368" s="90">
        <v>44794</v>
      </c>
      <c r="AC9368" s="89">
        <v>153</v>
      </c>
      <c r="AI9368" s="89">
        <v>165</v>
      </c>
    </row>
    <row r="9369" spans="1:35" s="89" customFormat="1" x14ac:dyDescent="0.45">
      <c r="A9369" s="89" t="s">
        <v>81</v>
      </c>
      <c r="B9369" s="89" t="s">
        <v>82</v>
      </c>
      <c r="C9369" s="89" t="s">
        <v>48</v>
      </c>
      <c r="D9369" s="90">
        <v>44795</v>
      </c>
      <c r="AC9369" s="89">
        <v>153</v>
      </c>
      <c r="AI9369" s="89">
        <v>165</v>
      </c>
    </row>
    <row r="9370" spans="1:35" s="89" customFormat="1" x14ac:dyDescent="0.45">
      <c r="A9370" s="89" t="s">
        <v>81</v>
      </c>
      <c r="B9370" s="89" t="s">
        <v>82</v>
      </c>
      <c r="C9370" s="89" t="s">
        <v>48</v>
      </c>
      <c r="D9370" s="90">
        <v>44796</v>
      </c>
      <c r="AC9370" s="89">
        <v>153</v>
      </c>
      <c r="AI9370" s="89">
        <v>165</v>
      </c>
    </row>
    <row r="9371" spans="1:35" s="89" customFormat="1" x14ac:dyDescent="0.45">
      <c r="A9371" s="89" t="s">
        <v>81</v>
      </c>
      <c r="B9371" s="89" t="s">
        <v>82</v>
      </c>
      <c r="C9371" s="89" t="s">
        <v>48</v>
      </c>
      <c r="D9371" s="90">
        <v>44797</v>
      </c>
      <c r="AC9371" s="89">
        <v>153</v>
      </c>
      <c r="AI9371" s="89">
        <v>165</v>
      </c>
    </row>
    <row r="9372" spans="1:35" s="89" customFormat="1" x14ac:dyDescent="0.45">
      <c r="A9372" s="89" t="s">
        <v>81</v>
      </c>
      <c r="B9372" s="89" t="s">
        <v>82</v>
      </c>
      <c r="C9372" s="89" t="s">
        <v>48</v>
      </c>
      <c r="D9372" s="90">
        <v>44798</v>
      </c>
      <c r="AC9372" s="89">
        <v>153</v>
      </c>
      <c r="AI9372" s="89">
        <v>165</v>
      </c>
    </row>
    <row r="9373" spans="1:35" s="89" customFormat="1" x14ac:dyDescent="0.45">
      <c r="A9373" s="89" t="s">
        <v>81</v>
      </c>
      <c r="B9373" s="89" t="s">
        <v>82</v>
      </c>
      <c r="C9373" s="89" t="s">
        <v>48</v>
      </c>
      <c r="D9373" s="90">
        <v>44799</v>
      </c>
      <c r="AC9373" s="89">
        <v>153</v>
      </c>
      <c r="AI9373" s="89">
        <v>165</v>
      </c>
    </row>
    <row r="9374" spans="1:35" s="89" customFormat="1" x14ac:dyDescent="0.45">
      <c r="A9374" s="89" t="s">
        <v>81</v>
      </c>
      <c r="B9374" s="89" t="s">
        <v>82</v>
      </c>
      <c r="C9374" s="89" t="s">
        <v>48</v>
      </c>
      <c r="D9374" s="90">
        <v>44800</v>
      </c>
      <c r="AC9374" s="89">
        <v>153</v>
      </c>
      <c r="AI9374" s="89">
        <v>165</v>
      </c>
    </row>
    <row r="9375" spans="1:35" s="89" customFormat="1" x14ac:dyDescent="0.45">
      <c r="A9375" s="89" t="s">
        <v>81</v>
      </c>
      <c r="B9375" s="89" t="s">
        <v>82</v>
      </c>
      <c r="C9375" s="89" t="s">
        <v>48</v>
      </c>
      <c r="D9375" s="90">
        <v>44801</v>
      </c>
      <c r="AC9375" s="89">
        <v>153</v>
      </c>
      <c r="AI9375" s="89">
        <v>165</v>
      </c>
    </row>
    <row r="9376" spans="1:35" s="89" customFormat="1" x14ac:dyDescent="0.45">
      <c r="A9376" s="89" t="s">
        <v>81</v>
      </c>
      <c r="B9376" s="89" t="s">
        <v>82</v>
      </c>
      <c r="C9376" s="89" t="s">
        <v>48</v>
      </c>
      <c r="D9376" s="90">
        <v>44802</v>
      </c>
      <c r="AC9376" s="89">
        <v>153</v>
      </c>
      <c r="AI9376" s="89">
        <v>165</v>
      </c>
    </row>
    <row r="9377" spans="1:35" s="89" customFormat="1" x14ac:dyDescent="0.45">
      <c r="A9377" s="89" t="s">
        <v>81</v>
      </c>
      <c r="B9377" s="89" t="s">
        <v>82</v>
      </c>
      <c r="C9377" s="89" t="s">
        <v>48</v>
      </c>
      <c r="D9377" s="90">
        <v>44803</v>
      </c>
      <c r="AC9377" s="89">
        <v>153</v>
      </c>
      <c r="AI9377" s="89">
        <v>165</v>
      </c>
    </row>
    <row r="9378" spans="1:35" s="89" customFormat="1" x14ac:dyDescent="0.45">
      <c r="A9378" s="89" t="s">
        <v>81</v>
      </c>
      <c r="B9378" s="89" t="s">
        <v>82</v>
      </c>
      <c r="C9378" s="89" t="s">
        <v>48</v>
      </c>
      <c r="D9378" s="90">
        <v>44804</v>
      </c>
      <c r="AC9378" s="89">
        <v>153</v>
      </c>
      <c r="AI9378" s="89">
        <v>165</v>
      </c>
    </row>
    <row r="9379" spans="1:35" s="89" customFormat="1" x14ac:dyDescent="0.45">
      <c r="A9379" s="89" t="s">
        <v>81</v>
      </c>
      <c r="B9379" s="89" t="s">
        <v>82</v>
      </c>
      <c r="C9379" s="89" t="s">
        <v>48</v>
      </c>
      <c r="D9379" s="90">
        <v>44805</v>
      </c>
      <c r="AC9379" s="89">
        <v>153</v>
      </c>
      <c r="AI9379" s="89">
        <v>165</v>
      </c>
    </row>
    <row r="9380" spans="1:35" s="89" customFormat="1" x14ac:dyDescent="0.45">
      <c r="A9380" s="89" t="s">
        <v>81</v>
      </c>
      <c r="B9380" s="89" t="s">
        <v>82</v>
      </c>
      <c r="C9380" s="89" t="s">
        <v>48</v>
      </c>
      <c r="D9380" s="90">
        <v>44806</v>
      </c>
      <c r="AC9380" s="89">
        <v>153</v>
      </c>
      <c r="AI9380" s="89">
        <v>165</v>
      </c>
    </row>
    <row r="9381" spans="1:35" s="89" customFormat="1" x14ac:dyDescent="0.45">
      <c r="A9381" s="89" t="s">
        <v>81</v>
      </c>
      <c r="B9381" s="89" t="s">
        <v>82</v>
      </c>
      <c r="C9381" s="89" t="s">
        <v>48</v>
      </c>
      <c r="D9381" s="90">
        <v>44807</v>
      </c>
      <c r="AC9381" s="89">
        <v>153</v>
      </c>
      <c r="AI9381" s="89">
        <v>165</v>
      </c>
    </row>
    <row r="9382" spans="1:35" s="89" customFormat="1" x14ac:dyDescent="0.45">
      <c r="A9382" s="89" t="s">
        <v>81</v>
      </c>
      <c r="B9382" s="89" t="s">
        <v>82</v>
      </c>
      <c r="C9382" s="89" t="s">
        <v>48</v>
      </c>
      <c r="D9382" s="90">
        <v>44808</v>
      </c>
      <c r="AC9382" s="89">
        <v>153</v>
      </c>
      <c r="AI9382" s="89">
        <v>165</v>
      </c>
    </row>
    <row r="9383" spans="1:35" s="89" customFormat="1" x14ac:dyDescent="0.45">
      <c r="A9383" s="89" t="s">
        <v>81</v>
      </c>
      <c r="B9383" s="89" t="s">
        <v>82</v>
      </c>
      <c r="C9383" s="89" t="s">
        <v>48</v>
      </c>
      <c r="D9383" s="90">
        <v>44809</v>
      </c>
      <c r="AC9383" s="89">
        <v>153</v>
      </c>
      <c r="AI9383" s="89">
        <v>165</v>
      </c>
    </row>
    <row r="9384" spans="1:35" s="89" customFormat="1" x14ac:dyDescent="0.45">
      <c r="A9384" s="89" t="s">
        <v>81</v>
      </c>
      <c r="B9384" s="89" t="s">
        <v>82</v>
      </c>
      <c r="C9384" s="89" t="s">
        <v>48</v>
      </c>
      <c r="D9384" s="90">
        <v>44810</v>
      </c>
      <c r="AC9384" s="89">
        <v>153</v>
      </c>
      <c r="AI9384" s="89">
        <v>165</v>
      </c>
    </row>
    <row r="9385" spans="1:35" s="89" customFormat="1" x14ac:dyDescent="0.45">
      <c r="A9385" s="89" t="s">
        <v>81</v>
      </c>
      <c r="B9385" s="89" t="s">
        <v>82</v>
      </c>
      <c r="C9385" s="89" t="s">
        <v>48</v>
      </c>
      <c r="D9385" s="90">
        <v>44811</v>
      </c>
      <c r="AC9385" s="89">
        <v>153</v>
      </c>
      <c r="AI9385" s="89">
        <v>165</v>
      </c>
    </row>
    <row r="9386" spans="1:35" s="89" customFormat="1" x14ac:dyDescent="0.45">
      <c r="A9386" s="89" t="s">
        <v>81</v>
      </c>
      <c r="B9386" s="89" t="s">
        <v>82</v>
      </c>
      <c r="C9386" s="89" t="s">
        <v>48</v>
      </c>
      <c r="D9386" s="90">
        <v>44812</v>
      </c>
      <c r="AC9386" s="89">
        <v>153</v>
      </c>
      <c r="AI9386" s="89">
        <v>165</v>
      </c>
    </row>
    <row r="9387" spans="1:35" s="89" customFormat="1" x14ac:dyDescent="0.45">
      <c r="A9387" s="89" t="s">
        <v>81</v>
      </c>
      <c r="B9387" s="89" t="s">
        <v>82</v>
      </c>
      <c r="C9387" s="89" t="s">
        <v>48</v>
      </c>
      <c r="D9387" s="90">
        <v>44813</v>
      </c>
      <c r="AC9387" s="89">
        <v>153</v>
      </c>
      <c r="AI9387" s="89">
        <v>165</v>
      </c>
    </row>
    <row r="9388" spans="1:35" s="89" customFormat="1" x14ac:dyDescent="0.45">
      <c r="A9388" s="89" t="s">
        <v>81</v>
      </c>
      <c r="B9388" s="89" t="s">
        <v>82</v>
      </c>
      <c r="C9388" s="89" t="s">
        <v>48</v>
      </c>
      <c r="D9388" s="90">
        <v>44814</v>
      </c>
      <c r="AC9388" s="89">
        <v>153</v>
      </c>
      <c r="AI9388" s="89">
        <v>165</v>
      </c>
    </row>
    <row r="9389" spans="1:35" s="89" customFormat="1" x14ac:dyDescent="0.45">
      <c r="A9389" s="89" t="s">
        <v>81</v>
      </c>
      <c r="B9389" s="89" t="s">
        <v>82</v>
      </c>
      <c r="C9389" s="89" t="s">
        <v>48</v>
      </c>
      <c r="D9389" s="90">
        <v>44815</v>
      </c>
      <c r="AC9389" s="89">
        <v>153</v>
      </c>
      <c r="AI9389" s="89">
        <v>165</v>
      </c>
    </row>
    <row r="9390" spans="1:35" s="89" customFormat="1" x14ac:dyDescent="0.45">
      <c r="A9390" s="89" t="s">
        <v>81</v>
      </c>
      <c r="B9390" s="89" t="s">
        <v>82</v>
      </c>
      <c r="C9390" s="89" t="s">
        <v>48</v>
      </c>
      <c r="D9390" s="90">
        <v>44816</v>
      </c>
      <c r="AC9390" s="89">
        <v>153</v>
      </c>
      <c r="AI9390" s="89">
        <v>165</v>
      </c>
    </row>
    <row r="9391" spans="1:35" s="89" customFormat="1" x14ac:dyDescent="0.45">
      <c r="A9391" s="89" t="s">
        <v>81</v>
      </c>
      <c r="B9391" s="89" t="s">
        <v>82</v>
      </c>
      <c r="C9391" s="89" t="s">
        <v>48</v>
      </c>
      <c r="D9391" s="90">
        <v>44817</v>
      </c>
      <c r="AC9391" s="89">
        <v>153</v>
      </c>
      <c r="AI9391" s="89">
        <v>165</v>
      </c>
    </row>
    <row r="9392" spans="1:35" s="89" customFormat="1" x14ac:dyDescent="0.45">
      <c r="A9392" s="89" t="s">
        <v>81</v>
      </c>
      <c r="B9392" s="89" t="s">
        <v>82</v>
      </c>
      <c r="C9392" s="89" t="s">
        <v>48</v>
      </c>
      <c r="D9392" s="90">
        <v>44818</v>
      </c>
      <c r="AC9392" s="89">
        <v>153</v>
      </c>
      <c r="AI9392" s="89">
        <v>165</v>
      </c>
    </row>
    <row r="9393" spans="1:35" s="89" customFormat="1" x14ac:dyDescent="0.45">
      <c r="A9393" s="89" t="s">
        <v>81</v>
      </c>
      <c r="B9393" s="89" t="s">
        <v>82</v>
      </c>
      <c r="C9393" s="89" t="s">
        <v>48</v>
      </c>
      <c r="D9393" s="90">
        <v>44819</v>
      </c>
      <c r="AC9393" s="89">
        <v>153</v>
      </c>
      <c r="AI9393" s="89">
        <v>165</v>
      </c>
    </row>
    <row r="9394" spans="1:35" s="89" customFormat="1" x14ac:dyDescent="0.45">
      <c r="A9394" s="89" t="s">
        <v>81</v>
      </c>
      <c r="B9394" s="89" t="s">
        <v>82</v>
      </c>
      <c r="C9394" s="89" t="s">
        <v>48</v>
      </c>
      <c r="D9394" s="90">
        <v>44820</v>
      </c>
      <c r="AC9394" s="89">
        <v>153</v>
      </c>
      <c r="AI9394" s="89">
        <v>165</v>
      </c>
    </row>
    <row r="9395" spans="1:35" s="89" customFormat="1" x14ac:dyDescent="0.45">
      <c r="A9395" s="89" t="s">
        <v>81</v>
      </c>
      <c r="B9395" s="89" t="s">
        <v>82</v>
      </c>
      <c r="C9395" s="89" t="s">
        <v>48</v>
      </c>
      <c r="D9395" s="90">
        <v>44821</v>
      </c>
      <c r="AC9395" s="89">
        <v>153</v>
      </c>
      <c r="AI9395" s="89">
        <v>165</v>
      </c>
    </row>
    <row r="9396" spans="1:35" s="89" customFormat="1" x14ac:dyDescent="0.45">
      <c r="A9396" s="89" t="s">
        <v>81</v>
      </c>
      <c r="B9396" s="89" t="s">
        <v>82</v>
      </c>
      <c r="C9396" s="89" t="s">
        <v>48</v>
      </c>
      <c r="D9396" s="90">
        <v>44822</v>
      </c>
      <c r="AC9396" s="89">
        <v>153</v>
      </c>
      <c r="AI9396" s="89">
        <v>165</v>
      </c>
    </row>
    <row r="9397" spans="1:35" s="89" customFormat="1" x14ac:dyDescent="0.45">
      <c r="A9397" s="89" t="s">
        <v>81</v>
      </c>
      <c r="B9397" s="89" t="s">
        <v>82</v>
      </c>
      <c r="C9397" s="89" t="s">
        <v>48</v>
      </c>
      <c r="D9397" s="90">
        <v>44823</v>
      </c>
      <c r="AC9397" s="89">
        <v>153</v>
      </c>
      <c r="AI9397" s="89">
        <v>165</v>
      </c>
    </row>
    <row r="9398" spans="1:35" s="89" customFormat="1" x14ac:dyDescent="0.45">
      <c r="A9398" s="89" t="s">
        <v>81</v>
      </c>
      <c r="B9398" s="89" t="s">
        <v>82</v>
      </c>
      <c r="C9398" s="89" t="s">
        <v>48</v>
      </c>
      <c r="D9398" s="90">
        <v>44824</v>
      </c>
      <c r="AC9398" s="89">
        <v>153</v>
      </c>
      <c r="AI9398" s="89">
        <v>165</v>
      </c>
    </row>
    <row r="9399" spans="1:35" s="89" customFormat="1" x14ac:dyDescent="0.45">
      <c r="A9399" s="89" t="s">
        <v>81</v>
      </c>
      <c r="B9399" s="89" t="s">
        <v>82</v>
      </c>
      <c r="C9399" s="89" t="s">
        <v>48</v>
      </c>
      <c r="D9399" s="90">
        <v>44825</v>
      </c>
      <c r="AC9399" s="89">
        <v>153</v>
      </c>
      <c r="AI9399" s="89">
        <v>165</v>
      </c>
    </row>
    <row r="9400" spans="1:35" s="89" customFormat="1" x14ac:dyDescent="0.45">
      <c r="A9400" s="89" t="s">
        <v>81</v>
      </c>
      <c r="B9400" s="89" t="s">
        <v>82</v>
      </c>
      <c r="C9400" s="89" t="s">
        <v>48</v>
      </c>
      <c r="D9400" s="90">
        <v>44826</v>
      </c>
      <c r="AC9400" s="89">
        <v>153</v>
      </c>
      <c r="AI9400" s="89">
        <v>165</v>
      </c>
    </row>
    <row r="9401" spans="1:35" s="89" customFormat="1" x14ac:dyDescent="0.45">
      <c r="A9401" s="89" t="s">
        <v>81</v>
      </c>
      <c r="B9401" s="89" t="s">
        <v>82</v>
      </c>
      <c r="C9401" s="89" t="s">
        <v>48</v>
      </c>
      <c r="D9401" s="90">
        <v>44827</v>
      </c>
      <c r="AC9401" s="89">
        <v>153</v>
      </c>
      <c r="AI9401" s="89">
        <v>165</v>
      </c>
    </row>
    <row r="9402" spans="1:35" s="89" customFormat="1" x14ac:dyDescent="0.45">
      <c r="A9402" s="89" t="s">
        <v>81</v>
      </c>
      <c r="B9402" s="89" t="s">
        <v>82</v>
      </c>
      <c r="C9402" s="89" t="s">
        <v>48</v>
      </c>
      <c r="D9402" s="90">
        <v>44828</v>
      </c>
      <c r="AC9402" s="89">
        <v>153</v>
      </c>
      <c r="AI9402" s="89">
        <v>165</v>
      </c>
    </row>
    <row r="9403" spans="1:35" s="89" customFormat="1" x14ac:dyDescent="0.45">
      <c r="A9403" s="89" t="s">
        <v>81</v>
      </c>
      <c r="B9403" s="89" t="s">
        <v>82</v>
      </c>
      <c r="C9403" s="89" t="s">
        <v>48</v>
      </c>
      <c r="D9403" s="90">
        <v>44829</v>
      </c>
      <c r="AC9403" s="89">
        <v>153</v>
      </c>
      <c r="AI9403" s="89">
        <v>165</v>
      </c>
    </row>
    <row r="9404" spans="1:35" s="89" customFormat="1" x14ac:dyDescent="0.45">
      <c r="A9404" s="89" t="s">
        <v>81</v>
      </c>
      <c r="B9404" s="89" t="s">
        <v>82</v>
      </c>
      <c r="C9404" s="89" t="s">
        <v>48</v>
      </c>
      <c r="D9404" s="90">
        <v>44830</v>
      </c>
      <c r="AC9404" s="89">
        <v>153</v>
      </c>
      <c r="AI9404" s="89">
        <v>165</v>
      </c>
    </row>
    <row r="9405" spans="1:35" s="89" customFormat="1" x14ac:dyDescent="0.45">
      <c r="A9405" s="89" t="s">
        <v>81</v>
      </c>
      <c r="B9405" s="89" t="s">
        <v>82</v>
      </c>
      <c r="C9405" s="89" t="s">
        <v>48</v>
      </c>
      <c r="D9405" s="90">
        <v>44831</v>
      </c>
      <c r="AC9405" s="89">
        <v>153</v>
      </c>
      <c r="AI9405" s="89">
        <v>165</v>
      </c>
    </row>
    <row r="9406" spans="1:35" s="89" customFormat="1" x14ac:dyDescent="0.45">
      <c r="A9406" s="89" t="s">
        <v>81</v>
      </c>
      <c r="B9406" s="89" t="s">
        <v>82</v>
      </c>
      <c r="C9406" s="89" t="s">
        <v>48</v>
      </c>
      <c r="D9406" s="90">
        <v>44832</v>
      </c>
      <c r="AC9406" s="89">
        <v>153</v>
      </c>
      <c r="AI9406" s="89">
        <v>165</v>
      </c>
    </row>
    <row r="9407" spans="1:35" s="89" customFormat="1" x14ac:dyDescent="0.45">
      <c r="A9407" s="89" t="s">
        <v>81</v>
      </c>
      <c r="B9407" s="89" t="s">
        <v>82</v>
      </c>
      <c r="C9407" s="89" t="s">
        <v>48</v>
      </c>
      <c r="D9407" s="90">
        <v>44833</v>
      </c>
      <c r="AC9407" s="89">
        <v>153</v>
      </c>
      <c r="AI9407" s="89">
        <v>165</v>
      </c>
    </row>
    <row r="9408" spans="1:35" s="89" customFormat="1" x14ac:dyDescent="0.45">
      <c r="A9408" s="89" t="s">
        <v>81</v>
      </c>
      <c r="B9408" s="89" t="s">
        <v>82</v>
      </c>
      <c r="C9408" s="89" t="s">
        <v>48</v>
      </c>
      <c r="D9408" s="90">
        <v>44834</v>
      </c>
      <c r="AC9408" s="89">
        <v>153</v>
      </c>
      <c r="AI9408" s="89">
        <v>165</v>
      </c>
    </row>
    <row r="9409" spans="1:35" s="89" customFormat="1" x14ac:dyDescent="0.45">
      <c r="A9409" s="89" t="s">
        <v>81</v>
      </c>
      <c r="B9409" s="89" t="s">
        <v>82</v>
      </c>
      <c r="C9409" s="89" t="s">
        <v>48</v>
      </c>
      <c r="D9409" s="90">
        <v>44835</v>
      </c>
      <c r="AC9409" s="89">
        <v>153</v>
      </c>
      <c r="AI9409" s="89">
        <v>165</v>
      </c>
    </row>
    <row r="9410" spans="1:35" s="89" customFormat="1" x14ac:dyDescent="0.45">
      <c r="A9410" s="89" t="s">
        <v>81</v>
      </c>
      <c r="B9410" s="89" t="s">
        <v>82</v>
      </c>
      <c r="C9410" s="89" t="s">
        <v>48</v>
      </c>
      <c r="D9410" s="90">
        <v>44836</v>
      </c>
      <c r="AC9410" s="89">
        <v>153</v>
      </c>
      <c r="AI9410" s="89">
        <v>165</v>
      </c>
    </row>
    <row r="9411" spans="1:35" s="89" customFormat="1" x14ac:dyDescent="0.45">
      <c r="A9411" s="89" t="s">
        <v>81</v>
      </c>
      <c r="B9411" s="89" t="s">
        <v>82</v>
      </c>
      <c r="C9411" s="89" t="s">
        <v>48</v>
      </c>
      <c r="D9411" s="90">
        <v>44837</v>
      </c>
      <c r="K9411" s="89">
        <v>0.70588235300000002</v>
      </c>
      <c r="L9411" s="89">
        <v>0.70588235300000002</v>
      </c>
      <c r="AA9411" s="89">
        <v>45</v>
      </c>
      <c r="AB9411" s="89">
        <v>45</v>
      </c>
      <c r="AC9411" s="89">
        <v>153</v>
      </c>
      <c r="AI9411" s="89">
        <v>165</v>
      </c>
    </row>
    <row r="9412" spans="1:35" s="89" customFormat="1" x14ac:dyDescent="0.45">
      <c r="A9412" s="89" t="s">
        <v>81</v>
      </c>
      <c r="B9412" s="89" t="s">
        <v>82</v>
      </c>
      <c r="C9412" s="89" t="s">
        <v>48</v>
      </c>
      <c r="D9412" s="90">
        <v>44838</v>
      </c>
      <c r="K9412" s="89">
        <v>0.70588235300000002</v>
      </c>
      <c r="L9412" s="89">
        <v>0.70588235300000002</v>
      </c>
      <c r="AA9412" s="89">
        <v>45</v>
      </c>
      <c r="AB9412" s="89">
        <v>45</v>
      </c>
      <c r="AC9412" s="89">
        <v>153</v>
      </c>
      <c r="AI9412" s="89">
        <v>165</v>
      </c>
    </row>
    <row r="9413" spans="1:35" s="89" customFormat="1" x14ac:dyDescent="0.45">
      <c r="A9413" s="89" t="s">
        <v>81</v>
      </c>
      <c r="B9413" s="89" t="s">
        <v>82</v>
      </c>
      <c r="C9413" s="89" t="s">
        <v>48</v>
      </c>
      <c r="D9413" s="90">
        <v>44839</v>
      </c>
      <c r="K9413" s="89">
        <v>0.70588235300000002</v>
      </c>
      <c r="L9413" s="89">
        <v>0.70588235300000002</v>
      </c>
      <c r="AA9413" s="89">
        <v>45</v>
      </c>
      <c r="AB9413" s="89">
        <v>45</v>
      </c>
      <c r="AC9413" s="89">
        <v>153</v>
      </c>
      <c r="AI9413" s="89">
        <v>165</v>
      </c>
    </row>
    <row r="9414" spans="1:35" s="89" customFormat="1" x14ac:dyDescent="0.45">
      <c r="A9414" s="89" t="s">
        <v>81</v>
      </c>
      <c r="B9414" s="89" t="s">
        <v>82</v>
      </c>
      <c r="C9414" s="89" t="s">
        <v>48</v>
      </c>
      <c r="D9414" s="90">
        <v>44840</v>
      </c>
      <c r="K9414" s="89">
        <v>0.70588235300000002</v>
      </c>
      <c r="L9414" s="89">
        <v>0.70588235300000002</v>
      </c>
      <c r="AA9414" s="89">
        <v>45</v>
      </c>
      <c r="AB9414" s="89">
        <v>45</v>
      </c>
      <c r="AC9414" s="89">
        <v>153</v>
      </c>
      <c r="AI9414" s="89">
        <v>165</v>
      </c>
    </row>
    <row r="9415" spans="1:35" s="89" customFormat="1" x14ac:dyDescent="0.45">
      <c r="A9415" s="89" t="s">
        <v>81</v>
      </c>
      <c r="B9415" s="89" t="s">
        <v>82</v>
      </c>
      <c r="C9415" s="89" t="s">
        <v>48</v>
      </c>
      <c r="D9415" s="90">
        <v>44841</v>
      </c>
      <c r="K9415" s="89">
        <v>0.70588235300000002</v>
      </c>
      <c r="L9415" s="89">
        <v>0.70588235300000002</v>
      </c>
      <c r="AA9415" s="89">
        <v>45</v>
      </c>
      <c r="AB9415" s="89">
        <v>45</v>
      </c>
      <c r="AC9415" s="89">
        <v>153</v>
      </c>
      <c r="AI9415" s="89">
        <v>165</v>
      </c>
    </row>
    <row r="9416" spans="1:35" s="89" customFormat="1" x14ac:dyDescent="0.45">
      <c r="A9416" s="89" t="s">
        <v>81</v>
      </c>
      <c r="B9416" s="89" t="s">
        <v>82</v>
      </c>
      <c r="C9416" s="89" t="s">
        <v>48</v>
      </c>
      <c r="D9416" s="90">
        <v>44842</v>
      </c>
      <c r="K9416" s="89">
        <v>0.70588235300000002</v>
      </c>
      <c r="L9416" s="89">
        <v>0.70588235300000002</v>
      </c>
      <c r="AA9416" s="89">
        <v>45</v>
      </c>
      <c r="AB9416" s="89">
        <v>45</v>
      </c>
      <c r="AC9416" s="89">
        <v>153</v>
      </c>
      <c r="AI9416" s="89">
        <v>165</v>
      </c>
    </row>
    <row r="9417" spans="1:35" s="89" customFormat="1" x14ac:dyDescent="0.45">
      <c r="A9417" s="89" t="s">
        <v>81</v>
      </c>
      <c r="B9417" s="89" t="s">
        <v>82</v>
      </c>
      <c r="C9417" s="89" t="s">
        <v>48</v>
      </c>
      <c r="D9417" s="90">
        <v>44843</v>
      </c>
      <c r="K9417" s="89">
        <v>0.70588235300000002</v>
      </c>
      <c r="L9417" s="89">
        <v>0.70588235300000002</v>
      </c>
      <c r="AA9417" s="89">
        <v>45</v>
      </c>
      <c r="AB9417" s="89">
        <v>45</v>
      </c>
      <c r="AC9417" s="89">
        <v>153</v>
      </c>
      <c r="AI9417" s="89">
        <v>165</v>
      </c>
    </row>
    <row r="9418" spans="1:35" s="89" customFormat="1" x14ac:dyDescent="0.45">
      <c r="A9418" s="89" t="s">
        <v>81</v>
      </c>
      <c r="B9418" s="89" t="s">
        <v>82</v>
      </c>
      <c r="C9418" s="89" t="s">
        <v>48</v>
      </c>
      <c r="D9418" s="90">
        <v>44844</v>
      </c>
      <c r="K9418" s="89">
        <v>0.70588235300000002</v>
      </c>
      <c r="L9418" s="89">
        <v>0.70588235300000002</v>
      </c>
      <c r="AA9418" s="89">
        <v>45</v>
      </c>
      <c r="AB9418" s="89">
        <v>45</v>
      </c>
      <c r="AC9418" s="89">
        <v>153</v>
      </c>
      <c r="AI9418" s="89">
        <v>165</v>
      </c>
    </row>
    <row r="9419" spans="1:35" s="89" customFormat="1" x14ac:dyDescent="0.45">
      <c r="A9419" s="89" t="s">
        <v>81</v>
      </c>
      <c r="B9419" s="89" t="s">
        <v>82</v>
      </c>
      <c r="C9419" s="89" t="s">
        <v>48</v>
      </c>
      <c r="D9419" s="90">
        <v>44845</v>
      </c>
      <c r="K9419" s="89">
        <v>0.70588235300000002</v>
      </c>
      <c r="L9419" s="89">
        <v>0.70588235300000002</v>
      </c>
      <c r="AA9419" s="89">
        <v>45</v>
      </c>
      <c r="AB9419" s="89">
        <v>45</v>
      </c>
      <c r="AC9419" s="89">
        <v>153</v>
      </c>
      <c r="AI9419" s="89">
        <v>165</v>
      </c>
    </row>
    <row r="9420" spans="1:35" s="89" customFormat="1" x14ac:dyDescent="0.45">
      <c r="A9420" s="89" t="s">
        <v>81</v>
      </c>
      <c r="B9420" s="89" t="s">
        <v>82</v>
      </c>
      <c r="C9420" s="89" t="s">
        <v>48</v>
      </c>
      <c r="D9420" s="90">
        <v>44846</v>
      </c>
      <c r="K9420" s="89">
        <v>0.70588235300000002</v>
      </c>
      <c r="L9420" s="89">
        <v>0.70588235300000002</v>
      </c>
      <c r="AA9420" s="89">
        <v>45</v>
      </c>
      <c r="AB9420" s="89">
        <v>45</v>
      </c>
      <c r="AC9420" s="89">
        <v>153</v>
      </c>
      <c r="AI9420" s="89">
        <v>165</v>
      </c>
    </row>
    <row r="9421" spans="1:35" s="89" customFormat="1" x14ac:dyDescent="0.45">
      <c r="A9421" s="89" t="s">
        <v>81</v>
      </c>
      <c r="B9421" s="89" t="s">
        <v>82</v>
      </c>
      <c r="C9421" s="89" t="s">
        <v>48</v>
      </c>
      <c r="D9421" s="90">
        <v>44847</v>
      </c>
      <c r="K9421" s="89">
        <v>0.70588235300000002</v>
      </c>
      <c r="L9421" s="89">
        <v>0.70588235300000002</v>
      </c>
      <c r="AA9421" s="89">
        <v>45</v>
      </c>
      <c r="AB9421" s="89">
        <v>45</v>
      </c>
      <c r="AC9421" s="89">
        <v>153</v>
      </c>
      <c r="AI9421" s="89">
        <v>165</v>
      </c>
    </row>
    <row r="9422" spans="1:35" s="89" customFormat="1" x14ac:dyDescent="0.45">
      <c r="A9422" s="89" t="s">
        <v>81</v>
      </c>
      <c r="B9422" s="89" t="s">
        <v>82</v>
      </c>
      <c r="C9422" s="89" t="s">
        <v>48</v>
      </c>
      <c r="D9422" s="90">
        <v>44848</v>
      </c>
      <c r="K9422" s="89">
        <v>0.70588235300000002</v>
      </c>
      <c r="L9422" s="89">
        <v>0.70588235300000002</v>
      </c>
      <c r="AA9422" s="89">
        <v>45</v>
      </c>
      <c r="AB9422" s="89">
        <v>45</v>
      </c>
      <c r="AC9422" s="89">
        <v>153</v>
      </c>
      <c r="AI9422" s="89">
        <v>165</v>
      </c>
    </row>
    <row r="9423" spans="1:35" s="89" customFormat="1" x14ac:dyDescent="0.45">
      <c r="A9423" s="89" t="s">
        <v>81</v>
      </c>
      <c r="B9423" s="89" t="s">
        <v>82</v>
      </c>
      <c r="C9423" s="89" t="s">
        <v>48</v>
      </c>
      <c r="D9423" s="90">
        <v>44849</v>
      </c>
      <c r="AC9423" s="89">
        <v>153</v>
      </c>
      <c r="AI9423" s="89">
        <v>165</v>
      </c>
    </row>
    <row r="9424" spans="1:35" s="89" customFormat="1" x14ac:dyDescent="0.45">
      <c r="A9424" s="89" t="s">
        <v>81</v>
      </c>
      <c r="B9424" s="89" t="s">
        <v>82</v>
      </c>
      <c r="C9424" s="89" t="s">
        <v>48</v>
      </c>
      <c r="D9424" s="90">
        <v>44850</v>
      </c>
      <c r="AC9424" s="89">
        <v>153</v>
      </c>
      <c r="AI9424" s="89">
        <v>165</v>
      </c>
    </row>
    <row r="9425" spans="1:35" s="89" customFormat="1" x14ac:dyDescent="0.45">
      <c r="A9425" s="89" t="s">
        <v>81</v>
      </c>
      <c r="B9425" s="89" t="s">
        <v>82</v>
      </c>
      <c r="C9425" s="89" t="s">
        <v>48</v>
      </c>
      <c r="D9425" s="90">
        <v>44851</v>
      </c>
      <c r="AC9425" s="89">
        <v>153</v>
      </c>
      <c r="AI9425" s="89">
        <v>165</v>
      </c>
    </row>
    <row r="9426" spans="1:35" s="89" customFormat="1" x14ac:dyDescent="0.45">
      <c r="A9426" s="89" t="s">
        <v>81</v>
      </c>
      <c r="B9426" s="89" t="s">
        <v>82</v>
      </c>
      <c r="C9426" s="89" t="s">
        <v>48</v>
      </c>
      <c r="D9426" s="90">
        <v>44852</v>
      </c>
      <c r="AC9426" s="89">
        <v>153</v>
      </c>
      <c r="AI9426" s="89">
        <v>165</v>
      </c>
    </row>
    <row r="9427" spans="1:35" s="89" customFormat="1" x14ac:dyDescent="0.45">
      <c r="A9427" s="89" t="s">
        <v>81</v>
      </c>
      <c r="B9427" s="89" t="s">
        <v>82</v>
      </c>
      <c r="C9427" s="89" t="s">
        <v>48</v>
      </c>
      <c r="D9427" s="90">
        <v>44853</v>
      </c>
      <c r="AC9427" s="89">
        <v>153</v>
      </c>
      <c r="AI9427" s="89">
        <v>165</v>
      </c>
    </row>
    <row r="9428" spans="1:35" s="89" customFormat="1" x14ac:dyDescent="0.45">
      <c r="A9428" s="89" t="s">
        <v>81</v>
      </c>
      <c r="B9428" s="89" t="s">
        <v>82</v>
      </c>
      <c r="C9428" s="89" t="s">
        <v>48</v>
      </c>
      <c r="D9428" s="90">
        <v>44854</v>
      </c>
      <c r="AC9428" s="89">
        <v>153</v>
      </c>
      <c r="AI9428" s="89">
        <v>165</v>
      </c>
    </row>
    <row r="9429" spans="1:35" s="89" customFormat="1" x14ac:dyDescent="0.45">
      <c r="A9429" s="89" t="s">
        <v>81</v>
      </c>
      <c r="B9429" s="89" t="s">
        <v>82</v>
      </c>
      <c r="C9429" s="89" t="s">
        <v>48</v>
      </c>
      <c r="D9429" s="90">
        <v>44855</v>
      </c>
      <c r="AC9429" s="89">
        <v>153</v>
      </c>
      <c r="AI9429" s="89">
        <v>165</v>
      </c>
    </row>
    <row r="9430" spans="1:35" s="89" customFormat="1" x14ac:dyDescent="0.45">
      <c r="A9430" s="89" t="s">
        <v>81</v>
      </c>
      <c r="B9430" s="89" t="s">
        <v>82</v>
      </c>
      <c r="C9430" s="89" t="s">
        <v>48</v>
      </c>
      <c r="D9430" s="90">
        <v>44856</v>
      </c>
      <c r="AC9430" s="89">
        <v>153</v>
      </c>
      <c r="AI9430" s="89">
        <v>165</v>
      </c>
    </row>
    <row r="9431" spans="1:35" s="89" customFormat="1" x14ac:dyDescent="0.45">
      <c r="A9431" s="89" t="s">
        <v>81</v>
      </c>
      <c r="B9431" s="89" t="s">
        <v>82</v>
      </c>
      <c r="C9431" s="89" t="s">
        <v>48</v>
      </c>
      <c r="D9431" s="90">
        <v>44857</v>
      </c>
      <c r="AC9431" s="89">
        <v>153</v>
      </c>
      <c r="AI9431" s="89">
        <v>165</v>
      </c>
    </row>
    <row r="9432" spans="1:35" s="89" customFormat="1" x14ac:dyDescent="0.45">
      <c r="A9432" s="89" t="s">
        <v>81</v>
      </c>
      <c r="B9432" s="89" t="s">
        <v>82</v>
      </c>
      <c r="C9432" s="89" t="s">
        <v>48</v>
      </c>
      <c r="D9432" s="90">
        <v>44858</v>
      </c>
      <c r="AC9432" s="89">
        <v>153</v>
      </c>
      <c r="AI9432" s="89">
        <v>165</v>
      </c>
    </row>
    <row r="9433" spans="1:35" s="89" customFormat="1" x14ac:dyDescent="0.45">
      <c r="A9433" s="89" t="s">
        <v>81</v>
      </c>
      <c r="B9433" s="89" t="s">
        <v>82</v>
      </c>
      <c r="C9433" s="89" t="s">
        <v>48</v>
      </c>
      <c r="D9433" s="90">
        <v>44859</v>
      </c>
      <c r="AC9433" s="89">
        <v>153</v>
      </c>
      <c r="AI9433" s="89">
        <v>165</v>
      </c>
    </row>
    <row r="9434" spans="1:35" s="89" customFormat="1" x14ac:dyDescent="0.45">
      <c r="A9434" s="89" t="s">
        <v>81</v>
      </c>
      <c r="B9434" s="89" t="s">
        <v>82</v>
      </c>
      <c r="C9434" s="89" t="s">
        <v>48</v>
      </c>
      <c r="D9434" s="90">
        <v>44860</v>
      </c>
      <c r="AC9434" s="89">
        <v>153</v>
      </c>
      <c r="AI9434" s="89">
        <v>165</v>
      </c>
    </row>
    <row r="9435" spans="1:35" s="89" customFormat="1" x14ac:dyDescent="0.45">
      <c r="A9435" s="89" t="s">
        <v>81</v>
      </c>
      <c r="B9435" s="89" t="s">
        <v>82</v>
      </c>
      <c r="C9435" s="89" t="s">
        <v>48</v>
      </c>
      <c r="D9435" s="90">
        <v>44861</v>
      </c>
      <c r="AC9435" s="89">
        <v>153</v>
      </c>
      <c r="AI9435" s="89">
        <v>165</v>
      </c>
    </row>
    <row r="9436" spans="1:35" s="89" customFormat="1" x14ac:dyDescent="0.45">
      <c r="A9436" s="89" t="s">
        <v>81</v>
      </c>
      <c r="B9436" s="89" t="s">
        <v>82</v>
      </c>
      <c r="C9436" s="89" t="s">
        <v>48</v>
      </c>
      <c r="D9436" s="90">
        <v>44862</v>
      </c>
      <c r="AC9436" s="89">
        <v>153</v>
      </c>
      <c r="AI9436" s="89">
        <v>165</v>
      </c>
    </row>
    <row r="9437" spans="1:35" s="89" customFormat="1" x14ac:dyDescent="0.45">
      <c r="A9437" s="89" t="s">
        <v>81</v>
      </c>
      <c r="B9437" s="89" t="s">
        <v>82</v>
      </c>
      <c r="C9437" s="89" t="s">
        <v>48</v>
      </c>
      <c r="D9437" s="90">
        <v>44863</v>
      </c>
      <c r="AC9437" s="89">
        <v>153</v>
      </c>
      <c r="AI9437" s="89">
        <v>165</v>
      </c>
    </row>
    <row r="9438" spans="1:35" s="89" customFormat="1" x14ac:dyDescent="0.45">
      <c r="A9438" s="89" t="s">
        <v>81</v>
      </c>
      <c r="B9438" s="89" t="s">
        <v>82</v>
      </c>
      <c r="C9438" s="89" t="s">
        <v>48</v>
      </c>
      <c r="D9438" s="90">
        <v>44864</v>
      </c>
      <c r="AC9438" s="89">
        <v>153</v>
      </c>
      <c r="AI9438" s="89">
        <v>165</v>
      </c>
    </row>
    <row r="9439" spans="1:35" s="89" customFormat="1" x14ac:dyDescent="0.45">
      <c r="A9439" s="89" t="s">
        <v>81</v>
      </c>
      <c r="B9439" s="89" t="s">
        <v>82</v>
      </c>
      <c r="C9439" s="89" t="s">
        <v>48</v>
      </c>
      <c r="D9439" s="90">
        <v>44865</v>
      </c>
      <c r="AC9439" s="89">
        <v>153</v>
      </c>
      <c r="AI9439" s="89">
        <v>165</v>
      </c>
    </row>
    <row r="9440" spans="1:35" s="89" customFormat="1" x14ac:dyDescent="0.45">
      <c r="A9440" s="89" t="s">
        <v>81</v>
      </c>
      <c r="B9440" s="89" t="s">
        <v>82</v>
      </c>
      <c r="C9440" s="89" t="s">
        <v>48</v>
      </c>
      <c r="D9440" s="90">
        <v>44866</v>
      </c>
      <c r="AC9440" s="89">
        <v>153</v>
      </c>
      <c r="AI9440" s="89">
        <v>165</v>
      </c>
    </row>
    <row r="9441" spans="1:35" s="89" customFormat="1" x14ac:dyDescent="0.45">
      <c r="A9441" s="89" t="s">
        <v>81</v>
      </c>
      <c r="B9441" s="89" t="s">
        <v>82</v>
      </c>
      <c r="C9441" s="89" t="s">
        <v>48</v>
      </c>
      <c r="D9441" s="90">
        <v>44867</v>
      </c>
      <c r="AC9441" s="89">
        <v>153</v>
      </c>
      <c r="AI9441" s="89">
        <v>165</v>
      </c>
    </row>
    <row r="9442" spans="1:35" s="89" customFormat="1" x14ac:dyDescent="0.45">
      <c r="A9442" s="89" t="s">
        <v>81</v>
      </c>
      <c r="B9442" s="89" t="s">
        <v>82</v>
      </c>
      <c r="C9442" s="89" t="s">
        <v>48</v>
      </c>
      <c r="D9442" s="90">
        <v>44868</v>
      </c>
      <c r="AC9442" s="89">
        <v>153</v>
      </c>
      <c r="AI9442" s="89">
        <v>165</v>
      </c>
    </row>
    <row r="9443" spans="1:35" s="89" customFormat="1" x14ac:dyDescent="0.45">
      <c r="A9443" s="89" t="s">
        <v>81</v>
      </c>
      <c r="B9443" s="89" t="s">
        <v>82</v>
      </c>
      <c r="C9443" s="89" t="s">
        <v>48</v>
      </c>
      <c r="D9443" s="90">
        <v>44869</v>
      </c>
      <c r="AC9443" s="89">
        <v>153</v>
      </c>
      <c r="AI9443" s="89">
        <v>165</v>
      </c>
    </row>
    <row r="9444" spans="1:35" s="89" customFormat="1" x14ac:dyDescent="0.45">
      <c r="A9444" s="89" t="s">
        <v>81</v>
      </c>
      <c r="B9444" s="89" t="s">
        <v>82</v>
      </c>
      <c r="C9444" s="89" t="s">
        <v>48</v>
      </c>
      <c r="D9444" s="90">
        <v>44870</v>
      </c>
      <c r="AC9444" s="89">
        <v>153</v>
      </c>
      <c r="AI9444" s="89">
        <v>165</v>
      </c>
    </row>
    <row r="9445" spans="1:35" s="89" customFormat="1" x14ac:dyDescent="0.45">
      <c r="A9445" s="89" t="s">
        <v>81</v>
      </c>
      <c r="B9445" s="89" t="s">
        <v>82</v>
      </c>
      <c r="C9445" s="89" t="s">
        <v>48</v>
      </c>
      <c r="D9445" s="90">
        <v>44871</v>
      </c>
      <c r="AC9445" s="89">
        <v>153</v>
      </c>
      <c r="AI9445" s="89">
        <v>165</v>
      </c>
    </row>
    <row r="9446" spans="1:35" s="89" customFormat="1" x14ac:dyDescent="0.45">
      <c r="A9446" s="89" t="s">
        <v>81</v>
      </c>
      <c r="B9446" s="89" t="s">
        <v>82</v>
      </c>
      <c r="C9446" s="89" t="s">
        <v>48</v>
      </c>
      <c r="D9446" s="90">
        <v>44872</v>
      </c>
      <c r="AC9446" s="89">
        <v>153</v>
      </c>
      <c r="AI9446" s="89">
        <v>165</v>
      </c>
    </row>
    <row r="9447" spans="1:35" s="89" customFormat="1" x14ac:dyDescent="0.45">
      <c r="A9447" s="89" t="s">
        <v>81</v>
      </c>
      <c r="B9447" s="89" t="s">
        <v>82</v>
      </c>
      <c r="C9447" s="89" t="s">
        <v>48</v>
      </c>
      <c r="D9447" s="90">
        <v>44873</v>
      </c>
      <c r="AC9447" s="89">
        <v>153</v>
      </c>
      <c r="AI9447" s="89">
        <v>165</v>
      </c>
    </row>
    <row r="9448" spans="1:35" s="89" customFormat="1" x14ac:dyDescent="0.45">
      <c r="A9448" s="89" t="s">
        <v>81</v>
      </c>
      <c r="B9448" s="89" t="s">
        <v>82</v>
      </c>
      <c r="C9448" s="89" t="s">
        <v>48</v>
      </c>
      <c r="D9448" s="90">
        <v>44874</v>
      </c>
      <c r="AC9448" s="89">
        <v>153</v>
      </c>
      <c r="AI9448" s="89">
        <v>165</v>
      </c>
    </row>
    <row r="9449" spans="1:35" s="89" customFormat="1" x14ac:dyDescent="0.45">
      <c r="A9449" s="89" t="s">
        <v>81</v>
      </c>
      <c r="B9449" s="89" t="s">
        <v>82</v>
      </c>
      <c r="C9449" s="89" t="s">
        <v>48</v>
      </c>
      <c r="D9449" s="90">
        <v>44875</v>
      </c>
      <c r="AC9449" s="89">
        <v>153</v>
      </c>
      <c r="AI9449" s="89">
        <v>165</v>
      </c>
    </row>
    <row r="9450" spans="1:35" s="89" customFormat="1" x14ac:dyDescent="0.45">
      <c r="A9450" s="89" t="s">
        <v>81</v>
      </c>
      <c r="B9450" s="89" t="s">
        <v>82</v>
      </c>
      <c r="C9450" s="89" t="s">
        <v>48</v>
      </c>
      <c r="D9450" s="90">
        <v>44876</v>
      </c>
      <c r="AC9450" s="89">
        <v>153</v>
      </c>
      <c r="AI9450" s="89">
        <v>165</v>
      </c>
    </row>
    <row r="9451" spans="1:35" s="89" customFormat="1" x14ac:dyDescent="0.45">
      <c r="A9451" s="89" t="s">
        <v>81</v>
      </c>
      <c r="B9451" s="89" t="s">
        <v>82</v>
      </c>
      <c r="C9451" s="89" t="s">
        <v>48</v>
      </c>
      <c r="D9451" s="90">
        <v>44877</v>
      </c>
      <c r="AC9451" s="89">
        <v>153</v>
      </c>
      <c r="AI9451" s="89">
        <v>165</v>
      </c>
    </row>
    <row r="9452" spans="1:35" s="89" customFormat="1" x14ac:dyDescent="0.45">
      <c r="A9452" s="89" t="s">
        <v>81</v>
      </c>
      <c r="B9452" s="89" t="s">
        <v>82</v>
      </c>
      <c r="C9452" s="89" t="s">
        <v>48</v>
      </c>
      <c r="D9452" s="90">
        <v>44878</v>
      </c>
      <c r="AC9452" s="89">
        <v>153</v>
      </c>
      <c r="AI9452" s="89">
        <v>165</v>
      </c>
    </row>
    <row r="9453" spans="1:35" s="89" customFormat="1" x14ac:dyDescent="0.45">
      <c r="A9453" s="89" t="s">
        <v>81</v>
      </c>
      <c r="B9453" s="89" t="s">
        <v>82</v>
      </c>
      <c r="C9453" s="89" t="s">
        <v>48</v>
      </c>
      <c r="D9453" s="90">
        <v>44879</v>
      </c>
      <c r="AC9453" s="89">
        <v>153</v>
      </c>
      <c r="AI9453" s="89">
        <v>165</v>
      </c>
    </row>
    <row r="9454" spans="1:35" s="89" customFormat="1" x14ac:dyDescent="0.45">
      <c r="A9454" s="89" t="s">
        <v>81</v>
      </c>
      <c r="B9454" s="89" t="s">
        <v>82</v>
      </c>
      <c r="C9454" s="89" t="s">
        <v>48</v>
      </c>
      <c r="D9454" s="90">
        <v>44880</v>
      </c>
      <c r="AC9454" s="89">
        <v>153</v>
      </c>
      <c r="AI9454" s="89">
        <v>165</v>
      </c>
    </row>
    <row r="9455" spans="1:35" s="89" customFormat="1" x14ac:dyDescent="0.45">
      <c r="A9455" s="89" t="s">
        <v>81</v>
      </c>
      <c r="B9455" s="89" t="s">
        <v>82</v>
      </c>
      <c r="C9455" s="89" t="s">
        <v>48</v>
      </c>
      <c r="D9455" s="90">
        <v>44881</v>
      </c>
      <c r="AC9455" s="89">
        <v>153</v>
      </c>
      <c r="AI9455" s="89">
        <v>165</v>
      </c>
    </row>
    <row r="9456" spans="1:35" s="89" customFormat="1" x14ac:dyDescent="0.45">
      <c r="A9456" s="89" t="s">
        <v>81</v>
      </c>
      <c r="B9456" s="89" t="s">
        <v>82</v>
      </c>
      <c r="C9456" s="89" t="s">
        <v>48</v>
      </c>
      <c r="D9456" s="90">
        <v>44882</v>
      </c>
      <c r="AC9456" s="89">
        <v>153</v>
      </c>
      <c r="AI9456" s="89">
        <v>165</v>
      </c>
    </row>
    <row r="9457" spans="1:35" s="89" customFormat="1" x14ac:dyDescent="0.45">
      <c r="A9457" s="89" t="s">
        <v>81</v>
      </c>
      <c r="B9457" s="89" t="s">
        <v>82</v>
      </c>
      <c r="C9457" s="89" t="s">
        <v>48</v>
      </c>
      <c r="D9457" s="90">
        <v>44883</v>
      </c>
      <c r="AC9457" s="89">
        <v>153</v>
      </c>
      <c r="AI9457" s="89">
        <v>165</v>
      </c>
    </row>
    <row r="9458" spans="1:35" s="89" customFormat="1" x14ac:dyDescent="0.45">
      <c r="A9458" s="89" t="s">
        <v>81</v>
      </c>
      <c r="B9458" s="89" t="s">
        <v>82</v>
      </c>
      <c r="C9458" s="89" t="s">
        <v>48</v>
      </c>
      <c r="D9458" s="90">
        <v>44884</v>
      </c>
      <c r="AC9458" s="89">
        <v>153</v>
      </c>
      <c r="AI9458" s="89">
        <v>165</v>
      </c>
    </row>
    <row r="9459" spans="1:35" s="89" customFormat="1" x14ac:dyDescent="0.45">
      <c r="A9459" s="89" t="s">
        <v>81</v>
      </c>
      <c r="B9459" s="89" t="s">
        <v>82</v>
      </c>
      <c r="C9459" s="89" t="s">
        <v>48</v>
      </c>
      <c r="D9459" s="90">
        <v>44885</v>
      </c>
      <c r="AC9459" s="89">
        <v>153</v>
      </c>
      <c r="AI9459" s="89">
        <v>165</v>
      </c>
    </row>
    <row r="9460" spans="1:35" s="89" customFormat="1" x14ac:dyDescent="0.45">
      <c r="A9460" s="89" t="s">
        <v>81</v>
      </c>
      <c r="B9460" s="89" t="s">
        <v>82</v>
      </c>
      <c r="C9460" s="89" t="s">
        <v>48</v>
      </c>
      <c r="D9460" s="90">
        <v>44886</v>
      </c>
      <c r="AC9460" s="89">
        <v>153</v>
      </c>
      <c r="AI9460" s="89">
        <v>165</v>
      </c>
    </row>
    <row r="9461" spans="1:35" s="89" customFormat="1" x14ac:dyDescent="0.45">
      <c r="A9461" s="89" t="s">
        <v>81</v>
      </c>
      <c r="B9461" s="89" t="s">
        <v>82</v>
      </c>
      <c r="C9461" s="89" t="s">
        <v>48</v>
      </c>
      <c r="D9461" s="90">
        <v>44887</v>
      </c>
      <c r="AC9461" s="89">
        <v>153</v>
      </c>
      <c r="AI9461" s="89">
        <v>165</v>
      </c>
    </row>
    <row r="9462" spans="1:35" s="89" customFormat="1" x14ac:dyDescent="0.45">
      <c r="A9462" s="89" t="s">
        <v>81</v>
      </c>
      <c r="B9462" s="89" t="s">
        <v>82</v>
      </c>
      <c r="C9462" s="89" t="s">
        <v>48</v>
      </c>
      <c r="D9462" s="90">
        <v>44888</v>
      </c>
      <c r="AC9462" s="89">
        <v>153</v>
      </c>
      <c r="AI9462" s="89">
        <v>165</v>
      </c>
    </row>
    <row r="9463" spans="1:35" s="89" customFormat="1" x14ac:dyDescent="0.45">
      <c r="A9463" s="89" t="s">
        <v>81</v>
      </c>
      <c r="B9463" s="89" t="s">
        <v>82</v>
      </c>
      <c r="C9463" s="89" t="s">
        <v>48</v>
      </c>
      <c r="D9463" s="90">
        <v>44889</v>
      </c>
      <c r="AC9463" s="89">
        <v>153</v>
      </c>
      <c r="AI9463" s="89">
        <v>165</v>
      </c>
    </row>
    <row r="9464" spans="1:35" s="89" customFormat="1" x14ac:dyDescent="0.45">
      <c r="A9464" s="89" t="s">
        <v>81</v>
      </c>
      <c r="B9464" s="89" t="s">
        <v>82</v>
      </c>
      <c r="C9464" s="89" t="s">
        <v>48</v>
      </c>
      <c r="D9464" s="90">
        <v>44890</v>
      </c>
      <c r="AC9464" s="89">
        <v>153</v>
      </c>
      <c r="AI9464" s="89">
        <v>165</v>
      </c>
    </row>
    <row r="9465" spans="1:35" s="89" customFormat="1" x14ac:dyDescent="0.45">
      <c r="A9465" s="89" t="s">
        <v>81</v>
      </c>
      <c r="B9465" s="89" t="s">
        <v>82</v>
      </c>
      <c r="C9465" s="89" t="s">
        <v>48</v>
      </c>
      <c r="D9465" s="90">
        <v>44891</v>
      </c>
      <c r="AC9465" s="89">
        <v>153</v>
      </c>
      <c r="AI9465" s="89">
        <v>165</v>
      </c>
    </row>
    <row r="9466" spans="1:35" s="89" customFormat="1" x14ac:dyDescent="0.45">
      <c r="A9466" s="89" t="s">
        <v>81</v>
      </c>
      <c r="B9466" s="89" t="s">
        <v>82</v>
      </c>
      <c r="C9466" s="89" t="s">
        <v>48</v>
      </c>
      <c r="D9466" s="90">
        <v>44892</v>
      </c>
      <c r="AC9466" s="89">
        <v>153</v>
      </c>
      <c r="AI9466" s="89">
        <v>165</v>
      </c>
    </row>
    <row r="9467" spans="1:35" s="89" customFormat="1" x14ac:dyDescent="0.45">
      <c r="A9467" s="89" t="s">
        <v>81</v>
      </c>
      <c r="B9467" s="89" t="s">
        <v>82</v>
      </c>
      <c r="C9467" s="89" t="s">
        <v>48</v>
      </c>
      <c r="D9467" s="90">
        <v>44893</v>
      </c>
      <c r="AC9467" s="89">
        <v>153</v>
      </c>
      <c r="AI9467" s="89">
        <v>165</v>
      </c>
    </row>
    <row r="9468" spans="1:35" s="89" customFormat="1" x14ac:dyDescent="0.45">
      <c r="A9468" s="89" t="s">
        <v>81</v>
      </c>
      <c r="B9468" s="89" t="s">
        <v>82</v>
      </c>
      <c r="C9468" s="89" t="s">
        <v>48</v>
      </c>
      <c r="D9468" s="90">
        <v>44894</v>
      </c>
      <c r="AC9468" s="89">
        <v>153</v>
      </c>
      <c r="AI9468" s="89">
        <v>165</v>
      </c>
    </row>
    <row r="9469" spans="1:35" s="89" customFormat="1" x14ac:dyDescent="0.45">
      <c r="A9469" s="89" t="s">
        <v>81</v>
      </c>
      <c r="B9469" s="89" t="s">
        <v>82</v>
      </c>
      <c r="C9469" s="89" t="s">
        <v>48</v>
      </c>
      <c r="D9469" s="90">
        <v>44895</v>
      </c>
      <c r="AC9469" s="89">
        <v>153</v>
      </c>
      <c r="AI9469" s="89">
        <v>165</v>
      </c>
    </row>
    <row r="9470" spans="1:35" s="89" customFormat="1" x14ac:dyDescent="0.45">
      <c r="A9470" s="89" t="s">
        <v>81</v>
      </c>
      <c r="B9470" s="89" t="s">
        <v>82</v>
      </c>
      <c r="C9470" s="89" t="s">
        <v>48</v>
      </c>
      <c r="D9470" s="90">
        <v>44896</v>
      </c>
      <c r="AC9470" s="89">
        <v>153</v>
      </c>
      <c r="AI9470" s="89">
        <v>165</v>
      </c>
    </row>
    <row r="9471" spans="1:35" s="89" customFormat="1" x14ac:dyDescent="0.45">
      <c r="A9471" s="89" t="s">
        <v>81</v>
      </c>
      <c r="B9471" s="89" t="s">
        <v>82</v>
      </c>
      <c r="C9471" s="89" t="s">
        <v>48</v>
      </c>
      <c r="D9471" s="90">
        <v>44897</v>
      </c>
      <c r="AC9471" s="89">
        <v>153</v>
      </c>
      <c r="AI9471" s="89">
        <v>165</v>
      </c>
    </row>
    <row r="9472" spans="1:35" s="89" customFormat="1" x14ac:dyDescent="0.45">
      <c r="A9472" s="89" t="s">
        <v>81</v>
      </c>
      <c r="B9472" s="89" t="s">
        <v>82</v>
      </c>
      <c r="C9472" s="89" t="s">
        <v>48</v>
      </c>
      <c r="D9472" s="90">
        <v>44898</v>
      </c>
      <c r="AC9472" s="89">
        <v>153</v>
      </c>
      <c r="AI9472" s="89">
        <v>165</v>
      </c>
    </row>
    <row r="9473" spans="1:35" s="89" customFormat="1" x14ac:dyDescent="0.45">
      <c r="A9473" s="89" t="s">
        <v>81</v>
      </c>
      <c r="B9473" s="89" t="s">
        <v>82</v>
      </c>
      <c r="C9473" s="89" t="s">
        <v>48</v>
      </c>
      <c r="D9473" s="90">
        <v>44899</v>
      </c>
      <c r="AC9473" s="89">
        <v>153</v>
      </c>
      <c r="AI9473" s="89">
        <v>165</v>
      </c>
    </row>
    <row r="9474" spans="1:35" s="89" customFormat="1" x14ac:dyDescent="0.45">
      <c r="A9474" s="89" t="s">
        <v>81</v>
      </c>
      <c r="B9474" s="89" t="s">
        <v>82</v>
      </c>
      <c r="C9474" s="89" t="s">
        <v>48</v>
      </c>
      <c r="D9474" s="90">
        <v>44900</v>
      </c>
      <c r="AC9474" s="89">
        <v>153</v>
      </c>
      <c r="AI9474" s="89">
        <v>165</v>
      </c>
    </row>
    <row r="9475" spans="1:35" s="89" customFormat="1" x14ac:dyDescent="0.45">
      <c r="A9475" s="89" t="s">
        <v>81</v>
      </c>
      <c r="B9475" s="89" t="s">
        <v>82</v>
      </c>
      <c r="C9475" s="89" t="s">
        <v>48</v>
      </c>
      <c r="D9475" s="90">
        <v>44901</v>
      </c>
      <c r="AC9475" s="89">
        <v>153</v>
      </c>
      <c r="AI9475" s="89">
        <v>165</v>
      </c>
    </row>
    <row r="9476" spans="1:35" s="89" customFormat="1" x14ac:dyDescent="0.45">
      <c r="A9476" s="89" t="s">
        <v>81</v>
      </c>
      <c r="B9476" s="89" t="s">
        <v>82</v>
      </c>
      <c r="C9476" s="89" t="s">
        <v>48</v>
      </c>
      <c r="D9476" s="90">
        <v>44902</v>
      </c>
      <c r="AC9476" s="89">
        <v>153</v>
      </c>
      <c r="AI9476" s="89">
        <v>165</v>
      </c>
    </row>
    <row r="9477" spans="1:35" s="89" customFormat="1" x14ac:dyDescent="0.45">
      <c r="A9477" s="89" t="s">
        <v>81</v>
      </c>
      <c r="B9477" s="89" t="s">
        <v>82</v>
      </c>
      <c r="C9477" s="89" t="s">
        <v>48</v>
      </c>
      <c r="D9477" s="90">
        <v>44903</v>
      </c>
      <c r="AC9477" s="89">
        <v>153</v>
      </c>
      <c r="AI9477" s="89">
        <v>165</v>
      </c>
    </row>
    <row r="9478" spans="1:35" s="89" customFormat="1" x14ac:dyDescent="0.45">
      <c r="A9478" s="89" t="s">
        <v>81</v>
      </c>
      <c r="B9478" s="89" t="s">
        <v>82</v>
      </c>
      <c r="C9478" s="89" t="s">
        <v>48</v>
      </c>
      <c r="D9478" s="90">
        <v>44904</v>
      </c>
      <c r="AC9478" s="89">
        <v>153</v>
      </c>
      <c r="AI9478" s="89">
        <v>165</v>
      </c>
    </row>
    <row r="9479" spans="1:35" s="89" customFormat="1" x14ac:dyDescent="0.45">
      <c r="A9479" s="89" t="s">
        <v>81</v>
      </c>
      <c r="B9479" s="89" t="s">
        <v>82</v>
      </c>
      <c r="C9479" s="89" t="s">
        <v>48</v>
      </c>
      <c r="D9479" s="90">
        <v>44905</v>
      </c>
      <c r="AC9479" s="89">
        <v>153</v>
      </c>
      <c r="AI9479" s="89">
        <v>165</v>
      </c>
    </row>
    <row r="9480" spans="1:35" s="89" customFormat="1" x14ac:dyDescent="0.45">
      <c r="A9480" s="89" t="s">
        <v>81</v>
      </c>
      <c r="B9480" s="89" t="s">
        <v>82</v>
      </c>
      <c r="C9480" s="89" t="s">
        <v>48</v>
      </c>
      <c r="D9480" s="90">
        <v>44906</v>
      </c>
      <c r="AC9480" s="89">
        <v>153</v>
      </c>
      <c r="AI9480" s="89">
        <v>165</v>
      </c>
    </row>
    <row r="9481" spans="1:35" s="89" customFormat="1" x14ac:dyDescent="0.45">
      <c r="A9481" s="89" t="s">
        <v>81</v>
      </c>
      <c r="B9481" s="89" t="s">
        <v>82</v>
      </c>
      <c r="C9481" s="89" t="s">
        <v>48</v>
      </c>
      <c r="D9481" s="90">
        <v>44907</v>
      </c>
      <c r="AC9481" s="89">
        <v>153</v>
      </c>
      <c r="AI9481" s="89">
        <v>165</v>
      </c>
    </row>
    <row r="9482" spans="1:35" s="89" customFormat="1" x14ac:dyDescent="0.45">
      <c r="A9482" s="89" t="s">
        <v>81</v>
      </c>
      <c r="B9482" s="89" t="s">
        <v>82</v>
      </c>
      <c r="C9482" s="89" t="s">
        <v>48</v>
      </c>
      <c r="D9482" s="90">
        <v>44908</v>
      </c>
      <c r="AC9482" s="89">
        <v>153</v>
      </c>
      <c r="AI9482" s="89">
        <v>165</v>
      </c>
    </row>
    <row r="9483" spans="1:35" s="89" customFormat="1" x14ac:dyDescent="0.45">
      <c r="A9483" s="89" t="s">
        <v>81</v>
      </c>
      <c r="B9483" s="89" t="s">
        <v>82</v>
      </c>
      <c r="C9483" s="89" t="s">
        <v>48</v>
      </c>
      <c r="D9483" s="90">
        <v>44909</v>
      </c>
      <c r="AC9483" s="89">
        <v>153</v>
      </c>
      <c r="AI9483" s="89">
        <v>165</v>
      </c>
    </row>
    <row r="9484" spans="1:35" s="89" customFormat="1" x14ac:dyDescent="0.45">
      <c r="A9484" s="89" t="s">
        <v>81</v>
      </c>
      <c r="B9484" s="89" t="s">
        <v>82</v>
      </c>
      <c r="C9484" s="89" t="s">
        <v>48</v>
      </c>
      <c r="D9484" s="90">
        <v>44910</v>
      </c>
      <c r="AC9484" s="89">
        <v>153</v>
      </c>
      <c r="AI9484" s="89">
        <v>165</v>
      </c>
    </row>
    <row r="9485" spans="1:35" s="89" customFormat="1" x14ac:dyDescent="0.45">
      <c r="A9485" s="89" t="s">
        <v>81</v>
      </c>
      <c r="B9485" s="89" t="s">
        <v>82</v>
      </c>
      <c r="C9485" s="89" t="s">
        <v>48</v>
      </c>
      <c r="D9485" s="90">
        <v>44911</v>
      </c>
      <c r="AC9485" s="89">
        <v>153</v>
      </c>
      <c r="AI9485" s="89">
        <v>165</v>
      </c>
    </row>
    <row r="9486" spans="1:35" s="89" customFormat="1" x14ac:dyDescent="0.45">
      <c r="A9486" s="89" t="s">
        <v>81</v>
      </c>
      <c r="B9486" s="89" t="s">
        <v>82</v>
      </c>
      <c r="C9486" s="89" t="s">
        <v>48</v>
      </c>
      <c r="D9486" s="90">
        <v>44912</v>
      </c>
      <c r="AC9486" s="89">
        <v>153</v>
      </c>
      <c r="AI9486" s="89">
        <v>165</v>
      </c>
    </row>
    <row r="9487" spans="1:35" s="89" customFormat="1" x14ac:dyDescent="0.45">
      <c r="A9487" s="89" t="s">
        <v>81</v>
      </c>
      <c r="B9487" s="89" t="s">
        <v>82</v>
      </c>
      <c r="C9487" s="89" t="s">
        <v>48</v>
      </c>
      <c r="D9487" s="90">
        <v>44913</v>
      </c>
      <c r="AC9487" s="89">
        <v>153</v>
      </c>
      <c r="AI9487" s="89">
        <v>165</v>
      </c>
    </row>
    <row r="9488" spans="1:35" s="89" customFormat="1" x14ac:dyDescent="0.45">
      <c r="A9488" s="89" t="s">
        <v>81</v>
      </c>
      <c r="B9488" s="89" t="s">
        <v>82</v>
      </c>
      <c r="C9488" s="89" t="s">
        <v>48</v>
      </c>
      <c r="D9488" s="90">
        <v>44914</v>
      </c>
      <c r="AC9488" s="89">
        <v>153</v>
      </c>
      <c r="AI9488" s="89">
        <v>165</v>
      </c>
    </row>
    <row r="9489" spans="1:35" s="89" customFormat="1" x14ac:dyDescent="0.45">
      <c r="A9489" s="89" t="s">
        <v>81</v>
      </c>
      <c r="B9489" s="89" t="s">
        <v>82</v>
      </c>
      <c r="C9489" s="89" t="s">
        <v>48</v>
      </c>
      <c r="D9489" s="90">
        <v>44915</v>
      </c>
      <c r="AC9489" s="89">
        <v>153</v>
      </c>
      <c r="AI9489" s="89">
        <v>165</v>
      </c>
    </row>
    <row r="9490" spans="1:35" s="89" customFormat="1" x14ac:dyDescent="0.45">
      <c r="A9490" s="89" t="s">
        <v>81</v>
      </c>
      <c r="B9490" s="89" t="s">
        <v>82</v>
      </c>
      <c r="C9490" s="89" t="s">
        <v>48</v>
      </c>
      <c r="D9490" s="90">
        <v>44916</v>
      </c>
      <c r="AC9490" s="89">
        <v>153</v>
      </c>
      <c r="AI9490" s="89">
        <v>165</v>
      </c>
    </row>
    <row r="9491" spans="1:35" s="89" customFormat="1" x14ac:dyDescent="0.45">
      <c r="A9491" s="89" t="s">
        <v>81</v>
      </c>
      <c r="B9491" s="89" t="s">
        <v>82</v>
      </c>
      <c r="C9491" s="89" t="s">
        <v>48</v>
      </c>
      <c r="D9491" s="90">
        <v>44917</v>
      </c>
      <c r="AC9491" s="89">
        <v>153</v>
      </c>
      <c r="AI9491" s="89">
        <v>165</v>
      </c>
    </row>
    <row r="9492" spans="1:35" s="89" customFormat="1" x14ac:dyDescent="0.45">
      <c r="A9492" s="89" t="s">
        <v>81</v>
      </c>
      <c r="B9492" s="89" t="s">
        <v>82</v>
      </c>
      <c r="C9492" s="89" t="s">
        <v>48</v>
      </c>
      <c r="D9492" s="90">
        <v>44918</v>
      </c>
      <c r="AC9492" s="89">
        <v>153</v>
      </c>
      <c r="AI9492" s="89">
        <v>165</v>
      </c>
    </row>
    <row r="9493" spans="1:35" s="89" customFormat="1" x14ac:dyDescent="0.45">
      <c r="A9493" s="89" t="s">
        <v>81</v>
      </c>
      <c r="B9493" s="89" t="s">
        <v>82</v>
      </c>
      <c r="C9493" s="89" t="s">
        <v>48</v>
      </c>
      <c r="D9493" s="90">
        <v>44919</v>
      </c>
      <c r="AC9493" s="89">
        <v>153</v>
      </c>
      <c r="AI9493" s="89">
        <v>165</v>
      </c>
    </row>
    <row r="9494" spans="1:35" s="89" customFormat="1" x14ac:dyDescent="0.45">
      <c r="A9494" s="89" t="s">
        <v>81</v>
      </c>
      <c r="B9494" s="89" t="s">
        <v>82</v>
      </c>
      <c r="C9494" s="89" t="s">
        <v>48</v>
      </c>
      <c r="D9494" s="90">
        <v>44920</v>
      </c>
      <c r="AC9494" s="89">
        <v>153</v>
      </c>
      <c r="AI9494" s="89">
        <v>165</v>
      </c>
    </row>
    <row r="9495" spans="1:35" s="89" customFormat="1" x14ac:dyDescent="0.45">
      <c r="A9495" s="89" t="s">
        <v>81</v>
      </c>
      <c r="B9495" s="89" t="s">
        <v>82</v>
      </c>
      <c r="C9495" s="89" t="s">
        <v>48</v>
      </c>
      <c r="D9495" s="90">
        <v>44921</v>
      </c>
      <c r="AC9495" s="89">
        <v>153</v>
      </c>
      <c r="AI9495" s="89">
        <v>165</v>
      </c>
    </row>
    <row r="9496" spans="1:35" s="89" customFormat="1" x14ac:dyDescent="0.45">
      <c r="A9496" s="89" t="s">
        <v>81</v>
      </c>
      <c r="B9496" s="89" t="s">
        <v>82</v>
      </c>
      <c r="C9496" s="89" t="s">
        <v>48</v>
      </c>
      <c r="D9496" s="90">
        <v>44922</v>
      </c>
      <c r="AC9496" s="89">
        <v>153</v>
      </c>
      <c r="AI9496" s="89">
        <v>165</v>
      </c>
    </row>
    <row r="9497" spans="1:35" s="89" customFormat="1" x14ac:dyDescent="0.45">
      <c r="A9497" s="89" t="s">
        <v>81</v>
      </c>
      <c r="B9497" s="89" t="s">
        <v>82</v>
      </c>
      <c r="C9497" s="89" t="s">
        <v>48</v>
      </c>
      <c r="D9497" s="90">
        <v>44923</v>
      </c>
      <c r="AC9497" s="89">
        <v>153</v>
      </c>
      <c r="AI9497" s="89">
        <v>165</v>
      </c>
    </row>
    <row r="9498" spans="1:35" s="89" customFormat="1" x14ac:dyDescent="0.45">
      <c r="A9498" s="89" t="s">
        <v>81</v>
      </c>
      <c r="B9498" s="89" t="s">
        <v>82</v>
      </c>
      <c r="C9498" s="89" t="s">
        <v>48</v>
      </c>
      <c r="D9498" s="90">
        <v>44924</v>
      </c>
      <c r="AC9498" s="89">
        <v>153</v>
      </c>
      <c r="AI9498" s="89">
        <v>165</v>
      </c>
    </row>
    <row r="9499" spans="1:35" s="89" customFormat="1" x14ac:dyDescent="0.45">
      <c r="A9499" s="89" t="s">
        <v>81</v>
      </c>
      <c r="B9499" s="89" t="s">
        <v>82</v>
      </c>
      <c r="C9499" s="89" t="s">
        <v>48</v>
      </c>
      <c r="D9499" s="90">
        <v>44925</v>
      </c>
      <c r="AC9499" s="89">
        <v>153</v>
      </c>
      <c r="AI9499" s="89">
        <v>165</v>
      </c>
    </row>
    <row r="9500" spans="1:35" s="89" customFormat="1" x14ac:dyDescent="0.45">
      <c r="A9500" s="89" t="s">
        <v>81</v>
      </c>
      <c r="B9500" s="89" t="s">
        <v>82</v>
      </c>
      <c r="C9500" s="89" t="s">
        <v>48</v>
      </c>
      <c r="D9500" s="90">
        <v>44926</v>
      </c>
      <c r="AC9500" s="89">
        <v>153</v>
      </c>
      <c r="AI9500" s="89">
        <v>165</v>
      </c>
    </row>
    <row r="9501" spans="1:35" s="89" customFormat="1" x14ac:dyDescent="0.45">
      <c r="A9501" s="89" t="s">
        <v>81</v>
      </c>
      <c r="B9501" s="89" t="s">
        <v>82</v>
      </c>
      <c r="C9501" s="89" t="s">
        <v>47</v>
      </c>
      <c r="D9501" s="90">
        <v>44562</v>
      </c>
      <c r="AC9501" s="89">
        <v>244.54599300000001</v>
      </c>
      <c r="AI9501" s="89">
        <v>299.22202199999998</v>
      </c>
    </row>
    <row r="9502" spans="1:35" s="89" customFormat="1" x14ac:dyDescent="0.45">
      <c r="A9502" s="89" t="s">
        <v>81</v>
      </c>
      <c r="B9502" s="89" t="s">
        <v>82</v>
      </c>
      <c r="C9502" s="89" t="s">
        <v>47</v>
      </c>
      <c r="D9502" s="90">
        <v>44563</v>
      </c>
      <c r="AC9502" s="89">
        <v>244.54599300000001</v>
      </c>
      <c r="AI9502" s="89">
        <v>299.22202199999998</v>
      </c>
    </row>
    <row r="9503" spans="1:35" s="89" customFormat="1" x14ac:dyDescent="0.45">
      <c r="A9503" s="89" t="s">
        <v>81</v>
      </c>
      <c r="B9503" s="89" t="s">
        <v>82</v>
      </c>
      <c r="C9503" s="89" t="s">
        <v>47</v>
      </c>
      <c r="D9503" s="90">
        <v>44564</v>
      </c>
      <c r="AC9503" s="89">
        <v>244.54599300000001</v>
      </c>
      <c r="AI9503" s="89">
        <v>299.22202199999998</v>
      </c>
    </row>
    <row r="9504" spans="1:35" s="89" customFormat="1" x14ac:dyDescent="0.45">
      <c r="A9504" s="89" t="s">
        <v>81</v>
      </c>
      <c r="B9504" s="89" t="s">
        <v>82</v>
      </c>
      <c r="C9504" s="89" t="s">
        <v>47</v>
      </c>
      <c r="D9504" s="90">
        <v>44565</v>
      </c>
      <c r="AC9504" s="89">
        <v>244.54599300000001</v>
      </c>
      <c r="AI9504" s="89">
        <v>299.22202199999998</v>
      </c>
    </row>
    <row r="9505" spans="1:35" s="89" customFormat="1" x14ac:dyDescent="0.45">
      <c r="A9505" s="89" t="s">
        <v>81</v>
      </c>
      <c r="B9505" s="89" t="s">
        <v>82</v>
      </c>
      <c r="C9505" s="89" t="s">
        <v>47</v>
      </c>
      <c r="D9505" s="90">
        <v>44566</v>
      </c>
      <c r="AC9505" s="89">
        <v>244.54599300000001</v>
      </c>
      <c r="AI9505" s="89">
        <v>299.22202199999998</v>
      </c>
    </row>
    <row r="9506" spans="1:35" s="89" customFormat="1" x14ac:dyDescent="0.45">
      <c r="A9506" s="89" t="s">
        <v>81</v>
      </c>
      <c r="B9506" s="89" t="s">
        <v>82</v>
      </c>
      <c r="C9506" s="89" t="s">
        <v>47</v>
      </c>
      <c r="D9506" s="90">
        <v>44567</v>
      </c>
      <c r="AC9506" s="89">
        <v>244.54599300000001</v>
      </c>
      <c r="AI9506" s="89">
        <v>299.22202199999998</v>
      </c>
    </row>
    <row r="9507" spans="1:35" s="89" customFormat="1" x14ac:dyDescent="0.45">
      <c r="A9507" s="89" t="s">
        <v>81</v>
      </c>
      <c r="B9507" s="89" t="s">
        <v>82</v>
      </c>
      <c r="C9507" s="89" t="s">
        <v>47</v>
      </c>
      <c r="D9507" s="90">
        <v>44568</v>
      </c>
      <c r="AC9507" s="89">
        <v>244.54599300000001</v>
      </c>
      <c r="AI9507" s="89">
        <v>299.22202199999998</v>
      </c>
    </row>
    <row r="9508" spans="1:35" s="89" customFormat="1" x14ac:dyDescent="0.45">
      <c r="A9508" s="89" t="s">
        <v>81</v>
      </c>
      <c r="B9508" s="89" t="s">
        <v>82</v>
      </c>
      <c r="C9508" s="89" t="s">
        <v>47</v>
      </c>
      <c r="D9508" s="90">
        <v>44569</v>
      </c>
      <c r="AC9508" s="89">
        <v>244.54599300000001</v>
      </c>
      <c r="AI9508" s="89">
        <v>299.22202199999998</v>
      </c>
    </row>
    <row r="9509" spans="1:35" s="89" customFormat="1" x14ac:dyDescent="0.45">
      <c r="A9509" s="89" t="s">
        <v>81</v>
      </c>
      <c r="B9509" s="89" t="s">
        <v>82</v>
      </c>
      <c r="C9509" s="89" t="s">
        <v>47</v>
      </c>
      <c r="D9509" s="90">
        <v>44570</v>
      </c>
      <c r="AC9509" s="89">
        <v>244.54599300000001</v>
      </c>
      <c r="AI9509" s="89">
        <v>299.22202199999998</v>
      </c>
    </row>
    <row r="9510" spans="1:35" s="89" customFormat="1" x14ac:dyDescent="0.45">
      <c r="A9510" s="89" t="s">
        <v>81</v>
      </c>
      <c r="B9510" s="89" t="s">
        <v>82</v>
      </c>
      <c r="C9510" s="89" t="s">
        <v>47</v>
      </c>
      <c r="D9510" s="90">
        <v>44571</v>
      </c>
      <c r="AC9510" s="89">
        <v>244.54599300000001</v>
      </c>
      <c r="AI9510" s="89">
        <v>299.22202199999998</v>
      </c>
    </row>
    <row r="9511" spans="1:35" s="89" customFormat="1" x14ac:dyDescent="0.45">
      <c r="A9511" s="89" t="s">
        <v>81</v>
      </c>
      <c r="B9511" s="89" t="s">
        <v>82</v>
      </c>
      <c r="C9511" s="89" t="s">
        <v>47</v>
      </c>
      <c r="D9511" s="90">
        <v>44572</v>
      </c>
      <c r="AC9511" s="89">
        <v>244.54599300000001</v>
      </c>
      <c r="AI9511" s="89">
        <v>299.22202199999998</v>
      </c>
    </row>
    <row r="9512" spans="1:35" s="89" customFormat="1" x14ac:dyDescent="0.45">
      <c r="A9512" s="89" t="s">
        <v>81</v>
      </c>
      <c r="B9512" s="89" t="s">
        <v>82</v>
      </c>
      <c r="C9512" s="89" t="s">
        <v>47</v>
      </c>
      <c r="D9512" s="90">
        <v>44573</v>
      </c>
      <c r="AC9512" s="89">
        <v>244.54599300000001</v>
      </c>
      <c r="AI9512" s="89">
        <v>299.22202199999998</v>
      </c>
    </row>
    <row r="9513" spans="1:35" s="89" customFormat="1" x14ac:dyDescent="0.45">
      <c r="A9513" s="89" t="s">
        <v>81</v>
      </c>
      <c r="B9513" s="89" t="s">
        <v>82</v>
      </c>
      <c r="C9513" s="89" t="s">
        <v>47</v>
      </c>
      <c r="D9513" s="90">
        <v>44574</v>
      </c>
      <c r="AC9513" s="89">
        <v>244.54599300000001</v>
      </c>
      <c r="AI9513" s="89">
        <v>299.22202199999998</v>
      </c>
    </row>
    <row r="9514" spans="1:35" s="89" customFormat="1" x14ac:dyDescent="0.45">
      <c r="A9514" s="89" t="s">
        <v>81</v>
      </c>
      <c r="B9514" s="89" t="s">
        <v>82</v>
      </c>
      <c r="C9514" s="89" t="s">
        <v>47</v>
      </c>
      <c r="D9514" s="90">
        <v>44575</v>
      </c>
      <c r="AC9514" s="89">
        <v>244.54599300000001</v>
      </c>
      <c r="AI9514" s="89">
        <v>299.22202199999998</v>
      </c>
    </row>
    <row r="9515" spans="1:35" s="89" customFormat="1" x14ac:dyDescent="0.45">
      <c r="A9515" s="89" t="s">
        <v>81</v>
      </c>
      <c r="B9515" s="89" t="s">
        <v>82</v>
      </c>
      <c r="C9515" s="89" t="s">
        <v>47</v>
      </c>
      <c r="D9515" s="90">
        <v>44576</v>
      </c>
      <c r="AC9515" s="89">
        <v>244.54599300000001</v>
      </c>
      <c r="AI9515" s="89">
        <v>299.22202199999998</v>
      </c>
    </row>
    <row r="9516" spans="1:35" s="89" customFormat="1" x14ac:dyDescent="0.45">
      <c r="A9516" s="89" t="s">
        <v>81</v>
      </c>
      <c r="B9516" s="89" t="s">
        <v>82</v>
      </c>
      <c r="C9516" s="89" t="s">
        <v>47</v>
      </c>
      <c r="D9516" s="90">
        <v>44577</v>
      </c>
      <c r="AC9516" s="89">
        <v>244.54599300000001</v>
      </c>
      <c r="AI9516" s="89">
        <v>299.22202199999998</v>
      </c>
    </row>
    <row r="9517" spans="1:35" s="89" customFormat="1" x14ac:dyDescent="0.45">
      <c r="A9517" s="89" t="s">
        <v>81</v>
      </c>
      <c r="B9517" s="89" t="s">
        <v>82</v>
      </c>
      <c r="C9517" s="89" t="s">
        <v>47</v>
      </c>
      <c r="D9517" s="90">
        <v>44578</v>
      </c>
      <c r="AC9517" s="89">
        <v>244.54599300000001</v>
      </c>
      <c r="AI9517" s="89">
        <v>299.22202199999998</v>
      </c>
    </row>
    <row r="9518" spans="1:35" s="89" customFormat="1" x14ac:dyDescent="0.45">
      <c r="A9518" s="89" t="s">
        <v>81</v>
      </c>
      <c r="B9518" s="89" t="s">
        <v>82</v>
      </c>
      <c r="C9518" s="89" t="s">
        <v>47</v>
      </c>
      <c r="D9518" s="90">
        <v>44579</v>
      </c>
      <c r="AC9518" s="89">
        <v>244.54599300000001</v>
      </c>
      <c r="AI9518" s="89">
        <v>299.22202199999998</v>
      </c>
    </row>
    <row r="9519" spans="1:35" s="89" customFormat="1" x14ac:dyDescent="0.45">
      <c r="A9519" s="89" t="s">
        <v>81</v>
      </c>
      <c r="B9519" s="89" t="s">
        <v>82</v>
      </c>
      <c r="C9519" s="89" t="s">
        <v>47</v>
      </c>
      <c r="D9519" s="90">
        <v>44580</v>
      </c>
      <c r="AC9519" s="89">
        <v>244.54599300000001</v>
      </c>
      <c r="AI9519" s="89">
        <v>299.22202199999998</v>
      </c>
    </row>
    <row r="9520" spans="1:35" s="89" customFormat="1" x14ac:dyDescent="0.45">
      <c r="A9520" s="89" t="s">
        <v>81</v>
      </c>
      <c r="B9520" s="89" t="s">
        <v>82</v>
      </c>
      <c r="C9520" s="89" t="s">
        <v>47</v>
      </c>
      <c r="D9520" s="90">
        <v>44581</v>
      </c>
      <c r="AC9520" s="89">
        <v>244.54599300000001</v>
      </c>
      <c r="AI9520" s="89">
        <v>299.22202199999998</v>
      </c>
    </row>
    <row r="9521" spans="1:35" s="89" customFormat="1" x14ac:dyDescent="0.45">
      <c r="A9521" s="89" t="s">
        <v>81</v>
      </c>
      <c r="B9521" s="89" t="s">
        <v>82</v>
      </c>
      <c r="C9521" s="89" t="s">
        <v>47</v>
      </c>
      <c r="D9521" s="90">
        <v>44582</v>
      </c>
      <c r="AC9521" s="89">
        <v>244.54599300000001</v>
      </c>
      <c r="AI9521" s="89">
        <v>299.22202199999998</v>
      </c>
    </row>
    <row r="9522" spans="1:35" s="89" customFormat="1" x14ac:dyDescent="0.45">
      <c r="A9522" s="89" t="s">
        <v>81</v>
      </c>
      <c r="B9522" s="89" t="s">
        <v>82</v>
      </c>
      <c r="C9522" s="89" t="s">
        <v>47</v>
      </c>
      <c r="D9522" s="90">
        <v>44583</v>
      </c>
      <c r="AC9522" s="89">
        <v>244.54599300000001</v>
      </c>
      <c r="AI9522" s="89">
        <v>299.22202199999998</v>
      </c>
    </row>
    <row r="9523" spans="1:35" s="89" customFormat="1" x14ac:dyDescent="0.45">
      <c r="A9523" s="89" t="s">
        <v>81</v>
      </c>
      <c r="B9523" s="89" t="s">
        <v>82</v>
      </c>
      <c r="C9523" s="89" t="s">
        <v>47</v>
      </c>
      <c r="D9523" s="90">
        <v>44584</v>
      </c>
      <c r="AC9523" s="89">
        <v>244.54599300000001</v>
      </c>
      <c r="AI9523" s="89">
        <v>299.22202199999998</v>
      </c>
    </row>
    <row r="9524" spans="1:35" s="89" customFormat="1" x14ac:dyDescent="0.45">
      <c r="A9524" s="89" t="s">
        <v>81</v>
      </c>
      <c r="B9524" s="89" t="s">
        <v>82</v>
      </c>
      <c r="C9524" s="89" t="s">
        <v>47</v>
      </c>
      <c r="D9524" s="90">
        <v>44585</v>
      </c>
      <c r="AC9524" s="89">
        <v>244.54599300000001</v>
      </c>
      <c r="AI9524" s="89">
        <v>299.22202199999998</v>
      </c>
    </row>
    <row r="9525" spans="1:35" s="89" customFormat="1" x14ac:dyDescent="0.45">
      <c r="A9525" s="89" t="s">
        <v>81</v>
      </c>
      <c r="B9525" s="89" t="s">
        <v>82</v>
      </c>
      <c r="C9525" s="89" t="s">
        <v>47</v>
      </c>
      <c r="D9525" s="90">
        <v>44586</v>
      </c>
      <c r="AC9525" s="89">
        <v>244.54599300000001</v>
      </c>
      <c r="AI9525" s="89">
        <v>299.22202199999998</v>
      </c>
    </row>
    <row r="9526" spans="1:35" s="89" customFormat="1" x14ac:dyDescent="0.45">
      <c r="A9526" s="89" t="s">
        <v>81</v>
      </c>
      <c r="B9526" s="89" t="s">
        <v>82</v>
      </c>
      <c r="C9526" s="89" t="s">
        <v>47</v>
      </c>
      <c r="D9526" s="90">
        <v>44587</v>
      </c>
      <c r="AC9526" s="89">
        <v>244.54599300000001</v>
      </c>
      <c r="AI9526" s="89">
        <v>299.22202199999998</v>
      </c>
    </row>
    <row r="9527" spans="1:35" s="89" customFormat="1" x14ac:dyDescent="0.45">
      <c r="A9527" s="89" t="s">
        <v>81</v>
      </c>
      <c r="B9527" s="89" t="s">
        <v>82</v>
      </c>
      <c r="C9527" s="89" t="s">
        <v>47</v>
      </c>
      <c r="D9527" s="90">
        <v>44588</v>
      </c>
      <c r="AC9527" s="89">
        <v>244.54599300000001</v>
      </c>
      <c r="AI9527" s="89">
        <v>299.22202199999998</v>
      </c>
    </row>
    <row r="9528" spans="1:35" s="89" customFormat="1" x14ac:dyDescent="0.45">
      <c r="A9528" s="89" t="s">
        <v>81</v>
      </c>
      <c r="B9528" s="89" t="s">
        <v>82</v>
      </c>
      <c r="C9528" s="89" t="s">
        <v>47</v>
      </c>
      <c r="D9528" s="90">
        <v>44589</v>
      </c>
      <c r="AC9528" s="89">
        <v>244.54599300000001</v>
      </c>
      <c r="AI9528" s="89">
        <v>299.22202199999998</v>
      </c>
    </row>
    <row r="9529" spans="1:35" s="89" customFormat="1" x14ac:dyDescent="0.45">
      <c r="A9529" s="89" t="s">
        <v>81</v>
      </c>
      <c r="B9529" s="89" t="s">
        <v>82</v>
      </c>
      <c r="C9529" s="89" t="s">
        <v>47</v>
      </c>
      <c r="D9529" s="90">
        <v>44590</v>
      </c>
      <c r="AC9529" s="89">
        <v>244.54599300000001</v>
      </c>
      <c r="AI9529" s="89">
        <v>299.22202199999998</v>
      </c>
    </row>
    <row r="9530" spans="1:35" s="89" customFormat="1" x14ac:dyDescent="0.45">
      <c r="A9530" s="89" t="s">
        <v>81</v>
      </c>
      <c r="B9530" s="89" t="s">
        <v>82</v>
      </c>
      <c r="C9530" s="89" t="s">
        <v>47</v>
      </c>
      <c r="D9530" s="90">
        <v>44591</v>
      </c>
      <c r="AC9530" s="89">
        <v>244.54599300000001</v>
      </c>
      <c r="AI9530" s="89">
        <v>299.22202199999998</v>
      </c>
    </row>
    <row r="9531" spans="1:35" s="89" customFormat="1" x14ac:dyDescent="0.45">
      <c r="A9531" s="89" t="s">
        <v>81</v>
      </c>
      <c r="B9531" s="89" t="s">
        <v>82</v>
      </c>
      <c r="C9531" s="89" t="s">
        <v>47</v>
      </c>
      <c r="D9531" s="90">
        <v>44592</v>
      </c>
      <c r="AC9531" s="89">
        <v>244.54599300000001</v>
      </c>
      <c r="AI9531" s="89">
        <v>299.22202199999998</v>
      </c>
    </row>
    <row r="9532" spans="1:35" s="89" customFormat="1" x14ac:dyDescent="0.45">
      <c r="A9532" s="89" t="s">
        <v>81</v>
      </c>
      <c r="B9532" s="89" t="s">
        <v>82</v>
      </c>
      <c r="C9532" s="89" t="s">
        <v>47</v>
      </c>
      <c r="D9532" s="90">
        <v>44593</v>
      </c>
      <c r="AC9532" s="89">
        <v>244.54599300000001</v>
      </c>
      <c r="AI9532" s="89">
        <v>299.22202199999998</v>
      </c>
    </row>
    <row r="9533" spans="1:35" s="89" customFormat="1" x14ac:dyDescent="0.45">
      <c r="A9533" s="89" t="s">
        <v>81</v>
      </c>
      <c r="B9533" s="89" t="s">
        <v>82</v>
      </c>
      <c r="C9533" s="89" t="s">
        <v>47</v>
      </c>
      <c r="D9533" s="90">
        <v>44594</v>
      </c>
      <c r="AC9533" s="89">
        <v>244.54599300000001</v>
      </c>
      <c r="AI9533" s="89">
        <v>299.22202199999998</v>
      </c>
    </row>
    <row r="9534" spans="1:35" s="89" customFormat="1" x14ac:dyDescent="0.45">
      <c r="A9534" s="89" t="s">
        <v>81</v>
      </c>
      <c r="B9534" s="89" t="s">
        <v>82</v>
      </c>
      <c r="C9534" s="89" t="s">
        <v>47</v>
      </c>
      <c r="D9534" s="90">
        <v>44595</v>
      </c>
      <c r="AC9534" s="89">
        <v>244.54599300000001</v>
      </c>
      <c r="AI9534" s="89">
        <v>299.22202199999998</v>
      </c>
    </row>
    <row r="9535" spans="1:35" s="89" customFormat="1" x14ac:dyDescent="0.45">
      <c r="A9535" s="89" t="s">
        <v>81</v>
      </c>
      <c r="B9535" s="89" t="s">
        <v>82</v>
      </c>
      <c r="C9535" s="89" t="s">
        <v>47</v>
      </c>
      <c r="D9535" s="90">
        <v>44596</v>
      </c>
      <c r="AC9535" s="89">
        <v>244.54599300000001</v>
      </c>
      <c r="AI9535" s="89">
        <v>299.22202199999998</v>
      </c>
    </row>
    <row r="9536" spans="1:35" s="89" customFormat="1" x14ac:dyDescent="0.45">
      <c r="A9536" s="89" t="s">
        <v>81</v>
      </c>
      <c r="B9536" s="89" t="s">
        <v>82</v>
      </c>
      <c r="C9536" s="89" t="s">
        <v>47</v>
      </c>
      <c r="D9536" s="90">
        <v>44597</v>
      </c>
      <c r="AC9536" s="89">
        <v>244.54599300000001</v>
      </c>
      <c r="AI9536" s="89">
        <v>299.22202199999998</v>
      </c>
    </row>
    <row r="9537" spans="1:35" s="89" customFormat="1" x14ac:dyDescent="0.45">
      <c r="A9537" s="89" t="s">
        <v>81</v>
      </c>
      <c r="B9537" s="89" t="s">
        <v>82</v>
      </c>
      <c r="C9537" s="89" t="s">
        <v>47</v>
      </c>
      <c r="D9537" s="90">
        <v>44598</v>
      </c>
      <c r="AC9537" s="89">
        <v>244.54599300000001</v>
      </c>
      <c r="AI9537" s="89">
        <v>299.22202199999998</v>
      </c>
    </row>
    <row r="9538" spans="1:35" s="89" customFormat="1" x14ac:dyDescent="0.45">
      <c r="A9538" s="89" t="s">
        <v>81</v>
      </c>
      <c r="B9538" s="89" t="s">
        <v>82</v>
      </c>
      <c r="C9538" s="89" t="s">
        <v>47</v>
      </c>
      <c r="D9538" s="90">
        <v>44599</v>
      </c>
      <c r="AC9538" s="89">
        <v>244.54599300000001</v>
      </c>
      <c r="AI9538" s="89">
        <v>299.22202199999998</v>
      </c>
    </row>
    <row r="9539" spans="1:35" s="89" customFormat="1" x14ac:dyDescent="0.45">
      <c r="A9539" s="89" t="s">
        <v>81</v>
      </c>
      <c r="B9539" s="89" t="s">
        <v>82</v>
      </c>
      <c r="C9539" s="89" t="s">
        <v>47</v>
      </c>
      <c r="D9539" s="90">
        <v>44600</v>
      </c>
      <c r="AC9539" s="89">
        <v>244.54599300000001</v>
      </c>
      <c r="AI9539" s="89">
        <v>299.22202199999998</v>
      </c>
    </row>
    <row r="9540" spans="1:35" s="89" customFormat="1" x14ac:dyDescent="0.45">
      <c r="A9540" s="89" t="s">
        <v>81</v>
      </c>
      <c r="B9540" s="89" t="s">
        <v>82</v>
      </c>
      <c r="C9540" s="89" t="s">
        <v>47</v>
      </c>
      <c r="D9540" s="90">
        <v>44601</v>
      </c>
      <c r="AC9540" s="89">
        <v>244.54599300000001</v>
      </c>
      <c r="AI9540" s="89">
        <v>299.22202199999998</v>
      </c>
    </row>
    <row r="9541" spans="1:35" s="89" customFormat="1" x14ac:dyDescent="0.45">
      <c r="A9541" s="89" t="s">
        <v>81</v>
      </c>
      <c r="B9541" s="89" t="s">
        <v>82</v>
      </c>
      <c r="C9541" s="89" t="s">
        <v>47</v>
      </c>
      <c r="D9541" s="90">
        <v>44602</v>
      </c>
      <c r="AC9541" s="89">
        <v>244.54599300000001</v>
      </c>
      <c r="AI9541" s="89">
        <v>299.22202199999998</v>
      </c>
    </row>
    <row r="9542" spans="1:35" s="89" customFormat="1" x14ac:dyDescent="0.45">
      <c r="A9542" s="89" t="s">
        <v>81</v>
      </c>
      <c r="B9542" s="89" t="s">
        <v>82</v>
      </c>
      <c r="C9542" s="89" t="s">
        <v>47</v>
      </c>
      <c r="D9542" s="90">
        <v>44603</v>
      </c>
      <c r="AC9542" s="89">
        <v>244.54599300000001</v>
      </c>
      <c r="AI9542" s="89">
        <v>299.22202199999998</v>
      </c>
    </row>
    <row r="9543" spans="1:35" s="89" customFormat="1" x14ac:dyDescent="0.45">
      <c r="A9543" s="89" t="s">
        <v>81</v>
      </c>
      <c r="B9543" s="89" t="s">
        <v>82</v>
      </c>
      <c r="C9543" s="89" t="s">
        <v>47</v>
      </c>
      <c r="D9543" s="90">
        <v>44604</v>
      </c>
      <c r="AC9543" s="89">
        <v>244.54599300000001</v>
      </c>
      <c r="AI9543" s="89">
        <v>299.22202199999998</v>
      </c>
    </row>
    <row r="9544" spans="1:35" s="89" customFormat="1" x14ac:dyDescent="0.45">
      <c r="A9544" s="89" t="s">
        <v>81</v>
      </c>
      <c r="B9544" s="89" t="s">
        <v>82</v>
      </c>
      <c r="C9544" s="89" t="s">
        <v>47</v>
      </c>
      <c r="D9544" s="90">
        <v>44605</v>
      </c>
      <c r="AC9544" s="89">
        <v>244.54599300000001</v>
      </c>
      <c r="AI9544" s="89">
        <v>299.22202199999998</v>
      </c>
    </row>
    <row r="9545" spans="1:35" s="89" customFormat="1" x14ac:dyDescent="0.45">
      <c r="A9545" s="89" t="s">
        <v>81</v>
      </c>
      <c r="B9545" s="89" t="s">
        <v>82</v>
      </c>
      <c r="C9545" s="89" t="s">
        <v>47</v>
      </c>
      <c r="D9545" s="90">
        <v>44606</v>
      </c>
      <c r="AC9545" s="89">
        <v>244.54599300000001</v>
      </c>
      <c r="AI9545" s="89">
        <v>299.22202199999998</v>
      </c>
    </row>
    <row r="9546" spans="1:35" s="89" customFormat="1" x14ac:dyDescent="0.45">
      <c r="A9546" s="89" t="s">
        <v>81</v>
      </c>
      <c r="B9546" s="89" t="s">
        <v>82</v>
      </c>
      <c r="C9546" s="89" t="s">
        <v>47</v>
      </c>
      <c r="D9546" s="90">
        <v>44607</v>
      </c>
      <c r="AC9546" s="89">
        <v>244.54599300000001</v>
      </c>
      <c r="AI9546" s="89">
        <v>299.22202199999998</v>
      </c>
    </row>
    <row r="9547" spans="1:35" s="89" customFormat="1" x14ac:dyDescent="0.45">
      <c r="A9547" s="89" t="s">
        <v>81</v>
      </c>
      <c r="B9547" s="89" t="s">
        <v>82</v>
      </c>
      <c r="C9547" s="89" t="s">
        <v>47</v>
      </c>
      <c r="D9547" s="90">
        <v>44608</v>
      </c>
      <c r="AC9547" s="89">
        <v>244.54599300000001</v>
      </c>
      <c r="AI9547" s="89">
        <v>299.22202199999998</v>
      </c>
    </row>
    <row r="9548" spans="1:35" s="89" customFormat="1" x14ac:dyDescent="0.45">
      <c r="A9548" s="89" t="s">
        <v>81</v>
      </c>
      <c r="B9548" s="89" t="s">
        <v>82</v>
      </c>
      <c r="C9548" s="89" t="s">
        <v>47</v>
      </c>
      <c r="D9548" s="90">
        <v>44609</v>
      </c>
      <c r="AC9548" s="89">
        <v>244.54599300000001</v>
      </c>
      <c r="AI9548" s="89">
        <v>299.22202199999998</v>
      </c>
    </row>
    <row r="9549" spans="1:35" s="89" customFormat="1" x14ac:dyDescent="0.45">
      <c r="A9549" s="89" t="s">
        <v>81</v>
      </c>
      <c r="B9549" s="89" t="s">
        <v>82</v>
      </c>
      <c r="C9549" s="89" t="s">
        <v>47</v>
      </c>
      <c r="D9549" s="90">
        <v>44610</v>
      </c>
      <c r="AC9549" s="89">
        <v>244.54599300000001</v>
      </c>
      <c r="AI9549" s="89">
        <v>299.22202199999998</v>
      </c>
    </row>
    <row r="9550" spans="1:35" s="89" customFormat="1" x14ac:dyDescent="0.45">
      <c r="A9550" s="89" t="s">
        <v>81</v>
      </c>
      <c r="B9550" s="89" t="s">
        <v>82</v>
      </c>
      <c r="C9550" s="89" t="s">
        <v>47</v>
      </c>
      <c r="D9550" s="90">
        <v>44611</v>
      </c>
      <c r="AC9550" s="89">
        <v>244.54599300000001</v>
      </c>
      <c r="AI9550" s="89">
        <v>299.22202199999998</v>
      </c>
    </row>
    <row r="9551" spans="1:35" s="89" customFormat="1" x14ac:dyDescent="0.45">
      <c r="A9551" s="89" t="s">
        <v>81</v>
      </c>
      <c r="B9551" s="89" t="s">
        <v>82</v>
      </c>
      <c r="C9551" s="89" t="s">
        <v>47</v>
      </c>
      <c r="D9551" s="90">
        <v>44612</v>
      </c>
      <c r="AC9551" s="89">
        <v>244.54599300000001</v>
      </c>
      <c r="AI9551" s="89">
        <v>299.22202199999998</v>
      </c>
    </row>
    <row r="9552" spans="1:35" s="89" customFormat="1" x14ac:dyDescent="0.45">
      <c r="A9552" s="89" t="s">
        <v>81</v>
      </c>
      <c r="B9552" s="89" t="s">
        <v>82</v>
      </c>
      <c r="C9552" s="89" t="s">
        <v>47</v>
      </c>
      <c r="D9552" s="90">
        <v>44613</v>
      </c>
      <c r="AC9552" s="89">
        <v>244.54599300000001</v>
      </c>
      <c r="AI9552" s="89">
        <v>299.22202199999998</v>
      </c>
    </row>
    <row r="9553" spans="1:35" s="89" customFormat="1" x14ac:dyDescent="0.45">
      <c r="A9553" s="89" t="s">
        <v>81</v>
      </c>
      <c r="B9553" s="89" t="s">
        <v>82</v>
      </c>
      <c r="C9553" s="89" t="s">
        <v>47</v>
      </c>
      <c r="D9553" s="90">
        <v>44614</v>
      </c>
      <c r="AC9553" s="89">
        <v>244.54599300000001</v>
      </c>
      <c r="AI9553" s="89">
        <v>299.22202199999998</v>
      </c>
    </row>
    <row r="9554" spans="1:35" s="89" customFormat="1" x14ac:dyDescent="0.45">
      <c r="A9554" s="89" t="s">
        <v>81</v>
      </c>
      <c r="B9554" s="89" t="s">
        <v>82</v>
      </c>
      <c r="C9554" s="89" t="s">
        <v>47</v>
      </c>
      <c r="D9554" s="90">
        <v>44615</v>
      </c>
      <c r="AC9554" s="89">
        <v>244.54599300000001</v>
      </c>
      <c r="AI9554" s="89">
        <v>299.22202199999998</v>
      </c>
    </row>
    <row r="9555" spans="1:35" s="89" customFormat="1" x14ac:dyDescent="0.45">
      <c r="A9555" s="89" t="s">
        <v>81</v>
      </c>
      <c r="B9555" s="89" t="s">
        <v>82</v>
      </c>
      <c r="C9555" s="89" t="s">
        <v>47</v>
      </c>
      <c r="D9555" s="90">
        <v>44616</v>
      </c>
      <c r="AC9555" s="89">
        <v>244.54599300000001</v>
      </c>
      <c r="AI9555" s="89">
        <v>299.22202199999998</v>
      </c>
    </row>
    <row r="9556" spans="1:35" s="89" customFormat="1" x14ac:dyDescent="0.45">
      <c r="A9556" s="89" t="s">
        <v>81</v>
      </c>
      <c r="B9556" s="89" t="s">
        <v>82</v>
      </c>
      <c r="C9556" s="89" t="s">
        <v>47</v>
      </c>
      <c r="D9556" s="90">
        <v>44617</v>
      </c>
      <c r="AC9556" s="89">
        <v>244.54599300000001</v>
      </c>
      <c r="AI9556" s="89">
        <v>299.22202199999998</v>
      </c>
    </row>
    <row r="9557" spans="1:35" s="89" customFormat="1" x14ac:dyDescent="0.45">
      <c r="A9557" s="89" t="s">
        <v>81</v>
      </c>
      <c r="B9557" s="89" t="s">
        <v>82</v>
      </c>
      <c r="C9557" s="89" t="s">
        <v>47</v>
      </c>
      <c r="D9557" s="90">
        <v>44618</v>
      </c>
      <c r="AC9557" s="89">
        <v>244.54599300000001</v>
      </c>
      <c r="AI9557" s="89">
        <v>299.22202199999998</v>
      </c>
    </row>
    <row r="9558" spans="1:35" s="89" customFormat="1" x14ac:dyDescent="0.45">
      <c r="A9558" s="89" t="s">
        <v>81</v>
      </c>
      <c r="B9558" s="89" t="s">
        <v>82</v>
      </c>
      <c r="C9558" s="89" t="s">
        <v>47</v>
      </c>
      <c r="D9558" s="90">
        <v>44619</v>
      </c>
      <c r="AC9558" s="89">
        <v>244.54599300000001</v>
      </c>
      <c r="AI9558" s="89">
        <v>299.22202199999998</v>
      </c>
    </row>
    <row r="9559" spans="1:35" s="89" customFormat="1" x14ac:dyDescent="0.45">
      <c r="A9559" s="89" t="s">
        <v>81</v>
      </c>
      <c r="B9559" s="89" t="s">
        <v>82</v>
      </c>
      <c r="C9559" s="89" t="s">
        <v>47</v>
      </c>
      <c r="D9559" s="90">
        <v>44620</v>
      </c>
      <c r="AC9559" s="89">
        <v>244.54599300000001</v>
      </c>
      <c r="AI9559" s="89">
        <v>299.22202199999998</v>
      </c>
    </row>
    <row r="9560" spans="1:35" s="89" customFormat="1" x14ac:dyDescent="0.45">
      <c r="A9560" s="89" t="s">
        <v>81</v>
      </c>
      <c r="B9560" s="89" t="s">
        <v>82</v>
      </c>
      <c r="C9560" s="89" t="s">
        <v>47</v>
      </c>
      <c r="D9560" s="90">
        <v>44621</v>
      </c>
      <c r="AC9560" s="89">
        <v>244.54599300000001</v>
      </c>
      <c r="AI9560" s="89">
        <v>299.22202199999998</v>
      </c>
    </row>
    <row r="9561" spans="1:35" s="89" customFormat="1" x14ac:dyDescent="0.45">
      <c r="A9561" s="89" t="s">
        <v>81</v>
      </c>
      <c r="B9561" s="89" t="s">
        <v>82</v>
      </c>
      <c r="C9561" s="89" t="s">
        <v>47</v>
      </c>
      <c r="D9561" s="90">
        <v>44622</v>
      </c>
      <c r="AC9561" s="89">
        <v>244.54599300000001</v>
      </c>
      <c r="AI9561" s="89">
        <v>299.22202199999998</v>
      </c>
    </row>
    <row r="9562" spans="1:35" s="89" customFormat="1" x14ac:dyDescent="0.45">
      <c r="A9562" s="89" t="s">
        <v>81</v>
      </c>
      <c r="B9562" s="89" t="s">
        <v>82</v>
      </c>
      <c r="C9562" s="89" t="s">
        <v>47</v>
      </c>
      <c r="D9562" s="90">
        <v>44623</v>
      </c>
      <c r="AC9562" s="89">
        <v>244.54599300000001</v>
      </c>
      <c r="AI9562" s="89">
        <v>299.22202199999998</v>
      </c>
    </row>
    <row r="9563" spans="1:35" s="89" customFormat="1" x14ac:dyDescent="0.45">
      <c r="A9563" s="89" t="s">
        <v>81</v>
      </c>
      <c r="B9563" s="89" t="s">
        <v>82</v>
      </c>
      <c r="C9563" s="89" t="s">
        <v>47</v>
      </c>
      <c r="D9563" s="90">
        <v>44624</v>
      </c>
      <c r="AC9563" s="89">
        <v>244.54599300000001</v>
      </c>
      <c r="AI9563" s="89">
        <v>299.22202199999998</v>
      </c>
    </row>
    <row r="9564" spans="1:35" s="89" customFormat="1" x14ac:dyDescent="0.45">
      <c r="A9564" s="89" t="s">
        <v>81</v>
      </c>
      <c r="B9564" s="89" t="s">
        <v>82</v>
      </c>
      <c r="C9564" s="89" t="s">
        <v>47</v>
      </c>
      <c r="D9564" s="90">
        <v>44625</v>
      </c>
      <c r="AC9564" s="89">
        <v>244.54599300000001</v>
      </c>
      <c r="AI9564" s="89">
        <v>299.22202199999998</v>
      </c>
    </row>
    <row r="9565" spans="1:35" s="89" customFormat="1" x14ac:dyDescent="0.45">
      <c r="A9565" s="89" t="s">
        <v>81</v>
      </c>
      <c r="B9565" s="89" t="s">
        <v>82</v>
      </c>
      <c r="C9565" s="89" t="s">
        <v>47</v>
      </c>
      <c r="D9565" s="90">
        <v>44626</v>
      </c>
      <c r="AC9565" s="89">
        <v>244.54599300000001</v>
      </c>
      <c r="AI9565" s="89">
        <v>299.22202199999998</v>
      </c>
    </row>
    <row r="9566" spans="1:35" s="89" customFormat="1" x14ac:dyDescent="0.45">
      <c r="A9566" s="89" t="s">
        <v>81</v>
      </c>
      <c r="B9566" s="89" t="s">
        <v>82</v>
      </c>
      <c r="C9566" s="89" t="s">
        <v>47</v>
      </c>
      <c r="D9566" s="90">
        <v>44627</v>
      </c>
      <c r="AC9566" s="89">
        <v>244.54599300000001</v>
      </c>
      <c r="AI9566" s="89">
        <v>299.22202199999998</v>
      </c>
    </row>
    <row r="9567" spans="1:35" s="89" customFormat="1" x14ac:dyDescent="0.45">
      <c r="A9567" s="89" t="s">
        <v>81</v>
      </c>
      <c r="B9567" s="89" t="s">
        <v>82</v>
      </c>
      <c r="C9567" s="89" t="s">
        <v>47</v>
      </c>
      <c r="D9567" s="90">
        <v>44628</v>
      </c>
      <c r="AC9567" s="89">
        <v>244.54599300000001</v>
      </c>
      <c r="AI9567" s="89">
        <v>299.22202199999998</v>
      </c>
    </row>
    <row r="9568" spans="1:35" s="89" customFormat="1" x14ac:dyDescent="0.45">
      <c r="A9568" s="89" t="s">
        <v>81</v>
      </c>
      <c r="B9568" s="89" t="s">
        <v>82</v>
      </c>
      <c r="C9568" s="89" t="s">
        <v>47</v>
      </c>
      <c r="D9568" s="90">
        <v>44629</v>
      </c>
      <c r="AC9568" s="89">
        <v>244.54599300000001</v>
      </c>
      <c r="AI9568" s="89">
        <v>299.22202199999998</v>
      </c>
    </row>
    <row r="9569" spans="1:35" s="89" customFormat="1" x14ac:dyDescent="0.45">
      <c r="A9569" s="89" t="s">
        <v>81</v>
      </c>
      <c r="B9569" s="89" t="s">
        <v>82</v>
      </c>
      <c r="C9569" s="89" t="s">
        <v>47</v>
      </c>
      <c r="D9569" s="90">
        <v>44630</v>
      </c>
      <c r="AC9569" s="89">
        <v>244.54599300000001</v>
      </c>
      <c r="AI9569" s="89">
        <v>299.22202199999998</v>
      </c>
    </row>
    <row r="9570" spans="1:35" s="89" customFormat="1" x14ac:dyDescent="0.45">
      <c r="A9570" s="89" t="s">
        <v>81</v>
      </c>
      <c r="B9570" s="89" t="s">
        <v>82</v>
      </c>
      <c r="C9570" s="89" t="s">
        <v>47</v>
      </c>
      <c r="D9570" s="90">
        <v>44631</v>
      </c>
      <c r="AC9570" s="89">
        <v>244.54599300000001</v>
      </c>
      <c r="AI9570" s="89">
        <v>299.22202199999998</v>
      </c>
    </row>
    <row r="9571" spans="1:35" s="89" customFormat="1" x14ac:dyDescent="0.45">
      <c r="A9571" s="89" t="s">
        <v>81</v>
      </c>
      <c r="B9571" s="89" t="s">
        <v>82</v>
      </c>
      <c r="C9571" s="89" t="s">
        <v>47</v>
      </c>
      <c r="D9571" s="90">
        <v>44632</v>
      </c>
      <c r="AC9571" s="89">
        <v>244.54599300000001</v>
      </c>
      <c r="AI9571" s="89">
        <v>299.22202199999998</v>
      </c>
    </row>
    <row r="9572" spans="1:35" s="89" customFormat="1" x14ac:dyDescent="0.45">
      <c r="A9572" s="89" t="s">
        <v>81</v>
      </c>
      <c r="B9572" s="89" t="s">
        <v>82</v>
      </c>
      <c r="C9572" s="89" t="s">
        <v>47</v>
      </c>
      <c r="D9572" s="90">
        <v>44633</v>
      </c>
      <c r="AC9572" s="89">
        <v>244.54599300000001</v>
      </c>
      <c r="AI9572" s="89">
        <v>299.22202199999998</v>
      </c>
    </row>
    <row r="9573" spans="1:35" s="89" customFormat="1" x14ac:dyDescent="0.45">
      <c r="A9573" s="89" t="s">
        <v>81</v>
      </c>
      <c r="B9573" s="89" t="s">
        <v>82</v>
      </c>
      <c r="C9573" s="89" t="s">
        <v>47</v>
      </c>
      <c r="D9573" s="90">
        <v>44634</v>
      </c>
      <c r="AC9573" s="89">
        <v>244.54599300000001</v>
      </c>
      <c r="AI9573" s="89">
        <v>299.22202199999998</v>
      </c>
    </row>
    <row r="9574" spans="1:35" s="89" customFormat="1" x14ac:dyDescent="0.45">
      <c r="A9574" s="89" t="s">
        <v>81</v>
      </c>
      <c r="B9574" s="89" t="s">
        <v>82</v>
      </c>
      <c r="C9574" s="89" t="s">
        <v>47</v>
      </c>
      <c r="D9574" s="90">
        <v>44635</v>
      </c>
      <c r="AC9574" s="89">
        <v>244.54599300000001</v>
      </c>
      <c r="AI9574" s="89">
        <v>299.22202199999998</v>
      </c>
    </row>
    <row r="9575" spans="1:35" s="89" customFormat="1" x14ac:dyDescent="0.45">
      <c r="A9575" s="89" t="s">
        <v>81</v>
      </c>
      <c r="B9575" s="89" t="s">
        <v>82</v>
      </c>
      <c r="C9575" s="89" t="s">
        <v>47</v>
      </c>
      <c r="D9575" s="90">
        <v>44636</v>
      </c>
      <c r="AC9575" s="89">
        <v>244.54599300000001</v>
      </c>
      <c r="AI9575" s="89">
        <v>299.22202199999998</v>
      </c>
    </row>
    <row r="9576" spans="1:35" s="89" customFormat="1" x14ac:dyDescent="0.45">
      <c r="A9576" s="89" t="s">
        <v>81</v>
      </c>
      <c r="B9576" s="89" t="s">
        <v>82</v>
      </c>
      <c r="C9576" s="89" t="s">
        <v>47</v>
      </c>
      <c r="D9576" s="90">
        <v>44637</v>
      </c>
      <c r="AC9576" s="89">
        <v>244.54599300000001</v>
      </c>
      <c r="AI9576" s="89">
        <v>299.22202199999998</v>
      </c>
    </row>
    <row r="9577" spans="1:35" s="89" customFormat="1" x14ac:dyDescent="0.45">
      <c r="A9577" s="89" t="s">
        <v>81</v>
      </c>
      <c r="B9577" s="89" t="s">
        <v>82</v>
      </c>
      <c r="C9577" s="89" t="s">
        <v>47</v>
      </c>
      <c r="D9577" s="90">
        <v>44638</v>
      </c>
      <c r="AC9577" s="89">
        <v>244.54599300000001</v>
      </c>
      <c r="AI9577" s="89">
        <v>299.22202199999998</v>
      </c>
    </row>
    <row r="9578" spans="1:35" s="89" customFormat="1" x14ac:dyDescent="0.45">
      <c r="A9578" s="89" t="s">
        <v>81</v>
      </c>
      <c r="B9578" s="89" t="s">
        <v>82</v>
      </c>
      <c r="C9578" s="89" t="s">
        <v>47</v>
      </c>
      <c r="D9578" s="90">
        <v>44639</v>
      </c>
      <c r="AC9578" s="89">
        <v>244.54599300000001</v>
      </c>
      <c r="AI9578" s="89">
        <v>299.22202199999998</v>
      </c>
    </row>
    <row r="9579" spans="1:35" s="89" customFormat="1" x14ac:dyDescent="0.45">
      <c r="A9579" s="89" t="s">
        <v>81</v>
      </c>
      <c r="B9579" s="89" t="s">
        <v>82</v>
      </c>
      <c r="C9579" s="89" t="s">
        <v>47</v>
      </c>
      <c r="D9579" s="90">
        <v>44640</v>
      </c>
      <c r="AC9579" s="89">
        <v>244.54599300000001</v>
      </c>
      <c r="AI9579" s="89">
        <v>299.22202199999998</v>
      </c>
    </row>
    <row r="9580" spans="1:35" s="89" customFormat="1" x14ac:dyDescent="0.45">
      <c r="A9580" s="89" t="s">
        <v>81</v>
      </c>
      <c r="B9580" s="89" t="s">
        <v>82</v>
      </c>
      <c r="C9580" s="89" t="s">
        <v>47</v>
      </c>
      <c r="D9580" s="90">
        <v>44641</v>
      </c>
      <c r="AC9580" s="89">
        <v>244.54599300000001</v>
      </c>
      <c r="AI9580" s="89">
        <v>299.22202199999998</v>
      </c>
    </row>
    <row r="9581" spans="1:35" s="89" customFormat="1" x14ac:dyDescent="0.45">
      <c r="A9581" s="89" t="s">
        <v>81</v>
      </c>
      <c r="B9581" s="89" t="s">
        <v>82</v>
      </c>
      <c r="C9581" s="89" t="s">
        <v>47</v>
      </c>
      <c r="D9581" s="90">
        <v>44642</v>
      </c>
      <c r="AC9581" s="89">
        <v>244.54599300000001</v>
      </c>
      <c r="AI9581" s="89">
        <v>299.22202199999998</v>
      </c>
    </row>
    <row r="9582" spans="1:35" s="89" customFormat="1" x14ac:dyDescent="0.45">
      <c r="A9582" s="89" t="s">
        <v>81</v>
      </c>
      <c r="B9582" s="89" t="s">
        <v>82</v>
      </c>
      <c r="C9582" s="89" t="s">
        <v>47</v>
      </c>
      <c r="D9582" s="90">
        <v>44643</v>
      </c>
      <c r="AC9582" s="89">
        <v>244.54599300000001</v>
      </c>
      <c r="AI9582" s="89">
        <v>299.22202199999998</v>
      </c>
    </row>
    <row r="9583" spans="1:35" s="89" customFormat="1" x14ac:dyDescent="0.45">
      <c r="A9583" s="89" t="s">
        <v>81</v>
      </c>
      <c r="B9583" s="89" t="s">
        <v>82</v>
      </c>
      <c r="C9583" s="89" t="s">
        <v>47</v>
      </c>
      <c r="D9583" s="90">
        <v>44644</v>
      </c>
      <c r="AC9583" s="89">
        <v>244.54599300000001</v>
      </c>
      <c r="AI9583" s="89">
        <v>299.22202199999998</v>
      </c>
    </row>
    <row r="9584" spans="1:35" s="89" customFormat="1" x14ac:dyDescent="0.45">
      <c r="A9584" s="89" t="s">
        <v>81</v>
      </c>
      <c r="B9584" s="89" t="s">
        <v>82</v>
      </c>
      <c r="C9584" s="89" t="s">
        <v>47</v>
      </c>
      <c r="D9584" s="90">
        <v>44645</v>
      </c>
      <c r="AC9584" s="89">
        <v>244.54599300000001</v>
      </c>
      <c r="AI9584" s="89">
        <v>299.22202199999998</v>
      </c>
    </row>
    <row r="9585" spans="1:35" s="89" customFormat="1" x14ac:dyDescent="0.45">
      <c r="A9585" s="89" t="s">
        <v>81</v>
      </c>
      <c r="B9585" s="89" t="s">
        <v>82</v>
      </c>
      <c r="C9585" s="89" t="s">
        <v>47</v>
      </c>
      <c r="D9585" s="90">
        <v>44646</v>
      </c>
      <c r="AC9585" s="89">
        <v>234.35657660000001</v>
      </c>
      <c r="AI9585" s="89">
        <v>286.75443799999999</v>
      </c>
    </row>
    <row r="9586" spans="1:35" s="89" customFormat="1" x14ac:dyDescent="0.45">
      <c r="A9586" s="89" t="s">
        <v>81</v>
      </c>
      <c r="B9586" s="89" t="s">
        <v>82</v>
      </c>
      <c r="C9586" s="89" t="s">
        <v>47</v>
      </c>
      <c r="D9586" s="90">
        <v>44647</v>
      </c>
      <c r="AC9586" s="89">
        <v>244.54599300000001</v>
      </c>
      <c r="AI9586" s="89">
        <v>299.22202199999998</v>
      </c>
    </row>
    <row r="9587" spans="1:35" s="89" customFormat="1" x14ac:dyDescent="0.45">
      <c r="A9587" s="89" t="s">
        <v>81</v>
      </c>
      <c r="B9587" s="89" t="s">
        <v>82</v>
      </c>
      <c r="C9587" s="89" t="s">
        <v>47</v>
      </c>
      <c r="D9587" s="90">
        <v>44648</v>
      </c>
      <c r="AC9587" s="89">
        <v>244.54599300000001</v>
      </c>
      <c r="AI9587" s="89">
        <v>299.22202199999998</v>
      </c>
    </row>
    <row r="9588" spans="1:35" s="89" customFormat="1" x14ac:dyDescent="0.45">
      <c r="A9588" s="89" t="s">
        <v>81</v>
      </c>
      <c r="B9588" s="89" t="s">
        <v>82</v>
      </c>
      <c r="C9588" s="89" t="s">
        <v>47</v>
      </c>
      <c r="D9588" s="90">
        <v>44649</v>
      </c>
      <c r="AC9588" s="89">
        <v>244.54599300000001</v>
      </c>
      <c r="AI9588" s="89">
        <v>299.22202199999998</v>
      </c>
    </row>
    <row r="9589" spans="1:35" s="89" customFormat="1" x14ac:dyDescent="0.45">
      <c r="A9589" s="89" t="s">
        <v>81</v>
      </c>
      <c r="B9589" s="89" t="s">
        <v>82</v>
      </c>
      <c r="C9589" s="89" t="s">
        <v>47</v>
      </c>
      <c r="D9589" s="90">
        <v>44650</v>
      </c>
      <c r="AC9589" s="89">
        <v>244.54599300000001</v>
      </c>
      <c r="AI9589" s="89">
        <v>299.22202199999998</v>
      </c>
    </row>
    <row r="9590" spans="1:35" s="89" customFormat="1" x14ac:dyDescent="0.45">
      <c r="A9590" s="89" t="s">
        <v>81</v>
      </c>
      <c r="B9590" s="89" t="s">
        <v>82</v>
      </c>
      <c r="C9590" s="89" t="s">
        <v>47</v>
      </c>
      <c r="D9590" s="90">
        <v>44651</v>
      </c>
      <c r="AC9590" s="89">
        <v>244.54599300000001</v>
      </c>
      <c r="AI9590" s="89">
        <v>299.22202199999998</v>
      </c>
    </row>
    <row r="9591" spans="1:35" s="89" customFormat="1" x14ac:dyDescent="0.45">
      <c r="A9591" s="89" t="s">
        <v>81</v>
      </c>
      <c r="B9591" s="89" t="s">
        <v>82</v>
      </c>
      <c r="C9591" s="89" t="s">
        <v>47</v>
      </c>
      <c r="D9591" s="90">
        <v>44652</v>
      </c>
      <c r="AC9591" s="89">
        <v>263</v>
      </c>
      <c r="AI9591" s="89">
        <v>320</v>
      </c>
    </row>
    <row r="9592" spans="1:35" s="89" customFormat="1" x14ac:dyDescent="0.45">
      <c r="A9592" s="89" t="s">
        <v>81</v>
      </c>
      <c r="B9592" s="89" t="s">
        <v>82</v>
      </c>
      <c r="C9592" s="89" t="s">
        <v>47</v>
      </c>
      <c r="D9592" s="90">
        <v>44653</v>
      </c>
      <c r="AC9592" s="89">
        <v>263</v>
      </c>
      <c r="AI9592" s="89">
        <v>320</v>
      </c>
    </row>
    <row r="9593" spans="1:35" s="89" customFormat="1" x14ac:dyDescent="0.45">
      <c r="A9593" s="89" t="s">
        <v>81</v>
      </c>
      <c r="B9593" s="89" t="s">
        <v>82</v>
      </c>
      <c r="C9593" s="89" t="s">
        <v>47</v>
      </c>
      <c r="D9593" s="90">
        <v>44654</v>
      </c>
      <c r="AC9593" s="89">
        <v>263</v>
      </c>
      <c r="AI9593" s="89">
        <v>320</v>
      </c>
    </row>
    <row r="9594" spans="1:35" s="89" customFormat="1" x14ac:dyDescent="0.45">
      <c r="A9594" s="89" t="s">
        <v>81</v>
      </c>
      <c r="B9594" s="89" t="s">
        <v>82</v>
      </c>
      <c r="C9594" s="89" t="s">
        <v>47</v>
      </c>
      <c r="D9594" s="90">
        <v>44655</v>
      </c>
      <c r="AC9594" s="89">
        <v>263</v>
      </c>
      <c r="AI9594" s="89">
        <v>320</v>
      </c>
    </row>
    <row r="9595" spans="1:35" s="89" customFormat="1" x14ac:dyDescent="0.45">
      <c r="A9595" s="89" t="s">
        <v>81</v>
      </c>
      <c r="B9595" s="89" t="s">
        <v>82</v>
      </c>
      <c r="C9595" s="89" t="s">
        <v>47</v>
      </c>
      <c r="D9595" s="90">
        <v>44656</v>
      </c>
      <c r="AC9595" s="89">
        <v>263</v>
      </c>
      <c r="AI9595" s="89">
        <v>320</v>
      </c>
    </row>
    <row r="9596" spans="1:35" s="89" customFormat="1" x14ac:dyDescent="0.45">
      <c r="A9596" s="89" t="s">
        <v>81</v>
      </c>
      <c r="B9596" s="89" t="s">
        <v>82</v>
      </c>
      <c r="C9596" s="89" t="s">
        <v>47</v>
      </c>
      <c r="D9596" s="90">
        <v>44657</v>
      </c>
      <c r="AC9596" s="89">
        <v>263</v>
      </c>
      <c r="AI9596" s="89">
        <v>320</v>
      </c>
    </row>
    <row r="9597" spans="1:35" s="89" customFormat="1" x14ac:dyDescent="0.45">
      <c r="A9597" s="89" t="s">
        <v>81</v>
      </c>
      <c r="B9597" s="89" t="s">
        <v>82</v>
      </c>
      <c r="C9597" s="89" t="s">
        <v>47</v>
      </c>
      <c r="D9597" s="90">
        <v>44658</v>
      </c>
      <c r="AC9597" s="89">
        <v>263</v>
      </c>
      <c r="AI9597" s="89">
        <v>320</v>
      </c>
    </row>
    <row r="9598" spans="1:35" s="89" customFormat="1" x14ac:dyDescent="0.45">
      <c r="A9598" s="89" t="s">
        <v>81</v>
      </c>
      <c r="B9598" s="89" t="s">
        <v>82</v>
      </c>
      <c r="C9598" s="89" t="s">
        <v>47</v>
      </c>
      <c r="D9598" s="90">
        <v>44659</v>
      </c>
      <c r="AC9598" s="89">
        <v>263</v>
      </c>
      <c r="AI9598" s="89">
        <v>320</v>
      </c>
    </row>
    <row r="9599" spans="1:35" s="89" customFormat="1" x14ac:dyDescent="0.45">
      <c r="A9599" s="89" t="s">
        <v>81</v>
      </c>
      <c r="B9599" s="89" t="s">
        <v>82</v>
      </c>
      <c r="C9599" s="89" t="s">
        <v>47</v>
      </c>
      <c r="D9599" s="90">
        <v>44660</v>
      </c>
      <c r="AC9599" s="89">
        <v>263</v>
      </c>
      <c r="AI9599" s="89">
        <v>320</v>
      </c>
    </row>
    <row r="9600" spans="1:35" s="89" customFormat="1" x14ac:dyDescent="0.45">
      <c r="A9600" s="89" t="s">
        <v>81</v>
      </c>
      <c r="B9600" s="89" t="s">
        <v>82</v>
      </c>
      <c r="C9600" s="89" t="s">
        <v>47</v>
      </c>
      <c r="D9600" s="90">
        <v>44661</v>
      </c>
      <c r="AC9600" s="89">
        <v>263</v>
      </c>
      <c r="AI9600" s="89">
        <v>320</v>
      </c>
    </row>
    <row r="9601" spans="1:35" s="89" customFormat="1" x14ac:dyDescent="0.45">
      <c r="A9601" s="89" t="s">
        <v>81</v>
      </c>
      <c r="B9601" s="89" t="s">
        <v>82</v>
      </c>
      <c r="C9601" s="89" t="s">
        <v>47</v>
      </c>
      <c r="D9601" s="90">
        <v>44662</v>
      </c>
      <c r="AC9601" s="89">
        <v>263</v>
      </c>
      <c r="AI9601" s="89">
        <v>320</v>
      </c>
    </row>
    <row r="9602" spans="1:35" s="89" customFormat="1" x14ac:dyDescent="0.45">
      <c r="A9602" s="89" t="s">
        <v>81</v>
      </c>
      <c r="B9602" s="89" t="s">
        <v>82</v>
      </c>
      <c r="C9602" s="89" t="s">
        <v>47</v>
      </c>
      <c r="D9602" s="90">
        <v>44663</v>
      </c>
      <c r="AC9602" s="89">
        <v>263</v>
      </c>
      <c r="AI9602" s="89">
        <v>320</v>
      </c>
    </row>
    <row r="9603" spans="1:35" s="89" customFormat="1" x14ac:dyDescent="0.45">
      <c r="A9603" s="89" t="s">
        <v>81</v>
      </c>
      <c r="B9603" s="89" t="s">
        <v>82</v>
      </c>
      <c r="C9603" s="89" t="s">
        <v>47</v>
      </c>
      <c r="D9603" s="90">
        <v>44664</v>
      </c>
      <c r="AC9603" s="89">
        <v>263</v>
      </c>
      <c r="AI9603" s="89">
        <v>320</v>
      </c>
    </row>
    <row r="9604" spans="1:35" s="89" customFormat="1" x14ac:dyDescent="0.45">
      <c r="A9604" s="89" t="s">
        <v>81</v>
      </c>
      <c r="B9604" s="89" t="s">
        <v>82</v>
      </c>
      <c r="C9604" s="89" t="s">
        <v>47</v>
      </c>
      <c r="D9604" s="90">
        <v>44665</v>
      </c>
      <c r="AC9604" s="89">
        <v>263</v>
      </c>
      <c r="AI9604" s="89">
        <v>320</v>
      </c>
    </row>
    <row r="9605" spans="1:35" s="89" customFormat="1" x14ac:dyDescent="0.45">
      <c r="A9605" s="89" t="s">
        <v>81</v>
      </c>
      <c r="B9605" s="89" t="s">
        <v>82</v>
      </c>
      <c r="C9605" s="89" t="s">
        <v>47</v>
      </c>
      <c r="D9605" s="90">
        <v>44666</v>
      </c>
      <c r="AC9605" s="89">
        <v>263</v>
      </c>
      <c r="AI9605" s="89">
        <v>320</v>
      </c>
    </row>
    <row r="9606" spans="1:35" s="89" customFormat="1" x14ac:dyDescent="0.45">
      <c r="A9606" s="89" t="s">
        <v>81</v>
      </c>
      <c r="B9606" s="89" t="s">
        <v>82</v>
      </c>
      <c r="C9606" s="89" t="s">
        <v>47</v>
      </c>
      <c r="D9606" s="90">
        <v>44667</v>
      </c>
      <c r="AC9606" s="89">
        <v>263</v>
      </c>
      <c r="AI9606" s="89">
        <v>320</v>
      </c>
    </row>
    <row r="9607" spans="1:35" s="89" customFormat="1" x14ac:dyDescent="0.45">
      <c r="A9607" s="89" t="s">
        <v>81</v>
      </c>
      <c r="B9607" s="89" t="s">
        <v>82</v>
      </c>
      <c r="C9607" s="89" t="s">
        <v>47</v>
      </c>
      <c r="D9607" s="90">
        <v>44668</v>
      </c>
      <c r="AC9607" s="89">
        <v>263</v>
      </c>
      <c r="AI9607" s="89">
        <v>320</v>
      </c>
    </row>
    <row r="9608" spans="1:35" s="89" customFormat="1" x14ac:dyDescent="0.45">
      <c r="A9608" s="89" t="s">
        <v>81</v>
      </c>
      <c r="B9608" s="89" t="s">
        <v>82</v>
      </c>
      <c r="C9608" s="89" t="s">
        <v>47</v>
      </c>
      <c r="D9608" s="90">
        <v>44669</v>
      </c>
      <c r="AC9608" s="89">
        <v>263</v>
      </c>
      <c r="AI9608" s="89">
        <v>320</v>
      </c>
    </row>
    <row r="9609" spans="1:35" s="89" customFormat="1" x14ac:dyDescent="0.45">
      <c r="A9609" s="89" t="s">
        <v>81</v>
      </c>
      <c r="B9609" s="89" t="s">
        <v>82</v>
      </c>
      <c r="C9609" s="89" t="s">
        <v>47</v>
      </c>
      <c r="D9609" s="90">
        <v>44670</v>
      </c>
      <c r="AC9609" s="89">
        <v>263</v>
      </c>
      <c r="AI9609" s="89">
        <v>320</v>
      </c>
    </row>
    <row r="9610" spans="1:35" s="89" customFormat="1" x14ac:dyDescent="0.45">
      <c r="A9610" s="89" t="s">
        <v>81</v>
      </c>
      <c r="B9610" s="89" t="s">
        <v>82</v>
      </c>
      <c r="C9610" s="89" t="s">
        <v>47</v>
      </c>
      <c r="D9610" s="90">
        <v>44671</v>
      </c>
      <c r="AC9610" s="89">
        <v>263</v>
      </c>
      <c r="AI9610" s="89">
        <v>320</v>
      </c>
    </row>
    <row r="9611" spans="1:35" s="89" customFormat="1" x14ac:dyDescent="0.45">
      <c r="A9611" s="89" t="s">
        <v>81</v>
      </c>
      <c r="B9611" s="89" t="s">
        <v>82</v>
      </c>
      <c r="C9611" s="89" t="s">
        <v>47</v>
      </c>
      <c r="D9611" s="90">
        <v>44672</v>
      </c>
      <c r="AC9611" s="89">
        <v>263</v>
      </c>
      <c r="AI9611" s="89">
        <v>320</v>
      </c>
    </row>
    <row r="9612" spans="1:35" s="89" customFormat="1" x14ac:dyDescent="0.45">
      <c r="A9612" s="89" t="s">
        <v>81</v>
      </c>
      <c r="B9612" s="89" t="s">
        <v>82</v>
      </c>
      <c r="C9612" s="89" t="s">
        <v>47</v>
      </c>
      <c r="D9612" s="90">
        <v>44673</v>
      </c>
      <c r="AC9612" s="89">
        <v>263</v>
      </c>
      <c r="AI9612" s="89">
        <v>320</v>
      </c>
    </row>
    <row r="9613" spans="1:35" s="89" customFormat="1" x14ac:dyDescent="0.45">
      <c r="A9613" s="89" t="s">
        <v>81</v>
      </c>
      <c r="B9613" s="89" t="s">
        <v>82</v>
      </c>
      <c r="C9613" s="89" t="s">
        <v>47</v>
      </c>
      <c r="D9613" s="90">
        <v>44674</v>
      </c>
      <c r="AC9613" s="89">
        <v>263</v>
      </c>
      <c r="AI9613" s="89">
        <v>320</v>
      </c>
    </row>
    <row r="9614" spans="1:35" s="89" customFormat="1" x14ac:dyDescent="0.45">
      <c r="A9614" s="89" t="s">
        <v>81</v>
      </c>
      <c r="B9614" s="89" t="s">
        <v>82</v>
      </c>
      <c r="C9614" s="89" t="s">
        <v>47</v>
      </c>
      <c r="D9614" s="90">
        <v>44675</v>
      </c>
      <c r="AC9614" s="89">
        <v>263</v>
      </c>
      <c r="AI9614" s="89">
        <v>320</v>
      </c>
    </row>
    <row r="9615" spans="1:35" s="89" customFormat="1" x14ac:dyDescent="0.45">
      <c r="A9615" s="89" t="s">
        <v>81</v>
      </c>
      <c r="B9615" s="89" t="s">
        <v>82</v>
      </c>
      <c r="C9615" s="89" t="s">
        <v>47</v>
      </c>
      <c r="D9615" s="90">
        <v>44676</v>
      </c>
      <c r="AC9615" s="89">
        <v>263</v>
      </c>
      <c r="AI9615" s="89">
        <v>320</v>
      </c>
    </row>
    <row r="9616" spans="1:35" s="89" customFormat="1" x14ac:dyDescent="0.45">
      <c r="A9616" s="89" t="s">
        <v>81</v>
      </c>
      <c r="B9616" s="89" t="s">
        <v>82</v>
      </c>
      <c r="C9616" s="89" t="s">
        <v>47</v>
      </c>
      <c r="D9616" s="90">
        <v>44677</v>
      </c>
      <c r="AC9616" s="89">
        <v>263</v>
      </c>
      <c r="AI9616" s="89">
        <v>320</v>
      </c>
    </row>
    <row r="9617" spans="1:35" s="89" customFormat="1" x14ac:dyDescent="0.45">
      <c r="A9617" s="89" t="s">
        <v>81</v>
      </c>
      <c r="B9617" s="89" t="s">
        <v>82</v>
      </c>
      <c r="C9617" s="89" t="s">
        <v>47</v>
      </c>
      <c r="D9617" s="90">
        <v>44678</v>
      </c>
      <c r="AC9617" s="89">
        <v>263</v>
      </c>
      <c r="AI9617" s="89">
        <v>320</v>
      </c>
    </row>
    <row r="9618" spans="1:35" s="89" customFormat="1" x14ac:dyDescent="0.45">
      <c r="A9618" s="89" t="s">
        <v>81</v>
      </c>
      <c r="B9618" s="89" t="s">
        <v>82</v>
      </c>
      <c r="C9618" s="89" t="s">
        <v>47</v>
      </c>
      <c r="D9618" s="90">
        <v>44679</v>
      </c>
      <c r="AC9618" s="89">
        <v>263</v>
      </c>
      <c r="AI9618" s="89">
        <v>320</v>
      </c>
    </row>
    <row r="9619" spans="1:35" s="89" customFormat="1" x14ac:dyDescent="0.45">
      <c r="A9619" s="89" t="s">
        <v>81</v>
      </c>
      <c r="B9619" s="89" t="s">
        <v>82</v>
      </c>
      <c r="C9619" s="89" t="s">
        <v>47</v>
      </c>
      <c r="D9619" s="90">
        <v>44680</v>
      </c>
      <c r="AC9619" s="89">
        <v>263</v>
      </c>
      <c r="AI9619" s="89">
        <v>320</v>
      </c>
    </row>
    <row r="9620" spans="1:35" s="89" customFormat="1" x14ac:dyDescent="0.45">
      <c r="A9620" s="89" t="s">
        <v>81</v>
      </c>
      <c r="B9620" s="89" t="s">
        <v>82</v>
      </c>
      <c r="C9620" s="89" t="s">
        <v>47</v>
      </c>
      <c r="D9620" s="90">
        <v>44681</v>
      </c>
      <c r="AC9620" s="89">
        <v>263</v>
      </c>
      <c r="AI9620" s="89">
        <v>320</v>
      </c>
    </row>
    <row r="9621" spans="1:35" s="89" customFormat="1" x14ac:dyDescent="0.45">
      <c r="A9621" s="89" t="s">
        <v>81</v>
      </c>
      <c r="B9621" s="89" t="s">
        <v>82</v>
      </c>
      <c r="C9621" s="89" t="s">
        <v>47</v>
      </c>
      <c r="D9621" s="90">
        <v>44682</v>
      </c>
      <c r="AC9621" s="89">
        <v>263</v>
      </c>
      <c r="AI9621" s="89">
        <v>320</v>
      </c>
    </row>
    <row r="9622" spans="1:35" s="89" customFormat="1" x14ac:dyDescent="0.45">
      <c r="A9622" s="89" t="s">
        <v>81</v>
      </c>
      <c r="B9622" s="89" t="s">
        <v>82</v>
      </c>
      <c r="C9622" s="89" t="s">
        <v>47</v>
      </c>
      <c r="D9622" s="90">
        <v>44683</v>
      </c>
      <c r="AC9622" s="89">
        <v>263</v>
      </c>
      <c r="AI9622" s="89">
        <v>320</v>
      </c>
    </row>
    <row r="9623" spans="1:35" s="89" customFormat="1" x14ac:dyDescent="0.45">
      <c r="A9623" s="89" t="s">
        <v>81</v>
      </c>
      <c r="B9623" s="89" t="s">
        <v>82</v>
      </c>
      <c r="C9623" s="89" t="s">
        <v>47</v>
      </c>
      <c r="D9623" s="90">
        <v>44684</v>
      </c>
      <c r="AC9623" s="89">
        <v>263</v>
      </c>
      <c r="AI9623" s="89">
        <v>320</v>
      </c>
    </row>
    <row r="9624" spans="1:35" s="89" customFormat="1" x14ac:dyDescent="0.45">
      <c r="A9624" s="89" t="s">
        <v>81</v>
      </c>
      <c r="B9624" s="89" t="s">
        <v>82</v>
      </c>
      <c r="C9624" s="89" t="s">
        <v>47</v>
      </c>
      <c r="D9624" s="90">
        <v>44685</v>
      </c>
      <c r="AC9624" s="89">
        <v>263</v>
      </c>
      <c r="AI9624" s="89">
        <v>320</v>
      </c>
    </row>
    <row r="9625" spans="1:35" s="89" customFormat="1" x14ac:dyDescent="0.45">
      <c r="A9625" s="89" t="s">
        <v>81</v>
      </c>
      <c r="B9625" s="89" t="s">
        <v>82</v>
      </c>
      <c r="C9625" s="89" t="s">
        <v>47</v>
      </c>
      <c r="D9625" s="90">
        <v>44686</v>
      </c>
      <c r="AC9625" s="89">
        <v>263</v>
      </c>
      <c r="AI9625" s="89">
        <v>320</v>
      </c>
    </row>
    <row r="9626" spans="1:35" s="89" customFormat="1" x14ac:dyDescent="0.45">
      <c r="A9626" s="89" t="s">
        <v>81</v>
      </c>
      <c r="B9626" s="89" t="s">
        <v>82</v>
      </c>
      <c r="C9626" s="89" t="s">
        <v>47</v>
      </c>
      <c r="D9626" s="90">
        <v>44687</v>
      </c>
      <c r="AC9626" s="89">
        <v>263</v>
      </c>
      <c r="AI9626" s="89">
        <v>320</v>
      </c>
    </row>
    <row r="9627" spans="1:35" s="89" customFormat="1" x14ac:dyDescent="0.45">
      <c r="A9627" s="89" t="s">
        <v>81</v>
      </c>
      <c r="B9627" s="89" t="s">
        <v>82</v>
      </c>
      <c r="C9627" s="89" t="s">
        <v>47</v>
      </c>
      <c r="D9627" s="90">
        <v>44688</v>
      </c>
      <c r="AC9627" s="89">
        <v>263</v>
      </c>
      <c r="AI9627" s="89">
        <v>320</v>
      </c>
    </row>
    <row r="9628" spans="1:35" s="89" customFormat="1" x14ac:dyDescent="0.45">
      <c r="A9628" s="89" t="s">
        <v>81</v>
      </c>
      <c r="B9628" s="89" t="s">
        <v>82</v>
      </c>
      <c r="C9628" s="89" t="s">
        <v>47</v>
      </c>
      <c r="D9628" s="90">
        <v>44689</v>
      </c>
      <c r="AC9628" s="89">
        <v>263</v>
      </c>
      <c r="AI9628" s="89">
        <v>320</v>
      </c>
    </row>
    <row r="9629" spans="1:35" s="89" customFormat="1" x14ac:dyDescent="0.45">
      <c r="A9629" s="89" t="s">
        <v>81</v>
      </c>
      <c r="B9629" s="89" t="s">
        <v>82</v>
      </c>
      <c r="C9629" s="89" t="s">
        <v>47</v>
      </c>
      <c r="D9629" s="90">
        <v>44690</v>
      </c>
      <c r="AC9629" s="89">
        <v>263</v>
      </c>
      <c r="AI9629" s="89">
        <v>320</v>
      </c>
    </row>
    <row r="9630" spans="1:35" s="89" customFormat="1" x14ac:dyDescent="0.45">
      <c r="A9630" s="89" t="s">
        <v>81</v>
      </c>
      <c r="B9630" s="89" t="s">
        <v>82</v>
      </c>
      <c r="C9630" s="89" t="s">
        <v>47</v>
      </c>
      <c r="D9630" s="90">
        <v>44691</v>
      </c>
      <c r="AC9630" s="89">
        <v>263</v>
      </c>
      <c r="AI9630" s="89">
        <v>320</v>
      </c>
    </row>
    <row r="9631" spans="1:35" s="89" customFormat="1" x14ac:dyDescent="0.45">
      <c r="A9631" s="89" t="s">
        <v>81</v>
      </c>
      <c r="B9631" s="89" t="s">
        <v>82</v>
      </c>
      <c r="C9631" s="89" t="s">
        <v>47</v>
      </c>
      <c r="D9631" s="90">
        <v>44692</v>
      </c>
      <c r="AC9631" s="89">
        <v>263</v>
      </c>
      <c r="AI9631" s="89">
        <v>320</v>
      </c>
    </row>
    <row r="9632" spans="1:35" s="89" customFormat="1" x14ac:dyDescent="0.45">
      <c r="A9632" s="89" t="s">
        <v>81</v>
      </c>
      <c r="B9632" s="89" t="s">
        <v>82</v>
      </c>
      <c r="C9632" s="89" t="s">
        <v>47</v>
      </c>
      <c r="D9632" s="90">
        <v>44693</v>
      </c>
      <c r="AC9632" s="89">
        <v>263</v>
      </c>
      <c r="AI9632" s="89">
        <v>320</v>
      </c>
    </row>
    <row r="9633" spans="1:35" s="89" customFormat="1" x14ac:dyDescent="0.45">
      <c r="A9633" s="89" t="s">
        <v>81</v>
      </c>
      <c r="B9633" s="89" t="s">
        <v>82</v>
      </c>
      <c r="C9633" s="89" t="s">
        <v>47</v>
      </c>
      <c r="D9633" s="90">
        <v>44694</v>
      </c>
      <c r="AC9633" s="89">
        <v>263</v>
      </c>
      <c r="AI9633" s="89">
        <v>320</v>
      </c>
    </row>
    <row r="9634" spans="1:35" s="89" customFormat="1" x14ac:dyDescent="0.45">
      <c r="A9634" s="89" t="s">
        <v>81</v>
      </c>
      <c r="B9634" s="89" t="s">
        <v>82</v>
      </c>
      <c r="C9634" s="89" t="s">
        <v>47</v>
      </c>
      <c r="D9634" s="90">
        <v>44695</v>
      </c>
      <c r="AC9634" s="89">
        <v>263</v>
      </c>
      <c r="AI9634" s="89">
        <v>320</v>
      </c>
    </row>
    <row r="9635" spans="1:35" s="89" customFormat="1" x14ac:dyDescent="0.45">
      <c r="A9635" s="89" t="s">
        <v>81</v>
      </c>
      <c r="B9635" s="89" t="s">
        <v>82</v>
      </c>
      <c r="C9635" s="89" t="s">
        <v>47</v>
      </c>
      <c r="D9635" s="90">
        <v>44696</v>
      </c>
      <c r="AC9635" s="89">
        <v>263</v>
      </c>
      <c r="AI9635" s="89">
        <v>320</v>
      </c>
    </row>
    <row r="9636" spans="1:35" s="89" customFormat="1" x14ac:dyDescent="0.45">
      <c r="A9636" s="89" t="s">
        <v>81</v>
      </c>
      <c r="B9636" s="89" t="s">
        <v>82</v>
      </c>
      <c r="C9636" s="89" t="s">
        <v>47</v>
      </c>
      <c r="D9636" s="90">
        <v>44697</v>
      </c>
      <c r="AC9636" s="89">
        <v>263</v>
      </c>
      <c r="AI9636" s="89">
        <v>320</v>
      </c>
    </row>
    <row r="9637" spans="1:35" s="89" customFormat="1" x14ac:dyDescent="0.45">
      <c r="A9637" s="89" t="s">
        <v>81</v>
      </c>
      <c r="B9637" s="89" t="s">
        <v>82</v>
      </c>
      <c r="C9637" s="89" t="s">
        <v>47</v>
      </c>
      <c r="D9637" s="90">
        <v>44698</v>
      </c>
      <c r="AC9637" s="89">
        <v>263</v>
      </c>
      <c r="AI9637" s="89">
        <v>320</v>
      </c>
    </row>
    <row r="9638" spans="1:35" s="89" customFormat="1" x14ac:dyDescent="0.45">
      <c r="A9638" s="89" t="s">
        <v>81</v>
      </c>
      <c r="B9638" s="89" t="s">
        <v>82</v>
      </c>
      <c r="C9638" s="89" t="s">
        <v>47</v>
      </c>
      <c r="D9638" s="90">
        <v>44699</v>
      </c>
      <c r="AC9638" s="89">
        <v>263</v>
      </c>
      <c r="AI9638" s="89">
        <v>320</v>
      </c>
    </row>
    <row r="9639" spans="1:35" s="89" customFormat="1" x14ac:dyDescent="0.45">
      <c r="A9639" s="89" t="s">
        <v>81</v>
      </c>
      <c r="B9639" s="89" t="s">
        <v>82</v>
      </c>
      <c r="C9639" s="89" t="s">
        <v>47</v>
      </c>
      <c r="D9639" s="90">
        <v>44700</v>
      </c>
      <c r="AC9639" s="89">
        <v>263</v>
      </c>
      <c r="AI9639" s="89">
        <v>320</v>
      </c>
    </row>
    <row r="9640" spans="1:35" s="89" customFormat="1" x14ac:dyDescent="0.45">
      <c r="A9640" s="89" t="s">
        <v>81</v>
      </c>
      <c r="B9640" s="89" t="s">
        <v>82</v>
      </c>
      <c r="C9640" s="89" t="s">
        <v>47</v>
      </c>
      <c r="D9640" s="90">
        <v>44701</v>
      </c>
      <c r="AC9640" s="89">
        <v>263</v>
      </c>
      <c r="AI9640" s="89">
        <v>320</v>
      </c>
    </row>
    <row r="9641" spans="1:35" s="89" customFormat="1" x14ac:dyDescent="0.45">
      <c r="A9641" s="89" t="s">
        <v>81</v>
      </c>
      <c r="B9641" s="89" t="s">
        <v>82</v>
      </c>
      <c r="C9641" s="89" t="s">
        <v>47</v>
      </c>
      <c r="D9641" s="90">
        <v>44702</v>
      </c>
      <c r="AC9641" s="89">
        <v>263</v>
      </c>
      <c r="AI9641" s="89">
        <v>320</v>
      </c>
    </row>
    <row r="9642" spans="1:35" s="89" customFormat="1" x14ac:dyDescent="0.45">
      <c r="A9642" s="89" t="s">
        <v>81</v>
      </c>
      <c r="B9642" s="89" t="s">
        <v>82</v>
      </c>
      <c r="C9642" s="89" t="s">
        <v>47</v>
      </c>
      <c r="D9642" s="90">
        <v>44703</v>
      </c>
      <c r="AC9642" s="89">
        <v>263</v>
      </c>
      <c r="AI9642" s="89">
        <v>320</v>
      </c>
    </row>
    <row r="9643" spans="1:35" s="89" customFormat="1" x14ac:dyDescent="0.45">
      <c r="A9643" s="89" t="s">
        <v>81</v>
      </c>
      <c r="B9643" s="89" t="s">
        <v>82</v>
      </c>
      <c r="C9643" s="89" t="s">
        <v>47</v>
      </c>
      <c r="D9643" s="90">
        <v>44704</v>
      </c>
      <c r="AC9643" s="89">
        <v>263</v>
      </c>
      <c r="AI9643" s="89">
        <v>320</v>
      </c>
    </row>
    <row r="9644" spans="1:35" s="89" customFormat="1" x14ac:dyDescent="0.45">
      <c r="A9644" s="89" t="s">
        <v>81</v>
      </c>
      <c r="B9644" s="89" t="s">
        <v>82</v>
      </c>
      <c r="C9644" s="89" t="s">
        <v>47</v>
      </c>
      <c r="D9644" s="90">
        <v>44705</v>
      </c>
      <c r="AC9644" s="89">
        <v>263</v>
      </c>
      <c r="AI9644" s="89">
        <v>320</v>
      </c>
    </row>
    <row r="9645" spans="1:35" s="89" customFormat="1" x14ac:dyDescent="0.45">
      <c r="A9645" s="89" t="s">
        <v>81</v>
      </c>
      <c r="B9645" s="89" t="s">
        <v>82</v>
      </c>
      <c r="C9645" s="89" t="s">
        <v>47</v>
      </c>
      <c r="D9645" s="90">
        <v>44706</v>
      </c>
      <c r="AC9645" s="89">
        <v>263</v>
      </c>
      <c r="AI9645" s="89">
        <v>320</v>
      </c>
    </row>
    <row r="9646" spans="1:35" s="89" customFormat="1" x14ac:dyDescent="0.45">
      <c r="A9646" s="89" t="s">
        <v>81</v>
      </c>
      <c r="B9646" s="89" t="s">
        <v>82</v>
      </c>
      <c r="C9646" s="89" t="s">
        <v>47</v>
      </c>
      <c r="D9646" s="90">
        <v>44707</v>
      </c>
      <c r="AC9646" s="89">
        <v>263</v>
      </c>
      <c r="AI9646" s="89">
        <v>320</v>
      </c>
    </row>
    <row r="9647" spans="1:35" s="89" customFormat="1" x14ac:dyDescent="0.45">
      <c r="A9647" s="89" t="s">
        <v>81</v>
      </c>
      <c r="B9647" s="89" t="s">
        <v>82</v>
      </c>
      <c r="C9647" s="89" t="s">
        <v>47</v>
      </c>
      <c r="D9647" s="90">
        <v>44708</v>
      </c>
      <c r="AC9647" s="89">
        <v>263</v>
      </c>
      <c r="AI9647" s="89">
        <v>320</v>
      </c>
    </row>
    <row r="9648" spans="1:35" s="89" customFormat="1" x14ac:dyDescent="0.45">
      <c r="A9648" s="89" t="s">
        <v>81</v>
      </c>
      <c r="B9648" s="89" t="s">
        <v>82</v>
      </c>
      <c r="C9648" s="89" t="s">
        <v>47</v>
      </c>
      <c r="D9648" s="90">
        <v>44709</v>
      </c>
      <c r="AC9648" s="89">
        <v>263</v>
      </c>
      <c r="AI9648" s="89">
        <v>320</v>
      </c>
    </row>
    <row r="9649" spans="1:35" s="89" customFormat="1" x14ac:dyDescent="0.45">
      <c r="A9649" s="89" t="s">
        <v>81</v>
      </c>
      <c r="B9649" s="89" t="s">
        <v>82</v>
      </c>
      <c r="C9649" s="89" t="s">
        <v>47</v>
      </c>
      <c r="D9649" s="90">
        <v>44710</v>
      </c>
      <c r="AC9649" s="89">
        <v>263</v>
      </c>
      <c r="AI9649" s="89">
        <v>320</v>
      </c>
    </row>
    <row r="9650" spans="1:35" s="89" customFormat="1" x14ac:dyDescent="0.45">
      <c r="A9650" s="89" t="s">
        <v>81</v>
      </c>
      <c r="B9650" s="89" t="s">
        <v>82</v>
      </c>
      <c r="C9650" s="89" t="s">
        <v>47</v>
      </c>
      <c r="D9650" s="90">
        <v>44711</v>
      </c>
      <c r="AC9650" s="89">
        <v>263</v>
      </c>
      <c r="AI9650" s="89">
        <v>320</v>
      </c>
    </row>
    <row r="9651" spans="1:35" s="89" customFormat="1" x14ac:dyDescent="0.45">
      <c r="A9651" s="89" t="s">
        <v>81</v>
      </c>
      <c r="B9651" s="89" t="s">
        <v>82</v>
      </c>
      <c r="C9651" s="89" t="s">
        <v>47</v>
      </c>
      <c r="D9651" s="90">
        <v>44712</v>
      </c>
      <c r="AC9651" s="89">
        <v>263</v>
      </c>
      <c r="AI9651" s="89">
        <v>320</v>
      </c>
    </row>
    <row r="9652" spans="1:35" s="89" customFormat="1" x14ac:dyDescent="0.45">
      <c r="A9652" s="89" t="s">
        <v>81</v>
      </c>
      <c r="B9652" s="89" t="s">
        <v>82</v>
      </c>
      <c r="C9652" s="89" t="s">
        <v>47</v>
      </c>
      <c r="D9652" s="90">
        <v>44713</v>
      </c>
      <c r="AC9652" s="89">
        <v>263</v>
      </c>
      <c r="AI9652" s="89">
        <v>320</v>
      </c>
    </row>
    <row r="9653" spans="1:35" s="89" customFormat="1" x14ac:dyDescent="0.45">
      <c r="A9653" s="89" t="s">
        <v>81</v>
      </c>
      <c r="B9653" s="89" t="s">
        <v>82</v>
      </c>
      <c r="C9653" s="89" t="s">
        <v>47</v>
      </c>
      <c r="D9653" s="90">
        <v>44714</v>
      </c>
      <c r="AC9653" s="89">
        <v>263</v>
      </c>
      <c r="AI9653" s="89">
        <v>320</v>
      </c>
    </row>
    <row r="9654" spans="1:35" s="89" customFormat="1" x14ac:dyDescent="0.45">
      <c r="A9654" s="89" t="s">
        <v>81</v>
      </c>
      <c r="B9654" s="89" t="s">
        <v>82</v>
      </c>
      <c r="C9654" s="89" t="s">
        <v>47</v>
      </c>
      <c r="D9654" s="90">
        <v>44715</v>
      </c>
      <c r="AC9654" s="89">
        <v>263</v>
      </c>
      <c r="AI9654" s="89">
        <v>320</v>
      </c>
    </row>
    <row r="9655" spans="1:35" s="89" customFormat="1" x14ac:dyDescent="0.45">
      <c r="A9655" s="89" t="s">
        <v>81</v>
      </c>
      <c r="B9655" s="89" t="s">
        <v>82</v>
      </c>
      <c r="C9655" s="89" t="s">
        <v>47</v>
      </c>
      <c r="D9655" s="90">
        <v>44716</v>
      </c>
      <c r="AC9655" s="89">
        <v>263</v>
      </c>
      <c r="AI9655" s="89">
        <v>320</v>
      </c>
    </row>
    <row r="9656" spans="1:35" s="89" customFormat="1" x14ac:dyDescent="0.45">
      <c r="A9656" s="89" t="s">
        <v>81</v>
      </c>
      <c r="B9656" s="89" t="s">
        <v>82</v>
      </c>
      <c r="C9656" s="89" t="s">
        <v>47</v>
      </c>
      <c r="D9656" s="90">
        <v>44717</v>
      </c>
      <c r="AC9656" s="89">
        <v>263</v>
      </c>
      <c r="AI9656" s="89">
        <v>320</v>
      </c>
    </row>
    <row r="9657" spans="1:35" s="89" customFormat="1" x14ac:dyDescent="0.45">
      <c r="A9657" s="89" t="s">
        <v>81</v>
      </c>
      <c r="B9657" s="89" t="s">
        <v>82</v>
      </c>
      <c r="C9657" s="89" t="s">
        <v>47</v>
      </c>
      <c r="D9657" s="90">
        <v>44718</v>
      </c>
      <c r="AC9657" s="89">
        <v>263</v>
      </c>
      <c r="AI9657" s="89">
        <v>320</v>
      </c>
    </row>
    <row r="9658" spans="1:35" s="89" customFormat="1" x14ac:dyDescent="0.45">
      <c r="A9658" s="89" t="s">
        <v>81</v>
      </c>
      <c r="B9658" s="89" t="s">
        <v>82</v>
      </c>
      <c r="C9658" s="89" t="s">
        <v>47</v>
      </c>
      <c r="D9658" s="90">
        <v>44719</v>
      </c>
      <c r="AC9658" s="89">
        <v>263</v>
      </c>
      <c r="AI9658" s="89">
        <v>320</v>
      </c>
    </row>
    <row r="9659" spans="1:35" s="89" customFormat="1" x14ac:dyDescent="0.45">
      <c r="A9659" s="89" t="s">
        <v>81</v>
      </c>
      <c r="B9659" s="89" t="s">
        <v>82</v>
      </c>
      <c r="C9659" s="89" t="s">
        <v>47</v>
      </c>
      <c r="D9659" s="90">
        <v>44720</v>
      </c>
      <c r="AC9659" s="89">
        <v>263</v>
      </c>
      <c r="AI9659" s="89">
        <v>320</v>
      </c>
    </row>
    <row r="9660" spans="1:35" s="89" customFormat="1" x14ac:dyDescent="0.45">
      <c r="A9660" s="89" t="s">
        <v>81</v>
      </c>
      <c r="B9660" s="89" t="s">
        <v>82</v>
      </c>
      <c r="C9660" s="89" t="s">
        <v>47</v>
      </c>
      <c r="D9660" s="90">
        <v>44721</v>
      </c>
      <c r="AC9660" s="89">
        <v>263</v>
      </c>
      <c r="AI9660" s="89">
        <v>320</v>
      </c>
    </row>
    <row r="9661" spans="1:35" s="89" customFormat="1" x14ac:dyDescent="0.45">
      <c r="A9661" s="89" t="s">
        <v>81</v>
      </c>
      <c r="B9661" s="89" t="s">
        <v>82</v>
      </c>
      <c r="C9661" s="89" t="s">
        <v>47</v>
      </c>
      <c r="D9661" s="90">
        <v>44722</v>
      </c>
      <c r="AC9661" s="89">
        <v>263</v>
      </c>
      <c r="AI9661" s="89">
        <v>320</v>
      </c>
    </row>
    <row r="9662" spans="1:35" s="89" customFormat="1" x14ac:dyDescent="0.45">
      <c r="A9662" s="89" t="s">
        <v>81</v>
      </c>
      <c r="B9662" s="89" t="s">
        <v>82</v>
      </c>
      <c r="C9662" s="89" t="s">
        <v>47</v>
      </c>
      <c r="D9662" s="90">
        <v>44723</v>
      </c>
      <c r="AC9662" s="89">
        <v>263</v>
      </c>
      <c r="AI9662" s="89">
        <v>320</v>
      </c>
    </row>
    <row r="9663" spans="1:35" s="89" customFormat="1" x14ac:dyDescent="0.45">
      <c r="A9663" s="89" t="s">
        <v>81</v>
      </c>
      <c r="B9663" s="89" t="s">
        <v>82</v>
      </c>
      <c r="C9663" s="89" t="s">
        <v>47</v>
      </c>
      <c r="D9663" s="90">
        <v>44724</v>
      </c>
      <c r="AC9663" s="89">
        <v>263</v>
      </c>
      <c r="AI9663" s="89">
        <v>320</v>
      </c>
    </row>
    <row r="9664" spans="1:35" s="89" customFormat="1" x14ac:dyDescent="0.45">
      <c r="A9664" s="89" t="s">
        <v>81</v>
      </c>
      <c r="B9664" s="89" t="s">
        <v>82</v>
      </c>
      <c r="C9664" s="89" t="s">
        <v>47</v>
      </c>
      <c r="D9664" s="90">
        <v>44725</v>
      </c>
      <c r="AC9664" s="89">
        <v>263</v>
      </c>
      <c r="AI9664" s="89">
        <v>320</v>
      </c>
    </row>
    <row r="9665" spans="1:35" s="89" customFormat="1" x14ac:dyDescent="0.45">
      <c r="A9665" s="89" t="s">
        <v>81</v>
      </c>
      <c r="B9665" s="89" t="s">
        <v>82</v>
      </c>
      <c r="C9665" s="89" t="s">
        <v>47</v>
      </c>
      <c r="D9665" s="90">
        <v>44726</v>
      </c>
      <c r="AC9665" s="89">
        <v>263</v>
      </c>
      <c r="AI9665" s="89">
        <v>320</v>
      </c>
    </row>
    <row r="9666" spans="1:35" s="89" customFormat="1" x14ac:dyDescent="0.45">
      <c r="A9666" s="89" t="s">
        <v>81</v>
      </c>
      <c r="B9666" s="89" t="s">
        <v>82</v>
      </c>
      <c r="C9666" s="89" t="s">
        <v>47</v>
      </c>
      <c r="D9666" s="90">
        <v>44727</v>
      </c>
      <c r="AC9666" s="89">
        <v>263</v>
      </c>
      <c r="AI9666" s="89">
        <v>320</v>
      </c>
    </row>
    <row r="9667" spans="1:35" s="89" customFormat="1" x14ac:dyDescent="0.45">
      <c r="A9667" s="89" t="s">
        <v>81</v>
      </c>
      <c r="B9667" s="89" t="s">
        <v>82</v>
      </c>
      <c r="C9667" s="89" t="s">
        <v>47</v>
      </c>
      <c r="D9667" s="90">
        <v>44728</v>
      </c>
      <c r="AC9667" s="89">
        <v>263</v>
      </c>
      <c r="AI9667" s="89">
        <v>320</v>
      </c>
    </row>
    <row r="9668" spans="1:35" s="89" customFormat="1" x14ac:dyDescent="0.45">
      <c r="A9668" s="89" t="s">
        <v>81</v>
      </c>
      <c r="B9668" s="89" t="s">
        <v>82</v>
      </c>
      <c r="C9668" s="89" t="s">
        <v>47</v>
      </c>
      <c r="D9668" s="90">
        <v>44729</v>
      </c>
      <c r="AC9668" s="89">
        <v>263</v>
      </c>
      <c r="AI9668" s="89">
        <v>320</v>
      </c>
    </row>
    <row r="9669" spans="1:35" s="89" customFormat="1" x14ac:dyDescent="0.45">
      <c r="A9669" s="89" t="s">
        <v>81</v>
      </c>
      <c r="B9669" s="89" t="s">
        <v>82</v>
      </c>
      <c r="C9669" s="89" t="s">
        <v>47</v>
      </c>
      <c r="D9669" s="90">
        <v>44730</v>
      </c>
      <c r="AC9669" s="89">
        <v>263</v>
      </c>
      <c r="AI9669" s="89">
        <v>320</v>
      </c>
    </row>
    <row r="9670" spans="1:35" s="89" customFormat="1" x14ac:dyDescent="0.45">
      <c r="A9670" s="89" t="s">
        <v>81</v>
      </c>
      <c r="B9670" s="89" t="s">
        <v>82</v>
      </c>
      <c r="C9670" s="89" t="s">
        <v>47</v>
      </c>
      <c r="D9670" s="90">
        <v>44731</v>
      </c>
      <c r="AC9670" s="89">
        <v>263</v>
      </c>
      <c r="AI9670" s="89">
        <v>320</v>
      </c>
    </row>
    <row r="9671" spans="1:35" s="89" customFormat="1" x14ac:dyDescent="0.45">
      <c r="A9671" s="89" t="s">
        <v>81</v>
      </c>
      <c r="B9671" s="89" t="s">
        <v>82</v>
      </c>
      <c r="C9671" s="89" t="s">
        <v>47</v>
      </c>
      <c r="D9671" s="90">
        <v>44732</v>
      </c>
      <c r="AC9671" s="89">
        <v>263</v>
      </c>
      <c r="AI9671" s="89">
        <v>320</v>
      </c>
    </row>
    <row r="9672" spans="1:35" s="89" customFormat="1" x14ac:dyDescent="0.45">
      <c r="A9672" s="89" t="s">
        <v>81</v>
      </c>
      <c r="B9672" s="89" t="s">
        <v>82</v>
      </c>
      <c r="C9672" s="89" t="s">
        <v>47</v>
      </c>
      <c r="D9672" s="90">
        <v>44733</v>
      </c>
      <c r="AC9672" s="89">
        <v>263</v>
      </c>
      <c r="AI9672" s="89">
        <v>320</v>
      </c>
    </row>
    <row r="9673" spans="1:35" s="89" customFormat="1" x14ac:dyDescent="0.45">
      <c r="A9673" s="89" t="s">
        <v>81</v>
      </c>
      <c r="B9673" s="89" t="s">
        <v>82</v>
      </c>
      <c r="C9673" s="89" t="s">
        <v>47</v>
      </c>
      <c r="D9673" s="90">
        <v>44734</v>
      </c>
      <c r="AC9673" s="89">
        <v>263</v>
      </c>
      <c r="AI9673" s="89">
        <v>320</v>
      </c>
    </row>
    <row r="9674" spans="1:35" s="89" customFormat="1" x14ac:dyDescent="0.45">
      <c r="A9674" s="89" t="s">
        <v>81</v>
      </c>
      <c r="B9674" s="89" t="s">
        <v>82</v>
      </c>
      <c r="C9674" s="89" t="s">
        <v>47</v>
      </c>
      <c r="D9674" s="90">
        <v>44735</v>
      </c>
      <c r="AC9674" s="89">
        <v>263</v>
      </c>
      <c r="AI9674" s="89">
        <v>320</v>
      </c>
    </row>
    <row r="9675" spans="1:35" s="89" customFormat="1" x14ac:dyDescent="0.45">
      <c r="A9675" s="89" t="s">
        <v>81</v>
      </c>
      <c r="B9675" s="89" t="s">
        <v>82</v>
      </c>
      <c r="C9675" s="89" t="s">
        <v>47</v>
      </c>
      <c r="D9675" s="90">
        <v>44736</v>
      </c>
      <c r="AC9675" s="89">
        <v>263</v>
      </c>
      <c r="AI9675" s="89">
        <v>320</v>
      </c>
    </row>
    <row r="9676" spans="1:35" s="89" customFormat="1" x14ac:dyDescent="0.45">
      <c r="A9676" s="89" t="s">
        <v>81</v>
      </c>
      <c r="B9676" s="89" t="s">
        <v>82</v>
      </c>
      <c r="C9676" s="89" t="s">
        <v>47</v>
      </c>
      <c r="D9676" s="90">
        <v>44737</v>
      </c>
      <c r="AC9676" s="89">
        <v>263</v>
      </c>
      <c r="AI9676" s="89">
        <v>320</v>
      </c>
    </row>
    <row r="9677" spans="1:35" s="89" customFormat="1" x14ac:dyDescent="0.45">
      <c r="A9677" s="89" t="s">
        <v>81</v>
      </c>
      <c r="B9677" s="89" t="s">
        <v>82</v>
      </c>
      <c r="C9677" s="89" t="s">
        <v>47</v>
      </c>
      <c r="D9677" s="90">
        <v>44738</v>
      </c>
      <c r="AC9677" s="89">
        <v>263</v>
      </c>
      <c r="AI9677" s="89">
        <v>320</v>
      </c>
    </row>
    <row r="9678" spans="1:35" s="89" customFormat="1" x14ac:dyDescent="0.45">
      <c r="A9678" s="89" t="s">
        <v>81</v>
      </c>
      <c r="B9678" s="89" t="s">
        <v>82</v>
      </c>
      <c r="C9678" s="89" t="s">
        <v>47</v>
      </c>
      <c r="D9678" s="90">
        <v>44739</v>
      </c>
      <c r="AC9678" s="89">
        <v>263</v>
      </c>
      <c r="AI9678" s="89">
        <v>320</v>
      </c>
    </row>
    <row r="9679" spans="1:35" s="89" customFormat="1" x14ac:dyDescent="0.45">
      <c r="A9679" s="89" t="s">
        <v>81</v>
      </c>
      <c r="B9679" s="89" t="s">
        <v>82</v>
      </c>
      <c r="C9679" s="89" t="s">
        <v>47</v>
      </c>
      <c r="D9679" s="90">
        <v>44740</v>
      </c>
      <c r="AC9679" s="89">
        <v>263</v>
      </c>
      <c r="AI9679" s="89">
        <v>320</v>
      </c>
    </row>
    <row r="9680" spans="1:35" s="89" customFormat="1" x14ac:dyDescent="0.45">
      <c r="A9680" s="89" t="s">
        <v>81</v>
      </c>
      <c r="B9680" s="89" t="s">
        <v>82</v>
      </c>
      <c r="C9680" s="89" t="s">
        <v>47</v>
      </c>
      <c r="D9680" s="90">
        <v>44741</v>
      </c>
      <c r="AC9680" s="89">
        <v>263</v>
      </c>
      <c r="AI9680" s="89">
        <v>320</v>
      </c>
    </row>
    <row r="9681" spans="1:35" s="89" customFormat="1" x14ac:dyDescent="0.45">
      <c r="A9681" s="89" t="s">
        <v>81</v>
      </c>
      <c r="B9681" s="89" t="s">
        <v>82</v>
      </c>
      <c r="C9681" s="89" t="s">
        <v>47</v>
      </c>
      <c r="D9681" s="90">
        <v>44742</v>
      </c>
      <c r="AC9681" s="89">
        <v>263</v>
      </c>
      <c r="AI9681" s="89">
        <v>320</v>
      </c>
    </row>
    <row r="9682" spans="1:35" s="89" customFormat="1" x14ac:dyDescent="0.45">
      <c r="A9682" s="89" t="s">
        <v>81</v>
      </c>
      <c r="B9682" s="89" t="s">
        <v>82</v>
      </c>
      <c r="C9682" s="89" t="s">
        <v>47</v>
      </c>
      <c r="D9682" s="90">
        <v>44743</v>
      </c>
      <c r="AC9682" s="89">
        <v>263</v>
      </c>
      <c r="AI9682" s="89">
        <v>320</v>
      </c>
    </row>
    <row r="9683" spans="1:35" s="89" customFormat="1" x14ac:dyDescent="0.45">
      <c r="A9683" s="89" t="s">
        <v>81</v>
      </c>
      <c r="B9683" s="89" t="s">
        <v>82</v>
      </c>
      <c r="C9683" s="89" t="s">
        <v>47</v>
      </c>
      <c r="D9683" s="90">
        <v>44744</v>
      </c>
      <c r="AC9683" s="89">
        <v>263</v>
      </c>
      <c r="AI9683" s="89">
        <v>320</v>
      </c>
    </row>
    <row r="9684" spans="1:35" s="89" customFormat="1" x14ac:dyDescent="0.45">
      <c r="A9684" s="89" t="s">
        <v>81</v>
      </c>
      <c r="B9684" s="89" t="s">
        <v>82</v>
      </c>
      <c r="C9684" s="89" t="s">
        <v>47</v>
      </c>
      <c r="D9684" s="90">
        <v>44745</v>
      </c>
      <c r="AC9684" s="89">
        <v>263</v>
      </c>
      <c r="AI9684" s="89">
        <v>320</v>
      </c>
    </row>
    <row r="9685" spans="1:35" s="89" customFormat="1" x14ac:dyDescent="0.45">
      <c r="A9685" s="89" t="s">
        <v>81</v>
      </c>
      <c r="B9685" s="89" t="s">
        <v>82</v>
      </c>
      <c r="C9685" s="89" t="s">
        <v>47</v>
      </c>
      <c r="D9685" s="90">
        <v>44746</v>
      </c>
      <c r="AC9685" s="89">
        <v>263</v>
      </c>
      <c r="AI9685" s="89">
        <v>320</v>
      </c>
    </row>
    <row r="9686" spans="1:35" s="89" customFormat="1" x14ac:dyDescent="0.45">
      <c r="A9686" s="89" t="s">
        <v>81</v>
      </c>
      <c r="B9686" s="89" t="s">
        <v>82</v>
      </c>
      <c r="C9686" s="89" t="s">
        <v>47</v>
      </c>
      <c r="D9686" s="90">
        <v>44747</v>
      </c>
      <c r="AC9686" s="89">
        <v>263</v>
      </c>
      <c r="AI9686" s="89">
        <v>320</v>
      </c>
    </row>
    <row r="9687" spans="1:35" s="89" customFormat="1" x14ac:dyDescent="0.45">
      <c r="A9687" s="89" t="s">
        <v>81</v>
      </c>
      <c r="B9687" s="89" t="s">
        <v>82</v>
      </c>
      <c r="C9687" s="89" t="s">
        <v>47</v>
      </c>
      <c r="D9687" s="90">
        <v>44748</v>
      </c>
      <c r="AC9687" s="89">
        <v>263</v>
      </c>
      <c r="AI9687" s="89">
        <v>320</v>
      </c>
    </row>
    <row r="9688" spans="1:35" s="89" customFormat="1" x14ac:dyDescent="0.45">
      <c r="A9688" s="89" t="s">
        <v>81</v>
      </c>
      <c r="B9688" s="89" t="s">
        <v>82</v>
      </c>
      <c r="C9688" s="89" t="s">
        <v>47</v>
      </c>
      <c r="D9688" s="90">
        <v>44749</v>
      </c>
      <c r="AC9688" s="89">
        <v>263</v>
      </c>
      <c r="AI9688" s="89">
        <v>320</v>
      </c>
    </row>
    <row r="9689" spans="1:35" s="89" customFormat="1" x14ac:dyDescent="0.45">
      <c r="A9689" s="89" t="s">
        <v>81</v>
      </c>
      <c r="B9689" s="89" t="s">
        <v>82</v>
      </c>
      <c r="C9689" s="89" t="s">
        <v>47</v>
      </c>
      <c r="D9689" s="90">
        <v>44750</v>
      </c>
      <c r="AC9689" s="89">
        <v>263</v>
      </c>
      <c r="AI9689" s="89">
        <v>320</v>
      </c>
    </row>
    <row r="9690" spans="1:35" s="89" customFormat="1" x14ac:dyDescent="0.45">
      <c r="A9690" s="89" t="s">
        <v>81</v>
      </c>
      <c r="B9690" s="89" t="s">
        <v>82</v>
      </c>
      <c r="C9690" s="89" t="s">
        <v>47</v>
      </c>
      <c r="D9690" s="90">
        <v>44751</v>
      </c>
      <c r="AC9690" s="89">
        <v>263</v>
      </c>
      <c r="AI9690" s="89">
        <v>320</v>
      </c>
    </row>
    <row r="9691" spans="1:35" s="89" customFormat="1" x14ac:dyDescent="0.45">
      <c r="A9691" s="89" t="s">
        <v>81</v>
      </c>
      <c r="B9691" s="89" t="s">
        <v>82</v>
      </c>
      <c r="C9691" s="89" t="s">
        <v>47</v>
      </c>
      <c r="D9691" s="90">
        <v>44752</v>
      </c>
      <c r="AC9691" s="89">
        <v>263</v>
      </c>
      <c r="AI9691" s="89">
        <v>320</v>
      </c>
    </row>
    <row r="9692" spans="1:35" s="89" customFormat="1" x14ac:dyDescent="0.45">
      <c r="A9692" s="89" t="s">
        <v>81</v>
      </c>
      <c r="B9692" s="89" t="s">
        <v>82</v>
      </c>
      <c r="C9692" s="89" t="s">
        <v>47</v>
      </c>
      <c r="D9692" s="90">
        <v>44753</v>
      </c>
      <c r="AC9692" s="89">
        <v>263</v>
      </c>
      <c r="AI9692" s="89">
        <v>320</v>
      </c>
    </row>
    <row r="9693" spans="1:35" s="89" customFormat="1" x14ac:dyDescent="0.45">
      <c r="A9693" s="89" t="s">
        <v>81</v>
      </c>
      <c r="B9693" s="89" t="s">
        <v>82</v>
      </c>
      <c r="C9693" s="89" t="s">
        <v>47</v>
      </c>
      <c r="D9693" s="90">
        <v>44754</v>
      </c>
      <c r="AC9693" s="89">
        <v>263</v>
      </c>
      <c r="AI9693" s="89">
        <v>320</v>
      </c>
    </row>
    <row r="9694" spans="1:35" s="89" customFormat="1" x14ac:dyDescent="0.45">
      <c r="A9694" s="89" t="s">
        <v>81</v>
      </c>
      <c r="B9694" s="89" t="s">
        <v>82</v>
      </c>
      <c r="C9694" s="89" t="s">
        <v>47</v>
      </c>
      <c r="D9694" s="90">
        <v>44755</v>
      </c>
      <c r="AC9694" s="89">
        <v>263</v>
      </c>
      <c r="AI9694" s="89">
        <v>320</v>
      </c>
    </row>
    <row r="9695" spans="1:35" s="89" customFormat="1" x14ac:dyDescent="0.45">
      <c r="A9695" s="89" t="s">
        <v>81</v>
      </c>
      <c r="B9695" s="89" t="s">
        <v>82</v>
      </c>
      <c r="C9695" s="89" t="s">
        <v>47</v>
      </c>
      <c r="D9695" s="90">
        <v>44756</v>
      </c>
      <c r="AC9695" s="89">
        <v>263</v>
      </c>
      <c r="AI9695" s="89">
        <v>320</v>
      </c>
    </row>
    <row r="9696" spans="1:35" s="89" customFormat="1" x14ac:dyDescent="0.45">
      <c r="A9696" s="89" t="s">
        <v>81</v>
      </c>
      <c r="B9696" s="89" t="s">
        <v>82</v>
      </c>
      <c r="C9696" s="89" t="s">
        <v>47</v>
      </c>
      <c r="D9696" s="90">
        <v>44757</v>
      </c>
      <c r="AC9696" s="89">
        <v>263</v>
      </c>
      <c r="AI9696" s="89">
        <v>320</v>
      </c>
    </row>
    <row r="9697" spans="1:35" s="89" customFormat="1" x14ac:dyDescent="0.45">
      <c r="A9697" s="89" t="s">
        <v>81</v>
      </c>
      <c r="B9697" s="89" t="s">
        <v>82</v>
      </c>
      <c r="C9697" s="89" t="s">
        <v>47</v>
      </c>
      <c r="D9697" s="90">
        <v>44758</v>
      </c>
      <c r="AC9697" s="89">
        <v>263</v>
      </c>
      <c r="AI9697" s="89">
        <v>320</v>
      </c>
    </row>
    <row r="9698" spans="1:35" s="89" customFormat="1" x14ac:dyDescent="0.45">
      <c r="A9698" s="89" t="s">
        <v>81</v>
      </c>
      <c r="B9698" s="89" t="s">
        <v>82</v>
      </c>
      <c r="C9698" s="89" t="s">
        <v>47</v>
      </c>
      <c r="D9698" s="90">
        <v>44759</v>
      </c>
      <c r="AC9698" s="89">
        <v>263</v>
      </c>
      <c r="AI9698" s="89">
        <v>320</v>
      </c>
    </row>
    <row r="9699" spans="1:35" s="89" customFormat="1" x14ac:dyDescent="0.45">
      <c r="A9699" s="89" t="s">
        <v>81</v>
      </c>
      <c r="B9699" s="89" t="s">
        <v>82</v>
      </c>
      <c r="C9699" s="89" t="s">
        <v>47</v>
      </c>
      <c r="D9699" s="90">
        <v>44760</v>
      </c>
      <c r="AC9699" s="89">
        <v>263</v>
      </c>
      <c r="AI9699" s="89">
        <v>320</v>
      </c>
    </row>
    <row r="9700" spans="1:35" s="89" customFormat="1" x14ac:dyDescent="0.45">
      <c r="A9700" s="89" t="s">
        <v>81</v>
      </c>
      <c r="B9700" s="89" t="s">
        <v>82</v>
      </c>
      <c r="C9700" s="89" t="s">
        <v>47</v>
      </c>
      <c r="D9700" s="90">
        <v>44761</v>
      </c>
      <c r="AC9700" s="89">
        <v>263</v>
      </c>
      <c r="AI9700" s="89">
        <v>320</v>
      </c>
    </row>
    <row r="9701" spans="1:35" s="89" customFormat="1" x14ac:dyDescent="0.45">
      <c r="A9701" s="89" t="s">
        <v>81</v>
      </c>
      <c r="B9701" s="89" t="s">
        <v>82</v>
      </c>
      <c r="C9701" s="89" t="s">
        <v>47</v>
      </c>
      <c r="D9701" s="90">
        <v>44762</v>
      </c>
      <c r="AC9701" s="89">
        <v>263</v>
      </c>
      <c r="AI9701" s="89">
        <v>320</v>
      </c>
    </row>
    <row r="9702" spans="1:35" s="89" customFormat="1" x14ac:dyDescent="0.45">
      <c r="A9702" s="89" t="s">
        <v>81</v>
      </c>
      <c r="B9702" s="89" t="s">
        <v>82</v>
      </c>
      <c r="C9702" s="89" t="s">
        <v>47</v>
      </c>
      <c r="D9702" s="90">
        <v>44763</v>
      </c>
      <c r="AC9702" s="89">
        <v>263</v>
      </c>
      <c r="AI9702" s="89">
        <v>320</v>
      </c>
    </row>
    <row r="9703" spans="1:35" s="89" customFormat="1" x14ac:dyDescent="0.45">
      <c r="A9703" s="89" t="s">
        <v>81</v>
      </c>
      <c r="B9703" s="89" t="s">
        <v>82</v>
      </c>
      <c r="C9703" s="89" t="s">
        <v>47</v>
      </c>
      <c r="D9703" s="90">
        <v>44764</v>
      </c>
      <c r="AC9703" s="89">
        <v>263</v>
      </c>
      <c r="AI9703" s="89">
        <v>320</v>
      </c>
    </row>
    <row r="9704" spans="1:35" s="89" customFormat="1" x14ac:dyDescent="0.45">
      <c r="A9704" s="89" t="s">
        <v>81</v>
      </c>
      <c r="B9704" s="89" t="s">
        <v>82</v>
      </c>
      <c r="C9704" s="89" t="s">
        <v>47</v>
      </c>
      <c r="D9704" s="90">
        <v>44765</v>
      </c>
      <c r="AC9704" s="89">
        <v>263</v>
      </c>
      <c r="AI9704" s="89">
        <v>320</v>
      </c>
    </row>
    <row r="9705" spans="1:35" s="89" customFormat="1" x14ac:dyDescent="0.45">
      <c r="A9705" s="89" t="s">
        <v>81</v>
      </c>
      <c r="B9705" s="89" t="s">
        <v>82</v>
      </c>
      <c r="C9705" s="89" t="s">
        <v>47</v>
      </c>
      <c r="D9705" s="90">
        <v>44766</v>
      </c>
      <c r="AC9705" s="89">
        <v>263</v>
      </c>
      <c r="AI9705" s="89">
        <v>320</v>
      </c>
    </row>
    <row r="9706" spans="1:35" s="89" customFormat="1" x14ac:dyDescent="0.45">
      <c r="A9706" s="89" t="s">
        <v>81</v>
      </c>
      <c r="B9706" s="89" t="s">
        <v>82</v>
      </c>
      <c r="C9706" s="89" t="s">
        <v>47</v>
      </c>
      <c r="D9706" s="90">
        <v>44767</v>
      </c>
      <c r="AC9706" s="89">
        <v>263</v>
      </c>
      <c r="AI9706" s="89">
        <v>320</v>
      </c>
    </row>
    <row r="9707" spans="1:35" s="89" customFormat="1" x14ac:dyDescent="0.45">
      <c r="A9707" s="89" t="s">
        <v>81</v>
      </c>
      <c r="B9707" s="89" t="s">
        <v>82</v>
      </c>
      <c r="C9707" s="89" t="s">
        <v>47</v>
      </c>
      <c r="D9707" s="90">
        <v>44768</v>
      </c>
      <c r="AC9707" s="89">
        <v>263</v>
      </c>
      <c r="AI9707" s="89">
        <v>320</v>
      </c>
    </row>
    <row r="9708" spans="1:35" s="89" customFormat="1" x14ac:dyDescent="0.45">
      <c r="A9708" s="89" t="s">
        <v>81</v>
      </c>
      <c r="B9708" s="89" t="s">
        <v>82</v>
      </c>
      <c r="C9708" s="89" t="s">
        <v>47</v>
      </c>
      <c r="D9708" s="90">
        <v>44769</v>
      </c>
      <c r="AC9708" s="89">
        <v>263</v>
      </c>
      <c r="AI9708" s="89">
        <v>320</v>
      </c>
    </row>
    <row r="9709" spans="1:35" s="89" customFormat="1" x14ac:dyDescent="0.45">
      <c r="A9709" s="89" t="s">
        <v>81</v>
      </c>
      <c r="B9709" s="89" t="s">
        <v>82</v>
      </c>
      <c r="C9709" s="89" t="s">
        <v>47</v>
      </c>
      <c r="D9709" s="90">
        <v>44770</v>
      </c>
      <c r="AC9709" s="89">
        <v>263</v>
      </c>
      <c r="AI9709" s="89">
        <v>320</v>
      </c>
    </row>
    <row r="9710" spans="1:35" s="89" customFormat="1" x14ac:dyDescent="0.45">
      <c r="A9710" s="89" t="s">
        <v>81</v>
      </c>
      <c r="B9710" s="89" t="s">
        <v>82</v>
      </c>
      <c r="C9710" s="89" t="s">
        <v>47</v>
      </c>
      <c r="D9710" s="90">
        <v>44771</v>
      </c>
      <c r="AC9710" s="89">
        <v>263</v>
      </c>
      <c r="AI9710" s="89">
        <v>320</v>
      </c>
    </row>
    <row r="9711" spans="1:35" s="89" customFormat="1" x14ac:dyDescent="0.45">
      <c r="A9711" s="89" t="s">
        <v>81</v>
      </c>
      <c r="B9711" s="89" t="s">
        <v>82</v>
      </c>
      <c r="C9711" s="89" t="s">
        <v>47</v>
      </c>
      <c r="D9711" s="90">
        <v>44772</v>
      </c>
      <c r="AC9711" s="89">
        <v>263</v>
      </c>
      <c r="AI9711" s="89">
        <v>320</v>
      </c>
    </row>
    <row r="9712" spans="1:35" s="89" customFormat="1" x14ac:dyDescent="0.45">
      <c r="A9712" s="89" t="s">
        <v>81</v>
      </c>
      <c r="B9712" s="89" t="s">
        <v>82</v>
      </c>
      <c r="C9712" s="89" t="s">
        <v>47</v>
      </c>
      <c r="D9712" s="90">
        <v>44773</v>
      </c>
      <c r="AC9712" s="89">
        <v>263</v>
      </c>
      <c r="AI9712" s="89">
        <v>320</v>
      </c>
    </row>
    <row r="9713" spans="1:35" s="89" customFormat="1" x14ac:dyDescent="0.45">
      <c r="A9713" s="89" t="s">
        <v>81</v>
      </c>
      <c r="B9713" s="89" t="s">
        <v>82</v>
      </c>
      <c r="C9713" s="89" t="s">
        <v>47</v>
      </c>
      <c r="D9713" s="90">
        <v>44774</v>
      </c>
      <c r="AC9713" s="89">
        <v>263</v>
      </c>
      <c r="AI9713" s="89">
        <v>320</v>
      </c>
    </row>
    <row r="9714" spans="1:35" s="89" customFormat="1" x14ac:dyDescent="0.45">
      <c r="A9714" s="89" t="s">
        <v>81</v>
      </c>
      <c r="B9714" s="89" t="s">
        <v>82</v>
      </c>
      <c r="C9714" s="89" t="s">
        <v>47</v>
      </c>
      <c r="D9714" s="90">
        <v>44775</v>
      </c>
      <c r="AC9714" s="89">
        <v>263</v>
      </c>
      <c r="AI9714" s="89">
        <v>320</v>
      </c>
    </row>
    <row r="9715" spans="1:35" s="89" customFormat="1" x14ac:dyDescent="0.45">
      <c r="A9715" s="89" t="s">
        <v>81</v>
      </c>
      <c r="B9715" s="89" t="s">
        <v>82</v>
      </c>
      <c r="C9715" s="89" t="s">
        <v>47</v>
      </c>
      <c r="D9715" s="90">
        <v>44776</v>
      </c>
      <c r="AC9715" s="89">
        <v>263</v>
      </c>
      <c r="AI9715" s="89">
        <v>320</v>
      </c>
    </row>
    <row r="9716" spans="1:35" s="89" customFormat="1" x14ac:dyDescent="0.45">
      <c r="A9716" s="89" t="s">
        <v>81</v>
      </c>
      <c r="B9716" s="89" t="s">
        <v>82</v>
      </c>
      <c r="C9716" s="89" t="s">
        <v>47</v>
      </c>
      <c r="D9716" s="90">
        <v>44777</v>
      </c>
      <c r="AC9716" s="89">
        <v>263</v>
      </c>
      <c r="AI9716" s="89">
        <v>320</v>
      </c>
    </row>
    <row r="9717" spans="1:35" s="89" customFormat="1" x14ac:dyDescent="0.45">
      <c r="A9717" s="89" t="s">
        <v>81</v>
      </c>
      <c r="B9717" s="89" t="s">
        <v>82</v>
      </c>
      <c r="C9717" s="89" t="s">
        <v>47</v>
      </c>
      <c r="D9717" s="90">
        <v>44778</v>
      </c>
      <c r="AC9717" s="89">
        <v>263</v>
      </c>
      <c r="AI9717" s="89">
        <v>320</v>
      </c>
    </row>
    <row r="9718" spans="1:35" s="89" customFormat="1" x14ac:dyDescent="0.45">
      <c r="A9718" s="89" t="s">
        <v>81</v>
      </c>
      <c r="B9718" s="89" t="s">
        <v>82</v>
      </c>
      <c r="C9718" s="89" t="s">
        <v>47</v>
      </c>
      <c r="D9718" s="90">
        <v>44779</v>
      </c>
      <c r="AC9718" s="89">
        <v>263</v>
      </c>
      <c r="AI9718" s="89">
        <v>320</v>
      </c>
    </row>
    <row r="9719" spans="1:35" s="89" customFormat="1" x14ac:dyDescent="0.45">
      <c r="A9719" s="89" t="s">
        <v>81</v>
      </c>
      <c r="B9719" s="89" t="s">
        <v>82</v>
      </c>
      <c r="C9719" s="89" t="s">
        <v>47</v>
      </c>
      <c r="D9719" s="90">
        <v>44780</v>
      </c>
      <c r="AC9719" s="89">
        <v>263</v>
      </c>
      <c r="AI9719" s="89">
        <v>320</v>
      </c>
    </row>
    <row r="9720" spans="1:35" s="89" customFormat="1" x14ac:dyDescent="0.45">
      <c r="A9720" s="89" t="s">
        <v>81</v>
      </c>
      <c r="B9720" s="89" t="s">
        <v>82</v>
      </c>
      <c r="C9720" s="89" t="s">
        <v>47</v>
      </c>
      <c r="D9720" s="90">
        <v>44781</v>
      </c>
      <c r="AC9720" s="89">
        <v>263</v>
      </c>
      <c r="AI9720" s="89">
        <v>320</v>
      </c>
    </row>
    <row r="9721" spans="1:35" s="89" customFormat="1" x14ac:dyDescent="0.45">
      <c r="A9721" s="89" t="s">
        <v>81</v>
      </c>
      <c r="B9721" s="89" t="s">
        <v>82</v>
      </c>
      <c r="C9721" s="89" t="s">
        <v>47</v>
      </c>
      <c r="D9721" s="90">
        <v>44782</v>
      </c>
      <c r="AC9721" s="89">
        <v>263</v>
      </c>
      <c r="AI9721" s="89">
        <v>320</v>
      </c>
    </row>
    <row r="9722" spans="1:35" s="89" customFormat="1" x14ac:dyDescent="0.45">
      <c r="A9722" s="89" t="s">
        <v>81</v>
      </c>
      <c r="B9722" s="89" t="s">
        <v>82</v>
      </c>
      <c r="C9722" s="89" t="s">
        <v>47</v>
      </c>
      <c r="D9722" s="90">
        <v>44783</v>
      </c>
      <c r="AC9722" s="89">
        <v>263</v>
      </c>
      <c r="AI9722" s="89">
        <v>320</v>
      </c>
    </row>
    <row r="9723" spans="1:35" s="89" customFormat="1" x14ac:dyDescent="0.45">
      <c r="A9723" s="89" t="s">
        <v>81</v>
      </c>
      <c r="B9723" s="89" t="s">
        <v>82</v>
      </c>
      <c r="C9723" s="89" t="s">
        <v>47</v>
      </c>
      <c r="D9723" s="90">
        <v>44784</v>
      </c>
      <c r="AC9723" s="89">
        <v>263</v>
      </c>
      <c r="AI9723" s="89">
        <v>320</v>
      </c>
    </row>
    <row r="9724" spans="1:35" s="89" customFormat="1" x14ac:dyDescent="0.45">
      <c r="A9724" s="89" t="s">
        <v>81</v>
      </c>
      <c r="B9724" s="89" t="s">
        <v>82</v>
      </c>
      <c r="C9724" s="89" t="s">
        <v>47</v>
      </c>
      <c r="D9724" s="90">
        <v>44785</v>
      </c>
      <c r="AC9724" s="89">
        <v>263</v>
      </c>
      <c r="AI9724" s="89">
        <v>320</v>
      </c>
    </row>
    <row r="9725" spans="1:35" s="89" customFormat="1" x14ac:dyDescent="0.45">
      <c r="A9725" s="89" t="s">
        <v>81</v>
      </c>
      <c r="B9725" s="89" t="s">
        <v>82</v>
      </c>
      <c r="C9725" s="89" t="s">
        <v>47</v>
      </c>
      <c r="D9725" s="90">
        <v>44786</v>
      </c>
      <c r="AC9725" s="89">
        <v>263</v>
      </c>
      <c r="AI9725" s="89">
        <v>320</v>
      </c>
    </row>
    <row r="9726" spans="1:35" s="89" customFormat="1" x14ac:dyDescent="0.45">
      <c r="A9726" s="89" t="s">
        <v>81</v>
      </c>
      <c r="B9726" s="89" t="s">
        <v>82</v>
      </c>
      <c r="C9726" s="89" t="s">
        <v>47</v>
      </c>
      <c r="D9726" s="90">
        <v>44787</v>
      </c>
      <c r="AC9726" s="89">
        <v>263</v>
      </c>
      <c r="AI9726" s="89">
        <v>320</v>
      </c>
    </row>
    <row r="9727" spans="1:35" s="89" customFormat="1" x14ac:dyDescent="0.45">
      <c r="A9727" s="89" t="s">
        <v>81</v>
      </c>
      <c r="B9727" s="89" t="s">
        <v>82</v>
      </c>
      <c r="C9727" s="89" t="s">
        <v>47</v>
      </c>
      <c r="D9727" s="90">
        <v>44788</v>
      </c>
      <c r="AC9727" s="89">
        <v>263</v>
      </c>
      <c r="AI9727" s="89">
        <v>320</v>
      </c>
    </row>
    <row r="9728" spans="1:35" s="89" customFormat="1" x14ac:dyDescent="0.45">
      <c r="A9728" s="89" t="s">
        <v>81</v>
      </c>
      <c r="B9728" s="89" t="s">
        <v>82</v>
      </c>
      <c r="C9728" s="89" t="s">
        <v>47</v>
      </c>
      <c r="D9728" s="90">
        <v>44789</v>
      </c>
      <c r="AC9728" s="89">
        <v>263</v>
      </c>
      <c r="AI9728" s="89">
        <v>320</v>
      </c>
    </row>
    <row r="9729" spans="1:35" s="89" customFormat="1" x14ac:dyDescent="0.45">
      <c r="A9729" s="89" t="s">
        <v>81</v>
      </c>
      <c r="B9729" s="89" t="s">
        <v>82</v>
      </c>
      <c r="C9729" s="89" t="s">
        <v>47</v>
      </c>
      <c r="D9729" s="90">
        <v>44790</v>
      </c>
      <c r="AC9729" s="89">
        <v>263</v>
      </c>
      <c r="AI9729" s="89">
        <v>320</v>
      </c>
    </row>
    <row r="9730" spans="1:35" s="89" customFormat="1" x14ac:dyDescent="0.45">
      <c r="A9730" s="89" t="s">
        <v>81</v>
      </c>
      <c r="B9730" s="89" t="s">
        <v>82</v>
      </c>
      <c r="C9730" s="89" t="s">
        <v>47</v>
      </c>
      <c r="D9730" s="90">
        <v>44791</v>
      </c>
      <c r="AC9730" s="89">
        <v>263</v>
      </c>
      <c r="AI9730" s="89">
        <v>320</v>
      </c>
    </row>
    <row r="9731" spans="1:35" s="89" customFormat="1" x14ac:dyDescent="0.45">
      <c r="A9731" s="89" t="s">
        <v>81</v>
      </c>
      <c r="B9731" s="89" t="s">
        <v>82</v>
      </c>
      <c r="C9731" s="89" t="s">
        <v>47</v>
      </c>
      <c r="D9731" s="90">
        <v>44792</v>
      </c>
      <c r="AC9731" s="89">
        <v>263</v>
      </c>
      <c r="AI9731" s="89">
        <v>320</v>
      </c>
    </row>
    <row r="9732" spans="1:35" s="89" customFormat="1" x14ac:dyDescent="0.45">
      <c r="A9732" s="89" t="s">
        <v>81</v>
      </c>
      <c r="B9732" s="89" t="s">
        <v>82</v>
      </c>
      <c r="C9732" s="89" t="s">
        <v>47</v>
      </c>
      <c r="D9732" s="90">
        <v>44793</v>
      </c>
      <c r="AC9732" s="89">
        <v>263</v>
      </c>
      <c r="AI9732" s="89">
        <v>320</v>
      </c>
    </row>
    <row r="9733" spans="1:35" s="89" customFormat="1" x14ac:dyDescent="0.45">
      <c r="A9733" s="89" t="s">
        <v>81</v>
      </c>
      <c r="B9733" s="89" t="s">
        <v>82</v>
      </c>
      <c r="C9733" s="89" t="s">
        <v>47</v>
      </c>
      <c r="D9733" s="90">
        <v>44794</v>
      </c>
      <c r="AC9733" s="89">
        <v>263</v>
      </c>
      <c r="AI9733" s="89">
        <v>320</v>
      </c>
    </row>
    <row r="9734" spans="1:35" s="89" customFormat="1" x14ac:dyDescent="0.45">
      <c r="A9734" s="89" t="s">
        <v>81</v>
      </c>
      <c r="B9734" s="89" t="s">
        <v>82</v>
      </c>
      <c r="C9734" s="89" t="s">
        <v>47</v>
      </c>
      <c r="D9734" s="90">
        <v>44795</v>
      </c>
      <c r="AC9734" s="89">
        <v>263</v>
      </c>
      <c r="AI9734" s="89">
        <v>320</v>
      </c>
    </row>
    <row r="9735" spans="1:35" s="89" customFormat="1" x14ac:dyDescent="0.45">
      <c r="A9735" s="89" t="s">
        <v>81</v>
      </c>
      <c r="B9735" s="89" t="s">
        <v>82</v>
      </c>
      <c r="C9735" s="89" t="s">
        <v>47</v>
      </c>
      <c r="D9735" s="90">
        <v>44796</v>
      </c>
      <c r="AC9735" s="89">
        <v>263</v>
      </c>
      <c r="AI9735" s="89">
        <v>320</v>
      </c>
    </row>
    <row r="9736" spans="1:35" s="89" customFormat="1" x14ac:dyDescent="0.45">
      <c r="A9736" s="89" t="s">
        <v>81</v>
      </c>
      <c r="B9736" s="89" t="s">
        <v>82</v>
      </c>
      <c r="C9736" s="89" t="s">
        <v>47</v>
      </c>
      <c r="D9736" s="90">
        <v>44797</v>
      </c>
      <c r="AC9736" s="89">
        <v>263</v>
      </c>
      <c r="AI9736" s="89">
        <v>320</v>
      </c>
    </row>
    <row r="9737" spans="1:35" s="89" customFormat="1" x14ac:dyDescent="0.45">
      <c r="A9737" s="89" t="s">
        <v>81</v>
      </c>
      <c r="B9737" s="89" t="s">
        <v>82</v>
      </c>
      <c r="C9737" s="89" t="s">
        <v>47</v>
      </c>
      <c r="D9737" s="90">
        <v>44798</v>
      </c>
      <c r="AC9737" s="89">
        <v>263</v>
      </c>
      <c r="AI9737" s="89">
        <v>320</v>
      </c>
    </row>
    <row r="9738" spans="1:35" s="89" customFormat="1" x14ac:dyDescent="0.45">
      <c r="A9738" s="89" t="s">
        <v>81</v>
      </c>
      <c r="B9738" s="89" t="s">
        <v>82</v>
      </c>
      <c r="C9738" s="89" t="s">
        <v>47</v>
      </c>
      <c r="D9738" s="90">
        <v>44799</v>
      </c>
      <c r="AC9738" s="89">
        <v>263</v>
      </c>
      <c r="AI9738" s="89">
        <v>320</v>
      </c>
    </row>
    <row r="9739" spans="1:35" s="89" customFormat="1" x14ac:dyDescent="0.45">
      <c r="A9739" s="89" t="s">
        <v>81</v>
      </c>
      <c r="B9739" s="89" t="s">
        <v>82</v>
      </c>
      <c r="C9739" s="89" t="s">
        <v>47</v>
      </c>
      <c r="D9739" s="90">
        <v>44800</v>
      </c>
      <c r="AC9739" s="89">
        <v>263</v>
      </c>
      <c r="AI9739" s="89">
        <v>320</v>
      </c>
    </row>
    <row r="9740" spans="1:35" s="89" customFormat="1" x14ac:dyDescent="0.45">
      <c r="A9740" s="89" t="s">
        <v>81</v>
      </c>
      <c r="B9740" s="89" t="s">
        <v>82</v>
      </c>
      <c r="C9740" s="89" t="s">
        <v>47</v>
      </c>
      <c r="D9740" s="90">
        <v>44801</v>
      </c>
      <c r="AC9740" s="89">
        <v>263</v>
      </c>
      <c r="AI9740" s="89">
        <v>320</v>
      </c>
    </row>
    <row r="9741" spans="1:35" s="89" customFormat="1" x14ac:dyDescent="0.45">
      <c r="A9741" s="89" t="s">
        <v>81</v>
      </c>
      <c r="B9741" s="89" t="s">
        <v>82</v>
      </c>
      <c r="C9741" s="89" t="s">
        <v>47</v>
      </c>
      <c r="D9741" s="90">
        <v>44802</v>
      </c>
      <c r="AC9741" s="89">
        <v>263</v>
      </c>
      <c r="AI9741" s="89">
        <v>320</v>
      </c>
    </row>
    <row r="9742" spans="1:35" s="89" customFormat="1" x14ac:dyDescent="0.45">
      <c r="A9742" s="89" t="s">
        <v>81</v>
      </c>
      <c r="B9742" s="89" t="s">
        <v>82</v>
      </c>
      <c r="C9742" s="89" t="s">
        <v>47</v>
      </c>
      <c r="D9742" s="90">
        <v>44803</v>
      </c>
      <c r="AC9742" s="89">
        <v>263</v>
      </c>
      <c r="AI9742" s="89">
        <v>320</v>
      </c>
    </row>
    <row r="9743" spans="1:35" s="89" customFormat="1" x14ac:dyDescent="0.45">
      <c r="A9743" s="89" t="s">
        <v>81</v>
      </c>
      <c r="B9743" s="89" t="s">
        <v>82</v>
      </c>
      <c r="C9743" s="89" t="s">
        <v>47</v>
      </c>
      <c r="D9743" s="90">
        <v>44804</v>
      </c>
      <c r="AC9743" s="89">
        <v>263</v>
      </c>
      <c r="AI9743" s="89">
        <v>320</v>
      </c>
    </row>
    <row r="9744" spans="1:35" s="89" customFormat="1" x14ac:dyDescent="0.45">
      <c r="A9744" s="89" t="s">
        <v>81</v>
      </c>
      <c r="B9744" s="89" t="s">
        <v>82</v>
      </c>
      <c r="C9744" s="89" t="s">
        <v>47</v>
      </c>
      <c r="D9744" s="90">
        <v>44805</v>
      </c>
      <c r="AC9744" s="89">
        <v>263</v>
      </c>
      <c r="AI9744" s="89">
        <v>320</v>
      </c>
    </row>
    <row r="9745" spans="1:35" s="89" customFormat="1" x14ac:dyDescent="0.45">
      <c r="A9745" s="89" t="s">
        <v>81</v>
      </c>
      <c r="B9745" s="89" t="s">
        <v>82</v>
      </c>
      <c r="C9745" s="89" t="s">
        <v>47</v>
      </c>
      <c r="D9745" s="90">
        <v>44806</v>
      </c>
      <c r="AC9745" s="89">
        <v>263</v>
      </c>
      <c r="AI9745" s="89">
        <v>320</v>
      </c>
    </row>
    <row r="9746" spans="1:35" s="89" customFormat="1" x14ac:dyDescent="0.45">
      <c r="A9746" s="89" t="s">
        <v>81</v>
      </c>
      <c r="B9746" s="89" t="s">
        <v>82</v>
      </c>
      <c r="C9746" s="89" t="s">
        <v>47</v>
      </c>
      <c r="D9746" s="90">
        <v>44807</v>
      </c>
      <c r="AC9746" s="89">
        <v>263</v>
      </c>
      <c r="AI9746" s="89">
        <v>320</v>
      </c>
    </row>
    <row r="9747" spans="1:35" s="89" customFormat="1" x14ac:dyDescent="0.45">
      <c r="A9747" s="89" t="s">
        <v>81</v>
      </c>
      <c r="B9747" s="89" t="s">
        <v>82</v>
      </c>
      <c r="C9747" s="89" t="s">
        <v>47</v>
      </c>
      <c r="D9747" s="90">
        <v>44808</v>
      </c>
      <c r="AC9747" s="89">
        <v>263</v>
      </c>
      <c r="AI9747" s="89">
        <v>320</v>
      </c>
    </row>
    <row r="9748" spans="1:35" s="89" customFormat="1" x14ac:dyDescent="0.45">
      <c r="A9748" s="89" t="s">
        <v>81</v>
      </c>
      <c r="B9748" s="89" t="s">
        <v>82</v>
      </c>
      <c r="C9748" s="89" t="s">
        <v>47</v>
      </c>
      <c r="D9748" s="90">
        <v>44809</v>
      </c>
      <c r="AC9748" s="89">
        <v>263</v>
      </c>
      <c r="AI9748" s="89">
        <v>320</v>
      </c>
    </row>
    <row r="9749" spans="1:35" s="89" customFormat="1" x14ac:dyDescent="0.45">
      <c r="A9749" s="89" t="s">
        <v>81</v>
      </c>
      <c r="B9749" s="89" t="s">
        <v>82</v>
      </c>
      <c r="C9749" s="89" t="s">
        <v>47</v>
      </c>
      <c r="D9749" s="90">
        <v>44810</v>
      </c>
      <c r="AC9749" s="89">
        <v>263</v>
      </c>
      <c r="AI9749" s="89">
        <v>320</v>
      </c>
    </row>
    <row r="9750" spans="1:35" s="89" customFormat="1" x14ac:dyDescent="0.45">
      <c r="A9750" s="89" t="s">
        <v>81</v>
      </c>
      <c r="B9750" s="89" t="s">
        <v>82</v>
      </c>
      <c r="C9750" s="89" t="s">
        <v>47</v>
      </c>
      <c r="D9750" s="90">
        <v>44811</v>
      </c>
      <c r="AC9750" s="89">
        <v>263</v>
      </c>
      <c r="AI9750" s="89">
        <v>320</v>
      </c>
    </row>
    <row r="9751" spans="1:35" s="89" customFormat="1" x14ac:dyDescent="0.45">
      <c r="A9751" s="89" t="s">
        <v>81</v>
      </c>
      <c r="B9751" s="89" t="s">
        <v>82</v>
      </c>
      <c r="C9751" s="89" t="s">
        <v>47</v>
      </c>
      <c r="D9751" s="90">
        <v>44812</v>
      </c>
      <c r="AC9751" s="89">
        <v>263</v>
      </c>
      <c r="AI9751" s="89">
        <v>320</v>
      </c>
    </row>
    <row r="9752" spans="1:35" s="89" customFormat="1" x14ac:dyDescent="0.45">
      <c r="A9752" s="89" t="s">
        <v>81</v>
      </c>
      <c r="B9752" s="89" t="s">
        <v>82</v>
      </c>
      <c r="C9752" s="89" t="s">
        <v>47</v>
      </c>
      <c r="D9752" s="90">
        <v>44813</v>
      </c>
      <c r="AC9752" s="89">
        <v>263</v>
      </c>
      <c r="AI9752" s="89">
        <v>320</v>
      </c>
    </row>
    <row r="9753" spans="1:35" s="89" customFormat="1" x14ac:dyDescent="0.45">
      <c r="A9753" s="89" t="s">
        <v>81</v>
      </c>
      <c r="B9753" s="89" t="s">
        <v>82</v>
      </c>
      <c r="C9753" s="89" t="s">
        <v>47</v>
      </c>
      <c r="D9753" s="90">
        <v>44814</v>
      </c>
      <c r="AC9753" s="89">
        <v>263</v>
      </c>
      <c r="AI9753" s="89">
        <v>320</v>
      </c>
    </row>
    <row r="9754" spans="1:35" s="89" customFormat="1" x14ac:dyDescent="0.45">
      <c r="A9754" s="89" t="s">
        <v>81</v>
      </c>
      <c r="B9754" s="89" t="s">
        <v>82</v>
      </c>
      <c r="C9754" s="89" t="s">
        <v>47</v>
      </c>
      <c r="D9754" s="90">
        <v>44815</v>
      </c>
      <c r="AC9754" s="89">
        <v>263</v>
      </c>
      <c r="AI9754" s="89">
        <v>320</v>
      </c>
    </row>
    <row r="9755" spans="1:35" s="89" customFormat="1" x14ac:dyDescent="0.45">
      <c r="A9755" s="89" t="s">
        <v>81</v>
      </c>
      <c r="B9755" s="89" t="s">
        <v>82</v>
      </c>
      <c r="C9755" s="89" t="s">
        <v>47</v>
      </c>
      <c r="D9755" s="90">
        <v>44816</v>
      </c>
      <c r="AC9755" s="89">
        <v>263</v>
      </c>
      <c r="AI9755" s="89">
        <v>320</v>
      </c>
    </row>
    <row r="9756" spans="1:35" s="89" customFormat="1" x14ac:dyDescent="0.45">
      <c r="A9756" s="89" t="s">
        <v>81</v>
      </c>
      <c r="B9756" s="89" t="s">
        <v>82</v>
      </c>
      <c r="C9756" s="89" t="s">
        <v>47</v>
      </c>
      <c r="D9756" s="90">
        <v>44817</v>
      </c>
      <c r="AC9756" s="89">
        <v>263</v>
      </c>
      <c r="AI9756" s="89">
        <v>320</v>
      </c>
    </row>
    <row r="9757" spans="1:35" s="89" customFormat="1" x14ac:dyDescent="0.45">
      <c r="A9757" s="89" t="s">
        <v>81</v>
      </c>
      <c r="B9757" s="89" t="s">
        <v>82</v>
      </c>
      <c r="C9757" s="89" t="s">
        <v>47</v>
      </c>
      <c r="D9757" s="90">
        <v>44818</v>
      </c>
      <c r="AC9757" s="89">
        <v>263</v>
      </c>
      <c r="AI9757" s="89">
        <v>320</v>
      </c>
    </row>
    <row r="9758" spans="1:35" s="89" customFormat="1" x14ac:dyDescent="0.45">
      <c r="A9758" s="89" t="s">
        <v>81</v>
      </c>
      <c r="B9758" s="89" t="s">
        <v>82</v>
      </c>
      <c r="C9758" s="89" t="s">
        <v>47</v>
      </c>
      <c r="D9758" s="90">
        <v>44819</v>
      </c>
      <c r="AC9758" s="89">
        <v>263</v>
      </c>
      <c r="AI9758" s="89">
        <v>320</v>
      </c>
    </row>
    <row r="9759" spans="1:35" s="89" customFormat="1" x14ac:dyDescent="0.45">
      <c r="A9759" s="89" t="s">
        <v>81</v>
      </c>
      <c r="B9759" s="89" t="s">
        <v>82</v>
      </c>
      <c r="C9759" s="89" t="s">
        <v>47</v>
      </c>
      <c r="D9759" s="90">
        <v>44820</v>
      </c>
      <c r="AC9759" s="89">
        <v>263</v>
      </c>
      <c r="AI9759" s="89">
        <v>320</v>
      </c>
    </row>
    <row r="9760" spans="1:35" s="89" customFormat="1" x14ac:dyDescent="0.45">
      <c r="A9760" s="89" t="s">
        <v>81</v>
      </c>
      <c r="B9760" s="89" t="s">
        <v>82</v>
      </c>
      <c r="C9760" s="89" t="s">
        <v>47</v>
      </c>
      <c r="D9760" s="90">
        <v>44821</v>
      </c>
      <c r="AC9760" s="89">
        <v>263</v>
      </c>
      <c r="AI9760" s="89">
        <v>320</v>
      </c>
    </row>
    <row r="9761" spans="1:35" s="89" customFormat="1" x14ac:dyDescent="0.45">
      <c r="A9761" s="89" t="s">
        <v>81</v>
      </c>
      <c r="B9761" s="89" t="s">
        <v>82</v>
      </c>
      <c r="C9761" s="89" t="s">
        <v>47</v>
      </c>
      <c r="D9761" s="90">
        <v>44822</v>
      </c>
      <c r="AC9761" s="89">
        <v>263</v>
      </c>
      <c r="AI9761" s="89">
        <v>320</v>
      </c>
    </row>
    <row r="9762" spans="1:35" s="89" customFormat="1" x14ac:dyDescent="0.45">
      <c r="A9762" s="89" t="s">
        <v>81</v>
      </c>
      <c r="B9762" s="89" t="s">
        <v>82</v>
      </c>
      <c r="C9762" s="89" t="s">
        <v>47</v>
      </c>
      <c r="D9762" s="90">
        <v>44823</v>
      </c>
      <c r="AC9762" s="89">
        <v>263</v>
      </c>
      <c r="AI9762" s="89">
        <v>320</v>
      </c>
    </row>
    <row r="9763" spans="1:35" s="89" customFormat="1" x14ac:dyDescent="0.45">
      <c r="A9763" s="89" t="s">
        <v>81</v>
      </c>
      <c r="B9763" s="89" t="s">
        <v>82</v>
      </c>
      <c r="C9763" s="89" t="s">
        <v>47</v>
      </c>
      <c r="D9763" s="90">
        <v>44824</v>
      </c>
      <c r="AC9763" s="89">
        <v>263</v>
      </c>
      <c r="AI9763" s="89">
        <v>320</v>
      </c>
    </row>
    <row r="9764" spans="1:35" s="89" customFormat="1" x14ac:dyDescent="0.45">
      <c r="A9764" s="89" t="s">
        <v>81</v>
      </c>
      <c r="B9764" s="89" t="s">
        <v>82</v>
      </c>
      <c r="C9764" s="89" t="s">
        <v>47</v>
      </c>
      <c r="D9764" s="90">
        <v>44825</v>
      </c>
      <c r="AC9764" s="89">
        <v>263</v>
      </c>
      <c r="AI9764" s="89">
        <v>320</v>
      </c>
    </row>
    <row r="9765" spans="1:35" s="89" customFormat="1" x14ac:dyDescent="0.45">
      <c r="A9765" s="89" t="s">
        <v>81</v>
      </c>
      <c r="B9765" s="89" t="s">
        <v>82</v>
      </c>
      <c r="C9765" s="89" t="s">
        <v>47</v>
      </c>
      <c r="D9765" s="90">
        <v>44826</v>
      </c>
      <c r="AC9765" s="89">
        <v>263</v>
      </c>
      <c r="AI9765" s="89">
        <v>320</v>
      </c>
    </row>
    <row r="9766" spans="1:35" s="89" customFormat="1" x14ac:dyDescent="0.45">
      <c r="A9766" s="89" t="s">
        <v>81</v>
      </c>
      <c r="B9766" s="89" t="s">
        <v>82</v>
      </c>
      <c r="C9766" s="89" t="s">
        <v>47</v>
      </c>
      <c r="D9766" s="90">
        <v>44827</v>
      </c>
      <c r="AC9766" s="89">
        <v>263</v>
      </c>
      <c r="AI9766" s="89">
        <v>320</v>
      </c>
    </row>
    <row r="9767" spans="1:35" s="89" customFormat="1" x14ac:dyDescent="0.45">
      <c r="A9767" s="89" t="s">
        <v>81</v>
      </c>
      <c r="B9767" s="89" t="s">
        <v>82</v>
      </c>
      <c r="C9767" s="89" t="s">
        <v>47</v>
      </c>
      <c r="D9767" s="90">
        <v>44828</v>
      </c>
      <c r="AC9767" s="89">
        <v>263</v>
      </c>
      <c r="AI9767" s="89">
        <v>320</v>
      </c>
    </row>
    <row r="9768" spans="1:35" s="89" customFormat="1" x14ac:dyDescent="0.45">
      <c r="A9768" s="89" t="s">
        <v>81</v>
      </c>
      <c r="B9768" s="89" t="s">
        <v>82</v>
      </c>
      <c r="C9768" s="89" t="s">
        <v>47</v>
      </c>
      <c r="D9768" s="90">
        <v>44829</v>
      </c>
      <c r="AC9768" s="89">
        <v>263</v>
      </c>
      <c r="AI9768" s="89">
        <v>320</v>
      </c>
    </row>
    <row r="9769" spans="1:35" s="89" customFormat="1" x14ac:dyDescent="0.45">
      <c r="A9769" s="89" t="s">
        <v>81</v>
      </c>
      <c r="B9769" s="89" t="s">
        <v>82</v>
      </c>
      <c r="C9769" s="89" t="s">
        <v>47</v>
      </c>
      <c r="D9769" s="90">
        <v>44830</v>
      </c>
      <c r="AC9769" s="89">
        <v>263</v>
      </c>
      <c r="AI9769" s="89">
        <v>320</v>
      </c>
    </row>
    <row r="9770" spans="1:35" s="89" customFormat="1" x14ac:dyDescent="0.45">
      <c r="A9770" s="89" t="s">
        <v>81</v>
      </c>
      <c r="B9770" s="89" t="s">
        <v>82</v>
      </c>
      <c r="C9770" s="89" t="s">
        <v>47</v>
      </c>
      <c r="D9770" s="90">
        <v>44831</v>
      </c>
      <c r="AC9770" s="89">
        <v>263</v>
      </c>
      <c r="AI9770" s="89">
        <v>320</v>
      </c>
    </row>
    <row r="9771" spans="1:35" s="89" customFormat="1" x14ac:dyDescent="0.45">
      <c r="A9771" s="89" t="s">
        <v>81</v>
      </c>
      <c r="B9771" s="89" t="s">
        <v>82</v>
      </c>
      <c r="C9771" s="89" t="s">
        <v>47</v>
      </c>
      <c r="D9771" s="90">
        <v>44832</v>
      </c>
      <c r="AC9771" s="89">
        <v>263</v>
      </c>
      <c r="AI9771" s="89">
        <v>320</v>
      </c>
    </row>
    <row r="9772" spans="1:35" s="89" customFormat="1" x14ac:dyDescent="0.45">
      <c r="A9772" s="89" t="s">
        <v>81</v>
      </c>
      <c r="B9772" s="89" t="s">
        <v>82</v>
      </c>
      <c r="C9772" s="89" t="s">
        <v>47</v>
      </c>
      <c r="D9772" s="90">
        <v>44833</v>
      </c>
      <c r="AC9772" s="89">
        <v>263</v>
      </c>
      <c r="AI9772" s="89">
        <v>320</v>
      </c>
    </row>
    <row r="9773" spans="1:35" s="89" customFormat="1" x14ac:dyDescent="0.45">
      <c r="A9773" s="89" t="s">
        <v>81</v>
      </c>
      <c r="B9773" s="89" t="s">
        <v>82</v>
      </c>
      <c r="C9773" s="89" t="s">
        <v>47</v>
      </c>
      <c r="D9773" s="90">
        <v>44834</v>
      </c>
      <c r="AC9773" s="89">
        <v>263</v>
      </c>
      <c r="AI9773" s="89">
        <v>320</v>
      </c>
    </row>
    <row r="9774" spans="1:35" s="89" customFormat="1" x14ac:dyDescent="0.45">
      <c r="A9774" s="89" t="s">
        <v>81</v>
      </c>
      <c r="B9774" s="89" t="s">
        <v>82</v>
      </c>
      <c r="C9774" s="89" t="s">
        <v>47</v>
      </c>
      <c r="D9774" s="90">
        <v>44835</v>
      </c>
      <c r="AC9774" s="89">
        <v>263</v>
      </c>
      <c r="AI9774" s="89">
        <v>320</v>
      </c>
    </row>
    <row r="9775" spans="1:35" s="89" customFormat="1" x14ac:dyDescent="0.45">
      <c r="A9775" s="89" t="s">
        <v>81</v>
      </c>
      <c r="B9775" s="89" t="s">
        <v>82</v>
      </c>
      <c r="C9775" s="89" t="s">
        <v>47</v>
      </c>
      <c r="D9775" s="90">
        <v>44836</v>
      </c>
      <c r="AC9775" s="89">
        <v>263</v>
      </c>
      <c r="AI9775" s="89">
        <v>320</v>
      </c>
    </row>
    <row r="9776" spans="1:35" s="89" customFormat="1" x14ac:dyDescent="0.45">
      <c r="A9776" s="89" t="s">
        <v>81</v>
      </c>
      <c r="B9776" s="89" t="s">
        <v>82</v>
      </c>
      <c r="C9776" s="89" t="s">
        <v>47</v>
      </c>
      <c r="D9776" s="90">
        <v>44837</v>
      </c>
      <c r="AC9776" s="89">
        <v>263</v>
      </c>
      <c r="AI9776" s="89">
        <v>320</v>
      </c>
    </row>
    <row r="9777" spans="1:35" s="89" customFormat="1" x14ac:dyDescent="0.45">
      <c r="A9777" s="89" t="s">
        <v>81</v>
      </c>
      <c r="B9777" s="89" t="s">
        <v>82</v>
      </c>
      <c r="C9777" s="89" t="s">
        <v>47</v>
      </c>
      <c r="D9777" s="90">
        <v>44838</v>
      </c>
      <c r="AC9777" s="89">
        <v>263</v>
      </c>
      <c r="AI9777" s="89">
        <v>320</v>
      </c>
    </row>
    <row r="9778" spans="1:35" s="89" customFormat="1" x14ac:dyDescent="0.45">
      <c r="A9778" s="89" t="s">
        <v>81</v>
      </c>
      <c r="B9778" s="89" t="s">
        <v>82</v>
      </c>
      <c r="C9778" s="89" t="s">
        <v>47</v>
      </c>
      <c r="D9778" s="90">
        <v>44839</v>
      </c>
      <c r="AC9778" s="89">
        <v>263</v>
      </c>
      <c r="AI9778" s="89">
        <v>320</v>
      </c>
    </row>
    <row r="9779" spans="1:35" s="89" customFormat="1" x14ac:dyDescent="0.45">
      <c r="A9779" s="89" t="s">
        <v>81</v>
      </c>
      <c r="B9779" s="89" t="s">
        <v>82</v>
      </c>
      <c r="C9779" s="89" t="s">
        <v>47</v>
      </c>
      <c r="D9779" s="90">
        <v>44840</v>
      </c>
      <c r="AC9779" s="89">
        <v>263</v>
      </c>
      <c r="AI9779" s="89">
        <v>320</v>
      </c>
    </row>
    <row r="9780" spans="1:35" s="89" customFormat="1" x14ac:dyDescent="0.45">
      <c r="A9780" s="89" t="s">
        <v>81</v>
      </c>
      <c r="B9780" s="89" t="s">
        <v>82</v>
      </c>
      <c r="C9780" s="89" t="s">
        <v>47</v>
      </c>
      <c r="D9780" s="90">
        <v>44841</v>
      </c>
      <c r="AC9780" s="89">
        <v>263</v>
      </c>
      <c r="AI9780" s="89">
        <v>320</v>
      </c>
    </row>
    <row r="9781" spans="1:35" s="89" customFormat="1" x14ac:dyDescent="0.45">
      <c r="A9781" s="89" t="s">
        <v>81</v>
      </c>
      <c r="B9781" s="89" t="s">
        <v>82</v>
      </c>
      <c r="C9781" s="89" t="s">
        <v>47</v>
      </c>
      <c r="D9781" s="90">
        <v>44842</v>
      </c>
      <c r="AC9781" s="89">
        <v>263</v>
      </c>
      <c r="AI9781" s="89">
        <v>320</v>
      </c>
    </row>
    <row r="9782" spans="1:35" s="89" customFormat="1" x14ac:dyDescent="0.45">
      <c r="A9782" s="89" t="s">
        <v>81</v>
      </c>
      <c r="B9782" s="89" t="s">
        <v>82</v>
      </c>
      <c r="C9782" s="89" t="s">
        <v>47</v>
      </c>
      <c r="D9782" s="90">
        <v>44843</v>
      </c>
      <c r="AC9782" s="89">
        <v>263</v>
      </c>
      <c r="AI9782" s="89">
        <v>320</v>
      </c>
    </row>
    <row r="9783" spans="1:35" s="89" customFormat="1" x14ac:dyDescent="0.45">
      <c r="A9783" s="89" t="s">
        <v>81</v>
      </c>
      <c r="B9783" s="89" t="s">
        <v>82</v>
      </c>
      <c r="C9783" s="89" t="s">
        <v>47</v>
      </c>
      <c r="D9783" s="90">
        <v>44844</v>
      </c>
      <c r="AC9783" s="89">
        <v>263</v>
      </c>
      <c r="AI9783" s="89">
        <v>320</v>
      </c>
    </row>
    <row r="9784" spans="1:35" s="89" customFormat="1" x14ac:dyDescent="0.45">
      <c r="A9784" s="89" t="s">
        <v>81</v>
      </c>
      <c r="B9784" s="89" t="s">
        <v>82</v>
      </c>
      <c r="C9784" s="89" t="s">
        <v>47</v>
      </c>
      <c r="D9784" s="90">
        <v>44845</v>
      </c>
      <c r="AC9784" s="89">
        <v>263</v>
      </c>
      <c r="AI9784" s="89">
        <v>320</v>
      </c>
    </row>
    <row r="9785" spans="1:35" s="89" customFormat="1" x14ac:dyDescent="0.45">
      <c r="A9785" s="89" t="s">
        <v>81</v>
      </c>
      <c r="B9785" s="89" t="s">
        <v>82</v>
      </c>
      <c r="C9785" s="89" t="s">
        <v>47</v>
      </c>
      <c r="D9785" s="90">
        <v>44846</v>
      </c>
      <c r="AC9785" s="89">
        <v>263</v>
      </c>
      <c r="AI9785" s="89">
        <v>320</v>
      </c>
    </row>
    <row r="9786" spans="1:35" s="89" customFormat="1" x14ac:dyDescent="0.45">
      <c r="A9786" s="89" t="s">
        <v>81</v>
      </c>
      <c r="B9786" s="89" t="s">
        <v>82</v>
      </c>
      <c r="C9786" s="89" t="s">
        <v>47</v>
      </c>
      <c r="D9786" s="90">
        <v>44847</v>
      </c>
      <c r="AC9786" s="89">
        <v>263</v>
      </c>
      <c r="AI9786" s="89">
        <v>320</v>
      </c>
    </row>
    <row r="9787" spans="1:35" s="89" customFormat="1" x14ac:dyDescent="0.45">
      <c r="A9787" s="89" t="s">
        <v>81</v>
      </c>
      <c r="B9787" s="89" t="s">
        <v>82</v>
      </c>
      <c r="C9787" s="89" t="s">
        <v>47</v>
      </c>
      <c r="D9787" s="90">
        <v>44848</v>
      </c>
      <c r="AC9787" s="89">
        <v>263</v>
      </c>
      <c r="AI9787" s="89">
        <v>320</v>
      </c>
    </row>
    <row r="9788" spans="1:35" s="89" customFormat="1" x14ac:dyDescent="0.45">
      <c r="A9788" s="89" t="s">
        <v>81</v>
      </c>
      <c r="B9788" s="89" t="s">
        <v>82</v>
      </c>
      <c r="C9788" s="89" t="s">
        <v>47</v>
      </c>
      <c r="D9788" s="90">
        <v>44849</v>
      </c>
      <c r="AC9788" s="89">
        <v>263</v>
      </c>
      <c r="AI9788" s="89">
        <v>320</v>
      </c>
    </row>
    <row r="9789" spans="1:35" s="89" customFormat="1" x14ac:dyDescent="0.45">
      <c r="A9789" s="89" t="s">
        <v>81</v>
      </c>
      <c r="B9789" s="89" t="s">
        <v>82</v>
      </c>
      <c r="C9789" s="89" t="s">
        <v>47</v>
      </c>
      <c r="D9789" s="90">
        <v>44850</v>
      </c>
      <c r="AC9789" s="89">
        <v>263</v>
      </c>
      <c r="AI9789" s="89">
        <v>320</v>
      </c>
    </row>
    <row r="9790" spans="1:35" s="89" customFormat="1" x14ac:dyDescent="0.45">
      <c r="A9790" s="89" t="s">
        <v>81</v>
      </c>
      <c r="B9790" s="89" t="s">
        <v>82</v>
      </c>
      <c r="C9790" s="89" t="s">
        <v>47</v>
      </c>
      <c r="D9790" s="90">
        <v>44851</v>
      </c>
      <c r="AC9790" s="89">
        <v>263</v>
      </c>
      <c r="AI9790" s="89">
        <v>320</v>
      </c>
    </row>
    <row r="9791" spans="1:35" s="89" customFormat="1" x14ac:dyDescent="0.45">
      <c r="A9791" s="89" t="s">
        <v>81</v>
      </c>
      <c r="B9791" s="89" t="s">
        <v>82</v>
      </c>
      <c r="C9791" s="89" t="s">
        <v>47</v>
      </c>
      <c r="D9791" s="90">
        <v>44852</v>
      </c>
      <c r="AC9791" s="89">
        <v>263</v>
      </c>
      <c r="AI9791" s="89">
        <v>320</v>
      </c>
    </row>
    <row r="9792" spans="1:35" s="89" customFormat="1" x14ac:dyDescent="0.45">
      <c r="A9792" s="89" t="s">
        <v>81</v>
      </c>
      <c r="B9792" s="89" t="s">
        <v>82</v>
      </c>
      <c r="C9792" s="89" t="s">
        <v>47</v>
      </c>
      <c r="D9792" s="90">
        <v>44853</v>
      </c>
      <c r="AC9792" s="89">
        <v>263</v>
      </c>
      <c r="AI9792" s="89">
        <v>320</v>
      </c>
    </row>
    <row r="9793" spans="1:35" s="89" customFormat="1" x14ac:dyDescent="0.45">
      <c r="A9793" s="89" t="s">
        <v>81</v>
      </c>
      <c r="B9793" s="89" t="s">
        <v>82</v>
      </c>
      <c r="C9793" s="89" t="s">
        <v>47</v>
      </c>
      <c r="D9793" s="90">
        <v>44854</v>
      </c>
      <c r="AC9793" s="89">
        <v>263</v>
      </c>
      <c r="AI9793" s="89">
        <v>320</v>
      </c>
    </row>
    <row r="9794" spans="1:35" s="89" customFormat="1" x14ac:dyDescent="0.45">
      <c r="A9794" s="89" t="s">
        <v>81</v>
      </c>
      <c r="B9794" s="89" t="s">
        <v>82</v>
      </c>
      <c r="C9794" s="89" t="s">
        <v>47</v>
      </c>
      <c r="D9794" s="90">
        <v>44855</v>
      </c>
      <c r="AC9794" s="89">
        <v>263</v>
      </c>
      <c r="AI9794" s="89">
        <v>320</v>
      </c>
    </row>
    <row r="9795" spans="1:35" s="89" customFormat="1" x14ac:dyDescent="0.45">
      <c r="A9795" s="89" t="s">
        <v>81</v>
      </c>
      <c r="B9795" s="89" t="s">
        <v>82</v>
      </c>
      <c r="C9795" s="89" t="s">
        <v>47</v>
      </c>
      <c r="D9795" s="90">
        <v>44856</v>
      </c>
      <c r="AC9795" s="89">
        <v>263</v>
      </c>
      <c r="AI9795" s="89">
        <v>320</v>
      </c>
    </row>
    <row r="9796" spans="1:35" s="89" customFormat="1" x14ac:dyDescent="0.45">
      <c r="A9796" s="89" t="s">
        <v>81</v>
      </c>
      <c r="B9796" s="89" t="s">
        <v>82</v>
      </c>
      <c r="C9796" s="89" t="s">
        <v>47</v>
      </c>
      <c r="D9796" s="90">
        <v>44857</v>
      </c>
      <c r="AC9796" s="89">
        <v>263</v>
      </c>
      <c r="AI9796" s="89">
        <v>320</v>
      </c>
    </row>
    <row r="9797" spans="1:35" s="89" customFormat="1" x14ac:dyDescent="0.45">
      <c r="A9797" s="89" t="s">
        <v>81</v>
      </c>
      <c r="B9797" s="89" t="s">
        <v>82</v>
      </c>
      <c r="C9797" s="89" t="s">
        <v>47</v>
      </c>
      <c r="D9797" s="90">
        <v>44858</v>
      </c>
      <c r="AC9797" s="89">
        <v>263</v>
      </c>
      <c r="AI9797" s="89">
        <v>320</v>
      </c>
    </row>
    <row r="9798" spans="1:35" s="89" customFormat="1" x14ac:dyDescent="0.45">
      <c r="A9798" s="89" t="s">
        <v>81</v>
      </c>
      <c r="B9798" s="89" t="s">
        <v>82</v>
      </c>
      <c r="C9798" s="89" t="s">
        <v>47</v>
      </c>
      <c r="D9798" s="90">
        <v>44859</v>
      </c>
      <c r="AC9798" s="89">
        <v>263</v>
      </c>
      <c r="AI9798" s="89">
        <v>320</v>
      </c>
    </row>
    <row r="9799" spans="1:35" s="89" customFormat="1" x14ac:dyDescent="0.45">
      <c r="A9799" s="89" t="s">
        <v>81</v>
      </c>
      <c r="B9799" s="89" t="s">
        <v>82</v>
      </c>
      <c r="C9799" s="89" t="s">
        <v>47</v>
      </c>
      <c r="D9799" s="90">
        <v>44860</v>
      </c>
      <c r="AC9799" s="89">
        <v>263</v>
      </c>
      <c r="AI9799" s="89">
        <v>320</v>
      </c>
    </row>
    <row r="9800" spans="1:35" s="89" customFormat="1" x14ac:dyDescent="0.45">
      <c r="A9800" s="89" t="s">
        <v>81</v>
      </c>
      <c r="B9800" s="89" t="s">
        <v>82</v>
      </c>
      <c r="C9800" s="89" t="s">
        <v>47</v>
      </c>
      <c r="D9800" s="90">
        <v>44861</v>
      </c>
      <c r="AC9800" s="89">
        <v>263</v>
      </c>
      <c r="AI9800" s="89">
        <v>320</v>
      </c>
    </row>
    <row r="9801" spans="1:35" s="89" customFormat="1" x14ac:dyDescent="0.45">
      <c r="A9801" s="89" t="s">
        <v>81</v>
      </c>
      <c r="B9801" s="89" t="s">
        <v>82</v>
      </c>
      <c r="C9801" s="89" t="s">
        <v>47</v>
      </c>
      <c r="D9801" s="90">
        <v>44862</v>
      </c>
      <c r="AC9801" s="89">
        <v>263</v>
      </c>
      <c r="AI9801" s="89">
        <v>320</v>
      </c>
    </row>
    <row r="9802" spans="1:35" s="89" customFormat="1" x14ac:dyDescent="0.45">
      <c r="A9802" s="89" t="s">
        <v>81</v>
      </c>
      <c r="B9802" s="89" t="s">
        <v>82</v>
      </c>
      <c r="C9802" s="89" t="s">
        <v>47</v>
      </c>
      <c r="D9802" s="90">
        <v>44863</v>
      </c>
      <c r="AC9802" s="89">
        <v>263</v>
      </c>
      <c r="AI9802" s="89">
        <v>320</v>
      </c>
    </row>
    <row r="9803" spans="1:35" s="89" customFormat="1" x14ac:dyDescent="0.45">
      <c r="A9803" s="89" t="s">
        <v>81</v>
      </c>
      <c r="B9803" s="89" t="s">
        <v>82</v>
      </c>
      <c r="C9803" s="89" t="s">
        <v>47</v>
      </c>
      <c r="D9803" s="90">
        <v>44864</v>
      </c>
      <c r="AC9803" s="89">
        <v>263</v>
      </c>
      <c r="AI9803" s="89">
        <v>320</v>
      </c>
    </row>
    <row r="9804" spans="1:35" s="89" customFormat="1" x14ac:dyDescent="0.45">
      <c r="A9804" s="89" t="s">
        <v>81</v>
      </c>
      <c r="B9804" s="89" t="s">
        <v>82</v>
      </c>
      <c r="C9804" s="89" t="s">
        <v>47</v>
      </c>
      <c r="D9804" s="90">
        <v>44865</v>
      </c>
      <c r="AC9804" s="89">
        <v>263</v>
      </c>
      <c r="AI9804" s="89">
        <v>320</v>
      </c>
    </row>
    <row r="9805" spans="1:35" s="89" customFormat="1" x14ac:dyDescent="0.45">
      <c r="A9805" s="89" t="s">
        <v>81</v>
      </c>
      <c r="B9805" s="89" t="s">
        <v>82</v>
      </c>
      <c r="C9805" s="89" t="s">
        <v>47</v>
      </c>
      <c r="D9805" s="90">
        <v>44866</v>
      </c>
      <c r="AC9805" s="89">
        <v>263</v>
      </c>
      <c r="AI9805" s="89">
        <v>320</v>
      </c>
    </row>
    <row r="9806" spans="1:35" s="89" customFormat="1" x14ac:dyDescent="0.45">
      <c r="A9806" s="89" t="s">
        <v>81</v>
      </c>
      <c r="B9806" s="89" t="s">
        <v>82</v>
      </c>
      <c r="C9806" s="89" t="s">
        <v>47</v>
      </c>
      <c r="D9806" s="90">
        <v>44867</v>
      </c>
      <c r="AC9806" s="89">
        <v>263</v>
      </c>
      <c r="AI9806" s="89">
        <v>320</v>
      </c>
    </row>
    <row r="9807" spans="1:35" s="89" customFormat="1" x14ac:dyDescent="0.45">
      <c r="A9807" s="89" t="s">
        <v>81</v>
      </c>
      <c r="B9807" s="89" t="s">
        <v>82</v>
      </c>
      <c r="C9807" s="89" t="s">
        <v>47</v>
      </c>
      <c r="D9807" s="90">
        <v>44868</v>
      </c>
      <c r="AC9807" s="89">
        <v>263</v>
      </c>
      <c r="AI9807" s="89">
        <v>320</v>
      </c>
    </row>
    <row r="9808" spans="1:35" s="89" customFormat="1" x14ac:dyDescent="0.45">
      <c r="A9808" s="89" t="s">
        <v>81</v>
      </c>
      <c r="B9808" s="89" t="s">
        <v>82</v>
      </c>
      <c r="C9808" s="89" t="s">
        <v>47</v>
      </c>
      <c r="D9808" s="90">
        <v>44869</v>
      </c>
      <c r="AC9808" s="89">
        <v>263</v>
      </c>
      <c r="AI9808" s="89">
        <v>320</v>
      </c>
    </row>
    <row r="9809" spans="1:35" s="89" customFormat="1" x14ac:dyDescent="0.45">
      <c r="A9809" s="89" t="s">
        <v>81</v>
      </c>
      <c r="B9809" s="89" t="s">
        <v>82</v>
      </c>
      <c r="C9809" s="89" t="s">
        <v>47</v>
      </c>
      <c r="D9809" s="90">
        <v>44870</v>
      </c>
      <c r="AC9809" s="89">
        <v>263</v>
      </c>
      <c r="AI9809" s="89">
        <v>320</v>
      </c>
    </row>
    <row r="9810" spans="1:35" s="89" customFormat="1" x14ac:dyDescent="0.45">
      <c r="A9810" s="89" t="s">
        <v>81</v>
      </c>
      <c r="B9810" s="89" t="s">
        <v>82</v>
      </c>
      <c r="C9810" s="89" t="s">
        <v>47</v>
      </c>
      <c r="D9810" s="90">
        <v>44871</v>
      </c>
      <c r="AC9810" s="89">
        <v>263</v>
      </c>
      <c r="AI9810" s="89">
        <v>320</v>
      </c>
    </row>
    <row r="9811" spans="1:35" s="89" customFormat="1" x14ac:dyDescent="0.45">
      <c r="A9811" s="89" t="s">
        <v>81</v>
      </c>
      <c r="B9811" s="89" t="s">
        <v>82</v>
      </c>
      <c r="C9811" s="89" t="s">
        <v>47</v>
      </c>
      <c r="D9811" s="90">
        <v>44872</v>
      </c>
      <c r="AC9811" s="89">
        <v>263</v>
      </c>
      <c r="AI9811" s="89">
        <v>320</v>
      </c>
    </row>
    <row r="9812" spans="1:35" s="89" customFormat="1" x14ac:dyDescent="0.45">
      <c r="A9812" s="89" t="s">
        <v>81</v>
      </c>
      <c r="B9812" s="89" t="s">
        <v>82</v>
      </c>
      <c r="C9812" s="89" t="s">
        <v>47</v>
      </c>
      <c r="D9812" s="90">
        <v>44873</v>
      </c>
      <c r="AC9812" s="89">
        <v>263</v>
      </c>
      <c r="AI9812" s="89">
        <v>320</v>
      </c>
    </row>
    <row r="9813" spans="1:35" s="89" customFormat="1" x14ac:dyDescent="0.45">
      <c r="A9813" s="89" t="s">
        <v>81</v>
      </c>
      <c r="B9813" s="89" t="s">
        <v>82</v>
      </c>
      <c r="C9813" s="89" t="s">
        <v>47</v>
      </c>
      <c r="D9813" s="90">
        <v>44874</v>
      </c>
      <c r="AC9813" s="89">
        <v>263</v>
      </c>
      <c r="AI9813" s="89">
        <v>320</v>
      </c>
    </row>
    <row r="9814" spans="1:35" s="89" customFormat="1" x14ac:dyDescent="0.45">
      <c r="A9814" s="89" t="s">
        <v>81</v>
      </c>
      <c r="B9814" s="89" t="s">
        <v>82</v>
      </c>
      <c r="C9814" s="89" t="s">
        <v>47</v>
      </c>
      <c r="D9814" s="90">
        <v>44875</v>
      </c>
      <c r="AC9814" s="89">
        <v>263</v>
      </c>
      <c r="AI9814" s="89">
        <v>320</v>
      </c>
    </row>
    <row r="9815" spans="1:35" s="89" customFormat="1" x14ac:dyDescent="0.45">
      <c r="A9815" s="89" t="s">
        <v>81</v>
      </c>
      <c r="B9815" s="89" t="s">
        <v>82</v>
      </c>
      <c r="C9815" s="89" t="s">
        <v>47</v>
      </c>
      <c r="D9815" s="90">
        <v>44876</v>
      </c>
      <c r="AC9815" s="89">
        <v>263</v>
      </c>
      <c r="AI9815" s="89">
        <v>320</v>
      </c>
    </row>
    <row r="9816" spans="1:35" s="89" customFormat="1" x14ac:dyDescent="0.45">
      <c r="A9816" s="89" t="s">
        <v>81</v>
      </c>
      <c r="B9816" s="89" t="s">
        <v>82</v>
      </c>
      <c r="C9816" s="89" t="s">
        <v>47</v>
      </c>
      <c r="D9816" s="90">
        <v>44877</v>
      </c>
      <c r="AC9816" s="89">
        <v>263</v>
      </c>
      <c r="AI9816" s="89">
        <v>320</v>
      </c>
    </row>
    <row r="9817" spans="1:35" s="89" customFormat="1" x14ac:dyDescent="0.45">
      <c r="A9817" s="89" t="s">
        <v>81</v>
      </c>
      <c r="B9817" s="89" t="s">
        <v>82</v>
      </c>
      <c r="C9817" s="89" t="s">
        <v>47</v>
      </c>
      <c r="D9817" s="90">
        <v>44878</v>
      </c>
      <c r="AC9817" s="89">
        <v>263</v>
      </c>
      <c r="AI9817" s="89">
        <v>320</v>
      </c>
    </row>
    <row r="9818" spans="1:35" s="89" customFormat="1" x14ac:dyDescent="0.45">
      <c r="A9818" s="89" t="s">
        <v>81</v>
      </c>
      <c r="B9818" s="89" t="s">
        <v>82</v>
      </c>
      <c r="C9818" s="89" t="s">
        <v>47</v>
      </c>
      <c r="D9818" s="90">
        <v>44879</v>
      </c>
      <c r="AC9818" s="89">
        <v>263</v>
      </c>
      <c r="AI9818" s="89">
        <v>320</v>
      </c>
    </row>
    <row r="9819" spans="1:35" s="89" customFormat="1" x14ac:dyDescent="0.45">
      <c r="A9819" s="89" t="s">
        <v>81</v>
      </c>
      <c r="B9819" s="89" t="s">
        <v>82</v>
      </c>
      <c r="C9819" s="89" t="s">
        <v>47</v>
      </c>
      <c r="D9819" s="90">
        <v>44880</v>
      </c>
      <c r="AC9819" s="89">
        <v>263</v>
      </c>
      <c r="AI9819" s="89">
        <v>320</v>
      </c>
    </row>
    <row r="9820" spans="1:35" s="89" customFormat="1" x14ac:dyDescent="0.45">
      <c r="A9820" s="89" t="s">
        <v>81</v>
      </c>
      <c r="B9820" s="89" t="s">
        <v>82</v>
      </c>
      <c r="C9820" s="89" t="s">
        <v>47</v>
      </c>
      <c r="D9820" s="90">
        <v>44881</v>
      </c>
      <c r="AC9820" s="89">
        <v>263</v>
      </c>
      <c r="AI9820" s="89">
        <v>320</v>
      </c>
    </row>
    <row r="9821" spans="1:35" s="89" customFormat="1" x14ac:dyDescent="0.45">
      <c r="A9821" s="89" t="s">
        <v>81</v>
      </c>
      <c r="B9821" s="89" t="s">
        <v>82</v>
      </c>
      <c r="C9821" s="89" t="s">
        <v>47</v>
      </c>
      <c r="D9821" s="90">
        <v>44882</v>
      </c>
      <c r="AC9821" s="89">
        <v>263</v>
      </c>
      <c r="AI9821" s="89">
        <v>320</v>
      </c>
    </row>
    <row r="9822" spans="1:35" s="89" customFormat="1" x14ac:dyDescent="0.45">
      <c r="A9822" s="89" t="s">
        <v>81</v>
      </c>
      <c r="B9822" s="89" t="s">
        <v>82</v>
      </c>
      <c r="C9822" s="89" t="s">
        <v>47</v>
      </c>
      <c r="D9822" s="90">
        <v>44883</v>
      </c>
      <c r="AC9822" s="89">
        <v>263</v>
      </c>
      <c r="AI9822" s="89">
        <v>320</v>
      </c>
    </row>
    <row r="9823" spans="1:35" s="89" customFormat="1" x14ac:dyDescent="0.45">
      <c r="A9823" s="89" t="s">
        <v>81</v>
      </c>
      <c r="B9823" s="89" t="s">
        <v>82</v>
      </c>
      <c r="C9823" s="89" t="s">
        <v>47</v>
      </c>
      <c r="D9823" s="90">
        <v>44884</v>
      </c>
      <c r="AC9823" s="89">
        <v>263</v>
      </c>
      <c r="AI9823" s="89">
        <v>320</v>
      </c>
    </row>
    <row r="9824" spans="1:35" s="89" customFormat="1" x14ac:dyDescent="0.45">
      <c r="A9824" s="89" t="s">
        <v>81</v>
      </c>
      <c r="B9824" s="89" t="s">
        <v>82</v>
      </c>
      <c r="C9824" s="89" t="s">
        <v>47</v>
      </c>
      <c r="D9824" s="90">
        <v>44885</v>
      </c>
      <c r="AC9824" s="89">
        <v>263</v>
      </c>
      <c r="AI9824" s="89">
        <v>320</v>
      </c>
    </row>
    <row r="9825" spans="1:35" s="89" customFormat="1" x14ac:dyDescent="0.45">
      <c r="A9825" s="89" t="s">
        <v>81</v>
      </c>
      <c r="B9825" s="89" t="s">
        <v>82</v>
      </c>
      <c r="C9825" s="89" t="s">
        <v>47</v>
      </c>
      <c r="D9825" s="90">
        <v>44886</v>
      </c>
      <c r="AC9825" s="89">
        <v>263</v>
      </c>
      <c r="AI9825" s="89">
        <v>320</v>
      </c>
    </row>
    <row r="9826" spans="1:35" s="89" customFormat="1" x14ac:dyDescent="0.45">
      <c r="A9826" s="89" t="s">
        <v>81</v>
      </c>
      <c r="B9826" s="89" t="s">
        <v>82</v>
      </c>
      <c r="C9826" s="89" t="s">
        <v>47</v>
      </c>
      <c r="D9826" s="90">
        <v>44887</v>
      </c>
      <c r="AC9826" s="89">
        <v>263</v>
      </c>
      <c r="AI9826" s="89">
        <v>320</v>
      </c>
    </row>
    <row r="9827" spans="1:35" s="89" customFormat="1" x14ac:dyDescent="0.45">
      <c r="A9827" s="89" t="s">
        <v>81</v>
      </c>
      <c r="B9827" s="89" t="s">
        <v>82</v>
      </c>
      <c r="C9827" s="89" t="s">
        <v>47</v>
      </c>
      <c r="D9827" s="90">
        <v>44888</v>
      </c>
      <c r="AC9827" s="89">
        <v>263</v>
      </c>
      <c r="AI9827" s="89">
        <v>320</v>
      </c>
    </row>
    <row r="9828" spans="1:35" s="89" customFormat="1" x14ac:dyDescent="0.45">
      <c r="A9828" s="89" t="s">
        <v>81</v>
      </c>
      <c r="B9828" s="89" t="s">
        <v>82</v>
      </c>
      <c r="C9828" s="89" t="s">
        <v>47</v>
      </c>
      <c r="D9828" s="90">
        <v>44889</v>
      </c>
      <c r="AC9828" s="89">
        <v>263</v>
      </c>
      <c r="AI9828" s="89">
        <v>320</v>
      </c>
    </row>
    <row r="9829" spans="1:35" s="89" customFormat="1" x14ac:dyDescent="0.45">
      <c r="A9829" s="89" t="s">
        <v>81</v>
      </c>
      <c r="B9829" s="89" t="s">
        <v>82</v>
      </c>
      <c r="C9829" s="89" t="s">
        <v>47</v>
      </c>
      <c r="D9829" s="90">
        <v>44890</v>
      </c>
      <c r="AC9829" s="89">
        <v>263</v>
      </c>
      <c r="AI9829" s="89">
        <v>320</v>
      </c>
    </row>
    <row r="9830" spans="1:35" s="89" customFormat="1" x14ac:dyDescent="0.45">
      <c r="A9830" s="89" t="s">
        <v>81</v>
      </c>
      <c r="B9830" s="89" t="s">
        <v>82</v>
      </c>
      <c r="C9830" s="89" t="s">
        <v>47</v>
      </c>
      <c r="D9830" s="90">
        <v>44891</v>
      </c>
      <c r="AC9830" s="89">
        <v>263</v>
      </c>
      <c r="AI9830" s="89">
        <v>320</v>
      </c>
    </row>
    <row r="9831" spans="1:35" s="89" customFormat="1" x14ac:dyDescent="0.45">
      <c r="A9831" s="89" t="s">
        <v>81</v>
      </c>
      <c r="B9831" s="89" t="s">
        <v>82</v>
      </c>
      <c r="C9831" s="89" t="s">
        <v>47</v>
      </c>
      <c r="D9831" s="90">
        <v>44892</v>
      </c>
      <c r="AC9831" s="89">
        <v>263</v>
      </c>
      <c r="AI9831" s="89">
        <v>320</v>
      </c>
    </row>
    <row r="9832" spans="1:35" s="89" customFormat="1" x14ac:dyDescent="0.45">
      <c r="A9832" s="89" t="s">
        <v>81</v>
      </c>
      <c r="B9832" s="89" t="s">
        <v>82</v>
      </c>
      <c r="C9832" s="89" t="s">
        <v>47</v>
      </c>
      <c r="D9832" s="90">
        <v>44893</v>
      </c>
      <c r="AC9832" s="89">
        <v>263</v>
      </c>
      <c r="AI9832" s="89">
        <v>320</v>
      </c>
    </row>
    <row r="9833" spans="1:35" s="89" customFormat="1" x14ac:dyDescent="0.45">
      <c r="A9833" s="89" t="s">
        <v>81</v>
      </c>
      <c r="B9833" s="89" t="s">
        <v>82</v>
      </c>
      <c r="C9833" s="89" t="s">
        <v>47</v>
      </c>
      <c r="D9833" s="90">
        <v>44894</v>
      </c>
      <c r="AC9833" s="89">
        <v>263</v>
      </c>
      <c r="AI9833" s="89">
        <v>320</v>
      </c>
    </row>
    <row r="9834" spans="1:35" s="89" customFormat="1" x14ac:dyDescent="0.45">
      <c r="A9834" s="89" t="s">
        <v>81</v>
      </c>
      <c r="B9834" s="89" t="s">
        <v>82</v>
      </c>
      <c r="C9834" s="89" t="s">
        <v>47</v>
      </c>
      <c r="D9834" s="90">
        <v>44895</v>
      </c>
      <c r="AC9834" s="89">
        <v>263</v>
      </c>
      <c r="AI9834" s="89">
        <v>320</v>
      </c>
    </row>
    <row r="9835" spans="1:35" s="89" customFormat="1" x14ac:dyDescent="0.45">
      <c r="A9835" s="89" t="s">
        <v>81</v>
      </c>
      <c r="B9835" s="89" t="s">
        <v>82</v>
      </c>
      <c r="C9835" s="89" t="s">
        <v>47</v>
      </c>
      <c r="D9835" s="90">
        <v>44896</v>
      </c>
      <c r="AC9835" s="89">
        <v>263</v>
      </c>
      <c r="AI9835" s="89">
        <v>320</v>
      </c>
    </row>
    <row r="9836" spans="1:35" s="89" customFormat="1" x14ac:dyDescent="0.45">
      <c r="A9836" s="89" t="s">
        <v>81</v>
      </c>
      <c r="B9836" s="89" t="s">
        <v>82</v>
      </c>
      <c r="C9836" s="89" t="s">
        <v>47</v>
      </c>
      <c r="D9836" s="90">
        <v>44897</v>
      </c>
      <c r="AC9836" s="89">
        <v>263</v>
      </c>
      <c r="AI9836" s="89">
        <v>320</v>
      </c>
    </row>
    <row r="9837" spans="1:35" s="89" customFormat="1" x14ac:dyDescent="0.45">
      <c r="A9837" s="89" t="s">
        <v>81</v>
      </c>
      <c r="B9837" s="89" t="s">
        <v>82</v>
      </c>
      <c r="C9837" s="89" t="s">
        <v>47</v>
      </c>
      <c r="D9837" s="90">
        <v>44898</v>
      </c>
      <c r="AC9837" s="89">
        <v>263</v>
      </c>
      <c r="AI9837" s="89">
        <v>320</v>
      </c>
    </row>
    <row r="9838" spans="1:35" s="89" customFormat="1" x14ac:dyDescent="0.45">
      <c r="A9838" s="89" t="s">
        <v>81</v>
      </c>
      <c r="B9838" s="89" t="s">
        <v>82</v>
      </c>
      <c r="C9838" s="89" t="s">
        <v>47</v>
      </c>
      <c r="D9838" s="90">
        <v>44899</v>
      </c>
      <c r="AC9838" s="89">
        <v>263</v>
      </c>
      <c r="AI9838" s="89">
        <v>320</v>
      </c>
    </row>
    <row r="9839" spans="1:35" s="89" customFormat="1" x14ac:dyDescent="0.45">
      <c r="A9839" s="89" t="s">
        <v>81</v>
      </c>
      <c r="B9839" s="89" t="s">
        <v>82</v>
      </c>
      <c r="C9839" s="89" t="s">
        <v>47</v>
      </c>
      <c r="D9839" s="90">
        <v>44900</v>
      </c>
      <c r="AC9839" s="89">
        <v>263</v>
      </c>
      <c r="AI9839" s="89">
        <v>320</v>
      </c>
    </row>
    <row r="9840" spans="1:35" s="89" customFormat="1" x14ac:dyDescent="0.45">
      <c r="A9840" s="89" t="s">
        <v>81</v>
      </c>
      <c r="B9840" s="89" t="s">
        <v>82</v>
      </c>
      <c r="C9840" s="89" t="s">
        <v>47</v>
      </c>
      <c r="D9840" s="90">
        <v>44901</v>
      </c>
      <c r="AC9840" s="89">
        <v>263</v>
      </c>
      <c r="AI9840" s="89">
        <v>320</v>
      </c>
    </row>
    <row r="9841" spans="1:35" s="89" customFormat="1" x14ac:dyDescent="0.45">
      <c r="A9841" s="89" t="s">
        <v>81</v>
      </c>
      <c r="B9841" s="89" t="s">
        <v>82</v>
      </c>
      <c r="C9841" s="89" t="s">
        <v>47</v>
      </c>
      <c r="D9841" s="90">
        <v>44902</v>
      </c>
      <c r="AC9841" s="89">
        <v>263</v>
      </c>
      <c r="AI9841" s="89">
        <v>320</v>
      </c>
    </row>
    <row r="9842" spans="1:35" s="89" customFormat="1" x14ac:dyDescent="0.45">
      <c r="A9842" s="89" t="s">
        <v>81</v>
      </c>
      <c r="B9842" s="89" t="s">
        <v>82</v>
      </c>
      <c r="C9842" s="89" t="s">
        <v>47</v>
      </c>
      <c r="D9842" s="90">
        <v>44903</v>
      </c>
      <c r="AC9842" s="89">
        <v>263</v>
      </c>
      <c r="AI9842" s="89">
        <v>320</v>
      </c>
    </row>
    <row r="9843" spans="1:35" s="89" customFormat="1" x14ac:dyDescent="0.45">
      <c r="A9843" s="89" t="s">
        <v>81</v>
      </c>
      <c r="B9843" s="89" t="s">
        <v>82</v>
      </c>
      <c r="C9843" s="89" t="s">
        <v>47</v>
      </c>
      <c r="D9843" s="90">
        <v>44904</v>
      </c>
      <c r="AC9843" s="89">
        <v>263</v>
      </c>
      <c r="AI9843" s="89">
        <v>320</v>
      </c>
    </row>
    <row r="9844" spans="1:35" s="89" customFormat="1" x14ac:dyDescent="0.45">
      <c r="A9844" s="89" t="s">
        <v>81</v>
      </c>
      <c r="B9844" s="89" t="s">
        <v>82</v>
      </c>
      <c r="C9844" s="89" t="s">
        <v>47</v>
      </c>
      <c r="D9844" s="90">
        <v>44905</v>
      </c>
      <c r="AC9844" s="89">
        <v>263</v>
      </c>
      <c r="AI9844" s="89">
        <v>320</v>
      </c>
    </row>
    <row r="9845" spans="1:35" s="89" customFormat="1" x14ac:dyDescent="0.45">
      <c r="A9845" s="89" t="s">
        <v>81</v>
      </c>
      <c r="B9845" s="89" t="s">
        <v>82</v>
      </c>
      <c r="C9845" s="89" t="s">
        <v>47</v>
      </c>
      <c r="D9845" s="90">
        <v>44906</v>
      </c>
      <c r="AC9845" s="89">
        <v>263</v>
      </c>
      <c r="AI9845" s="89">
        <v>320</v>
      </c>
    </row>
    <row r="9846" spans="1:35" s="89" customFormat="1" x14ac:dyDescent="0.45">
      <c r="A9846" s="89" t="s">
        <v>81</v>
      </c>
      <c r="B9846" s="89" t="s">
        <v>82</v>
      </c>
      <c r="C9846" s="89" t="s">
        <v>47</v>
      </c>
      <c r="D9846" s="90">
        <v>44907</v>
      </c>
      <c r="AC9846" s="89">
        <v>263</v>
      </c>
      <c r="AI9846" s="89">
        <v>320</v>
      </c>
    </row>
    <row r="9847" spans="1:35" s="89" customFormat="1" x14ac:dyDescent="0.45">
      <c r="A9847" s="89" t="s">
        <v>81</v>
      </c>
      <c r="B9847" s="89" t="s">
        <v>82</v>
      </c>
      <c r="C9847" s="89" t="s">
        <v>47</v>
      </c>
      <c r="D9847" s="90">
        <v>44908</v>
      </c>
      <c r="AC9847" s="89">
        <v>263</v>
      </c>
      <c r="AI9847" s="89">
        <v>320</v>
      </c>
    </row>
    <row r="9848" spans="1:35" s="89" customFormat="1" x14ac:dyDescent="0.45">
      <c r="A9848" s="89" t="s">
        <v>81</v>
      </c>
      <c r="B9848" s="89" t="s">
        <v>82</v>
      </c>
      <c r="C9848" s="89" t="s">
        <v>47</v>
      </c>
      <c r="D9848" s="90">
        <v>44909</v>
      </c>
      <c r="AC9848" s="89">
        <v>263</v>
      </c>
      <c r="AI9848" s="89">
        <v>320</v>
      </c>
    </row>
    <row r="9849" spans="1:35" s="89" customFormat="1" x14ac:dyDescent="0.45">
      <c r="A9849" s="89" t="s">
        <v>81</v>
      </c>
      <c r="B9849" s="89" t="s">
        <v>82</v>
      </c>
      <c r="C9849" s="89" t="s">
        <v>47</v>
      </c>
      <c r="D9849" s="90">
        <v>44910</v>
      </c>
      <c r="AC9849" s="89">
        <v>263</v>
      </c>
      <c r="AI9849" s="89">
        <v>320</v>
      </c>
    </row>
    <row r="9850" spans="1:35" s="89" customFormat="1" x14ac:dyDescent="0.45">
      <c r="A9850" s="89" t="s">
        <v>81</v>
      </c>
      <c r="B9850" s="89" t="s">
        <v>82</v>
      </c>
      <c r="C9850" s="89" t="s">
        <v>47</v>
      </c>
      <c r="D9850" s="90">
        <v>44911</v>
      </c>
      <c r="AC9850" s="89">
        <v>263</v>
      </c>
      <c r="AI9850" s="89">
        <v>320</v>
      </c>
    </row>
    <row r="9851" spans="1:35" s="89" customFormat="1" x14ac:dyDescent="0.45">
      <c r="A9851" s="89" t="s">
        <v>81</v>
      </c>
      <c r="B9851" s="89" t="s">
        <v>82</v>
      </c>
      <c r="C9851" s="89" t="s">
        <v>47</v>
      </c>
      <c r="D9851" s="90">
        <v>44912</v>
      </c>
      <c r="AC9851" s="89">
        <v>263</v>
      </c>
      <c r="AI9851" s="89">
        <v>320</v>
      </c>
    </row>
    <row r="9852" spans="1:35" s="89" customFormat="1" x14ac:dyDescent="0.45">
      <c r="A9852" s="89" t="s">
        <v>81</v>
      </c>
      <c r="B9852" s="89" t="s">
        <v>82</v>
      </c>
      <c r="C9852" s="89" t="s">
        <v>47</v>
      </c>
      <c r="D9852" s="90">
        <v>44913</v>
      </c>
      <c r="AC9852" s="89">
        <v>263</v>
      </c>
      <c r="AI9852" s="89">
        <v>320</v>
      </c>
    </row>
    <row r="9853" spans="1:35" s="89" customFormat="1" x14ac:dyDescent="0.45">
      <c r="A9853" s="89" t="s">
        <v>81</v>
      </c>
      <c r="B9853" s="89" t="s">
        <v>82</v>
      </c>
      <c r="C9853" s="89" t="s">
        <v>47</v>
      </c>
      <c r="D9853" s="90">
        <v>44914</v>
      </c>
      <c r="AC9853" s="89">
        <v>263</v>
      </c>
      <c r="AI9853" s="89">
        <v>320</v>
      </c>
    </row>
    <row r="9854" spans="1:35" s="89" customFormat="1" x14ac:dyDescent="0.45">
      <c r="A9854" s="89" t="s">
        <v>81</v>
      </c>
      <c r="B9854" s="89" t="s">
        <v>82</v>
      </c>
      <c r="C9854" s="89" t="s">
        <v>47</v>
      </c>
      <c r="D9854" s="90">
        <v>44915</v>
      </c>
      <c r="AC9854" s="89">
        <v>263</v>
      </c>
      <c r="AI9854" s="89">
        <v>320</v>
      </c>
    </row>
    <row r="9855" spans="1:35" s="89" customFormat="1" x14ac:dyDescent="0.45">
      <c r="A9855" s="89" t="s">
        <v>81</v>
      </c>
      <c r="B9855" s="89" t="s">
        <v>82</v>
      </c>
      <c r="C9855" s="89" t="s">
        <v>47</v>
      </c>
      <c r="D9855" s="90">
        <v>44916</v>
      </c>
      <c r="AC9855" s="89">
        <v>263</v>
      </c>
      <c r="AI9855" s="89">
        <v>320</v>
      </c>
    </row>
    <row r="9856" spans="1:35" s="89" customFormat="1" x14ac:dyDescent="0.45">
      <c r="A9856" s="89" t="s">
        <v>81</v>
      </c>
      <c r="B9856" s="89" t="s">
        <v>82</v>
      </c>
      <c r="C9856" s="89" t="s">
        <v>47</v>
      </c>
      <c r="D9856" s="90">
        <v>44917</v>
      </c>
      <c r="AC9856" s="89">
        <v>263</v>
      </c>
      <c r="AI9856" s="89">
        <v>320</v>
      </c>
    </row>
    <row r="9857" spans="1:35" s="89" customFormat="1" x14ac:dyDescent="0.45">
      <c r="A9857" s="89" t="s">
        <v>81</v>
      </c>
      <c r="B9857" s="89" t="s">
        <v>82</v>
      </c>
      <c r="C9857" s="89" t="s">
        <v>47</v>
      </c>
      <c r="D9857" s="90">
        <v>44918</v>
      </c>
      <c r="AC9857" s="89">
        <v>263</v>
      </c>
      <c r="AI9857" s="89">
        <v>320</v>
      </c>
    </row>
    <row r="9858" spans="1:35" s="89" customFormat="1" x14ac:dyDescent="0.45">
      <c r="A9858" s="89" t="s">
        <v>81</v>
      </c>
      <c r="B9858" s="89" t="s">
        <v>82</v>
      </c>
      <c r="C9858" s="89" t="s">
        <v>47</v>
      </c>
      <c r="D9858" s="90">
        <v>44919</v>
      </c>
      <c r="AC9858" s="89">
        <v>263</v>
      </c>
      <c r="AI9858" s="89">
        <v>320</v>
      </c>
    </row>
    <row r="9859" spans="1:35" s="89" customFormat="1" x14ac:dyDescent="0.45">
      <c r="A9859" s="89" t="s">
        <v>81</v>
      </c>
      <c r="B9859" s="89" t="s">
        <v>82</v>
      </c>
      <c r="C9859" s="89" t="s">
        <v>47</v>
      </c>
      <c r="D9859" s="90">
        <v>44920</v>
      </c>
      <c r="AC9859" s="89">
        <v>263</v>
      </c>
      <c r="AI9859" s="89">
        <v>320</v>
      </c>
    </row>
    <row r="9860" spans="1:35" s="89" customFormat="1" x14ac:dyDescent="0.45">
      <c r="A9860" s="89" t="s">
        <v>81</v>
      </c>
      <c r="B9860" s="89" t="s">
        <v>82</v>
      </c>
      <c r="C9860" s="89" t="s">
        <v>47</v>
      </c>
      <c r="D9860" s="90">
        <v>44921</v>
      </c>
      <c r="AC9860" s="89">
        <v>263</v>
      </c>
      <c r="AI9860" s="89">
        <v>320</v>
      </c>
    </row>
    <row r="9861" spans="1:35" s="89" customFormat="1" x14ac:dyDescent="0.45">
      <c r="A9861" s="89" t="s">
        <v>81</v>
      </c>
      <c r="B9861" s="89" t="s">
        <v>82</v>
      </c>
      <c r="C9861" s="89" t="s">
        <v>47</v>
      </c>
      <c r="D9861" s="90">
        <v>44922</v>
      </c>
      <c r="AC9861" s="89">
        <v>263</v>
      </c>
      <c r="AI9861" s="89">
        <v>320</v>
      </c>
    </row>
    <row r="9862" spans="1:35" s="89" customFormat="1" x14ac:dyDescent="0.45">
      <c r="A9862" s="89" t="s">
        <v>81</v>
      </c>
      <c r="B9862" s="89" t="s">
        <v>82</v>
      </c>
      <c r="C9862" s="89" t="s">
        <v>47</v>
      </c>
      <c r="D9862" s="90">
        <v>44923</v>
      </c>
      <c r="AC9862" s="89">
        <v>263</v>
      </c>
      <c r="AI9862" s="89">
        <v>320</v>
      </c>
    </row>
    <row r="9863" spans="1:35" s="89" customFormat="1" x14ac:dyDescent="0.45">
      <c r="A9863" s="89" t="s">
        <v>81</v>
      </c>
      <c r="B9863" s="89" t="s">
        <v>82</v>
      </c>
      <c r="C9863" s="89" t="s">
        <v>47</v>
      </c>
      <c r="D9863" s="90">
        <v>44924</v>
      </c>
      <c r="AC9863" s="89">
        <v>263</v>
      </c>
      <c r="AI9863" s="89">
        <v>320</v>
      </c>
    </row>
    <row r="9864" spans="1:35" s="89" customFormat="1" x14ac:dyDescent="0.45">
      <c r="A9864" s="89" t="s">
        <v>81</v>
      </c>
      <c r="B9864" s="89" t="s">
        <v>82</v>
      </c>
      <c r="C9864" s="89" t="s">
        <v>47</v>
      </c>
      <c r="D9864" s="90">
        <v>44925</v>
      </c>
      <c r="AC9864" s="89">
        <v>263</v>
      </c>
      <c r="AI9864" s="89">
        <v>320</v>
      </c>
    </row>
    <row r="9865" spans="1:35" s="89" customFormat="1" x14ac:dyDescent="0.45">
      <c r="A9865" s="89" t="s">
        <v>81</v>
      </c>
      <c r="B9865" s="89" t="s">
        <v>82</v>
      </c>
      <c r="C9865" s="89" t="s">
        <v>47</v>
      </c>
      <c r="D9865" s="90">
        <v>44926</v>
      </c>
      <c r="AC9865" s="89">
        <v>263</v>
      </c>
      <c r="AI9865" s="89">
        <v>320</v>
      </c>
    </row>
    <row r="9866" spans="1:35" s="89" customFormat="1" x14ac:dyDescent="0.45">
      <c r="A9866" s="89" t="s">
        <v>83</v>
      </c>
      <c r="B9866" s="89" t="s">
        <v>84</v>
      </c>
      <c r="C9866" s="89" t="s">
        <v>48</v>
      </c>
      <c r="D9866" s="90">
        <v>44562</v>
      </c>
      <c r="AC9866" s="89">
        <v>114.701773</v>
      </c>
      <c r="AI9866" s="89">
        <v>114.701775</v>
      </c>
    </row>
    <row r="9867" spans="1:35" s="89" customFormat="1" x14ac:dyDescent="0.45">
      <c r="A9867" s="89" t="s">
        <v>83</v>
      </c>
      <c r="B9867" s="89" t="s">
        <v>84</v>
      </c>
      <c r="C9867" s="89" t="s">
        <v>48</v>
      </c>
      <c r="D9867" s="90">
        <v>44563</v>
      </c>
      <c r="AC9867" s="89">
        <v>114.701773</v>
      </c>
      <c r="AI9867" s="89">
        <v>114.701775</v>
      </c>
    </row>
    <row r="9868" spans="1:35" s="89" customFormat="1" x14ac:dyDescent="0.45">
      <c r="A9868" s="89" t="s">
        <v>83</v>
      </c>
      <c r="B9868" s="89" t="s">
        <v>84</v>
      </c>
      <c r="C9868" s="89" t="s">
        <v>48</v>
      </c>
      <c r="D9868" s="90">
        <v>44564</v>
      </c>
      <c r="AC9868" s="89">
        <v>114.701773</v>
      </c>
      <c r="AI9868" s="89">
        <v>114.701775</v>
      </c>
    </row>
    <row r="9869" spans="1:35" s="89" customFormat="1" x14ac:dyDescent="0.45">
      <c r="A9869" s="89" t="s">
        <v>83</v>
      </c>
      <c r="B9869" s="89" t="s">
        <v>84</v>
      </c>
      <c r="C9869" s="89" t="s">
        <v>48</v>
      </c>
      <c r="D9869" s="90">
        <v>44565</v>
      </c>
      <c r="AC9869" s="89">
        <v>114.701773</v>
      </c>
      <c r="AI9869" s="89">
        <v>114.701775</v>
      </c>
    </row>
    <row r="9870" spans="1:35" s="89" customFormat="1" x14ac:dyDescent="0.45">
      <c r="A9870" s="89" t="s">
        <v>83</v>
      </c>
      <c r="B9870" s="89" t="s">
        <v>84</v>
      </c>
      <c r="C9870" s="89" t="s">
        <v>48</v>
      </c>
      <c r="D9870" s="90">
        <v>44566</v>
      </c>
      <c r="AC9870" s="89">
        <v>114.701773</v>
      </c>
      <c r="AI9870" s="89">
        <v>114.701775</v>
      </c>
    </row>
    <row r="9871" spans="1:35" s="89" customFormat="1" x14ac:dyDescent="0.45">
      <c r="A9871" s="89" t="s">
        <v>83</v>
      </c>
      <c r="B9871" s="89" t="s">
        <v>84</v>
      </c>
      <c r="C9871" s="89" t="s">
        <v>48</v>
      </c>
      <c r="D9871" s="90">
        <v>44567</v>
      </c>
      <c r="AC9871" s="89">
        <v>114.701773</v>
      </c>
      <c r="AI9871" s="89">
        <v>114.701775</v>
      </c>
    </row>
    <row r="9872" spans="1:35" s="89" customFormat="1" x14ac:dyDescent="0.45">
      <c r="A9872" s="89" t="s">
        <v>83</v>
      </c>
      <c r="B9872" s="89" t="s">
        <v>84</v>
      </c>
      <c r="C9872" s="89" t="s">
        <v>48</v>
      </c>
      <c r="D9872" s="90">
        <v>44568</v>
      </c>
      <c r="AC9872" s="89">
        <v>114.701773</v>
      </c>
      <c r="AI9872" s="89">
        <v>114.701775</v>
      </c>
    </row>
    <row r="9873" spans="1:35" s="89" customFormat="1" x14ac:dyDescent="0.45">
      <c r="A9873" s="89" t="s">
        <v>83</v>
      </c>
      <c r="B9873" s="89" t="s">
        <v>84</v>
      </c>
      <c r="C9873" s="89" t="s">
        <v>48</v>
      </c>
      <c r="D9873" s="90">
        <v>44569</v>
      </c>
      <c r="AC9873" s="89">
        <v>114.701773</v>
      </c>
      <c r="AI9873" s="89">
        <v>114.701775</v>
      </c>
    </row>
    <row r="9874" spans="1:35" s="89" customFormat="1" x14ac:dyDescent="0.45">
      <c r="A9874" s="89" t="s">
        <v>83</v>
      </c>
      <c r="B9874" s="89" t="s">
        <v>84</v>
      </c>
      <c r="C9874" s="89" t="s">
        <v>48</v>
      </c>
      <c r="D9874" s="90">
        <v>44570</v>
      </c>
      <c r="AC9874" s="89">
        <v>114.701773</v>
      </c>
      <c r="AI9874" s="89">
        <v>114.701775</v>
      </c>
    </row>
    <row r="9875" spans="1:35" s="89" customFormat="1" x14ac:dyDescent="0.45">
      <c r="A9875" s="89" t="s">
        <v>83</v>
      </c>
      <c r="B9875" s="89" t="s">
        <v>84</v>
      </c>
      <c r="C9875" s="89" t="s">
        <v>48</v>
      </c>
      <c r="D9875" s="90">
        <v>44571</v>
      </c>
      <c r="AC9875" s="89">
        <v>114.701773</v>
      </c>
      <c r="AI9875" s="89">
        <v>114.701775</v>
      </c>
    </row>
    <row r="9876" spans="1:35" s="89" customFormat="1" x14ac:dyDescent="0.45">
      <c r="A9876" s="89" t="s">
        <v>83</v>
      </c>
      <c r="B9876" s="89" t="s">
        <v>84</v>
      </c>
      <c r="C9876" s="89" t="s">
        <v>48</v>
      </c>
      <c r="D9876" s="90">
        <v>44572</v>
      </c>
      <c r="AC9876" s="89">
        <v>114.701773</v>
      </c>
      <c r="AI9876" s="89">
        <v>114.701775</v>
      </c>
    </row>
    <row r="9877" spans="1:35" s="89" customFormat="1" x14ac:dyDescent="0.45">
      <c r="A9877" s="89" t="s">
        <v>83</v>
      </c>
      <c r="B9877" s="89" t="s">
        <v>84</v>
      </c>
      <c r="C9877" s="89" t="s">
        <v>48</v>
      </c>
      <c r="D9877" s="90">
        <v>44573</v>
      </c>
      <c r="AC9877" s="89">
        <v>114.701773</v>
      </c>
      <c r="AI9877" s="89">
        <v>114.701775</v>
      </c>
    </row>
    <row r="9878" spans="1:35" s="89" customFormat="1" x14ac:dyDescent="0.45">
      <c r="A9878" s="89" t="s">
        <v>83</v>
      </c>
      <c r="B9878" s="89" t="s">
        <v>84</v>
      </c>
      <c r="C9878" s="89" t="s">
        <v>48</v>
      </c>
      <c r="D9878" s="90">
        <v>44574</v>
      </c>
      <c r="AC9878" s="89">
        <v>114.701773</v>
      </c>
      <c r="AI9878" s="89">
        <v>114.701775</v>
      </c>
    </row>
    <row r="9879" spans="1:35" s="89" customFormat="1" x14ac:dyDescent="0.45">
      <c r="A9879" s="89" t="s">
        <v>83</v>
      </c>
      <c r="B9879" s="89" t="s">
        <v>84</v>
      </c>
      <c r="C9879" s="89" t="s">
        <v>48</v>
      </c>
      <c r="D9879" s="90">
        <v>44575</v>
      </c>
      <c r="AC9879" s="89">
        <v>114.701773</v>
      </c>
      <c r="AI9879" s="89">
        <v>114.701775</v>
      </c>
    </row>
    <row r="9880" spans="1:35" s="89" customFormat="1" x14ac:dyDescent="0.45">
      <c r="A9880" s="89" t="s">
        <v>83</v>
      </c>
      <c r="B9880" s="89" t="s">
        <v>84</v>
      </c>
      <c r="C9880" s="89" t="s">
        <v>48</v>
      </c>
      <c r="D9880" s="90">
        <v>44576</v>
      </c>
      <c r="AC9880" s="89">
        <v>114.701773</v>
      </c>
      <c r="AI9880" s="89">
        <v>114.701775</v>
      </c>
    </row>
    <row r="9881" spans="1:35" s="89" customFormat="1" x14ac:dyDescent="0.45">
      <c r="A9881" s="89" t="s">
        <v>83</v>
      </c>
      <c r="B9881" s="89" t="s">
        <v>84</v>
      </c>
      <c r="C9881" s="89" t="s">
        <v>48</v>
      </c>
      <c r="D9881" s="90">
        <v>44577</v>
      </c>
      <c r="AC9881" s="89">
        <v>114.701773</v>
      </c>
      <c r="AI9881" s="89">
        <v>114.701775</v>
      </c>
    </row>
    <row r="9882" spans="1:35" s="89" customFormat="1" x14ac:dyDescent="0.45">
      <c r="A9882" s="89" t="s">
        <v>83</v>
      </c>
      <c r="B9882" s="89" t="s">
        <v>84</v>
      </c>
      <c r="C9882" s="89" t="s">
        <v>48</v>
      </c>
      <c r="D9882" s="90">
        <v>44578</v>
      </c>
      <c r="AC9882" s="89">
        <v>114.701773</v>
      </c>
      <c r="AI9882" s="89">
        <v>114.701775</v>
      </c>
    </row>
    <row r="9883" spans="1:35" s="89" customFormat="1" x14ac:dyDescent="0.45">
      <c r="A9883" s="89" t="s">
        <v>83</v>
      </c>
      <c r="B9883" s="89" t="s">
        <v>84</v>
      </c>
      <c r="C9883" s="89" t="s">
        <v>48</v>
      </c>
      <c r="D9883" s="90">
        <v>44579</v>
      </c>
      <c r="AC9883" s="89">
        <v>114.701773</v>
      </c>
      <c r="AI9883" s="89">
        <v>114.701775</v>
      </c>
    </row>
    <row r="9884" spans="1:35" s="89" customFormat="1" x14ac:dyDescent="0.45">
      <c r="A9884" s="89" t="s">
        <v>83</v>
      </c>
      <c r="B9884" s="89" t="s">
        <v>84</v>
      </c>
      <c r="C9884" s="89" t="s">
        <v>48</v>
      </c>
      <c r="D9884" s="90">
        <v>44580</v>
      </c>
      <c r="AC9884" s="89">
        <v>114.701773</v>
      </c>
      <c r="AI9884" s="89">
        <v>114.701775</v>
      </c>
    </row>
    <row r="9885" spans="1:35" s="89" customFormat="1" x14ac:dyDescent="0.45">
      <c r="A9885" s="89" t="s">
        <v>83</v>
      </c>
      <c r="B9885" s="89" t="s">
        <v>84</v>
      </c>
      <c r="C9885" s="89" t="s">
        <v>48</v>
      </c>
      <c r="D9885" s="90">
        <v>44581</v>
      </c>
      <c r="AC9885" s="89">
        <v>114.701773</v>
      </c>
      <c r="AI9885" s="89">
        <v>114.701775</v>
      </c>
    </row>
    <row r="9886" spans="1:35" s="89" customFormat="1" x14ac:dyDescent="0.45">
      <c r="A9886" s="89" t="s">
        <v>83</v>
      </c>
      <c r="B9886" s="89" t="s">
        <v>84</v>
      </c>
      <c r="C9886" s="89" t="s">
        <v>48</v>
      </c>
      <c r="D9886" s="90">
        <v>44582</v>
      </c>
      <c r="AC9886" s="89">
        <v>114.701773</v>
      </c>
      <c r="AI9886" s="89">
        <v>114.701775</v>
      </c>
    </row>
    <row r="9887" spans="1:35" s="89" customFormat="1" x14ac:dyDescent="0.45">
      <c r="A9887" s="89" t="s">
        <v>83</v>
      </c>
      <c r="B9887" s="89" t="s">
        <v>84</v>
      </c>
      <c r="C9887" s="89" t="s">
        <v>48</v>
      </c>
      <c r="D9887" s="90">
        <v>44583</v>
      </c>
      <c r="AC9887" s="89">
        <v>114.701773</v>
      </c>
      <c r="AI9887" s="89">
        <v>114.701775</v>
      </c>
    </row>
    <row r="9888" spans="1:35" s="89" customFormat="1" x14ac:dyDescent="0.45">
      <c r="A9888" s="89" t="s">
        <v>83</v>
      </c>
      <c r="B9888" s="89" t="s">
        <v>84</v>
      </c>
      <c r="C9888" s="89" t="s">
        <v>48</v>
      </c>
      <c r="D9888" s="90">
        <v>44584</v>
      </c>
      <c r="AC9888" s="89">
        <v>114.701773</v>
      </c>
      <c r="AI9888" s="89">
        <v>114.701775</v>
      </c>
    </row>
    <row r="9889" spans="1:35" s="89" customFormat="1" x14ac:dyDescent="0.45">
      <c r="A9889" s="89" t="s">
        <v>83</v>
      </c>
      <c r="B9889" s="89" t="s">
        <v>84</v>
      </c>
      <c r="C9889" s="89" t="s">
        <v>48</v>
      </c>
      <c r="D9889" s="90">
        <v>44585</v>
      </c>
      <c r="AC9889" s="89">
        <v>114.701773</v>
      </c>
      <c r="AI9889" s="89">
        <v>114.701775</v>
      </c>
    </row>
    <row r="9890" spans="1:35" s="89" customFormat="1" x14ac:dyDescent="0.45">
      <c r="A9890" s="89" t="s">
        <v>83</v>
      </c>
      <c r="B9890" s="89" t="s">
        <v>84</v>
      </c>
      <c r="C9890" s="89" t="s">
        <v>48</v>
      </c>
      <c r="D9890" s="90">
        <v>44586</v>
      </c>
      <c r="AC9890" s="89">
        <v>114.701773</v>
      </c>
      <c r="AI9890" s="89">
        <v>114.701775</v>
      </c>
    </row>
    <row r="9891" spans="1:35" s="89" customFormat="1" x14ac:dyDescent="0.45">
      <c r="A9891" s="89" t="s">
        <v>83</v>
      </c>
      <c r="B9891" s="89" t="s">
        <v>84</v>
      </c>
      <c r="C9891" s="89" t="s">
        <v>48</v>
      </c>
      <c r="D9891" s="90">
        <v>44587</v>
      </c>
      <c r="AC9891" s="89">
        <v>114.701773</v>
      </c>
      <c r="AI9891" s="89">
        <v>114.701775</v>
      </c>
    </row>
    <row r="9892" spans="1:35" s="89" customFormat="1" x14ac:dyDescent="0.45">
      <c r="A9892" s="89" t="s">
        <v>83</v>
      </c>
      <c r="B9892" s="89" t="s">
        <v>84</v>
      </c>
      <c r="C9892" s="89" t="s">
        <v>48</v>
      </c>
      <c r="D9892" s="90">
        <v>44588</v>
      </c>
      <c r="AC9892" s="89">
        <v>114.701773</v>
      </c>
      <c r="AI9892" s="89">
        <v>114.701775</v>
      </c>
    </row>
    <row r="9893" spans="1:35" s="89" customFormat="1" x14ac:dyDescent="0.45">
      <c r="A9893" s="89" t="s">
        <v>83</v>
      </c>
      <c r="B9893" s="89" t="s">
        <v>84</v>
      </c>
      <c r="C9893" s="89" t="s">
        <v>48</v>
      </c>
      <c r="D9893" s="90">
        <v>44589</v>
      </c>
      <c r="AC9893" s="89">
        <v>114.701773</v>
      </c>
      <c r="AI9893" s="89">
        <v>114.701775</v>
      </c>
    </row>
    <row r="9894" spans="1:35" s="89" customFormat="1" x14ac:dyDescent="0.45">
      <c r="A9894" s="89" t="s">
        <v>83</v>
      </c>
      <c r="B9894" s="89" t="s">
        <v>84</v>
      </c>
      <c r="C9894" s="89" t="s">
        <v>48</v>
      </c>
      <c r="D9894" s="90">
        <v>44590</v>
      </c>
      <c r="AC9894" s="89">
        <v>114.701773</v>
      </c>
      <c r="AI9894" s="89">
        <v>114.701775</v>
      </c>
    </row>
    <row r="9895" spans="1:35" s="89" customFormat="1" x14ac:dyDescent="0.45">
      <c r="A9895" s="89" t="s">
        <v>83</v>
      </c>
      <c r="B9895" s="89" t="s">
        <v>84</v>
      </c>
      <c r="C9895" s="89" t="s">
        <v>48</v>
      </c>
      <c r="D9895" s="90">
        <v>44591</v>
      </c>
      <c r="AC9895" s="89">
        <v>114.701773</v>
      </c>
      <c r="AI9895" s="89">
        <v>114.701775</v>
      </c>
    </row>
    <row r="9896" spans="1:35" s="89" customFormat="1" x14ac:dyDescent="0.45">
      <c r="A9896" s="89" t="s">
        <v>83</v>
      </c>
      <c r="B9896" s="89" t="s">
        <v>84</v>
      </c>
      <c r="C9896" s="89" t="s">
        <v>48</v>
      </c>
      <c r="D9896" s="90">
        <v>44592</v>
      </c>
      <c r="AC9896" s="89">
        <v>114.701773</v>
      </c>
      <c r="AI9896" s="89">
        <v>114.701775</v>
      </c>
    </row>
    <row r="9897" spans="1:35" s="89" customFormat="1" x14ac:dyDescent="0.45">
      <c r="A9897" s="89" t="s">
        <v>83</v>
      </c>
      <c r="B9897" s="89" t="s">
        <v>84</v>
      </c>
      <c r="C9897" s="89" t="s">
        <v>48</v>
      </c>
      <c r="D9897" s="90">
        <v>44593</v>
      </c>
      <c r="AC9897" s="89">
        <v>114.701773</v>
      </c>
      <c r="AI9897" s="89">
        <v>114.701775</v>
      </c>
    </row>
    <row r="9898" spans="1:35" s="89" customFormat="1" x14ac:dyDescent="0.45">
      <c r="A9898" s="89" t="s">
        <v>83</v>
      </c>
      <c r="B9898" s="89" t="s">
        <v>84</v>
      </c>
      <c r="C9898" s="89" t="s">
        <v>48</v>
      </c>
      <c r="D9898" s="90">
        <v>44594</v>
      </c>
      <c r="AC9898" s="89">
        <v>114.701773</v>
      </c>
      <c r="AI9898" s="89">
        <v>114.701775</v>
      </c>
    </row>
    <row r="9899" spans="1:35" s="89" customFormat="1" x14ac:dyDescent="0.45">
      <c r="A9899" s="89" t="s">
        <v>83</v>
      </c>
      <c r="B9899" s="89" t="s">
        <v>84</v>
      </c>
      <c r="C9899" s="89" t="s">
        <v>48</v>
      </c>
      <c r="D9899" s="90">
        <v>44595</v>
      </c>
      <c r="AC9899" s="89">
        <v>114.701773</v>
      </c>
      <c r="AI9899" s="89">
        <v>114.701775</v>
      </c>
    </row>
    <row r="9900" spans="1:35" s="89" customFormat="1" x14ac:dyDescent="0.45">
      <c r="A9900" s="89" t="s">
        <v>83</v>
      </c>
      <c r="B9900" s="89" t="s">
        <v>84</v>
      </c>
      <c r="C9900" s="89" t="s">
        <v>48</v>
      </c>
      <c r="D9900" s="90">
        <v>44596</v>
      </c>
      <c r="AC9900" s="89">
        <v>114.701773</v>
      </c>
      <c r="AI9900" s="89">
        <v>114.701775</v>
      </c>
    </row>
    <row r="9901" spans="1:35" s="89" customFormat="1" x14ac:dyDescent="0.45">
      <c r="A9901" s="89" t="s">
        <v>83</v>
      </c>
      <c r="B9901" s="89" t="s">
        <v>84</v>
      </c>
      <c r="C9901" s="89" t="s">
        <v>48</v>
      </c>
      <c r="D9901" s="90">
        <v>44597</v>
      </c>
      <c r="AC9901" s="89">
        <v>114.701773</v>
      </c>
      <c r="AI9901" s="89">
        <v>114.701775</v>
      </c>
    </row>
    <row r="9902" spans="1:35" s="89" customFormat="1" x14ac:dyDescent="0.45">
      <c r="A9902" s="89" t="s">
        <v>83</v>
      </c>
      <c r="B9902" s="89" t="s">
        <v>84</v>
      </c>
      <c r="C9902" s="89" t="s">
        <v>48</v>
      </c>
      <c r="D9902" s="90">
        <v>44598</v>
      </c>
      <c r="AC9902" s="89">
        <v>114.701773</v>
      </c>
      <c r="AI9902" s="89">
        <v>114.701775</v>
      </c>
    </row>
    <row r="9903" spans="1:35" s="89" customFormat="1" x14ac:dyDescent="0.45">
      <c r="A9903" s="89" t="s">
        <v>83</v>
      </c>
      <c r="B9903" s="89" t="s">
        <v>84</v>
      </c>
      <c r="C9903" s="89" t="s">
        <v>48</v>
      </c>
      <c r="D9903" s="90">
        <v>44599</v>
      </c>
      <c r="AC9903" s="89">
        <v>114.701773</v>
      </c>
      <c r="AI9903" s="89">
        <v>114.701775</v>
      </c>
    </row>
    <row r="9904" spans="1:35" s="89" customFormat="1" x14ac:dyDescent="0.45">
      <c r="A9904" s="89" t="s">
        <v>83</v>
      </c>
      <c r="B9904" s="89" t="s">
        <v>84</v>
      </c>
      <c r="C9904" s="89" t="s">
        <v>48</v>
      </c>
      <c r="D9904" s="90">
        <v>44600</v>
      </c>
      <c r="AC9904" s="89">
        <v>114.701773</v>
      </c>
      <c r="AI9904" s="89">
        <v>114.701775</v>
      </c>
    </row>
    <row r="9905" spans="1:35" s="89" customFormat="1" x14ac:dyDescent="0.45">
      <c r="A9905" s="89" t="s">
        <v>83</v>
      </c>
      <c r="B9905" s="89" t="s">
        <v>84</v>
      </c>
      <c r="C9905" s="89" t="s">
        <v>48</v>
      </c>
      <c r="D9905" s="90">
        <v>44601</v>
      </c>
      <c r="AC9905" s="89">
        <v>114.701773</v>
      </c>
      <c r="AI9905" s="89">
        <v>114.701775</v>
      </c>
    </row>
    <row r="9906" spans="1:35" s="89" customFormat="1" x14ac:dyDescent="0.45">
      <c r="A9906" s="89" t="s">
        <v>83</v>
      </c>
      <c r="B9906" s="89" t="s">
        <v>84</v>
      </c>
      <c r="C9906" s="89" t="s">
        <v>48</v>
      </c>
      <c r="D9906" s="90">
        <v>44602</v>
      </c>
      <c r="AC9906" s="89">
        <v>114.701773</v>
      </c>
      <c r="AI9906" s="89">
        <v>114.701775</v>
      </c>
    </row>
    <row r="9907" spans="1:35" s="89" customFormat="1" x14ac:dyDescent="0.45">
      <c r="A9907" s="89" t="s">
        <v>83</v>
      </c>
      <c r="B9907" s="89" t="s">
        <v>84</v>
      </c>
      <c r="C9907" s="89" t="s">
        <v>48</v>
      </c>
      <c r="D9907" s="90">
        <v>44603</v>
      </c>
      <c r="AC9907" s="89">
        <v>114.701773</v>
      </c>
      <c r="AI9907" s="89">
        <v>114.701775</v>
      </c>
    </row>
    <row r="9908" spans="1:35" s="89" customFormat="1" x14ac:dyDescent="0.45">
      <c r="A9908" s="89" t="s">
        <v>83</v>
      </c>
      <c r="B9908" s="89" t="s">
        <v>84</v>
      </c>
      <c r="C9908" s="89" t="s">
        <v>48</v>
      </c>
      <c r="D9908" s="90">
        <v>44604</v>
      </c>
      <c r="AC9908" s="89">
        <v>114.701773</v>
      </c>
      <c r="AI9908" s="89">
        <v>114.701775</v>
      </c>
    </row>
    <row r="9909" spans="1:35" s="89" customFormat="1" x14ac:dyDescent="0.45">
      <c r="A9909" s="89" t="s">
        <v>83</v>
      </c>
      <c r="B9909" s="89" t="s">
        <v>84</v>
      </c>
      <c r="C9909" s="89" t="s">
        <v>48</v>
      </c>
      <c r="D9909" s="90">
        <v>44605</v>
      </c>
      <c r="AC9909" s="89">
        <v>114.701773</v>
      </c>
      <c r="AI9909" s="89">
        <v>114.701775</v>
      </c>
    </row>
    <row r="9910" spans="1:35" s="89" customFormat="1" x14ac:dyDescent="0.45">
      <c r="A9910" s="89" t="s">
        <v>83</v>
      </c>
      <c r="B9910" s="89" t="s">
        <v>84</v>
      </c>
      <c r="C9910" s="89" t="s">
        <v>48</v>
      </c>
      <c r="D9910" s="90">
        <v>44606</v>
      </c>
      <c r="AC9910" s="89">
        <v>114.701773</v>
      </c>
      <c r="AI9910" s="89">
        <v>114.701775</v>
      </c>
    </row>
    <row r="9911" spans="1:35" s="89" customFormat="1" x14ac:dyDescent="0.45">
      <c r="A9911" s="89" t="s">
        <v>83</v>
      </c>
      <c r="B9911" s="89" t="s">
        <v>84</v>
      </c>
      <c r="C9911" s="89" t="s">
        <v>48</v>
      </c>
      <c r="D9911" s="90">
        <v>44607</v>
      </c>
      <c r="AC9911" s="89">
        <v>114.701773</v>
      </c>
      <c r="AI9911" s="89">
        <v>114.701775</v>
      </c>
    </row>
    <row r="9912" spans="1:35" s="89" customFormat="1" x14ac:dyDescent="0.45">
      <c r="A9912" s="89" t="s">
        <v>83</v>
      </c>
      <c r="B9912" s="89" t="s">
        <v>84</v>
      </c>
      <c r="C9912" s="89" t="s">
        <v>48</v>
      </c>
      <c r="D9912" s="90">
        <v>44608</v>
      </c>
      <c r="AC9912" s="89">
        <v>114.701773</v>
      </c>
      <c r="AI9912" s="89">
        <v>114.701775</v>
      </c>
    </row>
    <row r="9913" spans="1:35" s="89" customFormat="1" x14ac:dyDescent="0.45">
      <c r="A9913" s="89" t="s">
        <v>83</v>
      </c>
      <c r="B9913" s="89" t="s">
        <v>84</v>
      </c>
      <c r="C9913" s="89" t="s">
        <v>48</v>
      </c>
      <c r="D9913" s="90">
        <v>44609</v>
      </c>
      <c r="AC9913" s="89">
        <v>114.701773</v>
      </c>
      <c r="AI9913" s="89">
        <v>114.701775</v>
      </c>
    </row>
    <row r="9914" spans="1:35" s="89" customFormat="1" x14ac:dyDescent="0.45">
      <c r="A9914" s="89" t="s">
        <v>83</v>
      </c>
      <c r="B9914" s="89" t="s">
        <v>84</v>
      </c>
      <c r="C9914" s="89" t="s">
        <v>48</v>
      </c>
      <c r="D9914" s="90">
        <v>44610</v>
      </c>
      <c r="AC9914" s="89">
        <v>114.701773</v>
      </c>
      <c r="AI9914" s="89">
        <v>114.701775</v>
      </c>
    </row>
    <row r="9915" spans="1:35" s="89" customFormat="1" x14ac:dyDescent="0.45">
      <c r="A9915" s="89" t="s">
        <v>83</v>
      </c>
      <c r="B9915" s="89" t="s">
        <v>84</v>
      </c>
      <c r="C9915" s="89" t="s">
        <v>48</v>
      </c>
      <c r="D9915" s="90">
        <v>44611</v>
      </c>
      <c r="AC9915" s="89">
        <v>114.701773</v>
      </c>
      <c r="AI9915" s="89">
        <v>114.701775</v>
      </c>
    </row>
    <row r="9916" spans="1:35" s="89" customFormat="1" x14ac:dyDescent="0.45">
      <c r="A9916" s="89" t="s">
        <v>83</v>
      </c>
      <c r="B9916" s="89" t="s">
        <v>84</v>
      </c>
      <c r="C9916" s="89" t="s">
        <v>48</v>
      </c>
      <c r="D9916" s="90">
        <v>44612</v>
      </c>
      <c r="AC9916" s="89">
        <v>114.701773</v>
      </c>
      <c r="AI9916" s="89">
        <v>114.701775</v>
      </c>
    </row>
    <row r="9917" spans="1:35" s="89" customFormat="1" x14ac:dyDescent="0.45">
      <c r="A9917" s="89" t="s">
        <v>83</v>
      </c>
      <c r="B9917" s="89" t="s">
        <v>84</v>
      </c>
      <c r="C9917" s="89" t="s">
        <v>48</v>
      </c>
      <c r="D9917" s="90">
        <v>44613</v>
      </c>
      <c r="AC9917" s="89">
        <v>114.701773</v>
      </c>
      <c r="AI9917" s="89">
        <v>114.701775</v>
      </c>
    </row>
    <row r="9918" spans="1:35" s="89" customFormat="1" x14ac:dyDescent="0.45">
      <c r="A9918" s="89" t="s">
        <v>83</v>
      </c>
      <c r="B9918" s="89" t="s">
        <v>84</v>
      </c>
      <c r="C9918" s="89" t="s">
        <v>48</v>
      </c>
      <c r="D9918" s="90">
        <v>44614</v>
      </c>
      <c r="AC9918" s="89">
        <v>114.701773</v>
      </c>
      <c r="AI9918" s="89">
        <v>114.701775</v>
      </c>
    </row>
    <row r="9919" spans="1:35" s="89" customFormat="1" x14ac:dyDescent="0.45">
      <c r="A9919" s="89" t="s">
        <v>83</v>
      </c>
      <c r="B9919" s="89" t="s">
        <v>84</v>
      </c>
      <c r="C9919" s="89" t="s">
        <v>48</v>
      </c>
      <c r="D9919" s="90">
        <v>44615</v>
      </c>
      <c r="AC9919" s="89">
        <v>114.701773</v>
      </c>
      <c r="AI9919" s="89">
        <v>114.701775</v>
      </c>
    </row>
    <row r="9920" spans="1:35" s="89" customFormat="1" x14ac:dyDescent="0.45">
      <c r="A9920" s="89" t="s">
        <v>83</v>
      </c>
      <c r="B9920" s="89" t="s">
        <v>84</v>
      </c>
      <c r="C9920" s="89" t="s">
        <v>48</v>
      </c>
      <c r="D9920" s="90">
        <v>44616</v>
      </c>
      <c r="AC9920" s="89">
        <v>114.701773</v>
      </c>
      <c r="AI9920" s="89">
        <v>114.701775</v>
      </c>
    </row>
    <row r="9921" spans="1:35" s="89" customFormat="1" x14ac:dyDescent="0.45">
      <c r="A9921" s="89" t="s">
        <v>83</v>
      </c>
      <c r="B9921" s="89" t="s">
        <v>84</v>
      </c>
      <c r="C9921" s="89" t="s">
        <v>48</v>
      </c>
      <c r="D9921" s="90">
        <v>44617</v>
      </c>
      <c r="AC9921" s="89">
        <v>114.701773</v>
      </c>
      <c r="AI9921" s="89">
        <v>114.701775</v>
      </c>
    </row>
    <row r="9922" spans="1:35" s="89" customFormat="1" x14ac:dyDescent="0.45">
      <c r="A9922" s="89" t="s">
        <v>83</v>
      </c>
      <c r="B9922" s="89" t="s">
        <v>84</v>
      </c>
      <c r="C9922" s="89" t="s">
        <v>48</v>
      </c>
      <c r="D9922" s="90">
        <v>44618</v>
      </c>
      <c r="AC9922" s="89">
        <v>114.701773</v>
      </c>
      <c r="AI9922" s="89">
        <v>114.701775</v>
      </c>
    </row>
    <row r="9923" spans="1:35" s="89" customFormat="1" x14ac:dyDescent="0.45">
      <c r="A9923" s="89" t="s">
        <v>83</v>
      </c>
      <c r="B9923" s="89" t="s">
        <v>84</v>
      </c>
      <c r="C9923" s="89" t="s">
        <v>48</v>
      </c>
      <c r="D9923" s="90">
        <v>44619</v>
      </c>
      <c r="AC9923" s="89">
        <v>114.701773</v>
      </c>
      <c r="AI9923" s="89">
        <v>114.701775</v>
      </c>
    </row>
    <row r="9924" spans="1:35" s="89" customFormat="1" x14ac:dyDescent="0.45">
      <c r="A9924" s="89" t="s">
        <v>83</v>
      </c>
      <c r="B9924" s="89" t="s">
        <v>84</v>
      </c>
      <c r="C9924" s="89" t="s">
        <v>48</v>
      </c>
      <c r="D9924" s="90">
        <v>44620</v>
      </c>
      <c r="AC9924" s="89">
        <v>114.701773</v>
      </c>
      <c r="AI9924" s="89">
        <v>114.701775</v>
      </c>
    </row>
    <row r="9925" spans="1:35" s="89" customFormat="1" x14ac:dyDescent="0.45">
      <c r="A9925" s="89" t="s">
        <v>83</v>
      </c>
      <c r="B9925" s="89" t="s">
        <v>84</v>
      </c>
      <c r="C9925" s="89" t="s">
        <v>48</v>
      </c>
      <c r="D9925" s="90">
        <v>44621</v>
      </c>
      <c r="AC9925" s="89">
        <v>114.701773</v>
      </c>
      <c r="AI9925" s="89">
        <v>114.701775</v>
      </c>
    </row>
    <row r="9926" spans="1:35" s="89" customFormat="1" x14ac:dyDescent="0.45">
      <c r="A9926" s="89" t="s">
        <v>83</v>
      </c>
      <c r="B9926" s="89" t="s">
        <v>84</v>
      </c>
      <c r="C9926" s="89" t="s">
        <v>48</v>
      </c>
      <c r="D9926" s="90">
        <v>44622</v>
      </c>
      <c r="AC9926" s="89">
        <v>114.701773</v>
      </c>
      <c r="AI9926" s="89">
        <v>114.701775</v>
      </c>
    </row>
    <row r="9927" spans="1:35" s="89" customFormat="1" x14ac:dyDescent="0.45">
      <c r="A9927" s="89" t="s">
        <v>83</v>
      </c>
      <c r="B9927" s="89" t="s">
        <v>84</v>
      </c>
      <c r="C9927" s="89" t="s">
        <v>48</v>
      </c>
      <c r="D9927" s="90">
        <v>44623</v>
      </c>
      <c r="AC9927" s="89">
        <v>114.701773</v>
      </c>
      <c r="AI9927" s="89">
        <v>114.701775</v>
      </c>
    </row>
    <row r="9928" spans="1:35" s="89" customFormat="1" x14ac:dyDescent="0.45">
      <c r="A9928" s="89" t="s">
        <v>83</v>
      </c>
      <c r="B9928" s="89" t="s">
        <v>84</v>
      </c>
      <c r="C9928" s="89" t="s">
        <v>48</v>
      </c>
      <c r="D9928" s="90">
        <v>44624</v>
      </c>
      <c r="AC9928" s="89">
        <v>114.701773</v>
      </c>
      <c r="AI9928" s="89">
        <v>114.701775</v>
      </c>
    </row>
    <row r="9929" spans="1:35" s="89" customFormat="1" x14ac:dyDescent="0.45">
      <c r="A9929" s="89" t="s">
        <v>83</v>
      </c>
      <c r="B9929" s="89" t="s">
        <v>84</v>
      </c>
      <c r="C9929" s="89" t="s">
        <v>48</v>
      </c>
      <c r="D9929" s="90">
        <v>44625</v>
      </c>
      <c r="AC9929" s="89">
        <v>114.701773</v>
      </c>
      <c r="AI9929" s="89">
        <v>114.701775</v>
      </c>
    </row>
    <row r="9930" spans="1:35" s="89" customFormat="1" x14ac:dyDescent="0.45">
      <c r="A9930" s="89" t="s">
        <v>83</v>
      </c>
      <c r="B9930" s="89" t="s">
        <v>84</v>
      </c>
      <c r="C9930" s="89" t="s">
        <v>48</v>
      </c>
      <c r="D9930" s="90">
        <v>44626</v>
      </c>
      <c r="AC9930" s="89">
        <v>114.701773</v>
      </c>
      <c r="AI9930" s="89">
        <v>114.701775</v>
      </c>
    </row>
    <row r="9931" spans="1:35" s="89" customFormat="1" x14ac:dyDescent="0.45">
      <c r="A9931" s="89" t="s">
        <v>83</v>
      </c>
      <c r="B9931" s="89" t="s">
        <v>84</v>
      </c>
      <c r="C9931" s="89" t="s">
        <v>48</v>
      </c>
      <c r="D9931" s="90">
        <v>44627</v>
      </c>
      <c r="AC9931" s="89">
        <v>114.701773</v>
      </c>
      <c r="AI9931" s="89">
        <v>114.701775</v>
      </c>
    </row>
    <row r="9932" spans="1:35" s="89" customFormat="1" x14ac:dyDescent="0.45">
      <c r="A9932" s="89" t="s">
        <v>83</v>
      </c>
      <c r="B9932" s="89" t="s">
        <v>84</v>
      </c>
      <c r="C9932" s="89" t="s">
        <v>48</v>
      </c>
      <c r="D9932" s="90">
        <v>44628</v>
      </c>
      <c r="AC9932" s="89">
        <v>114.701773</v>
      </c>
      <c r="AI9932" s="89">
        <v>114.701775</v>
      </c>
    </row>
    <row r="9933" spans="1:35" s="89" customFormat="1" x14ac:dyDescent="0.45">
      <c r="A9933" s="89" t="s">
        <v>83</v>
      </c>
      <c r="B9933" s="89" t="s">
        <v>84</v>
      </c>
      <c r="C9933" s="89" t="s">
        <v>48</v>
      </c>
      <c r="D9933" s="90">
        <v>44629</v>
      </c>
      <c r="AC9933" s="89">
        <v>114.701773</v>
      </c>
      <c r="AI9933" s="89">
        <v>114.701775</v>
      </c>
    </row>
    <row r="9934" spans="1:35" s="89" customFormat="1" x14ac:dyDescent="0.45">
      <c r="A9934" s="89" t="s">
        <v>83</v>
      </c>
      <c r="B9934" s="89" t="s">
        <v>84</v>
      </c>
      <c r="C9934" s="89" t="s">
        <v>48</v>
      </c>
      <c r="D9934" s="90">
        <v>44630</v>
      </c>
      <c r="AC9934" s="89">
        <v>114.701773</v>
      </c>
      <c r="AI9934" s="89">
        <v>114.701775</v>
      </c>
    </row>
    <row r="9935" spans="1:35" s="89" customFormat="1" x14ac:dyDescent="0.45">
      <c r="A9935" s="89" t="s">
        <v>83</v>
      </c>
      <c r="B9935" s="89" t="s">
        <v>84</v>
      </c>
      <c r="C9935" s="89" t="s">
        <v>48</v>
      </c>
      <c r="D9935" s="90">
        <v>44631</v>
      </c>
      <c r="AC9935" s="89">
        <v>114.701773</v>
      </c>
      <c r="AI9935" s="89">
        <v>114.701775</v>
      </c>
    </row>
    <row r="9936" spans="1:35" s="89" customFormat="1" x14ac:dyDescent="0.45">
      <c r="A9936" s="89" t="s">
        <v>83</v>
      </c>
      <c r="B9936" s="89" t="s">
        <v>84</v>
      </c>
      <c r="C9936" s="89" t="s">
        <v>48</v>
      </c>
      <c r="D9936" s="90">
        <v>44632</v>
      </c>
      <c r="AC9936" s="89">
        <v>114.701773</v>
      </c>
      <c r="AI9936" s="89">
        <v>114.701775</v>
      </c>
    </row>
    <row r="9937" spans="1:35" s="89" customFormat="1" x14ac:dyDescent="0.45">
      <c r="A9937" s="89" t="s">
        <v>83</v>
      </c>
      <c r="B9937" s="89" t="s">
        <v>84</v>
      </c>
      <c r="C9937" s="89" t="s">
        <v>48</v>
      </c>
      <c r="D9937" s="90">
        <v>44633</v>
      </c>
      <c r="AC9937" s="89">
        <v>114.701773</v>
      </c>
      <c r="AI9937" s="89">
        <v>114.701775</v>
      </c>
    </row>
    <row r="9938" spans="1:35" s="89" customFormat="1" x14ac:dyDescent="0.45">
      <c r="A9938" s="89" t="s">
        <v>83</v>
      </c>
      <c r="B9938" s="89" t="s">
        <v>84</v>
      </c>
      <c r="C9938" s="89" t="s">
        <v>48</v>
      </c>
      <c r="D9938" s="90">
        <v>44634</v>
      </c>
      <c r="AC9938" s="89">
        <v>114.701773</v>
      </c>
      <c r="AI9938" s="89">
        <v>114.701775</v>
      </c>
    </row>
    <row r="9939" spans="1:35" s="89" customFormat="1" x14ac:dyDescent="0.45">
      <c r="A9939" s="89" t="s">
        <v>83</v>
      </c>
      <c r="B9939" s="89" t="s">
        <v>84</v>
      </c>
      <c r="C9939" s="89" t="s">
        <v>48</v>
      </c>
      <c r="D9939" s="90">
        <v>44635</v>
      </c>
      <c r="AC9939" s="89">
        <v>114.701773</v>
      </c>
      <c r="AI9939" s="89">
        <v>114.701775</v>
      </c>
    </row>
    <row r="9940" spans="1:35" s="89" customFormat="1" x14ac:dyDescent="0.45">
      <c r="A9940" s="89" t="s">
        <v>83</v>
      </c>
      <c r="B9940" s="89" t="s">
        <v>84</v>
      </c>
      <c r="C9940" s="89" t="s">
        <v>48</v>
      </c>
      <c r="D9940" s="90">
        <v>44636</v>
      </c>
      <c r="AC9940" s="89">
        <v>114.701773</v>
      </c>
      <c r="AI9940" s="89">
        <v>114.701775</v>
      </c>
    </row>
    <row r="9941" spans="1:35" s="89" customFormat="1" x14ac:dyDescent="0.45">
      <c r="A9941" s="89" t="s">
        <v>83</v>
      </c>
      <c r="B9941" s="89" t="s">
        <v>84</v>
      </c>
      <c r="C9941" s="89" t="s">
        <v>48</v>
      </c>
      <c r="D9941" s="90">
        <v>44637</v>
      </c>
      <c r="AC9941" s="89">
        <v>114.701773</v>
      </c>
      <c r="AI9941" s="89">
        <v>114.701775</v>
      </c>
    </row>
    <row r="9942" spans="1:35" s="89" customFormat="1" x14ac:dyDescent="0.45">
      <c r="A9942" s="89" t="s">
        <v>83</v>
      </c>
      <c r="B9942" s="89" t="s">
        <v>84</v>
      </c>
      <c r="C9942" s="89" t="s">
        <v>48</v>
      </c>
      <c r="D9942" s="90">
        <v>44638</v>
      </c>
      <c r="AC9942" s="89">
        <v>114.701773</v>
      </c>
      <c r="AI9942" s="89">
        <v>114.701775</v>
      </c>
    </row>
    <row r="9943" spans="1:35" s="89" customFormat="1" x14ac:dyDescent="0.45">
      <c r="A9943" s="89" t="s">
        <v>83</v>
      </c>
      <c r="B9943" s="89" t="s">
        <v>84</v>
      </c>
      <c r="C9943" s="89" t="s">
        <v>48</v>
      </c>
      <c r="D9943" s="90">
        <v>44639</v>
      </c>
      <c r="AC9943" s="89">
        <v>114.701773</v>
      </c>
      <c r="AI9943" s="89">
        <v>114.701775</v>
      </c>
    </row>
    <row r="9944" spans="1:35" s="89" customFormat="1" x14ac:dyDescent="0.45">
      <c r="A9944" s="89" t="s">
        <v>83</v>
      </c>
      <c r="B9944" s="89" t="s">
        <v>84</v>
      </c>
      <c r="C9944" s="89" t="s">
        <v>48</v>
      </c>
      <c r="D9944" s="90">
        <v>44640</v>
      </c>
      <c r="AC9944" s="89">
        <v>114.701773</v>
      </c>
      <c r="AI9944" s="89">
        <v>114.701775</v>
      </c>
    </row>
    <row r="9945" spans="1:35" s="89" customFormat="1" x14ac:dyDescent="0.45">
      <c r="A9945" s="89" t="s">
        <v>83</v>
      </c>
      <c r="B9945" s="89" t="s">
        <v>84</v>
      </c>
      <c r="C9945" s="89" t="s">
        <v>48</v>
      </c>
      <c r="D9945" s="90">
        <v>44641</v>
      </c>
      <c r="AC9945" s="89">
        <v>114.701773</v>
      </c>
      <c r="AI9945" s="89">
        <v>114.701775</v>
      </c>
    </row>
    <row r="9946" spans="1:35" s="89" customFormat="1" x14ac:dyDescent="0.45">
      <c r="A9946" s="89" t="s">
        <v>83</v>
      </c>
      <c r="B9946" s="89" t="s">
        <v>84</v>
      </c>
      <c r="C9946" s="89" t="s">
        <v>48</v>
      </c>
      <c r="D9946" s="90">
        <v>44642</v>
      </c>
      <c r="AC9946" s="89">
        <v>114.701773</v>
      </c>
      <c r="AI9946" s="89">
        <v>114.701775</v>
      </c>
    </row>
    <row r="9947" spans="1:35" s="89" customFormat="1" x14ac:dyDescent="0.45">
      <c r="A9947" s="89" t="s">
        <v>83</v>
      </c>
      <c r="B9947" s="89" t="s">
        <v>84</v>
      </c>
      <c r="C9947" s="89" t="s">
        <v>48</v>
      </c>
      <c r="D9947" s="90">
        <v>44643</v>
      </c>
      <c r="AC9947" s="89">
        <v>114.701773</v>
      </c>
      <c r="AI9947" s="89">
        <v>114.701775</v>
      </c>
    </row>
    <row r="9948" spans="1:35" s="89" customFormat="1" x14ac:dyDescent="0.45">
      <c r="A9948" s="89" t="s">
        <v>83</v>
      </c>
      <c r="B9948" s="89" t="s">
        <v>84</v>
      </c>
      <c r="C9948" s="89" t="s">
        <v>48</v>
      </c>
      <c r="D9948" s="90">
        <v>44644</v>
      </c>
      <c r="AC9948" s="89">
        <v>114.701773</v>
      </c>
      <c r="AI9948" s="89">
        <v>114.701775</v>
      </c>
    </row>
    <row r="9949" spans="1:35" s="89" customFormat="1" x14ac:dyDescent="0.45">
      <c r="A9949" s="89" t="s">
        <v>83</v>
      </c>
      <c r="B9949" s="89" t="s">
        <v>84</v>
      </c>
      <c r="C9949" s="89" t="s">
        <v>48</v>
      </c>
      <c r="D9949" s="90">
        <v>44645</v>
      </c>
      <c r="AC9949" s="89">
        <v>114.701773</v>
      </c>
      <c r="AI9949" s="89">
        <v>114.701775</v>
      </c>
    </row>
    <row r="9950" spans="1:35" s="89" customFormat="1" x14ac:dyDescent="0.45">
      <c r="A9950" s="89" t="s">
        <v>83</v>
      </c>
      <c r="B9950" s="89" t="s">
        <v>84</v>
      </c>
      <c r="C9950" s="89" t="s">
        <v>48</v>
      </c>
      <c r="D9950" s="90">
        <v>44646</v>
      </c>
      <c r="AC9950" s="89">
        <v>109.9225325</v>
      </c>
      <c r="AI9950" s="89">
        <v>109.9225344</v>
      </c>
    </row>
    <row r="9951" spans="1:35" s="89" customFormat="1" x14ac:dyDescent="0.45">
      <c r="A9951" s="89" t="s">
        <v>83</v>
      </c>
      <c r="B9951" s="89" t="s">
        <v>84</v>
      </c>
      <c r="C9951" s="89" t="s">
        <v>48</v>
      </c>
      <c r="D9951" s="90">
        <v>44647</v>
      </c>
      <c r="AC9951" s="89">
        <v>114.701773</v>
      </c>
      <c r="AI9951" s="89">
        <v>114.701775</v>
      </c>
    </row>
    <row r="9952" spans="1:35" s="89" customFormat="1" x14ac:dyDescent="0.45">
      <c r="A9952" s="89" t="s">
        <v>83</v>
      </c>
      <c r="B9952" s="89" t="s">
        <v>84</v>
      </c>
      <c r="C9952" s="89" t="s">
        <v>48</v>
      </c>
      <c r="D9952" s="90">
        <v>44648</v>
      </c>
      <c r="AC9952" s="89">
        <v>114.701773</v>
      </c>
      <c r="AI9952" s="89">
        <v>114.701775</v>
      </c>
    </row>
    <row r="9953" spans="1:35" s="89" customFormat="1" x14ac:dyDescent="0.45">
      <c r="A9953" s="89" t="s">
        <v>83</v>
      </c>
      <c r="B9953" s="89" t="s">
        <v>84</v>
      </c>
      <c r="C9953" s="89" t="s">
        <v>48</v>
      </c>
      <c r="D9953" s="90">
        <v>44649</v>
      </c>
      <c r="AC9953" s="89">
        <v>114.701773</v>
      </c>
      <c r="AI9953" s="89">
        <v>114.701775</v>
      </c>
    </row>
    <row r="9954" spans="1:35" s="89" customFormat="1" x14ac:dyDescent="0.45">
      <c r="A9954" s="89" t="s">
        <v>83</v>
      </c>
      <c r="B9954" s="89" t="s">
        <v>84</v>
      </c>
      <c r="C9954" s="89" t="s">
        <v>48</v>
      </c>
      <c r="D9954" s="90">
        <v>44650</v>
      </c>
      <c r="AC9954" s="89">
        <v>114.701773</v>
      </c>
      <c r="AI9954" s="89">
        <v>114.701775</v>
      </c>
    </row>
    <row r="9955" spans="1:35" s="89" customFormat="1" x14ac:dyDescent="0.45">
      <c r="A9955" s="89" t="s">
        <v>83</v>
      </c>
      <c r="B9955" s="89" t="s">
        <v>84</v>
      </c>
      <c r="C9955" s="89" t="s">
        <v>48</v>
      </c>
      <c r="D9955" s="90">
        <v>44651</v>
      </c>
      <c r="AC9955" s="89">
        <v>114.701773</v>
      </c>
      <c r="AI9955" s="89">
        <v>114.701775</v>
      </c>
    </row>
    <row r="9956" spans="1:35" x14ac:dyDescent="0.45">
      <c r="A9956" s="195" t="s">
        <v>83</v>
      </c>
      <c r="B9956" s="195" t="s">
        <v>84</v>
      </c>
      <c r="C9956" s="195" t="s">
        <v>48</v>
      </c>
      <c r="D9956" s="196">
        <v>44652</v>
      </c>
      <c r="AC9956" s="195">
        <v>122.9</v>
      </c>
      <c r="AD9956" s="195">
        <v>122.95</v>
      </c>
      <c r="AE9956" s="195">
        <f>1/AC9956*AD9956</f>
        <v>1.0004068348250612</v>
      </c>
      <c r="AI9956" s="195">
        <v>130</v>
      </c>
    </row>
    <row r="9957" spans="1:35" s="89" customFormat="1" x14ac:dyDescent="0.45">
      <c r="A9957" s="89" t="s">
        <v>83</v>
      </c>
      <c r="B9957" s="89" t="s">
        <v>84</v>
      </c>
      <c r="C9957" s="89" t="s">
        <v>48</v>
      </c>
      <c r="D9957" s="90">
        <v>44653</v>
      </c>
      <c r="AC9957" s="89">
        <v>122.9</v>
      </c>
      <c r="AI9957" s="89">
        <v>130</v>
      </c>
    </row>
    <row r="9958" spans="1:35" s="89" customFormat="1" x14ac:dyDescent="0.45">
      <c r="A9958" s="89" t="s">
        <v>83</v>
      </c>
      <c r="B9958" s="89" t="s">
        <v>84</v>
      </c>
      <c r="C9958" s="89" t="s">
        <v>48</v>
      </c>
      <c r="D9958" s="90">
        <v>44654</v>
      </c>
      <c r="AC9958" s="89">
        <v>122.9</v>
      </c>
      <c r="AI9958" s="89">
        <v>130</v>
      </c>
    </row>
    <row r="9959" spans="1:35" s="89" customFormat="1" x14ac:dyDescent="0.45">
      <c r="A9959" s="89" t="s">
        <v>83</v>
      </c>
      <c r="B9959" s="89" t="s">
        <v>84</v>
      </c>
      <c r="C9959" s="89" t="s">
        <v>48</v>
      </c>
      <c r="D9959" s="90">
        <v>44655</v>
      </c>
      <c r="AC9959" s="89">
        <v>122.9</v>
      </c>
      <c r="AI9959" s="89">
        <v>130</v>
      </c>
    </row>
    <row r="9960" spans="1:35" s="89" customFormat="1" x14ac:dyDescent="0.45">
      <c r="A9960" s="89" t="s">
        <v>83</v>
      </c>
      <c r="B9960" s="89" t="s">
        <v>84</v>
      </c>
      <c r="C9960" s="89" t="s">
        <v>48</v>
      </c>
      <c r="D9960" s="90">
        <v>44656</v>
      </c>
      <c r="AC9960" s="89">
        <v>122.9</v>
      </c>
      <c r="AI9960" s="89">
        <v>130</v>
      </c>
    </row>
    <row r="9961" spans="1:35" s="89" customFormat="1" x14ac:dyDescent="0.45">
      <c r="A9961" s="89" t="s">
        <v>83</v>
      </c>
      <c r="B9961" s="89" t="s">
        <v>84</v>
      </c>
      <c r="C9961" s="89" t="s">
        <v>48</v>
      </c>
      <c r="D9961" s="90">
        <v>44657</v>
      </c>
      <c r="AC9961" s="89">
        <v>122.9</v>
      </c>
      <c r="AI9961" s="89">
        <v>130</v>
      </c>
    </row>
    <row r="9962" spans="1:35" s="89" customFormat="1" x14ac:dyDescent="0.45">
      <c r="A9962" s="89" t="s">
        <v>83</v>
      </c>
      <c r="B9962" s="89" t="s">
        <v>84</v>
      </c>
      <c r="C9962" s="89" t="s">
        <v>48</v>
      </c>
      <c r="D9962" s="90">
        <v>44658</v>
      </c>
      <c r="AC9962" s="89">
        <v>122.9</v>
      </c>
      <c r="AI9962" s="89">
        <v>130</v>
      </c>
    </row>
    <row r="9963" spans="1:35" s="89" customFormat="1" x14ac:dyDescent="0.45">
      <c r="A9963" s="89" t="s">
        <v>83</v>
      </c>
      <c r="B9963" s="89" t="s">
        <v>84</v>
      </c>
      <c r="C9963" s="89" t="s">
        <v>48</v>
      </c>
      <c r="D9963" s="90">
        <v>44659</v>
      </c>
      <c r="AC9963" s="89">
        <v>122.9</v>
      </c>
      <c r="AI9963" s="89">
        <v>130</v>
      </c>
    </row>
    <row r="9964" spans="1:35" s="89" customFormat="1" x14ac:dyDescent="0.45">
      <c r="A9964" s="89" t="s">
        <v>83</v>
      </c>
      <c r="B9964" s="89" t="s">
        <v>84</v>
      </c>
      <c r="C9964" s="89" t="s">
        <v>48</v>
      </c>
      <c r="D9964" s="90">
        <v>44660</v>
      </c>
      <c r="AC9964" s="89">
        <v>122.9</v>
      </c>
      <c r="AI9964" s="89">
        <v>130</v>
      </c>
    </row>
    <row r="9965" spans="1:35" s="89" customFormat="1" x14ac:dyDescent="0.45">
      <c r="A9965" s="89" t="s">
        <v>83</v>
      </c>
      <c r="B9965" s="89" t="s">
        <v>84</v>
      </c>
      <c r="C9965" s="89" t="s">
        <v>48</v>
      </c>
      <c r="D9965" s="90">
        <v>44661</v>
      </c>
      <c r="AC9965" s="89">
        <v>122.9</v>
      </c>
      <c r="AI9965" s="89">
        <v>130</v>
      </c>
    </row>
    <row r="9966" spans="1:35" s="89" customFormat="1" x14ac:dyDescent="0.45">
      <c r="A9966" s="89" t="s">
        <v>83</v>
      </c>
      <c r="B9966" s="89" t="s">
        <v>84</v>
      </c>
      <c r="C9966" s="89" t="s">
        <v>48</v>
      </c>
      <c r="D9966" s="90">
        <v>44662</v>
      </c>
      <c r="AC9966" s="89">
        <v>122.9</v>
      </c>
      <c r="AI9966" s="89">
        <v>130</v>
      </c>
    </row>
    <row r="9967" spans="1:35" s="89" customFormat="1" x14ac:dyDescent="0.45">
      <c r="A9967" s="89" t="s">
        <v>83</v>
      </c>
      <c r="B9967" s="89" t="s">
        <v>84</v>
      </c>
      <c r="C9967" s="89" t="s">
        <v>48</v>
      </c>
      <c r="D9967" s="90">
        <v>44663</v>
      </c>
      <c r="AC9967" s="89">
        <v>122.9</v>
      </c>
      <c r="AI9967" s="89">
        <v>130</v>
      </c>
    </row>
    <row r="9968" spans="1:35" s="89" customFormat="1" x14ac:dyDescent="0.45">
      <c r="A9968" s="89" t="s">
        <v>83</v>
      </c>
      <c r="B9968" s="89" t="s">
        <v>84</v>
      </c>
      <c r="C9968" s="89" t="s">
        <v>48</v>
      </c>
      <c r="D9968" s="90">
        <v>44664</v>
      </c>
      <c r="AC9968" s="89">
        <v>122.9</v>
      </c>
      <c r="AI9968" s="89">
        <v>130</v>
      </c>
    </row>
    <row r="9969" spans="1:35" s="89" customFormat="1" x14ac:dyDescent="0.45">
      <c r="A9969" s="89" t="s">
        <v>83</v>
      </c>
      <c r="B9969" s="89" t="s">
        <v>84</v>
      </c>
      <c r="C9969" s="89" t="s">
        <v>48</v>
      </c>
      <c r="D9969" s="90">
        <v>44665</v>
      </c>
      <c r="AC9969" s="89">
        <v>122.9</v>
      </c>
      <c r="AI9969" s="89">
        <v>130</v>
      </c>
    </row>
    <row r="9970" spans="1:35" s="89" customFormat="1" x14ac:dyDescent="0.45">
      <c r="A9970" s="89" t="s">
        <v>83</v>
      </c>
      <c r="B9970" s="89" t="s">
        <v>84</v>
      </c>
      <c r="C9970" s="89" t="s">
        <v>48</v>
      </c>
      <c r="D9970" s="90">
        <v>44666</v>
      </c>
      <c r="AC9970" s="89">
        <v>122.9</v>
      </c>
      <c r="AI9970" s="89">
        <v>130</v>
      </c>
    </row>
    <row r="9971" spans="1:35" s="89" customFormat="1" x14ac:dyDescent="0.45">
      <c r="A9971" s="89" t="s">
        <v>83</v>
      </c>
      <c r="B9971" s="89" t="s">
        <v>84</v>
      </c>
      <c r="C9971" s="89" t="s">
        <v>48</v>
      </c>
      <c r="D9971" s="90">
        <v>44667</v>
      </c>
      <c r="AC9971" s="89">
        <v>122.9</v>
      </c>
      <c r="AI9971" s="89">
        <v>130</v>
      </c>
    </row>
    <row r="9972" spans="1:35" s="89" customFormat="1" x14ac:dyDescent="0.45">
      <c r="A9972" s="89" t="s">
        <v>83</v>
      </c>
      <c r="B9972" s="89" t="s">
        <v>84</v>
      </c>
      <c r="C9972" s="89" t="s">
        <v>48</v>
      </c>
      <c r="D9972" s="90">
        <v>44668</v>
      </c>
      <c r="AC9972" s="89">
        <v>122.9</v>
      </c>
      <c r="AI9972" s="89">
        <v>130</v>
      </c>
    </row>
    <row r="9973" spans="1:35" s="89" customFormat="1" x14ac:dyDescent="0.45">
      <c r="A9973" s="89" t="s">
        <v>83</v>
      </c>
      <c r="B9973" s="89" t="s">
        <v>84</v>
      </c>
      <c r="C9973" s="89" t="s">
        <v>48</v>
      </c>
      <c r="D9973" s="90">
        <v>44669</v>
      </c>
      <c r="AC9973" s="89">
        <v>122.9</v>
      </c>
      <c r="AI9973" s="89">
        <v>130</v>
      </c>
    </row>
    <row r="9974" spans="1:35" s="89" customFormat="1" x14ac:dyDescent="0.45">
      <c r="A9974" s="89" t="s">
        <v>83</v>
      </c>
      <c r="B9974" s="89" t="s">
        <v>84</v>
      </c>
      <c r="C9974" s="89" t="s">
        <v>48</v>
      </c>
      <c r="D9974" s="90">
        <v>44670</v>
      </c>
      <c r="AC9974" s="89">
        <v>122.9</v>
      </c>
      <c r="AI9974" s="89">
        <v>130</v>
      </c>
    </row>
    <row r="9975" spans="1:35" s="89" customFormat="1" x14ac:dyDescent="0.45">
      <c r="A9975" s="89" t="s">
        <v>83</v>
      </c>
      <c r="B9975" s="89" t="s">
        <v>84</v>
      </c>
      <c r="C9975" s="89" t="s">
        <v>48</v>
      </c>
      <c r="D9975" s="90">
        <v>44671</v>
      </c>
      <c r="AC9975" s="89">
        <v>122.9</v>
      </c>
      <c r="AI9975" s="89">
        <v>130</v>
      </c>
    </row>
    <row r="9976" spans="1:35" s="89" customFormat="1" x14ac:dyDescent="0.45">
      <c r="A9976" s="89" t="s">
        <v>83</v>
      </c>
      <c r="B9976" s="89" t="s">
        <v>84</v>
      </c>
      <c r="C9976" s="89" t="s">
        <v>48</v>
      </c>
      <c r="D9976" s="90">
        <v>44672</v>
      </c>
      <c r="AC9976" s="89">
        <v>122.9</v>
      </c>
      <c r="AI9976" s="89">
        <v>130</v>
      </c>
    </row>
    <row r="9977" spans="1:35" s="89" customFormat="1" x14ac:dyDescent="0.45">
      <c r="A9977" s="89" t="s">
        <v>83</v>
      </c>
      <c r="B9977" s="89" t="s">
        <v>84</v>
      </c>
      <c r="C9977" s="89" t="s">
        <v>48</v>
      </c>
      <c r="D9977" s="90">
        <v>44673</v>
      </c>
      <c r="AC9977" s="89">
        <v>122.9</v>
      </c>
      <c r="AI9977" s="89">
        <v>130</v>
      </c>
    </row>
    <row r="9978" spans="1:35" s="89" customFormat="1" x14ac:dyDescent="0.45">
      <c r="A9978" s="89" t="s">
        <v>83</v>
      </c>
      <c r="B9978" s="89" t="s">
        <v>84</v>
      </c>
      <c r="C9978" s="89" t="s">
        <v>48</v>
      </c>
      <c r="D9978" s="90">
        <v>44674</v>
      </c>
      <c r="AC9978" s="89">
        <v>122.9</v>
      </c>
      <c r="AI9978" s="89">
        <v>130</v>
      </c>
    </row>
    <row r="9979" spans="1:35" s="89" customFormat="1" x14ac:dyDescent="0.45">
      <c r="A9979" s="89" t="s">
        <v>83</v>
      </c>
      <c r="B9979" s="89" t="s">
        <v>84</v>
      </c>
      <c r="C9979" s="89" t="s">
        <v>48</v>
      </c>
      <c r="D9979" s="90">
        <v>44675</v>
      </c>
      <c r="AC9979" s="89">
        <v>122.9</v>
      </c>
      <c r="AI9979" s="89">
        <v>130</v>
      </c>
    </row>
    <row r="9980" spans="1:35" s="89" customFormat="1" x14ac:dyDescent="0.45">
      <c r="A9980" s="89" t="s">
        <v>83</v>
      </c>
      <c r="B9980" s="89" t="s">
        <v>84</v>
      </c>
      <c r="C9980" s="89" t="s">
        <v>48</v>
      </c>
      <c r="D9980" s="90">
        <v>44676</v>
      </c>
      <c r="AC9980" s="89">
        <v>122.9</v>
      </c>
      <c r="AI9980" s="89">
        <v>130</v>
      </c>
    </row>
    <row r="9981" spans="1:35" s="89" customFormat="1" x14ac:dyDescent="0.45">
      <c r="A9981" s="89" t="s">
        <v>83</v>
      </c>
      <c r="B9981" s="89" t="s">
        <v>84</v>
      </c>
      <c r="C9981" s="89" t="s">
        <v>48</v>
      </c>
      <c r="D9981" s="90">
        <v>44677</v>
      </c>
      <c r="AC9981" s="89">
        <v>122.9</v>
      </c>
      <c r="AI9981" s="89">
        <v>130</v>
      </c>
    </row>
    <row r="9982" spans="1:35" s="89" customFormat="1" x14ac:dyDescent="0.45">
      <c r="A9982" s="89" t="s">
        <v>83</v>
      </c>
      <c r="B9982" s="89" t="s">
        <v>84</v>
      </c>
      <c r="C9982" s="89" t="s">
        <v>48</v>
      </c>
      <c r="D9982" s="90">
        <v>44678</v>
      </c>
      <c r="AC9982" s="89">
        <v>122.9</v>
      </c>
      <c r="AI9982" s="89">
        <v>130</v>
      </c>
    </row>
    <row r="9983" spans="1:35" s="89" customFormat="1" x14ac:dyDescent="0.45">
      <c r="A9983" s="89" t="s">
        <v>83</v>
      </c>
      <c r="B9983" s="89" t="s">
        <v>84</v>
      </c>
      <c r="C9983" s="89" t="s">
        <v>48</v>
      </c>
      <c r="D9983" s="90">
        <v>44679</v>
      </c>
      <c r="AC9983" s="89">
        <v>122.9</v>
      </c>
      <c r="AI9983" s="89">
        <v>130</v>
      </c>
    </row>
    <row r="9984" spans="1:35" s="89" customFormat="1" x14ac:dyDescent="0.45">
      <c r="A9984" s="89" t="s">
        <v>83</v>
      </c>
      <c r="B9984" s="89" t="s">
        <v>84</v>
      </c>
      <c r="C9984" s="89" t="s">
        <v>48</v>
      </c>
      <c r="D9984" s="90">
        <v>44680</v>
      </c>
      <c r="AC9984" s="89">
        <v>122.9</v>
      </c>
      <c r="AI9984" s="89">
        <v>130</v>
      </c>
    </row>
    <row r="9985" spans="1:35" s="89" customFormat="1" x14ac:dyDescent="0.45">
      <c r="A9985" s="89" t="s">
        <v>83</v>
      </c>
      <c r="B9985" s="89" t="s">
        <v>84</v>
      </c>
      <c r="C9985" s="89" t="s">
        <v>48</v>
      </c>
      <c r="D9985" s="90">
        <v>44681</v>
      </c>
      <c r="AC9985" s="89">
        <v>122.9</v>
      </c>
      <c r="AI9985" s="89">
        <v>130</v>
      </c>
    </row>
    <row r="9986" spans="1:35" s="89" customFormat="1" x14ac:dyDescent="0.45">
      <c r="A9986" s="89" t="s">
        <v>83</v>
      </c>
      <c r="B9986" s="89" t="s">
        <v>84</v>
      </c>
      <c r="C9986" s="89" t="s">
        <v>48</v>
      </c>
      <c r="D9986" s="90">
        <v>44682</v>
      </c>
      <c r="AC9986" s="89">
        <v>122.9</v>
      </c>
      <c r="AI9986" s="89">
        <v>130</v>
      </c>
    </row>
    <row r="9987" spans="1:35" s="89" customFormat="1" x14ac:dyDescent="0.45">
      <c r="A9987" s="89" t="s">
        <v>83</v>
      </c>
      <c r="B9987" s="89" t="s">
        <v>84</v>
      </c>
      <c r="C9987" s="89" t="s">
        <v>48</v>
      </c>
      <c r="D9987" s="90">
        <v>44683</v>
      </c>
      <c r="AC9987" s="89">
        <v>122.9</v>
      </c>
      <c r="AI9987" s="89">
        <v>130</v>
      </c>
    </row>
    <row r="9988" spans="1:35" s="89" customFormat="1" x14ac:dyDescent="0.45">
      <c r="A9988" s="89" t="s">
        <v>83</v>
      </c>
      <c r="B9988" s="89" t="s">
        <v>84</v>
      </c>
      <c r="C9988" s="89" t="s">
        <v>48</v>
      </c>
      <c r="D9988" s="90">
        <v>44684</v>
      </c>
      <c r="AC9988" s="89">
        <v>122.9</v>
      </c>
      <c r="AI9988" s="89">
        <v>130</v>
      </c>
    </row>
    <row r="9989" spans="1:35" s="89" customFormat="1" x14ac:dyDescent="0.45">
      <c r="A9989" s="89" t="s">
        <v>83</v>
      </c>
      <c r="B9989" s="89" t="s">
        <v>84</v>
      </c>
      <c r="C9989" s="89" t="s">
        <v>48</v>
      </c>
      <c r="D9989" s="90">
        <v>44685</v>
      </c>
      <c r="AC9989" s="89">
        <v>122.9</v>
      </c>
      <c r="AI9989" s="89">
        <v>130</v>
      </c>
    </row>
    <row r="9990" spans="1:35" s="89" customFormat="1" x14ac:dyDescent="0.45">
      <c r="A9990" s="89" t="s">
        <v>83</v>
      </c>
      <c r="B9990" s="89" t="s">
        <v>84</v>
      </c>
      <c r="C9990" s="89" t="s">
        <v>48</v>
      </c>
      <c r="D9990" s="90">
        <v>44686</v>
      </c>
      <c r="AC9990" s="89">
        <v>122.9</v>
      </c>
      <c r="AI9990" s="89">
        <v>130</v>
      </c>
    </row>
    <row r="9991" spans="1:35" s="89" customFormat="1" x14ac:dyDescent="0.45">
      <c r="A9991" s="89" t="s">
        <v>83</v>
      </c>
      <c r="B9991" s="89" t="s">
        <v>84</v>
      </c>
      <c r="C9991" s="89" t="s">
        <v>48</v>
      </c>
      <c r="D9991" s="90">
        <v>44687</v>
      </c>
      <c r="AC9991" s="89">
        <v>122.9</v>
      </c>
      <c r="AI9991" s="89">
        <v>130</v>
      </c>
    </row>
    <row r="9992" spans="1:35" s="89" customFormat="1" x14ac:dyDescent="0.45">
      <c r="A9992" s="89" t="s">
        <v>83</v>
      </c>
      <c r="B9992" s="89" t="s">
        <v>84</v>
      </c>
      <c r="C9992" s="89" t="s">
        <v>48</v>
      </c>
      <c r="D9992" s="90">
        <v>44688</v>
      </c>
      <c r="AC9992" s="89">
        <v>122.9</v>
      </c>
      <c r="AI9992" s="89">
        <v>130</v>
      </c>
    </row>
    <row r="9993" spans="1:35" s="89" customFormat="1" x14ac:dyDescent="0.45">
      <c r="A9993" s="89" t="s">
        <v>83</v>
      </c>
      <c r="B9993" s="89" t="s">
        <v>84</v>
      </c>
      <c r="C9993" s="89" t="s">
        <v>48</v>
      </c>
      <c r="D9993" s="90">
        <v>44689</v>
      </c>
      <c r="AC9993" s="89">
        <v>122.9</v>
      </c>
      <c r="AI9993" s="89">
        <v>130</v>
      </c>
    </row>
    <row r="9994" spans="1:35" s="89" customFormat="1" x14ac:dyDescent="0.45">
      <c r="A9994" s="89" t="s">
        <v>83</v>
      </c>
      <c r="B9994" s="89" t="s">
        <v>84</v>
      </c>
      <c r="C9994" s="89" t="s">
        <v>48</v>
      </c>
      <c r="D9994" s="90">
        <v>44690</v>
      </c>
      <c r="AC9994" s="89">
        <v>122.9</v>
      </c>
      <c r="AI9994" s="89">
        <v>130</v>
      </c>
    </row>
    <row r="9995" spans="1:35" s="89" customFormat="1" x14ac:dyDescent="0.45">
      <c r="A9995" s="89" t="s">
        <v>83</v>
      </c>
      <c r="B9995" s="89" t="s">
        <v>84</v>
      </c>
      <c r="C9995" s="89" t="s">
        <v>48</v>
      </c>
      <c r="D9995" s="90">
        <v>44691</v>
      </c>
      <c r="AC9995" s="89">
        <v>122.9</v>
      </c>
      <c r="AI9995" s="89">
        <v>130</v>
      </c>
    </row>
    <row r="9996" spans="1:35" s="89" customFormat="1" x14ac:dyDescent="0.45">
      <c r="A9996" s="89" t="s">
        <v>83</v>
      </c>
      <c r="B9996" s="89" t="s">
        <v>84</v>
      </c>
      <c r="C9996" s="89" t="s">
        <v>48</v>
      </c>
      <c r="D9996" s="90">
        <v>44692</v>
      </c>
      <c r="AC9996" s="89">
        <v>122.9</v>
      </c>
      <c r="AI9996" s="89">
        <v>130</v>
      </c>
    </row>
    <row r="9997" spans="1:35" s="89" customFormat="1" x14ac:dyDescent="0.45">
      <c r="A9997" s="89" t="s">
        <v>83</v>
      </c>
      <c r="B9997" s="89" t="s">
        <v>84</v>
      </c>
      <c r="C9997" s="89" t="s">
        <v>48</v>
      </c>
      <c r="D9997" s="90">
        <v>44693</v>
      </c>
      <c r="AC9997" s="89">
        <v>122.9</v>
      </c>
      <c r="AI9997" s="89">
        <v>130</v>
      </c>
    </row>
    <row r="9998" spans="1:35" s="89" customFormat="1" x14ac:dyDescent="0.45">
      <c r="A9998" s="89" t="s">
        <v>83</v>
      </c>
      <c r="B9998" s="89" t="s">
        <v>84</v>
      </c>
      <c r="C9998" s="89" t="s">
        <v>48</v>
      </c>
      <c r="D9998" s="90">
        <v>44694</v>
      </c>
      <c r="AC9998" s="89">
        <v>122.9</v>
      </c>
      <c r="AI9998" s="89">
        <v>130</v>
      </c>
    </row>
    <row r="9999" spans="1:35" s="89" customFormat="1" x14ac:dyDescent="0.45">
      <c r="A9999" s="89" t="s">
        <v>83</v>
      </c>
      <c r="B9999" s="89" t="s">
        <v>84</v>
      </c>
      <c r="C9999" s="89" t="s">
        <v>48</v>
      </c>
      <c r="D9999" s="90">
        <v>44695</v>
      </c>
      <c r="AC9999" s="89">
        <v>122.9</v>
      </c>
      <c r="AI9999" s="89">
        <v>130</v>
      </c>
    </row>
    <row r="10000" spans="1:35" s="89" customFormat="1" x14ac:dyDescent="0.45">
      <c r="A10000" s="89" t="s">
        <v>83</v>
      </c>
      <c r="B10000" s="89" t="s">
        <v>84</v>
      </c>
      <c r="C10000" s="89" t="s">
        <v>48</v>
      </c>
      <c r="D10000" s="90">
        <v>44696</v>
      </c>
      <c r="AC10000" s="89">
        <v>122.9</v>
      </c>
      <c r="AI10000" s="89">
        <v>130</v>
      </c>
    </row>
    <row r="10001" spans="1:35" s="89" customFormat="1" x14ac:dyDescent="0.45">
      <c r="A10001" s="89" t="s">
        <v>83</v>
      </c>
      <c r="B10001" s="89" t="s">
        <v>84</v>
      </c>
      <c r="C10001" s="89" t="s">
        <v>48</v>
      </c>
      <c r="D10001" s="90">
        <v>44697</v>
      </c>
      <c r="AC10001" s="89">
        <v>122.9</v>
      </c>
      <c r="AI10001" s="89">
        <v>130</v>
      </c>
    </row>
    <row r="10002" spans="1:35" s="89" customFormat="1" x14ac:dyDescent="0.45">
      <c r="A10002" s="89" t="s">
        <v>83</v>
      </c>
      <c r="B10002" s="89" t="s">
        <v>84</v>
      </c>
      <c r="C10002" s="89" t="s">
        <v>48</v>
      </c>
      <c r="D10002" s="90">
        <v>44698</v>
      </c>
      <c r="AC10002" s="89">
        <v>122.9</v>
      </c>
      <c r="AI10002" s="89">
        <v>130</v>
      </c>
    </row>
    <row r="10003" spans="1:35" s="89" customFormat="1" x14ac:dyDescent="0.45">
      <c r="A10003" s="89" t="s">
        <v>83</v>
      </c>
      <c r="B10003" s="89" t="s">
        <v>84</v>
      </c>
      <c r="C10003" s="89" t="s">
        <v>48</v>
      </c>
      <c r="D10003" s="90">
        <v>44699</v>
      </c>
      <c r="AC10003" s="89">
        <v>122.9</v>
      </c>
      <c r="AI10003" s="89">
        <v>130</v>
      </c>
    </row>
    <row r="10004" spans="1:35" s="89" customFormat="1" x14ac:dyDescent="0.45">
      <c r="A10004" s="89" t="s">
        <v>83</v>
      </c>
      <c r="B10004" s="89" t="s">
        <v>84</v>
      </c>
      <c r="C10004" s="89" t="s">
        <v>48</v>
      </c>
      <c r="D10004" s="90">
        <v>44700</v>
      </c>
      <c r="AC10004" s="89">
        <v>122.9</v>
      </c>
      <c r="AI10004" s="89">
        <v>130</v>
      </c>
    </row>
    <row r="10005" spans="1:35" s="89" customFormat="1" x14ac:dyDescent="0.45">
      <c r="A10005" s="89" t="s">
        <v>83</v>
      </c>
      <c r="B10005" s="89" t="s">
        <v>84</v>
      </c>
      <c r="C10005" s="89" t="s">
        <v>48</v>
      </c>
      <c r="D10005" s="90">
        <v>44701</v>
      </c>
      <c r="AC10005" s="89">
        <v>122.9</v>
      </c>
      <c r="AI10005" s="89">
        <v>130</v>
      </c>
    </row>
    <row r="10006" spans="1:35" s="89" customFormat="1" x14ac:dyDescent="0.45">
      <c r="A10006" s="89" t="s">
        <v>83</v>
      </c>
      <c r="B10006" s="89" t="s">
        <v>84</v>
      </c>
      <c r="C10006" s="89" t="s">
        <v>48</v>
      </c>
      <c r="D10006" s="90">
        <v>44702</v>
      </c>
      <c r="AC10006" s="89">
        <v>122.9</v>
      </c>
      <c r="AI10006" s="89">
        <v>130</v>
      </c>
    </row>
    <row r="10007" spans="1:35" s="89" customFormat="1" x14ac:dyDescent="0.45">
      <c r="A10007" s="89" t="s">
        <v>83</v>
      </c>
      <c r="B10007" s="89" t="s">
        <v>84</v>
      </c>
      <c r="C10007" s="89" t="s">
        <v>48</v>
      </c>
      <c r="D10007" s="90">
        <v>44703</v>
      </c>
      <c r="AC10007" s="89">
        <v>122.9</v>
      </c>
      <c r="AI10007" s="89">
        <v>130</v>
      </c>
    </row>
    <row r="10008" spans="1:35" s="89" customFormat="1" x14ac:dyDescent="0.45">
      <c r="A10008" s="89" t="s">
        <v>83</v>
      </c>
      <c r="B10008" s="89" t="s">
        <v>84</v>
      </c>
      <c r="C10008" s="89" t="s">
        <v>48</v>
      </c>
      <c r="D10008" s="90">
        <v>44704</v>
      </c>
      <c r="AC10008" s="89">
        <v>122.9</v>
      </c>
      <c r="AI10008" s="89">
        <v>130</v>
      </c>
    </row>
    <row r="10009" spans="1:35" s="89" customFormat="1" x14ac:dyDescent="0.45">
      <c r="A10009" s="89" t="s">
        <v>83</v>
      </c>
      <c r="B10009" s="89" t="s">
        <v>84</v>
      </c>
      <c r="C10009" s="89" t="s">
        <v>48</v>
      </c>
      <c r="D10009" s="90">
        <v>44705</v>
      </c>
      <c r="AC10009" s="89">
        <v>122.9</v>
      </c>
      <c r="AI10009" s="89">
        <v>130</v>
      </c>
    </row>
    <row r="10010" spans="1:35" s="89" customFormat="1" x14ac:dyDescent="0.45">
      <c r="A10010" s="89" t="s">
        <v>83</v>
      </c>
      <c r="B10010" s="89" t="s">
        <v>84</v>
      </c>
      <c r="C10010" s="89" t="s">
        <v>48</v>
      </c>
      <c r="D10010" s="90">
        <v>44706</v>
      </c>
      <c r="AC10010" s="89">
        <v>122.9</v>
      </c>
      <c r="AI10010" s="89">
        <v>130</v>
      </c>
    </row>
    <row r="10011" spans="1:35" s="89" customFormat="1" x14ac:dyDescent="0.45">
      <c r="A10011" s="89" t="s">
        <v>83</v>
      </c>
      <c r="B10011" s="89" t="s">
        <v>84</v>
      </c>
      <c r="C10011" s="89" t="s">
        <v>48</v>
      </c>
      <c r="D10011" s="90">
        <v>44707</v>
      </c>
      <c r="AC10011" s="89">
        <v>122.9</v>
      </c>
      <c r="AI10011" s="89">
        <v>130</v>
      </c>
    </row>
    <row r="10012" spans="1:35" s="89" customFormat="1" x14ac:dyDescent="0.45">
      <c r="A10012" s="89" t="s">
        <v>83</v>
      </c>
      <c r="B10012" s="89" t="s">
        <v>84</v>
      </c>
      <c r="C10012" s="89" t="s">
        <v>48</v>
      </c>
      <c r="D10012" s="90">
        <v>44708</v>
      </c>
      <c r="AC10012" s="89">
        <v>122.9</v>
      </c>
      <c r="AI10012" s="89">
        <v>130</v>
      </c>
    </row>
    <row r="10013" spans="1:35" s="89" customFormat="1" x14ac:dyDescent="0.45">
      <c r="A10013" s="89" t="s">
        <v>83</v>
      </c>
      <c r="B10013" s="89" t="s">
        <v>84</v>
      </c>
      <c r="C10013" s="89" t="s">
        <v>48</v>
      </c>
      <c r="D10013" s="90">
        <v>44709</v>
      </c>
      <c r="AC10013" s="89">
        <v>122.9</v>
      </c>
      <c r="AI10013" s="89">
        <v>130</v>
      </c>
    </row>
    <row r="10014" spans="1:35" s="89" customFormat="1" x14ac:dyDescent="0.45">
      <c r="A10014" s="89" t="s">
        <v>83</v>
      </c>
      <c r="B10014" s="89" t="s">
        <v>84</v>
      </c>
      <c r="C10014" s="89" t="s">
        <v>48</v>
      </c>
      <c r="D10014" s="90">
        <v>44710</v>
      </c>
      <c r="AC10014" s="89">
        <v>122.9</v>
      </c>
      <c r="AI10014" s="89">
        <v>130</v>
      </c>
    </row>
    <row r="10015" spans="1:35" s="89" customFormat="1" x14ac:dyDescent="0.45">
      <c r="A10015" s="89" t="s">
        <v>83</v>
      </c>
      <c r="B10015" s="89" t="s">
        <v>84</v>
      </c>
      <c r="C10015" s="89" t="s">
        <v>48</v>
      </c>
      <c r="D10015" s="90">
        <v>44711</v>
      </c>
      <c r="AC10015" s="89">
        <v>122.9</v>
      </c>
      <c r="AI10015" s="89">
        <v>130</v>
      </c>
    </row>
    <row r="10016" spans="1:35" s="89" customFormat="1" x14ac:dyDescent="0.45">
      <c r="A10016" s="89" t="s">
        <v>83</v>
      </c>
      <c r="B10016" s="89" t="s">
        <v>84</v>
      </c>
      <c r="C10016" s="89" t="s">
        <v>48</v>
      </c>
      <c r="D10016" s="90">
        <v>44712</v>
      </c>
      <c r="AC10016" s="89">
        <v>122.9</v>
      </c>
      <c r="AI10016" s="89">
        <v>130</v>
      </c>
    </row>
    <row r="10017" spans="1:35" s="89" customFormat="1" x14ac:dyDescent="0.45">
      <c r="A10017" s="89" t="s">
        <v>83</v>
      </c>
      <c r="B10017" s="89" t="s">
        <v>84</v>
      </c>
      <c r="C10017" s="89" t="s">
        <v>48</v>
      </c>
      <c r="D10017" s="90">
        <v>44713</v>
      </c>
      <c r="AC10017" s="89">
        <v>122.9</v>
      </c>
      <c r="AI10017" s="89">
        <v>130</v>
      </c>
    </row>
    <row r="10018" spans="1:35" s="89" customFormat="1" x14ac:dyDescent="0.45">
      <c r="A10018" s="89" t="s">
        <v>83</v>
      </c>
      <c r="B10018" s="89" t="s">
        <v>84</v>
      </c>
      <c r="C10018" s="89" t="s">
        <v>48</v>
      </c>
      <c r="D10018" s="90">
        <v>44714</v>
      </c>
      <c r="AC10018" s="89">
        <v>122.9</v>
      </c>
      <c r="AI10018" s="89">
        <v>130</v>
      </c>
    </row>
    <row r="10019" spans="1:35" s="89" customFormat="1" x14ac:dyDescent="0.45">
      <c r="A10019" s="89" t="s">
        <v>83</v>
      </c>
      <c r="B10019" s="89" t="s">
        <v>84</v>
      </c>
      <c r="C10019" s="89" t="s">
        <v>48</v>
      </c>
      <c r="D10019" s="90">
        <v>44715</v>
      </c>
      <c r="AC10019" s="89">
        <v>122.9</v>
      </c>
      <c r="AI10019" s="89">
        <v>130</v>
      </c>
    </row>
    <row r="10020" spans="1:35" s="89" customFormat="1" x14ac:dyDescent="0.45">
      <c r="A10020" s="89" t="s">
        <v>83</v>
      </c>
      <c r="B10020" s="89" t="s">
        <v>84</v>
      </c>
      <c r="C10020" s="89" t="s">
        <v>48</v>
      </c>
      <c r="D10020" s="90">
        <v>44716</v>
      </c>
      <c r="AC10020" s="89">
        <v>122.9</v>
      </c>
      <c r="AI10020" s="89">
        <v>130</v>
      </c>
    </row>
    <row r="10021" spans="1:35" s="89" customFormat="1" x14ac:dyDescent="0.45">
      <c r="A10021" s="89" t="s">
        <v>83</v>
      </c>
      <c r="B10021" s="89" t="s">
        <v>84</v>
      </c>
      <c r="C10021" s="89" t="s">
        <v>48</v>
      </c>
      <c r="D10021" s="90">
        <v>44717</v>
      </c>
      <c r="AC10021" s="89">
        <v>122.9</v>
      </c>
      <c r="AI10021" s="89">
        <v>130</v>
      </c>
    </row>
    <row r="10022" spans="1:35" s="89" customFormat="1" x14ac:dyDescent="0.45">
      <c r="A10022" s="89" t="s">
        <v>83</v>
      </c>
      <c r="B10022" s="89" t="s">
        <v>84</v>
      </c>
      <c r="C10022" s="89" t="s">
        <v>48</v>
      </c>
      <c r="D10022" s="90">
        <v>44718</v>
      </c>
      <c r="AC10022" s="89">
        <v>122.9</v>
      </c>
      <c r="AI10022" s="89">
        <v>130</v>
      </c>
    </row>
    <row r="10023" spans="1:35" s="89" customFormat="1" x14ac:dyDescent="0.45">
      <c r="A10023" s="89" t="s">
        <v>83</v>
      </c>
      <c r="B10023" s="89" t="s">
        <v>84</v>
      </c>
      <c r="C10023" s="89" t="s">
        <v>48</v>
      </c>
      <c r="D10023" s="90">
        <v>44719</v>
      </c>
      <c r="AC10023" s="89">
        <v>122.9</v>
      </c>
      <c r="AI10023" s="89">
        <v>130</v>
      </c>
    </row>
    <row r="10024" spans="1:35" s="89" customFormat="1" x14ac:dyDescent="0.45">
      <c r="A10024" s="89" t="s">
        <v>83</v>
      </c>
      <c r="B10024" s="89" t="s">
        <v>84</v>
      </c>
      <c r="C10024" s="89" t="s">
        <v>48</v>
      </c>
      <c r="D10024" s="90">
        <v>44720</v>
      </c>
      <c r="AC10024" s="89">
        <v>122.9</v>
      </c>
      <c r="AI10024" s="89">
        <v>130</v>
      </c>
    </row>
    <row r="10025" spans="1:35" s="89" customFormat="1" x14ac:dyDescent="0.45">
      <c r="A10025" s="89" t="s">
        <v>83</v>
      </c>
      <c r="B10025" s="89" t="s">
        <v>84</v>
      </c>
      <c r="C10025" s="89" t="s">
        <v>48</v>
      </c>
      <c r="D10025" s="90">
        <v>44721</v>
      </c>
      <c r="AC10025" s="89">
        <v>122.9</v>
      </c>
      <c r="AI10025" s="89">
        <v>130</v>
      </c>
    </row>
    <row r="10026" spans="1:35" s="89" customFormat="1" x14ac:dyDescent="0.45">
      <c r="A10026" s="89" t="s">
        <v>83</v>
      </c>
      <c r="B10026" s="89" t="s">
        <v>84</v>
      </c>
      <c r="C10026" s="89" t="s">
        <v>48</v>
      </c>
      <c r="D10026" s="90">
        <v>44722</v>
      </c>
      <c r="AC10026" s="89">
        <v>122.9</v>
      </c>
      <c r="AI10026" s="89">
        <v>130</v>
      </c>
    </row>
    <row r="10027" spans="1:35" s="89" customFormat="1" x14ac:dyDescent="0.45">
      <c r="A10027" s="89" t="s">
        <v>83</v>
      </c>
      <c r="B10027" s="89" t="s">
        <v>84</v>
      </c>
      <c r="C10027" s="89" t="s">
        <v>48</v>
      </c>
      <c r="D10027" s="90">
        <v>44723</v>
      </c>
      <c r="AC10027" s="89">
        <v>122.9</v>
      </c>
      <c r="AI10027" s="89">
        <v>130</v>
      </c>
    </row>
    <row r="10028" spans="1:35" s="89" customFormat="1" x14ac:dyDescent="0.45">
      <c r="A10028" s="89" t="s">
        <v>83</v>
      </c>
      <c r="B10028" s="89" t="s">
        <v>84</v>
      </c>
      <c r="C10028" s="89" t="s">
        <v>48</v>
      </c>
      <c r="D10028" s="90">
        <v>44724</v>
      </c>
      <c r="AC10028" s="89">
        <v>122.9</v>
      </c>
      <c r="AI10028" s="89">
        <v>130</v>
      </c>
    </row>
    <row r="10029" spans="1:35" s="89" customFormat="1" x14ac:dyDescent="0.45">
      <c r="A10029" s="89" t="s">
        <v>83</v>
      </c>
      <c r="B10029" s="89" t="s">
        <v>84</v>
      </c>
      <c r="C10029" s="89" t="s">
        <v>48</v>
      </c>
      <c r="D10029" s="90">
        <v>44725</v>
      </c>
      <c r="AC10029" s="89">
        <v>122.9</v>
      </c>
      <c r="AI10029" s="89">
        <v>130</v>
      </c>
    </row>
    <row r="10030" spans="1:35" s="89" customFormat="1" x14ac:dyDescent="0.45">
      <c r="A10030" s="89" t="s">
        <v>83</v>
      </c>
      <c r="B10030" s="89" t="s">
        <v>84</v>
      </c>
      <c r="C10030" s="89" t="s">
        <v>48</v>
      </c>
      <c r="D10030" s="90">
        <v>44726</v>
      </c>
      <c r="AC10030" s="89">
        <v>122.9</v>
      </c>
      <c r="AI10030" s="89">
        <v>130</v>
      </c>
    </row>
    <row r="10031" spans="1:35" s="89" customFormat="1" x14ac:dyDescent="0.45">
      <c r="A10031" s="89" t="s">
        <v>83</v>
      </c>
      <c r="B10031" s="89" t="s">
        <v>84</v>
      </c>
      <c r="C10031" s="89" t="s">
        <v>48</v>
      </c>
      <c r="D10031" s="90">
        <v>44727</v>
      </c>
      <c r="AC10031" s="89">
        <v>122.9</v>
      </c>
      <c r="AI10031" s="89">
        <v>130</v>
      </c>
    </row>
    <row r="10032" spans="1:35" s="89" customFormat="1" x14ac:dyDescent="0.45">
      <c r="A10032" s="89" t="s">
        <v>83</v>
      </c>
      <c r="B10032" s="89" t="s">
        <v>84</v>
      </c>
      <c r="C10032" s="89" t="s">
        <v>48</v>
      </c>
      <c r="D10032" s="90">
        <v>44728</v>
      </c>
      <c r="AC10032" s="89">
        <v>122.9</v>
      </c>
      <c r="AI10032" s="89">
        <v>130</v>
      </c>
    </row>
    <row r="10033" spans="1:35" s="89" customFormat="1" x14ac:dyDescent="0.45">
      <c r="A10033" s="89" t="s">
        <v>83</v>
      </c>
      <c r="B10033" s="89" t="s">
        <v>84</v>
      </c>
      <c r="C10033" s="89" t="s">
        <v>48</v>
      </c>
      <c r="D10033" s="90">
        <v>44729</v>
      </c>
      <c r="AC10033" s="89">
        <v>122.9</v>
      </c>
      <c r="AI10033" s="89">
        <v>130</v>
      </c>
    </row>
    <row r="10034" spans="1:35" s="89" customFormat="1" x14ac:dyDescent="0.45">
      <c r="A10034" s="89" t="s">
        <v>83</v>
      </c>
      <c r="B10034" s="89" t="s">
        <v>84</v>
      </c>
      <c r="C10034" s="89" t="s">
        <v>48</v>
      </c>
      <c r="D10034" s="90">
        <v>44730</v>
      </c>
      <c r="AC10034" s="89">
        <v>122.9</v>
      </c>
      <c r="AI10034" s="89">
        <v>130</v>
      </c>
    </row>
    <row r="10035" spans="1:35" s="89" customFormat="1" x14ac:dyDescent="0.45">
      <c r="A10035" s="89" t="s">
        <v>83</v>
      </c>
      <c r="B10035" s="89" t="s">
        <v>84</v>
      </c>
      <c r="C10035" s="89" t="s">
        <v>48</v>
      </c>
      <c r="D10035" s="90">
        <v>44731</v>
      </c>
      <c r="AC10035" s="89">
        <v>122.9</v>
      </c>
      <c r="AI10035" s="89">
        <v>130</v>
      </c>
    </row>
    <row r="10036" spans="1:35" s="89" customFormat="1" x14ac:dyDescent="0.45">
      <c r="A10036" s="89" t="s">
        <v>83</v>
      </c>
      <c r="B10036" s="89" t="s">
        <v>84</v>
      </c>
      <c r="C10036" s="89" t="s">
        <v>48</v>
      </c>
      <c r="D10036" s="90">
        <v>44732</v>
      </c>
      <c r="AC10036" s="89">
        <v>122.9</v>
      </c>
      <c r="AI10036" s="89">
        <v>130</v>
      </c>
    </row>
    <row r="10037" spans="1:35" s="89" customFormat="1" x14ac:dyDescent="0.45">
      <c r="A10037" s="89" t="s">
        <v>83</v>
      </c>
      <c r="B10037" s="89" t="s">
        <v>84</v>
      </c>
      <c r="C10037" s="89" t="s">
        <v>48</v>
      </c>
      <c r="D10037" s="90">
        <v>44733</v>
      </c>
      <c r="AC10037" s="89">
        <v>122.9</v>
      </c>
      <c r="AI10037" s="89">
        <v>130</v>
      </c>
    </row>
    <row r="10038" spans="1:35" s="89" customFormat="1" x14ac:dyDescent="0.45">
      <c r="A10038" s="89" t="s">
        <v>83</v>
      </c>
      <c r="B10038" s="89" t="s">
        <v>84</v>
      </c>
      <c r="C10038" s="89" t="s">
        <v>48</v>
      </c>
      <c r="D10038" s="90">
        <v>44734</v>
      </c>
      <c r="AC10038" s="89">
        <v>122.9</v>
      </c>
      <c r="AI10038" s="89">
        <v>130</v>
      </c>
    </row>
    <row r="10039" spans="1:35" s="89" customFormat="1" x14ac:dyDescent="0.45">
      <c r="A10039" s="89" t="s">
        <v>83</v>
      </c>
      <c r="B10039" s="89" t="s">
        <v>84</v>
      </c>
      <c r="C10039" s="89" t="s">
        <v>48</v>
      </c>
      <c r="D10039" s="90">
        <v>44735</v>
      </c>
      <c r="AC10039" s="89">
        <v>122.9</v>
      </c>
      <c r="AI10039" s="89">
        <v>130</v>
      </c>
    </row>
    <row r="10040" spans="1:35" s="89" customFormat="1" x14ac:dyDescent="0.45">
      <c r="A10040" s="89" t="s">
        <v>83</v>
      </c>
      <c r="B10040" s="89" t="s">
        <v>84</v>
      </c>
      <c r="C10040" s="89" t="s">
        <v>48</v>
      </c>
      <c r="D10040" s="90">
        <v>44736</v>
      </c>
      <c r="AC10040" s="89">
        <v>122.9</v>
      </c>
      <c r="AI10040" s="89">
        <v>130</v>
      </c>
    </row>
    <row r="10041" spans="1:35" s="89" customFormat="1" x14ac:dyDescent="0.45">
      <c r="A10041" s="89" t="s">
        <v>83</v>
      </c>
      <c r="B10041" s="89" t="s">
        <v>84</v>
      </c>
      <c r="C10041" s="89" t="s">
        <v>48</v>
      </c>
      <c r="D10041" s="90">
        <v>44737</v>
      </c>
      <c r="AC10041" s="89">
        <v>122.9</v>
      </c>
      <c r="AI10041" s="89">
        <v>130</v>
      </c>
    </row>
    <row r="10042" spans="1:35" s="89" customFormat="1" x14ac:dyDescent="0.45">
      <c r="A10042" s="89" t="s">
        <v>83</v>
      </c>
      <c r="B10042" s="89" t="s">
        <v>84</v>
      </c>
      <c r="C10042" s="89" t="s">
        <v>48</v>
      </c>
      <c r="D10042" s="90">
        <v>44738</v>
      </c>
      <c r="AC10042" s="89">
        <v>122.9</v>
      </c>
      <c r="AI10042" s="89">
        <v>130</v>
      </c>
    </row>
    <row r="10043" spans="1:35" s="89" customFormat="1" x14ac:dyDescent="0.45">
      <c r="A10043" s="89" t="s">
        <v>83</v>
      </c>
      <c r="B10043" s="89" t="s">
        <v>84</v>
      </c>
      <c r="C10043" s="89" t="s">
        <v>48</v>
      </c>
      <c r="D10043" s="90">
        <v>44739</v>
      </c>
      <c r="AC10043" s="89">
        <v>122.9</v>
      </c>
      <c r="AI10043" s="89">
        <v>130</v>
      </c>
    </row>
    <row r="10044" spans="1:35" s="89" customFormat="1" x14ac:dyDescent="0.45">
      <c r="A10044" s="89" t="s">
        <v>83</v>
      </c>
      <c r="B10044" s="89" t="s">
        <v>84</v>
      </c>
      <c r="C10044" s="89" t="s">
        <v>48</v>
      </c>
      <c r="D10044" s="90">
        <v>44740</v>
      </c>
      <c r="AC10044" s="89">
        <v>122.9</v>
      </c>
      <c r="AI10044" s="89">
        <v>130</v>
      </c>
    </row>
    <row r="10045" spans="1:35" s="89" customFormat="1" x14ac:dyDescent="0.45">
      <c r="A10045" s="89" t="s">
        <v>83</v>
      </c>
      <c r="B10045" s="89" t="s">
        <v>84</v>
      </c>
      <c r="C10045" s="89" t="s">
        <v>48</v>
      </c>
      <c r="D10045" s="90">
        <v>44741</v>
      </c>
      <c r="AC10045" s="89">
        <v>122.9</v>
      </c>
      <c r="AI10045" s="89">
        <v>130</v>
      </c>
    </row>
    <row r="10046" spans="1:35" s="89" customFormat="1" x14ac:dyDescent="0.45">
      <c r="A10046" s="89" t="s">
        <v>83</v>
      </c>
      <c r="B10046" s="89" t="s">
        <v>84</v>
      </c>
      <c r="C10046" s="89" t="s">
        <v>48</v>
      </c>
      <c r="D10046" s="90">
        <v>44742</v>
      </c>
      <c r="AC10046" s="89">
        <v>122.9</v>
      </c>
      <c r="AI10046" s="89">
        <v>130</v>
      </c>
    </row>
    <row r="10047" spans="1:35" s="89" customFormat="1" x14ac:dyDescent="0.45">
      <c r="A10047" s="89" t="s">
        <v>83</v>
      </c>
      <c r="B10047" s="89" t="s">
        <v>84</v>
      </c>
      <c r="C10047" s="89" t="s">
        <v>48</v>
      </c>
      <c r="D10047" s="90">
        <v>44743</v>
      </c>
      <c r="AC10047" s="89">
        <v>122.9</v>
      </c>
      <c r="AI10047" s="89">
        <v>130</v>
      </c>
    </row>
    <row r="10048" spans="1:35" s="89" customFormat="1" x14ac:dyDescent="0.45">
      <c r="A10048" s="89" t="s">
        <v>83</v>
      </c>
      <c r="B10048" s="89" t="s">
        <v>84</v>
      </c>
      <c r="C10048" s="89" t="s">
        <v>48</v>
      </c>
      <c r="D10048" s="90">
        <v>44744</v>
      </c>
      <c r="AC10048" s="89">
        <v>122.9</v>
      </c>
      <c r="AI10048" s="89">
        <v>130</v>
      </c>
    </row>
    <row r="10049" spans="1:35" s="89" customFormat="1" x14ac:dyDescent="0.45">
      <c r="A10049" s="89" t="s">
        <v>83</v>
      </c>
      <c r="B10049" s="89" t="s">
        <v>84</v>
      </c>
      <c r="C10049" s="89" t="s">
        <v>48</v>
      </c>
      <c r="D10049" s="90">
        <v>44745</v>
      </c>
      <c r="AC10049" s="89">
        <v>122.9</v>
      </c>
      <c r="AI10049" s="89">
        <v>130</v>
      </c>
    </row>
    <row r="10050" spans="1:35" s="89" customFormat="1" x14ac:dyDescent="0.45">
      <c r="A10050" s="89" t="s">
        <v>83</v>
      </c>
      <c r="B10050" s="89" t="s">
        <v>84</v>
      </c>
      <c r="C10050" s="89" t="s">
        <v>48</v>
      </c>
      <c r="D10050" s="90">
        <v>44746</v>
      </c>
      <c r="AC10050" s="89">
        <v>122.9</v>
      </c>
      <c r="AI10050" s="89">
        <v>130</v>
      </c>
    </row>
    <row r="10051" spans="1:35" s="89" customFormat="1" x14ac:dyDescent="0.45">
      <c r="A10051" s="89" t="s">
        <v>83</v>
      </c>
      <c r="B10051" s="89" t="s">
        <v>84</v>
      </c>
      <c r="C10051" s="89" t="s">
        <v>48</v>
      </c>
      <c r="D10051" s="90">
        <v>44747</v>
      </c>
      <c r="AC10051" s="89">
        <v>122.9</v>
      </c>
      <c r="AI10051" s="89">
        <v>130</v>
      </c>
    </row>
    <row r="10052" spans="1:35" s="89" customFormat="1" x14ac:dyDescent="0.45">
      <c r="A10052" s="89" t="s">
        <v>83</v>
      </c>
      <c r="B10052" s="89" t="s">
        <v>84</v>
      </c>
      <c r="C10052" s="89" t="s">
        <v>48</v>
      </c>
      <c r="D10052" s="90">
        <v>44748</v>
      </c>
      <c r="AC10052" s="89">
        <v>122.9</v>
      </c>
      <c r="AI10052" s="89">
        <v>130</v>
      </c>
    </row>
    <row r="10053" spans="1:35" s="89" customFormat="1" x14ac:dyDescent="0.45">
      <c r="A10053" s="89" t="s">
        <v>83</v>
      </c>
      <c r="B10053" s="89" t="s">
        <v>84</v>
      </c>
      <c r="C10053" s="89" t="s">
        <v>48</v>
      </c>
      <c r="D10053" s="90">
        <v>44749</v>
      </c>
      <c r="AC10053" s="89">
        <v>122.9</v>
      </c>
      <c r="AI10053" s="89">
        <v>130</v>
      </c>
    </row>
    <row r="10054" spans="1:35" s="89" customFormat="1" x14ac:dyDescent="0.45">
      <c r="A10054" s="89" t="s">
        <v>83</v>
      </c>
      <c r="B10054" s="89" t="s">
        <v>84</v>
      </c>
      <c r="C10054" s="89" t="s">
        <v>48</v>
      </c>
      <c r="D10054" s="90">
        <v>44750</v>
      </c>
      <c r="AC10054" s="89">
        <v>122.9</v>
      </c>
      <c r="AI10054" s="89">
        <v>130</v>
      </c>
    </row>
    <row r="10055" spans="1:35" s="89" customFormat="1" x14ac:dyDescent="0.45">
      <c r="A10055" s="89" t="s">
        <v>83</v>
      </c>
      <c r="B10055" s="89" t="s">
        <v>84</v>
      </c>
      <c r="C10055" s="89" t="s">
        <v>48</v>
      </c>
      <c r="D10055" s="90">
        <v>44751</v>
      </c>
      <c r="AC10055" s="89">
        <v>122.9</v>
      </c>
      <c r="AI10055" s="89">
        <v>130</v>
      </c>
    </row>
    <row r="10056" spans="1:35" s="89" customFormat="1" x14ac:dyDescent="0.45">
      <c r="A10056" s="89" t="s">
        <v>83</v>
      </c>
      <c r="B10056" s="89" t="s">
        <v>84</v>
      </c>
      <c r="C10056" s="89" t="s">
        <v>48</v>
      </c>
      <c r="D10056" s="90">
        <v>44752</v>
      </c>
      <c r="AC10056" s="89">
        <v>122.9</v>
      </c>
      <c r="AI10056" s="89">
        <v>130</v>
      </c>
    </row>
    <row r="10057" spans="1:35" s="89" customFormat="1" x14ac:dyDescent="0.45">
      <c r="A10057" s="89" t="s">
        <v>83</v>
      </c>
      <c r="B10057" s="89" t="s">
        <v>84</v>
      </c>
      <c r="C10057" s="89" t="s">
        <v>48</v>
      </c>
      <c r="D10057" s="90">
        <v>44753</v>
      </c>
      <c r="AC10057" s="89">
        <v>122.9</v>
      </c>
      <c r="AI10057" s="89">
        <v>130</v>
      </c>
    </row>
    <row r="10058" spans="1:35" s="89" customFormat="1" x14ac:dyDescent="0.45">
      <c r="A10058" s="89" t="s">
        <v>83</v>
      </c>
      <c r="B10058" s="89" t="s">
        <v>84</v>
      </c>
      <c r="C10058" s="89" t="s">
        <v>48</v>
      </c>
      <c r="D10058" s="90">
        <v>44754</v>
      </c>
      <c r="AC10058" s="89">
        <v>122.9</v>
      </c>
      <c r="AI10058" s="89">
        <v>130</v>
      </c>
    </row>
    <row r="10059" spans="1:35" s="89" customFormat="1" x14ac:dyDescent="0.45">
      <c r="A10059" s="89" t="s">
        <v>83</v>
      </c>
      <c r="B10059" s="89" t="s">
        <v>84</v>
      </c>
      <c r="C10059" s="89" t="s">
        <v>48</v>
      </c>
      <c r="D10059" s="90">
        <v>44755</v>
      </c>
      <c r="AC10059" s="89">
        <v>122.9</v>
      </c>
      <c r="AI10059" s="89">
        <v>130</v>
      </c>
    </row>
    <row r="10060" spans="1:35" s="89" customFormat="1" x14ac:dyDescent="0.45">
      <c r="A10060" s="89" t="s">
        <v>83</v>
      </c>
      <c r="B10060" s="89" t="s">
        <v>84</v>
      </c>
      <c r="C10060" s="89" t="s">
        <v>48</v>
      </c>
      <c r="D10060" s="90">
        <v>44756</v>
      </c>
      <c r="AC10060" s="89">
        <v>122.9</v>
      </c>
      <c r="AI10060" s="89">
        <v>130</v>
      </c>
    </row>
    <row r="10061" spans="1:35" s="89" customFormat="1" x14ac:dyDescent="0.45">
      <c r="A10061" s="89" t="s">
        <v>83</v>
      </c>
      <c r="B10061" s="89" t="s">
        <v>84</v>
      </c>
      <c r="C10061" s="89" t="s">
        <v>48</v>
      </c>
      <c r="D10061" s="90">
        <v>44757</v>
      </c>
      <c r="AC10061" s="89">
        <v>122.9</v>
      </c>
      <c r="AI10061" s="89">
        <v>130</v>
      </c>
    </row>
    <row r="10062" spans="1:35" s="89" customFormat="1" x14ac:dyDescent="0.45">
      <c r="A10062" s="89" t="s">
        <v>83</v>
      </c>
      <c r="B10062" s="89" t="s">
        <v>84</v>
      </c>
      <c r="C10062" s="89" t="s">
        <v>48</v>
      </c>
      <c r="D10062" s="90">
        <v>44758</v>
      </c>
      <c r="AC10062" s="89">
        <v>122.9</v>
      </c>
      <c r="AI10062" s="89">
        <v>130</v>
      </c>
    </row>
    <row r="10063" spans="1:35" s="89" customFormat="1" x14ac:dyDescent="0.45">
      <c r="A10063" s="89" t="s">
        <v>83</v>
      </c>
      <c r="B10063" s="89" t="s">
        <v>84</v>
      </c>
      <c r="C10063" s="89" t="s">
        <v>48</v>
      </c>
      <c r="D10063" s="90">
        <v>44759</v>
      </c>
      <c r="AC10063" s="89">
        <v>122.9</v>
      </c>
      <c r="AI10063" s="89">
        <v>130</v>
      </c>
    </row>
    <row r="10064" spans="1:35" s="89" customFormat="1" x14ac:dyDescent="0.45">
      <c r="A10064" s="89" t="s">
        <v>83</v>
      </c>
      <c r="B10064" s="89" t="s">
        <v>84</v>
      </c>
      <c r="C10064" s="89" t="s">
        <v>48</v>
      </c>
      <c r="D10064" s="90">
        <v>44760</v>
      </c>
      <c r="AC10064" s="89">
        <v>122.9</v>
      </c>
      <c r="AI10064" s="89">
        <v>130</v>
      </c>
    </row>
    <row r="10065" spans="1:35" s="89" customFormat="1" x14ac:dyDescent="0.45">
      <c r="A10065" s="89" t="s">
        <v>83</v>
      </c>
      <c r="B10065" s="89" t="s">
        <v>84</v>
      </c>
      <c r="C10065" s="89" t="s">
        <v>48</v>
      </c>
      <c r="D10065" s="90">
        <v>44761</v>
      </c>
      <c r="AC10065" s="89">
        <v>122.9</v>
      </c>
      <c r="AI10065" s="89">
        <v>130</v>
      </c>
    </row>
    <row r="10066" spans="1:35" s="89" customFormat="1" x14ac:dyDescent="0.45">
      <c r="A10066" s="89" t="s">
        <v>83</v>
      </c>
      <c r="B10066" s="89" t="s">
        <v>84</v>
      </c>
      <c r="C10066" s="89" t="s">
        <v>48</v>
      </c>
      <c r="D10066" s="90">
        <v>44762</v>
      </c>
      <c r="AC10066" s="89">
        <v>122.9</v>
      </c>
      <c r="AI10066" s="89">
        <v>130</v>
      </c>
    </row>
    <row r="10067" spans="1:35" s="89" customFormat="1" x14ac:dyDescent="0.45">
      <c r="A10067" s="89" t="s">
        <v>83</v>
      </c>
      <c r="B10067" s="89" t="s">
        <v>84</v>
      </c>
      <c r="C10067" s="89" t="s">
        <v>48</v>
      </c>
      <c r="D10067" s="90">
        <v>44763</v>
      </c>
      <c r="AC10067" s="89">
        <v>122.9</v>
      </c>
      <c r="AI10067" s="89">
        <v>130</v>
      </c>
    </row>
    <row r="10068" spans="1:35" s="89" customFormat="1" x14ac:dyDescent="0.45">
      <c r="A10068" s="89" t="s">
        <v>83</v>
      </c>
      <c r="B10068" s="89" t="s">
        <v>84</v>
      </c>
      <c r="C10068" s="89" t="s">
        <v>48</v>
      </c>
      <c r="D10068" s="90">
        <v>44764</v>
      </c>
      <c r="AC10068" s="89">
        <v>122.9</v>
      </c>
      <c r="AI10068" s="89">
        <v>130</v>
      </c>
    </row>
    <row r="10069" spans="1:35" s="89" customFormat="1" x14ac:dyDescent="0.45">
      <c r="A10069" s="89" t="s">
        <v>83</v>
      </c>
      <c r="B10069" s="89" t="s">
        <v>84</v>
      </c>
      <c r="C10069" s="89" t="s">
        <v>48</v>
      </c>
      <c r="D10069" s="90">
        <v>44765</v>
      </c>
      <c r="AC10069" s="89">
        <v>122.9</v>
      </c>
      <c r="AI10069" s="89">
        <v>130</v>
      </c>
    </row>
    <row r="10070" spans="1:35" s="89" customFormat="1" x14ac:dyDescent="0.45">
      <c r="A10070" s="89" t="s">
        <v>83</v>
      </c>
      <c r="B10070" s="89" t="s">
        <v>84</v>
      </c>
      <c r="C10070" s="89" t="s">
        <v>48</v>
      </c>
      <c r="D10070" s="90">
        <v>44766</v>
      </c>
      <c r="AC10070" s="89">
        <v>122.9</v>
      </c>
      <c r="AI10070" s="89">
        <v>130</v>
      </c>
    </row>
    <row r="10071" spans="1:35" s="89" customFormat="1" x14ac:dyDescent="0.45">
      <c r="A10071" s="89" t="s">
        <v>83</v>
      </c>
      <c r="B10071" s="89" t="s">
        <v>84</v>
      </c>
      <c r="C10071" s="89" t="s">
        <v>48</v>
      </c>
      <c r="D10071" s="90">
        <v>44767</v>
      </c>
      <c r="AC10071" s="89">
        <v>122.9</v>
      </c>
      <c r="AI10071" s="89">
        <v>130</v>
      </c>
    </row>
    <row r="10072" spans="1:35" s="89" customFormat="1" x14ac:dyDescent="0.45">
      <c r="A10072" s="89" t="s">
        <v>83</v>
      </c>
      <c r="B10072" s="89" t="s">
        <v>84</v>
      </c>
      <c r="C10072" s="89" t="s">
        <v>48</v>
      </c>
      <c r="D10072" s="90">
        <v>44768</v>
      </c>
      <c r="AC10072" s="89">
        <v>122.9</v>
      </c>
      <c r="AI10072" s="89">
        <v>130</v>
      </c>
    </row>
    <row r="10073" spans="1:35" s="89" customFormat="1" x14ac:dyDescent="0.45">
      <c r="A10073" s="89" t="s">
        <v>83</v>
      </c>
      <c r="B10073" s="89" t="s">
        <v>84</v>
      </c>
      <c r="C10073" s="89" t="s">
        <v>48</v>
      </c>
      <c r="D10073" s="90">
        <v>44769</v>
      </c>
      <c r="AC10073" s="89">
        <v>122.9</v>
      </c>
      <c r="AI10073" s="89">
        <v>130</v>
      </c>
    </row>
    <row r="10074" spans="1:35" s="89" customFormat="1" x14ac:dyDescent="0.45">
      <c r="A10074" s="89" t="s">
        <v>83</v>
      </c>
      <c r="B10074" s="89" t="s">
        <v>84</v>
      </c>
      <c r="C10074" s="89" t="s">
        <v>48</v>
      </c>
      <c r="D10074" s="90">
        <v>44770</v>
      </c>
      <c r="AC10074" s="89">
        <v>122.9</v>
      </c>
      <c r="AI10074" s="89">
        <v>130</v>
      </c>
    </row>
    <row r="10075" spans="1:35" s="89" customFormat="1" x14ac:dyDescent="0.45">
      <c r="A10075" s="89" t="s">
        <v>83</v>
      </c>
      <c r="B10075" s="89" t="s">
        <v>84</v>
      </c>
      <c r="C10075" s="89" t="s">
        <v>48</v>
      </c>
      <c r="D10075" s="90">
        <v>44771</v>
      </c>
      <c r="AC10075" s="89">
        <v>122.9</v>
      </c>
      <c r="AI10075" s="89">
        <v>130</v>
      </c>
    </row>
    <row r="10076" spans="1:35" s="89" customFormat="1" x14ac:dyDescent="0.45">
      <c r="A10076" s="89" t="s">
        <v>83</v>
      </c>
      <c r="B10076" s="89" t="s">
        <v>84</v>
      </c>
      <c r="C10076" s="89" t="s">
        <v>48</v>
      </c>
      <c r="D10076" s="90">
        <v>44772</v>
      </c>
      <c r="AC10076" s="89">
        <v>122.9</v>
      </c>
      <c r="AI10076" s="89">
        <v>130</v>
      </c>
    </row>
    <row r="10077" spans="1:35" s="89" customFormat="1" x14ac:dyDescent="0.45">
      <c r="A10077" s="89" t="s">
        <v>83</v>
      </c>
      <c r="B10077" s="89" t="s">
        <v>84</v>
      </c>
      <c r="C10077" s="89" t="s">
        <v>48</v>
      </c>
      <c r="D10077" s="90">
        <v>44773</v>
      </c>
      <c r="AC10077" s="89">
        <v>122.9</v>
      </c>
      <c r="AI10077" s="89">
        <v>130</v>
      </c>
    </row>
    <row r="10078" spans="1:35" s="89" customFormat="1" x14ac:dyDescent="0.45">
      <c r="A10078" s="89" t="s">
        <v>83</v>
      </c>
      <c r="B10078" s="89" t="s">
        <v>84</v>
      </c>
      <c r="C10078" s="89" t="s">
        <v>48</v>
      </c>
      <c r="D10078" s="90">
        <v>44774</v>
      </c>
      <c r="AC10078" s="89">
        <v>122.9</v>
      </c>
      <c r="AI10078" s="89">
        <v>130</v>
      </c>
    </row>
    <row r="10079" spans="1:35" s="89" customFormat="1" x14ac:dyDescent="0.45">
      <c r="A10079" s="89" t="s">
        <v>83</v>
      </c>
      <c r="B10079" s="89" t="s">
        <v>84</v>
      </c>
      <c r="C10079" s="89" t="s">
        <v>48</v>
      </c>
      <c r="D10079" s="90">
        <v>44775</v>
      </c>
      <c r="AC10079" s="89">
        <v>122.9</v>
      </c>
      <c r="AI10079" s="89">
        <v>130</v>
      </c>
    </row>
    <row r="10080" spans="1:35" s="89" customFormat="1" x14ac:dyDescent="0.45">
      <c r="A10080" s="89" t="s">
        <v>83</v>
      </c>
      <c r="B10080" s="89" t="s">
        <v>84</v>
      </c>
      <c r="C10080" s="89" t="s">
        <v>48</v>
      </c>
      <c r="D10080" s="90">
        <v>44776</v>
      </c>
      <c r="AC10080" s="89">
        <v>122.9</v>
      </c>
      <c r="AI10080" s="89">
        <v>130</v>
      </c>
    </row>
    <row r="10081" spans="1:35" s="89" customFormat="1" x14ac:dyDescent="0.45">
      <c r="A10081" s="89" t="s">
        <v>83</v>
      </c>
      <c r="B10081" s="89" t="s">
        <v>84</v>
      </c>
      <c r="C10081" s="89" t="s">
        <v>48</v>
      </c>
      <c r="D10081" s="90">
        <v>44777</v>
      </c>
      <c r="AC10081" s="89">
        <v>122.9</v>
      </c>
      <c r="AI10081" s="89">
        <v>130</v>
      </c>
    </row>
    <row r="10082" spans="1:35" s="89" customFormat="1" x14ac:dyDescent="0.45">
      <c r="A10082" s="89" t="s">
        <v>83</v>
      </c>
      <c r="B10082" s="89" t="s">
        <v>84</v>
      </c>
      <c r="C10082" s="89" t="s">
        <v>48</v>
      </c>
      <c r="D10082" s="90">
        <v>44778</v>
      </c>
      <c r="AC10082" s="89">
        <v>122.9</v>
      </c>
      <c r="AI10082" s="89">
        <v>130</v>
      </c>
    </row>
    <row r="10083" spans="1:35" s="89" customFormat="1" x14ac:dyDescent="0.45">
      <c r="A10083" s="89" t="s">
        <v>83</v>
      </c>
      <c r="B10083" s="89" t="s">
        <v>84</v>
      </c>
      <c r="C10083" s="89" t="s">
        <v>48</v>
      </c>
      <c r="D10083" s="90">
        <v>44779</v>
      </c>
      <c r="AC10083" s="89">
        <v>122.9</v>
      </c>
      <c r="AI10083" s="89">
        <v>130</v>
      </c>
    </row>
    <row r="10084" spans="1:35" s="89" customFormat="1" x14ac:dyDescent="0.45">
      <c r="A10084" s="89" t="s">
        <v>83</v>
      </c>
      <c r="B10084" s="89" t="s">
        <v>84</v>
      </c>
      <c r="C10084" s="89" t="s">
        <v>48</v>
      </c>
      <c r="D10084" s="90">
        <v>44780</v>
      </c>
      <c r="AC10084" s="89">
        <v>122.9</v>
      </c>
      <c r="AI10084" s="89">
        <v>130</v>
      </c>
    </row>
    <row r="10085" spans="1:35" s="89" customFormat="1" x14ac:dyDescent="0.45">
      <c r="A10085" s="89" t="s">
        <v>83</v>
      </c>
      <c r="B10085" s="89" t="s">
        <v>84</v>
      </c>
      <c r="C10085" s="89" t="s">
        <v>48</v>
      </c>
      <c r="D10085" s="90">
        <v>44781</v>
      </c>
      <c r="AC10085" s="89">
        <v>122.9</v>
      </c>
      <c r="AI10085" s="89">
        <v>130</v>
      </c>
    </row>
    <row r="10086" spans="1:35" s="89" customFormat="1" x14ac:dyDescent="0.45">
      <c r="A10086" s="89" t="s">
        <v>83</v>
      </c>
      <c r="B10086" s="89" t="s">
        <v>84</v>
      </c>
      <c r="C10086" s="89" t="s">
        <v>48</v>
      </c>
      <c r="D10086" s="90">
        <v>44782</v>
      </c>
      <c r="AC10086" s="89">
        <v>122.9</v>
      </c>
      <c r="AI10086" s="89">
        <v>130</v>
      </c>
    </row>
    <row r="10087" spans="1:35" s="89" customFormat="1" x14ac:dyDescent="0.45">
      <c r="A10087" s="89" t="s">
        <v>83</v>
      </c>
      <c r="B10087" s="89" t="s">
        <v>84</v>
      </c>
      <c r="C10087" s="89" t="s">
        <v>48</v>
      </c>
      <c r="D10087" s="90">
        <v>44783</v>
      </c>
      <c r="AC10087" s="89">
        <v>122.9</v>
      </c>
      <c r="AI10087" s="89">
        <v>130</v>
      </c>
    </row>
    <row r="10088" spans="1:35" s="89" customFormat="1" x14ac:dyDescent="0.45">
      <c r="A10088" s="89" t="s">
        <v>83</v>
      </c>
      <c r="B10088" s="89" t="s">
        <v>84</v>
      </c>
      <c r="C10088" s="89" t="s">
        <v>48</v>
      </c>
      <c r="D10088" s="90">
        <v>44784</v>
      </c>
      <c r="AC10088" s="89">
        <v>122.9</v>
      </c>
      <c r="AI10088" s="89">
        <v>130</v>
      </c>
    </row>
    <row r="10089" spans="1:35" s="89" customFormat="1" x14ac:dyDescent="0.45">
      <c r="A10089" s="89" t="s">
        <v>83</v>
      </c>
      <c r="B10089" s="89" t="s">
        <v>84</v>
      </c>
      <c r="C10089" s="89" t="s">
        <v>48</v>
      </c>
      <c r="D10089" s="90">
        <v>44785</v>
      </c>
      <c r="AC10089" s="89">
        <v>122.9</v>
      </c>
      <c r="AI10089" s="89">
        <v>130</v>
      </c>
    </row>
    <row r="10090" spans="1:35" s="89" customFormat="1" x14ac:dyDescent="0.45">
      <c r="A10090" s="89" t="s">
        <v>83</v>
      </c>
      <c r="B10090" s="89" t="s">
        <v>84</v>
      </c>
      <c r="C10090" s="89" t="s">
        <v>48</v>
      </c>
      <c r="D10090" s="90">
        <v>44786</v>
      </c>
      <c r="AC10090" s="89">
        <v>122.9</v>
      </c>
      <c r="AI10090" s="89">
        <v>130</v>
      </c>
    </row>
    <row r="10091" spans="1:35" s="89" customFormat="1" x14ac:dyDescent="0.45">
      <c r="A10091" s="89" t="s">
        <v>83</v>
      </c>
      <c r="B10091" s="89" t="s">
        <v>84</v>
      </c>
      <c r="C10091" s="89" t="s">
        <v>48</v>
      </c>
      <c r="D10091" s="90">
        <v>44787</v>
      </c>
      <c r="AC10091" s="89">
        <v>122.9</v>
      </c>
      <c r="AI10091" s="89">
        <v>130</v>
      </c>
    </row>
    <row r="10092" spans="1:35" s="89" customFormat="1" x14ac:dyDescent="0.45">
      <c r="A10092" s="89" t="s">
        <v>83</v>
      </c>
      <c r="B10092" s="89" t="s">
        <v>84</v>
      </c>
      <c r="C10092" s="89" t="s">
        <v>48</v>
      </c>
      <c r="D10092" s="90">
        <v>44788</v>
      </c>
      <c r="AC10092" s="89">
        <v>122.9</v>
      </c>
      <c r="AI10092" s="89">
        <v>130</v>
      </c>
    </row>
    <row r="10093" spans="1:35" s="89" customFormat="1" x14ac:dyDescent="0.45">
      <c r="A10093" s="89" t="s">
        <v>83</v>
      </c>
      <c r="B10093" s="89" t="s">
        <v>84</v>
      </c>
      <c r="C10093" s="89" t="s">
        <v>48</v>
      </c>
      <c r="D10093" s="90">
        <v>44789</v>
      </c>
      <c r="AC10093" s="89">
        <v>122.9</v>
      </c>
      <c r="AI10093" s="89">
        <v>130</v>
      </c>
    </row>
    <row r="10094" spans="1:35" s="89" customFormat="1" x14ac:dyDescent="0.45">
      <c r="A10094" s="89" t="s">
        <v>83</v>
      </c>
      <c r="B10094" s="89" t="s">
        <v>84</v>
      </c>
      <c r="C10094" s="89" t="s">
        <v>48</v>
      </c>
      <c r="D10094" s="90">
        <v>44790</v>
      </c>
      <c r="AC10094" s="89">
        <v>122.9</v>
      </c>
      <c r="AI10094" s="89">
        <v>130</v>
      </c>
    </row>
    <row r="10095" spans="1:35" s="89" customFormat="1" x14ac:dyDescent="0.45">
      <c r="A10095" s="89" t="s">
        <v>83</v>
      </c>
      <c r="B10095" s="89" t="s">
        <v>84</v>
      </c>
      <c r="C10095" s="89" t="s">
        <v>48</v>
      </c>
      <c r="D10095" s="90">
        <v>44791</v>
      </c>
      <c r="AC10095" s="89">
        <v>122.9</v>
      </c>
      <c r="AI10095" s="89">
        <v>130</v>
      </c>
    </row>
    <row r="10096" spans="1:35" s="89" customFormat="1" x14ac:dyDescent="0.45">
      <c r="A10096" s="89" t="s">
        <v>83</v>
      </c>
      <c r="B10096" s="89" t="s">
        <v>84</v>
      </c>
      <c r="C10096" s="89" t="s">
        <v>48</v>
      </c>
      <c r="D10096" s="90">
        <v>44792</v>
      </c>
      <c r="AC10096" s="89">
        <v>122.9</v>
      </c>
      <c r="AI10096" s="89">
        <v>130</v>
      </c>
    </row>
    <row r="10097" spans="1:35" s="89" customFormat="1" x14ac:dyDescent="0.45">
      <c r="A10097" s="89" t="s">
        <v>83</v>
      </c>
      <c r="B10097" s="89" t="s">
        <v>84</v>
      </c>
      <c r="C10097" s="89" t="s">
        <v>48</v>
      </c>
      <c r="D10097" s="90">
        <v>44793</v>
      </c>
      <c r="AC10097" s="89">
        <v>122.9</v>
      </c>
      <c r="AI10097" s="89">
        <v>130</v>
      </c>
    </row>
    <row r="10098" spans="1:35" s="89" customFormat="1" x14ac:dyDescent="0.45">
      <c r="A10098" s="89" t="s">
        <v>83</v>
      </c>
      <c r="B10098" s="89" t="s">
        <v>84</v>
      </c>
      <c r="C10098" s="89" t="s">
        <v>48</v>
      </c>
      <c r="D10098" s="90">
        <v>44794</v>
      </c>
      <c r="AC10098" s="89">
        <v>122.9</v>
      </c>
      <c r="AI10098" s="89">
        <v>130</v>
      </c>
    </row>
    <row r="10099" spans="1:35" s="89" customFormat="1" x14ac:dyDescent="0.45">
      <c r="A10099" s="89" t="s">
        <v>83</v>
      </c>
      <c r="B10099" s="89" t="s">
        <v>84</v>
      </c>
      <c r="C10099" s="89" t="s">
        <v>48</v>
      </c>
      <c r="D10099" s="90">
        <v>44795</v>
      </c>
      <c r="AC10099" s="89">
        <v>122.9</v>
      </c>
      <c r="AI10099" s="89">
        <v>130</v>
      </c>
    </row>
    <row r="10100" spans="1:35" s="89" customFormat="1" x14ac:dyDescent="0.45">
      <c r="A10100" s="89" t="s">
        <v>83</v>
      </c>
      <c r="B10100" s="89" t="s">
        <v>84</v>
      </c>
      <c r="C10100" s="89" t="s">
        <v>48</v>
      </c>
      <c r="D10100" s="90">
        <v>44796</v>
      </c>
      <c r="AC10100" s="89">
        <v>122.9</v>
      </c>
      <c r="AI10100" s="89">
        <v>130</v>
      </c>
    </row>
    <row r="10101" spans="1:35" s="89" customFormat="1" x14ac:dyDescent="0.45">
      <c r="A10101" s="89" t="s">
        <v>83</v>
      </c>
      <c r="B10101" s="89" t="s">
        <v>84</v>
      </c>
      <c r="C10101" s="89" t="s">
        <v>48</v>
      </c>
      <c r="D10101" s="90">
        <v>44797</v>
      </c>
      <c r="AC10101" s="89">
        <v>122.9</v>
      </c>
      <c r="AI10101" s="89">
        <v>130</v>
      </c>
    </row>
    <row r="10102" spans="1:35" s="89" customFormat="1" x14ac:dyDescent="0.45">
      <c r="A10102" s="89" t="s">
        <v>83</v>
      </c>
      <c r="B10102" s="89" t="s">
        <v>84</v>
      </c>
      <c r="C10102" s="89" t="s">
        <v>48</v>
      </c>
      <c r="D10102" s="90">
        <v>44798</v>
      </c>
      <c r="AC10102" s="89">
        <v>122.9</v>
      </c>
      <c r="AI10102" s="89">
        <v>130</v>
      </c>
    </row>
    <row r="10103" spans="1:35" s="89" customFormat="1" x14ac:dyDescent="0.45">
      <c r="A10103" s="89" t="s">
        <v>83</v>
      </c>
      <c r="B10103" s="89" t="s">
        <v>84</v>
      </c>
      <c r="C10103" s="89" t="s">
        <v>48</v>
      </c>
      <c r="D10103" s="90">
        <v>44799</v>
      </c>
      <c r="AC10103" s="89">
        <v>122.9</v>
      </c>
      <c r="AI10103" s="89">
        <v>130</v>
      </c>
    </row>
    <row r="10104" spans="1:35" s="89" customFormat="1" x14ac:dyDescent="0.45">
      <c r="A10104" s="89" t="s">
        <v>83</v>
      </c>
      <c r="B10104" s="89" t="s">
        <v>84</v>
      </c>
      <c r="C10104" s="89" t="s">
        <v>48</v>
      </c>
      <c r="D10104" s="90">
        <v>44800</v>
      </c>
      <c r="AC10104" s="89">
        <v>122.9</v>
      </c>
      <c r="AI10104" s="89">
        <v>130</v>
      </c>
    </row>
    <row r="10105" spans="1:35" s="89" customFormat="1" x14ac:dyDescent="0.45">
      <c r="A10105" s="89" t="s">
        <v>83</v>
      </c>
      <c r="B10105" s="89" t="s">
        <v>84</v>
      </c>
      <c r="C10105" s="89" t="s">
        <v>48</v>
      </c>
      <c r="D10105" s="90">
        <v>44801</v>
      </c>
      <c r="AC10105" s="89">
        <v>122.9</v>
      </c>
      <c r="AI10105" s="89">
        <v>130</v>
      </c>
    </row>
    <row r="10106" spans="1:35" s="89" customFormat="1" x14ac:dyDescent="0.45">
      <c r="A10106" s="89" t="s">
        <v>83</v>
      </c>
      <c r="B10106" s="89" t="s">
        <v>84</v>
      </c>
      <c r="C10106" s="89" t="s">
        <v>48</v>
      </c>
      <c r="D10106" s="90">
        <v>44802</v>
      </c>
      <c r="K10106" s="89">
        <v>0.34906428</v>
      </c>
      <c r="L10106" s="89">
        <v>0.34906428</v>
      </c>
      <c r="AA10106" s="89">
        <v>80</v>
      </c>
      <c r="AB10106" s="89">
        <v>80</v>
      </c>
      <c r="AC10106" s="89">
        <v>122.9</v>
      </c>
      <c r="AI10106" s="89">
        <v>130</v>
      </c>
    </row>
    <row r="10107" spans="1:35" s="89" customFormat="1" x14ac:dyDescent="0.45">
      <c r="A10107" s="89" t="s">
        <v>83</v>
      </c>
      <c r="B10107" s="89" t="s">
        <v>84</v>
      </c>
      <c r="C10107" s="89" t="s">
        <v>48</v>
      </c>
      <c r="D10107" s="90">
        <v>44803</v>
      </c>
      <c r="K10107" s="89">
        <v>0.34906428</v>
      </c>
      <c r="L10107" s="89">
        <v>0.34906428</v>
      </c>
      <c r="AA10107" s="89">
        <v>80</v>
      </c>
      <c r="AB10107" s="89">
        <v>80</v>
      </c>
      <c r="AC10107" s="89">
        <v>122.9</v>
      </c>
      <c r="AI10107" s="89">
        <v>130</v>
      </c>
    </row>
    <row r="10108" spans="1:35" s="89" customFormat="1" x14ac:dyDescent="0.45">
      <c r="A10108" s="89" t="s">
        <v>83</v>
      </c>
      <c r="B10108" s="89" t="s">
        <v>84</v>
      </c>
      <c r="C10108" s="89" t="s">
        <v>48</v>
      </c>
      <c r="D10108" s="90">
        <v>44804</v>
      </c>
      <c r="K10108" s="89">
        <v>0.34906428</v>
      </c>
      <c r="L10108" s="89">
        <v>0.34906428</v>
      </c>
      <c r="AA10108" s="89">
        <v>80</v>
      </c>
      <c r="AB10108" s="89">
        <v>80</v>
      </c>
      <c r="AC10108" s="89">
        <v>122.9</v>
      </c>
      <c r="AI10108" s="89">
        <v>130</v>
      </c>
    </row>
    <row r="10109" spans="1:35" s="89" customFormat="1" x14ac:dyDescent="0.45">
      <c r="A10109" s="89" t="s">
        <v>83</v>
      </c>
      <c r="B10109" s="89" t="s">
        <v>84</v>
      </c>
      <c r="C10109" s="89" t="s">
        <v>48</v>
      </c>
      <c r="D10109" s="90">
        <v>44805</v>
      </c>
      <c r="K10109" s="89">
        <v>0.715215622</v>
      </c>
      <c r="L10109" s="89">
        <v>0.715215622</v>
      </c>
      <c r="AA10109" s="89">
        <v>35</v>
      </c>
      <c r="AB10109" s="89">
        <v>35</v>
      </c>
      <c r="AC10109" s="89">
        <v>122.9</v>
      </c>
      <c r="AI10109" s="89">
        <v>130</v>
      </c>
    </row>
    <row r="10110" spans="1:35" s="89" customFormat="1" x14ac:dyDescent="0.45">
      <c r="A10110" s="89" t="s">
        <v>83</v>
      </c>
      <c r="B10110" s="89" t="s">
        <v>84</v>
      </c>
      <c r="C10110" s="89" t="s">
        <v>48</v>
      </c>
      <c r="D10110" s="90">
        <v>44806</v>
      </c>
      <c r="K10110" s="89">
        <v>0.715215622</v>
      </c>
      <c r="L10110" s="89">
        <v>0.715215622</v>
      </c>
      <c r="AA10110" s="89">
        <v>35</v>
      </c>
      <c r="AB10110" s="89">
        <v>35</v>
      </c>
      <c r="AC10110" s="89">
        <v>122.9</v>
      </c>
      <c r="AI10110" s="89">
        <v>130</v>
      </c>
    </row>
    <row r="10111" spans="1:35" s="89" customFormat="1" x14ac:dyDescent="0.45">
      <c r="A10111" s="89" t="s">
        <v>83</v>
      </c>
      <c r="B10111" s="89" t="s">
        <v>84</v>
      </c>
      <c r="C10111" s="89" t="s">
        <v>48</v>
      </c>
      <c r="D10111" s="90">
        <v>44807</v>
      </c>
      <c r="K10111" s="89">
        <v>0.715215622</v>
      </c>
      <c r="L10111" s="89">
        <v>0.715215622</v>
      </c>
      <c r="AA10111" s="89">
        <v>35</v>
      </c>
      <c r="AB10111" s="89">
        <v>35</v>
      </c>
      <c r="AC10111" s="89">
        <v>122.9</v>
      </c>
      <c r="AI10111" s="89">
        <v>130</v>
      </c>
    </row>
    <row r="10112" spans="1:35" s="89" customFormat="1" x14ac:dyDescent="0.45">
      <c r="A10112" s="89" t="s">
        <v>83</v>
      </c>
      <c r="B10112" s="89" t="s">
        <v>84</v>
      </c>
      <c r="C10112" s="89" t="s">
        <v>48</v>
      </c>
      <c r="D10112" s="90">
        <v>44808</v>
      </c>
      <c r="K10112" s="89">
        <v>0.715215622</v>
      </c>
      <c r="L10112" s="89">
        <v>0.715215622</v>
      </c>
      <c r="AA10112" s="89">
        <v>35</v>
      </c>
      <c r="AB10112" s="89">
        <v>35</v>
      </c>
      <c r="AC10112" s="89">
        <v>122.9</v>
      </c>
      <c r="AI10112" s="89">
        <v>130</v>
      </c>
    </row>
    <row r="10113" spans="1:35" s="89" customFormat="1" x14ac:dyDescent="0.45">
      <c r="A10113" s="89" t="s">
        <v>83</v>
      </c>
      <c r="B10113" s="89" t="s">
        <v>84</v>
      </c>
      <c r="C10113" s="89" t="s">
        <v>48</v>
      </c>
      <c r="D10113" s="90">
        <v>44809</v>
      </c>
      <c r="K10113" s="89">
        <v>0.715215622</v>
      </c>
      <c r="L10113" s="89">
        <v>0.715215622</v>
      </c>
      <c r="AA10113" s="89">
        <v>35</v>
      </c>
      <c r="AB10113" s="89">
        <v>35</v>
      </c>
      <c r="AC10113" s="89">
        <v>122.9</v>
      </c>
      <c r="AI10113" s="89">
        <v>130</v>
      </c>
    </row>
    <row r="10114" spans="1:35" s="89" customFormat="1" x14ac:dyDescent="0.45">
      <c r="A10114" s="89" t="s">
        <v>83</v>
      </c>
      <c r="B10114" s="89" t="s">
        <v>84</v>
      </c>
      <c r="C10114" s="89" t="s">
        <v>48</v>
      </c>
      <c r="D10114" s="90">
        <v>44810</v>
      </c>
      <c r="K10114" s="89">
        <v>0.715215622</v>
      </c>
      <c r="L10114" s="89">
        <v>0.715215622</v>
      </c>
      <c r="AA10114" s="89">
        <v>35</v>
      </c>
      <c r="AB10114" s="89">
        <v>35</v>
      </c>
      <c r="AC10114" s="89">
        <v>122.9</v>
      </c>
      <c r="AI10114" s="89">
        <v>130</v>
      </c>
    </row>
    <row r="10115" spans="1:35" s="89" customFormat="1" x14ac:dyDescent="0.45">
      <c r="A10115" s="89" t="s">
        <v>83</v>
      </c>
      <c r="B10115" s="89" t="s">
        <v>84</v>
      </c>
      <c r="C10115" s="89" t="s">
        <v>48</v>
      </c>
      <c r="D10115" s="90">
        <v>44811</v>
      </c>
      <c r="K10115" s="89">
        <v>0.715215622</v>
      </c>
      <c r="L10115" s="89">
        <v>0.715215622</v>
      </c>
      <c r="AA10115" s="89">
        <v>35</v>
      </c>
      <c r="AB10115" s="89">
        <v>35</v>
      </c>
      <c r="AC10115" s="89">
        <v>122.9</v>
      </c>
      <c r="AI10115" s="89">
        <v>130</v>
      </c>
    </row>
    <row r="10116" spans="1:35" s="89" customFormat="1" x14ac:dyDescent="0.45">
      <c r="A10116" s="89" t="s">
        <v>83</v>
      </c>
      <c r="B10116" s="89" t="s">
        <v>84</v>
      </c>
      <c r="C10116" s="89" t="s">
        <v>48</v>
      </c>
      <c r="D10116" s="90">
        <v>44812</v>
      </c>
      <c r="K10116" s="89">
        <v>0.715215622</v>
      </c>
      <c r="L10116" s="89">
        <v>0.715215622</v>
      </c>
      <c r="AA10116" s="89">
        <v>35</v>
      </c>
      <c r="AB10116" s="89">
        <v>35</v>
      </c>
      <c r="AC10116" s="89">
        <v>122.9</v>
      </c>
      <c r="AI10116" s="89">
        <v>130</v>
      </c>
    </row>
    <row r="10117" spans="1:35" s="89" customFormat="1" x14ac:dyDescent="0.45">
      <c r="A10117" s="89" t="s">
        <v>83</v>
      </c>
      <c r="B10117" s="89" t="s">
        <v>84</v>
      </c>
      <c r="C10117" s="89" t="s">
        <v>48</v>
      </c>
      <c r="D10117" s="90">
        <v>44813</v>
      </c>
      <c r="K10117" s="89">
        <v>0.715215622</v>
      </c>
      <c r="L10117" s="89">
        <v>0.715215622</v>
      </c>
      <c r="AA10117" s="89">
        <v>35</v>
      </c>
      <c r="AB10117" s="89">
        <v>35</v>
      </c>
      <c r="AC10117" s="89">
        <v>122.9</v>
      </c>
      <c r="AI10117" s="89">
        <v>130</v>
      </c>
    </row>
    <row r="10118" spans="1:35" s="89" customFormat="1" x14ac:dyDescent="0.45">
      <c r="A10118" s="89" t="s">
        <v>83</v>
      </c>
      <c r="B10118" s="89" t="s">
        <v>84</v>
      </c>
      <c r="C10118" s="89" t="s">
        <v>48</v>
      </c>
      <c r="D10118" s="90">
        <v>44814</v>
      </c>
      <c r="K10118" s="89">
        <v>0.715215622</v>
      </c>
      <c r="L10118" s="89">
        <v>0.715215622</v>
      </c>
      <c r="AA10118" s="89">
        <v>35</v>
      </c>
      <c r="AB10118" s="89">
        <v>35</v>
      </c>
      <c r="AC10118" s="89">
        <v>122.9</v>
      </c>
      <c r="AI10118" s="89">
        <v>130</v>
      </c>
    </row>
    <row r="10119" spans="1:35" s="89" customFormat="1" x14ac:dyDescent="0.45">
      <c r="A10119" s="89" t="s">
        <v>83</v>
      </c>
      <c r="B10119" s="89" t="s">
        <v>84</v>
      </c>
      <c r="C10119" s="89" t="s">
        <v>48</v>
      </c>
      <c r="D10119" s="90">
        <v>44815</v>
      </c>
      <c r="K10119" s="89">
        <v>0.715215622</v>
      </c>
      <c r="L10119" s="89">
        <v>0.715215622</v>
      </c>
      <c r="AA10119" s="89">
        <v>35</v>
      </c>
      <c r="AB10119" s="89">
        <v>35</v>
      </c>
      <c r="AC10119" s="89">
        <v>122.9</v>
      </c>
      <c r="AI10119" s="89">
        <v>130</v>
      </c>
    </row>
    <row r="10120" spans="1:35" s="89" customFormat="1" x14ac:dyDescent="0.45">
      <c r="A10120" s="89" t="s">
        <v>83</v>
      </c>
      <c r="B10120" s="89" t="s">
        <v>84</v>
      </c>
      <c r="C10120" s="89" t="s">
        <v>48</v>
      </c>
      <c r="D10120" s="90">
        <v>44816</v>
      </c>
      <c r="K10120" s="89">
        <v>0.715215622</v>
      </c>
      <c r="L10120" s="89">
        <v>0.715215622</v>
      </c>
      <c r="AA10120" s="89">
        <v>35</v>
      </c>
      <c r="AB10120" s="89">
        <v>35</v>
      </c>
      <c r="AC10120" s="89">
        <v>122.9</v>
      </c>
      <c r="AI10120" s="89">
        <v>130</v>
      </c>
    </row>
    <row r="10121" spans="1:35" s="89" customFormat="1" x14ac:dyDescent="0.45">
      <c r="A10121" s="89" t="s">
        <v>83</v>
      </c>
      <c r="B10121" s="89" t="s">
        <v>84</v>
      </c>
      <c r="C10121" s="89" t="s">
        <v>48</v>
      </c>
      <c r="D10121" s="90">
        <v>44817</v>
      </c>
      <c r="K10121" s="89">
        <v>0.715215622</v>
      </c>
      <c r="L10121" s="89">
        <v>0.715215622</v>
      </c>
      <c r="AA10121" s="89">
        <v>35</v>
      </c>
      <c r="AB10121" s="89">
        <v>35</v>
      </c>
      <c r="AC10121" s="89">
        <v>122.9</v>
      </c>
      <c r="AI10121" s="89">
        <v>130</v>
      </c>
    </row>
    <row r="10122" spans="1:35" s="89" customFormat="1" x14ac:dyDescent="0.45">
      <c r="A10122" s="89" t="s">
        <v>83</v>
      </c>
      <c r="B10122" s="89" t="s">
        <v>84</v>
      </c>
      <c r="C10122" s="89" t="s">
        <v>48</v>
      </c>
      <c r="D10122" s="90">
        <v>44818</v>
      </c>
      <c r="K10122" s="89">
        <v>0.715215622</v>
      </c>
      <c r="L10122" s="89">
        <v>0.715215622</v>
      </c>
      <c r="AA10122" s="89">
        <v>35</v>
      </c>
      <c r="AB10122" s="89">
        <v>35</v>
      </c>
      <c r="AC10122" s="89">
        <v>122.9</v>
      </c>
      <c r="AI10122" s="89">
        <v>130</v>
      </c>
    </row>
    <row r="10123" spans="1:35" s="89" customFormat="1" x14ac:dyDescent="0.45">
      <c r="A10123" s="89" t="s">
        <v>83</v>
      </c>
      <c r="B10123" s="89" t="s">
        <v>84</v>
      </c>
      <c r="C10123" s="89" t="s">
        <v>48</v>
      </c>
      <c r="D10123" s="90">
        <v>44819</v>
      </c>
      <c r="K10123" s="89">
        <v>0.715215622</v>
      </c>
      <c r="L10123" s="89">
        <v>0.715215622</v>
      </c>
      <c r="AA10123" s="89">
        <v>35</v>
      </c>
      <c r="AB10123" s="89">
        <v>35</v>
      </c>
      <c r="AC10123" s="89">
        <v>122.9</v>
      </c>
      <c r="AI10123" s="89">
        <v>130</v>
      </c>
    </row>
    <row r="10124" spans="1:35" s="89" customFormat="1" x14ac:dyDescent="0.45">
      <c r="A10124" s="89" t="s">
        <v>83</v>
      </c>
      <c r="B10124" s="89" t="s">
        <v>84</v>
      </c>
      <c r="C10124" s="89" t="s">
        <v>48</v>
      </c>
      <c r="D10124" s="90">
        <v>44820</v>
      </c>
      <c r="K10124" s="89">
        <v>0.715215622</v>
      </c>
      <c r="L10124" s="89">
        <v>0.715215622</v>
      </c>
      <c r="AA10124" s="89">
        <v>35</v>
      </c>
      <c r="AB10124" s="89">
        <v>35</v>
      </c>
      <c r="AC10124" s="89">
        <v>122.9</v>
      </c>
      <c r="AI10124" s="89">
        <v>130</v>
      </c>
    </row>
    <row r="10125" spans="1:35" s="89" customFormat="1" x14ac:dyDescent="0.45">
      <c r="A10125" s="89" t="s">
        <v>83</v>
      </c>
      <c r="B10125" s="89" t="s">
        <v>84</v>
      </c>
      <c r="C10125" s="89" t="s">
        <v>48</v>
      </c>
      <c r="D10125" s="90">
        <v>44821</v>
      </c>
      <c r="K10125" s="89">
        <v>0.715215622</v>
      </c>
      <c r="L10125" s="89">
        <v>0.715215622</v>
      </c>
      <c r="AA10125" s="89">
        <v>35</v>
      </c>
      <c r="AB10125" s="89">
        <v>35</v>
      </c>
      <c r="AC10125" s="89">
        <v>122.9</v>
      </c>
      <c r="AI10125" s="89">
        <v>130</v>
      </c>
    </row>
    <row r="10126" spans="1:35" s="89" customFormat="1" x14ac:dyDescent="0.45">
      <c r="A10126" s="89" t="s">
        <v>83</v>
      </c>
      <c r="B10126" s="89" t="s">
        <v>84</v>
      </c>
      <c r="C10126" s="89" t="s">
        <v>48</v>
      </c>
      <c r="D10126" s="90">
        <v>44822</v>
      </c>
      <c r="K10126" s="89">
        <v>0.715215622</v>
      </c>
      <c r="L10126" s="89">
        <v>0.715215622</v>
      </c>
      <c r="AA10126" s="89">
        <v>35</v>
      </c>
      <c r="AB10126" s="89">
        <v>35</v>
      </c>
      <c r="AC10126" s="89">
        <v>122.9</v>
      </c>
      <c r="AI10126" s="89">
        <v>130</v>
      </c>
    </row>
    <row r="10127" spans="1:35" s="89" customFormat="1" x14ac:dyDescent="0.45">
      <c r="A10127" s="89" t="s">
        <v>83</v>
      </c>
      <c r="B10127" s="89" t="s">
        <v>84</v>
      </c>
      <c r="C10127" s="89" t="s">
        <v>48</v>
      </c>
      <c r="D10127" s="90">
        <v>44823</v>
      </c>
      <c r="K10127" s="89">
        <v>0.715215622</v>
      </c>
      <c r="L10127" s="89">
        <v>0.715215622</v>
      </c>
      <c r="AA10127" s="89">
        <v>35</v>
      </c>
      <c r="AB10127" s="89">
        <v>35</v>
      </c>
      <c r="AC10127" s="89">
        <v>122.9</v>
      </c>
      <c r="AI10127" s="89">
        <v>130</v>
      </c>
    </row>
    <row r="10128" spans="1:35" s="89" customFormat="1" x14ac:dyDescent="0.45">
      <c r="A10128" s="89" t="s">
        <v>83</v>
      </c>
      <c r="B10128" s="89" t="s">
        <v>84</v>
      </c>
      <c r="C10128" s="89" t="s">
        <v>48</v>
      </c>
      <c r="D10128" s="90">
        <v>44824</v>
      </c>
      <c r="K10128" s="89">
        <v>0.715215622</v>
      </c>
      <c r="L10128" s="89">
        <v>0.715215622</v>
      </c>
      <c r="AA10128" s="89">
        <v>35</v>
      </c>
      <c r="AB10128" s="89">
        <v>35</v>
      </c>
      <c r="AC10128" s="89">
        <v>122.9</v>
      </c>
      <c r="AI10128" s="89">
        <v>130</v>
      </c>
    </row>
    <row r="10129" spans="1:35" s="89" customFormat="1" x14ac:dyDescent="0.45">
      <c r="A10129" s="89" t="s">
        <v>83</v>
      </c>
      <c r="B10129" s="89" t="s">
        <v>84</v>
      </c>
      <c r="C10129" s="89" t="s">
        <v>48</v>
      </c>
      <c r="D10129" s="90">
        <v>44825</v>
      </c>
      <c r="K10129" s="89">
        <v>0.715215622</v>
      </c>
      <c r="L10129" s="89">
        <v>0.715215622</v>
      </c>
      <c r="AA10129" s="89">
        <v>35</v>
      </c>
      <c r="AB10129" s="89">
        <v>35</v>
      </c>
      <c r="AC10129" s="89">
        <v>122.9</v>
      </c>
      <c r="AI10129" s="89">
        <v>130</v>
      </c>
    </row>
    <row r="10130" spans="1:35" s="89" customFormat="1" x14ac:dyDescent="0.45">
      <c r="A10130" s="89" t="s">
        <v>83</v>
      </c>
      <c r="B10130" s="89" t="s">
        <v>84</v>
      </c>
      <c r="C10130" s="89" t="s">
        <v>48</v>
      </c>
      <c r="D10130" s="90">
        <v>44826</v>
      </c>
      <c r="K10130" s="89">
        <v>0.715215622</v>
      </c>
      <c r="L10130" s="89">
        <v>0.715215622</v>
      </c>
      <c r="AA10130" s="89">
        <v>35</v>
      </c>
      <c r="AB10130" s="89">
        <v>35</v>
      </c>
      <c r="AC10130" s="89">
        <v>122.9</v>
      </c>
      <c r="AI10130" s="89">
        <v>130</v>
      </c>
    </row>
    <row r="10131" spans="1:35" s="89" customFormat="1" x14ac:dyDescent="0.45">
      <c r="A10131" s="89" t="s">
        <v>83</v>
      </c>
      <c r="B10131" s="89" t="s">
        <v>84</v>
      </c>
      <c r="C10131" s="89" t="s">
        <v>48</v>
      </c>
      <c r="D10131" s="90">
        <v>44827</v>
      </c>
      <c r="K10131" s="89">
        <v>0.715215622</v>
      </c>
      <c r="L10131" s="89">
        <v>0.715215622</v>
      </c>
      <c r="AA10131" s="89">
        <v>35</v>
      </c>
      <c r="AB10131" s="89">
        <v>35</v>
      </c>
      <c r="AC10131" s="89">
        <v>122.9</v>
      </c>
      <c r="AI10131" s="89">
        <v>130</v>
      </c>
    </row>
    <row r="10132" spans="1:35" s="89" customFormat="1" x14ac:dyDescent="0.45">
      <c r="A10132" s="89" t="s">
        <v>83</v>
      </c>
      <c r="B10132" s="89" t="s">
        <v>84</v>
      </c>
      <c r="C10132" s="89" t="s">
        <v>48</v>
      </c>
      <c r="D10132" s="90">
        <v>44828</v>
      </c>
      <c r="K10132" s="89">
        <v>0.715215622</v>
      </c>
      <c r="L10132" s="89">
        <v>0.715215622</v>
      </c>
      <c r="AA10132" s="89">
        <v>35</v>
      </c>
      <c r="AB10132" s="89">
        <v>35</v>
      </c>
      <c r="AC10132" s="89">
        <v>122.9</v>
      </c>
      <c r="AI10132" s="89">
        <v>130</v>
      </c>
    </row>
    <row r="10133" spans="1:35" s="89" customFormat="1" x14ac:dyDescent="0.45">
      <c r="A10133" s="89" t="s">
        <v>83</v>
      </c>
      <c r="B10133" s="89" t="s">
        <v>84</v>
      </c>
      <c r="C10133" s="89" t="s">
        <v>48</v>
      </c>
      <c r="D10133" s="90">
        <v>44829</v>
      </c>
      <c r="K10133" s="89">
        <v>0.715215622</v>
      </c>
      <c r="L10133" s="89">
        <v>0.715215622</v>
      </c>
      <c r="AA10133" s="89">
        <v>35</v>
      </c>
      <c r="AB10133" s="89">
        <v>35</v>
      </c>
      <c r="AC10133" s="89">
        <v>122.9</v>
      </c>
      <c r="AI10133" s="89">
        <v>130</v>
      </c>
    </row>
    <row r="10134" spans="1:35" s="89" customFormat="1" x14ac:dyDescent="0.45">
      <c r="A10134" s="89" t="s">
        <v>83</v>
      </c>
      <c r="B10134" s="89" t="s">
        <v>84</v>
      </c>
      <c r="C10134" s="89" t="s">
        <v>48</v>
      </c>
      <c r="D10134" s="90">
        <v>44830</v>
      </c>
      <c r="K10134" s="89">
        <v>0.715215622</v>
      </c>
      <c r="L10134" s="89">
        <v>0.715215622</v>
      </c>
      <c r="AA10134" s="89">
        <v>35</v>
      </c>
      <c r="AB10134" s="89">
        <v>35</v>
      </c>
      <c r="AC10134" s="89">
        <v>122.9</v>
      </c>
      <c r="AI10134" s="89">
        <v>130</v>
      </c>
    </row>
    <row r="10135" spans="1:35" s="89" customFormat="1" x14ac:dyDescent="0.45">
      <c r="A10135" s="89" t="s">
        <v>83</v>
      </c>
      <c r="B10135" s="89" t="s">
        <v>84</v>
      </c>
      <c r="C10135" s="89" t="s">
        <v>48</v>
      </c>
      <c r="D10135" s="90">
        <v>44831</v>
      </c>
      <c r="K10135" s="89">
        <v>0.715215622</v>
      </c>
      <c r="L10135" s="89">
        <v>0.715215622</v>
      </c>
      <c r="AA10135" s="89">
        <v>35</v>
      </c>
      <c r="AB10135" s="89">
        <v>35</v>
      </c>
      <c r="AC10135" s="89">
        <v>122.9</v>
      </c>
      <c r="AI10135" s="89">
        <v>130</v>
      </c>
    </row>
    <row r="10136" spans="1:35" s="89" customFormat="1" x14ac:dyDescent="0.45">
      <c r="A10136" s="89" t="s">
        <v>83</v>
      </c>
      <c r="B10136" s="89" t="s">
        <v>84</v>
      </c>
      <c r="C10136" s="89" t="s">
        <v>48</v>
      </c>
      <c r="D10136" s="90">
        <v>44832</v>
      </c>
      <c r="K10136" s="89">
        <v>0.715215622</v>
      </c>
      <c r="L10136" s="89">
        <v>0.715215622</v>
      </c>
      <c r="AA10136" s="89">
        <v>35</v>
      </c>
      <c r="AB10136" s="89">
        <v>35</v>
      </c>
      <c r="AC10136" s="89">
        <v>122.9</v>
      </c>
      <c r="AI10136" s="89">
        <v>130</v>
      </c>
    </row>
    <row r="10137" spans="1:35" s="89" customFormat="1" x14ac:dyDescent="0.45">
      <c r="A10137" s="89" t="s">
        <v>83</v>
      </c>
      <c r="B10137" s="89" t="s">
        <v>84</v>
      </c>
      <c r="C10137" s="89" t="s">
        <v>48</v>
      </c>
      <c r="D10137" s="90">
        <v>44833</v>
      </c>
      <c r="K10137" s="89">
        <v>0.715215622</v>
      </c>
      <c r="L10137" s="89">
        <v>0.715215622</v>
      </c>
      <c r="AA10137" s="89">
        <v>35</v>
      </c>
      <c r="AB10137" s="89">
        <v>35</v>
      </c>
      <c r="AC10137" s="89">
        <v>122.9</v>
      </c>
      <c r="AI10137" s="89">
        <v>130</v>
      </c>
    </row>
    <row r="10138" spans="1:35" s="89" customFormat="1" x14ac:dyDescent="0.45">
      <c r="A10138" s="89" t="s">
        <v>83</v>
      </c>
      <c r="B10138" s="89" t="s">
        <v>84</v>
      </c>
      <c r="C10138" s="89" t="s">
        <v>48</v>
      </c>
      <c r="D10138" s="90">
        <v>44834</v>
      </c>
      <c r="K10138" s="89">
        <v>0.715215622</v>
      </c>
      <c r="L10138" s="89">
        <v>0.715215622</v>
      </c>
      <c r="AA10138" s="89">
        <v>35</v>
      </c>
      <c r="AB10138" s="89">
        <v>35</v>
      </c>
      <c r="AC10138" s="89">
        <v>122.9</v>
      </c>
      <c r="AI10138" s="89">
        <v>130</v>
      </c>
    </row>
    <row r="10139" spans="1:35" s="89" customFormat="1" x14ac:dyDescent="0.45">
      <c r="A10139" s="89" t="s">
        <v>83</v>
      </c>
      <c r="B10139" s="89" t="s">
        <v>84</v>
      </c>
      <c r="C10139" s="89" t="s">
        <v>48</v>
      </c>
      <c r="D10139" s="90">
        <v>44835</v>
      </c>
      <c r="AC10139" s="89">
        <v>122.9</v>
      </c>
      <c r="AI10139" s="89">
        <v>130</v>
      </c>
    </row>
    <row r="10140" spans="1:35" s="89" customFormat="1" x14ac:dyDescent="0.45">
      <c r="A10140" s="89" t="s">
        <v>83</v>
      </c>
      <c r="B10140" s="89" t="s">
        <v>84</v>
      </c>
      <c r="C10140" s="89" t="s">
        <v>48</v>
      </c>
      <c r="D10140" s="90">
        <v>44836</v>
      </c>
      <c r="AC10140" s="89">
        <v>122.9</v>
      </c>
      <c r="AI10140" s="89">
        <v>130</v>
      </c>
    </row>
    <row r="10141" spans="1:35" s="89" customFormat="1" x14ac:dyDescent="0.45">
      <c r="A10141" s="89" t="s">
        <v>83</v>
      </c>
      <c r="B10141" s="89" t="s">
        <v>84</v>
      </c>
      <c r="C10141" s="89" t="s">
        <v>48</v>
      </c>
      <c r="D10141" s="90">
        <v>44837</v>
      </c>
      <c r="AC10141" s="89">
        <v>122.9</v>
      </c>
      <c r="AI10141" s="89">
        <v>130</v>
      </c>
    </row>
    <row r="10142" spans="1:35" s="89" customFormat="1" x14ac:dyDescent="0.45">
      <c r="A10142" s="89" t="s">
        <v>83</v>
      </c>
      <c r="B10142" s="89" t="s">
        <v>84</v>
      </c>
      <c r="C10142" s="89" t="s">
        <v>48</v>
      </c>
      <c r="D10142" s="90">
        <v>44838</v>
      </c>
      <c r="AC10142" s="89">
        <v>122.9</v>
      </c>
      <c r="AI10142" s="89">
        <v>130</v>
      </c>
    </row>
    <row r="10143" spans="1:35" s="89" customFormat="1" x14ac:dyDescent="0.45">
      <c r="A10143" s="89" t="s">
        <v>83</v>
      </c>
      <c r="B10143" s="89" t="s">
        <v>84</v>
      </c>
      <c r="C10143" s="89" t="s">
        <v>48</v>
      </c>
      <c r="D10143" s="90">
        <v>44839</v>
      </c>
      <c r="AC10143" s="89">
        <v>122.9</v>
      </c>
      <c r="AI10143" s="89">
        <v>130</v>
      </c>
    </row>
    <row r="10144" spans="1:35" s="89" customFormat="1" x14ac:dyDescent="0.45">
      <c r="A10144" s="89" t="s">
        <v>83</v>
      </c>
      <c r="B10144" s="89" t="s">
        <v>84</v>
      </c>
      <c r="C10144" s="89" t="s">
        <v>48</v>
      </c>
      <c r="D10144" s="90">
        <v>44840</v>
      </c>
      <c r="AC10144" s="89">
        <v>122.9</v>
      </c>
      <c r="AI10144" s="89">
        <v>130</v>
      </c>
    </row>
    <row r="10145" spans="1:35" s="89" customFormat="1" x14ac:dyDescent="0.45">
      <c r="A10145" s="89" t="s">
        <v>83</v>
      </c>
      <c r="B10145" s="89" t="s">
        <v>84</v>
      </c>
      <c r="C10145" s="89" t="s">
        <v>48</v>
      </c>
      <c r="D10145" s="90">
        <v>44841</v>
      </c>
      <c r="AC10145" s="89">
        <v>122.9</v>
      </c>
      <c r="AI10145" s="89">
        <v>130</v>
      </c>
    </row>
    <row r="10146" spans="1:35" s="89" customFormat="1" x14ac:dyDescent="0.45">
      <c r="A10146" s="89" t="s">
        <v>83</v>
      </c>
      <c r="B10146" s="89" t="s">
        <v>84</v>
      </c>
      <c r="C10146" s="89" t="s">
        <v>48</v>
      </c>
      <c r="D10146" s="90">
        <v>44842</v>
      </c>
      <c r="AC10146" s="89">
        <v>122.9</v>
      </c>
      <c r="AI10146" s="89">
        <v>130</v>
      </c>
    </row>
    <row r="10147" spans="1:35" s="89" customFormat="1" x14ac:dyDescent="0.45">
      <c r="A10147" s="89" t="s">
        <v>83</v>
      </c>
      <c r="B10147" s="89" t="s">
        <v>84</v>
      </c>
      <c r="C10147" s="89" t="s">
        <v>48</v>
      </c>
      <c r="D10147" s="90">
        <v>44843</v>
      </c>
      <c r="AC10147" s="89">
        <v>122.9</v>
      </c>
      <c r="AI10147" s="89">
        <v>130</v>
      </c>
    </row>
    <row r="10148" spans="1:35" s="89" customFormat="1" x14ac:dyDescent="0.45">
      <c r="A10148" s="89" t="s">
        <v>83</v>
      </c>
      <c r="B10148" s="89" t="s">
        <v>84</v>
      </c>
      <c r="C10148" s="89" t="s">
        <v>48</v>
      </c>
      <c r="D10148" s="90">
        <v>44844</v>
      </c>
      <c r="AC10148" s="89">
        <v>122.9</v>
      </c>
      <c r="AI10148" s="89">
        <v>130</v>
      </c>
    </row>
    <row r="10149" spans="1:35" s="89" customFormat="1" x14ac:dyDescent="0.45">
      <c r="A10149" s="89" t="s">
        <v>83</v>
      </c>
      <c r="B10149" s="89" t="s">
        <v>84</v>
      </c>
      <c r="C10149" s="89" t="s">
        <v>48</v>
      </c>
      <c r="D10149" s="90">
        <v>44845</v>
      </c>
      <c r="AC10149" s="89">
        <v>122.9</v>
      </c>
      <c r="AI10149" s="89">
        <v>130</v>
      </c>
    </row>
    <row r="10150" spans="1:35" s="89" customFormat="1" x14ac:dyDescent="0.45">
      <c r="A10150" s="89" t="s">
        <v>83</v>
      </c>
      <c r="B10150" s="89" t="s">
        <v>84</v>
      </c>
      <c r="C10150" s="89" t="s">
        <v>48</v>
      </c>
      <c r="D10150" s="90">
        <v>44846</v>
      </c>
      <c r="AC10150" s="89">
        <v>122.9</v>
      </c>
      <c r="AI10150" s="89">
        <v>130</v>
      </c>
    </row>
    <row r="10151" spans="1:35" s="89" customFormat="1" x14ac:dyDescent="0.45">
      <c r="A10151" s="89" t="s">
        <v>83</v>
      </c>
      <c r="B10151" s="89" t="s">
        <v>84</v>
      </c>
      <c r="C10151" s="89" t="s">
        <v>48</v>
      </c>
      <c r="D10151" s="90">
        <v>44847</v>
      </c>
      <c r="AC10151" s="89">
        <v>122.9</v>
      </c>
      <c r="AI10151" s="89">
        <v>130</v>
      </c>
    </row>
    <row r="10152" spans="1:35" s="89" customFormat="1" x14ac:dyDescent="0.45">
      <c r="A10152" s="89" t="s">
        <v>83</v>
      </c>
      <c r="B10152" s="89" t="s">
        <v>84</v>
      </c>
      <c r="C10152" s="89" t="s">
        <v>48</v>
      </c>
      <c r="D10152" s="90">
        <v>44848</v>
      </c>
      <c r="AC10152" s="89">
        <v>122.9</v>
      </c>
      <c r="AI10152" s="89">
        <v>130</v>
      </c>
    </row>
    <row r="10153" spans="1:35" s="89" customFormat="1" x14ac:dyDescent="0.45">
      <c r="A10153" s="89" t="s">
        <v>83</v>
      </c>
      <c r="B10153" s="89" t="s">
        <v>84</v>
      </c>
      <c r="C10153" s="89" t="s">
        <v>48</v>
      </c>
      <c r="D10153" s="90">
        <v>44849</v>
      </c>
      <c r="AC10153" s="89">
        <v>122.9</v>
      </c>
      <c r="AI10153" s="89">
        <v>130</v>
      </c>
    </row>
    <row r="10154" spans="1:35" s="89" customFormat="1" x14ac:dyDescent="0.45">
      <c r="A10154" s="89" t="s">
        <v>83</v>
      </c>
      <c r="B10154" s="89" t="s">
        <v>84</v>
      </c>
      <c r="C10154" s="89" t="s">
        <v>48</v>
      </c>
      <c r="D10154" s="90">
        <v>44850</v>
      </c>
      <c r="AC10154" s="89">
        <v>122.9</v>
      </c>
      <c r="AI10154" s="89">
        <v>130</v>
      </c>
    </row>
    <row r="10155" spans="1:35" s="89" customFormat="1" x14ac:dyDescent="0.45">
      <c r="A10155" s="89" t="s">
        <v>83</v>
      </c>
      <c r="B10155" s="89" t="s">
        <v>84</v>
      </c>
      <c r="C10155" s="89" t="s">
        <v>48</v>
      </c>
      <c r="D10155" s="90">
        <v>44851</v>
      </c>
      <c r="AC10155" s="89">
        <v>122.9</v>
      </c>
      <c r="AI10155" s="89">
        <v>130</v>
      </c>
    </row>
    <row r="10156" spans="1:35" s="89" customFormat="1" x14ac:dyDescent="0.45">
      <c r="A10156" s="89" t="s">
        <v>83</v>
      </c>
      <c r="B10156" s="89" t="s">
        <v>84</v>
      </c>
      <c r="C10156" s="89" t="s">
        <v>48</v>
      </c>
      <c r="D10156" s="90">
        <v>44852</v>
      </c>
      <c r="AC10156" s="89">
        <v>122.9</v>
      </c>
      <c r="AI10156" s="89">
        <v>130</v>
      </c>
    </row>
    <row r="10157" spans="1:35" s="89" customFormat="1" x14ac:dyDescent="0.45">
      <c r="A10157" s="89" t="s">
        <v>83</v>
      </c>
      <c r="B10157" s="89" t="s">
        <v>84</v>
      </c>
      <c r="C10157" s="89" t="s">
        <v>48</v>
      </c>
      <c r="D10157" s="90">
        <v>44853</v>
      </c>
      <c r="AC10157" s="89">
        <v>122.9</v>
      </c>
      <c r="AI10157" s="89">
        <v>130</v>
      </c>
    </row>
    <row r="10158" spans="1:35" s="89" customFormat="1" x14ac:dyDescent="0.45">
      <c r="A10158" s="89" t="s">
        <v>83</v>
      </c>
      <c r="B10158" s="89" t="s">
        <v>84</v>
      </c>
      <c r="C10158" s="89" t="s">
        <v>48</v>
      </c>
      <c r="D10158" s="90">
        <v>44854</v>
      </c>
      <c r="AC10158" s="89">
        <v>122.9</v>
      </c>
      <c r="AI10158" s="89">
        <v>130</v>
      </c>
    </row>
    <row r="10159" spans="1:35" s="89" customFormat="1" x14ac:dyDescent="0.45">
      <c r="A10159" s="89" t="s">
        <v>83</v>
      </c>
      <c r="B10159" s="89" t="s">
        <v>84</v>
      </c>
      <c r="C10159" s="89" t="s">
        <v>48</v>
      </c>
      <c r="D10159" s="90">
        <v>44855</v>
      </c>
      <c r="AC10159" s="89">
        <v>122.9</v>
      </c>
      <c r="AI10159" s="89">
        <v>130</v>
      </c>
    </row>
    <row r="10160" spans="1:35" s="89" customFormat="1" x14ac:dyDescent="0.45">
      <c r="A10160" s="89" t="s">
        <v>83</v>
      </c>
      <c r="B10160" s="89" t="s">
        <v>84</v>
      </c>
      <c r="C10160" s="89" t="s">
        <v>48</v>
      </c>
      <c r="D10160" s="90">
        <v>44856</v>
      </c>
      <c r="AC10160" s="89">
        <v>122.9</v>
      </c>
      <c r="AI10160" s="89">
        <v>130</v>
      </c>
    </row>
    <row r="10161" spans="1:35" s="89" customFormat="1" x14ac:dyDescent="0.45">
      <c r="A10161" s="89" t="s">
        <v>83</v>
      </c>
      <c r="B10161" s="89" t="s">
        <v>84</v>
      </c>
      <c r="C10161" s="89" t="s">
        <v>48</v>
      </c>
      <c r="D10161" s="90">
        <v>44857</v>
      </c>
      <c r="AC10161" s="89">
        <v>122.9</v>
      </c>
      <c r="AI10161" s="89">
        <v>130</v>
      </c>
    </row>
    <row r="10162" spans="1:35" s="89" customFormat="1" x14ac:dyDescent="0.45">
      <c r="A10162" s="89" t="s">
        <v>83</v>
      </c>
      <c r="B10162" s="89" t="s">
        <v>84</v>
      </c>
      <c r="C10162" s="89" t="s">
        <v>48</v>
      </c>
      <c r="D10162" s="90">
        <v>44858</v>
      </c>
      <c r="AC10162" s="89">
        <v>122.9</v>
      </c>
      <c r="AI10162" s="89">
        <v>130</v>
      </c>
    </row>
    <row r="10163" spans="1:35" s="89" customFormat="1" x14ac:dyDescent="0.45">
      <c r="A10163" s="89" t="s">
        <v>83</v>
      </c>
      <c r="B10163" s="89" t="s">
        <v>84</v>
      </c>
      <c r="C10163" s="89" t="s">
        <v>48</v>
      </c>
      <c r="D10163" s="90">
        <v>44859</v>
      </c>
      <c r="AC10163" s="89">
        <v>122.9</v>
      </c>
      <c r="AI10163" s="89">
        <v>130</v>
      </c>
    </row>
    <row r="10164" spans="1:35" s="89" customFormat="1" x14ac:dyDescent="0.45">
      <c r="A10164" s="89" t="s">
        <v>83</v>
      </c>
      <c r="B10164" s="89" t="s">
        <v>84</v>
      </c>
      <c r="C10164" s="89" t="s">
        <v>48</v>
      </c>
      <c r="D10164" s="90">
        <v>44860</v>
      </c>
      <c r="AC10164" s="89">
        <v>122.9</v>
      </c>
      <c r="AI10164" s="89">
        <v>130</v>
      </c>
    </row>
    <row r="10165" spans="1:35" s="89" customFormat="1" x14ac:dyDescent="0.45">
      <c r="A10165" s="89" t="s">
        <v>83</v>
      </c>
      <c r="B10165" s="89" t="s">
        <v>84</v>
      </c>
      <c r="C10165" s="89" t="s">
        <v>48</v>
      </c>
      <c r="D10165" s="90">
        <v>44861</v>
      </c>
      <c r="AC10165" s="89">
        <v>122.9</v>
      </c>
      <c r="AI10165" s="89">
        <v>130</v>
      </c>
    </row>
    <row r="10166" spans="1:35" s="89" customFormat="1" x14ac:dyDescent="0.45">
      <c r="A10166" s="89" t="s">
        <v>83</v>
      </c>
      <c r="B10166" s="89" t="s">
        <v>84</v>
      </c>
      <c r="C10166" s="89" t="s">
        <v>48</v>
      </c>
      <c r="D10166" s="90">
        <v>44862</v>
      </c>
      <c r="AC10166" s="89">
        <v>122.9</v>
      </c>
      <c r="AI10166" s="89">
        <v>130</v>
      </c>
    </row>
    <row r="10167" spans="1:35" s="89" customFormat="1" x14ac:dyDescent="0.45">
      <c r="A10167" s="89" t="s">
        <v>83</v>
      </c>
      <c r="B10167" s="89" t="s">
        <v>84</v>
      </c>
      <c r="C10167" s="89" t="s">
        <v>48</v>
      </c>
      <c r="D10167" s="90">
        <v>44863</v>
      </c>
      <c r="AC10167" s="89">
        <v>122.9</v>
      </c>
      <c r="AI10167" s="89">
        <v>130</v>
      </c>
    </row>
    <row r="10168" spans="1:35" s="89" customFormat="1" x14ac:dyDescent="0.45">
      <c r="A10168" s="89" t="s">
        <v>83</v>
      </c>
      <c r="B10168" s="89" t="s">
        <v>84</v>
      </c>
      <c r="C10168" s="89" t="s">
        <v>48</v>
      </c>
      <c r="D10168" s="90">
        <v>44864</v>
      </c>
      <c r="AC10168" s="89">
        <v>122.9</v>
      </c>
      <c r="AI10168" s="89">
        <v>130</v>
      </c>
    </row>
    <row r="10169" spans="1:35" s="89" customFormat="1" x14ac:dyDescent="0.45">
      <c r="A10169" s="89" t="s">
        <v>83</v>
      </c>
      <c r="B10169" s="89" t="s">
        <v>84</v>
      </c>
      <c r="C10169" s="89" t="s">
        <v>48</v>
      </c>
      <c r="D10169" s="90">
        <v>44865</v>
      </c>
      <c r="AC10169" s="89">
        <v>122.9</v>
      </c>
      <c r="AI10169" s="89">
        <v>130</v>
      </c>
    </row>
    <row r="10170" spans="1:35" s="89" customFormat="1" x14ac:dyDescent="0.45">
      <c r="A10170" s="89" t="s">
        <v>83</v>
      </c>
      <c r="B10170" s="89" t="s">
        <v>84</v>
      </c>
      <c r="C10170" s="89" t="s">
        <v>48</v>
      </c>
      <c r="D10170" s="90">
        <v>44866</v>
      </c>
      <c r="AC10170" s="89">
        <v>122.9</v>
      </c>
      <c r="AI10170" s="89">
        <v>130</v>
      </c>
    </row>
    <row r="10171" spans="1:35" s="89" customFormat="1" x14ac:dyDescent="0.45">
      <c r="A10171" s="89" t="s">
        <v>83</v>
      </c>
      <c r="B10171" s="89" t="s">
        <v>84</v>
      </c>
      <c r="C10171" s="89" t="s">
        <v>48</v>
      </c>
      <c r="D10171" s="90">
        <v>44867</v>
      </c>
      <c r="AC10171" s="89">
        <v>122.9</v>
      </c>
      <c r="AI10171" s="89">
        <v>130</v>
      </c>
    </row>
    <row r="10172" spans="1:35" s="89" customFormat="1" x14ac:dyDescent="0.45">
      <c r="A10172" s="89" t="s">
        <v>83</v>
      </c>
      <c r="B10172" s="89" t="s">
        <v>84</v>
      </c>
      <c r="C10172" s="89" t="s">
        <v>48</v>
      </c>
      <c r="D10172" s="90">
        <v>44868</v>
      </c>
      <c r="AC10172" s="89">
        <v>122.9</v>
      </c>
      <c r="AI10172" s="89">
        <v>130</v>
      </c>
    </row>
    <row r="10173" spans="1:35" s="89" customFormat="1" x14ac:dyDescent="0.45">
      <c r="A10173" s="89" t="s">
        <v>83</v>
      </c>
      <c r="B10173" s="89" t="s">
        <v>84</v>
      </c>
      <c r="C10173" s="89" t="s">
        <v>48</v>
      </c>
      <c r="D10173" s="90">
        <v>44869</v>
      </c>
      <c r="AC10173" s="89">
        <v>122.9</v>
      </c>
      <c r="AI10173" s="89">
        <v>130</v>
      </c>
    </row>
    <row r="10174" spans="1:35" s="89" customFormat="1" x14ac:dyDescent="0.45">
      <c r="A10174" s="89" t="s">
        <v>83</v>
      </c>
      <c r="B10174" s="89" t="s">
        <v>84</v>
      </c>
      <c r="C10174" s="89" t="s">
        <v>48</v>
      </c>
      <c r="D10174" s="90">
        <v>44870</v>
      </c>
      <c r="AC10174" s="89">
        <v>122.9</v>
      </c>
      <c r="AI10174" s="89">
        <v>130</v>
      </c>
    </row>
    <row r="10175" spans="1:35" s="89" customFormat="1" x14ac:dyDescent="0.45">
      <c r="A10175" s="89" t="s">
        <v>83</v>
      </c>
      <c r="B10175" s="89" t="s">
        <v>84</v>
      </c>
      <c r="C10175" s="89" t="s">
        <v>48</v>
      </c>
      <c r="D10175" s="90">
        <v>44871</v>
      </c>
      <c r="AC10175" s="89">
        <v>122.9</v>
      </c>
      <c r="AI10175" s="89">
        <v>130</v>
      </c>
    </row>
    <row r="10176" spans="1:35" s="89" customFormat="1" x14ac:dyDescent="0.45">
      <c r="A10176" s="89" t="s">
        <v>83</v>
      </c>
      <c r="B10176" s="89" t="s">
        <v>84</v>
      </c>
      <c r="C10176" s="89" t="s">
        <v>48</v>
      </c>
      <c r="D10176" s="90">
        <v>44872</v>
      </c>
      <c r="AC10176" s="89">
        <v>122.9</v>
      </c>
      <c r="AI10176" s="89">
        <v>130</v>
      </c>
    </row>
    <row r="10177" spans="1:35" s="89" customFormat="1" x14ac:dyDescent="0.45">
      <c r="A10177" s="89" t="s">
        <v>83</v>
      </c>
      <c r="B10177" s="89" t="s">
        <v>84</v>
      </c>
      <c r="C10177" s="89" t="s">
        <v>48</v>
      </c>
      <c r="D10177" s="90">
        <v>44873</v>
      </c>
      <c r="AC10177" s="89">
        <v>122.9</v>
      </c>
      <c r="AI10177" s="89">
        <v>130</v>
      </c>
    </row>
    <row r="10178" spans="1:35" s="89" customFormat="1" x14ac:dyDescent="0.45">
      <c r="A10178" s="89" t="s">
        <v>83</v>
      </c>
      <c r="B10178" s="89" t="s">
        <v>84</v>
      </c>
      <c r="C10178" s="89" t="s">
        <v>48</v>
      </c>
      <c r="D10178" s="90">
        <v>44874</v>
      </c>
      <c r="AC10178" s="89">
        <v>122.9</v>
      </c>
      <c r="AI10178" s="89">
        <v>130</v>
      </c>
    </row>
    <row r="10179" spans="1:35" s="89" customFormat="1" x14ac:dyDescent="0.45">
      <c r="A10179" s="89" t="s">
        <v>83</v>
      </c>
      <c r="B10179" s="89" t="s">
        <v>84</v>
      </c>
      <c r="C10179" s="89" t="s">
        <v>48</v>
      </c>
      <c r="D10179" s="90">
        <v>44875</v>
      </c>
      <c r="AC10179" s="89">
        <v>122.9</v>
      </c>
      <c r="AI10179" s="89">
        <v>130</v>
      </c>
    </row>
    <row r="10180" spans="1:35" s="89" customFormat="1" x14ac:dyDescent="0.45">
      <c r="A10180" s="89" t="s">
        <v>83</v>
      </c>
      <c r="B10180" s="89" t="s">
        <v>84</v>
      </c>
      <c r="C10180" s="89" t="s">
        <v>48</v>
      </c>
      <c r="D10180" s="90">
        <v>44876</v>
      </c>
      <c r="AC10180" s="89">
        <v>122.9</v>
      </c>
      <c r="AI10180" s="89">
        <v>130</v>
      </c>
    </row>
    <row r="10181" spans="1:35" s="89" customFormat="1" x14ac:dyDescent="0.45">
      <c r="A10181" s="89" t="s">
        <v>83</v>
      </c>
      <c r="B10181" s="89" t="s">
        <v>84</v>
      </c>
      <c r="C10181" s="89" t="s">
        <v>48</v>
      </c>
      <c r="D10181" s="90">
        <v>44877</v>
      </c>
      <c r="AC10181" s="89">
        <v>122.9</v>
      </c>
      <c r="AI10181" s="89">
        <v>130</v>
      </c>
    </row>
    <row r="10182" spans="1:35" s="89" customFormat="1" x14ac:dyDescent="0.45">
      <c r="A10182" s="89" t="s">
        <v>83</v>
      </c>
      <c r="B10182" s="89" t="s">
        <v>84</v>
      </c>
      <c r="C10182" s="89" t="s">
        <v>48</v>
      </c>
      <c r="D10182" s="90">
        <v>44878</v>
      </c>
      <c r="AC10182" s="89">
        <v>122.9</v>
      </c>
      <c r="AI10182" s="89">
        <v>130</v>
      </c>
    </row>
    <row r="10183" spans="1:35" s="89" customFormat="1" x14ac:dyDescent="0.45">
      <c r="A10183" s="89" t="s">
        <v>83</v>
      </c>
      <c r="B10183" s="89" t="s">
        <v>84</v>
      </c>
      <c r="C10183" s="89" t="s">
        <v>48</v>
      </c>
      <c r="D10183" s="90">
        <v>44879</v>
      </c>
      <c r="AC10183" s="89">
        <v>122.9</v>
      </c>
      <c r="AI10183" s="89">
        <v>130</v>
      </c>
    </row>
    <row r="10184" spans="1:35" s="89" customFormat="1" x14ac:dyDescent="0.45">
      <c r="A10184" s="89" t="s">
        <v>83</v>
      </c>
      <c r="B10184" s="89" t="s">
        <v>84</v>
      </c>
      <c r="C10184" s="89" t="s">
        <v>48</v>
      </c>
      <c r="D10184" s="90">
        <v>44880</v>
      </c>
      <c r="AC10184" s="89">
        <v>122.9</v>
      </c>
      <c r="AI10184" s="89">
        <v>130</v>
      </c>
    </row>
    <row r="10185" spans="1:35" s="89" customFormat="1" x14ac:dyDescent="0.45">
      <c r="A10185" s="89" t="s">
        <v>83</v>
      </c>
      <c r="B10185" s="89" t="s">
        <v>84</v>
      </c>
      <c r="C10185" s="89" t="s">
        <v>48</v>
      </c>
      <c r="D10185" s="90">
        <v>44881</v>
      </c>
      <c r="AC10185" s="89">
        <v>122.9</v>
      </c>
      <c r="AI10185" s="89">
        <v>130</v>
      </c>
    </row>
    <row r="10186" spans="1:35" s="89" customFormat="1" x14ac:dyDescent="0.45">
      <c r="A10186" s="89" t="s">
        <v>83</v>
      </c>
      <c r="B10186" s="89" t="s">
        <v>84</v>
      </c>
      <c r="C10186" s="89" t="s">
        <v>48</v>
      </c>
      <c r="D10186" s="90">
        <v>44882</v>
      </c>
      <c r="AC10186" s="89">
        <v>122.9</v>
      </c>
      <c r="AI10186" s="89">
        <v>130</v>
      </c>
    </row>
    <row r="10187" spans="1:35" s="89" customFormat="1" x14ac:dyDescent="0.45">
      <c r="A10187" s="89" t="s">
        <v>83</v>
      </c>
      <c r="B10187" s="89" t="s">
        <v>84</v>
      </c>
      <c r="C10187" s="89" t="s">
        <v>48</v>
      </c>
      <c r="D10187" s="90">
        <v>44883</v>
      </c>
      <c r="AC10187" s="89">
        <v>122.9</v>
      </c>
      <c r="AI10187" s="89">
        <v>130</v>
      </c>
    </row>
    <row r="10188" spans="1:35" s="89" customFormat="1" x14ac:dyDescent="0.45">
      <c r="A10188" s="89" t="s">
        <v>83</v>
      </c>
      <c r="B10188" s="89" t="s">
        <v>84</v>
      </c>
      <c r="C10188" s="89" t="s">
        <v>48</v>
      </c>
      <c r="D10188" s="90">
        <v>44884</v>
      </c>
      <c r="AC10188" s="89">
        <v>122.9</v>
      </c>
      <c r="AI10188" s="89">
        <v>130</v>
      </c>
    </row>
    <row r="10189" spans="1:35" s="89" customFormat="1" x14ac:dyDescent="0.45">
      <c r="A10189" s="89" t="s">
        <v>83</v>
      </c>
      <c r="B10189" s="89" t="s">
        <v>84</v>
      </c>
      <c r="C10189" s="89" t="s">
        <v>48</v>
      </c>
      <c r="D10189" s="90">
        <v>44885</v>
      </c>
      <c r="AC10189" s="89">
        <v>122.9</v>
      </c>
      <c r="AI10189" s="89">
        <v>130</v>
      </c>
    </row>
    <row r="10190" spans="1:35" s="89" customFormat="1" x14ac:dyDescent="0.45">
      <c r="A10190" s="89" t="s">
        <v>83</v>
      </c>
      <c r="B10190" s="89" t="s">
        <v>84</v>
      </c>
      <c r="C10190" s="89" t="s">
        <v>48</v>
      </c>
      <c r="D10190" s="90">
        <v>44886</v>
      </c>
      <c r="AC10190" s="89">
        <v>122.9</v>
      </c>
      <c r="AI10190" s="89">
        <v>130</v>
      </c>
    </row>
    <row r="10191" spans="1:35" s="89" customFormat="1" x14ac:dyDescent="0.45">
      <c r="A10191" s="89" t="s">
        <v>83</v>
      </c>
      <c r="B10191" s="89" t="s">
        <v>84</v>
      </c>
      <c r="C10191" s="89" t="s">
        <v>48</v>
      </c>
      <c r="D10191" s="90">
        <v>44887</v>
      </c>
      <c r="AC10191" s="89">
        <v>122.9</v>
      </c>
      <c r="AI10191" s="89">
        <v>130</v>
      </c>
    </row>
    <row r="10192" spans="1:35" s="89" customFormat="1" x14ac:dyDescent="0.45">
      <c r="A10192" s="89" t="s">
        <v>83</v>
      </c>
      <c r="B10192" s="89" t="s">
        <v>84</v>
      </c>
      <c r="C10192" s="89" t="s">
        <v>48</v>
      </c>
      <c r="D10192" s="90">
        <v>44888</v>
      </c>
      <c r="AC10192" s="89">
        <v>122.9</v>
      </c>
      <c r="AI10192" s="89">
        <v>130</v>
      </c>
    </row>
    <row r="10193" spans="1:35" s="89" customFormat="1" x14ac:dyDescent="0.45">
      <c r="A10193" s="89" t="s">
        <v>83</v>
      </c>
      <c r="B10193" s="89" t="s">
        <v>84</v>
      </c>
      <c r="C10193" s="89" t="s">
        <v>48</v>
      </c>
      <c r="D10193" s="90">
        <v>44889</v>
      </c>
      <c r="AC10193" s="89">
        <v>122.9</v>
      </c>
      <c r="AI10193" s="89">
        <v>130</v>
      </c>
    </row>
    <row r="10194" spans="1:35" s="89" customFormat="1" x14ac:dyDescent="0.45">
      <c r="A10194" s="89" t="s">
        <v>83</v>
      </c>
      <c r="B10194" s="89" t="s">
        <v>84</v>
      </c>
      <c r="C10194" s="89" t="s">
        <v>48</v>
      </c>
      <c r="D10194" s="90">
        <v>44890</v>
      </c>
      <c r="AC10194" s="89">
        <v>122.9</v>
      </c>
      <c r="AI10194" s="89">
        <v>130</v>
      </c>
    </row>
    <row r="10195" spans="1:35" s="89" customFormat="1" x14ac:dyDescent="0.45">
      <c r="A10195" s="89" t="s">
        <v>83</v>
      </c>
      <c r="B10195" s="89" t="s">
        <v>84</v>
      </c>
      <c r="C10195" s="89" t="s">
        <v>48</v>
      </c>
      <c r="D10195" s="90">
        <v>44891</v>
      </c>
      <c r="AC10195" s="89">
        <v>122.9</v>
      </c>
      <c r="AI10195" s="89">
        <v>130</v>
      </c>
    </row>
    <row r="10196" spans="1:35" s="89" customFormat="1" x14ac:dyDescent="0.45">
      <c r="A10196" s="89" t="s">
        <v>83</v>
      </c>
      <c r="B10196" s="89" t="s">
        <v>84</v>
      </c>
      <c r="C10196" s="89" t="s">
        <v>48</v>
      </c>
      <c r="D10196" s="90">
        <v>44892</v>
      </c>
      <c r="AC10196" s="89">
        <v>122.9</v>
      </c>
      <c r="AI10196" s="89">
        <v>130</v>
      </c>
    </row>
    <row r="10197" spans="1:35" s="89" customFormat="1" x14ac:dyDescent="0.45">
      <c r="A10197" s="89" t="s">
        <v>83</v>
      </c>
      <c r="B10197" s="89" t="s">
        <v>84</v>
      </c>
      <c r="C10197" s="89" t="s">
        <v>48</v>
      </c>
      <c r="D10197" s="90">
        <v>44893</v>
      </c>
      <c r="AC10197" s="89">
        <v>122.9</v>
      </c>
      <c r="AI10197" s="89">
        <v>130</v>
      </c>
    </row>
    <row r="10198" spans="1:35" s="89" customFormat="1" x14ac:dyDescent="0.45">
      <c r="A10198" s="89" t="s">
        <v>83</v>
      </c>
      <c r="B10198" s="89" t="s">
        <v>84</v>
      </c>
      <c r="C10198" s="89" t="s">
        <v>48</v>
      </c>
      <c r="D10198" s="90">
        <v>44894</v>
      </c>
      <c r="AC10198" s="89">
        <v>122.9</v>
      </c>
      <c r="AI10198" s="89">
        <v>130</v>
      </c>
    </row>
    <row r="10199" spans="1:35" s="89" customFormat="1" x14ac:dyDescent="0.45">
      <c r="A10199" s="89" t="s">
        <v>83</v>
      </c>
      <c r="B10199" s="89" t="s">
        <v>84</v>
      </c>
      <c r="C10199" s="89" t="s">
        <v>48</v>
      </c>
      <c r="D10199" s="90">
        <v>44895</v>
      </c>
      <c r="AC10199" s="89">
        <v>122.9</v>
      </c>
      <c r="AI10199" s="89">
        <v>130</v>
      </c>
    </row>
    <row r="10200" spans="1:35" s="89" customFormat="1" x14ac:dyDescent="0.45">
      <c r="A10200" s="89" t="s">
        <v>83</v>
      </c>
      <c r="B10200" s="89" t="s">
        <v>84</v>
      </c>
      <c r="C10200" s="89" t="s">
        <v>48</v>
      </c>
      <c r="D10200" s="90">
        <v>44896</v>
      </c>
      <c r="AC10200" s="89">
        <v>122.9</v>
      </c>
      <c r="AI10200" s="89">
        <v>130</v>
      </c>
    </row>
    <row r="10201" spans="1:35" s="89" customFormat="1" x14ac:dyDescent="0.45">
      <c r="A10201" s="89" t="s">
        <v>83</v>
      </c>
      <c r="B10201" s="89" t="s">
        <v>84</v>
      </c>
      <c r="C10201" s="89" t="s">
        <v>48</v>
      </c>
      <c r="D10201" s="90">
        <v>44897</v>
      </c>
      <c r="AC10201" s="89">
        <v>122.9</v>
      </c>
      <c r="AI10201" s="89">
        <v>130</v>
      </c>
    </row>
    <row r="10202" spans="1:35" s="89" customFormat="1" x14ac:dyDescent="0.45">
      <c r="A10202" s="89" t="s">
        <v>83</v>
      </c>
      <c r="B10202" s="89" t="s">
        <v>84</v>
      </c>
      <c r="C10202" s="89" t="s">
        <v>48</v>
      </c>
      <c r="D10202" s="90">
        <v>44898</v>
      </c>
      <c r="AC10202" s="89">
        <v>122.9</v>
      </c>
      <c r="AI10202" s="89">
        <v>130</v>
      </c>
    </row>
    <row r="10203" spans="1:35" s="89" customFormat="1" x14ac:dyDescent="0.45">
      <c r="A10203" s="89" t="s">
        <v>83</v>
      </c>
      <c r="B10203" s="89" t="s">
        <v>84</v>
      </c>
      <c r="C10203" s="89" t="s">
        <v>48</v>
      </c>
      <c r="D10203" s="90">
        <v>44899</v>
      </c>
      <c r="AC10203" s="89">
        <v>122.9</v>
      </c>
      <c r="AI10203" s="89">
        <v>130</v>
      </c>
    </row>
    <row r="10204" spans="1:35" s="89" customFormat="1" x14ac:dyDescent="0.45">
      <c r="A10204" s="89" t="s">
        <v>83</v>
      </c>
      <c r="B10204" s="89" t="s">
        <v>84</v>
      </c>
      <c r="C10204" s="89" t="s">
        <v>48</v>
      </c>
      <c r="D10204" s="90">
        <v>44900</v>
      </c>
      <c r="AC10204" s="89">
        <v>122.9</v>
      </c>
      <c r="AI10204" s="89">
        <v>130</v>
      </c>
    </row>
    <row r="10205" spans="1:35" s="89" customFormat="1" x14ac:dyDescent="0.45">
      <c r="A10205" s="89" t="s">
        <v>83</v>
      </c>
      <c r="B10205" s="89" t="s">
        <v>84</v>
      </c>
      <c r="C10205" s="89" t="s">
        <v>48</v>
      </c>
      <c r="D10205" s="90">
        <v>44901</v>
      </c>
      <c r="AC10205" s="89">
        <v>122.9</v>
      </c>
      <c r="AI10205" s="89">
        <v>130</v>
      </c>
    </row>
    <row r="10206" spans="1:35" s="89" customFormat="1" x14ac:dyDescent="0.45">
      <c r="A10206" s="89" t="s">
        <v>83</v>
      </c>
      <c r="B10206" s="89" t="s">
        <v>84</v>
      </c>
      <c r="C10206" s="89" t="s">
        <v>48</v>
      </c>
      <c r="D10206" s="90">
        <v>44902</v>
      </c>
      <c r="AC10206" s="89">
        <v>122.9</v>
      </c>
      <c r="AI10206" s="89">
        <v>130</v>
      </c>
    </row>
    <row r="10207" spans="1:35" s="89" customFormat="1" x14ac:dyDescent="0.45">
      <c r="A10207" s="89" t="s">
        <v>83</v>
      </c>
      <c r="B10207" s="89" t="s">
        <v>84</v>
      </c>
      <c r="C10207" s="89" t="s">
        <v>48</v>
      </c>
      <c r="D10207" s="90">
        <v>44903</v>
      </c>
      <c r="AC10207" s="89">
        <v>122.9</v>
      </c>
      <c r="AI10207" s="89">
        <v>130</v>
      </c>
    </row>
    <row r="10208" spans="1:35" s="89" customFormat="1" x14ac:dyDescent="0.45">
      <c r="A10208" s="89" t="s">
        <v>83</v>
      </c>
      <c r="B10208" s="89" t="s">
        <v>84</v>
      </c>
      <c r="C10208" s="89" t="s">
        <v>48</v>
      </c>
      <c r="D10208" s="90">
        <v>44904</v>
      </c>
      <c r="AC10208" s="89">
        <v>122.9</v>
      </c>
      <c r="AI10208" s="89">
        <v>130</v>
      </c>
    </row>
    <row r="10209" spans="1:35" s="89" customFormat="1" x14ac:dyDescent="0.45">
      <c r="A10209" s="89" t="s">
        <v>83</v>
      </c>
      <c r="B10209" s="89" t="s">
        <v>84</v>
      </c>
      <c r="C10209" s="89" t="s">
        <v>48</v>
      </c>
      <c r="D10209" s="90">
        <v>44905</v>
      </c>
      <c r="AC10209" s="89">
        <v>122.9</v>
      </c>
      <c r="AI10209" s="89">
        <v>130</v>
      </c>
    </row>
    <row r="10210" spans="1:35" s="89" customFormat="1" x14ac:dyDescent="0.45">
      <c r="A10210" s="89" t="s">
        <v>83</v>
      </c>
      <c r="B10210" s="89" t="s">
        <v>84</v>
      </c>
      <c r="C10210" s="89" t="s">
        <v>48</v>
      </c>
      <c r="D10210" s="90">
        <v>44906</v>
      </c>
      <c r="AC10210" s="89">
        <v>122.9</v>
      </c>
      <c r="AI10210" s="89">
        <v>130</v>
      </c>
    </row>
    <row r="10211" spans="1:35" s="89" customFormat="1" x14ac:dyDescent="0.45">
      <c r="A10211" s="89" t="s">
        <v>83</v>
      </c>
      <c r="B10211" s="89" t="s">
        <v>84</v>
      </c>
      <c r="C10211" s="89" t="s">
        <v>48</v>
      </c>
      <c r="D10211" s="90">
        <v>44907</v>
      </c>
      <c r="AC10211" s="89">
        <v>122.9</v>
      </c>
      <c r="AI10211" s="89">
        <v>130</v>
      </c>
    </row>
    <row r="10212" spans="1:35" s="89" customFormat="1" x14ac:dyDescent="0.45">
      <c r="A10212" s="89" t="s">
        <v>83</v>
      </c>
      <c r="B10212" s="89" t="s">
        <v>84</v>
      </c>
      <c r="C10212" s="89" t="s">
        <v>48</v>
      </c>
      <c r="D10212" s="90">
        <v>44908</v>
      </c>
      <c r="AC10212" s="89">
        <v>122.9</v>
      </c>
      <c r="AI10212" s="89">
        <v>130</v>
      </c>
    </row>
    <row r="10213" spans="1:35" s="89" customFormat="1" x14ac:dyDescent="0.45">
      <c r="A10213" s="89" t="s">
        <v>83</v>
      </c>
      <c r="B10213" s="89" t="s">
        <v>84</v>
      </c>
      <c r="C10213" s="89" t="s">
        <v>48</v>
      </c>
      <c r="D10213" s="90">
        <v>44909</v>
      </c>
      <c r="AC10213" s="89">
        <v>122.9</v>
      </c>
      <c r="AI10213" s="89">
        <v>130</v>
      </c>
    </row>
    <row r="10214" spans="1:35" s="89" customFormat="1" x14ac:dyDescent="0.45">
      <c r="A10214" s="89" t="s">
        <v>83</v>
      </c>
      <c r="B10214" s="89" t="s">
        <v>84</v>
      </c>
      <c r="C10214" s="89" t="s">
        <v>48</v>
      </c>
      <c r="D10214" s="90">
        <v>44910</v>
      </c>
      <c r="AC10214" s="89">
        <v>122.9</v>
      </c>
      <c r="AI10214" s="89">
        <v>130</v>
      </c>
    </row>
    <row r="10215" spans="1:35" s="89" customFormat="1" x14ac:dyDescent="0.45">
      <c r="A10215" s="89" t="s">
        <v>83</v>
      </c>
      <c r="B10215" s="89" t="s">
        <v>84</v>
      </c>
      <c r="C10215" s="89" t="s">
        <v>48</v>
      </c>
      <c r="D10215" s="90">
        <v>44911</v>
      </c>
      <c r="AC10215" s="89">
        <v>122.9</v>
      </c>
      <c r="AI10215" s="89">
        <v>130</v>
      </c>
    </row>
    <row r="10216" spans="1:35" s="89" customFormat="1" x14ac:dyDescent="0.45">
      <c r="A10216" s="89" t="s">
        <v>83</v>
      </c>
      <c r="B10216" s="89" t="s">
        <v>84</v>
      </c>
      <c r="C10216" s="89" t="s">
        <v>48</v>
      </c>
      <c r="D10216" s="90">
        <v>44912</v>
      </c>
      <c r="AC10216" s="89">
        <v>122.9</v>
      </c>
      <c r="AI10216" s="89">
        <v>130</v>
      </c>
    </row>
    <row r="10217" spans="1:35" s="89" customFormat="1" x14ac:dyDescent="0.45">
      <c r="A10217" s="89" t="s">
        <v>83</v>
      </c>
      <c r="B10217" s="89" t="s">
        <v>84</v>
      </c>
      <c r="C10217" s="89" t="s">
        <v>48</v>
      </c>
      <c r="D10217" s="90">
        <v>44913</v>
      </c>
      <c r="AC10217" s="89">
        <v>122.9</v>
      </c>
      <c r="AI10217" s="89">
        <v>130</v>
      </c>
    </row>
    <row r="10218" spans="1:35" s="89" customFormat="1" x14ac:dyDescent="0.45">
      <c r="A10218" s="89" t="s">
        <v>83</v>
      </c>
      <c r="B10218" s="89" t="s">
        <v>84</v>
      </c>
      <c r="C10218" s="89" t="s">
        <v>48</v>
      </c>
      <c r="D10218" s="90">
        <v>44914</v>
      </c>
      <c r="AC10218" s="89">
        <v>122.9</v>
      </c>
      <c r="AI10218" s="89">
        <v>130</v>
      </c>
    </row>
    <row r="10219" spans="1:35" s="89" customFormat="1" x14ac:dyDescent="0.45">
      <c r="A10219" s="89" t="s">
        <v>83</v>
      </c>
      <c r="B10219" s="89" t="s">
        <v>84</v>
      </c>
      <c r="C10219" s="89" t="s">
        <v>48</v>
      </c>
      <c r="D10219" s="90">
        <v>44915</v>
      </c>
      <c r="AC10219" s="89">
        <v>122.9</v>
      </c>
      <c r="AI10219" s="89">
        <v>130</v>
      </c>
    </row>
    <row r="10220" spans="1:35" s="89" customFormat="1" x14ac:dyDescent="0.45">
      <c r="A10220" s="89" t="s">
        <v>83</v>
      </c>
      <c r="B10220" s="89" t="s">
        <v>84</v>
      </c>
      <c r="C10220" s="89" t="s">
        <v>48</v>
      </c>
      <c r="D10220" s="90">
        <v>44916</v>
      </c>
      <c r="AC10220" s="89">
        <v>122.9</v>
      </c>
      <c r="AI10220" s="89">
        <v>130</v>
      </c>
    </row>
    <row r="10221" spans="1:35" s="89" customFormat="1" x14ac:dyDescent="0.45">
      <c r="A10221" s="89" t="s">
        <v>83</v>
      </c>
      <c r="B10221" s="89" t="s">
        <v>84</v>
      </c>
      <c r="C10221" s="89" t="s">
        <v>48</v>
      </c>
      <c r="D10221" s="90">
        <v>44917</v>
      </c>
      <c r="AC10221" s="89">
        <v>122.9</v>
      </c>
      <c r="AI10221" s="89">
        <v>130</v>
      </c>
    </row>
    <row r="10222" spans="1:35" s="89" customFormat="1" x14ac:dyDescent="0.45">
      <c r="A10222" s="89" t="s">
        <v>83</v>
      </c>
      <c r="B10222" s="89" t="s">
        <v>84</v>
      </c>
      <c r="C10222" s="89" t="s">
        <v>48</v>
      </c>
      <c r="D10222" s="90">
        <v>44918</v>
      </c>
      <c r="AC10222" s="89">
        <v>122.9</v>
      </c>
      <c r="AI10222" s="89">
        <v>130</v>
      </c>
    </row>
    <row r="10223" spans="1:35" s="89" customFormat="1" x14ac:dyDescent="0.45">
      <c r="A10223" s="89" t="s">
        <v>83</v>
      </c>
      <c r="B10223" s="89" t="s">
        <v>84</v>
      </c>
      <c r="C10223" s="89" t="s">
        <v>48</v>
      </c>
      <c r="D10223" s="90">
        <v>44919</v>
      </c>
      <c r="AC10223" s="89">
        <v>122.9</v>
      </c>
      <c r="AI10223" s="89">
        <v>130</v>
      </c>
    </row>
    <row r="10224" spans="1:35" s="89" customFormat="1" x14ac:dyDescent="0.45">
      <c r="A10224" s="89" t="s">
        <v>83</v>
      </c>
      <c r="B10224" s="89" t="s">
        <v>84</v>
      </c>
      <c r="C10224" s="89" t="s">
        <v>48</v>
      </c>
      <c r="D10224" s="90">
        <v>44920</v>
      </c>
      <c r="AC10224" s="89">
        <v>122.9</v>
      </c>
      <c r="AI10224" s="89">
        <v>130</v>
      </c>
    </row>
    <row r="10225" spans="1:35" s="89" customFormat="1" x14ac:dyDescent="0.45">
      <c r="A10225" s="89" t="s">
        <v>83</v>
      </c>
      <c r="B10225" s="89" t="s">
        <v>84</v>
      </c>
      <c r="C10225" s="89" t="s">
        <v>48</v>
      </c>
      <c r="D10225" s="90">
        <v>44921</v>
      </c>
      <c r="AC10225" s="89">
        <v>122.9</v>
      </c>
      <c r="AI10225" s="89">
        <v>130</v>
      </c>
    </row>
    <row r="10226" spans="1:35" s="89" customFormat="1" x14ac:dyDescent="0.45">
      <c r="A10226" s="89" t="s">
        <v>83</v>
      </c>
      <c r="B10226" s="89" t="s">
        <v>84</v>
      </c>
      <c r="C10226" s="89" t="s">
        <v>48</v>
      </c>
      <c r="D10226" s="90">
        <v>44922</v>
      </c>
      <c r="AC10226" s="89">
        <v>122.9</v>
      </c>
      <c r="AI10226" s="89">
        <v>130</v>
      </c>
    </row>
    <row r="10227" spans="1:35" s="89" customFormat="1" x14ac:dyDescent="0.45">
      <c r="A10227" s="89" t="s">
        <v>83</v>
      </c>
      <c r="B10227" s="89" t="s">
        <v>84</v>
      </c>
      <c r="C10227" s="89" t="s">
        <v>48</v>
      </c>
      <c r="D10227" s="90">
        <v>44923</v>
      </c>
      <c r="AC10227" s="89">
        <v>122.9</v>
      </c>
      <c r="AI10227" s="89">
        <v>130</v>
      </c>
    </row>
    <row r="10228" spans="1:35" s="89" customFormat="1" x14ac:dyDescent="0.45">
      <c r="A10228" s="89" t="s">
        <v>83</v>
      </c>
      <c r="B10228" s="89" t="s">
        <v>84</v>
      </c>
      <c r="C10228" s="89" t="s">
        <v>48</v>
      </c>
      <c r="D10228" s="90">
        <v>44924</v>
      </c>
      <c r="AC10228" s="89">
        <v>122.9</v>
      </c>
      <c r="AI10228" s="89">
        <v>130</v>
      </c>
    </row>
    <row r="10229" spans="1:35" s="89" customFormat="1" x14ac:dyDescent="0.45">
      <c r="A10229" s="89" t="s">
        <v>83</v>
      </c>
      <c r="B10229" s="89" t="s">
        <v>84</v>
      </c>
      <c r="C10229" s="89" t="s">
        <v>48</v>
      </c>
      <c r="D10229" s="90">
        <v>44925</v>
      </c>
      <c r="AC10229" s="89">
        <v>122.9</v>
      </c>
      <c r="AI10229" s="89">
        <v>130</v>
      </c>
    </row>
    <row r="10230" spans="1:35" s="89" customFormat="1" x14ac:dyDescent="0.45">
      <c r="A10230" s="89" t="s">
        <v>83</v>
      </c>
      <c r="B10230" s="89" t="s">
        <v>84</v>
      </c>
      <c r="C10230" s="89" t="s">
        <v>48</v>
      </c>
      <c r="D10230" s="90">
        <v>44926</v>
      </c>
      <c r="AC10230" s="89">
        <v>122.9</v>
      </c>
      <c r="AI10230" s="89">
        <v>130</v>
      </c>
    </row>
    <row r="10231" spans="1:35" s="89" customFormat="1" x14ac:dyDescent="0.45">
      <c r="A10231" s="89" t="s">
        <v>83</v>
      </c>
      <c r="B10231" s="89" t="s">
        <v>84</v>
      </c>
      <c r="C10231" s="89" t="s">
        <v>47</v>
      </c>
      <c r="D10231" s="90">
        <v>44562</v>
      </c>
      <c r="AC10231" s="89">
        <v>177.479727</v>
      </c>
      <c r="AI10231" s="89">
        <v>199.481348</v>
      </c>
    </row>
    <row r="10232" spans="1:35" s="89" customFormat="1" x14ac:dyDescent="0.45">
      <c r="A10232" s="89" t="s">
        <v>83</v>
      </c>
      <c r="B10232" s="89" t="s">
        <v>84</v>
      </c>
      <c r="C10232" s="89" t="s">
        <v>47</v>
      </c>
      <c r="D10232" s="90">
        <v>44563</v>
      </c>
      <c r="AC10232" s="89">
        <v>177.479727</v>
      </c>
      <c r="AI10232" s="89">
        <v>199.481348</v>
      </c>
    </row>
    <row r="10233" spans="1:35" s="89" customFormat="1" x14ac:dyDescent="0.45">
      <c r="A10233" s="89" t="s">
        <v>83</v>
      </c>
      <c r="B10233" s="89" t="s">
        <v>84</v>
      </c>
      <c r="C10233" s="89" t="s">
        <v>47</v>
      </c>
      <c r="D10233" s="90">
        <v>44564</v>
      </c>
      <c r="AC10233" s="89">
        <v>177.479727</v>
      </c>
      <c r="AI10233" s="89">
        <v>199.481348</v>
      </c>
    </row>
    <row r="10234" spans="1:35" s="89" customFormat="1" x14ac:dyDescent="0.45">
      <c r="A10234" s="89" t="s">
        <v>83</v>
      </c>
      <c r="B10234" s="89" t="s">
        <v>84</v>
      </c>
      <c r="C10234" s="89" t="s">
        <v>47</v>
      </c>
      <c r="D10234" s="90">
        <v>44565</v>
      </c>
      <c r="AC10234" s="89">
        <v>177.479727</v>
      </c>
      <c r="AI10234" s="89">
        <v>199.481348</v>
      </c>
    </row>
    <row r="10235" spans="1:35" s="89" customFormat="1" x14ac:dyDescent="0.45">
      <c r="A10235" s="89" t="s">
        <v>83</v>
      </c>
      <c r="B10235" s="89" t="s">
        <v>84</v>
      </c>
      <c r="C10235" s="89" t="s">
        <v>47</v>
      </c>
      <c r="D10235" s="90">
        <v>44566</v>
      </c>
      <c r="AC10235" s="89">
        <v>177.479727</v>
      </c>
      <c r="AI10235" s="89">
        <v>199.481348</v>
      </c>
    </row>
    <row r="10236" spans="1:35" s="89" customFormat="1" x14ac:dyDescent="0.45">
      <c r="A10236" s="89" t="s">
        <v>83</v>
      </c>
      <c r="B10236" s="89" t="s">
        <v>84</v>
      </c>
      <c r="C10236" s="89" t="s">
        <v>47</v>
      </c>
      <c r="D10236" s="90">
        <v>44567</v>
      </c>
      <c r="AC10236" s="89">
        <v>177.479727</v>
      </c>
      <c r="AI10236" s="89">
        <v>199.481348</v>
      </c>
    </row>
    <row r="10237" spans="1:35" s="89" customFormat="1" x14ac:dyDescent="0.45">
      <c r="A10237" s="89" t="s">
        <v>83</v>
      </c>
      <c r="B10237" s="89" t="s">
        <v>84</v>
      </c>
      <c r="C10237" s="89" t="s">
        <v>47</v>
      </c>
      <c r="D10237" s="90">
        <v>44568</v>
      </c>
      <c r="AC10237" s="89">
        <v>177.479727</v>
      </c>
      <c r="AI10237" s="89">
        <v>199.481348</v>
      </c>
    </row>
    <row r="10238" spans="1:35" s="89" customFormat="1" x14ac:dyDescent="0.45">
      <c r="A10238" s="89" t="s">
        <v>83</v>
      </c>
      <c r="B10238" s="89" t="s">
        <v>84</v>
      </c>
      <c r="C10238" s="89" t="s">
        <v>47</v>
      </c>
      <c r="D10238" s="90">
        <v>44569</v>
      </c>
      <c r="AC10238" s="89">
        <v>177.479727</v>
      </c>
      <c r="AI10238" s="89">
        <v>199.481348</v>
      </c>
    </row>
    <row r="10239" spans="1:35" s="89" customFormat="1" x14ac:dyDescent="0.45">
      <c r="A10239" s="89" t="s">
        <v>83</v>
      </c>
      <c r="B10239" s="89" t="s">
        <v>84</v>
      </c>
      <c r="C10239" s="89" t="s">
        <v>47</v>
      </c>
      <c r="D10239" s="90">
        <v>44570</v>
      </c>
      <c r="AC10239" s="89">
        <v>177.479727</v>
      </c>
      <c r="AI10239" s="89">
        <v>199.481348</v>
      </c>
    </row>
    <row r="10240" spans="1:35" s="89" customFormat="1" x14ac:dyDescent="0.45">
      <c r="A10240" s="89" t="s">
        <v>83</v>
      </c>
      <c r="B10240" s="89" t="s">
        <v>84</v>
      </c>
      <c r="C10240" s="89" t="s">
        <v>47</v>
      </c>
      <c r="D10240" s="90">
        <v>44571</v>
      </c>
      <c r="AC10240" s="89">
        <v>177.479727</v>
      </c>
      <c r="AI10240" s="89">
        <v>199.481348</v>
      </c>
    </row>
    <row r="10241" spans="1:35" s="89" customFormat="1" x14ac:dyDescent="0.45">
      <c r="A10241" s="89" t="s">
        <v>83</v>
      </c>
      <c r="B10241" s="89" t="s">
        <v>84</v>
      </c>
      <c r="C10241" s="89" t="s">
        <v>47</v>
      </c>
      <c r="D10241" s="90">
        <v>44572</v>
      </c>
      <c r="AC10241" s="89">
        <v>177.479727</v>
      </c>
      <c r="AI10241" s="89">
        <v>199.481348</v>
      </c>
    </row>
    <row r="10242" spans="1:35" s="89" customFormat="1" x14ac:dyDescent="0.45">
      <c r="A10242" s="89" t="s">
        <v>83</v>
      </c>
      <c r="B10242" s="89" t="s">
        <v>84</v>
      </c>
      <c r="C10242" s="89" t="s">
        <v>47</v>
      </c>
      <c r="D10242" s="90">
        <v>44573</v>
      </c>
      <c r="AC10242" s="89">
        <v>177.479727</v>
      </c>
      <c r="AI10242" s="89">
        <v>199.481348</v>
      </c>
    </row>
    <row r="10243" spans="1:35" s="89" customFormat="1" x14ac:dyDescent="0.45">
      <c r="A10243" s="89" t="s">
        <v>83</v>
      </c>
      <c r="B10243" s="89" t="s">
        <v>84</v>
      </c>
      <c r="C10243" s="89" t="s">
        <v>47</v>
      </c>
      <c r="D10243" s="90">
        <v>44574</v>
      </c>
      <c r="AC10243" s="89">
        <v>177.479727</v>
      </c>
      <c r="AI10243" s="89">
        <v>199.481348</v>
      </c>
    </row>
    <row r="10244" spans="1:35" s="89" customFormat="1" x14ac:dyDescent="0.45">
      <c r="A10244" s="89" t="s">
        <v>83</v>
      </c>
      <c r="B10244" s="89" t="s">
        <v>84</v>
      </c>
      <c r="C10244" s="89" t="s">
        <v>47</v>
      </c>
      <c r="D10244" s="90">
        <v>44575</v>
      </c>
      <c r="AC10244" s="89">
        <v>177.479727</v>
      </c>
      <c r="AI10244" s="89">
        <v>199.481348</v>
      </c>
    </row>
    <row r="10245" spans="1:35" s="89" customFormat="1" x14ac:dyDescent="0.45">
      <c r="A10245" s="89" t="s">
        <v>83</v>
      </c>
      <c r="B10245" s="89" t="s">
        <v>84</v>
      </c>
      <c r="C10245" s="89" t="s">
        <v>47</v>
      </c>
      <c r="D10245" s="90">
        <v>44576</v>
      </c>
      <c r="AC10245" s="89">
        <v>177.479727</v>
      </c>
      <c r="AI10245" s="89">
        <v>199.481348</v>
      </c>
    </row>
    <row r="10246" spans="1:35" s="89" customFormat="1" x14ac:dyDescent="0.45">
      <c r="A10246" s="89" t="s">
        <v>83</v>
      </c>
      <c r="B10246" s="89" t="s">
        <v>84</v>
      </c>
      <c r="C10246" s="89" t="s">
        <v>47</v>
      </c>
      <c r="D10246" s="90">
        <v>44577</v>
      </c>
      <c r="AC10246" s="89">
        <v>177.479727</v>
      </c>
      <c r="AI10246" s="89">
        <v>199.481348</v>
      </c>
    </row>
    <row r="10247" spans="1:35" s="89" customFormat="1" x14ac:dyDescent="0.45">
      <c r="A10247" s="89" t="s">
        <v>83</v>
      </c>
      <c r="B10247" s="89" t="s">
        <v>84</v>
      </c>
      <c r="C10247" s="89" t="s">
        <v>47</v>
      </c>
      <c r="D10247" s="90">
        <v>44578</v>
      </c>
      <c r="AC10247" s="89">
        <v>177.479727</v>
      </c>
      <c r="AI10247" s="89">
        <v>199.481348</v>
      </c>
    </row>
    <row r="10248" spans="1:35" s="89" customFormat="1" x14ac:dyDescent="0.45">
      <c r="A10248" s="89" t="s">
        <v>83</v>
      </c>
      <c r="B10248" s="89" t="s">
        <v>84</v>
      </c>
      <c r="C10248" s="89" t="s">
        <v>47</v>
      </c>
      <c r="D10248" s="90">
        <v>44579</v>
      </c>
      <c r="AC10248" s="89">
        <v>177.479727</v>
      </c>
      <c r="AI10248" s="89">
        <v>199.481348</v>
      </c>
    </row>
    <row r="10249" spans="1:35" s="89" customFormat="1" x14ac:dyDescent="0.45">
      <c r="A10249" s="89" t="s">
        <v>83</v>
      </c>
      <c r="B10249" s="89" t="s">
        <v>84</v>
      </c>
      <c r="C10249" s="89" t="s">
        <v>47</v>
      </c>
      <c r="D10249" s="90">
        <v>44580</v>
      </c>
      <c r="AC10249" s="89">
        <v>177.479727</v>
      </c>
      <c r="AI10249" s="89">
        <v>199.481348</v>
      </c>
    </row>
    <row r="10250" spans="1:35" s="89" customFormat="1" x14ac:dyDescent="0.45">
      <c r="A10250" s="89" t="s">
        <v>83</v>
      </c>
      <c r="B10250" s="89" t="s">
        <v>84</v>
      </c>
      <c r="C10250" s="89" t="s">
        <v>47</v>
      </c>
      <c r="D10250" s="90">
        <v>44581</v>
      </c>
      <c r="AC10250" s="89">
        <v>177.479727</v>
      </c>
      <c r="AI10250" s="89">
        <v>199.481348</v>
      </c>
    </row>
    <row r="10251" spans="1:35" s="89" customFormat="1" x14ac:dyDescent="0.45">
      <c r="A10251" s="89" t="s">
        <v>83</v>
      </c>
      <c r="B10251" s="89" t="s">
        <v>84</v>
      </c>
      <c r="C10251" s="89" t="s">
        <v>47</v>
      </c>
      <c r="D10251" s="90">
        <v>44582</v>
      </c>
      <c r="AC10251" s="89">
        <v>177.479727</v>
      </c>
      <c r="AI10251" s="89">
        <v>199.481348</v>
      </c>
    </row>
    <row r="10252" spans="1:35" s="89" customFormat="1" x14ac:dyDescent="0.45">
      <c r="A10252" s="89" t="s">
        <v>83</v>
      </c>
      <c r="B10252" s="89" t="s">
        <v>84</v>
      </c>
      <c r="C10252" s="89" t="s">
        <v>47</v>
      </c>
      <c r="D10252" s="90">
        <v>44583</v>
      </c>
      <c r="AC10252" s="89">
        <v>177.479727</v>
      </c>
      <c r="AI10252" s="89">
        <v>199.481348</v>
      </c>
    </row>
    <row r="10253" spans="1:35" s="89" customFormat="1" x14ac:dyDescent="0.45">
      <c r="A10253" s="89" t="s">
        <v>83</v>
      </c>
      <c r="B10253" s="89" t="s">
        <v>84</v>
      </c>
      <c r="C10253" s="89" t="s">
        <v>47</v>
      </c>
      <c r="D10253" s="90">
        <v>44584</v>
      </c>
      <c r="AC10253" s="89">
        <v>177.479727</v>
      </c>
      <c r="AI10253" s="89">
        <v>199.481348</v>
      </c>
    </row>
    <row r="10254" spans="1:35" s="89" customFormat="1" x14ac:dyDescent="0.45">
      <c r="A10254" s="89" t="s">
        <v>83</v>
      </c>
      <c r="B10254" s="89" t="s">
        <v>84</v>
      </c>
      <c r="C10254" s="89" t="s">
        <v>47</v>
      </c>
      <c r="D10254" s="90">
        <v>44585</v>
      </c>
      <c r="AC10254" s="89">
        <v>177.479727</v>
      </c>
      <c r="AI10254" s="89">
        <v>199.481348</v>
      </c>
    </row>
    <row r="10255" spans="1:35" s="89" customFormat="1" x14ac:dyDescent="0.45">
      <c r="A10255" s="89" t="s">
        <v>83</v>
      </c>
      <c r="B10255" s="89" t="s">
        <v>84</v>
      </c>
      <c r="C10255" s="89" t="s">
        <v>47</v>
      </c>
      <c r="D10255" s="90">
        <v>44586</v>
      </c>
      <c r="AC10255" s="89">
        <v>177.479727</v>
      </c>
      <c r="AI10255" s="89">
        <v>199.481348</v>
      </c>
    </row>
    <row r="10256" spans="1:35" s="89" customFormat="1" x14ac:dyDescent="0.45">
      <c r="A10256" s="89" t="s">
        <v>83</v>
      </c>
      <c r="B10256" s="89" t="s">
        <v>84</v>
      </c>
      <c r="C10256" s="89" t="s">
        <v>47</v>
      </c>
      <c r="D10256" s="90">
        <v>44587</v>
      </c>
      <c r="AC10256" s="89">
        <v>177.479727</v>
      </c>
      <c r="AI10256" s="89">
        <v>199.481348</v>
      </c>
    </row>
    <row r="10257" spans="1:35" s="89" customFormat="1" x14ac:dyDescent="0.45">
      <c r="A10257" s="89" t="s">
        <v>83</v>
      </c>
      <c r="B10257" s="89" t="s">
        <v>84</v>
      </c>
      <c r="C10257" s="89" t="s">
        <v>47</v>
      </c>
      <c r="D10257" s="90">
        <v>44588</v>
      </c>
      <c r="AC10257" s="89">
        <v>177.479727</v>
      </c>
      <c r="AI10257" s="89">
        <v>199.481348</v>
      </c>
    </row>
    <row r="10258" spans="1:35" s="89" customFormat="1" x14ac:dyDescent="0.45">
      <c r="A10258" s="89" t="s">
        <v>83</v>
      </c>
      <c r="B10258" s="89" t="s">
        <v>84</v>
      </c>
      <c r="C10258" s="89" t="s">
        <v>47</v>
      </c>
      <c r="D10258" s="90">
        <v>44589</v>
      </c>
      <c r="AC10258" s="89">
        <v>177.479727</v>
      </c>
      <c r="AI10258" s="89">
        <v>199.481348</v>
      </c>
    </row>
    <row r="10259" spans="1:35" s="89" customFormat="1" x14ac:dyDescent="0.45">
      <c r="A10259" s="89" t="s">
        <v>83</v>
      </c>
      <c r="B10259" s="89" t="s">
        <v>84</v>
      </c>
      <c r="C10259" s="89" t="s">
        <v>47</v>
      </c>
      <c r="D10259" s="90">
        <v>44590</v>
      </c>
      <c r="AC10259" s="89">
        <v>177.479727</v>
      </c>
      <c r="AI10259" s="89">
        <v>199.481348</v>
      </c>
    </row>
    <row r="10260" spans="1:35" s="89" customFormat="1" x14ac:dyDescent="0.45">
      <c r="A10260" s="89" t="s">
        <v>83</v>
      </c>
      <c r="B10260" s="89" t="s">
        <v>84</v>
      </c>
      <c r="C10260" s="89" t="s">
        <v>47</v>
      </c>
      <c r="D10260" s="90">
        <v>44591</v>
      </c>
      <c r="AC10260" s="89">
        <v>177.479727</v>
      </c>
      <c r="AI10260" s="89">
        <v>199.481348</v>
      </c>
    </row>
    <row r="10261" spans="1:35" s="89" customFormat="1" x14ac:dyDescent="0.45">
      <c r="A10261" s="89" t="s">
        <v>83</v>
      </c>
      <c r="B10261" s="89" t="s">
        <v>84</v>
      </c>
      <c r="C10261" s="89" t="s">
        <v>47</v>
      </c>
      <c r="D10261" s="90">
        <v>44592</v>
      </c>
      <c r="AC10261" s="89">
        <v>177.479727</v>
      </c>
      <c r="AI10261" s="89">
        <v>199.481348</v>
      </c>
    </row>
    <row r="10262" spans="1:35" s="89" customFormat="1" x14ac:dyDescent="0.45">
      <c r="A10262" s="89" t="s">
        <v>83</v>
      </c>
      <c r="B10262" s="89" t="s">
        <v>84</v>
      </c>
      <c r="C10262" s="89" t="s">
        <v>47</v>
      </c>
      <c r="D10262" s="90">
        <v>44593</v>
      </c>
      <c r="AC10262" s="89">
        <v>177.479727</v>
      </c>
      <c r="AI10262" s="89">
        <v>199.481348</v>
      </c>
    </row>
    <row r="10263" spans="1:35" s="89" customFormat="1" x14ac:dyDescent="0.45">
      <c r="A10263" s="89" t="s">
        <v>83</v>
      </c>
      <c r="B10263" s="89" t="s">
        <v>84</v>
      </c>
      <c r="C10263" s="89" t="s">
        <v>47</v>
      </c>
      <c r="D10263" s="90">
        <v>44594</v>
      </c>
      <c r="AC10263" s="89">
        <v>177.479727</v>
      </c>
      <c r="AI10263" s="89">
        <v>199.481348</v>
      </c>
    </row>
    <row r="10264" spans="1:35" s="89" customFormat="1" x14ac:dyDescent="0.45">
      <c r="A10264" s="89" t="s">
        <v>83</v>
      </c>
      <c r="B10264" s="89" t="s">
        <v>84</v>
      </c>
      <c r="C10264" s="89" t="s">
        <v>47</v>
      </c>
      <c r="D10264" s="90">
        <v>44595</v>
      </c>
      <c r="AC10264" s="89">
        <v>177.479727</v>
      </c>
      <c r="AI10264" s="89">
        <v>199.481348</v>
      </c>
    </row>
    <row r="10265" spans="1:35" s="89" customFormat="1" x14ac:dyDescent="0.45">
      <c r="A10265" s="89" t="s">
        <v>83</v>
      </c>
      <c r="B10265" s="89" t="s">
        <v>84</v>
      </c>
      <c r="C10265" s="89" t="s">
        <v>47</v>
      </c>
      <c r="D10265" s="90">
        <v>44596</v>
      </c>
      <c r="AC10265" s="89">
        <v>177.479727</v>
      </c>
      <c r="AI10265" s="89">
        <v>199.481348</v>
      </c>
    </row>
    <row r="10266" spans="1:35" s="89" customFormat="1" x14ac:dyDescent="0.45">
      <c r="A10266" s="89" t="s">
        <v>83</v>
      </c>
      <c r="B10266" s="89" t="s">
        <v>84</v>
      </c>
      <c r="C10266" s="89" t="s">
        <v>47</v>
      </c>
      <c r="D10266" s="90">
        <v>44597</v>
      </c>
      <c r="AC10266" s="89">
        <v>177.479727</v>
      </c>
      <c r="AI10266" s="89">
        <v>199.481348</v>
      </c>
    </row>
    <row r="10267" spans="1:35" s="89" customFormat="1" x14ac:dyDescent="0.45">
      <c r="A10267" s="89" t="s">
        <v>83</v>
      </c>
      <c r="B10267" s="89" t="s">
        <v>84</v>
      </c>
      <c r="C10267" s="89" t="s">
        <v>47</v>
      </c>
      <c r="D10267" s="90">
        <v>44598</v>
      </c>
      <c r="AC10267" s="89">
        <v>177.479727</v>
      </c>
      <c r="AI10267" s="89">
        <v>199.481348</v>
      </c>
    </row>
    <row r="10268" spans="1:35" s="89" customFormat="1" x14ac:dyDescent="0.45">
      <c r="A10268" s="89" t="s">
        <v>83</v>
      </c>
      <c r="B10268" s="89" t="s">
        <v>84</v>
      </c>
      <c r="C10268" s="89" t="s">
        <v>47</v>
      </c>
      <c r="D10268" s="90">
        <v>44599</v>
      </c>
      <c r="AC10268" s="89">
        <v>177.479727</v>
      </c>
      <c r="AI10268" s="89">
        <v>199.481348</v>
      </c>
    </row>
    <row r="10269" spans="1:35" s="89" customFormat="1" x14ac:dyDescent="0.45">
      <c r="A10269" s="89" t="s">
        <v>83</v>
      </c>
      <c r="B10269" s="89" t="s">
        <v>84</v>
      </c>
      <c r="C10269" s="89" t="s">
        <v>47</v>
      </c>
      <c r="D10269" s="90">
        <v>44600</v>
      </c>
      <c r="AC10269" s="89">
        <v>177.479727</v>
      </c>
      <c r="AI10269" s="89">
        <v>199.481348</v>
      </c>
    </row>
    <row r="10270" spans="1:35" s="89" customFormat="1" x14ac:dyDescent="0.45">
      <c r="A10270" s="89" t="s">
        <v>83</v>
      </c>
      <c r="B10270" s="89" t="s">
        <v>84</v>
      </c>
      <c r="C10270" s="89" t="s">
        <v>47</v>
      </c>
      <c r="D10270" s="90">
        <v>44601</v>
      </c>
      <c r="AC10270" s="89">
        <v>177.479727</v>
      </c>
      <c r="AI10270" s="89">
        <v>199.481348</v>
      </c>
    </row>
    <row r="10271" spans="1:35" s="89" customFormat="1" x14ac:dyDescent="0.45">
      <c r="A10271" s="89" t="s">
        <v>83</v>
      </c>
      <c r="B10271" s="89" t="s">
        <v>84</v>
      </c>
      <c r="C10271" s="89" t="s">
        <v>47</v>
      </c>
      <c r="D10271" s="90">
        <v>44602</v>
      </c>
      <c r="AC10271" s="89">
        <v>177.479727</v>
      </c>
      <c r="AI10271" s="89">
        <v>199.481348</v>
      </c>
    </row>
    <row r="10272" spans="1:35" s="89" customFormat="1" x14ac:dyDescent="0.45">
      <c r="A10272" s="89" t="s">
        <v>83</v>
      </c>
      <c r="B10272" s="89" t="s">
        <v>84</v>
      </c>
      <c r="C10272" s="89" t="s">
        <v>47</v>
      </c>
      <c r="D10272" s="90">
        <v>44603</v>
      </c>
      <c r="AC10272" s="89">
        <v>177.479727</v>
      </c>
      <c r="AI10272" s="89">
        <v>199.481348</v>
      </c>
    </row>
    <row r="10273" spans="1:35" s="89" customFormat="1" x14ac:dyDescent="0.45">
      <c r="A10273" s="89" t="s">
        <v>83</v>
      </c>
      <c r="B10273" s="89" t="s">
        <v>84</v>
      </c>
      <c r="C10273" s="89" t="s">
        <v>47</v>
      </c>
      <c r="D10273" s="90">
        <v>44604</v>
      </c>
      <c r="AC10273" s="89">
        <v>177.479727</v>
      </c>
      <c r="AI10273" s="89">
        <v>199.481348</v>
      </c>
    </row>
    <row r="10274" spans="1:35" s="89" customFormat="1" x14ac:dyDescent="0.45">
      <c r="A10274" s="89" t="s">
        <v>83</v>
      </c>
      <c r="B10274" s="89" t="s">
        <v>84</v>
      </c>
      <c r="C10274" s="89" t="s">
        <v>47</v>
      </c>
      <c r="D10274" s="90">
        <v>44605</v>
      </c>
      <c r="AC10274" s="89">
        <v>177.479727</v>
      </c>
      <c r="AI10274" s="89">
        <v>199.481348</v>
      </c>
    </row>
    <row r="10275" spans="1:35" s="89" customFormat="1" x14ac:dyDescent="0.45">
      <c r="A10275" s="89" t="s">
        <v>83</v>
      </c>
      <c r="B10275" s="89" t="s">
        <v>84</v>
      </c>
      <c r="C10275" s="89" t="s">
        <v>47</v>
      </c>
      <c r="D10275" s="90">
        <v>44606</v>
      </c>
      <c r="AC10275" s="89">
        <v>177.479727</v>
      </c>
      <c r="AI10275" s="89">
        <v>199.481348</v>
      </c>
    </row>
    <row r="10276" spans="1:35" s="89" customFormat="1" x14ac:dyDescent="0.45">
      <c r="A10276" s="89" t="s">
        <v>83</v>
      </c>
      <c r="B10276" s="89" t="s">
        <v>84</v>
      </c>
      <c r="C10276" s="89" t="s">
        <v>47</v>
      </c>
      <c r="D10276" s="90">
        <v>44607</v>
      </c>
      <c r="AC10276" s="89">
        <v>177.479727</v>
      </c>
      <c r="AI10276" s="89">
        <v>199.481348</v>
      </c>
    </row>
    <row r="10277" spans="1:35" s="89" customFormat="1" x14ac:dyDescent="0.45">
      <c r="A10277" s="89" t="s">
        <v>83</v>
      </c>
      <c r="B10277" s="89" t="s">
        <v>84</v>
      </c>
      <c r="C10277" s="89" t="s">
        <v>47</v>
      </c>
      <c r="D10277" s="90">
        <v>44608</v>
      </c>
      <c r="AC10277" s="89">
        <v>177.479727</v>
      </c>
      <c r="AI10277" s="89">
        <v>199.481348</v>
      </c>
    </row>
    <row r="10278" spans="1:35" s="89" customFormat="1" x14ac:dyDescent="0.45">
      <c r="A10278" s="89" t="s">
        <v>83</v>
      </c>
      <c r="B10278" s="89" t="s">
        <v>84</v>
      </c>
      <c r="C10278" s="89" t="s">
        <v>47</v>
      </c>
      <c r="D10278" s="90">
        <v>44609</v>
      </c>
      <c r="AC10278" s="89">
        <v>177.479727</v>
      </c>
      <c r="AI10278" s="89">
        <v>199.481348</v>
      </c>
    </row>
    <row r="10279" spans="1:35" s="89" customFormat="1" x14ac:dyDescent="0.45">
      <c r="A10279" s="89" t="s">
        <v>83</v>
      </c>
      <c r="B10279" s="89" t="s">
        <v>84</v>
      </c>
      <c r="C10279" s="89" t="s">
        <v>47</v>
      </c>
      <c r="D10279" s="90">
        <v>44610</v>
      </c>
      <c r="AC10279" s="89">
        <v>177.479727</v>
      </c>
      <c r="AI10279" s="89">
        <v>199.481348</v>
      </c>
    </row>
    <row r="10280" spans="1:35" s="89" customFormat="1" x14ac:dyDescent="0.45">
      <c r="A10280" s="89" t="s">
        <v>83</v>
      </c>
      <c r="B10280" s="89" t="s">
        <v>84</v>
      </c>
      <c r="C10280" s="89" t="s">
        <v>47</v>
      </c>
      <c r="D10280" s="90">
        <v>44611</v>
      </c>
      <c r="AC10280" s="89">
        <v>177.479727</v>
      </c>
      <c r="AI10280" s="89">
        <v>199.481348</v>
      </c>
    </row>
    <row r="10281" spans="1:35" s="89" customFormat="1" x14ac:dyDescent="0.45">
      <c r="A10281" s="89" t="s">
        <v>83</v>
      </c>
      <c r="B10281" s="89" t="s">
        <v>84</v>
      </c>
      <c r="C10281" s="89" t="s">
        <v>47</v>
      </c>
      <c r="D10281" s="90">
        <v>44612</v>
      </c>
      <c r="AC10281" s="89">
        <v>177.479727</v>
      </c>
      <c r="AI10281" s="89">
        <v>199.481348</v>
      </c>
    </row>
    <row r="10282" spans="1:35" s="89" customFormat="1" x14ac:dyDescent="0.45">
      <c r="A10282" s="89" t="s">
        <v>83</v>
      </c>
      <c r="B10282" s="89" t="s">
        <v>84</v>
      </c>
      <c r="C10282" s="89" t="s">
        <v>47</v>
      </c>
      <c r="D10282" s="90">
        <v>44613</v>
      </c>
      <c r="AC10282" s="89">
        <v>177.479727</v>
      </c>
      <c r="AI10282" s="89">
        <v>199.481348</v>
      </c>
    </row>
    <row r="10283" spans="1:35" s="89" customFormat="1" x14ac:dyDescent="0.45">
      <c r="A10283" s="89" t="s">
        <v>83</v>
      </c>
      <c r="B10283" s="89" t="s">
        <v>84</v>
      </c>
      <c r="C10283" s="89" t="s">
        <v>47</v>
      </c>
      <c r="D10283" s="90">
        <v>44614</v>
      </c>
      <c r="AC10283" s="89">
        <v>177.479727</v>
      </c>
      <c r="AI10283" s="89">
        <v>199.481348</v>
      </c>
    </row>
    <row r="10284" spans="1:35" s="89" customFormat="1" x14ac:dyDescent="0.45">
      <c r="A10284" s="89" t="s">
        <v>83</v>
      </c>
      <c r="B10284" s="89" t="s">
        <v>84</v>
      </c>
      <c r="C10284" s="89" t="s">
        <v>47</v>
      </c>
      <c r="D10284" s="90">
        <v>44615</v>
      </c>
      <c r="AC10284" s="89">
        <v>177.479727</v>
      </c>
      <c r="AI10284" s="89">
        <v>199.481348</v>
      </c>
    </row>
    <row r="10285" spans="1:35" s="89" customFormat="1" x14ac:dyDescent="0.45">
      <c r="A10285" s="89" t="s">
        <v>83</v>
      </c>
      <c r="B10285" s="89" t="s">
        <v>84</v>
      </c>
      <c r="C10285" s="89" t="s">
        <v>47</v>
      </c>
      <c r="D10285" s="90">
        <v>44616</v>
      </c>
      <c r="AC10285" s="89">
        <v>177.479727</v>
      </c>
      <c r="AI10285" s="89">
        <v>199.481348</v>
      </c>
    </row>
    <row r="10286" spans="1:35" s="89" customFormat="1" x14ac:dyDescent="0.45">
      <c r="A10286" s="89" t="s">
        <v>83</v>
      </c>
      <c r="B10286" s="89" t="s">
        <v>84</v>
      </c>
      <c r="C10286" s="89" t="s">
        <v>47</v>
      </c>
      <c r="D10286" s="90">
        <v>44617</v>
      </c>
      <c r="AC10286" s="89">
        <v>177.479727</v>
      </c>
      <c r="AI10286" s="89">
        <v>199.481348</v>
      </c>
    </row>
    <row r="10287" spans="1:35" s="89" customFormat="1" x14ac:dyDescent="0.45">
      <c r="A10287" s="89" t="s">
        <v>83</v>
      </c>
      <c r="B10287" s="89" t="s">
        <v>84</v>
      </c>
      <c r="C10287" s="89" t="s">
        <v>47</v>
      </c>
      <c r="D10287" s="90">
        <v>44618</v>
      </c>
      <c r="AC10287" s="89">
        <v>177.479727</v>
      </c>
      <c r="AI10287" s="89">
        <v>199.481348</v>
      </c>
    </row>
    <row r="10288" spans="1:35" s="89" customFormat="1" x14ac:dyDescent="0.45">
      <c r="A10288" s="89" t="s">
        <v>83</v>
      </c>
      <c r="B10288" s="89" t="s">
        <v>84</v>
      </c>
      <c r="C10288" s="89" t="s">
        <v>47</v>
      </c>
      <c r="D10288" s="90">
        <v>44619</v>
      </c>
      <c r="AC10288" s="89">
        <v>177.479727</v>
      </c>
      <c r="AI10288" s="89">
        <v>199.481348</v>
      </c>
    </row>
    <row r="10289" spans="1:35" s="89" customFormat="1" x14ac:dyDescent="0.45">
      <c r="A10289" s="89" t="s">
        <v>83</v>
      </c>
      <c r="B10289" s="89" t="s">
        <v>84</v>
      </c>
      <c r="C10289" s="89" t="s">
        <v>47</v>
      </c>
      <c r="D10289" s="90">
        <v>44620</v>
      </c>
      <c r="AC10289" s="89">
        <v>177.479727</v>
      </c>
      <c r="AI10289" s="89">
        <v>199.481348</v>
      </c>
    </row>
    <row r="10290" spans="1:35" s="89" customFormat="1" x14ac:dyDescent="0.45">
      <c r="A10290" s="89" t="s">
        <v>83</v>
      </c>
      <c r="B10290" s="89" t="s">
        <v>84</v>
      </c>
      <c r="C10290" s="89" t="s">
        <v>47</v>
      </c>
      <c r="D10290" s="90">
        <v>44621</v>
      </c>
      <c r="AC10290" s="89">
        <v>177.479727</v>
      </c>
      <c r="AI10290" s="89">
        <v>199.481348</v>
      </c>
    </row>
    <row r="10291" spans="1:35" s="89" customFormat="1" x14ac:dyDescent="0.45">
      <c r="A10291" s="89" t="s">
        <v>83</v>
      </c>
      <c r="B10291" s="89" t="s">
        <v>84</v>
      </c>
      <c r="C10291" s="89" t="s">
        <v>47</v>
      </c>
      <c r="D10291" s="90">
        <v>44622</v>
      </c>
      <c r="AC10291" s="89">
        <v>177.479727</v>
      </c>
      <c r="AI10291" s="89">
        <v>199.481348</v>
      </c>
    </row>
    <row r="10292" spans="1:35" s="89" customFormat="1" x14ac:dyDescent="0.45">
      <c r="A10292" s="89" t="s">
        <v>83</v>
      </c>
      <c r="B10292" s="89" t="s">
        <v>84</v>
      </c>
      <c r="C10292" s="89" t="s">
        <v>47</v>
      </c>
      <c r="D10292" s="90">
        <v>44623</v>
      </c>
      <c r="AC10292" s="89">
        <v>177.479727</v>
      </c>
      <c r="AI10292" s="89">
        <v>199.481348</v>
      </c>
    </row>
    <row r="10293" spans="1:35" s="89" customFormat="1" x14ac:dyDescent="0.45">
      <c r="A10293" s="89" t="s">
        <v>83</v>
      </c>
      <c r="B10293" s="89" t="s">
        <v>84</v>
      </c>
      <c r="C10293" s="89" t="s">
        <v>47</v>
      </c>
      <c r="D10293" s="90">
        <v>44624</v>
      </c>
      <c r="AC10293" s="89">
        <v>177.479727</v>
      </c>
      <c r="AI10293" s="89">
        <v>199.481348</v>
      </c>
    </row>
    <row r="10294" spans="1:35" s="89" customFormat="1" x14ac:dyDescent="0.45">
      <c r="A10294" s="89" t="s">
        <v>83</v>
      </c>
      <c r="B10294" s="89" t="s">
        <v>84</v>
      </c>
      <c r="C10294" s="89" t="s">
        <v>47</v>
      </c>
      <c r="D10294" s="90">
        <v>44625</v>
      </c>
      <c r="AC10294" s="89">
        <v>177.479727</v>
      </c>
      <c r="AI10294" s="89">
        <v>199.481348</v>
      </c>
    </row>
    <row r="10295" spans="1:35" s="89" customFormat="1" x14ac:dyDescent="0.45">
      <c r="A10295" s="89" t="s">
        <v>83</v>
      </c>
      <c r="B10295" s="89" t="s">
        <v>84</v>
      </c>
      <c r="C10295" s="89" t="s">
        <v>47</v>
      </c>
      <c r="D10295" s="90">
        <v>44626</v>
      </c>
      <c r="AC10295" s="89">
        <v>177.479727</v>
      </c>
      <c r="AI10295" s="89">
        <v>199.481348</v>
      </c>
    </row>
    <row r="10296" spans="1:35" s="89" customFormat="1" x14ac:dyDescent="0.45">
      <c r="A10296" s="89" t="s">
        <v>83</v>
      </c>
      <c r="B10296" s="89" t="s">
        <v>84</v>
      </c>
      <c r="C10296" s="89" t="s">
        <v>47</v>
      </c>
      <c r="D10296" s="90">
        <v>44627</v>
      </c>
      <c r="AC10296" s="89">
        <v>177.479727</v>
      </c>
      <c r="AI10296" s="89">
        <v>199.481348</v>
      </c>
    </row>
    <row r="10297" spans="1:35" s="89" customFormat="1" x14ac:dyDescent="0.45">
      <c r="A10297" s="89" t="s">
        <v>83</v>
      </c>
      <c r="B10297" s="89" t="s">
        <v>84</v>
      </c>
      <c r="C10297" s="89" t="s">
        <v>47</v>
      </c>
      <c r="D10297" s="90">
        <v>44628</v>
      </c>
      <c r="AC10297" s="89">
        <v>177.479727</v>
      </c>
      <c r="AI10297" s="89">
        <v>199.481348</v>
      </c>
    </row>
    <row r="10298" spans="1:35" s="89" customFormat="1" x14ac:dyDescent="0.45">
      <c r="A10298" s="89" t="s">
        <v>83</v>
      </c>
      <c r="B10298" s="89" t="s">
        <v>84</v>
      </c>
      <c r="C10298" s="89" t="s">
        <v>47</v>
      </c>
      <c r="D10298" s="90">
        <v>44629</v>
      </c>
      <c r="AC10298" s="89">
        <v>177.479727</v>
      </c>
      <c r="AI10298" s="89">
        <v>199.481348</v>
      </c>
    </row>
    <row r="10299" spans="1:35" s="89" customFormat="1" x14ac:dyDescent="0.45">
      <c r="A10299" s="89" t="s">
        <v>83</v>
      </c>
      <c r="B10299" s="89" t="s">
        <v>84</v>
      </c>
      <c r="C10299" s="89" t="s">
        <v>47</v>
      </c>
      <c r="D10299" s="90">
        <v>44630</v>
      </c>
      <c r="AC10299" s="89">
        <v>177.479727</v>
      </c>
      <c r="AI10299" s="89">
        <v>199.481348</v>
      </c>
    </row>
    <row r="10300" spans="1:35" s="89" customFormat="1" x14ac:dyDescent="0.45">
      <c r="A10300" s="89" t="s">
        <v>83</v>
      </c>
      <c r="B10300" s="89" t="s">
        <v>84</v>
      </c>
      <c r="C10300" s="89" t="s">
        <v>47</v>
      </c>
      <c r="D10300" s="90">
        <v>44631</v>
      </c>
      <c r="AC10300" s="89">
        <v>177.479727</v>
      </c>
      <c r="AI10300" s="89">
        <v>199.481348</v>
      </c>
    </row>
    <row r="10301" spans="1:35" s="89" customFormat="1" x14ac:dyDescent="0.45">
      <c r="A10301" s="89" t="s">
        <v>83</v>
      </c>
      <c r="B10301" s="89" t="s">
        <v>84</v>
      </c>
      <c r="C10301" s="89" t="s">
        <v>47</v>
      </c>
      <c r="D10301" s="90">
        <v>44632</v>
      </c>
      <c r="AC10301" s="89">
        <v>177.479727</v>
      </c>
      <c r="AI10301" s="89">
        <v>199.481348</v>
      </c>
    </row>
    <row r="10302" spans="1:35" s="89" customFormat="1" x14ac:dyDescent="0.45">
      <c r="A10302" s="89" t="s">
        <v>83</v>
      </c>
      <c r="B10302" s="89" t="s">
        <v>84</v>
      </c>
      <c r="C10302" s="89" t="s">
        <v>47</v>
      </c>
      <c r="D10302" s="90">
        <v>44633</v>
      </c>
      <c r="AC10302" s="89">
        <v>177.479727</v>
      </c>
      <c r="AI10302" s="89">
        <v>199.481348</v>
      </c>
    </row>
    <row r="10303" spans="1:35" s="89" customFormat="1" x14ac:dyDescent="0.45">
      <c r="A10303" s="89" t="s">
        <v>83</v>
      </c>
      <c r="B10303" s="89" t="s">
        <v>84</v>
      </c>
      <c r="C10303" s="89" t="s">
        <v>47</v>
      </c>
      <c r="D10303" s="90">
        <v>44634</v>
      </c>
      <c r="AC10303" s="89">
        <v>177.479727</v>
      </c>
      <c r="AI10303" s="89">
        <v>199.481348</v>
      </c>
    </row>
    <row r="10304" spans="1:35" s="89" customFormat="1" x14ac:dyDescent="0.45">
      <c r="A10304" s="89" t="s">
        <v>83</v>
      </c>
      <c r="B10304" s="89" t="s">
        <v>84</v>
      </c>
      <c r="C10304" s="89" t="s">
        <v>47</v>
      </c>
      <c r="D10304" s="90">
        <v>44635</v>
      </c>
      <c r="AC10304" s="89">
        <v>177.479727</v>
      </c>
      <c r="AI10304" s="89">
        <v>199.481348</v>
      </c>
    </row>
    <row r="10305" spans="1:35" s="89" customFormat="1" x14ac:dyDescent="0.45">
      <c r="A10305" s="89" t="s">
        <v>83</v>
      </c>
      <c r="B10305" s="89" t="s">
        <v>84</v>
      </c>
      <c r="C10305" s="89" t="s">
        <v>47</v>
      </c>
      <c r="D10305" s="90">
        <v>44636</v>
      </c>
      <c r="AC10305" s="89">
        <v>177.479727</v>
      </c>
      <c r="AI10305" s="89">
        <v>199.481348</v>
      </c>
    </row>
    <row r="10306" spans="1:35" s="89" customFormat="1" x14ac:dyDescent="0.45">
      <c r="A10306" s="89" t="s">
        <v>83</v>
      </c>
      <c r="B10306" s="89" t="s">
        <v>84</v>
      </c>
      <c r="C10306" s="89" t="s">
        <v>47</v>
      </c>
      <c r="D10306" s="90">
        <v>44637</v>
      </c>
      <c r="AC10306" s="89">
        <v>177.479727</v>
      </c>
      <c r="AI10306" s="89">
        <v>199.481348</v>
      </c>
    </row>
    <row r="10307" spans="1:35" s="89" customFormat="1" x14ac:dyDescent="0.45">
      <c r="A10307" s="89" t="s">
        <v>83</v>
      </c>
      <c r="B10307" s="89" t="s">
        <v>84</v>
      </c>
      <c r="C10307" s="89" t="s">
        <v>47</v>
      </c>
      <c r="D10307" s="90">
        <v>44638</v>
      </c>
      <c r="AC10307" s="89">
        <v>177.479727</v>
      </c>
      <c r="AI10307" s="89">
        <v>199.481348</v>
      </c>
    </row>
    <row r="10308" spans="1:35" s="89" customFormat="1" x14ac:dyDescent="0.45">
      <c r="A10308" s="89" t="s">
        <v>83</v>
      </c>
      <c r="B10308" s="89" t="s">
        <v>84</v>
      </c>
      <c r="C10308" s="89" t="s">
        <v>47</v>
      </c>
      <c r="D10308" s="90">
        <v>44639</v>
      </c>
      <c r="AC10308" s="89">
        <v>177.479727</v>
      </c>
      <c r="AI10308" s="89">
        <v>199.481348</v>
      </c>
    </row>
    <row r="10309" spans="1:35" s="89" customFormat="1" x14ac:dyDescent="0.45">
      <c r="A10309" s="89" t="s">
        <v>83</v>
      </c>
      <c r="B10309" s="89" t="s">
        <v>84</v>
      </c>
      <c r="C10309" s="89" t="s">
        <v>47</v>
      </c>
      <c r="D10309" s="90">
        <v>44640</v>
      </c>
      <c r="AC10309" s="89">
        <v>177.479727</v>
      </c>
      <c r="AI10309" s="89">
        <v>199.481348</v>
      </c>
    </row>
    <row r="10310" spans="1:35" s="89" customFormat="1" x14ac:dyDescent="0.45">
      <c r="A10310" s="89" t="s">
        <v>83</v>
      </c>
      <c r="B10310" s="89" t="s">
        <v>84</v>
      </c>
      <c r="C10310" s="89" t="s">
        <v>47</v>
      </c>
      <c r="D10310" s="90">
        <v>44641</v>
      </c>
      <c r="AC10310" s="89">
        <v>177.479727</v>
      </c>
      <c r="AI10310" s="89">
        <v>199.481348</v>
      </c>
    </row>
    <row r="10311" spans="1:35" s="89" customFormat="1" x14ac:dyDescent="0.45">
      <c r="A10311" s="89" t="s">
        <v>83</v>
      </c>
      <c r="B10311" s="89" t="s">
        <v>84</v>
      </c>
      <c r="C10311" s="89" t="s">
        <v>47</v>
      </c>
      <c r="D10311" s="90">
        <v>44642</v>
      </c>
      <c r="AC10311" s="89">
        <v>177.479727</v>
      </c>
      <c r="AI10311" s="89">
        <v>199.481348</v>
      </c>
    </row>
    <row r="10312" spans="1:35" s="89" customFormat="1" x14ac:dyDescent="0.45">
      <c r="A10312" s="89" t="s">
        <v>83</v>
      </c>
      <c r="B10312" s="89" t="s">
        <v>84</v>
      </c>
      <c r="C10312" s="89" t="s">
        <v>47</v>
      </c>
      <c r="D10312" s="90">
        <v>44643</v>
      </c>
      <c r="AC10312" s="89">
        <v>177.479727</v>
      </c>
      <c r="AI10312" s="89">
        <v>199.481348</v>
      </c>
    </row>
    <row r="10313" spans="1:35" s="89" customFormat="1" x14ac:dyDescent="0.45">
      <c r="A10313" s="89" t="s">
        <v>83</v>
      </c>
      <c r="B10313" s="89" t="s">
        <v>84</v>
      </c>
      <c r="C10313" s="89" t="s">
        <v>47</v>
      </c>
      <c r="D10313" s="90">
        <v>44644</v>
      </c>
      <c r="AC10313" s="89">
        <v>177.479727</v>
      </c>
      <c r="AI10313" s="89">
        <v>199.481348</v>
      </c>
    </row>
    <row r="10314" spans="1:35" s="89" customFormat="1" x14ac:dyDescent="0.45">
      <c r="A10314" s="89" t="s">
        <v>83</v>
      </c>
      <c r="B10314" s="89" t="s">
        <v>84</v>
      </c>
      <c r="C10314" s="89" t="s">
        <v>47</v>
      </c>
      <c r="D10314" s="90">
        <v>44645</v>
      </c>
      <c r="AC10314" s="89">
        <v>177.479727</v>
      </c>
      <c r="AI10314" s="89">
        <v>199.481348</v>
      </c>
    </row>
    <row r="10315" spans="1:35" s="89" customFormat="1" x14ac:dyDescent="0.45">
      <c r="A10315" s="89" t="s">
        <v>83</v>
      </c>
      <c r="B10315" s="89" t="s">
        <v>84</v>
      </c>
      <c r="C10315" s="89" t="s">
        <v>47</v>
      </c>
      <c r="D10315" s="90">
        <v>44646</v>
      </c>
      <c r="AC10315" s="89">
        <v>170.08473839999999</v>
      </c>
      <c r="AI10315" s="89">
        <v>191.16962520000001</v>
      </c>
    </row>
    <row r="10316" spans="1:35" s="89" customFormat="1" x14ac:dyDescent="0.45">
      <c r="A10316" s="89" t="s">
        <v>83</v>
      </c>
      <c r="B10316" s="89" t="s">
        <v>84</v>
      </c>
      <c r="C10316" s="89" t="s">
        <v>47</v>
      </c>
      <c r="D10316" s="90">
        <v>44647</v>
      </c>
      <c r="AC10316" s="89">
        <v>177.479727</v>
      </c>
      <c r="AI10316" s="89">
        <v>199.481348</v>
      </c>
    </row>
    <row r="10317" spans="1:35" s="89" customFormat="1" x14ac:dyDescent="0.45">
      <c r="A10317" s="89" t="s">
        <v>83</v>
      </c>
      <c r="B10317" s="89" t="s">
        <v>84</v>
      </c>
      <c r="C10317" s="89" t="s">
        <v>47</v>
      </c>
      <c r="D10317" s="90">
        <v>44648</v>
      </c>
      <c r="AC10317" s="89">
        <v>177.479727</v>
      </c>
      <c r="AI10317" s="89">
        <v>199.481348</v>
      </c>
    </row>
    <row r="10318" spans="1:35" s="89" customFormat="1" x14ac:dyDescent="0.45">
      <c r="A10318" s="89" t="s">
        <v>83</v>
      </c>
      <c r="B10318" s="89" t="s">
        <v>84</v>
      </c>
      <c r="C10318" s="89" t="s">
        <v>47</v>
      </c>
      <c r="D10318" s="90">
        <v>44649</v>
      </c>
      <c r="AC10318" s="89">
        <v>177.479727</v>
      </c>
      <c r="AI10318" s="89">
        <v>199.481348</v>
      </c>
    </row>
    <row r="10319" spans="1:35" s="89" customFormat="1" x14ac:dyDescent="0.45">
      <c r="A10319" s="89" t="s">
        <v>83</v>
      </c>
      <c r="B10319" s="89" t="s">
        <v>84</v>
      </c>
      <c r="C10319" s="89" t="s">
        <v>47</v>
      </c>
      <c r="D10319" s="90">
        <v>44650</v>
      </c>
      <c r="AC10319" s="89">
        <v>177.479727</v>
      </c>
      <c r="AI10319" s="89">
        <v>199.481348</v>
      </c>
    </row>
    <row r="10320" spans="1:35" s="89" customFormat="1" x14ac:dyDescent="0.45">
      <c r="A10320" s="89" t="s">
        <v>83</v>
      </c>
      <c r="B10320" s="89" t="s">
        <v>84</v>
      </c>
      <c r="C10320" s="89" t="s">
        <v>47</v>
      </c>
      <c r="D10320" s="90">
        <v>44651</v>
      </c>
      <c r="AC10320" s="89">
        <v>177.479727</v>
      </c>
      <c r="AI10320" s="89">
        <v>199.481348</v>
      </c>
    </row>
    <row r="10321" spans="1:35" s="89" customFormat="1" x14ac:dyDescent="0.45">
      <c r="A10321" s="89" t="s">
        <v>83</v>
      </c>
      <c r="B10321" s="89" t="s">
        <v>84</v>
      </c>
      <c r="C10321" s="89" t="s">
        <v>47</v>
      </c>
      <c r="D10321" s="90">
        <v>44652</v>
      </c>
      <c r="AC10321" s="89">
        <v>177</v>
      </c>
      <c r="AI10321" s="89">
        <v>199.481348</v>
      </c>
    </row>
    <row r="10322" spans="1:35" s="89" customFormat="1" x14ac:dyDescent="0.45">
      <c r="A10322" s="89" t="s">
        <v>83</v>
      </c>
      <c r="B10322" s="89" t="s">
        <v>84</v>
      </c>
      <c r="C10322" s="89" t="s">
        <v>47</v>
      </c>
      <c r="D10322" s="90">
        <v>44653</v>
      </c>
      <c r="AC10322" s="89">
        <v>177</v>
      </c>
      <c r="AI10322" s="89">
        <v>199.481348</v>
      </c>
    </row>
    <row r="10323" spans="1:35" s="89" customFormat="1" x14ac:dyDescent="0.45">
      <c r="A10323" s="89" t="s">
        <v>83</v>
      </c>
      <c r="B10323" s="89" t="s">
        <v>84</v>
      </c>
      <c r="C10323" s="89" t="s">
        <v>47</v>
      </c>
      <c r="D10323" s="90">
        <v>44654</v>
      </c>
      <c r="AC10323" s="89">
        <v>177</v>
      </c>
      <c r="AI10323" s="89">
        <v>199.481348</v>
      </c>
    </row>
    <row r="10324" spans="1:35" s="89" customFormat="1" x14ac:dyDescent="0.45">
      <c r="A10324" s="89" t="s">
        <v>83</v>
      </c>
      <c r="B10324" s="89" t="s">
        <v>84</v>
      </c>
      <c r="C10324" s="89" t="s">
        <v>47</v>
      </c>
      <c r="D10324" s="90">
        <v>44655</v>
      </c>
      <c r="AC10324" s="89">
        <v>177</v>
      </c>
      <c r="AI10324" s="89">
        <v>199.481348</v>
      </c>
    </row>
    <row r="10325" spans="1:35" s="89" customFormat="1" x14ac:dyDescent="0.45">
      <c r="A10325" s="89" t="s">
        <v>83</v>
      </c>
      <c r="B10325" s="89" t="s">
        <v>84</v>
      </c>
      <c r="C10325" s="89" t="s">
        <v>47</v>
      </c>
      <c r="D10325" s="90">
        <v>44656</v>
      </c>
      <c r="AC10325" s="89">
        <v>177</v>
      </c>
      <c r="AI10325" s="89">
        <v>199.481348</v>
      </c>
    </row>
    <row r="10326" spans="1:35" s="89" customFormat="1" x14ac:dyDescent="0.45">
      <c r="A10326" s="89" t="s">
        <v>83</v>
      </c>
      <c r="B10326" s="89" t="s">
        <v>84</v>
      </c>
      <c r="C10326" s="89" t="s">
        <v>47</v>
      </c>
      <c r="D10326" s="90">
        <v>44657</v>
      </c>
      <c r="AC10326" s="89">
        <v>177</v>
      </c>
      <c r="AI10326" s="89">
        <v>199.481348</v>
      </c>
    </row>
    <row r="10327" spans="1:35" s="89" customFormat="1" x14ac:dyDescent="0.45">
      <c r="A10327" s="89" t="s">
        <v>83</v>
      </c>
      <c r="B10327" s="89" t="s">
        <v>84</v>
      </c>
      <c r="C10327" s="89" t="s">
        <v>47</v>
      </c>
      <c r="D10327" s="90">
        <v>44658</v>
      </c>
      <c r="AC10327" s="89">
        <v>177</v>
      </c>
      <c r="AI10327" s="89">
        <v>199.481348</v>
      </c>
    </row>
    <row r="10328" spans="1:35" s="89" customFormat="1" x14ac:dyDescent="0.45">
      <c r="A10328" s="89" t="s">
        <v>83</v>
      </c>
      <c r="B10328" s="89" t="s">
        <v>84</v>
      </c>
      <c r="C10328" s="89" t="s">
        <v>47</v>
      </c>
      <c r="D10328" s="90">
        <v>44659</v>
      </c>
      <c r="AC10328" s="89">
        <v>177</v>
      </c>
      <c r="AI10328" s="89">
        <v>199.481348</v>
      </c>
    </row>
    <row r="10329" spans="1:35" s="89" customFormat="1" x14ac:dyDescent="0.45">
      <c r="A10329" s="89" t="s">
        <v>83</v>
      </c>
      <c r="B10329" s="89" t="s">
        <v>84</v>
      </c>
      <c r="C10329" s="89" t="s">
        <v>47</v>
      </c>
      <c r="D10329" s="90">
        <v>44660</v>
      </c>
      <c r="AC10329" s="89">
        <v>177</v>
      </c>
      <c r="AI10329" s="89">
        <v>199.481348</v>
      </c>
    </row>
    <row r="10330" spans="1:35" s="89" customFormat="1" x14ac:dyDescent="0.45">
      <c r="A10330" s="89" t="s">
        <v>83</v>
      </c>
      <c r="B10330" s="89" t="s">
        <v>84</v>
      </c>
      <c r="C10330" s="89" t="s">
        <v>47</v>
      </c>
      <c r="D10330" s="90">
        <v>44661</v>
      </c>
      <c r="AC10330" s="89">
        <v>177</v>
      </c>
      <c r="AI10330" s="89">
        <v>199.481348</v>
      </c>
    </row>
    <row r="10331" spans="1:35" s="89" customFormat="1" x14ac:dyDescent="0.45">
      <c r="A10331" s="89" t="s">
        <v>83</v>
      </c>
      <c r="B10331" s="89" t="s">
        <v>84</v>
      </c>
      <c r="C10331" s="89" t="s">
        <v>47</v>
      </c>
      <c r="D10331" s="90">
        <v>44662</v>
      </c>
      <c r="AC10331" s="89">
        <v>177</v>
      </c>
      <c r="AI10331" s="89">
        <v>199.481348</v>
      </c>
    </row>
    <row r="10332" spans="1:35" s="89" customFormat="1" x14ac:dyDescent="0.45">
      <c r="A10332" s="89" t="s">
        <v>83</v>
      </c>
      <c r="B10332" s="89" t="s">
        <v>84</v>
      </c>
      <c r="C10332" s="89" t="s">
        <v>47</v>
      </c>
      <c r="D10332" s="90">
        <v>44663</v>
      </c>
      <c r="AC10332" s="89">
        <v>177</v>
      </c>
      <c r="AI10332" s="89">
        <v>199.481348</v>
      </c>
    </row>
    <row r="10333" spans="1:35" s="89" customFormat="1" x14ac:dyDescent="0.45">
      <c r="A10333" s="89" t="s">
        <v>83</v>
      </c>
      <c r="B10333" s="89" t="s">
        <v>84</v>
      </c>
      <c r="C10333" s="89" t="s">
        <v>47</v>
      </c>
      <c r="D10333" s="90">
        <v>44664</v>
      </c>
      <c r="AC10333" s="89">
        <v>177</v>
      </c>
      <c r="AI10333" s="89">
        <v>199.481348</v>
      </c>
    </row>
    <row r="10334" spans="1:35" s="89" customFormat="1" x14ac:dyDescent="0.45">
      <c r="A10334" s="89" t="s">
        <v>83</v>
      </c>
      <c r="B10334" s="89" t="s">
        <v>84</v>
      </c>
      <c r="C10334" s="89" t="s">
        <v>47</v>
      </c>
      <c r="D10334" s="90">
        <v>44665</v>
      </c>
      <c r="AC10334" s="89">
        <v>177</v>
      </c>
      <c r="AI10334" s="89">
        <v>199.481348</v>
      </c>
    </row>
    <row r="10335" spans="1:35" s="89" customFormat="1" x14ac:dyDescent="0.45">
      <c r="A10335" s="89" t="s">
        <v>83</v>
      </c>
      <c r="B10335" s="89" t="s">
        <v>84</v>
      </c>
      <c r="C10335" s="89" t="s">
        <v>47</v>
      </c>
      <c r="D10335" s="90">
        <v>44666</v>
      </c>
      <c r="AC10335" s="89">
        <v>177</v>
      </c>
      <c r="AI10335" s="89">
        <v>199.481348</v>
      </c>
    </row>
    <row r="10336" spans="1:35" s="89" customFormat="1" x14ac:dyDescent="0.45">
      <c r="A10336" s="89" t="s">
        <v>83</v>
      </c>
      <c r="B10336" s="89" t="s">
        <v>84</v>
      </c>
      <c r="C10336" s="89" t="s">
        <v>47</v>
      </c>
      <c r="D10336" s="90">
        <v>44667</v>
      </c>
      <c r="AC10336" s="89">
        <v>177</v>
      </c>
      <c r="AI10336" s="89">
        <v>199.481348</v>
      </c>
    </row>
    <row r="10337" spans="1:35" s="89" customFormat="1" x14ac:dyDescent="0.45">
      <c r="A10337" s="89" t="s">
        <v>83</v>
      </c>
      <c r="B10337" s="89" t="s">
        <v>84</v>
      </c>
      <c r="C10337" s="89" t="s">
        <v>47</v>
      </c>
      <c r="D10337" s="90">
        <v>44668</v>
      </c>
      <c r="AC10337" s="89">
        <v>177</v>
      </c>
      <c r="AI10337" s="89">
        <v>199.481348</v>
      </c>
    </row>
    <row r="10338" spans="1:35" s="89" customFormat="1" x14ac:dyDescent="0.45">
      <c r="A10338" s="89" t="s">
        <v>83</v>
      </c>
      <c r="B10338" s="89" t="s">
        <v>84</v>
      </c>
      <c r="C10338" s="89" t="s">
        <v>47</v>
      </c>
      <c r="D10338" s="90">
        <v>44669</v>
      </c>
      <c r="AC10338" s="89">
        <v>177</v>
      </c>
      <c r="AI10338" s="89">
        <v>199.481348</v>
      </c>
    </row>
    <row r="10339" spans="1:35" s="89" customFormat="1" x14ac:dyDescent="0.45">
      <c r="A10339" s="89" t="s">
        <v>83</v>
      </c>
      <c r="B10339" s="89" t="s">
        <v>84</v>
      </c>
      <c r="C10339" s="89" t="s">
        <v>47</v>
      </c>
      <c r="D10339" s="90">
        <v>44670</v>
      </c>
      <c r="AC10339" s="89">
        <v>177</v>
      </c>
      <c r="AI10339" s="89">
        <v>199.481348</v>
      </c>
    </row>
    <row r="10340" spans="1:35" s="89" customFormat="1" x14ac:dyDescent="0.45">
      <c r="A10340" s="89" t="s">
        <v>83</v>
      </c>
      <c r="B10340" s="89" t="s">
        <v>84</v>
      </c>
      <c r="C10340" s="89" t="s">
        <v>47</v>
      </c>
      <c r="D10340" s="90">
        <v>44671</v>
      </c>
      <c r="AC10340" s="89">
        <v>177</v>
      </c>
      <c r="AI10340" s="89">
        <v>199.481348</v>
      </c>
    </row>
    <row r="10341" spans="1:35" s="89" customFormat="1" x14ac:dyDescent="0.45">
      <c r="A10341" s="89" t="s">
        <v>83</v>
      </c>
      <c r="B10341" s="89" t="s">
        <v>84</v>
      </c>
      <c r="C10341" s="89" t="s">
        <v>47</v>
      </c>
      <c r="D10341" s="90">
        <v>44672</v>
      </c>
      <c r="AC10341" s="89">
        <v>177</v>
      </c>
      <c r="AI10341" s="89">
        <v>199.481348</v>
      </c>
    </row>
    <row r="10342" spans="1:35" s="89" customFormat="1" x14ac:dyDescent="0.45">
      <c r="A10342" s="89" t="s">
        <v>83</v>
      </c>
      <c r="B10342" s="89" t="s">
        <v>84</v>
      </c>
      <c r="C10342" s="89" t="s">
        <v>47</v>
      </c>
      <c r="D10342" s="90">
        <v>44673</v>
      </c>
      <c r="AC10342" s="89">
        <v>177</v>
      </c>
      <c r="AI10342" s="89">
        <v>199.481348</v>
      </c>
    </row>
    <row r="10343" spans="1:35" s="89" customFormat="1" x14ac:dyDescent="0.45">
      <c r="A10343" s="89" t="s">
        <v>83</v>
      </c>
      <c r="B10343" s="89" t="s">
        <v>84</v>
      </c>
      <c r="C10343" s="89" t="s">
        <v>47</v>
      </c>
      <c r="D10343" s="90">
        <v>44674</v>
      </c>
      <c r="AC10343" s="89">
        <v>177</v>
      </c>
      <c r="AI10343" s="89">
        <v>199.481348</v>
      </c>
    </row>
    <row r="10344" spans="1:35" s="89" customFormat="1" x14ac:dyDescent="0.45">
      <c r="A10344" s="89" t="s">
        <v>83</v>
      </c>
      <c r="B10344" s="89" t="s">
        <v>84</v>
      </c>
      <c r="C10344" s="89" t="s">
        <v>47</v>
      </c>
      <c r="D10344" s="90">
        <v>44675</v>
      </c>
      <c r="AC10344" s="89">
        <v>177</v>
      </c>
      <c r="AI10344" s="89">
        <v>199.481348</v>
      </c>
    </row>
    <row r="10345" spans="1:35" s="89" customFormat="1" x14ac:dyDescent="0.45">
      <c r="A10345" s="89" t="s">
        <v>83</v>
      </c>
      <c r="B10345" s="89" t="s">
        <v>84</v>
      </c>
      <c r="C10345" s="89" t="s">
        <v>47</v>
      </c>
      <c r="D10345" s="90">
        <v>44676</v>
      </c>
      <c r="AC10345" s="89">
        <v>177</v>
      </c>
      <c r="AI10345" s="89">
        <v>199.481348</v>
      </c>
    </row>
    <row r="10346" spans="1:35" s="89" customFormat="1" x14ac:dyDescent="0.45">
      <c r="A10346" s="89" t="s">
        <v>83</v>
      </c>
      <c r="B10346" s="89" t="s">
        <v>84</v>
      </c>
      <c r="C10346" s="89" t="s">
        <v>47</v>
      </c>
      <c r="D10346" s="90">
        <v>44677</v>
      </c>
      <c r="AC10346" s="89">
        <v>177</v>
      </c>
      <c r="AI10346" s="89">
        <v>199.481348</v>
      </c>
    </row>
    <row r="10347" spans="1:35" s="89" customFormat="1" x14ac:dyDescent="0.45">
      <c r="A10347" s="89" t="s">
        <v>83</v>
      </c>
      <c r="B10347" s="89" t="s">
        <v>84</v>
      </c>
      <c r="C10347" s="89" t="s">
        <v>47</v>
      </c>
      <c r="D10347" s="90">
        <v>44678</v>
      </c>
      <c r="AC10347" s="89">
        <v>177</v>
      </c>
      <c r="AI10347" s="89">
        <v>199.481348</v>
      </c>
    </row>
    <row r="10348" spans="1:35" s="89" customFormat="1" x14ac:dyDescent="0.45">
      <c r="A10348" s="89" t="s">
        <v>83</v>
      </c>
      <c r="B10348" s="89" t="s">
        <v>84</v>
      </c>
      <c r="C10348" s="89" t="s">
        <v>47</v>
      </c>
      <c r="D10348" s="90">
        <v>44679</v>
      </c>
      <c r="AC10348" s="89">
        <v>177</v>
      </c>
      <c r="AI10348" s="89">
        <v>199.481348</v>
      </c>
    </row>
    <row r="10349" spans="1:35" s="89" customFormat="1" x14ac:dyDescent="0.45">
      <c r="A10349" s="89" t="s">
        <v>83</v>
      </c>
      <c r="B10349" s="89" t="s">
        <v>84</v>
      </c>
      <c r="C10349" s="89" t="s">
        <v>47</v>
      </c>
      <c r="D10349" s="90">
        <v>44680</v>
      </c>
      <c r="AC10349" s="89">
        <v>177</v>
      </c>
      <c r="AI10349" s="89">
        <v>199.481348</v>
      </c>
    </row>
    <row r="10350" spans="1:35" s="89" customFormat="1" x14ac:dyDescent="0.45">
      <c r="A10350" s="89" t="s">
        <v>83</v>
      </c>
      <c r="B10350" s="89" t="s">
        <v>84</v>
      </c>
      <c r="C10350" s="89" t="s">
        <v>47</v>
      </c>
      <c r="D10350" s="90">
        <v>44681</v>
      </c>
      <c r="AC10350" s="89">
        <v>177</v>
      </c>
      <c r="AI10350" s="89">
        <v>199.481348</v>
      </c>
    </row>
    <row r="10351" spans="1:35" s="89" customFormat="1" x14ac:dyDescent="0.45">
      <c r="A10351" s="89" t="s">
        <v>83</v>
      </c>
      <c r="B10351" s="89" t="s">
        <v>84</v>
      </c>
      <c r="C10351" s="89" t="s">
        <v>47</v>
      </c>
      <c r="D10351" s="90">
        <v>44682</v>
      </c>
      <c r="AC10351" s="89">
        <v>177</v>
      </c>
      <c r="AI10351" s="89">
        <v>199.481348</v>
      </c>
    </row>
    <row r="10352" spans="1:35" s="89" customFormat="1" x14ac:dyDescent="0.45">
      <c r="A10352" s="89" t="s">
        <v>83</v>
      </c>
      <c r="B10352" s="89" t="s">
        <v>84</v>
      </c>
      <c r="C10352" s="89" t="s">
        <v>47</v>
      </c>
      <c r="D10352" s="90">
        <v>44683</v>
      </c>
      <c r="AC10352" s="89">
        <v>177</v>
      </c>
      <c r="AI10352" s="89">
        <v>199.481348</v>
      </c>
    </row>
    <row r="10353" spans="1:35" s="89" customFormat="1" x14ac:dyDescent="0.45">
      <c r="A10353" s="89" t="s">
        <v>83</v>
      </c>
      <c r="B10353" s="89" t="s">
        <v>84</v>
      </c>
      <c r="C10353" s="89" t="s">
        <v>47</v>
      </c>
      <c r="D10353" s="90">
        <v>44684</v>
      </c>
      <c r="AC10353" s="89">
        <v>177</v>
      </c>
      <c r="AI10353" s="89">
        <v>199.481348</v>
      </c>
    </row>
    <row r="10354" spans="1:35" s="89" customFormat="1" x14ac:dyDescent="0.45">
      <c r="A10354" s="89" t="s">
        <v>83</v>
      </c>
      <c r="B10354" s="89" t="s">
        <v>84</v>
      </c>
      <c r="C10354" s="89" t="s">
        <v>47</v>
      </c>
      <c r="D10354" s="90">
        <v>44685</v>
      </c>
      <c r="AC10354" s="89">
        <v>177</v>
      </c>
      <c r="AI10354" s="89">
        <v>199.481348</v>
      </c>
    </row>
    <row r="10355" spans="1:35" s="89" customFormat="1" x14ac:dyDescent="0.45">
      <c r="A10355" s="89" t="s">
        <v>83</v>
      </c>
      <c r="B10355" s="89" t="s">
        <v>84</v>
      </c>
      <c r="C10355" s="89" t="s">
        <v>47</v>
      </c>
      <c r="D10355" s="90">
        <v>44686</v>
      </c>
      <c r="AC10355" s="89">
        <v>177</v>
      </c>
      <c r="AI10355" s="89">
        <v>199.481348</v>
      </c>
    </row>
    <row r="10356" spans="1:35" s="89" customFormat="1" x14ac:dyDescent="0.45">
      <c r="A10356" s="89" t="s">
        <v>83</v>
      </c>
      <c r="B10356" s="89" t="s">
        <v>84</v>
      </c>
      <c r="C10356" s="89" t="s">
        <v>47</v>
      </c>
      <c r="D10356" s="90">
        <v>44687</v>
      </c>
      <c r="AC10356" s="89">
        <v>177</v>
      </c>
      <c r="AI10356" s="89">
        <v>199.481348</v>
      </c>
    </row>
    <row r="10357" spans="1:35" s="89" customFormat="1" x14ac:dyDescent="0.45">
      <c r="A10357" s="89" t="s">
        <v>83</v>
      </c>
      <c r="B10357" s="89" t="s">
        <v>84</v>
      </c>
      <c r="C10357" s="89" t="s">
        <v>47</v>
      </c>
      <c r="D10357" s="90">
        <v>44688</v>
      </c>
      <c r="AC10357" s="89">
        <v>177</v>
      </c>
      <c r="AI10357" s="89">
        <v>199.481348</v>
      </c>
    </row>
    <row r="10358" spans="1:35" s="89" customFormat="1" x14ac:dyDescent="0.45">
      <c r="A10358" s="89" t="s">
        <v>83</v>
      </c>
      <c r="B10358" s="89" t="s">
        <v>84</v>
      </c>
      <c r="C10358" s="89" t="s">
        <v>47</v>
      </c>
      <c r="D10358" s="90">
        <v>44689</v>
      </c>
      <c r="AC10358" s="89">
        <v>177</v>
      </c>
      <c r="AI10358" s="89">
        <v>199.481348</v>
      </c>
    </row>
    <row r="10359" spans="1:35" s="89" customFormat="1" x14ac:dyDescent="0.45">
      <c r="A10359" s="89" t="s">
        <v>83</v>
      </c>
      <c r="B10359" s="89" t="s">
        <v>84</v>
      </c>
      <c r="C10359" s="89" t="s">
        <v>47</v>
      </c>
      <c r="D10359" s="90">
        <v>44690</v>
      </c>
      <c r="AC10359" s="89">
        <v>177</v>
      </c>
      <c r="AI10359" s="89">
        <v>199.481348</v>
      </c>
    </row>
    <row r="10360" spans="1:35" s="89" customFormat="1" x14ac:dyDescent="0.45">
      <c r="A10360" s="89" t="s">
        <v>83</v>
      </c>
      <c r="B10360" s="89" t="s">
        <v>84</v>
      </c>
      <c r="C10360" s="89" t="s">
        <v>47</v>
      </c>
      <c r="D10360" s="90">
        <v>44691</v>
      </c>
      <c r="AC10360" s="89">
        <v>177</v>
      </c>
      <c r="AI10360" s="89">
        <v>199.481348</v>
      </c>
    </row>
    <row r="10361" spans="1:35" s="89" customFormat="1" x14ac:dyDescent="0.45">
      <c r="A10361" s="89" t="s">
        <v>83</v>
      </c>
      <c r="B10361" s="89" t="s">
        <v>84</v>
      </c>
      <c r="C10361" s="89" t="s">
        <v>47</v>
      </c>
      <c r="D10361" s="90">
        <v>44692</v>
      </c>
      <c r="AC10361" s="89">
        <v>177</v>
      </c>
      <c r="AI10361" s="89">
        <v>199.481348</v>
      </c>
    </row>
    <row r="10362" spans="1:35" s="89" customFormat="1" x14ac:dyDescent="0.45">
      <c r="A10362" s="89" t="s">
        <v>83</v>
      </c>
      <c r="B10362" s="89" t="s">
        <v>84</v>
      </c>
      <c r="C10362" s="89" t="s">
        <v>47</v>
      </c>
      <c r="D10362" s="90">
        <v>44693</v>
      </c>
      <c r="AC10362" s="89">
        <v>177</v>
      </c>
      <c r="AI10362" s="89">
        <v>199.481348</v>
      </c>
    </row>
    <row r="10363" spans="1:35" s="89" customFormat="1" x14ac:dyDescent="0.45">
      <c r="A10363" s="89" t="s">
        <v>83</v>
      </c>
      <c r="B10363" s="89" t="s">
        <v>84</v>
      </c>
      <c r="C10363" s="89" t="s">
        <v>47</v>
      </c>
      <c r="D10363" s="90">
        <v>44694</v>
      </c>
      <c r="AC10363" s="89">
        <v>177</v>
      </c>
      <c r="AI10363" s="89">
        <v>199.481348</v>
      </c>
    </row>
    <row r="10364" spans="1:35" s="89" customFormat="1" x14ac:dyDescent="0.45">
      <c r="A10364" s="89" t="s">
        <v>83</v>
      </c>
      <c r="B10364" s="89" t="s">
        <v>84</v>
      </c>
      <c r="C10364" s="89" t="s">
        <v>47</v>
      </c>
      <c r="D10364" s="90">
        <v>44695</v>
      </c>
      <c r="AC10364" s="89">
        <v>177</v>
      </c>
      <c r="AI10364" s="89">
        <v>199.481348</v>
      </c>
    </row>
    <row r="10365" spans="1:35" s="89" customFormat="1" x14ac:dyDescent="0.45">
      <c r="A10365" s="89" t="s">
        <v>83</v>
      </c>
      <c r="B10365" s="89" t="s">
        <v>84</v>
      </c>
      <c r="C10365" s="89" t="s">
        <v>47</v>
      </c>
      <c r="D10365" s="90">
        <v>44696</v>
      </c>
      <c r="AC10365" s="89">
        <v>177</v>
      </c>
      <c r="AI10365" s="89">
        <v>199.481348</v>
      </c>
    </row>
    <row r="10366" spans="1:35" s="89" customFormat="1" x14ac:dyDescent="0.45">
      <c r="A10366" s="89" t="s">
        <v>83</v>
      </c>
      <c r="B10366" s="89" t="s">
        <v>84</v>
      </c>
      <c r="C10366" s="89" t="s">
        <v>47</v>
      </c>
      <c r="D10366" s="90">
        <v>44697</v>
      </c>
      <c r="AC10366" s="89">
        <v>177</v>
      </c>
      <c r="AI10366" s="89">
        <v>199.481348</v>
      </c>
    </row>
    <row r="10367" spans="1:35" s="89" customFormat="1" x14ac:dyDescent="0.45">
      <c r="A10367" s="89" t="s">
        <v>83</v>
      </c>
      <c r="B10367" s="89" t="s">
        <v>84</v>
      </c>
      <c r="C10367" s="89" t="s">
        <v>47</v>
      </c>
      <c r="D10367" s="90">
        <v>44698</v>
      </c>
      <c r="AC10367" s="89">
        <v>177</v>
      </c>
      <c r="AI10367" s="89">
        <v>199.481348</v>
      </c>
    </row>
    <row r="10368" spans="1:35" s="89" customFormat="1" x14ac:dyDescent="0.45">
      <c r="A10368" s="89" t="s">
        <v>83</v>
      </c>
      <c r="B10368" s="89" t="s">
        <v>84</v>
      </c>
      <c r="C10368" s="89" t="s">
        <v>47</v>
      </c>
      <c r="D10368" s="90">
        <v>44699</v>
      </c>
      <c r="AC10368" s="89">
        <v>177</v>
      </c>
      <c r="AI10368" s="89">
        <v>199.481348</v>
      </c>
    </row>
    <row r="10369" spans="1:35" s="89" customFormat="1" x14ac:dyDescent="0.45">
      <c r="A10369" s="89" t="s">
        <v>83</v>
      </c>
      <c r="B10369" s="89" t="s">
        <v>84</v>
      </c>
      <c r="C10369" s="89" t="s">
        <v>47</v>
      </c>
      <c r="D10369" s="90">
        <v>44700</v>
      </c>
      <c r="AC10369" s="89">
        <v>177</v>
      </c>
      <c r="AI10369" s="89">
        <v>199.481348</v>
      </c>
    </row>
    <row r="10370" spans="1:35" s="89" customFormat="1" x14ac:dyDescent="0.45">
      <c r="A10370" s="89" t="s">
        <v>83</v>
      </c>
      <c r="B10370" s="89" t="s">
        <v>84</v>
      </c>
      <c r="C10370" s="89" t="s">
        <v>47</v>
      </c>
      <c r="D10370" s="90">
        <v>44701</v>
      </c>
      <c r="AC10370" s="89">
        <v>177</v>
      </c>
      <c r="AI10370" s="89">
        <v>199.481348</v>
      </c>
    </row>
    <row r="10371" spans="1:35" s="89" customFormat="1" x14ac:dyDescent="0.45">
      <c r="A10371" s="89" t="s">
        <v>83</v>
      </c>
      <c r="B10371" s="89" t="s">
        <v>84</v>
      </c>
      <c r="C10371" s="89" t="s">
        <v>47</v>
      </c>
      <c r="D10371" s="90">
        <v>44702</v>
      </c>
      <c r="AC10371" s="89">
        <v>177</v>
      </c>
      <c r="AI10371" s="89">
        <v>199.481348</v>
      </c>
    </row>
    <row r="10372" spans="1:35" s="89" customFormat="1" x14ac:dyDescent="0.45">
      <c r="A10372" s="89" t="s">
        <v>83</v>
      </c>
      <c r="B10372" s="89" t="s">
        <v>84</v>
      </c>
      <c r="C10372" s="89" t="s">
        <v>47</v>
      </c>
      <c r="D10372" s="90">
        <v>44703</v>
      </c>
      <c r="AC10372" s="89">
        <v>177</v>
      </c>
      <c r="AI10372" s="89">
        <v>199.481348</v>
      </c>
    </row>
    <row r="10373" spans="1:35" s="89" customFormat="1" x14ac:dyDescent="0.45">
      <c r="A10373" s="89" t="s">
        <v>83</v>
      </c>
      <c r="B10373" s="89" t="s">
        <v>84</v>
      </c>
      <c r="C10373" s="89" t="s">
        <v>47</v>
      </c>
      <c r="D10373" s="90">
        <v>44704</v>
      </c>
      <c r="AC10373" s="89">
        <v>177</v>
      </c>
      <c r="AI10373" s="89">
        <v>199.481348</v>
      </c>
    </row>
    <row r="10374" spans="1:35" s="89" customFormat="1" x14ac:dyDescent="0.45">
      <c r="A10374" s="89" t="s">
        <v>83</v>
      </c>
      <c r="B10374" s="89" t="s">
        <v>84</v>
      </c>
      <c r="C10374" s="89" t="s">
        <v>47</v>
      </c>
      <c r="D10374" s="90">
        <v>44705</v>
      </c>
      <c r="AC10374" s="89">
        <v>177</v>
      </c>
      <c r="AI10374" s="89">
        <v>199.481348</v>
      </c>
    </row>
    <row r="10375" spans="1:35" s="89" customFormat="1" x14ac:dyDescent="0.45">
      <c r="A10375" s="89" t="s">
        <v>83</v>
      </c>
      <c r="B10375" s="89" t="s">
        <v>84</v>
      </c>
      <c r="C10375" s="89" t="s">
        <v>47</v>
      </c>
      <c r="D10375" s="90">
        <v>44706</v>
      </c>
      <c r="AC10375" s="89">
        <v>177</v>
      </c>
      <c r="AI10375" s="89">
        <v>199.481348</v>
      </c>
    </row>
    <row r="10376" spans="1:35" s="89" customFormat="1" x14ac:dyDescent="0.45">
      <c r="A10376" s="89" t="s">
        <v>83</v>
      </c>
      <c r="B10376" s="89" t="s">
        <v>84</v>
      </c>
      <c r="C10376" s="89" t="s">
        <v>47</v>
      </c>
      <c r="D10376" s="90">
        <v>44707</v>
      </c>
      <c r="AC10376" s="89">
        <v>177</v>
      </c>
      <c r="AI10376" s="89">
        <v>199.481348</v>
      </c>
    </row>
    <row r="10377" spans="1:35" s="89" customFormat="1" x14ac:dyDescent="0.45">
      <c r="A10377" s="89" t="s">
        <v>83</v>
      </c>
      <c r="B10377" s="89" t="s">
        <v>84</v>
      </c>
      <c r="C10377" s="89" t="s">
        <v>47</v>
      </c>
      <c r="D10377" s="90">
        <v>44708</v>
      </c>
      <c r="AC10377" s="89">
        <v>177</v>
      </c>
      <c r="AI10377" s="89">
        <v>199.481348</v>
      </c>
    </row>
    <row r="10378" spans="1:35" s="89" customFormat="1" x14ac:dyDescent="0.45">
      <c r="A10378" s="89" t="s">
        <v>83</v>
      </c>
      <c r="B10378" s="89" t="s">
        <v>84</v>
      </c>
      <c r="C10378" s="89" t="s">
        <v>47</v>
      </c>
      <c r="D10378" s="90">
        <v>44709</v>
      </c>
      <c r="AC10378" s="89">
        <v>177</v>
      </c>
      <c r="AI10378" s="89">
        <v>199.481348</v>
      </c>
    </row>
    <row r="10379" spans="1:35" s="89" customFormat="1" x14ac:dyDescent="0.45">
      <c r="A10379" s="89" t="s">
        <v>83</v>
      </c>
      <c r="B10379" s="89" t="s">
        <v>84</v>
      </c>
      <c r="C10379" s="89" t="s">
        <v>47</v>
      </c>
      <c r="D10379" s="90">
        <v>44710</v>
      </c>
      <c r="AC10379" s="89">
        <v>177</v>
      </c>
      <c r="AI10379" s="89">
        <v>199.481348</v>
      </c>
    </row>
    <row r="10380" spans="1:35" s="89" customFormat="1" x14ac:dyDescent="0.45">
      <c r="A10380" s="89" t="s">
        <v>83</v>
      </c>
      <c r="B10380" s="89" t="s">
        <v>84</v>
      </c>
      <c r="C10380" s="89" t="s">
        <v>47</v>
      </c>
      <c r="D10380" s="90">
        <v>44711</v>
      </c>
      <c r="AC10380" s="89">
        <v>177</v>
      </c>
      <c r="AI10380" s="89">
        <v>199.481348</v>
      </c>
    </row>
    <row r="10381" spans="1:35" s="89" customFormat="1" x14ac:dyDescent="0.45">
      <c r="A10381" s="89" t="s">
        <v>83</v>
      </c>
      <c r="B10381" s="89" t="s">
        <v>84</v>
      </c>
      <c r="C10381" s="89" t="s">
        <v>47</v>
      </c>
      <c r="D10381" s="90">
        <v>44712</v>
      </c>
      <c r="AC10381" s="89">
        <v>177</v>
      </c>
      <c r="AI10381" s="89">
        <v>199.481348</v>
      </c>
    </row>
    <row r="10382" spans="1:35" s="89" customFormat="1" x14ac:dyDescent="0.45">
      <c r="A10382" s="89" t="s">
        <v>83</v>
      </c>
      <c r="B10382" s="89" t="s">
        <v>84</v>
      </c>
      <c r="C10382" s="89" t="s">
        <v>47</v>
      </c>
      <c r="D10382" s="90">
        <v>44713</v>
      </c>
      <c r="AC10382" s="89">
        <v>177</v>
      </c>
      <c r="AI10382" s="89">
        <v>199.481348</v>
      </c>
    </row>
    <row r="10383" spans="1:35" s="89" customFormat="1" x14ac:dyDescent="0.45">
      <c r="A10383" s="89" t="s">
        <v>83</v>
      </c>
      <c r="B10383" s="89" t="s">
        <v>84</v>
      </c>
      <c r="C10383" s="89" t="s">
        <v>47</v>
      </c>
      <c r="D10383" s="90">
        <v>44714</v>
      </c>
      <c r="AC10383" s="89">
        <v>177</v>
      </c>
      <c r="AI10383" s="89">
        <v>199.481348</v>
      </c>
    </row>
    <row r="10384" spans="1:35" s="89" customFormat="1" x14ac:dyDescent="0.45">
      <c r="A10384" s="89" t="s">
        <v>83</v>
      </c>
      <c r="B10384" s="89" t="s">
        <v>84</v>
      </c>
      <c r="C10384" s="89" t="s">
        <v>47</v>
      </c>
      <c r="D10384" s="90">
        <v>44715</v>
      </c>
      <c r="AC10384" s="89">
        <v>177</v>
      </c>
      <c r="AI10384" s="89">
        <v>199.481348</v>
      </c>
    </row>
    <row r="10385" spans="1:35" s="89" customFormat="1" x14ac:dyDescent="0.45">
      <c r="A10385" s="89" t="s">
        <v>83</v>
      </c>
      <c r="B10385" s="89" t="s">
        <v>84</v>
      </c>
      <c r="C10385" s="89" t="s">
        <v>47</v>
      </c>
      <c r="D10385" s="90">
        <v>44716</v>
      </c>
      <c r="AC10385" s="89">
        <v>177</v>
      </c>
      <c r="AI10385" s="89">
        <v>199.481348</v>
      </c>
    </row>
    <row r="10386" spans="1:35" s="89" customFormat="1" x14ac:dyDescent="0.45">
      <c r="A10386" s="89" t="s">
        <v>83</v>
      </c>
      <c r="B10386" s="89" t="s">
        <v>84</v>
      </c>
      <c r="C10386" s="89" t="s">
        <v>47</v>
      </c>
      <c r="D10386" s="90">
        <v>44717</v>
      </c>
      <c r="AC10386" s="89">
        <v>177</v>
      </c>
      <c r="AI10386" s="89">
        <v>199.481348</v>
      </c>
    </row>
    <row r="10387" spans="1:35" s="89" customFormat="1" x14ac:dyDescent="0.45">
      <c r="A10387" s="89" t="s">
        <v>83</v>
      </c>
      <c r="B10387" s="89" t="s">
        <v>84</v>
      </c>
      <c r="C10387" s="89" t="s">
        <v>47</v>
      </c>
      <c r="D10387" s="90">
        <v>44718</v>
      </c>
      <c r="AC10387" s="89">
        <v>177</v>
      </c>
      <c r="AI10387" s="89">
        <v>199.481348</v>
      </c>
    </row>
    <row r="10388" spans="1:35" s="89" customFormat="1" x14ac:dyDescent="0.45">
      <c r="A10388" s="89" t="s">
        <v>83</v>
      </c>
      <c r="B10388" s="89" t="s">
        <v>84</v>
      </c>
      <c r="C10388" s="89" t="s">
        <v>47</v>
      </c>
      <c r="D10388" s="90">
        <v>44719</v>
      </c>
      <c r="AC10388" s="89">
        <v>177</v>
      </c>
      <c r="AI10388" s="89">
        <v>199.481348</v>
      </c>
    </row>
    <row r="10389" spans="1:35" s="89" customFormat="1" x14ac:dyDescent="0.45">
      <c r="A10389" s="89" t="s">
        <v>83</v>
      </c>
      <c r="B10389" s="89" t="s">
        <v>84</v>
      </c>
      <c r="C10389" s="89" t="s">
        <v>47</v>
      </c>
      <c r="D10389" s="90">
        <v>44720</v>
      </c>
      <c r="AC10389" s="89">
        <v>177</v>
      </c>
      <c r="AI10389" s="89">
        <v>199.481348</v>
      </c>
    </row>
    <row r="10390" spans="1:35" s="89" customFormat="1" x14ac:dyDescent="0.45">
      <c r="A10390" s="89" t="s">
        <v>83</v>
      </c>
      <c r="B10390" s="89" t="s">
        <v>84</v>
      </c>
      <c r="C10390" s="89" t="s">
        <v>47</v>
      </c>
      <c r="D10390" s="90">
        <v>44721</v>
      </c>
      <c r="AC10390" s="89">
        <v>177</v>
      </c>
      <c r="AI10390" s="89">
        <v>199.481348</v>
      </c>
    </row>
    <row r="10391" spans="1:35" s="89" customFormat="1" x14ac:dyDescent="0.45">
      <c r="A10391" s="89" t="s">
        <v>83</v>
      </c>
      <c r="B10391" s="89" t="s">
        <v>84</v>
      </c>
      <c r="C10391" s="89" t="s">
        <v>47</v>
      </c>
      <c r="D10391" s="90">
        <v>44722</v>
      </c>
      <c r="AC10391" s="89">
        <v>177</v>
      </c>
      <c r="AI10391" s="89">
        <v>199.481348</v>
      </c>
    </row>
    <row r="10392" spans="1:35" s="89" customFormat="1" x14ac:dyDescent="0.45">
      <c r="A10392" s="89" t="s">
        <v>83</v>
      </c>
      <c r="B10392" s="89" t="s">
        <v>84</v>
      </c>
      <c r="C10392" s="89" t="s">
        <v>47</v>
      </c>
      <c r="D10392" s="90">
        <v>44723</v>
      </c>
      <c r="AC10392" s="89">
        <v>177</v>
      </c>
      <c r="AI10392" s="89">
        <v>199.481348</v>
      </c>
    </row>
    <row r="10393" spans="1:35" s="89" customFormat="1" x14ac:dyDescent="0.45">
      <c r="A10393" s="89" t="s">
        <v>83</v>
      </c>
      <c r="B10393" s="89" t="s">
        <v>84</v>
      </c>
      <c r="C10393" s="89" t="s">
        <v>47</v>
      </c>
      <c r="D10393" s="90">
        <v>44724</v>
      </c>
      <c r="AC10393" s="89">
        <v>177</v>
      </c>
      <c r="AI10393" s="89">
        <v>199.481348</v>
      </c>
    </row>
    <row r="10394" spans="1:35" s="89" customFormat="1" x14ac:dyDescent="0.45">
      <c r="A10394" s="89" t="s">
        <v>83</v>
      </c>
      <c r="B10394" s="89" t="s">
        <v>84</v>
      </c>
      <c r="C10394" s="89" t="s">
        <v>47</v>
      </c>
      <c r="D10394" s="90">
        <v>44725</v>
      </c>
      <c r="AC10394" s="89">
        <v>177</v>
      </c>
      <c r="AI10394" s="89">
        <v>199.481348</v>
      </c>
    </row>
    <row r="10395" spans="1:35" s="89" customFormat="1" x14ac:dyDescent="0.45">
      <c r="A10395" s="89" t="s">
        <v>83</v>
      </c>
      <c r="B10395" s="89" t="s">
        <v>84</v>
      </c>
      <c r="C10395" s="89" t="s">
        <v>47</v>
      </c>
      <c r="D10395" s="90">
        <v>44726</v>
      </c>
      <c r="AC10395" s="89">
        <v>177</v>
      </c>
      <c r="AI10395" s="89">
        <v>199.481348</v>
      </c>
    </row>
    <row r="10396" spans="1:35" s="89" customFormat="1" x14ac:dyDescent="0.45">
      <c r="A10396" s="89" t="s">
        <v>83</v>
      </c>
      <c r="B10396" s="89" t="s">
        <v>84</v>
      </c>
      <c r="C10396" s="89" t="s">
        <v>47</v>
      </c>
      <c r="D10396" s="90">
        <v>44727</v>
      </c>
      <c r="AC10396" s="89">
        <v>177</v>
      </c>
      <c r="AI10396" s="89">
        <v>199.481348</v>
      </c>
    </row>
    <row r="10397" spans="1:35" s="89" customFormat="1" x14ac:dyDescent="0.45">
      <c r="A10397" s="89" t="s">
        <v>83</v>
      </c>
      <c r="B10397" s="89" t="s">
        <v>84</v>
      </c>
      <c r="C10397" s="89" t="s">
        <v>47</v>
      </c>
      <c r="D10397" s="90">
        <v>44728</v>
      </c>
      <c r="AC10397" s="89">
        <v>177</v>
      </c>
      <c r="AI10397" s="89">
        <v>199.481348</v>
      </c>
    </row>
    <row r="10398" spans="1:35" s="89" customFormat="1" x14ac:dyDescent="0.45">
      <c r="A10398" s="89" t="s">
        <v>83</v>
      </c>
      <c r="B10398" s="89" t="s">
        <v>84</v>
      </c>
      <c r="C10398" s="89" t="s">
        <v>47</v>
      </c>
      <c r="D10398" s="90">
        <v>44729</v>
      </c>
      <c r="AC10398" s="89">
        <v>177</v>
      </c>
      <c r="AI10398" s="89">
        <v>199.481348</v>
      </c>
    </row>
    <row r="10399" spans="1:35" s="89" customFormat="1" x14ac:dyDescent="0.45">
      <c r="A10399" s="89" t="s">
        <v>83</v>
      </c>
      <c r="B10399" s="89" t="s">
        <v>84</v>
      </c>
      <c r="C10399" s="89" t="s">
        <v>47</v>
      </c>
      <c r="D10399" s="90">
        <v>44730</v>
      </c>
      <c r="AC10399" s="89">
        <v>177</v>
      </c>
      <c r="AI10399" s="89">
        <v>199.481348</v>
      </c>
    </row>
    <row r="10400" spans="1:35" s="89" customFormat="1" x14ac:dyDescent="0.45">
      <c r="A10400" s="89" t="s">
        <v>83</v>
      </c>
      <c r="B10400" s="89" t="s">
        <v>84</v>
      </c>
      <c r="C10400" s="89" t="s">
        <v>47</v>
      </c>
      <c r="D10400" s="90">
        <v>44731</v>
      </c>
      <c r="AC10400" s="89">
        <v>177</v>
      </c>
      <c r="AI10400" s="89">
        <v>199.481348</v>
      </c>
    </row>
    <row r="10401" spans="1:35" s="89" customFormat="1" x14ac:dyDescent="0.45">
      <c r="A10401" s="89" t="s">
        <v>83</v>
      </c>
      <c r="B10401" s="89" t="s">
        <v>84</v>
      </c>
      <c r="C10401" s="89" t="s">
        <v>47</v>
      </c>
      <c r="D10401" s="90">
        <v>44732</v>
      </c>
      <c r="AC10401" s="89">
        <v>177</v>
      </c>
      <c r="AI10401" s="89">
        <v>199.481348</v>
      </c>
    </row>
    <row r="10402" spans="1:35" s="89" customFormat="1" x14ac:dyDescent="0.45">
      <c r="A10402" s="89" t="s">
        <v>83</v>
      </c>
      <c r="B10402" s="89" t="s">
        <v>84</v>
      </c>
      <c r="C10402" s="89" t="s">
        <v>47</v>
      </c>
      <c r="D10402" s="90">
        <v>44733</v>
      </c>
      <c r="AC10402" s="89">
        <v>177</v>
      </c>
      <c r="AI10402" s="89">
        <v>199.481348</v>
      </c>
    </row>
    <row r="10403" spans="1:35" s="89" customFormat="1" x14ac:dyDescent="0.45">
      <c r="A10403" s="89" t="s">
        <v>83</v>
      </c>
      <c r="B10403" s="89" t="s">
        <v>84</v>
      </c>
      <c r="C10403" s="89" t="s">
        <v>47</v>
      </c>
      <c r="D10403" s="90">
        <v>44734</v>
      </c>
      <c r="AC10403" s="89">
        <v>177</v>
      </c>
      <c r="AI10403" s="89">
        <v>199.481348</v>
      </c>
    </row>
    <row r="10404" spans="1:35" s="89" customFormat="1" x14ac:dyDescent="0.45">
      <c r="A10404" s="89" t="s">
        <v>83</v>
      </c>
      <c r="B10404" s="89" t="s">
        <v>84</v>
      </c>
      <c r="C10404" s="89" t="s">
        <v>47</v>
      </c>
      <c r="D10404" s="90">
        <v>44735</v>
      </c>
      <c r="AC10404" s="89">
        <v>177</v>
      </c>
      <c r="AI10404" s="89">
        <v>199.481348</v>
      </c>
    </row>
    <row r="10405" spans="1:35" s="89" customFormat="1" x14ac:dyDescent="0.45">
      <c r="A10405" s="89" t="s">
        <v>83</v>
      </c>
      <c r="B10405" s="89" t="s">
        <v>84</v>
      </c>
      <c r="C10405" s="89" t="s">
        <v>47</v>
      </c>
      <c r="D10405" s="90">
        <v>44736</v>
      </c>
      <c r="AC10405" s="89">
        <v>177</v>
      </c>
      <c r="AI10405" s="89">
        <v>199.481348</v>
      </c>
    </row>
    <row r="10406" spans="1:35" s="89" customFormat="1" x14ac:dyDescent="0.45">
      <c r="A10406" s="89" t="s">
        <v>83</v>
      </c>
      <c r="B10406" s="89" t="s">
        <v>84</v>
      </c>
      <c r="C10406" s="89" t="s">
        <v>47</v>
      </c>
      <c r="D10406" s="90">
        <v>44737</v>
      </c>
      <c r="AC10406" s="89">
        <v>177</v>
      </c>
      <c r="AI10406" s="89">
        <v>199.481348</v>
      </c>
    </row>
    <row r="10407" spans="1:35" s="89" customFormat="1" x14ac:dyDescent="0.45">
      <c r="A10407" s="89" t="s">
        <v>83</v>
      </c>
      <c r="B10407" s="89" t="s">
        <v>84</v>
      </c>
      <c r="C10407" s="89" t="s">
        <v>47</v>
      </c>
      <c r="D10407" s="90">
        <v>44738</v>
      </c>
      <c r="AC10407" s="89">
        <v>177</v>
      </c>
      <c r="AI10407" s="89">
        <v>199.481348</v>
      </c>
    </row>
    <row r="10408" spans="1:35" s="89" customFormat="1" x14ac:dyDescent="0.45">
      <c r="A10408" s="89" t="s">
        <v>83</v>
      </c>
      <c r="B10408" s="89" t="s">
        <v>84</v>
      </c>
      <c r="C10408" s="89" t="s">
        <v>47</v>
      </c>
      <c r="D10408" s="90">
        <v>44739</v>
      </c>
      <c r="AC10408" s="89">
        <v>177</v>
      </c>
      <c r="AI10408" s="89">
        <v>199.481348</v>
      </c>
    </row>
    <row r="10409" spans="1:35" s="89" customFormat="1" x14ac:dyDescent="0.45">
      <c r="A10409" s="89" t="s">
        <v>83</v>
      </c>
      <c r="B10409" s="89" t="s">
        <v>84</v>
      </c>
      <c r="C10409" s="89" t="s">
        <v>47</v>
      </c>
      <c r="D10409" s="90">
        <v>44740</v>
      </c>
      <c r="AC10409" s="89">
        <v>177</v>
      </c>
      <c r="AI10409" s="89">
        <v>199.481348</v>
      </c>
    </row>
    <row r="10410" spans="1:35" s="89" customFormat="1" x14ac:dyDescent="0.45">
      <c r="A10410" s="89" t="s">
        <v>83</v>
      </c>
      <c r="B10410" s="89" t="s">
        <v>84</v>
      </c>
      <c r="C10410" s="89" t="s">
        <v>47</v>
      </c>
      <c r="D10410" s="90">
        <v>44741</v>
      </c>
      <c r="AC10410" s="89">
        <v>177</v>
      </c>
      <c r="AI10410" s="89">
        <v>199.481348</v>
      </c>
    </row>
    <row r="10411" spans="1:35" s="89" customFormat="1" x14ac:dyDescent="0.45">
      <c r="A10411" s="89" t="s">
        <v>83</v>
      </c>
      <c r="B10411" s="89" t="s">
        <v>84</v>
      </c>
      <c r="C10411" s="89" t="s">
        <v>47</v>
      </c>
      <c r="D10411" s="90">
        <v>44742</v>
      </c>
      <c r="AC10411" s="89">
        <v>177</v>
      </c>
      <c r="AI10411" s="89">
        <v>199.481348</v>
      </c>
    </row>
    <row r="10412" spans="1:35" s="89" customFormat="1" x14ac:dyDescent="0.45">
      <c r="A10412" s="89" t="s">
        <v>83</v>
      </c>
      <c r="B10412" s="89" t="s">
        <v>84</v>
      </c>
      <c r="C10412" s="89" t="s">
        <v>47</v>
      </c>
      <c r="D10412" s="90">
        <v>44743</v>
      </c>
      <c r="AC10412" s="89">
        <v>177</v>
      </c>
      <c r="AI10412" s="89">
        <v>199.481348</v>
      </c>
    </row>
    <row r="10413" spans="1:35" s="89" customFormat="1" x14ac:dyDescent="0.45">
      <c r="A10413" s="89" t="s">
        <v>83</v>
      </c>
      <c r="B10413" s="89" t="s">
        <v>84</v>
      </c>
      <c r="C10413" s="89" t="s">
        <v>47</v>
      </c>
      <c r="D10413" s="90">
        <v>44744</v>
      </c>
      <c r="AC10413" s="89">
        <v>177</v>
      </c>
      <c r="AI10413" s="89">
        <v>199.481348</v>
      </c>
    </row>
    <row r="10414" spans="1:35" s="89" customFormat="1" x14ac:dyDescent="0.45">
      <c r="A10414" s="89" t="s">
        <v>83</v>
      </c>
      <c r="B10414" s="89" t="s">
        <v>84</v>
      </c>
      <c r="C10414" s="89" t="s">
        <v>47</v>
      </c>
      <c r="D10414" s="90">
        <v>44745</v>
      </c>
      <c r="AC10414" s="89">
        <v>177</v>
      </c>
      <c r="AI10414" s="89">
        <v>199.481348</v>
      </c>
    </row>
    <row r="10415" spans="1:35" s="89" customFormat="1" x14ac:dyDescent="0.45">
      <c r="A10415" s="89" t="s">
        <v>83</v>
      </c>
      <c r="B10415" s="89" t="s">
        <v>84</v>
      </c>
      <c r="C10415" s="89" t="s">
        <v>47</v>
      </c>
      <c r="D10415" s="90">
        <v>44746</v>
      </c>
      <c r="AC10415" s="89">
        <v>177</v>
      </c>
      <c r="AI10415" s="89">
        <v>199.481348</v>
      </c>
    </row>
    <row r="10416" spans="1:35" s="89" customFormat="1" x14ac:dyDescent="0.45">
      <c r="A10416" s="89" t="s">
        <v>83</v>
      </c>
      <c r="B10416" s="89" t="s">
        <v>84</v>
      </c>
      <c r="C10416" s="89" t="s">
        <v>47</v>
      </c>
      <c r="D10416" s="90">
        <v>44747</v>
      </c>
      <c r="AC10416" s="89">
        <v>177</v>
      </c>
      <c r="AI10416" s="89">
        <v>199.481348</v>
      </c>
    </row>
    <row r="10417" spans="1:35" s="89" customFormat="1" x14ac:dyDescent="0.45">
      <c r="A10417" s="89" t="s">
        <v>83</v>
      </c>
      <c r="B10417" s="89" t="s">
        <v>84</v>
      </c>
      <c r="C10417" s="89" t="s">
        <v>47</v>
      </c>
      <c r="D10417" s="90">
        <v>44748</v>
      </c>
      <c r="AC10417" s="89">
        <v>177</v>
      </c>
      <c r="AI10417" s="89">
        <v>199.481348</v>
      </c>
    </row>
    <row r="10418" spans="1:35" s="89" customFormat="1" x14ac:dyDescent="0.45">
      <c r="A10418" s="89" t="s">
        <v>83</v>
      </c>
      <c r="B10418" s="89" t="s">
        <v>84</v>
      </c>
      <c r="C10418" s="89" t="s">
        <v>47</v>
      </c>
      <c r="D10418" s="90">
        <v>44749</v>
      </c>
      <c r="AC10418" s="89">
        <v>177</v>
      </c>
      <c r="AI10418" s="89">
        <v>199.481348</v>
      </c>
    </row>
    <row r="10419" spans="1:35" s="89" customFormat="1" x14ac:dyDescent="0.45">
      <c r="A10419" s="89" t="s">
        <v>83</v>
      </c>
      <c r="B10419" s="89" t="s">
        <v>84</v>
      </c>
      <c r="C10419" s="89" t="s">
        <v>47</v>
      </c>
      <c r="D10419" s="90">
        <v>44750</v>
      </c>
      <c r="AC10419" s="89">
        <v>177</v>
      </c>
      <c r="AI10419" s="89">
        <v>199.481348</v>
      </c>
    </row>
    <row r="10420" spans="1:35" s="89" customFormat="1" x14ac:dyDescent="0.45">
      <c r="A10420" s="89" t="s">
        <v>83</v>
      </c>
      <c r="B10420" s="89" t="s">
        <v>84</v>
      </c>
      <c r="C10420" s="89" t="s">
        <v>47</v>
      </c>
      <c r="D10420" s="90">
        <v>44751</v>
      </c>
      <c r="AC10420" s="89">
        <v>177</v>
      </c>
      <c r="AI10420" s="89">
        <v>199.481348</v>
      </c>
    </row>
    <row r="10421" spans="1:35" s="89" customFormat="1" x14ac:dyDescent="0.45">
      <c r="A10421" s="89" t="s">
        <v>83</v>
      </c>
      <c r="B10421" s="89" t="s">
        <v>84</v>
      </c>
      <c r="C10421" s="89" t="s">
        <v>47</v>
      </c>
      <c r="D10421" s="90">
        <v>44752</v>
      </c>
      <c r="AC10421" s="89">
        <v>177</v>
      </c>
      <c r="AI10421" s="89">
        <v>199.481348</v>
      </c>
    </row>
    <row r="10422" spans="1:35" s="89" customFormat="1" x14ac:dyDescent="0.45">
      <c r="A10422" s="89" t="s">
        <v>83</v>
      </c>
      <c r="B10422" s="89" t="s">
        <v>84</v>
      </c>
      <c r="C10422" s="89" t="s">
        <v>47</v>
      </c>
      <c r="D10422" s="90">
        <v>44753</v>
      </c>
      <c r="AC10422" s="89">
        <v>177</v>
      </c>
      <c r="AI10422" s="89">
        <v>199.481348</v>
      </c>
    </row>
    <row r="10423" spans="1:35" s="89" customFormat="1" x14ac:dyDescent="0.45">
      <c r="A10423" s="89" t="s">
        <v>83</v>
      </c>
      <c r="B10423" s="89" t="s">
        <v>84</v>
      </c>
      <c r="C10423" s="89" t="s">
        <v>47</v>
      </c>
      <c r="D10423" s="90">
        <v>44754</v>
      </c>
      <c r="AC10423" s="89">
        <v>177</v>
      </c>
      <c r="AI10423" s="89">
        <v>199.481348</v>
      </c>
    </row>
    <row r="10424" spans="1:35" s="89" customFormat="1" x14ac:dyDescent="0.45">
      <c r="A10424" s="89" t="s">
        <v>83</v>
      </c>
      <c r="B10424" s="89" t="s">
        <v>84</v>
      </c>
      <c r="C10424" s="89" t="s">
        <v>47</v>
      </c>
      <c r="D10424" s="90">
        <v>44755</v>
      </c>
      <c r="AC10424" s="89">
        <v>177</v>
      </c>
      <c r="AI10424" s="89">
        <v>199.481348</v>
      </c>
    </row>
    <row r="10425" spans="1:35" s="89" customFormat="1" x14ac:dyDescent="0.45">
      <c r="A10425" s="89" t="s">
        <v>83</v>
      </c>
      <c r="B10425" s="89" t="s">
        <v>84</v>
      </c>
      <c r="C10425" s="89" t="s">
        <v>47</v>
      </c>
      <c r="D10425" s="90">
        <v>44756</v>
      </c>
      <c r="AC10425" s="89">
        <v>177</v>
      </c>
      <c r="AI10425" s="89">
        <v>199.481348</v>
      </c>
    </row>
    <row r="10426" spans="1:35" s="89" customFormat="1" x14ac:dyDescent="0.45">
      <c r="A10426" s="89" t="s">
        <v>83</v>
      </c>
      <c r="B10426" s="89" t="s">
        <v>84</v>
      </c>
      <c r="C10426" s="89" t="s">
        <v>47</v>
      </c>
      <c r="D10426" s="90">
        <v>44757</v>
      </c>
      <c r="AC10426" s="89">
        <v>177</v>
      </c>
      <c r="AI10426" s="89">
        <v>199.481348</v>
      </c>
    </row>
    <row r="10427" spans="1:35" s="89" customFormat="1" x14ac:dyDescent="0.45">
      <c r="A10427" s="89" t="s">
        <v>83</v>
      </c>
      <c r="B10427" s="89" t="s">
        <v>84</v>
      </c>
      <c r="C10427" s="89" t="s">
        <v>47</v>
      </c>
      <c r="D10427" s="90">
        <v>44758</v>
      </c>
      <c r="AC10427" s="89">
        <v>177</v>
      </c>
      <c r="AI10427" s="89">
        <v>199.481348</v>
      </c>
    </row>
    <row r="10428" spans="1:35" s="89" customFormat="1" x14ac:dyDescent="0.45">
      <c r="A10428" s="89" t="s">
        <v>83</v>
      </c>
      <c r="B10428" s="89" t="s">
        <v>84</v>
      </c>
      <c r="C10428" s="89" t="s">
        <v>47</v>
      </c>
      <c r="D10428" s="90">
        <v>44759</v>
      </c>
      <c r="AC10428" s="89">
        <v>177</v>
      </c>
      <c r="AI10428" s="89">
        <v>199.481348</v>
      </c>
    </row>
    <row r="10429" spans="1:35" s="89" customFormat="1" x14ac:dyDescent="0.45">
      <c r="A10429" s="89" t="s">
        <v>83</v>
      </c>
      <c r="B10429" s="89" t="s">
        <v>84</v>
      </c>
      <c r="C10429" s="89" t="s">
        <v>47</v>
      </c>
      <c r="D10429" s="90">
        <v>44760</v>
      </c>
      <c r="AC10429" s="89">
        <v>177</v>
      </c>
      <c r="AI10429" s="89">
        <v>199.481348</v>
      </c>
    </row>
    <row r="10430" spans="1:35" s="89" customFormat="1" x14ac:dyDescent="0.45">
      <c r="A10430" s="89" t="s">
        <v>83</v>
      </c>
      <c r="B10430" s="89" t="s">
        <v>84</v>
      </c>
      <c r="C10430" s="89" t="s">
        <v>47</v>
      </c>
      <c r="D10430" s="90">
        <v>44761</v>
      </c>
      <c r="AC10430" s="89">
        <v>177</v>
      </c>
      <c r="AI10430" s="89">
        <v>199.481348</v>
      </c>
    </row>
    <row r="10431" spans="1:35" s="89" customFormat="1" x14ac:dyDescent="0.45">
      <c r="A10431" s="89" t="s">
        <v>83</v>
      </c>
      <c r="B10431" s="89" t="s">
        <v>84</v>
      </c>
      <c r="C10431" s="89" t="s">
        <v>47</v>
      </c>
      <c r="D10431" s="90">
        <v>44762</v>
      </c>
      <c r="AC10431" s="89">
        <v>177</v>
      </c>
      <c r="AI10431" s="89">
        <v>199.481348</v>
      </c>
    </row>
    <row r="10432" spans="1:35" s="89" customFormat="1" x14ac:dyDescent="0.45">
      <c r="A10432" s="89" t="s">
        <v>83</v>
      </c>
      <c r="B10432" s="89" t="s">
        <v>84</v>
      </c>
      <c r="C10432" s="89" t="s">
        <v>47</v>
      </c>
      <c r="D10432" s="90">
        <v>44763</v>
      </c>
      <c r="AC10432" s="89">
        <v>177</v>
      </c>
      <c r="AI10432" s="89">
        <v>199.481348</v>
      </c>
    </row>
    <row r="10433" spans="1:35" s="89" customFormat="1" x14ac:dyDescent="0.45">
      <c r="A10433" s="89" t="s">
        <v>83</v>
      </c>
      <c r="B10433" s="89" t="s">
        <v>84</v>
      </c>
      <c r="C10433" s="89" t="s">
        <v>47</v>
      </c>
      <c r="D10433" s="90">
        <v>44764</v>
      </c>
      <c r="AC10433" s="89">
        <v>177</v>
      </c>
      <c r="AI10433" s="89">
        <v>199.481348</v>
      </c>
    </row>
    <row r="10434" spans="1:35" s="89" customFormat="1" x14ac:dyDescent="0.45">
      <c r="A10434" s="89" t="s">
        <v>83</v>
      </c>
      <c r="B10434" s="89" t="s">
        <v>84</v>
      </c>
      <c r="C10434" s="89" t="s">
        <v>47</v>
      </c>
      <c r="D10434" s="90">
        <v>44765</v>
      </c>
      <c r="AC10434" s="89">
        <v>177</v>
      </c>
      <c r="AI10434" s="89">
        <v>199.481348</v>
      </c>
    </row>
    <row r="10435" spans="1:35" s="89" customFormat="1" x14ac:dyDescent="0.45">
      <c r="A10435" s="89" t="s">
        <v>83</v>
      </c>
      <c r="B10435" s="89" t="s">
        <v>84</v>
      </c>
      <c r="C10435" s="89" t="s">
        <v>47</v>
      </c>
      <c r="D10435" s="90">
        <v>44766</v>
      </c>
      <c r="AC10435" s="89">
        <v>177</v>
      </c>
      <c r="AI10435" s="89">
        <v>199.481348</v>
      </c>
    </row>
    <row r="10436" spans="1:35" s="89" customFormat="1" x14ac:dyDescent="0.45">
      <c r="A10436" s="89" t="s">
        <v>83</v>
      </c>
      <c r="B10436" s="89" t="s">
        <v>84</v>
      </c>
      <c r="C10436" s="89" t="s">
        <v>47</v>
      </c>
      <c r="D10436" s="90">
        <v>44767</v>
      </c>
      <c r="AC10436" s="89">
        <v>177</v>
      </c>
      <c r="AI10436" s="89">
        <v>199.481348</v>
      </c>
    </row>
    <row r="10437" spans="1:35" s="89" customFormat="1" x14ac:dyDescent="0.45">
      <c r="A10437" s="89" t="s">
        <v>83</v>
      </c>
      <c r="B10437" s="89" t="s">
        <v>84</v>
      </c>
      <c r="C10437" s="89" t="s">
        <v>47</v>
      </c>
      <c r="D10437" s="90">
        <v>44768</v>
      </c>
      <c r="AC10437" s="89">
        <v>177</v>
      </c>
      <c r="AI10437" s="89">
        <v>199.481348</v>
      </c>
    </row>
    <row r="10438" spans="1:35" s="89" customFormat="1" x14ac:dyDescent="0.45">
      <c r="A10438" s="89" t="s">
        <v>83</v>
      </c>
      <c r="B10438" s="89" t="s">
        <v>84</v>
      </c>
      <c r="C10438" s="89" t="s">
        <v>47</v>
      </c>
      <c r="D10438" s="90">
        <v>44769</v>
      </c>
      <c r="AC10438" s="89">
        <v>177</v>
      </c>
      <c r="AI10438" s="89">
        <v>199.481348</v>
      </c>
    </row>
    <row r="10439" spans="1:35" s="89" customFormat="1" x14ac:dyDescent="0.45">
      <c r="A10439" s="89" t="s">
        <v>83</v>
      </c>
      <c r="B10439" s="89" t="s">
        <v>84</v>
      </c>
      <c r="C10439" s="89" t="s">
        <v>47</v>
      </c>
      <c r="D10439" s="90">
        <v>44770</v>
      </c>
      <c r="AC10439" s="89">
        <v>177</v>
      </c>
      <c r="AI10439" s="89">
        <v>199.481348</v>
      </c>
    </row>
    <row r="10440" spans="1:35" s="89" customFormat="1" x14ac:dyDescent="0.45">
      <c r="A10440" s="89" t="s">
        <v>83</v>
      </c>
      <c r="B10440" s="89" t="s">
        <v>84</v>
      </c>
      <c r="C10440" s="89" t="s">
        <v>47</v>
      </c>
      <c r="D10440" s="90">
        <v>44771</v>
      </c>
      <c r="AC10440" s="89">
        <v>177</v>
      </c>
      <c r="AI10440" s="89">
        <v>199.481348</v>
      </c>
    </row>
    <row r="10441" spans="1:35" s="89" customFormat="1" x14ac:dyDescent="0.45">
      <c r="A10441" s="89" t="s">
        <v>83</v>
      </c>
      <c r="B10441" s="89" t="s">
        <v>84</v>
      </c>
      <c r="C10441" s="89" t="s">
        <v>47</v>
      </c>
      <c r="D10441" s="90">
        <v>44772</v>
      </c>
      <c r="AC10441" s="89">
        <v>177</v>
      </c>
      <c r="AI10441" s="89">
        <v>199.481348</v>
      </c>
    </row>
    <row r="10442" spans="1:35" s="89" customFormat="1" x14ac:dyDescent="0.45">
      <c r="A10442" s="89" t="s">
        <v>83</v>
      </c>
      <c r="B10442" s="89" t="s">
        <v>84</v>
      </c>
      <c r="C10442" s="89" t="s">
        <v>47</v>
      </c>
      <c r="D10442" s="90">
        <v>44773</v>
      </c>
      <c r="AC10442" s="89">
        <v>177</v>
      </c>
      <c r="AI10442" s="89">
        <v>199.481348</v>
      </c>
    </row>
    <row r="10443" spans="1:35" s="89" customFormat="1" x14ac:dyDescent="0.45">
      <c r="A10443" s="89" t="s">
        <v>83</v>
      </c>
      <c r="B10443" s="89" t="s">
        <v>84</v>
      </c>
      <c r="C10443" s="89" t="s">
        <v>47</v>
      </c>
      <c r="D10443" s="90">
        <v>44774</v>
      </c>
      <c r="AC10443" s="89">
        <v>177</v>
      </c>
      <c r="AI10443" s="89">
        <v>199.481348</v>
      </c>
    </row>
    <row r="10444" spans="1:35" s="89" customFormat="1" x14ac:dyDescent="0.45">
      <c r="A10444" s="89" t="s">
        <v>83</v>
      </c>
      <c r="B10444" s="89" t="s">
        <v>84</v>
      </c>
      <c r="C10444" s="89" t="s">
        <v>47</v>
      </c>
      <c r="D10444" s="90">
        <v>44775</v>
      </c>
      <c r="AC10444" s="89">
        <v>177</v>
      </c>
      <c r="AI10444" s="89">
        <v>199.481348</v>
      </c>
    </row>
    <row r="10445" spans="1:35" s="89" customFormat="1" x14ac:dyDescent="0.45">
      <c r="A10445" s="89" t="s">
        <v>83</v>
      </c>
      <c r="B10445" s="89" t="s">
        <v>84</v>
      </c>
      <c r="C10445" s="89" t="s">
        <v>47</v>
      </c>
      <c r="D10445" s="90">
        <v>44776</v>
      </c>
      <c r="AC10445" s="89">
        <v>177</v>
      </c>
      <c r="AI10445" s="89">
        <v>199.481348</v>
      </c>
    </row>
    <row r="10446" spans="1:35" s="89" customFormat="1" x14ac:dyDescent="0.45">
      <c r="A10446" s="89" t="s">
        <v>83</v>
      </c>
      <c r="B10446" s="89" t="s">
        <v>84</v>
      </c>
      <c r="C10446" s="89" t="s">
        <v>47</v>
      </c>
      <c r="D10446" s="90">
        <v>44777</v>
      </c>
      <c r="AC10446" s="89">
        <v>177</v>
      </c>
      <c r="AI10446" s="89">
        <v>199.481348</v>
      </c>
    </row>
    <row r="10447" spans="1:35" s="89" customFormat="1" x14ac:dyDescent="0.45">
      <c r="A10447" s="89" t="s">
        <v>83</v>
      </c>
      <c r="B10447" s="89" t="s">
        <v>84</v>
      </c>
      <c r="C10447" s="89" t="s">
        <v>47</v>
      </c>
      <c r="D10447" s="90">
        <v>44778</v>
      </c>
      <c r="AC10447" s="89">
        <v>177</v>
      </c>
      <c r="AI10447" s="89">
        <v>199.481348</v>
      </c>
    </row>
    <row r="10448" spans="1:35" s="89" customFormat="1" x14ac:dyDescent="0.45">
      <c r="A10448" s="89" t="s">
        <v>83</v>
      </c>
      <c r="B10448" s="89" t="s">
        <v>84</v>
      </c>
      <c r="C10448" s="89" t="s">
        <v>47</v>
      </c>
      <c r="D10448" s="90">
        <v>44779</v>
      </c>
      <c r="AC10448" s="89">
        <v>177</v>
      </c>
      <c r="AI10448" s="89">
        <v>199.481348</v>
      </c>
    </row>
    <row r="10449" spans="1:35" s="89" customFormat="1" x14ac:dyDescent="0.45">
      <c r="A10449" s="89" t="s">
        <v>83</v>
      </c>
      <c r="B10449" s="89" t="s">
        <v>84</v>
      </c>
      <c r="C10449" s="89" t="s">
        <v>47</v>
      </c>
      <c r="D10449" s="90">
        <v>44780</v>
      </c>
      <c r="AC10449" s="89">
        <v>177</v>
      </c>
      <c r="AI10449" s="89">
        <v>199.481348</v>
      </c>
    </row>
    <row r="10450" spans="1:35" s="89" customFormat="1" x14ac:dyDescent="0.45">
      <c r="A10450" s="89" t="s">
        <v>83</v>
      </c>
      <c r="B10450" s="89" t="s">
        <v>84</v>
      </c>
      <c r="C10450" s="89" t="s">
        <v>47</v>
      </c>
      <c r="D10450" s="90">
        <v>44781</v>
      </c>
      <c r="AC10450" s="89">
        <v>177</v>
      </c>
      <c r="AI10450" s="89">
        <v>199.481348</v>
      </c>
    </row>
    <row r="10451" spans="1:35" s="89" customFormat="1" x14ac:dyDescent="0.45">
      <c r="A10451" s="89" t="s">
        <v>83</v>
      </c>
      <c r="B10451" s="89" t="s">
        <v>84</v>
      </c>
      <c r="C10451" s="89" t="s">
        <v>47</v>
      </c>
      <c r="D10451" s="90">
        <v>44782</v>
      </c>
      <c r="AC10451" s="89">
        <v>177</v>
      </c>
      <c r="AI10451" s="89">
        <v>199.481348</v>
      </c>
    </row>
    <row r="10452" spans="1:35" s="89" customFormat="1" x14ac:dyDescent="0.45">
      <c r="A10452" s="89" t="s">
        <v>83</v>
      </c>
      <c r="B10452" s="89" t="s">
        <v>84</v>
      </c>
      <c r="C10452" s="89" t="s">
        <v>47</v>
      </c>
      <c r="D10452" s="90">
        <v>44783</v>
      </c>
      <c r="AC10452" s="89">
        <v>177</v>
      </c>
      <c r="AI10452" s="89">
        <v>199.481348</v>
      </c>
    </row>
    <row r="10453" spans="1:35" s="89" customFormat="1" x14ac:dyDescent="0.45">
      <c r="A10453" s="89" t="s">
        <v>83</v>
      </c>
      <c r="B10453" s="89" t="s">
        <v>84</v>
      </c>
      <c r="C10453" s="89" t="s">
        <v>47</v>
      </c>
      <c r="D10453" s="90">
        <v>44784</v>
      </c>
      <c r="AC10453" s="89">
        <v>177</v>
      </c>
      <c r="AI10453" s="89">
        <v>199.481348</v>
      </c>
    </row>
    <row r="10454" spans="1:35" s="89" customFormat="1" x14ac:dyDescent="0.45">
      <c r="A10454" s="89" t="s">
        <v>83</v>
      </c>
      <c r="B10454" s="89" t="s">
        <v>84</v>
      </c>
      <c r="C10454" s="89" t="s">
        <v>47</v>
      </c>
      <c r="D10454" s="90">
        <v>44785</v>
      </c>
      <c r="AC10454" s="89">
        <v>177</v>
      </c>
      <c r="AI10454" s="89">
        <v>199.481348</v>
      </c>
    </row>
    <row r="10455" spans="1:35" s="89" customFormat="1" x14ac:dyDescent="0.45">
      <c r="A10455" s="89" t="s">
        <v>83</v>
      </c>
      <c r="B10455" s="89" t="s">
        <v>84</v>
      </c>
      <c r="C10455" s="89" t="s">
        <v>47</v>
      </c>
      <c r="D10455" s="90">
        <v>44786</v>
      </c>
      <c r="AC10455" s="89">
        <v>177</v>
      </c>
      <c r="AI10455" s="89">
        <v>199.481348</v>
      </c>
    </row>
    <row r="10456" spans="1:35" s="89" customFormat="1" x14ac:dyDescent="0.45">
      <c r="A10456" s="89" t="s">
        <v>83</v>
      </c>
      <c r="B10456" s="89" t="s">
        <v>84</v>
      </c>
      <c r="C10456" s="89" t="s">
        <v>47</v>
      </c>
      <c r="D10456" s="90">
        <v>44787</v>
      </c>
      <c r="AC10456" s="89">
        <v>177</v>
      </c>
      <c r="AI10456" s="89">
        <v>199.481348</v>
      </c>
    </row>
    <row r="10457" spans="1:35" s="89" customFormat="1" x14ac:dyDescent="0.45">
      <c r="A10457" s="89" t="s">
        <v>83</v>
      </c>
      <c r="B10457" s="89" t="s">
        <v>84</v>
      </c>
      <c r="C10457" s="89" t="s">
        <v>47</v>
      </c>
      <c r="D10457" s="90">
        <v>44788</v>
      </c>
      <c r="AC10457" s="89">
        <v>177</v>
      </c>
      <c r="AI10457" s="89">
        <v>199.481348</v>
      </c>
    </row>
    <row r="10458" spans="1:35" s="89" customFormat="1" x14ac:dyDescent="0.45">
      <c r="A10458" s="89" t="s">
        <v>83</v>
      </c>
      <c r="B10458" s="89" t="s">
        <v>84</v>
      </c>
      <c r="C10458" s="89" t="s">
        <v>47</v>
      </c>
      <c r="D10458" s="90">
        <v>44789</v>
      </c>
      <c r="AC10458" s="89">
        <v>177</v>
      </c>
      <c r="AI10458" s="89">
        <v>199.481348</v>
      </c>
    </row>
    <row r="10459" spans="1:35" s="89" customFormat="1" x14ac:dyDescent="0.45">
      <c r="A10459" s="89" t="s">
        <v>83</v>
      </c>
      <c r="B10459" s="89" t="s">
        <v>84</v>
      </c>
      <c r="C10459" s="89" t="s">
        <v>47</v>
      </c>
      <c r="D10459" s="90">
        <v>44790</v>
      </c>
      <c r="AC10459" s="89">
        <v>177</v>
      </c>
      <c r="AI10459" s="89">
        <v>199.481348</v>
      </c>
    </row>
    <row r="10460" spans="1:35" s="89" customFormat="1" x14ac:dyDescent="0.45">
      <c r="A10460" s="89" t="s">
        <v>83</v>
      </c>
      <c r="B10460" s="89" t="s">
        <v>84</v>
      </c>
      <c r="C10460" s="89" t="s">
        <v>47</v>
      </c>
      <c r="D10460" s="90">
        <v>44791</v>
      </c>
      <c r="AC10460" s="89">
        <v>177</v>
      </c>
      <c r="AI10460" s="89">
        <v>199.481348</v>
      </c>
    </row>
    <row r="10461" spans="1:35" s="89" customFormat="1" x14ac:dyDescent="0.45">
      <c r="A10461" s="89" t="s">
        <v>83</v>
      </c>
      <c r="B10461" s="89" t="s">
        <v>84</v>
      </c>
      <c r="C10461" s="89" t="s">
        <v>47</v>
      </c>
      <c r="D10461" s="90">
        <v>44792</v>
      </c>
      <c r="AC10461" s="89">
        <v>177</v>
      </c>
      <c r="AI10461" s="89">
        <v>199.481348</v>
      </c>
    </row>
    <row r="10462" spans="1:35" s="89" customFormat="1" x14ac:dyDescent="0.45">
      <c r="A10462" s="89" t="s">
        <v>83</v>
      </c>
      <c r="B10462" s="89" t="s">
        <v>84</v>
      </c>
      <c r="C10462" s="89" t="s">
        <v>47</v>
      </c>
      <c r="D10462" s="90">
        <v>44793</v>
      </c>
      <c r="AC10462" s="89">
        <v>177</v>
      </c>
      <c r="AI10462" s="89">
        <v>199.481348</v>
      </c>
    </row>
    <row r="10463" spans="1:35" s="89" customFormat="1" x14ac:dyDescent="0.45">
      <c r="A10463" s="89" t="s">
        <v>83</v>
      </c>
      <c r="B10463" s="89" t="s">
        <v>84</v>
      </c>
      <c r="C10463" s="89" t="s">
        <v>47</v>
      </c>
      <c r="D10463" s="90">
        <v>44794</v>
      </c>
      <c r="AC10463" s="89">
        <v>177</v>
      </c>
      <c r="AI10463" s="89">
        <v>199.481348</v>
      </c>
    </row>
    <row r="10464" spans="1:35" s="89" customFormat="1" x14ac:dyDescent="0.45">
      <c r="A10464" s="89" t="s">
        <v>83</v>
      </c>
      <c r="B10464" s="89" t="s">
        <v>84</v>
      </c>
      <c r="C10464" s="89" t="s">
        <v>47</v>
      </c>
      <c r="D10464" s="90">
        <v>44795</v>
      </c>
      <c r="AC10464" s="89">
        <v>177</v>
      </c>
      <c r="AI10464" s="89">
        <v>199.481348</v>
      </c>
    </row>
    <row r="10465" spans="1:35" s="89" customFormat="1" x14ac:dyDescent="0.45">
      <c r="A10465" s="89" t="s">
        <v>83</v>
      </c>
      <c r="B10465" s="89" t="s">
        <v>84</v>
      </c>
      <c r="C10465" s="89" t="s">
        <v>47</v>
      </c>
      <c r="D10465" s="90">
        <v>44796</v>
      </c>
      <c r="AC10465" s="89">
        <v>177</v>
      </c>
      <c r="AI10465" s="89">
        <v>199.481348</v>
      </c>
    </row>
    <row r="10466" spans="1:35" s="89" customFormat="1" x14ac:dyDescent="0.45">
      <c r="A10466" s="89" t="s">
        <v>83</v>
      </c>
      <c r="B10466" s="89" t="s">
        <v>84</v>
      </c>
      <c r="C10466" s="89" t="s">
        <v>47</v>
      </c>
      <c r="D10466" s="90">
        <v>44797</v>
      </c>
      <c r="AC10466" s="89">
        <v>177</v>
      </c>
      <c r="AI10466" s="89">
        <v>199.481348</v>
      </c>
    </row>
    <row r="10467" spans="1:35" s="89" customFormat="1" x14ac:dyDescent="0.45">
      <c r="A10467" s="89" t="s">
        <v>83</v>
      </c>
      <c r="B10467" s="89" t="s">
        <v>84</v>
      </c>
      <c r="C10467" s="89" t="s">
        <v>47</v>
      </c>
      <c r="D10467" s="90">
        <v>44798</v>
      </c>
      <c r="AC10467" s="89">
        <v>177</v>
      </c>
      <c r="AI10467" s="89">
        <v>199.481348</v>
      </c>
    </row>
    <row r="10468" spans="1:35" s="89" customFormat="1" x14ac:dyDescent="0.45">
      <c r="A10468" s="89" t="s">
        <v>83</v>
      </c>
      <c r="B10468" s="89" t="s">
        <v>84</v>
      </c>
      <c r="C10468" s="89" t="s">
        <v>47</v>
      </c>
      <c r="D10468" s="90">
        <v>44799</v>
      </c>
      <c r="AC10468" s="89">
        <v>177</v>
      </c>
      <c r="AI10468" s="89">
        <v>199.481348</v>
      </c>
    </row>
    <row r="10469" spans="1:35" s="89" customFormat="1" x14ac:dyDescent="0.45">
      <c r="A10469" s="89" t="s">
        <v>83</v>
      </c>
      <c r="B10469" s="89" t="s">
        <v>84</v>
      </c>
      <c r="C10469" s="89" t="s">
        <v>47</v>
      </c>
      <c r="D10469" s="90">
        <v>44800</v>
      </c>
      <c r="AC10469" s="89">
        <v>177</v>
      </c>
      <c r="AI10469" s="89">
        <v>199.481348</v>
      </c>
    </row>
    <row r="10470" spans="1:35" s="89" customFormat="1" x14ac:dyDescent="0.45">
      <c r="A10470" s="89" t="s">
        <v>83</v>
      </c>
      <c r="B10470" s="89" t="s">
        <v>84</v>
      </c>
      <c r="C10470" s="89" t="s">
        <v>47</v>
      </c>
      <c r="D10470" s="90">
        <v>44801</v>
      </c>
      <c r="AC10470" s="89">
        <v>177</v>
      </c>
      <c r="AI10470" s="89">
        <v>199.481348</v>
      </c>
    </row>
    <row r="10471" spans="1:35" s="89" customFormat="1" x14ac:dyDescent="0.45">
      <c r="A10471" s="89" t="s">
        <v>83</v>
      </c>
      <c r="B10471" s="89" t="s">
        <v>84</v>
      </c>
      <c r="C10471" s="89" t="s">
        <v>47</v>
      </c>
      <c r="D10471" s="90">
        <v>44802</v>
      </c>
      <c r="AC10471" s="89">
        <v>177</v>
      </c>
      <c r="AI10471" s="89">
        <v>199.481348</v>
      </c>
    </row>
    <row r="10472" spans="1:35" s="89" customFormat="1" x14ac:dyDescent="0.45">
      <c r="A10472" s="89" t="s">
        <v>83</v>
      </c>
      <c r="B10472" s="89" t="s">
        <v>84</v>
      </c>
      <c r="C10472" s="89" t="s">
        <v>47</v>
      </c>
      <c r="D10472" s="90">
        <v>44803</v>
      </c>
      <c r="AC10472" s="89">
        <v>177</v>
      </c>
      <c r="AI10472" s="89">
        <v>199.481348</v>
      </c>
    </row>
    <row r="10473" spans="1:35" s="89" customFormat="1" x14ac:dyDescent="0.45">
      <c r="A10473" s="89" t="s">
        <v>83</v>
      </c>
      <c r="B10473" s="89" t="s">
        <v>84</v>
      </c>
      <c r="C10473" s="89" t="s">
        <v>47</v>
      </c>
      <c r="D10473" s="90">
        <v>44804</v>
      </c>
      <c r="AC10473" s="89">
        <v>177</v>
      </c>
      <c r="AI10473" s="89">
        <v>199.481348</v>
      </c>
    </row>
    <row r="10474" spans="1:35" s="89" customFormat="1" x14ac:dyDescent="0.45">
      <c r="A10474" s="89" t="s">
        <v>83</v>
      </c>
      <c r="B10474" s="89" t="s">
        <v>84</v>
      </c>
      <c r="C10474" s="89" t="s">
        <v>47</v>
      </c>
      <c r="D10474" s="90">
        <v>44805</v>
      </c>
      <c r="AC10474" s="89">
        <v>177</v>
      </c>
      <c r="AI10474" s="89">
        <v>199.481348</v>
      </c>
    </row>
    <row r="10475" spans="1:35" s="89" customFormat="1" x14ac:dyDescent="0.45">
      <c r="A10475" s="89" t="s">
        <v>83</v>
      </c>
      <c r="B10475" s="89" t="s">
        <v>84</v>
      </c>
      <c r="C10475" s="89" t="s">
        <v>47</v>
      </c>
      <c r="D10475" s="90">
        <v>44806</v>
      </c>
      <c r="AC10475" s="89">
        <v>177</v>
      </c>
      <c r="AI10475" s="89">
        <v>199.481348</v>
      </c>
    </row>
    <row r="10476" spans="1:35" s="89" customFormat="1" x14ac:dyDescent="0.45">
      <c r="A10476" s="89" t="s">
        <v>83</v>
      </c>
      <c r="B10476" s="89" t="s">
        <v>84</v>
      </c>
      <c r="C10476" s="89" t="s">
        <v>47</v>
      </c>
      <c r="D10476" s="90">
        <v>44807</v>
      </c>
      <c r="AC10476" s="89">
        <v>177</v>
      </c>
      <c r="AI10476" s="89">
        <v>199.481348</v>
      </c>
    </row>
    <row r="10477" spans="1:35" s="89" customFormat="1" x14ac:dyDescent="0.45">
      <c r="A10477" s="89" t="s">
        <v>83</v>
      </c>
      <c r="B10477" s="89" t="s">
        <v>84</v>
      </c>
      <c r="C10477" s="89" t="s">
        <v>47</v>
      </c>
      <c r="D10477" s="90">
        <v>44808</v>
      </c>
      <c r="AC10477" s="89">
        <v>177</v>
      </c>
      <c r="AI10477" s="89">
        <v>199.481348</v>
      </c>
    </row>
    <row r="10478" spans="1:35" s="89" customFormat="1" x14ac:dyDescent="0.45">
      <c r="A10478" s="89" t="s">
        <v>83</v>
      </c>
      <c r="B10478" s="89" t="s">
        <v>84</v>
      </c>
      <c r="C10478" s="89" t="s">
        <v>47</v>
      </c>
      <c r="D10478" s="90">
        <v>44809</v>
      </c>
      <c r="AC10478" s="89">
        <v>177</v>
      </c>
      <c r="AI10478" s="89">
        <v>199.481348</v>
      </c>
    </row>
    <row r="10479" spans="1:35" s="89" customFormat="1" x14ac:dyDescent="0.45">
      <c r="A10479" s="89" t="s">
        <v>83</v>
      </c>
      <c r="B10479" s="89" t="s">
        <v>84</v>
      </c>
      <c r="C10479" s="89" t="s">
        <v>47</v>
      </c>
      <c r="D10479" s="90">
        <v>44810</v>
      </c>
      <c r="AC10479" s="89">
        <v>177</v>
      </c>
      <c r="AI10479" s="89">
        <v>199.481348</v>
      </c>
    </row>
    <row r="10480" spans="1:35" s="89" customFormat="1" x14ac:dyDescent="0.45">
      <c r="A10480" s="89" t="s">
        <v>83</v>
      </c>
      <c r="B10480" s="89" t="s">
        <v>84</v>
      </c>
      <c r="C10480" s="89" t="s">
        <v>47</v>
      </c>
      <c r="D10480" s="90">
        <v>44811</v>
      </c>
      <c r="AC10480" s="89">
        <v>177</v>
      </c>
      <c r="AI10480" s="89">
        <v>199.481348</v>
      </c>
    </row>
    <row r="10481" spans="1:35" s="89" customFormat="1" x14ac:dyDescent="0.45">
      <c r="A10481" s="89" t="s">
        <v>83</v>
      </c>
      <c r="B10481" s="89" t="s">
        <v>84</v>
      </c>
      <c r="C10481" s="89" t="s">
        <v>47</v>
      </c>
      <c r="D10481" s="90">
        <v>44812</v>
      </c>
      <c r="AC10481" s="89">
        <v>177</v>
      </c>
      <c r="AI10481" s="89">
        <v>199.481348</v>
      </c>
    </row>
    <row r="10482" spans="1:35" s="89" customFormat="1" x14ac:dyDescent="0.45">
      <c r="A10482" s="89" t="s">
        <v>83</v>
      </c>
      <c r="B10482" s="89" t="s">
        <v>84</v>
      </c>
      <c r="C10482" s="89" t="s">
        <v>47</v>
      </c>
      <c r="D10482" s="90">
        <v>44813</v>
      </c>
      <c r="AC10482" s="89">
        <v>177</v>
      </c>
      <c r="AI10482" s="89">
        <v>199.481348</v>
      </c>
    </row>
    <row r="10483" spans="1:35" s="89" customFormat="1" x14ac:dyDescent="0.45">
      <c r="A10483" s="89" t="s">
        <v>83</v>
      </c>
      <c r="B10483" s="89" t="s">
        <v>84</v>
      </c>
      <c r="C10483" s="89" t="s">
        <v>47</v>
      </c>
      <c r="D10483" s="90">
        <v>44814</v>
      </c>
      <c r="AC10483" s="89">
        <v>177</v>
      </c>
      <c r="AI10483" s="89">
        <v>199.481348</v>
      </c>
    </row>
    <row r="10484" spans="1:35" s="89" customFormat="1" x14ac:dyDescent="0.45">
      <c r="A10484" s="89" t="s">
        <v>83</v>
      </c>
      <c r="B10484" s="89" t="s">
        <v>84</v>
      </c>
      <c r="C10484" s="89" t="s">
        <v>47</v>
      </c>
      <c r="D10484" s="90">
        <v>44815</v>
      </c>
      <c r="AC10484" s="89">
        <v>177</v>
      </c>
      <c r="AI10484" s="89">
        <v>199.481348</v>
      </c>
    </row>
    <row r="10485" spans="1:35" s="89" customFormat="1" x14ac:dyDescent="0.45">
      <c r="A10485" s="89" t="s">
        <v>83</v>
      </c>
      <c r="B10485" s="89" t="s">
        <v>84</v>
      </c>
      <c r="C10485" s="89" t="s">
        <v>47</v>
      </c>
      <c r="D10485" s="90">
        <v>44816</v>
      </c>
      <c r="AC10485" s="89">
        <v>177</v>
      </c>
      <c r="AI10485" s="89">
        <v>199.481348</v>
      </c>
    </row>
    <row r="10486" spans="1:35" s="89" customFormat="1" x14ac:dyDescent="0.45">
      <c r="A10486" s="89" t="s">
        <v>83</v>
      </c>
      <c r="B10486" s="89" t="s">
        <v>84</v>
      </c>
      <c r="C10486" s="89" t="s">
        <v>47</v>
      </c>
      <c r="D10486" s="90">
        <v>44817</v>
      </c>
      <c r="AC10486" s="89">
        <v>177</v>
      </c>
      <c r="AI10486" s="89">
        <v>199.481348</v>
      </c>
    </row>
    <row r="10487" spans="1:35" s="89" customFormat="1" x14ac:dyDescent="0.45">
      <c r="A10487" s="89" t="s">
        <v>83</v>
      </c>
      <c r="B10487" s="89" t="s">
        <v>84</v>
      </c>
      <c r="C10487" s="89" t="s">
        <v>47</v>
      </c>
      <c r="D10487" s="90">
        <v>44818</v>
      </c>
      <c r="AC10487" s="89">
        <v>177</v>
      </c>
      <c r="AI10487" s="89">
        <v>199.481348</v>
      </c>
    </row>
    <row r="10488" spans="1:35" s="89" customFormat="1" x14ac:dyDescent="0.45">
      <c r="A10488" s="89" t="s">
        <v>83</v>
      </c>
      <c r="B10488" s="89" t="s">
        <v>84</v>
      </c>
      <c r="C10488" s="89" t="s">
        <v>47</v>
      </c>
      <c r="D10488" s="90">
        <v>44819</v>
      </c>
      <c r="AC10488" s="89">
        <v>177</v>
      </c>
      <c r="AI10488" s="89">
        <v>199.481348</v>
      </c>
    </row>
    <row r="10489" spans="1:35" s="89" customFormat="1" x14ac:dyDescent="0.45">
      <c r="A10489" s="89" t="s">
        <v>83</v>
      </c>
      <c r="B10489" s="89" t="s">
        <v>84</v>
      </c>
      <c r="C10489" s="89" t="s">
        <v>47</v>
      </c>
      <c r="D10489" s="90">
        <v>44820</v>
      </c>
      <c r="AC10489" s="89">
        <v>177</v>
      </c>
      <c r="AI10489" s="89">
        <v>199.481348</v>
      </c>
    </row>
    <row r="10490" spans="1:35" s="89" customFormat="1" x14ac:dyDescent="0.45">
      <c r="A10490" s="89" t="s">
        <v>83</v>
      </c>
      <c r="B10490" s="89" t="s">
        <v>84</v>
      </c>
      <c r="C10490" s="89" t="s">
        <v>47</v>
      </c>
      <c r="D10490" s="90">
        <v>44821</v>
      </c>
      <c r="AC10490" s="89">
        <v>177</v>
      </c>
      <c r="AI10490" s="89">
        <v>199.481348</v>
      </c>
    </row>
    <row r="10491" spans="1:35" s="89" customFormat="1" x14ac:dyDescent="0.45">
      <c r="A10491" s="89" t="s">
        <v>83</v>
      </c>
      <c r="B10491" s="89" t="s">
        <v>84</v>
      </c>
      <c r="C10491" s="89" t="s">
        <v>47</v>
      </c>
      <c r="D10491" s="90">
        <v>44822</v>
      </c>
      <c r="AC10491" s="89">
        <v>177</v>
      </c>
      <c r="AI10491" s="89">
        <v>199.481348</v>
      </c>
    </row>
    <row r="10492" spans="1:35" s="89" customFormat="1" x14ac:dyDescent="0.45">
      <c r="A10492" s="89" t="s">
        <v>83</v>
      </c>
      <c r="B10492" s="89" t="s">
        <v>84</v>
      </c>
      <c r="C10492" s="89" t="s">
        <v>47</v>
      </c>
      <c r="D10492" s="90">
        <v>44823</v>
      </c>
      <c r="AC10492" s="89">
        <v>177</v>
      </c>
      <c r="AI10492" s="89">
        <v>199.481348</v>
      </c>
    </row>
    <row r="10493" spans="1:35" s="89" customFormat="1" x14ac:dyDescent="0.45">
      <c r="A10493" s="89" t="s">
        <v>83</v>
      </c>
      <c r="B10493" s="89" t="s">
        <v>84</v>
      </c>
      <c r="C10493" s="89" t="s">
        <v>47</v>
      </c>
      <c r="D10493" s="90">
        <v>44824</v>
      </c>
      <c r="AC10493" s="89">
        <v>177</v>
      </c>
      <c r="AI10493" s="89">
        <v>199.481348</v>
      </c>
    </row>
    <row r="10494" spans="1:35" s="89" customFormat="1" x14ac:dyDescent="0.45">
      <c r="A10494" s="89" t="s">
        <v>83</v>
      </c>
      <c r="B10494" s="89" t="s">
        <v>84</v>
      </c>
      <c r="C10494" s="89" t="s">
        <v>47</v>
      </c>
      <c r="D10494" s="90">
        <v>44825</v>
      </c>
      <c r="AC10494" s="89">
        <v>177</v>
      </c>
      <c r="AI10494" s="89">
        <v>199.481348</v>
      </c>
    </row>
    <row r="10495" spans="1:35" s="89" customFormat="1" x14ac:dyDescent="0.45">
      <c r="A10495" s="89" t="s">
        <v>83</v>
      </c>
      <c r="B10495" s="89" t="s">
        <v>84</v>
      </c>
      <c r="C10495" s="89" t="s">
        <v>47</v>
      </c>
      <c r="D10495" s="90">
        <v>44826</v>
      </c>
      <c r="AC10495" s="89">
        <v>177</v>
      </c>
      <c r="AI10495" s="89">
        <v>199.481348</v>
      </c>
    </row>
    <row r="10496" spans="1:35" s="89" customFormat="1" x14ac:dyDescent="0.45">
      <c r="A10496" s="89" t="s">
        <v>83</v>
      </c>
      <c r="B10496" s="89" t="s">
        <v>84</v>
      </c>
      <c r="C10496" s="89" t="s">
        <v>47</v>
      </c>
      <c r="D10496" s="90">
        <v>44827</v>
      </c>
      <c r="AC10496" s="89">
        <v>177</v>
      </c>
      <c r="AI10496" s="89">
        <v>199.481348</v>
      </c>
    </row>
    <row r="10497" spans="1:35" s="89" customFormat="1" x14ac:dyDescent="0.45">
      <c r="A10497" s="89" t="s">
        <v>83</v>
      </c>
      <c r="B10497" s="89" t="s">
        <v>84</v>
      </c>
      <c r="C10497" s="89" t="s">
        <v>47</v>
      </c>
      <c r="D10497" s="90">
        <v>44828</v>
      </c>
      <c r="AC10497" s="89">
        <v>177</v>
      </c>
      <c r="AI10497" s="89">
        <v>199.481348</v>
      </c>
    </row>
    <row r="10498" spans="1:35" s="89" customFormat="1" x14ac:dyDescent="0.45">
      <c r="A10498" s="89" t="s">
        <v>83</v>
      </c>
      <c r="B10498" s="89" t="s">
        <v>84</v>
      </c>
      <c r="C10498" s="89" t="s">
        <v>47</v>
      </c>
      <c r="D10498" s="90">
        <v>44829</v>
      </c>
      <c r="AC10498" s="89">
        <v>177</v>
      </c>
      <c r="AI10498" s="89">
        <v>199.481348</v>
      </c>
    </row>
    <row r="10499" spans="1:35" s="89" customFormat="1" x14ac:dyDescent="0.45">
      <c r="A10499" s="89" t="s">
        <v>83</v>
      </c>
      <c r="B10499" s="89" t="s">
        <v>84</v>
      </c>
      <c r="C10499" s="89" t="s">
        <v>47</v>
      </c>
      <c r="D10499" s="90">
        <v>44830</v>
      </c>
      <c r="AC10499" s="89">
        <v>177</v>
      </c>
      <c r="AI10499" s="89">
        <v>199.481348</v>
      </c>
    </row>
    <row r="10500" spans="1:35" s="89" customFormat="1" x14ac:dyDescent="0.45">
      <c r="A10500" s="89" t="s">
        <v>83</v>
      </c>
      <c r="B10500" s="89" t="s">
        <v>84</v>
      </c>
      <c r="C10500" s="89" t="s">
        <v>47</v>
      </c>
      <c r="D10500" s="90">
        <v>44831</v>
      </c>
      <c r="AC10500" s="89">
        <v>177</v>
      </c>
      <c r="AI10500" s="89">
        <v>199.481348</v>
      </c>
    </row>
    <row r="10501" spans="1:35" s="89" customFormat="1" x14ac:dyDescent="0.45">
      <c r="A10501" s="89" t="s">
        <v>83</v>
      </c>
      <c r="B10501" s="89" t="s">
        <v>84</v>
      </c>
      <c r="C10501" s="89" t="s">
        <v>47</v>
      </c>
      <c r="D10501" s="90">
        <v>44832</v>
      </c>
      <c r="AC10501" s="89">
        <v>177</v>
      </c>
      <c r="AI10501" s="89">
        <v>199.481348</v>
      </c>
    </row>
    <row r="10502" spans="1:35" s="89" customFormat="1" x14ac:dyDescent="0.45">
      <c r="A10502" s="89" t="s">
        <v>83</v>
      </c>
      <c r="B10502" s="89" t="s">
        <v>84</v>
      </c>
      <c r="C10502" s="89" t="s">
        <v>47</v>
      </c>
      <c r="D10502" s="90">
        <v>44833</v>
      </c>
      <c r="AC10502" s="89">
        <v>177</v>
      </c>
      <c r="AI10502" s="89">
        <v>199.481348</v>
      </c>
    </row>
    <row r="10503" spans="1:35" s="89" customFormat="1" x14ac:dyDescent="0.45">
      <c r="A10503" s="89" t="s">
        <v>83</v>
      </c>
      <c r="B10503" s="89" t="s">
        <v>84</v>
      </c>
      <c r="C10503" s="89" t="s">
        <v>47</v>
      </c>
      <c r="D10503" s="90">
        <v>44834</v>
      </c>
      <c r="AC10503" s="89">
        <v>177</v>
      </c>
      <c r="AI10503" s="89">
        <v>199.481348</v>
      </c>
    </row>
    <row r="10504" spans="1:35" s="89" customFormat="1" x14ac:dyDescent="0.45">
      <c r="A10504" s="89" t="s">
        <v>83</v>
      </c>
      <c r="B10504" s="89" t="s">
        <v>84</v>
      </c>
      <c r="C10504" s="89" t="s">
        <v>47</v>
      </c>
      <c r="D10504" s="90">
        <v>44835</v>
      </c>
      <c r="AC10504" s="89">
        <v>177</v>
      </c>
      <c r="AI10504" s="89">
        <v>199.481348</v>
      </c>
    </row>
    <row r="10505" spans="1:35" s="89" customFormat="1" x14ac:dyDescent="0.45">
      <c r="A10505" s="89" t="s">
        <v>83</v>
      </c>
      <c r="B10505" s="89" t="s">
        <v>84</v>
      </c>
      <c r="C10505" s="89" t="s">
        <v>47</v>
      </c>
      <c r="D10505" s="90">
        <v>44836</v>
      </c>
      <c r="AC10505" s="89">
        <v>177</v>
      </c>
      <c r="AI10505" s="89">
        <v>199.481348</v>
      </c>
    </row>
    <row r="10506" spans="1:35" s="89" customFormat="1" x14ac:dyDescent="0.45">
      <c r="A10506" s="89" t="s">
        <v>83</v>
      </c>
      <c r="B10506" s="89" t="s">
        <v>84</v>
      </c>
      <c r="C10506" s="89" t="s">
        <v>47</v>
      </c>
      <c r="D10506" s="90">
        <v>44837</v>
      </c>
      <c r="AC10506" s="89">
        <v>177</v>
      </c>
      <c r="AI10506" s="89">
        <v>199.481348</v>
      </c>
    </row>
    <row r="10507" spans="1:35" s="89" customFormat="1" x14ac:dyDescent="0.45">
      <c r="A10507" s="89" t="s">
        <v>83</v>
      </c>
      <c r="B10507" s="89" t="s">
        <v>84</v>
      </c>
      <c r="C10507" s="89" t="s">
        <v>47</v>
      </c>
      <c r="D10507" s="90">
        <v>44838</v>
      </c>
      <c r="AC10507" s="89">
        <v>177</v>
      </c>
      <c r="AI10507" s="89">
        <v>199.481348</v>
      </c>
    </row>
    <row r="10508" spans="1:35" s="89" customFormat="1" x14ac:dyDescent="0.45">
      <c r="A10508" s="89" t="s">
        <v>83</v>
      </c>
      <c r="B10508" s="89" t="s">
        <v>84</v>
      </c>
      <c r="C10508" s="89" t="s">
        <v>47</v>
      </c>
      <c r="D10508" s="90">
        <v>44839</v>
      </c>
      <c r="AC10508" s="89">
        <v>177</v>
      </c>
      <c r="AI10508" s="89">
        <v>199.481348</v>
      </c>
    </row>
    <row r="10509" spans="1:35" s="89" customFormat="1" x14ac:dyDescent="0.45">
      <c r="A10509" s="89" t="s">
        <v>83</v>
      </c>
      <c r="B10509" s="89" t="s">
        <v>84</v>
      </c>
      <c r="C10509" s="89" t="s">
        <v>47</v>
      </c>
      <c r="D10509" s="90">
        <v>44840</v>
      </c>
      <c r="AC10509" s="89">
        <v>177</v>
      </c>
      <c r="AI10509" s="89">
        <v>199.481348</v>
      </c>
    </row>
    <row r="10510" spans="1:35" s="89" customFormat="1" x14ac:dyDescent="0.45">
      <c r="A10510" s="89" t="s">
        <v>83</v>
      </c>
      <c r="B10510" s="89" t="s">
        <v>84</v>
      </c>
      <c r="C10510" s="89" t="s">
        <v>47</v>
      </c>
      <c r="D10510" s="90">
        <v>44841</v>
      </c>
      <c r="AC10510" s="89">
        <v>177</v>
      </c>
      <c r="AI10510" s="89">
        <v>199.481348</v>
      </c>
    </row>
    <row r="10511" spans="1:35" s="89" customFormat="1" x14ac:dyDescent="0.45">
      <c r="A10511" s="89" t="s">
        <v>83</v>
      </c>
      <c r="B10511" s="89" t="s">
        <v>84</v>
      </c>
      <c r="C10511" s="89" t="s">
        <v>47</v>
      </c>
      <c r="D10511" s="90">
        <v>44842</v>
      </c>
      <c r="AC10511" s="89">
        <v>177</v>
      </c>
      <c r="AI10511" s="89">
        <v>199.481348</v>
      </c>
    </row>
    <row r="10512" spans="1:35" s="89" customFormat="1" x14ac:dyDescent="0.45">
      <c r="A10512" s="89" t="s">
        <v>83</v>
      </c>
      <c r="B10512" s="89" t="s">
        <v>84</v>
      </c>
      <c r="C10512" s="89" t="s">
        <v>47</v>
      </c>
      <c r="D10512" s="90">
        <v>44843</v>
      </c>
      <c r="AC10512" s="89">
        <v>177</v>
      </c>
      <c r="AI10512" s="89">
        <v>199.481348</v>
      </c>
    </row>
    <row r="10513" spans="1:35" s="89" customFormat="1" x14ac:dyDescent="0.45">
      <c r="A10513" s="89" t="s">
        <v>83</v>
      </c>
      <c r="B10513" s="89" t="s">
        <v>84</v>
      </c>
      <c r="C10513" s="89" t="s">
        <v>47</v>
      </c>
      <c r="D10513" s="90">
        <v>44844</v>
      </c>
      <c r="AC10513" s="89">
        <v>177</v>
      </c>
      <c r="AI10513" s="89">
        <v>199.481348</v>
      </c>
    </row>
    <row r="10514" spans="1:35" s="89" customFormat="1" x14ac:dyDescent="0.45">
      <c r="A10514" s="89" t="s">
        <v>83</v>
      </c>
      <c r="B10514" s="89" t="s">
        <v>84</v>
      </c>
      <c r="C10514" s="89" t="s">
        <v>47</v>
      </c>
      <c r="D10514" s="90">
        <v>44845</v>
      </c>
      <c r="AC10514" s="89">
        <v>177</v>
      </c>
      <c r="AI10514" s="89">
        <v>199.481348</v>
      </c>
    </row>
    <row r="10515" spans="1:35" s="89" customFormat="1" x14ac:dyDescent="0.45">
      <c r="A10515" s="89" t="s">
        <v>83</v>
      </c>
      <c r="B10515" s="89" t="s">
        <v>84</v>
      </c>
      <c r="C10515" s="89" t="s">
        <v>47</v>
      </c>
      <c r="D10515" s="90">
        <v>44846</v>
      </c>
      <c r="AC10515" s="89">
        <v>177</v>
      </c>
      <c r="AI10515" s="89">
        <v>199.481348</v>
      </c>
    </row>
    <row r="10516" spans="1:35" s="89" customFormat="1" x14ac:dyDescent="0.45">
      <c r="A10516" s="89" t="s">
        <v>83</v>
      </c>
      <c r="B10516" s="89" t="s">
        <v>84</v>
      </c>
      <c r="C10516" s="89" t="s">
        <v>47</v>
      </c>
      <c r="D10516" s="90">
        <v>44847</v>
      </c>
      <c r="AC10516" s="89">
        <v>177</v>
      </c>
      <c r="AI10516" s="89">
        <v>199.481348</v>
      </c>
    </row>
    <row r="10517" spans="1:35" s="89" customFormat="1" x14ac:dyDescent="0.45">
      <c r="A10517" s="89" t="s">
        <v>83</v>
      </c>
      <c r="B10517" s="89" t="s">
        <v>84</v>
      </c>
      <c r="C10517" s="89" t="s">
        <v>47</v>
      </c>
      <c r="D10517" s="90">
        <v>44848</v>
      </c>
      <c r="AC10517" s="89">
        <v>177</v>
      </c>
      <c r="AI10517" s="89">
        <v>199.481348</v>
      </c>
    </row>
    <row r="10518" spans="1:35" s="89" customFormat="1" x14ac:dyDescent="0.45">
      <c r="A10518" s="89" t="s">
        <v>83</v>
      </c>
      <c r="B10518" s="89" t="s">
        <v>84</v>
      </c>
      <c r="C10518" s="89" t="s">
        <v>47</v>
      </c>
      <c r="D10518" s="90">
        <v>44849</v>
      </c>
      <c r="AC10518" s="89">
        <v>177</v>
      </c>
      <c r="AI10518" s="89">
        <v>199.481348</v>
      </c>
    </row>
    <row r="10519" spans="1:35" s="89" customFormat="1" x14ac:dyDescent="0.45">
      <c r="A10519" s="89" t="s">
        <v>83</v>
      </c>
      <c r="B10519" s="89" t="s">
        <v>84</v>
      </c>
      <c r="C10519" s="89" t="s">
        <v>47</v>
      </c>
      <c r="D10519" s="90">
        <v>44850</v>
      </c>
      <c r="AC10519" s="89">
        <v>177</v>
      </c>
      <c r="AI10519" s="89">
        <v>199.481348</v>
      </c>
    </row>
    <row r="10520" spans="1:35" s="89" customFormat="1" x14ac:dyDescent="0.45">
      <c r="A10520" s="89" t="s">
        <v>83</v>
      </c>
      <c r="B10520" s="89" t="s">
        <v>84</v>
      </c>
      <c r="C10520" s="89" t="s">
        <v>47</v>
      </c>
      <c r="D10520" s="90">
        <v>44851</v>
      </c>
      <c r="AC10520" s="89">
        <v>177</v>
      </c>
      <c r="AI10520" s="89">
        <v>199.481348</v>
      </c>
    </row>
    <row r="10521" spans="1:35" s="89" customFormat="1" x14ac:dyDescent="0.45">
      <c r="A10521" s="89" t="s">
        <v>83</v>
      </c>
      <c r="B10521" s="89" t="s">
        <v>84</v>
      </c>
      <c r="C10521" s="89" t="s">
        <v>47</v>
      </c>
      <c r="D10521" s="90">
        <v>44852</v>
      </c>
      <c r="AC10521" s="89">
        <v>177</v>
      </c>
      <c r="AI10521" s="89">
        <v>199.481348</v>
      </c>
    </row>
    <row r="10522" spans="1:35" s="89" customFormat="1" x14ac:dyDescent="0.45">
      <c r="A10522" s="89" t="s">
        <v>83</v>
      </c>
      <c r="B10522" s="89" t="s">
        <v>84</v>
      </c>
      <c r="C10522" s="89" t="s">
        <v>47</v>
      </c>
      <c r="D10522" s="90">
        <v>44853</v>
      </c>
      <c r="AC10522" s="89">
        <v>177</v>
      </c>
      <c r="AI10522" s="89">
        <v>199.481348</v>
      </c>
    </row>
    <row r="10523" spans="1:35" s="89" customFormat="1" x14ac:dyDescent="0.45">
      <c r="A10523" s="89" t="s">
        <v>83</v>
      </c>
      <c r="B10523" s="89" t="s">
        <v>84</v>
      </c>
      <c r="C10523" s="89" t="s">
        <v>47</v>
      </c>
      <c r="D10523" s="90">
        <v>44854</v>
      </c>
      <c r="AC10523" s="89">
        <v>177</v>
      </c>
      <c r="AI10523" s="89">
        <v>199.481348</v>
      </c>
    </row>
    <row r="10524" spans="1:35" s="89" customFormat="1" x14ac:dyDescent="0.45">
      <c r="A10524" s="89" t="s">
        <v>83</v>
      </c>
      <c r="B10524" s="89" t="s">
        <v>84</v>
      </c>
      <c r="C10524" s="89" t="s">
        <v>47</v>
      </c>
      <c r="D10524" s="90">
        <v>44855</v>
      </c>
      <c r="AC10524" s="89">
        <v>177</v>
      </c>
      <c r="AI10524" s="89">
        <v>199.481348</v>
      </c>
    </row>
    <row r="10525" spans="1:35" s="89" customFormat="1" x14ac:dyDescent="0.45">
      <c r="A10525" s="89" t="s">
        <v>83</v>
      </c>
      <c r="B10525" s="89" t="s">
        <v>84</v>
      </c>
      <c r="C10525" s="89" t="s">
        <v>47</v>
      </c>
      <c r="D10525" s="90">
        <v>44856</v>
      </c>
      <c r="AC10525" s="89">
        <v>177</v>
      </c>
      <c r="AI10525" s="89">
        <v>199.481348</v>
      </c>
    </row>
    <row r="10526" spans="1:35" s="89" customFormat="1" x14ac:dyDescent="0.45">
      <c r="A10526" s="89" t="s">
        <v>83</v>
      </c>
      <c r="B10526" s="89" t="s">
        <v>84</v>
      </c>
      <c r="C10526" s="89" t="s">
        <v>47</v>
      </c>
      <c r="D10526" s="90">
        <v>44857</v>
      </c>
      <c r="AC10526" s="89">
        <v>177</v>
      </c>
      <c r="AI10526" s="89">
        <v>199.481348</v>
      </c>
    </row>
    <row r="10527" spans="1:35" s="89" customFormat="1" x14ac:dyDescent="0.45">
      <c r="A10527" s="89" t="s">
        <v>83</v>
      </c>
      <c r="B10527" s="89" t="s">
        <v>84</v>
      </c>
      <c r="C10527" s="89" t="s">
        <v>47</v>
      </c>
      <c r="D10527" s="90">
        <v>44858</v>
      </c>
      <c r="AC10527" s="89">
        <v>177</v>
      </c>
      <c r="AI10527" s="89">
        <v>199.481348</v>
      </c>
    </row>
    <row r="10528" spans="1:35" s="89" customFormat="1" x14ac:dyDescent="0.45">
      <c r="A10528" s="89" t="s">
        <v>83</v>
      </c>
      <c r="B10528" s="89" t="s">
        <v>84</v>
      </c>
      <c r="C10528" s="89" t="s">
        <v>47</v>
      </c>
      <c r="D10528" s="90">
        <v>44859</v>
      </c>
      <c r="AC10528" s="89">
        <v>177</v>
      </c>
      <c r="AI10528" s="89">
        <v>199.481348</v>
      </c>
    </row>
    <row r="10529" spans="1:35" s="89" customFormat="1" x14ac:dyDescent="0.45">
      <c r="A10529" s="89" t="s">
        <v>83</v>
      </c>
      <c r="B10529" s="89" t="s">
        <v>84</v>
      </c>
      <c r="C10529" s="89" t="s">
        <v>47</v>
      </c>
      <c r="D10529" s="90">
        <v>44860</v>
      </c>
      <c r="AC10529" s="89">
        <v>177</v>
      </c>
      <c r="AI10529" s="89">
        <v>199.481348</v>
      </c>
    </row>
    <row r="10530" spans="1:35" s="89" customFormat="1" x14ac:dyDescent="0.45">
      <c r="A10530" s="89" t="s">
        <v>83</v>
      </c>
      <c r="B10530" s="89" t="s">
        <v>84</v>
      </c>
      <c r="C10530" s="89" t="s">
        <v>47</v>
      </c>
      <c r="D10530" s="90">
        <v>44861</v>
      </c>
      <c r="AC10530" s="89">
        <v>177</v>
      </c>
      <c r="AI10530" s="89">
        <v>199.481348</v>
      </c>
    </row>
    <row r="10531" spans="1:35" s="89" customFormat="1" x14ac:dyDescent="0.45">
      <c r="A10531" s="89" t="s">
        <v>83</v>
      </c>
      <c r="B10531" s="89" t="s">
        <v>84</v>
      </c>
      <c r="C10531" s="89" t="s">
        <v>47</v>
      </c>
      <c r="D10531" s="90">
        <v>44862</v>
      </c>
      <c r="AC10531" s="89">
        <v>177</v>
      </c>
      <c r="AI10531" s="89">
        <v>199.481348</v>
      </c>
    </row>
    <row r="10532" spans="1:35" s="89" customFormat="1" x14ac:dyDescent="0.45">
      <c r="A10532" s="89" t="s">
        <v>83</v>
      </c>
      <c r="B10532" s="89" t="s">
        <v>84</v>
      </c>
      <c r="C10532" s="89" t="s">
        <v>47</v>
      </c>
      <c r="D10532" s="90">
        <v>44863</v>
      </c>
      <c r="AC10532" s="89">
        <v>177</v>
      </c>
      <c r="AI10532" s="89">
        <v>207.79307080000001</v>
      </c>
    </row>
    <row r="10533" spans="1:35" s="89" customFormat="1" x14ac:dyDescent="0.45">
      <c r="A10533" s="89" t="s">
        <v>83</v>
      </c>
      <c r="B10533" s="89" t="s">
        <v>84</v>
      </c>
      <c r="C10533" s="89" t="s">
        <v>47</v>
      </c>
      <c r="D10533" s="90">
        <v>44864</v>
      </c>
      <c r="AC10533" s="89">
        <v>177</v>
      </c>
      <c r="AI10533" s="89">
        <v>199.481348</v>
      </c>
    </row>
    <row r="10534" spans="1:35" s="89" customFormat="1" x14ac:dyDescent="0.45">
      <c r="A10534" s="89" t="s">
        <v>83</v>
      </c>
      <c r="B10534" s="89" t="s">
        <v>84</v>
      </c>
      <c r="C10534" s="89" t="s">
        <v>47</v>
      </c>
      <c r="D10534" s="90">
        <v>44865</v>
      </c>
      <c r="AC10534" s="89">
        <v>177</v>
      </c>
      <c r="AI10534" s="89">
        <v>199.481348</v>
      </c>
    </row>
    <row r="10535" spans="1:35" s="89" customFormat="1" x14ac:dyDescent="0.45">
      <c r="A10535" s="89" t="s">
        <v>83</v>
      </c>
      <c r="B10535" s="89" t="s">
        <v>84</v>
      </c>
      <c r="C10535" s="89" t="s">
        <v>47</v>
      </c>
      <c r="D10535" s="90">
        <v>44866</v>
      </c>
      <c r="AC10535" s="89">
        <v>177</v>
      </c>
      <c r="AI10535" s="89">
        <v>199.481348</v>
      </c>
    </row>
    <row r="10536" spans="1:35" s="89" customFormat="1" x14ac:dyDescent="0.45">
      <c r="A10536" s="89" t="s">
        <v>83</v>
      </c>
      <c r="B10536" s="89" t="s">
        <v>84</v>
      </c>
      <c r="C10536" s="89" t="s">
        <v>47</v>
      </c>
      <c r="D10536" s="90">
        <v>44867</v>
      </c>
      <c r="AC10536" s="89">
        <v>177</v>
      </c>
      <c r="AI10536" s="89">
        <v>199.481348</v>
      </c>
    </row>
    <row r="10537" spans="1:35" s="89" customFormat="1" x14ac:dyDescent="0.45">
      <c r="A10537" s="89" t="s">
        <v>83</v>
      </c>
      <c r="B10537" s="89" t="s">
        <v>84</v>
      </c>
      <c r="C10537" s="89" t="s">
        <v>47</v>
      </c>
      <c r="D10537" s="90">
        <v>44868</v>
      </c>
      <c r="AC10537" s="89">
        <v>177</v>
      </c>
      <c r="AI10537" s="89">
        <v>199.481348</v>
      </c>
    </row>
    <row r="10538" spans="1:35" s="89" customFormat="1" x14ac:dyDescent="0.45">
      <c r="A10538" s="89" t="s">
        <v>83</v>
      </c>
      <c r="B10538" s="89" t="s">
        <v>84</v>
      </c>
      <c r="C10538" s="89" t="s">
        <v>47</v>
      </c>
      <c r="D10538" s="90">
        <v>44869</v>
      </c>
      <c r="AC10538" s="89">
        <v>177</v>
      </c>
      <c r="AI10538" s="89">
        <v>199.481348</v>
      </c>
    </row>
    <row r="10539" spans="1:35" s="89" customFormat="1" x14ac:dyDescent="0.45">
      <c r="A10539" s="89" t="s">
        <v>83</v>
      </c>
      <c r="B10539" s="89" t="s">
        <v>84</v>
      </c>
      <c r="C10539" s="89" t="s">
        <v>47</v>
      </c>
      <c r="D10539" s="90">
        <v>44870</v>
      </c>
      <c r="AC10539" s="89">
        <v>177</v>
      </c>
      <c r="AI10539" s="89">
        <v>199.481348</v>
      </c>
    </row>
    <row r="10540" spans="1:35" s="89" customFormat="1" x14ac:dyDescent="0.45">
      <c r="A10540" s="89" t="s">
        <v>83</v>
      </c>
      <c r="B10540" s="89" t="s">
        <v>84</v>
      </c>
      <c r="C10540" s="89" t="s">
        <v>47</v>
      </c>
      <c r="D10540" s="90">
        <v>44871</v>
      </c>
      <c r="AC10540" s="89">
        <v>177</v>
      </c>
      <c r="AI10540" s="89">
        <v>199.481348</v>
      </c>
    </row>
    <row r="10541" spans="1:35" s="89" customFormat="1" x14ac:dyDescent="0.45">
      <c r="A10541" s="89" t="s">
        <v>83</v>
      </c>
      <c r="B10541" s="89" t="s">
        <v>84</v>
      </c>
      <c r="C10541" s="89" t="s">
        <v>47</v>
      </c>
      <c r="D10541" s="90">
        <v>44872</v>
      </c>
      <c r="AC10541" s="89">
        <v>177</v>
      </c>
      <c r="AI10541" s="89">
        <v>199.481348</v>
      </c>
    </row>
    <row r="10542" spans="1:35" s="89" customFormat="1" x14ac:dyDescent="0.45">
      <c r="A10542" s="89" t="s">
        <v>83</v>
      </c>
      <c r="B10542" s="89" t="s">
        <v>84</v>
      </c>
      <c r="C10542" s="89" t="s">
        <v>47</v>
      </c>
      <c r="D10542" s="90">
        <v>44873</v>
      </c>
      <c r="AC10542" s="89">
        <v>177</v>
      </c>
      <c r="AI10542" s="89">
        <v>199.481348</v>
      </c>
    </row>
    <row r="10543" spans="1:35" s="89" customFormat="1" x14ac:dyDescent="0.45">
      <c r="A10543" s="89" t="s">
        <v>83</v>
      </c>
      <c r="B10543" s="89" t="s">
        <v>84</v>
      </c>
      <c r="C10543" s="89" t="s">
        <v>47</v>
      </c>
      <c r="D10543" s="90">
        <v>44874</v>
      </c>
      <c r="AC10543" s="89">
        <v>177</v>
      </c>
      <c r="AI10543" s="89">
        <v>199.481348</v>
      </c>
    </row>
    <row r="10544" spans="1:35" s="89" customFormat="1" x14ac:dyDescent="0.45">
      <c r="A10544" s="89" t="s">
        <v>83</v>
      </c>
      <c r="B10544" s="89" t="s">
        <v>84</v>
      </c>
      <c r="C10544" s="89" t="s">
        <v>47</v>
      </c>
      <c r="D10544" s="90">
        <v>44875</v>
      </c>
      <c r="AC10544" s="89">
        <v>177</v>
      </c>
      <c r="AI10544" s="89">
        <v>199.481348</v>
      </c>
    </row>
    <row r="10545" spans="1:35" s="89" customFormat="1" x14ac:dyDescent="0.45">
      <c r="A10545" s="89" t="s">
        <v>83</v>
      </c>
      <c r="B10545" s="89" t="s">
        <v>84</v>
      </c>
      <c r="C10545" s="89" t="s">
        <v>47</v>
      </c>
      <c r="D10545" s="90">
        <v>44876</v>
      </c>
      <c r="AC10545" s="89">
        <v>177</v>
      </c>
      <c r="AI10545" s="89">
        <v>199.481348</v>
      </c>
    </row>
    <row r="10546" spans="1:35" s="89" customFormat="1" x14ac:dyDescent="0.45">
      <c r="A10546" s="89" t="s">
        <v>83</v>
      </c>
      <c r="B10546" s="89" t="s">
        <v>84</v>
      </c>
      <c r="C10546" s="89" t="s">
        <v>47</v>
      </c>
      <c r="D10546" s="90">
        <v>44877</v>
      </c>
      <c r="AC10546" s="89">
        <v>177</v>
      </c>
      <c r="AI10546" s="89">
        <v>199.481348</v>
      </c>
    </row>
    <row r="10547" spans="1:35" s="89" customFormat="1" x14ac:dyDescent="0.45">
      <c r="A10547" s="89" t="s">
        <v>83</v>
      </c>
      <c r="B10547" s="89" t="s">
        <v>84</v>
      </c>
      <c r="C10547" s="89" t="s">
        <v>47</v>
      </c>
      <c r="D10547" s="90">
        <v>44878</v>
      </c>
      <c r="AC10547" s="89">
        <v>177</v>
      </c>
      <c r="AI10547" s="89">
        <v>199.481348</v>
      </c>
    </row>
    <row r="10548" spans="1:35" s="89" customFormat="1" x14ac:dyDescent="0.45">
      <c r="A10548" s="89" t="s">
        <v>83</v>
      </c>
      <c r="B10548" s="89" t="s">
        <v>84</v>
      </c>
      <c r="C10548" s="89" t="s">
        <v>47</v>
      </c>
      <c r="D10548" s="90">
        <v>44879</v>
      </c>
      <c r="AC10548" s="89">
        <v>177</v>
      </c>
      <c r="AI10548" s="89">
        <v>199.481348</v>
      </c>
    </row>
    <row r="10549" spans="1:35" s="89" customFormat="1" x14ac:dyDescent="0.45">
      <c r="A10549" s="89" t="s">
        <v>83</v>
      </c>
      <c r="B10549" s="89" t="s">
        <v>84</v>
      </c>
      <c r="C10549" s="89" t="s">
        <v>47</v>
      </c>
      <c r="D10549" s="90">
        <v>44880</v>
      </c>
      <c r="AC10549" s="89">
        <v>177</v>
      </c>
      <c r="AI10549" s="89">
        <v>199.481348</v>
      </c>
    </row>
    <row r="10550" spans="1:35" s="89" customFormat="1" x14ac:dyDescent="0.45">
      <c r="A10550" s="89" t="s">
        <v>83</v>
      </c>
      <c r="B10550" s="89" t="s">
        <v>84</v>
      </c>
      <c r="C10550" s="89" t="s">
        <v>47</v>
      </c>
      <c r="D10550" s="90">
        <v>44881</v>
      </c>
      <c r="AC10550" s="89">
        <v>177</v>
      </c>
      <c r="AI10550" s="89">
        <v>199.481348</v>
      </c>
    </row>
    <row r="10551" spans="1:35" s="89" customFormat="1" x14ac:dyDescent="0.45">
      <c r="A10551" s="89" t="s">
        <v>83</v>
      </c>
      <c r="B10551" s="89" t="s">
        <v>84</v>
      </c>
      <c r="C10551" s="89" t="s">
        <v>47</v>
      </c>
      <c r="D10551" s="90">
        <v>44882</v>
      </c>
      <c r="AC10551" s="89">
        <v>177</v>
      </c>
      <c r="AI10551" s="89">
        <v>199.481348</v>
      </c>
    </row>
    <row r="10552" spans="1:35" s="89" customFormat="1" x14ac:dyDescent="0.45">
      <c r="A10552" s="89" t="s">
        <v>83</v>
      </c>
      <c r="B10552" s="89" t="s">
        <v>84</v>
      </c>
      <c r="C10552" s="89" t="s">
        <v>47</v>
      </c>
      <c r="D10552" s="90">
        <v>44883</v>
      </c>
      <c r="AC10552" s="89">
        <v>177</v>
      </c>
      <c r="AI10552" s="89">
        <v>199.481348</v>
      </c>
    </row>
    <row r="10553" spans="1:35" s="89" customFormat="1" x14ac:dyDescent="0.45">
      <c r="A10553" s="89" t="s">
        <v>83</v>
      </c>
      <c r="B10553" s="89" t="s">
        <v>84</v>
      </c>
      <c r="C10553" s="89" t="s">
        <v>47</v>
      </c>
      <c r="D10553" s="90">
        <v>44884</v>
      </c>
      <c r="AC10553" s="89">
        <v>177</v>
      </c>
      <c r="AI10553" s="89">
        <v>199.481348</v>
      </c>
    </row>
    <row r="10554" spans="1:35" s="89" customFormat="1" x14ac:dyDescent="0.45">
      <c r="A10554" s="89" t="s">
        <v>83</v>
      </c>
      <c r="B10554" s="89" t="s">
        <v>84</v>
      </c>
      <c r="C10554" s="89" t="s">
        <v>47</v>
      </c>
      <c r="D10554" s="90">
        <v>44885</v>
      </c>
      <c r="AC10554" s="89">
        <v>177</v>
      </c>
      <c r="AI10554" s="89">
        <v>199.481348</v>
      </c>
    </row>
    <row r="10555" spans="1:35" s="89" customFormat="1" x14ac:dyDescent="0.45">
      <c r="A10555" s="89" t="s">
        <v>83</v>
      </c>
      <c r="B10555" s="89" t="s">
        <v>84</v>
      </c>
      <c r="C10555" s="89" t="s">
        <v>47</v>
      </c>
      <c r="D10555" s="90">
        <v>44886</v>
      </c>
      <c r="AC10555" s="89">
        <v>177</v>
      </c>
      <c r="AI10555" s="89">
        <v>199.481348</v>
      </c>
    </row>
    <row r="10556" spans="1:35" s="89" customFormat="1" x14ac:dyDescent="0.45">
      <c r="A10556" s="89" t="s">
        <v>83</v>
      </c>
      <c r="B10556" s="89" t="s">
        <v>84</v>
      </c>
      <c r="C10556" s="89" t="s">
        <v>47</v>
      </c>
      <c r="D10556" s="90">
        <v>44887</v>
      </c>
      <c r="AC10556" s="89">
        <v>177</v>
      </c>
      <c r="AI10556" s="89">
        <v>199.481348</v>
      </c>
    </row>
    <row r="10557" spans="1:35" s="89" customFormat="1" x14ac:dyDescent="0.45">
      <c r="A10557" s="89" t="s">
        <v>83</v>
      </c>
      <c r="B10557" s="89" t="s">
        <v>84</v>
      </c>
      <c r="C10557" s="89" t="s">
        <v>47</v>
      </c>
      <c r="D10557" s="90">
        <v>44888</v>
      </c>
      <c r="AC10557" s="89">
        <v>177</v>
      </c>
      <c r="AI10557" s="89">
        <v>199.481348</v>
      </c>
    </row>
    <row r="10558" spans="1:35" s="89" customFormat="1" x14ac:dyDescent="0.45">
      <c r="A10558" s="89" t="s">
        <v>83</v>
      </c>
      <c r="B10558" s="89" t="s">
        <v>84</v>
      </c>
      <c r="C10558" s="89" t="s">
        <v>47</v>
      </c>
      <c r="D10558" s="90">
        <v>44889</v>
      </c>
      <c r="AC10558" s="89">
        <v>177</v>
      </c>
      <c r="AI10558" s="89">
        <v>199.481348</v>
      </c>
    </row>
    <row r="10559" spans="1:35" s="89" customFormat="1" x14ac:dyDescent="0.45">
      <c r="A10559" s="89" t="s">
        <v>83</v>
      </c>
      <c r="B10559" s="89" t="s">
        <v>84</v>
      </c>
      <c r="C10559" s="89" t="s">
        <v>47</v>
      </c>
      <c r="D10559" s="90">
        <v>44890</v>
      </c>
      <c r="AC10559" s="89">
        <v>177</v>
      </c>
      <c r="AI10559" s="89">
        <v>199.481348</v>
      </c>
    </row>
    <row r="10560" spans="1:35" s="89" customFormat="1" x14ac:dyDescent="0.45">
      <c r="A10560" s="89" t="s">
        <v>83</v>
      </c>
      <c r="B10560" s="89" t="s">
        <v>84</v>
      </c>
      <c r="C10560" s="89" t="s">
        <v>47</v>
      </c>
      <c r="D10560" s="90">
        <v>44891</v>
      </c>
      <c r="AC10560" s="89">
        <v>177</v>
      </c>
      <c r="AI10560" s="89">
        <v>199.481348</v>
      </c>
    </row>
    <row r="10561" spans="1:35" s="89" customFormat="1" x14ac:dyDescent="0.45">
      <c r="A10561" s="89" t="s">
        <v>83</v>
      </c>
      <c r="B10561" s="89" t="s">
        <v>84</v>
      </c>
      <c r="C10561" s="89" t="s">
        <v>47</v>
      </c>
      <c r="D10561" s="90">
        <v>44892</v>
      </c>
      <c r="AC10561" s="89">
        <v>177</v>
      </c>
      <c r="AI10561" s="89">
        <v>199.481348</v>
      </c>
    </row>
    <row r="10562" spans="1:35" s="89" customFormat="1" x14ac:dyDescent="0.45">
      <c r="A10562" s="89" t="s">
        <v>83</v>
      </c>
      <c r="B10562" s="89" t="s">
        <v>84</v>
      </c>
      <c r="C10562" s="89" t="s">
        <v>47</v>
      </c>
      <c r="D10562" s="90">
        <v>44893</v>
      </c>
      <c r="AC10562" s="89">
        <v>177</v>
      </c>
      <c r="AI10562" s="89">
        <v>199.481348</v>
      </c>
    </row>
    <row r="10563" spans="1:35" s="89" customFormat="1" x14ac:dyDescent="0.45">
      <c r="A10563" s="89" t="s">
        <v>83</v>
      </c>
      <c r="B10563" s="89" t="s">
        <v>84</v>
      </c>
      <c r="C10563" s="89" t="s">
        <v>47</v>
      </c>
      <c r="D10563" s="90">
        <v>44894</v>
      </c>
      <c r="AC10563" s="89">
        <v>177</v>
      </c>
      <c r="AI10563" s="89">
        <v>199.481348</v>
      </c>
    </row>
    <row r="10564" spans="1:35" s="89" customFormat="1" x14ac:dyDescent="0.45">
      <c r="A10564" s="89" t="s">
        <v>83</v>
      </c>
      <c r="B10564" s="89" t="s">
        <v>84</v>
      </c>
      <c r="C10564" s="89" t="s">
        <v>47</v>
      </c>
      <c r="D10564" s="90">
        <v>44895</v>
      </c>
      <c r="AC10564" s="89">
        <v>177</v>
      </c>
      <c r="AI10564" s="89">
        <v>199.481348</v>
      </c>
    </row>
    <row r="10565" spans="1:35" s="89" customFormat="1" x14ac:dyDescent="0.45">
      <c r="A10565" s="89" t="s">
        <v>83</v>
      </c>
      <c r="B10565" s="89" t="s">
        <v>84</v>
      </c>
      <c r="C10565" s="89" t="s">
        <v>47</v>
      </c>
      <c r="D10565" s="90">
        <v>44896</v>
      </c>
      <c r="AC10565" s="89">
        <v>177</v>
      </c>
      <c r="AI10565" s="89">
        <v>199.481348</v>
      </c>
    </row>
    <row r="10566" spans="1:35" s="89" customFormat="1" x14ac:dyDescent="0.45">
      <c r="A10566" s="89" t="s">
        <v>83</v>
      </c>
      <c r="B10566" s="89" t="s">
        <v>84</v>
      </c>
      <c r="C10566" s="89" t="s">
        <v>47</v>
      </c>
      <c r="D10566" s="90">
        <v>44897</v>
      </c>
      <c r="AC10566" s="89">
        <v>177</v>
      </c>
      <c r="AI10566" s="89">
        <v>199.481348</v>
      </c>
    </row>
    <row r="10567" spans="1:35" s="89" customFormat="1" x14ac:dyDescent="0.45">
      <c r="A10567" s="89" t="s">
        <v>83</v>
      </c>
      <c r="B10567" s="89" t="s">
        <v>84</v>
      </c>
      <c r="C10567" s="89" t="s">
        <v>47</v>
      </c>
      <c r="D10567" s="90">
        <v>44898</v>
      </c>
      <c r="AC10567" s="89">
        <v>177</v>
      </c>
      <c r="AI10567" s="89">
        <v>199.481348</v>
      </c>
    </row>
    <row r="10568" spans="1:35" s="89" customFormat="1" x14ac:dyDescent="0.45">
      <c r="A10568" s="89" t="s">
        <v>83</v>
      </c>
      <c r="B10568" s="89" t="s">
        <v>84</v>
      </c>
      <c r="C10568" s="89" t="s">
        <v>47</v>
      </c>
      <c r="D10568" s="90">
        <v>44899</v>
      </c>
      <c r="AC10568" s="89">
        <v>177</v>
      </c>
      <c r="AI10568" s="89">
        <v>199.481348</v>
      </c>
    </row>
    <row r="10569" spans="1:35" s="89" customFormat="1" x14ac:dyDescent="0.45">
      <c r="A10569" s="89" t="s">
        <v>83</v>
      </c>
      <c r="B10569" s="89" t="s">
        <v>84</v>
      </c>
      <c r="C10569" s="89" t="s">
        <v>47</v>
      </c>
      <c r="D10569" s="90">
        <v>44900</v>
      </c>
      <c r="AC10569" s="89">
        <v>177</v>
      </c>
      <c r="AI10569" s="89">
        <v>199.481348</v>
      </c>
    </row>
    <row r="10570" spans="1:35" s="89" customFormat="1" x14ac:dyDescent="0.45">
      <c r="A10570" s="89" t="s">
        <v>83</v>
      </c>
      <c r="B10570" s="89" t="s">
        <v>84</v>
      </c>
      <c r="C10570" s="89" t="s">
        <v>47</v>
      </c>
      <c r="D10570" s="90">
        <v>44901</v>
      </c>
      <c r="AC10570" s="89">
        <v>177</v>
      </c>
      <c r="AI10570" s="89">
        <v>199.481348</v>
      </c>
    </row>
    <row r="10571" spans="1:35" s="89" customFormat="1" x14ac:dyDescent="0.45">
      <c r="A10571" s="89" t="s">
        <v>83</v>
      </c>
      <c r="B10571" s="89" t="s">
        <v>84</v>
      </c>
      <c r="C10571" s="89" t="s">
        <v>47</v>
      </c>
      <c r="D10571" s="90">
        <v>44902</v>
      </c>
      <c r="AC10571" s="89">
        <v>177</v>
      </c>
      <c r="AI10571" s="89">
        <v>199.481348</v>
      </c>
    </row>
    <row r="10572" spans="1:35" s="89" customFormat="1" x14ac:dyDescent="0.45">
      <c r="A10572" s="89" t="s">
        <v>83</v>
      </c>
      <c r="B10572" s="89" t="s">
        <v>84</v>
      </c>
      <c r="C10572" s="89" t="s">
        <v>47</v>
      </c>
      <c r="D10572" s="90">
        <v>44903</v>
      </c>
      <c r="AC10572" s="89">
        <v>177</v>
      </c>
      <c r="AI10572" s="89">
        <v>199.481348</v>
      </c>
    </row>
    <row r="10573" spans="1:35" s="89" customFormat="1" x14ac:dyDescent="0.45">
      <c r="A10573" s="89" t="s">
        <v>83</v>
      </c>
      <c r="B10573" s="89" t="s">
        <v>84</v>
      </c>
      <c r="C10573" s="89" t="s">
        <v>47</v>
      </c>
      <c r="D10573" s="90">
        <v>44904</v>
      </c>
      <c r="AC10573" s="89">
        <v>177</v>
      </c>
      <c r="AI10573" s="89">
        <v>199.481348</v>
      </c>
    </row>
    <row r="10574" spans="1:35" s="89" customFormat="1" x14ac:dyDescent="0.45">
      <c r="A10574" s="89" t="s">
        <v>83</v>
      </c>
      <c r="B10574" s="89" t="s">
        <v>84</v>
      </c>
      <c r="C10574" s="89" t="s">
        <v>47</v>
      </c>
      <c r="D10574" s="90">
        <v>44905</v>
      </c>
      <c r="AC10574" s="89">
        <v>177</v>
      </c>
      <c r="AI10574" s="89">
        <v>199.481348</v>
      </c>
    </row>
    <row r="10575" spans="1:35" s="89" customFormat="1" x14ac:dyDescent="0.45">
      <c r="A10575" s="89" t="s">
        <v>83</v>
      </c>
      <c r="B10575" s="89" t="s">
        <v>84</v>
      </c>
      <c r="C10575" s="89" t="s">
        <v>47</v>
      </c>
      <c r="D10575" s="90">
        <v>44906</v>
      </c>
      <c r="AC10575" s="89">
        <v>177</v>
      </c>
      <c r="AI10575" s="89">
        <v>199.481348</v>
      </c>
    </row>
    <row r="10576" spans="1:35" s="89" customFormat="1" x14ac:dyDescent="0.45">
      <c r="A10576" s="89" t="s">
        <v>83</v>
      </c>
      <c r="B10576" s="89" t="s">
        <v>84</v>
      </c>
      <c r="C10576" s="89" t="s">
        <v>47</v>
      </c>
      <c r="D10576" s="90">
        <v>44907</v>
      </c>
      <c r="AC10576" s="89">
        <v>177</v>
      </c>
      <c r="AI10576" s="89">
        <v>199.481348</v>
      </c>
    </row>
    <row r="10577" spans="1:35" s="89" customFormat="1" x14ac:dyDescent="0.45">
      <c r="A10577" s="89" t="s">
        <v>83</v>
      </c>
      <c r="B10577" s="89" t="s">
        <v>84</v>
      </c>
      <c r="C10577" s="89" t="s">
        <v>47</v>
      </c>
      <c r="D10577" s="90">
        <v>44908</v>
      </c>
      <c r="AC10577" s="89">
        <v>177</v>
      </c>
      <c r="AI10577" s="89">
        <v>199.481348</v>
      </c>
    </row>
    <row r="10578" spans="1:35" s="89" customFormat="1" x14ac:dyDescent="0.45">
      <c r="A10578" s="89" t="s">
        <v>83</v>
      </c>
      <c r="B10578" s="89" t="s">
        <v>84</v>
      </c>
      <c r="C10578" s="89" t="s">
        <v>47</v>
      </c>
      <c r="D10578" s="90">
        <v>44909</v>
      </c>
      <c r="AC10578" s="89">
        <v>177</v>
      </c>
      <c r="AI10578" s="89">
        <v>199.481348</v>
      </c>
    </row>
    <row r="10579" spans="1:35" s="89" customFormat="1" x14ac:dyDescent="0.45">
      <c r="A10579" s="89" t="s">
        <v>83</v>
      </c>
      <c r="B10579" s="89" t="s">
        <v>84</v>
      </c>
      <c r="C10579" s="89" t="s">
        <v>47</v>
      </c>
      <c r="D10579" s="90">
        <v>44910</v>
      </c>
      <c r="AC10579" s="89">
        <v>177</v>
      </c>
      <c r="AI10579" s="89">
        <v>199.481348</v>
      </c>
    </row>
    <row r="10580" spans="1:35" s="89" customFormat="1" x14ac:dyDescent="0.45">
      <c r="A10580" s="89" t="s">
        <v>83</v>
      </c>
      <c r="B10580" s="89" t="s">
        <v>84</v>
      </c>
      <c r="C10580" s="89" t="s">
        <v>47</v>
      </c>
      <c r="D10580" s="90">
        <v>44911</v>
      </c>
      <c r="AC10580" s="89">
        <v>177</v>
      </c>
      <c r="AI10580" s="89">
        <v>199.481348</v>
      </c>
    </row>
    <row r="10581" spans="1:35" s="89" customFormat="1" x14ac:dyDescent="0.45">
      <c r="A10581" s="89" t="s">
        <v>83</v>
      </c>
      <c r="B10581" s="89" t="s">
        <v>84</v>
      </c>
      <c r="C10581" s="89" t="s">
        <v>47</v>
      </c>
      <c r="D10581" s="90">
        <v>44912</v>
      </c>
      <c r="AC10581" s="89">
        <v>177</v>
      </c>
      <c r="AI10581" s="89">
        <v>199.481348</v>
      </c>
    </row>
    <row r="10582" spans="1:35" s="89" customFormat="1" x14ac:dyDescent="0.45">
      <c r="A10582" s="89" t="s">
        <v>83</v>
      </c>
      <c r="B10582" s="89" t="s">
        <v>84</v>
      </c>
      <c r="C10582" s="89" t="s">
        <v>47</v>
      </c>
      <c r="D10582" s="90">
        <v>44913</v>
      </c>
      <c r="AC10582" s="89">
        <v>177</v>
      </c>
      <c r="AI10582" s="89">
        <v>199.481348</v>
      </c>
    </row>
    <row r="10583" spans="1:35" s="89" customFormat="1" x14ac:dyDescent="0.45">
      <c r="A10583" s="89" t="s">
        <v>83</v>
      </c>
      <c r="B10583" s="89" t="s">
        <v>84</v>
      </c>
      <c r="C10583" s="89" t="s">
        <v>47</v>
      </c>
      <c r="D10583" s="90">
        <v>44914</v>
      </c>
      <c r="AC10583" s="89">
        <v>177</v>
      </c>
      <c r="AI10583" s="89">
        <v>199.481348</v>
      </c>
    </row>
    <row r="10584" spans="1:35" s="89" customFormat="1" x14ac:dyDescent="0.45">
      <c r="A10584" s="89" t="s">
        <v>83</v>
      </c>
      <c r="B10584" s="89" t="s">
        <v>84</v>
      </c>
      <c r="C10584" s="89" t="s">
        <v>47</v>
      </c>
      <c r="D10584" s="90">
        <v>44915</v>
      </c>
      <c r="AC10584" s="89">
        <v>177</v>
      </c>
      <c r="AI10584" s="89">
        <v>199.481348</v>
      </c>
    </row>
    <row r="10585" spans="1:35" s="89" customFormat="1" x14ac:dyDescent="0.45">
      <c r="A10585" s="89" t="s">
        <v>83</v>
      </c>
      <c r="B10585" s="89" t="s">
        <v>84</v>
      </c>
      <c r="C10585" s="89" t="s">
        <v>47</v>
      </c>
      <c r="D10585" s="90">
        <v>44916</v>
      </c>
      <c r="AC10585" s="89">
        <v>177</v>
      </c>
      <c r="AI10585" s="89">
        <v>199.481348</v>
      </c>
    </row>
    <row r="10586" spans="1:35" s="89" customFormat="1" x14ac:dyDescent="0.45">
      <c r="A10586" s="89" t="s">
        <v>83</v>
      </c>
      <c r="B10586" s="89" t="s">
        <v>84</v>
      </c>
      <c r="C10586" s="89" t="s">
        <v>47</v>
      </c>
      <c r="D10586" s="90">
        <v>44917</v>
      </c>
      <c r="AC10586" s="89">
        <v>177</v>
      </c>
      <c r="AI10586" s="89">
        <v>199.481348</v>
      </c>
    </row>
    <row r="10587" spans="1:35" s="89" customFormat="1" x14ac:dyDescent="0.45">
      <c r="A10587" s="89" t="s">
        <v>83</v>
      </c>
      <c r="B10587" s="89" t="s">
        <v>84</v>
      </c>
      <c r="C10587" s="89" t="s">
        <v>47</v>
      </c>
      <c r="D10587" s="90">
        <v>44918</v>
      </c>
      <c r="AC10587" s="89">
        <v>177</v>
      </c>
      <c r="AI10587" s="89">
        <v>199.481348</v>
      </c>
    </row>
    <row r="10588" spans="1:35" s="89" customFormat="1" x14ac:dyDescent="0.45">
      <c r="A10588" s="89" t="s">
        <v>83</v>
      </c>
      <c r="B10588" s="89" t="s">
        <v>84</v>
      </c>
      <c r="C10588" s="89" t="s">
        <v>47</v>
      </c>
      <c r="D10588" s="90">
        <v>44919</v>
      </c>
      <c r="AC10588" s="89">
        <v>177</v>
      </c>
      <c r="AI10588" s="89">
        <v>199.481348</v>
      </c>
    </row>
    <row r="10589" spans="1:35" s="89" customFormat="1" x14ac:dyDescent="0.45">
      <c r="A10589" s="89" t="s">
        <v>83</v>
      </c>
      <c r="B10589" s="89" t="s">
        <v>84</v>
      </c>
      <c r="C10589" s="89" t="s">
        <v>47</v>
      </c>
      <c r="D10589" s="90">
        <v>44920</v>
      </c>
      <c r="AC10589" s="89">
        <v>177</v>
      </c>
      <c r="AI10589" s="89">
        <v>199.481348</v>
      </c>
    </row>
    <row r="10590" spans="1:35" s="89" customFormat="1" x14ac:dyDescent="0.45">
      <c r="A10590" s="89" t="s">
        <v>83</v>
      </c>
      <c r="B10590" s="89" t="s">
        <v>84</v>
      </c>
      <c r="C10590" s="89" t="s">
        <v>47</v>
      </c>
      <c r="D10590" s="90">
        <v>44921</v>
      </c>
      <c r="AC10590" s="89">
        <v>177</v>
      </c>
      <c r="AI10590" s="89">
        <v>199.481348</v>
      </c>
    </row>
    <row r="10591" spans="1:35" s="89" customFormat="1" x14ac:dyDescent="0.45">
      <c r="A10591" s="89" t="s">
        <v>83</v>
      </c>
      <c r="B10591" s="89" t="s">
        <v>84</v>
      </c>
      <c r="C10591" s="89" t="s">
        <v>47</v>
      </c>
      <c r="D10591" s="90">
        <v>44922</v>
      </c>
      <c r="AC10591" s="89">
        <v>177</v>
      </c>
      <c r="AI10591" s="89">
        <v>199.481348</v>
      </c>
    </row>
    <row r="10592" spans="1:35" s="89" customFormat="1" x14ac:dyDescent="0.45">
      <c r="A10592" s="89" t="s">
        <v>83</v>
      </c>
      <c r="B10592" s="89" t="s">
        <v>84</v>
      </c>
      <c r="C10592" s="89" t="s">
        <v>47</v>
      </c>
      <c r="D10592" s="90">
        <v>44923</v>
      </c>
      <c r="AC10592" s="89">
        <v>177</v>
      </c>
      <c r="AI10592" s="89">
        <v>199.481348</v>
      </c>
    </row>
    <row r="10593" spans="1:35" s="89" customFormat="1" x14ac:dyDescent="0.45">
      <c r="A10593" s="89" t="s">
        <v>83</v>
      </c>
      <c r="B10593" s="89" t="s">
        <v>84</v>
      </c>
      <c r="C10593" s="89" t="s">
        <v>47</v>
      </c>
      <c r="D10593" s="90">
        <v>44924</v>
      </c>
      <c r="AC10593" s="89">
        <v>177</v>
      </c>
      <c r="AI10593" s="89">
        <v>199.481348</v>
      </c>
    </row>
    <row r="10594" spans="1:35" s="89" customFormat="1" x14ac:dyDescent="0.45">
      <c r="A10594" s="89" t="s">
        <v>83</v>
      </c>
      <c r="B10594" s="89" t="s">
        <v>84</v>
      </c>
      <c r="C10594" s="89" t="s">
        <v>47</v>
      </c>
      <c r="D10594" s="90">
        <v>44925</v>
      </c>
      <c r="AC10594" s="89">
        <v>177</v>
      </c>
      <c r="AI10594" s="89">
        <v>199.481348</v>
      </c>
    </row>
    <row r="10595" spans="1:35" s="89" customFormat="1" x14ac:dyDescent="0.45">
      <c r="A10595" s="89" t="s">
        <v>83</v>
      </c>
      <c r="B10595" s="89" t="s">
        <v>84</v>
      </c>
      <c r="C10595" s="89" t="s">
        <v>47</v>
      </c>
      <c r="D10595" s="90">
        <v>44926</v>
      </c>
      <c r="AC10595" s="89">
        <v>177</v>
      </c>
      <c r="AI10595" s="89">
        <v>199.481348</v>
      </c>
    </row>
    <row r="10596" spans="1:35" s="89" customFormat="1" x14ac:dyDescent="0.45">
      <c r="A10596" s="89" t="s">
        <v>85</v>
      </c>
      <c r="B10596" s="89" t="s">
        <v>0</v>
      </c>
      <c r="C10596" s="89" t="s">
        <v>48</v>
      </c>
      <c r="D10596" s="90">
        <v>44562</v>
      </c>
      <c r="AC10596" s="89">
        <v>82.585283000000004</v>
      </c>
      <c r="AI10596" s="89">
        <v>144.62397799999999</v>
      </c>
    </row>
    <row r="10597" spans="1:35" s="89" customFormat="1" x14ac:dyDescent="0.45">
      <c r="A10597" s="89" t="s">
        <v>85</v>
      </c>
      <c r="B10597" s="89" t="s">
        <v>0</v>
      </c>
      <c r="C10597" s="89" t="s">
        <v>48</v>
      </c>
      <c r="D10597" s="90">
        <v>44563</v>
      </c>
      <c r="AC10597" s="89">
        <v>82.585283000000004</v>
      </c>
      <c r="AI10597" s="89">
        <v>144.62397799999999</v>
      </c>
    </row>
    <row r="10598" spans="1:35" s="89" customFormat="1" x14ac:dyDescent="0.45">
      <c r="A10598" s="89" t="s">
        <v>85</v>
      </c>
      <c r="B10598" s="89" t="s">
        <v>0</v>
      </c>
      <c r="C10598" s="89" t="s">
        <v>48</v>
      </c>
      <c r="D10598" s="90">
        <v>44564</v>
      </c>
      <c r="AC10598" s="89">
        <v>82.585283000000004</v>
      </c>
      <c r="AI10598" s="89">
        <v>144.62397799999999</v>
      </c>
    </row>
    <row r="10599" spans="1:35" s="89" customFormat="1" x14ac:dyDescent="0.45">
      <c r="A10599" s="89" t="s">
        <v>85</v>
      </c>
      <c r="B10599" s="89" t="s">
        <v>0</v>
      </c>
      <c r="C10599" s="89" t="s">
        <v>48</v>
      </c>
      <c r="D10599" s="90">
        <v>44565</v>
      </c>
      <c r="AC10599" s="89">
        <v>82.585283000000004</v>
      </c>
      <c r="AI10599" s="89">
        <v>144.62397799999999</v>
      </c>
    </row>
    <row r="10600" spans="1:35" s="89" customFormat="1" x14ac:dyDescent="0.45">
      <c r="A10600" s="89" t="s">
        <v>85</v>
      </c>
      <c r="B10600" s="89" t="s">
        <v>0</v>
      </c>
      <c r="C10600" s="89" t="s">
        <v>48</v>
      </c>
      <c r="D10600" s="90">
        <v>44566</v>
      </c>
      <c r="AC10600" s="89">
        <v>82.585283000000004</v>
      </c>
      <c r="AI10600" s="89">
        <v>144.62397799999999</v>
      </c>
    </row>
    <row r="10601" spans="1:35" s="89" customFormat="1" x14ac:dyDescent="0.45">
      <c r="A10601" s="89" t="s">
        <v>85</v>
      </c>
      <c r="B10601" s="89" t="s">
        <v>0</v>
      </c>
      <c r="C10601" s="89" t="s">
        <v>48</v>
      </c>
      <c r="D10601" s="90">
        <v>44567</v>
      </c>
      <c r="AC10601" s="89">
        <v>82.585283000000004</v>
      </c>
      <c r="AI10601" s="89">
        <v>144.62397799999999</v>
      </c>
    </row>
    <row r="10602" spans="1:35" s="89" customFormat="1" x14ac:dyDescent="0.45">
      <c r="A10602" s="89" t="s">
        <v>85</v>
      </c>
      <c r="B10602" s="89" t="s">
        <v>0</v>
      </c>
      <c r="C10602" s="89" t="s">
        <v>48</v>
      </c>
      <c r="D10602" s="90">
        <v>44568</v>
      </c>
      <c r="AC10602" s="89">
        <v>82.585283000000004</v>
      </c>
      <c r="AI10602" s="89">
        <v>144.62397799999999</v>
      </c>
    </row>
    <row r="10603" spans="1:35" s="89" customFormat="1" x14ac:dyDescent="0.45">
      <c r="A10603" s="89" t="s">
        <v>85</v>
      </c>
      <c r="B10603" s="89" t="s">
        <v>0</v>
      </c>
      <c r="C10603" s="89" t="s">
        <v>48</v>
      </c>
      <c r="D10603" s="90">
        <v>44569</v>
      </c>
      <c r="AC10603" s="89">
        <v>82.585283000000004</v>
      </c>
      <c r="AI10603" s="89">
        <v>144.62397799999999</v>
      </c>
    </row>
    <row r="10604" spans="1:35" s="89" customFormat="1" x14ac:dyDescent="0.45">
      <c r="A10604" s="89" t="s">
        <v>85</v>
      </c>
      <c r="B10604" s="89" t="s">
        <v>0</v>
      </c>
      <c r="C10604" s="89" t="s">
        <v>48</v>
      </c>
      <c r="D10604" s="90">
        <v>44570</v>
      </c>
      <c r="AC10604" s="89">
        <v>82.585283000000004</v>
      </c>
      <c r="AI10604" s="89">
        <v>144.62397799999999</v>
      </c>
    </row>
    <row r="10605" spans="1:35" s="89" customFormat="1" x14ac:dyDescent="0.45">
      <c r="A10605" s="89" t="s">
        <v>85</v>
      </c>
      <c r="B10605" s="89" t="s">
        <v>0</v>
      </c>
      <c r="C10605" s="89" t="s">
        <v>48</v>
      </c>
      <c r="D10605" s="90">
        <v>44571</v>
      </c>
      <c r="AC10605" s="89">
        <v>82.585283000000004</v>
      </c>
      <c r="AI10605" s="89">
        <v>144.62397799999999</v>
      </c>
    </row>
    <row r="10606" spans="1:35" s="89" customFormat="1" x14ac:dyDescent="0.45">
      <c r="A10606" s="89" t="s">
        <v>85</v>
      </c>
      <c r="B10606" s="89" t="s">
        <v>0</v>
      </c>
      <c r="C10606" s="89" t="s">
        <v>48</v>
      </c>
      <c r="D10606" s="90">
        <v>44572</v>
      </c>
      <c r="AC10606" s="89">
        <v>82.585283000000004</v>
      </c>
      <c r="AI10606" s="89">
        <v>144.62397799999999</v>
      </c>
    </row>
    <row r="10607" spans="1:35" s="89" customFormat="1" x14ac:dyDescent="0.45">
      <c r="A10607" s="89" t="s">
        <v>85</v>
      </c>
      <c r="B10607" s="89" t="s">
        <v>0</v>
      </c>
      <c r="C10607" s="89" t="s">
        <v>48</v>
      </c>
      <c r="D10607" s="90">
        <v>44573</v>
      </c>
      <c r="AC10607" s="89">
        <v>82.585283000000004</v>
      </c>
      <c r="AI10607" s="89">
        <v>144.62397799999999</v>
      </c>
    </row>
    <row r="10608" spans="1:35" s="89" customFormat="1" x14ac:dyDescent="0.45">
      <c r="A10608" s="89" t="s">
        <v>85</v>
      </c>
      <c r="B10608" s="89" t="s">
        <v>0</v>
      </c>
      <c r="C10608" s="89" t="s">
        <v>48</v>
      </c>
      <c r="D10608" s="90">
        <v>44574</v>
      </c>
      <c r="AC10608" s="89">
        <v>82.585283000000004</v>
      </c>
      <c r="AI10608" s="89">
        <v>144.62397799999999</v>
      </c>
    </row>
    <row r="10609" spans="1:35" s="89" customFormat="1" x14ac:dyDescent="0.45">
      <c r="A10609" s="89" t="s">
        <v>85</v>
      </c>
      <c r="B10609" s="89" t="s">
        <v>0</v>
      </c>
      <c r="C10609" s="89" t="s">
        <v>48</v>
      </c>
      <c r="D10609" s="90">
        <v>44575</v>
      </c>
      <c r="AC10609" s="89">
        <v>82.585283000000004</v>
      </c>
      <c r="AI10609" s="89">
        <v>144.62397799999999</v>
      </c>
    </row>
    <row r="10610" spans="1:35" s="89" customFormat="1" x14ac:dyDescent="0.45">
      <c r="A10610" s="89" t="s">
        <v>85</v>
      </c>
      <c r="B10610" s="89" t="s">
        <v>0</v>
      </c>
      <c r="C10610" s="89" t="s">
        <v>48</v>
      </c>
      <c r="D10610" s="90">
        <v>44576</v>
      </c>
      <c r="AC10610" s="89">
        <v>82.585283000000004</v>
      </c>
      <c r="AI10610" s="89">
        <v>144.62397799999999</v>
      </c>
    </row>
    <row r="10611" spans="1:35" s="89" customFormat="1" x14ac:dyDescent="0.45">
      <c r="A10611" s="89" t="s">
        <v>85</v>
      </c>
      <c r="B10611" s="89" t="s">
        <v>0</v>
      </c>
      <c r="C10611" s="89" t="s">
        <v>48</v>
      </c>
      <c r="D10611" s="90">
        <v>44577</v>
      </c>
      <c r="AC10611" s="89">
        <v>82.585283000000004</v>
      </c>
      <c r="AI10611" s="89">
        <v>144.62397799999999</v>
      </c>
    </row>
    <row r="10612" spans="1:35" s="89" customFormat="1" x14ac:dyDescent="0.45">
      <c r="A10612" s="89" t="s">
        <v>85</v>
      </c>
      <c r="B10612" s="89" t="s">
        <v>0</v>
      </c>
      <c r="C10612" s="89" t="s">
        <v>48</v>
      </c>
      <c r="D10612" s="90">
        <v>44578</v>
      </c>
      <c r="AC10612" s="89">
        <v>82.585283000000004</v>
      </c>
      <c r="AI10612" s="89">
        <v>144.62397799999999</v>
      </c>
    </row>
    <row r="10613" spans="1:35" s="89" customFormat="1" x14ac:dyDescent="0.45">
      <c r="A10613" s="89" t="s">
        <v>85</v>
      </c>
      <c r="B10613" s="89" t="s">
        <v>0</v>
      </c>
      <c r="C10613" s="89" t="s">
        <v>48</v>
      </c>
      <c r="D10613" s="90">
        <v>44579</v>
      </c>
      <c r="AC10613" s="89">
        <v>82.585283000000004</v>
      </c>
      <c r="AI10613" s="89">
        <v>144.62397799999999</v>
      </c>
    </row>
    <row r="10614" spans="1:35" s="89" customFormat="1" x14ac:dyDescent="0.45">
      <c r="A10614" s="89" t="s">
        <v>85</v>
      </c>
      <c r="B10614" s="89" t="s">
        <v>0</v>
      </c>
      <c r="C10614" s="89" t="s">
        <v>48</v>
      </c>
      <c r="D10614" s="90">
        <v>44580</v>
      </c>
      <c r="AC10614" s="89">
        <v>82.585283000000004</v>
      </c>
      <c r="AI10614" s="89">
        <v>144.62397799999999</v>
      </c>
    </row>
    <row r="10615" spans="1:35" s="89" customFormat="1" x14ac:dyDescent="0.45">
      <c r="A10615" s="89" t="s">
        <v>85</v>
      </c>
      <c r="B10615" s="89" t="s">
        <v>0</v>
      </c>
      <c r="C10615" s="89" t="s">
        <v>48</v>
      </c>
      <c r="D10615" s="90">
        <v>44581</v>
      </c>
      <c r="AC10615" s="89">
        <v>82.585283000000004</v>
      </c>
      <c r="AI10615" s="89">
        <v>144.62397799999999</v>
      </c>
    </row>
    <row r="10616" spans="1:35" s="89" customFormat="1" x14ac:dyDescent="0.45">
      <c r="A10616" s="89" t="s">
        <v>85</v>
      </c>
      <c r="B10616" s="89" t="s">
        <v>0</v>
      </c>
      <c r="C10616" s="89" t="s">
        <v>48</v>
      </c>
      <c r="D10616" s="90">
        <v>44582</v>
      </c>
      <c r="AC10616" s="89">
        <v>82.585283000000004</v>
      </c>
      <c r="AI10616" s="89">
        <v>144.62397799999999</v>
      </c>
    </row>
    <row r="10617" spans="1:35" s="89" customFormat="1" x14ac:dyDescent="0.45">
      <c r="A10617" s="89" t="s">
        <v>85</v>
      </c>
      <c r="B10617" s="89" t="s">
        <v>0</v>
      </c>
      <c r="C10617" s="89" t="s">
        <v>48</v>
      </c>
      <c r="D10617" s="90">
        <v>44583</v>
      </c>
      <c r="AC10617" s="89">
        <v>82.585283000000004</v>
      </c>
      <c r="AI10617" s="89">
        <v>144.62397799999999</v>
      </c>
    </row>
    <row r="10618" spans="1:35" s="89" customFormat="1" x14ac:dyDescent="0.45">
      <c r="A10618" s="89" t="s">
        <v>85</v>
      </c>
      <c r="B10618" s="89" t="s">
        <v>0</v>
      </c>
      <c r="C10618" s="89" t="s">
        <v>48</v>
      </c>
      <c r="D10618" s="90">
        <v>44584</v>
      </c>
      <c r="AC10618" s="89">
        <v>82.585283000000004</v>
      </c>
      <c r="AI10618" s="89">
        <v>144.62397799999999</v>
      </c>
    </row>
    <row r="10619" spans="1:35" s="89" customFormat="1" x14ac:dyDescent="0.45">
      <c r="A10619" s="89" t="s">
        <v>85</v>
      </c>
      <c r="B10619" s="89" t="s">
        <v>0</v>
      </c>
      <c r="C10619" s="89" t="s">
        <v>48</v>
      </c>
      <c r="D10619" s="90">
        <v>44585</v>
      </c>
      <c r="AC10619" s="89">
        <v>82.585283000000004</v>
      </c>
      <c r="AI10619" s="89">
        <v>144.62397799999999</v>
      </c>
    </row>
    <row r="10620" spans="1:35" s="89" customFormat="1" x14ac:dyDescent="0.45">
      <c r="A10620" s="89" t="s">
        <v>85</v>
      </c>
      <c r="B10620" s="89" t="s">
        <v>0</v>
      </c>
      <c r="C10620" s="89" t="s">
        <v>48</v>
      </c>
      <c r="D10620" s="90">
        <v>44586</v>
      </c>
      <c r="AC10620" s="89">
        <v>82.585283000000004</v>
      </c>
      <c r="AI10620" s="89">
        <v>144.62397799999999</v>
      </c>
    </row>
    <row r="10621" spans="1:35" s="89" customFormat="1" x14ac:dyDescent="0.45">
      <c r="A10621" s="89" t="s">
        <v>85</v>
      </c>
      <c r="B10621" s="89" t="s">
        <v>0</v>
      </c>
      <c r="C10621" s="89" t="s">
        <v>48</v>
      </c>
      <c r="D10621" s="90">
        <v>44587</v>
      </c>
      <c r="AC10621" s="89">
        <v>82.585283000000004</v>
      </c>
      <c r="AI10621" s="89">
        <v>144.62397799999999</v>
      </c>
    </row>
    <row r="10622" spans="1:35" s="89" customFormat="1" x14ac:dyDescent="0.45">
      <c r="A10622" s="89" t="s">
        <v>85</v>
      </c>
      <c r="B10622" s="89" t="s">
        <v>0</v>
      </c>
      <c r="C10622" s="89" t="s">
        <v>48</v>
      </c>
      <c r="D10622" s="90">
        <v>44588</v>
      </c>
      <c r="AC10622" s="89">
        <v>82.585283000000004</v>
      </c>
      <c r="AI10622" s="89">
        <v>144.62397799999999</v>
      </c>
    </row>
    <row r="10623" spans="1:35" s="89" customFormat="1" x14ac:dyDescent="0.45">
      <c r="A10623" s="89" t="s">
        <v>85</v>
      </c>
      <c r="B10623" s="89" t="s">
        <v>0</v>
      </c>
      <c r="C10623" s="89" t="s">
        <v>48</v>
      </c>
      <c r="D10623" s="90">
        <v>44589</v>
      </c>
      <c r="AC10623" s="89">
        <v>82.585283000000004</v>
      </c>
      <c r="AI10623" s="89">
        <v>144.62397799999999</v>
      </c>
    </row>
    <row r="10624" spans="1:35" s="89" customFormat="1" x14ac:dyDescent="0.45">
      <c r="A10624" s="89" t="s">
        <v>85</v>
      </c>
      <c r="B10624" s="89" t="s">
        <v>0</v>
      </c>
      <c r="C10624" s="89" t="s">
        <v>48</v>
      </c>
      <c r="D10624" s="90">
        <v>44590</v>
      </c>
      <c r="AC10624" s="89">
        <v>82.585283000000004</v>
      </c>
      <c r="AI10624" s="89">
        <v>144.62397799999999</v>
      </c>
    </row>
    <row r="10625" spans="1:35" s="89" customFormat="1" x14ac:dyDescent="0.45">
      <c r="A10625" s="89" t="s">
        <v>85</v>
      </c>
      <c r="B10625" s="89" t="s">
        <v>0</v>
      </c>
      <c r="C10625" s="89" t="s">
        <v>48</v>
      </c>
      <c r="D10625" s="90">
        <v>44591</v>
      </c>
      <c r="AC10625" s="89">
        <v>82.585283000000004</v>
      </c>
      <c r="AI10625" s="89">
        <v>144.62397799999999</v>
      </c>
    </row>
    <row r="10626" spans="1:35" s="89" customFormat="1" x14ac:dyDescent="0.45">
      <c r="A10626" s="89" t="s">
        <v>85</v>
      </c>
      <c r="B10626" s="89" t="s">
        <v>0</v>
      </c>
      <c r="C10626" s="89" t="s">
        <v>48</v>
      </c>
      <c r="D10626" s="90">
        <v>44592</v>
      </c>
      <c r="AC10626" s="89">
        <v>82.585283000000004</v>
      </c>
      <c r="AI10626" s="89">
        <v>144.62397799999999</v>
      </c>
    </row>
    <row r="10627" spans="1:35" s="89" customFormat="1" x14ac:dyDescent="0.45">
      <c r="A10627" s="89" t="s">
        <v>85</v>
      </c>
      <c r="B10627" s="89" t="s">
        <v>0</v>
      </c>
      <c r="C10627" s="89" t="s">
        <v>48</v>
      </c>
      <c r="D10627" s="90">
        <v>44593</v>
      </c>
      <c r="AC10627" s="89">
        <v>82.585283000000004</v>
      </c>
      <c r="AI10627" s="89">
        <v>144.62397799999999</v>
      </c>
    </row>
    <row r="10628" spans="1:35" s="89" customFormat="1" x14ac:dyDescent="0.45">
      <c r="A10628" s="89" t="s">
        <v>85</v>
      </c>
      <c r="B10628" s="89" t="s">
        <v>0</v>
      </c>
      <c r="C10628" s="89" t="s">
        <v>48</v>
      </c>
      <c r="D10628" s="90">
        <v>44594</v>
      </c>
      <c r="AC10628" s="89">
        <v>82.585283000000004</v>
      </c>
      <c r="AI10628" s="89">
        <v>144.62397799999999</v>
      </c>
    </row>
    <row r="10629" spans="1:35" s="89" customFormat="1" x14ac:dyDescent="0.45">
      <c r="A10629" s="89" t="s">
        <v>85</v>
      </c>
      <c r="B10629" s="89" t="s">
        <v>0</v>
      </c>
      <c r="C10629" s="89" t="s">
        <v>48</v>
      </c>
      <c r="D10629" s="90">
        <v>44595</v>
      </c>
      <c r="AC10629" s="89">
        <v>82.585283000000004</v>
      </c>
      <c r="AI10629" s="89">
        <v>144.62397799999999</v>
      </c>
    </row>
    <row r="10630" spans="1:35" s="89" customFormat="1" x14ac:dyDescent="0.45">
      <c r="A10630" s="89" t="s">
        <v>85</v>
      </c>
      <c r="B10630" s="89" t="s">
        <v>0</v>
      </c>
      <c r="C10630" s="89" t="s">
        <v>48</v>
      </c>
      <c r="D10630" s="90">
        <v>44596</v>
      </c>
      <c r="AC10630" s="89">
        <v>82.585283000000004</v>
      </c>
      <c r="AI10630" s="89">
        <v>144.62397799999999</v>
      </c>
    </row>
    <row r="10631" spans="1:35" s="89" customFormat="1" x14ac:dyDescent="0.45">
      <c r="A10631" s="89" t="s">
        <v>85</v>
      </c>
      <c r="B10631" s="89" t="s">
        <v>0</v>
      </c>
      <c r="C10631" s="89" t="s">
        <v>48</v>
      </c>
      <c r="D10631" s="90">
        <v>44597</v>
      </c>
      <c r="AC10631" s="89">
        <v>82.585283000000004</v>
      </c>
      <c r="AI10631" s="89">
        <v>144.62397799999999</v>
      </c>
    </row>
    <row r="10632" spans="1:35" s="89" customFormat="1" x14ac:dyDescent="0.45">
      <c r="A10632" s="89" t="s">
        <v>85</v>
      </c>
      <c r="B10632" s="89" t="s">
        <v>0</v>
      </c>
      <c r="C10632" s="89" t="s">
        <v>48</v>
      </c>
      <c r="D10632" s="90">
        <v>44598</v>
      </c>
      <c r="AC10632" s="89">
        <v>82.585283000000004</v>
      </c>
      <c r="AI10632" s="89">
        <v>144.62397799999999</v>
      </c>
    </row>
    <row r="10633" spans="1:35" s="89" customFormat="1" x14ac:dyDescent="0.45">
      <c r="A10633" s="89" t="s">
        <v>85</v>
      </c>
      <c r="B10633" s="89" t="s">
        <v>0</v>
      </c>
      <c r="C10633" s="89" t="s">
        <v>48</v>
      </c>
      <c r="D10633" s="90">
        <v>44599</v>
      </c>
      <c r="AC10633" s="89">
        <v>82.585283000000004</v>
      </c>
      <c r="AI10633" s="89">
        <v>144.62397799999999</v>
      </c>
    </row>
    <row r="10634" spans="1:35" s="89" customFormat="1" x14ac:dyDescent="0.45">
      <c r="A10634" s="89" t="s">
        <v>85</v>
      </c>
      <c r="B10634" s="89" t="s">
        <v>0</v>
      </c>
      <c r="C10634" s="89" t="s">
        <v>48</v>
      </c>
      <c r="D10634" s="90">
        <v>44600</v>
      </c>
      <c r="AC10634" s="89">
        <v>82.585283000000004</v>
      </c>
      <c r="AI10634" s="89">
        <v>144.62397799999999</v>
      </c>
    </row>
    <row r="10635" spans="1:35" s="89" customFormat="1" x14ac:dyDescent="0.45">
      <c r="A10635" s="89" t="s">
        <v>85</v>
      </c>
      <c r="B10635" s="89" t="s">
        <v>0</v>
      </c>
      <c r="C10635" s="89" t="s">
        <v>48</v>
      </c>
      <c r="D10635" s="90">
        <v>44601</v>
      </c>
      <c r="AC10635" s="89">
        <v>82.585283000000004</v>
      </c>
      <c r="AI10635" s="89">
        <v>144.62397799999999</v>
      </c>
    </row>
    <row r="10636" spans="1:35" s="89" customFormat="1" x14ac:dyDescent="0.45">
      <c r="A10636" s="89" t="s">
        <v>85</v>
      </c>
      <c r="B10636" s="89" t="s">
        <v>0</v>
      </c>
      <c r="C10636" s="89" t="s">
        <v>48</v>
      </c>
      <c r="D10636" s="90">
        <v>44602</v>
      </c>
      <c r="AC10636" s="89">
        <v>82.585283000000004</v>
      </c>
      <c r="AI10636" s="89">
        <v>144.62397799999999</v>
      </c>
    </row>
    <row r="10637" spans="1:35" s="89" customFormat="1" x14ac:dyDescent="0.45">
      <c r="A10637" s="89" t="s">
        <v>85</v>
      </c>
      <c r="B10637" s="89" t="s">
        <v>0</v>
      </c>
      <c r="C10637" s="89" t="s">
        <v>48</v>
      </c>
      <c r="D10637" s="90">
        <v>44603</v>
      </c>
      <c r="AC10637" s="89">
        <v>82.585283000000004</v>
      </c>
      <c r="AI10637" s="89">
        <v>144.62397799999999</v>
      </c>
    </row>
    <row r="10638" spans="1:35" s="89" customFormat="1" x14ac:dyDescent="0.45">
      <c r="A10638" s="89" t="s">
        <v>85</v>
      </c>
      <c r="B10638" s="89" t="s">
        <v>0</v>
      </c>
      <c r="C10638" s="89" t="s">
        <v>48</v>
      </c>
      <c r="D10638" s="90">
        <v>44604</v>
      </c>
      <c r="AC10638" s="89">
        <v>82.585283000000004</v>
      </c>
      <c r="AI10638" s="89">
        <v>144.62397799999999</v>
      </c>
    </row>
    <row r="10639" spans="1:35" s="89" customFormat="1" x14ac:dyDescent="0.45">
      <c r="A10639" s="89" t="s">
        <v>85</v>
      </c>
      <c r="B10639" s="89" t="s">
        <v>0</v>
      </c>
      <c r="C10639" s="89" t="s">
        <v>48</v>
      </c>
      <c r="D10639" s="90">
        <v>44605</v>
      </c>
      <c r="AC10639" s="89">
        <v>82.585283000000004</v>
      </c>
      <c r="AI10639" s="89">
        <v>144.62397799999999</v>
      </c>
    </row>
    <row r="10640" spans="1:35" s="89" customFormat="1" x14ac:dyDescent="0.45">
      <c r="A10640" s="89" t="s">
        <v>85</v>
      </c>
      <c r="B10640" s="89" t="s">
        <v>0</v>
      </c>
      <c r="C10640" s="89" t="s">
        <v>48</v>
      </c>
      <c r="D10640" s="90">
        <v>44606</v>
      </c>
      <c r="AC10640" s="89">
        <v>82.585283000000004</v>
      </c>
      <c r="AI10640" s="89">
        <v>144.62397799999999</v>
      </c>
    </row>
    <row r="10641" spans="1:35" s="89" customFormat="1" x14ac:dyDescent="0.45">
      <c r="A10641" s="89" t="s">
        <v>85</v>
      </c>
      <c r="B10641" s="89" t="s">
        <v>0</v>
      </c>
      <c r="C10641" s="89" t="s">
        <v>48</v>
      </c>
      <c r="D10641" s="90">
        <v>44607</v>
      </c>
      <c r="AC10641" s="89">
        <v>82.585283000000004</v>
      </c>
      <c r="AI10641" s="89">
        <v>144.62397799999999</v>
      </c>
    </row>
    <row r="10642" spans="1:35" s="89" customFormat="1" x14ac:dyDescent="0.45">
      <c r="A10642" s="89" t="s">
        <v>85</v>
      </c>
      <c r="B10642" s="89" t="s">
        <v>0</v>
      </c>
      <c r="C10642" s="89" t="s">
        <v>48</v>
      </c>
      <c r="D10642" s="90">
        <v>44608</v>
      </c>
      <c r="AC10642" s="89">
        <v>82.585283000000004</v>
      </c>
      <c r="AI10642" s="89">
        <v>144.62397799999999</v>
      </c>
    </row>
    <row r="10643" spans="1:35" s="89" customFormat="1" x14ac:dyDescent="0.45">
      <c r="A10643" s="89" t="s">
        <v>85</v>
      </c>
      <c r="B10643" s="89" t="s">
        <v>0</v>
      </c>
      <c r="C10643" s="89" t="s">
        <v>48</v>
      </c>
      <c r="D10643" s="90">
        <v>44609</v>
      </c>
      <c r="AC10643" s="89">
        <v>82.585283000000004</v>
      </c>
      <c r="AI10643" s="89">
        <v>144.62397799999999</v>
      </c>
    </row>
    <row r="10644" spans="1:35" s="89" customFormat="1" x14ac:dyDescent="0.45">
      <c r="A10644" s="89" t="s">
        <v>85</v>
      </c>
      <c r="B10644" s="89" t="s">
        <v>0</v>
      </c>
      <c r="C10644" s="89" t="s">
        <v>48</v>
      </c>
      <c r="D10644" s="90">
        <v>44610</v>
      </c>
      <c r="AC10644" s="89">
        <v>82.585283000000004</v>
      </c>
      <c r="AI10644" s="89">
        <v>144.62397799999999</v>
      </c>
    </row>
    <row r="10645" spans="1:35" s="89" customFormat="1" x14ac:dyDescent="0.45">
      <c r="A10645" s="89" t="s">
        <v>85</v>
      </c>
      <c r="B10645" s="89" t="s">
        <v>0</v>
      </c>
      <c r="C10645" s="89" t="s">
        <v>48</v>
      </c>
      <c r="D10645" s="90">
        <v>44611</v>
      </c>
      <c r="AC10645" s="89">
        <v>82.585283000000004</v>
      </c>
      <c r="AI10645" s="89">
        <v>144.62397799999999</v>
      </c>
    </row>
    <row r="10646" spans="1:35" s="89" customFormat="1" x14ac:dyDescent="0.45">
      <c r="A10646" s="89" t="s">
        <v>85</v>
      </c>
      <c r="B10646" s="89" t="s">
        <v>0</v>
      </c>
      <c r="C10646" s="89" t="s">
        <v>48</v>
      </c>
      <c r="D10646" s="90">
        <v>44612</v>
      </c>
      <c r="AC10646" s="89">
        <v>82.585283000000004</v>
      </c>
      <c r="AI10646" s="89">
        <v>144.62397799999999</v>
      </c>
    </row>
    <row r="10647" spans="1:35" s="89" customFormat="1" x14ac:dyDescent="0.45">
      <c r="A10647" s="89" t="s">
        <v>85</v>
      </c>
      <c r="B10647" s="89" t="s">
        <v>0</v>
      </c>
      <c r="C10647" s="89" t="s">
        <v>48</v>
      </c>
      <c r="D10647" s="90">
        <v>44613</v>
      </c>
      <c r="AC10647" s="89">
        <v>82.585283000000004</v>
      </c>
      <c r="AI10647" s="89">
        <v>144.62397799999999</v>
      </c>
    </row>
    <row r="10648" spans="1:35" s="89" customFormat="1" x14ac:dyDescent="0.45">
      <c r="A10648" s="89" t="s">
        <v>85</v>
      </c>
      <c r="B10648" s="89" t="s">
        <v>0</v>
      </c>
      <c r="C10648" s="89" t="s">
        <v>48</v>
      </c>
      <c r="D10648" s="90">
        <v>44614</v>
      </c>
      <c r="AC10648" s="89">
        <v>82.585283000000004</v>
      </c>
      <c r="AI10648" s="89">
        <v>144.62397799999999</v>
      </c>
    </row>
    <row r="10649" spans="1:35" s="89" customFormat="1" x14ac:dyDescent="0.45">
      <c r="A10649" s="89" t="s">
        <v>85</v>
      </c>
      <c r="B10649" s="89" t="s">
        <v>0</v>
      </c>
      <c r="C10649" s="89" t="s">
        <v>48</v>
      </c>
      <c r="D10649" s="90">
        <v>44615</v>
      </c>
      <c r="AC10649" s="89">
        <v>82.585283000000004</v>
      </c>
      <c r="AI10649" s="89">
        <v>144.62397799999999</v>
      </c>
    </row>
    <row r="10650" spans="1:35" s="89" customFormat="1" x14ac:dyDescent="0.45">
      <c r="A10650" s="89" t="s">
        <v>85</v>
      </c>
      <c r="B10650" s="89" t="s">
        <v>0</v>
      </c>
      <c r="C10650" s="89" t="s">
        <v>48</v>
      </c>
      <c r="D10650" s="90">
        <v>44616</v>
      </c>
      <c r="AC10650" s="89">
        <v>82.585283000000004</v>
      </c>
      <c r="AI10650" s="89">
        <v>144.62397799999999</v>
      </c>
    </row>
    <row r="10651" spans="1:35" s="89" customFormat="1" x14ac:dyDescent="0.45">
      <c r="A10651" s="89" t="s">
        <v>85</v>
      </c>
      <c r="B10651" s="89" t="s">
        <v>0</v>
      </c>
      <c r="C10651" s="89" t="s">
        <v>48</v>
      </c>
      <c r="D10651" s="90">
        <v>44617</v>
      </c>
      <c r="AC10651" s="89">
        <v>82.585283000000004</v>
      </c>
      <c r="AI10651" s="89">
        <v>144.62397799999999</v>
      </c>
    </row>
    <row r="10652" spans="1:35" s="89" customFormat="1" x14ac:dyDescent="0.45">
      <c r="A10652" s="89" t="s">
        <v>85</v>
      </c>
      <c r="B10652" s="89" t="s">
        <v>0</v>
      </c>
      <c r="C10652" s="89" t="s">
        <v>48</v>
      </c>
      <c r="D10652" s="90">
        <v>44618</v>
      </c>
      <c r="AC10652" s="89">
        <v>82.585283000000004</v>
      </c>
      <c r="AI10652" s="89">
        <v>144.62397799999999</v>
      </c>
    </row>
    <row r="10653" spans="1:35" s="89" customFormat="1" x14ac:dyDescent="0.45">
      <c r="A10653" s="89" t="s">
        <v>85</v>
      </c>
      <c r="B10653" s="89" t="s">
        <v>0</v>
      </c>
      <c r="C10653" s="89" t="s">
        <v>48</v>
      </c>
      <c r="D10653" s="90">
        <v>44619</v>
      </c>
      <c r="AC10653" s="89">
        <v>82.585283000000004</v>
      </c>
      <c r="AI10653" s="89">
        <v>144.62397799999999</v>
      </c>
    </row>
    <row r="10654" spans="1:35" s="89" customFormat="1" x14ac:dyDescent="0.45">
      <c r="A10654" s="89" t="s">
        <v>85</v>
      </c>
      <c r="B10654" s="89" t="s">
        <v>0</v>
      </c>
      <c r="C10654" s="89" t="s">
        <v>48</v>
      </c>
      <c r="D10654" s="90">
        <v>44620</v>
      </c>
      <c r="AC10654" s="89">
        <v>82.585283000000004</v>
      </c>
      <c r="AI10654" s="89">
        <v>144.62397799999999</v>
      </c>
    </row>
    <row r="10655" spans="1:35" s="89" customFormat="1" x14ac:dyDescent="0.45">
      <c r="A10655" s="89" t="s">
        <v>85</v>
      </c>
      <c r="B10655" s="89" t="s">
        <v>0</v>
      </c>
      <c r="C10655" s="89" t="s">
        <v>48</v>
      </c>
      <c r="D10655" s="90">
        <v>44621</v>
      </c>
      <c r="AC10655" s="89">
        <v>82.585283000000004</v>
      </c>
      <c r="AI10655" s="89">
        <v>144.62397799999999</v>
      </c>
    </row>
    <row r="10656" spans="1:35" s="89" customFormat="1" x14ac:dyDescent="0.45">
      <c r="A10656" s="89" t="s">
        <v>85</v>
      </c>
      <c r="B10656" s="89" t="s">
        <v>0</v>
      </c>
      <c r="C10656" s="89" t="s">
        <v>48</v>
      </c>
      <c r="D10656" s="90">
        <v>44622</v>
      </c>
      <c r="AC10656" s="89">
        <v>82.585283000000004</v>
      </c>
      <c r="AI10656" s="89">
        <v>144.62397799999999</v>
      </c>
    </row>
    <row r="10657" spans="1:35" s="89" customFormat="1" x14ac:dyDescent="0.45">
      <c r="A10657" s="89" t="s">
        <v>85</v>
      </c>
      <c r="B10657" s="89" t="s">
        <v>0</v>
      </c>
      <c r="C10657" s="89" t="s">
        <v>48</v>
      </c>
      <c r="D10657" s="90">
        <v>44623</v>
      </c>
      <c r="AC10657" s="89">
        <v>82.585283000000004</v>
      </c>
      <c r="AI10657" s="89">
        <v>144.62397799999999</v>
      </c>
    </row>
    <row r="10658" spans="1:35" s="89" customFormat="1" x14ac:dyDescent="0.45">
      <c r="A10658" s="89" t="s">
        <v>85</v>
      </c>
      <c r="B10658" s="89" t="s">
        <v>0</v>
      </c>
      <c r="C10658" s="89" t="s">
        <v>48</v>
      </c>
      <c r="D10658" s="90">
        <v>44624</v>
      </c>
      <c r="AC10658" s="89">
        <v>82.585283000000004</v>
      </c>
      <c r="AI10658" s="89">
        <v>144.62397799999999</v>
      </c>
    </row>
    <row r="10659" spans="1:35" s="89" customFormat="1" x14ac:dyDescent="0.45">
      <c r="A10659" s="89" t="s">
        <v>85</v>
      </c>
      <c r="B10659" s="89" t="s">
        <v>0</v>
      </c>
      <c r="C10659" s="89" t="s">
        <v>48</v>
      </c>
      <c r="D10659" s="90">
        <v>44625</v>
      </c>
      <c r="AC10659" s="89">
        <v>82.585283000000004</v>
      </c>
      <c r="AI10659" s="89">
        <v>144.62397799999999</v>
      </c>
    </row>
    <row r="10660" spans="1:35" s="89" customFormat="1" x14ac:dyDescent="0.45">
      <c r="A10660" s="89" t="s">
        <v>85</v>
      </c>
      <c r="B10660" s="89" t="s">
        <v>0</v>
      </c>
      <c r="C10660" s="89" t="s">
        <v>48</v>
      </c>
      <c r="D10660" s="90">
        <v>44626</v>
      </c>
      <c r="AC10660" s="89">
        <v>82.585283000000004</v>
      </c>
      <c r="AI10660" s="89">
        <v>144.62397799999999</v>
      </c>
    </row>
    <row r="10661" spans="1:35" s="89" customFormat="1" x14ac:dyDescent="0.45">
      <c r="A10661" s="89" t="s">
        <v>85</v>
      </c>
      <c r="B10661" s="89" t="s">
        <v>0</v>
      </c>
      <c r="C10661" s="89" t="s">
        <v>48</v>
      </c>
      <c r="D10661" s="90">
        <v>44627</v>
      </c>
      <c r="AC10661" s="89">
        <v>82.585283000000004</v>
      </c>
      <c r="AI10661" s="89">
        <v>144.62397799999999</v>
      </c>
    </row>
    <row r="10662" spans="1:35" s="89" customFormat="1" x14ac:dyDescent="0.45">
      <c r="A10662" s="89" t="s">
        <v>85</v>
      </c>
      <c r="B10662" s="89" t="s">
        <v>0</v>
      </c>
      <c r="C10662" s="89" t="s">
        <v>48</v>
      </c>
      <c r="D10662" s="90">
        <v>44628</v>
      </c>
      <c r="AC10662" s="89">
        <v>82.585283000000004</v>
      </c>
      <c r="AI10662" s="89">
        <v>144.62397799999999</v>
      </c>
    </row>
    <row r="10663" spans="1:35" s="89" customFormat="1" x14ac:dyDescent="0.45">
      <c r="A10663" s="89" t="s">
        <v>85</v>
      </c>
      <c r="B10663" s="89" t="s">
        <v>0</v>
      </c>
      <c r="C10663" s="89" t="s">
        <v>48</v>
      </c>
      <c r="D10663" s="90">
        <v>44629</v>
      </c>
      <c r="AC10663" s="89">
        <v>82.585283000000004</v>
      </c>
      <c r="AI10663" s="89">
        <v>144.62397799999999</v>
      </c>
    </row>
    <row r="10664" spans="1:35" s="89" customFormat="1" x14ac:dyDescent="0.45">
      <c r="A10664" s="89" t="s">
        <v>85</v>
      </c>
      <c r="B10664" s="89" t="s">
        <v>0</v>
      </c>
      <c r="C10664" s="89" t="s">
        <v>48</v>
      </c>
      <c r="D10664" s="90">
        <v>44630</v>
      </c>
      <c r="AC10664" s="89">
        <v>82.585283000000004</v>
      </c>
      <c r="AI10664" s="89">
        <v>144.62397799999999</v>
      </c>
    </row>
    <row r="10665" spans="1:35" s="89" customFormat="1" x14ac:dyDescent="0.45">
      <c r="A10665" s="89" t="s">
        <v>85</v>
      </c>
      <c r="B10665" s="89" t="s">
        <v>0</v>
      </c>
      <c r="C10665" s="89" t="s">
        <v>48</v>
      </c>
      <c r="D10665" s="90">
        <v>44631</v>
      </c>
      <c r="AC10665" s="89">
        <v>82.585283000000004</v>
      </c>
      <c r="AI10665" s="89">
        <v>144.62397799999999</v>
      </c>
    </row>
    <row r="10666" spans="1:35" s="89" customFormat="1" x14ac:dyDescent="0.45">
      <c r="A10666" s="89" t="s">
        <v>85</v>
      </c>
      <c r="B10666" s="89" t="s">
        <v>0</v>
      </c>
      <c r="C10666" s="89" t="s">
        <v>48</v>
      </c>
      <c r="D10666" s="90">
        <v>44632</v>
      </c>
      <c r="AC10666" s="89">
        <v>82.585283000000004</v>
      </c>
      <c r="AI10666" s="89">
        <v>144.62397799999999</v>
      </c>
    </row>
    <row r="10667" spans="1:35" s="89" customFormat="1" x14ac:dyDescent="0.45">
      <c r="A10667" s="89" t="s">
        <v>85</v>
      </c>
      <c r="B10667" s="89" t="s">
        <v>0</v>
      </c>
      <c r="C10667" s="89" t="s">
        <v>48</v>
      </c>
      <c r="D10667" s="90">
        <v>44633</v>
      </c>
      <c r="AC10667" s="89">
        <v>82.585283000000004</v>
      </c>
      <c r="AI10667" s="89">
        <v>144.62397799999999</v>
      </c>
    </row>
    <row r="10668" spans="1:35" s="89" customFormat="1" x14ac:dyDescent="0.45">
      <c r="A10668" s="89" t="s">
        <v>85</v>
      </c>
      <c r="B10668" s="89" t="s">
        <v>0</v>
      </c>
      <c r="C10668" s="89" t="s">
        <v>48</v>
      </c>
      <c r="D10668" s="90">
        <v>44634</v>
      </c>
      <c r="AC10668" s="89">
        <v>82.585283000000004</v>
      </c>
      <c r="AI10668" s="89">
        <v>144.62397799999999</v>
      </c>
    </row>
    <row r="10669" spans="1:35" s="89" customFormat="1" x14ac:dyDescent="0.45">
      <c r="A10669" s="89" t="s">
        <v>85</v>
      </c>
      <c r="B10669" s="89" t="s">
        <v>0</v>
      </c>
      <c r="C10669" s="89" t="s">
        <v>48</v>
      </c>
      <c r="D10669" s="90">
        <v>44635</v>
      </c>
      <c r="AC10669" s="89">
        <v>82.585283000000004</v>
      </c>
      <c r="AI10669" s="89">
        <v>144.62397799999999</v>
      </c>
    </row>
    <row r="10670" spans="1:35" s="89" customFormat="1" x14ac:dyDescent="0.45">
      <c r="A10670" s="89" t="s">
        <v>85</v>
      </c>
      <c r="B10670" s="89" t="s">
        <v>0</v>
      </c>
      <c r="C10670" s="89" t="s">
        <v>48</v>
      </c>
      <c r="D10670" s="90">
        <v>44636</v>
      </c>
      <c r="AC10670" s="89">
        <v>82.585283000000004</v>
      </c>
      <c r="AI10670" s="89">
        <v>144.62397799999999</v>
      </c>
    </row>
    <row r="10671" spans="1:35" s="89" customFormat="1" x14ac:dyDescent="0.45">
      <c r="A10671" s="89" t="s">
        <v>85</v>
      </c>
      <c r="B10671" s="89" t="s">
        <v>0</v>
      </c>
      <c r="C10671" s="89" t="s">
        <v>48</v>
      </c>
      <c r="D10671" s="90">
        <v>44637</v>
      </c>
      <c r="AC10671" s="89">
        <v>82.585283000000004</v>
      </c>
      <c r="AI10671" s="89">
        <v>144.62397799999999</v>
      </c>
    </row>
    <row r="10672" spans="1:35" s="89" customFormat="1" x14ac:dyDescent="0.45">
      <c r="A10672" s="89" t="s">
        <v>85</v>
      </c>
      <c r="B10672" s="89" t="s">
        <v>0</v>
      </c>
      <c r="C10672" s="89" t="s">
        <v>48</v>
      </c>
      <c r="D10672" s="90">
        <v>44638</v>
      </c>
      <c r="AC10672" s="89">
        <v>82.585283000000004</v>
      </c>
      <c r="AI10672" s="89">
        <v>144.62397799999999</v>
      </c>
    </row>
    <row r="10673" spans="1:35" s="89" customFormat="1" x14ac:dyDescent="0.45">
      <c r="A10673" s="89" t="s">
        <v>85</v>
      </c>
      <c r="B10673" s="89" t="s">
        <v>0</v>
      </c>
      <c r="C10673" s="89" t="s">
        <v>48</v>
      </c>
      <c r="D10673" s="90">
        <v>44639</v>
      </c>
      <c r="AC10673" s="89">
        <v>82.585283000000004</v>
      </c>
      <c r="AI10673" s="89">
        <v>144.62397799999999</v>
      </c>
    </row>
    <row r="10674" spans="1:35" s="89" customFormat="1" x14ac:dyDescent="0.45">
      <c r="A10674" s="89" t="s">
        <v>85</v>
      </c>
      <c r="B10674" s="89" t="s">
        <v>0</v>
      </c>
      <c r="C10674" s="89" t="s">
        <v>48</v>
      </c>
      <c r="D10674" s="90">
        <v>44640</v>
      </c>
      <c r="AC10674" s="89">
        <v>82.585283000000004</v>
      </c>
      <c r="AI10674" s="89">
        <v>144.62397799999999</v>
      </c>
    </row>
    <row r="10675" spans="1:35" s="89" customFormat="1" x14ac:dyDescent="0.45">
      <c r="A10675" s="89" t="s">
        <v>85</v>
      </c>
      <c r="B10675" s="89" t="s">
        <v>0</v>
      </c>
      <c r="C10675" s="89" t="s">
        <v>48</v>
      </c>
      <c r="D10675" s="90">
        <v>44641</v>
      </c>
      <c r="AC10675" s="89">
        <v>82.585283000000004</v>
      </c>
      <c r="AI10675" s="89">
        <v>144.62397799999999</v>
      </c>
    </row>
    <row r="10676" spans="1:35" s="89" customFormat="1" x14ac:dyDescent="0.45">
      <c r="A10676" s="89" t="s">
        <v>85</v>
      </c>
      <c r="B10676" s="89" t="s">
        <v>0</v>
      </c>
      <c r="C10676" s="89" t="s">
        <v>48</v>
      </c>
      <c r="D10676" s="90">
        <v>44642</v>
      </c>
      <c r="AC10676" s="89">
        <v>82.585283000000004</v>
      </c>
      <c r="AI10676" s="89">
        <v>144.62397799999999</v>
      </c>
    </row>
    <row r="10677" spans="1:35" s="89" customFormat="1" x14ac:dyDescent="0.45">
      <c r="A10677" s="89" t="s">
        <v>85</v>
      </c>
      <c r="B10677" s="89" t="s">
        <v>0</v>
      </c>
      <c r="C10677" s="89" t="s">
        <v>48</v>
      </c>
      <c r="D10677" s="90">
        <v>44643</v>
      </c>
      <c r="AC10677" s="89">
        <v>82.585283000000004</v>
      </c>
      <c r="AI10677" s="89">
        <v>144.62397799999999</v>
      </c>
    </row>
    <row r="10678" spans="1:35" s="89" customFormat="1" x14ac:dyDescent="0.45">
      <c r="A10678" s="89" t="s">
        <v>85</v>
      </c>
      <c r="B10678" s="89" t="s">
        <v>0</v>
      </c>
      <c r="C10678" s="89" t="s">
        <v>48</v>
      </c>
      <c r="D10678" s="90">
        <v>44644</v>
      </c>
      <c r="AC10678" s="89">
        <v>82.585283000000004</v>
      </c>
      <c r="AI10678" s="89">
        <v>144.62397799999999</v>
      </c>
    </row>
    <row r="10679" spans="1:35" s="89" customFormat="1" x14ac:dyDescent="0.45">
      <c r="A10679" s="89" t="s">
        <v>85</v>
      </c>
      <c r="B10679" s="89" t="s">
        <v>0</v>
      </c>
      <c r="C10679" s="89" t="s">
        <v>48</v>
      </c>
      <c r="D10679" s="90">
        <v>44645</v>
      </c>
      <c r="AC10679" s="89">
        <v>82.585283000000004</v>
      </c>
      <c r="AI10679" s="89">
        <v>144.62397799999999</v>
      </c>
    </row>
    <row r="10680" spans="1:35" s="89" customFormat="1" x14ac:dyDescent="0.45">
      <c r="A10680" s="89" t="s">
        <v>85</v>
      </c>
      <c r="B10680" s="89" t="s">
        <v>0</v>
      </c>
      <c r="C10680" s="89" t="s">
        <v>48</v>
      </c>
      <c r="D10680" s="90">
        <v>44646</v>
      </c>
      <c r="AC10680" s="89">
        <v>79.144229539999998</v>
      </c>
      <c r="AI10680" s="89">
        <v>138.59797889999999</v>
      </c>
    </row>
    <row r="10681" spans="1:35" s="89" customFormat="1" x14ac:dyDescent="0.45">
      <c r="A10681" s="89" t="s">
        <v>85</v>
      </c>
      <c r="B10681" s="89" t="s">
        <v>0</v>
      </c>
      <c r="C10681" s="89" t="s">
        <v>48</v>
      </c>
      <c r="D10681" s="90">
        <v>44647</v>
      </c>
      <c r="AC10681" s="89">
        <v>82.585283000000004</v>
      </c>
      <c r="AI10681" s="89">
        <v>144.62397799999999</v>
      </c>
    </row>
    <row r="10682" spans="1:35" s="89" customFormat="1" x14ac:dyDescent="0.45">
      <c r="A10682" s="89" t="s">
        <v>85</v>
      </c>
      <c r="B10682" s="89" t="s">
        <v>0</v>
      </c>
      <c r="C10682" s="89" t="s">
        <v>48</v>
      </c>
      <c r="D10682" s="90">
        <v>44648</v>
      </c>
      <c r="AC10682" s="89">
        <v>82.585283000000004</v>
      </c>
      <c r="AI10682" s="89">
        <v>144.62397799999999</v>
      </c>
    </row>
    <row r="10683" spans="1:35" s="89" customFormat="1" x14ac:dyDescent="0.45">
      <c r="A10683" s="89" t="s">
        <v>85</v>
      </c>
      <c r="B10683" s="89" t="s">
        <v>0</v>
      </c>
      <c r="C10683" s="89" t="s">
        <v>48</v>
      </c>
      <c r="D10683" s="90">
        <v>44649</v>
      </c>
      <c r="AC10683" s="89">
        <v>82.585283000000004</v>
      </c>
      <c r="AI10683" s="89">
        <v>144.62397799999999</v>
      </c>
    </row>
    <row r="10684" spans="1:35" s="89" customFormat="1" x14ac:dyDescent="0.45">
      <c r="A10684" s="89" t="s">
        <v>85</v>
      </c>
      <c r="B10684" s="89" t="s">
        <v>0</v>
      </c>
      <c r="C10684" s="89" t="s">
        <v>48</v>
      </c>
      <c r="D10684" s="90">
        <v>44650</v>
      </c>
      <c r="AC10684" s="89">
        <v>82.585283000000004</v>
      </c>
      <c r="AI10684" s="89">
        <v>144.62397799999999</v>
      </c>
    </row>
    <row r="10685" spans="1:35" s="89" customFormat="1" x14ac:dyDescent="0.45">
      <c r="A10685" s="89" t="s">
        <v>85</v>
      </c>
      <c r="B10685" s="89" t="s">
        <v>0</v>
      </c>
      <c r="C10685" s="89" t="s">
        <v>48</v>
      </c>
      <c r="D10685" s="90">
        <v>44651</v>
      </c>
      <c r="AC10685" s="89">
        <v>82.585283000000004</v>
      </c>
      <c r="AI10685" s="89">
        <v>144.62397799999999</v>
      </c>
    </row>
    <row r="10686" spans="1:35" x14ac:dyDescent="0.45">
      <c r="A10686" s="195" t="s">
        <v>85</v>
      </c>
      <c r="B10686" s="195" t="s">
        <v>0</v>
      </c>
      <c r="C10686" s="195" t="s">
        <v>48</v>
      </c>
      <c r="D10686" s="196">
        <v>44652</v>
      </c>
      <c r="AC10686" s="195">
        <v>86</v>
      </c>
      <c r="AD10686" s="195">
        <v>86</v>
      </c>
      <c r="AE10686" s="195">
        <f>1/AC10686*AD10686</f>
        <v>1</v>
      </c>
      <c r="AI10686" s="195">
        <v>155</v>
      </c>
    </row>
    <row r="10687" spans="1:35" s="89" customFormat="1" x14ac:dyDescent="0.45">
      <c r="A10687" s="89" t="s">
        <v>85</v>
      </c>
      <c r="B10687" s="89" t="s">
        <v>0</v>
      </c>
      <c r="C10687" s="89" t="s">
        <v>48</v>
      </c>
      <c r="D10687" s="90">
        <v>44653</v>
      </c>
      <c r="AC10687" s="89">
        <v>86</v>
      </c>
      <c r="AI10687" s="89">
        <v>155</v>
      </c>
    </row>
    <row r="10688" spans="1:35" s="89" customFormat="1" x14ac:dyDescent="0.45">
      <c r="A10688" s="89" t="s">
        <v>85</v>
      </c>
      <c r="B10688" s="89" t="s">
        <v>0</v>
      </c>
      <c r="C10688" s="89" t="s">
        <v>48</v>
      </c>
      <c r="D10688" s="90">
        <v>44654</v>
      </c>
      <c r="AC10688" s="89">
        <v>86</v>
      </c>
      <c r="AI10688" s="89">
        <v>155</v>
      </c>
    </row>
    <row r="10689" spans="1:35" s="89" customFormat="1" x14ac:dyDescent="0.45">
      <c r="A10689" s="89" t="s">
        <v>85</v>
      </c>
      <c r="B10689" s="89" t="s">
        <v>0</v>
      </c>
      <c r="C10689" s="89" t="s">
        <v>48</v>
      </c>
      <c r="D10689" s="90">
        <v>44655</v>
      </c>
      <c r="AC10689" s="89">
        <v>86</v>
      </c>
      <c r="AI10689" s="89">
        <v>155</v>
      </c>
    </row>
    <row r="10690" spans="1:35" s="89" customFormat="1" x14ac:dyDescent="0.45">
      <c r="A10690" s="89" t="s">
        <v>85</v>
      </c>
      <c r="B10690" s="89" t="s">
        <v>0</v>
      </c>
      <c r="C10690" s="89" t="s">
        <v>48</v>
      </c>
      <c r="D10690" s="90">
        <v>44656</v>
      </c>
      <c r="AC10690" s="89">
        <v>86</v>
      </c>
      <c r="AI10690" s="89">
        <v>155</v>
      </c>
    </row>
    <row r="10691" spans="1:35" s="89" customFormat="1" x14ac:dyDescent="0.45">
      <c r="A10691" s="89" t="s">
        <v>85</v>
      </c>
      <c r="B10691" s="89" t="s">
        <v>0</v>
      </c>
      <c r="C10691" s="89" t="s">
        <v>48</v>
      </c>
      <c r="D10691" s="90">
        <v>44657</v>
      </c>
      <c r="AC10691" s="89">
        <v>86</v>
      </c>
      <c r="AI10691" s="89">
        <v>155</v>
      </c>
    </row>
    <row r="10692" spans="1:35" s="89" customFormat="1" x14ac:dyDescent="0.45">
      <c r="A10692" s="89" t="s">
        <v>85</v>
      </c>
      <c r="B10692" s="89" t="s">
        <v>0</v>
      </c>
      <c r="C10692" s="89" t="s">
        <v>48</v>
      </c>
      <c r="D10692" s="90">
        <v>44658</v>
      </c>
      <c r="AC10692" s="89">
        <v>86</v>
      </c>
      <c r="AI10692" s="89">
        <v>155</v>
      </c>
    </row>
    <row r="10693" spans="1:35" s="89" customFormat="1" x14ac:dyDescent="0.45">
      <c r="A10693" s="89" t="s">
        <v>85</v>
      </c>
      <c r="B10693" s="89" t="s">
        <v>0</v>
      </c>
      <c r="C10693" s="89" t="s">
        <v>48</v>
      </c>
      <c r="D10693" s="90">
        <v>44659</v>
      </c>
      <c r="AC10693" s="89">
        <v>86</v>
      </c>
      <c r="AI10693" s="89">
        <v>155</v>
      </c>
    </row>
    <row r="10694" spans="1:35" s="89" customFormat="1" x14ac:dyDescent="0.45">
      <c r="A10694" s="89" t="s">
        <v>85</v>
      </c>
      <c r="B10694" s="89" t="s">
        <v>0</v>
      </c>
      <c r="C10694" s="89" t="s">
        <v>48</v>
      </c>
      <c r="D10694" s="90">
        <v>44660</v>
      </c>
      <c r="AC10694" s="89">
        <v>86</v>
      </c>
      <c r="AI10694" s="89">
        <v>155</v>
      </c>
    </row>
    <row r="10695" spans="1:35" s="89" customFormat="1" x14ac:dyDescent="0.45">
      <c r="A10695" s="89" t="s">
        <v>85</v>
      </c>
      <c r="B10695" s="89" t="s">
        <v>0</v>
      </c>
      <c r="C10695" s="89" t="s">
        <v>48</v>
      </c>
      <c r="D10695" s="90">
        <v>44661</v>
      </c>
      <c r="AC10695" s="89">
        <v>86</v>
      </c>
      <c r="AI10695" s="89">
        <v>155</v>
      </c>
    </row>
    <row r="10696" spans="1:35" s="89" customFormat="1" x14ac:dyDescent="0.45">
      <c r="A10696" s="89" t="s">
        <v>85</v>
      </c>
      <c r="B10696" s="89" t="s">
        <v>0</v>
      </c>
      <c r="C10696" s="89" t="s">
        <v>48</v>
      </c>
      <c r="D10696" s="90">
        <v>44662</v>
      </c>
      <c r="AC10696" s="89">
        <v>86</v>
      </c>
      <c r="AI10696" s="89">
        <v>155</v>
      </c>
    </row>
    <row r="10697" spans="1:35" s="89" customFormat="1" x14ac:dyDescent="0.45">
      <c r="A10697" s="89" t="s">
        <v>85</v>
      </c>
      <c r="B10697" s="89" t="s">
        <v>0</v>
      </c>
      <c r="C10697" s="89" t="s">
        <v>48</v>
      </c>
      <c r="D10697" s="90">
        <v>44663</v>
      </c>
      <c r="AC10697" s="89">
        <v>86</v>
      </c>
      <c r="AI10697" s="89">
        <v>155</v>
      </c>
    </row>
    <row r="10698" spans="1:35" s="89" customFormat="1" x14ac:dyDescent="0.45">
      <c r="A10698" s="89" t="s">
        <v>85</v>
      </c>
      <c r="B10698" s="89" t="s">
        <v>0</v>
      </c>
      <c r="C10698" s="89" t="s">
        <v>48</v>
      </c>
      <c r="D10698" s="90">
        <v>44664</v>
      </c>
      <c r="AC10698" s="89">
        <v>86</v>
      </c>
      <c r="AI10698" s="89">
        <v>155</v>
      </c>
    </row>
    <row r="10699" spans="1:35" s="89" customFormat="1" x14ac:dyDescent="0.45">
      <c r="A10699" s="89" t="s">
        <v>85</v>
      </c>
      <c r="B10699" s="89" t="s">
        <v>0</v>
      </c>
      <c r="C10699" s="89" t="s">
        <v>48</v>
      </c>
      <c r="D10699" s="90">
        <v>44665</v>
      </c>
      <c r="AC10699" s="89">
        <v>86</v>
      </c>
      <c r="AI10699" s="89">
        <v>155</v>
      </c>
    </row>
    <row r="10700" spans="1:35" s="89" customFormat="1" x14ac:dyDescent="0.45">
      <c r="A10700" s="89" t="s">
        <v>85</v>
      </c>
      <c r="B10700" s="89" t="s">
        <v>0</v>
      </c>
      <c r="C10700" s="89" t="s">
        <v>48</v>
      </c>
      <c r="D10700" s="90">
        <v>44666</v>
      </c>
      <c r="AC10700" s="89">
        <v>86</v>
      </c>
      <c r="AI10700" s="89">
        <v>155</v>
      </c>
    </row>
    <row r="10701" spans="1:35" s="89" customFormat="1" x14ac:dyDescent="0.45">
      <c r="A10701" s="89" t="s">
        <v>85</v>
      </c>
      <c r="B10701" s="89" t="s">
        <v>0</v>
      </c>
      <c r="C10701" s="89" t="s">
        <v>48</v>
      </c>
      <c r="D10701" s="90">
        <v>44667</v>
      </c>
      <c r="AC10701" s="89">
        <v>86</v>
      </c>
      <c r="AI10701" s="89">
        <v>155</v>
      </c>
    </row>
    <row r="10702" spans="1:35" s="89" customFormat="1" x14ac:dyDescent="0.45">
      <c r="A10702" s="89" t="s">
        <v>85</v>
      </c>
      <c r="B10702" s="89" t="s">
        <v>0</v>
      </c>
      <c r="C10702" s="89" t="s">
        <v>48</v>
      </c>
      <c r="D10702" s="90">
        <v>44668</v>
      </c>
      <c r="AC10702" s="89">
        <v>86</v>
      </c>
      <c r="AI10702" s="89">
        <v>155</v>
      </c>
    </row>
    <row r="10703" spans="1:35" s="89" customFormat="1" x14ac:dyDescent="0.45">
      <c r="A10703" s="89" t="s">
        <v>85</v>
      </c>
      <c r="B10703" s="89" t="s">
        <v>0</v>
      </c>
      <c r="C10703" s="89" t="s">
        <v>48</v>
      </c>
      <c r="D10703" s="90">
        <v>44669</v>
      </c>
      <c r="AC10703" s="89">
        <v>86</v>
      </c>
      <c r="AI10703" s="89">
        <v>155</v>
      </c>
    </row>
    <row r="10704" spans="1:35" s="89" customFormat="1" x14ac:dyDescent="0.45">
      <c r="A10704" s="89" t="s">
        <v>85</v>
      </c>
      <c r="B10704" s="89" t="s">
        <v>0</v>
      </c>
      <c r="C10704" s="89" t="s">
        <v>48</v>
      </c>
      <c r="D10704" s="90">
        <v>44670</v>
      </c>
      <c r="AC10704" s="89">
        <v>86</v>
      </c>
      <c r="AI10704" s="89">
        <v>155</v>
      </c>
    </row>
    <row r="10705" spans="1:35" s="89" customFormat="1" x14ac:dyDescent="0.45">
      <c r="A10705" s="89" t="s">
        <v>85</v>
      </c>
      <c r="B10705" s="89" t="s">
        <v>0</v>
      </c>
      <c r="C10705" s="89" t="s">
        <v>48</v>
      </c>
      <c r="D10705" s="90">
        <v>44671</v>
      </c>
      <c r="AC10705" s="89">
        <v>86</v>
      </c>
      <c r="AI10705" s="89">
        <v>155</v>
      </c>
    </row>
    <row r="10706" spans="1:35" s="89" customFormat="1" x14ac:dyDescent="0.45">
      <c r="A10706" s="89" t="s">
        <v>85</v>
      </c>
      <c r="B10706" s="89" t="s">
        <v>0</v>
      </c>
      <c r="C10706" s="89" t="s">
        <v>48</v>
      </c>
      <c r="D10706" s="90">
        <v>44672</v>
      </c>
      <c r="AC10706" s="89">
        <v>86</v>
      </c>
      <c r="AI10706" s="89">
        <v>155</v>
      </c>
    </row>
    <row r="10707" spans="1:35" s="89" customFormat="1" x14ac:dyDescent="0.45">
      <c r="A10707" s="89" t="s">
        <v>85</v>
      </c>
      <c r="B10707" s="89" t="s">
        <v>0</v>
      </c>
      <c r="C10707" s="89" t="s">
        <v>48</v>
      </c>
      <c r="D10707" s="90">
        <v>44673</v>
      </c>
      <c r="AC10707" s="89">
        <v>86</v>
      </c>
      <c r="AI10707" s="89">
        <v>155</v>
      </c>
    </row>
    <row r="10708" spans="1:35" s="89" customFormat="1" x14ac:dyDescent="0.45">
      <c r="A10708" s="89" t="s">
        <v>85</v>
      </c>
      <c r="B10708" s="89" t="s">
        <v>0</v>
      </c>
      <c r="C10708" s="89" t="s">
        <v>48</v>
      </c>
      <c r="D10708" s="90">
        <v>44674</v>
      </c>
      <c r="AC10708" s="89">
        <v>86</v>
      </c>
      <c r="AI10708" s="89">
        <v>155</v>
      </c>
    </row>
    <row r="10709" spans="1:35" s="89" customFormat="1" x14ac:dyDescent="0.45">
      <c r="A10709" s="89" t="s">
        <v>85</v>
      </c>
      <c r="B10709" s="89" t="s">
        <v>0</v>
      </c>
      <c r="C10709" s="89" t="s">
        <v>48</v>
      </c>
      <c r="D10709" s="90">
        <v>44675</v>
      </c>
      <c r="AC10709" s="89">
        <v>86</v>
      </c>
      <c r="AI10709" s="89">
        <v>155</v>
      </c>
    </row>
    <row r="10710" spans="1:35" s="89" customFormat="1" x14ac:dyDescent="0.45">
      <c r="A10710" s="89" t="s">
        <v>85</v>
      </c>
      <c r="B10710" s="89" t="s">
        <v>0</v>
      </c>
      <c r="C10710" s="89" t="s">
        <v>48</v>
      </c>
      <c r="D10710" s="90">
        <v>44676</v>
      </c>
      <c r="AC10710" s="89">
        <v>86</v>
      </c>
      <c r="AI10710" s="89">
        <v>155</v>
      </c>
    </row>
    <row r="10711" spans="1:35" s="89" customFormat="1" x14ac:dyDescent="0.45">
      <c r="A10711" s="89" t="s">
        <v>85</v>
      </c>
      <c r="B10711" s="89" t="s">
        <v>0</v>
      </c>
      <c r="C10711" s="89" t="s">
        <v>48</v>
      </c>
      <c r="D10711" s="90">
        <v>44677</v>
      </c>
      <c r="AC10711" s="89">
        <v>86</v>
      </c>
      <c r="AI10711" s="89">
        <v>155</v>
      </c>
    </row>
    <row r="10712" spans="1:35" s="89" customFormat="1" x14ac:dyDescent="0.45">
      <c r="A10712" s="89" t="s">
        <v>85</v>
      </c>
      <c r="B10712" s="89" t="s">
        <v>0</v>
      </c>
      <c r="C10712" s="89" t="s">
        <v>48</v>
      </c>
      <c r="D10712" s="90">
        <v>44678</v>
      </c>
      <c r="AC10712" s="89">
        <v>86</v>
      </c>
      <c r="AI10712" s="89">
        <v>155</v>
      </c>
    </row>
    <row r="10713" spans="1:35" s="89" customFormat="1" x14ac:dyDescent="0.45">
      <c r="A10713" s="89" t="s">
        <v>85</v>
      </c>
      <c r="B10713" s="89" t="s">
        <v>0</v>
      </c>
      <c r="C10713" s="89" t="s">
        <v>48</v>
      </c>
      <c r="D10713" s="90">
        <v>44679</v>
      </c>
      <c r="AC10713" s="89">
        <v>86</v>
      </c>
      <c r="AI10713" s="89">
        <v>155</v>
      </c>
    </row>
    <row r="10714" spans="1:35" s="89" customFormat="1" x14ac:dyDescent="0.45">
      <c r="A10714" s="89" t="s">
        <v>85</v>
      </c>
      <c r="B10714" s="89" t="s">
        <v>0</v>
      </c>
      <c r="C10714" s="89" t="s">
        <v>48</v>
      </c>
      <c r="D10714" s="90">
        <v>44680</v>
      </c>
      <c r="AC10714" s="89">
        <v>86</v>
      </c>
      <c r="AI10714" s="89">
        <v>155</v>
      </c>
    </row>
    <row r="10715" spans="1:35" s="89" customFormat="1" x14ac:dyDescent="0.45">
      <c r="A10715" s="89" t="s">
        <v>85</v>
      </c>
      <c r="B10715" s="89" t="s">
        <v>0</v>
      </c>
      <c r="C10715" s="89" t="s">
        <v>48</v>
      </c>
      <c r="D10715" s="90">
        <v>44681</v>
      </c>
      <c r="AC10715" s="89">
        <v>86</v>
      </c>
      <c r="AI10715" s="89">
        <v>155</v>
      </c>
    </row>
    <row r="10716" spans="1:35" s="89" customFormat="1" x14ac:dyDescent="0.45">
      <c r="A10716" s="89" t="s">
        <v>85</v>
      </c>
      <c r="B10716" s="89" t="s">
        <v>0</v>
      </c>
      <c r="C10716" s="89" t="s">
        <v>48</v>
      </c>
      <c r="D10716" s="90">
        <v>44682</v>
      </c>
      <c r="AC10716" s="89">
        <v>86</v>
      </c>
      <c r="AI10716" s="89">
        <v>155</v>
      </c>
    </row>
    <row r="10717" spans="1:35" s="89" customFormat="1" x14ac:dyDescent="0.45">
      <c r="A10717" s="89" t="s">
        <v>85</v>
      </c>
      <c r="B10717" s="89" t="s">
        <v>0</v>
      </c>
      <c r="C10717" s="89" t="s">
        <v>48</v>
      </c>
      <c r="D10717" s="90">
        <v>44683</v>
      </c>
      <c r="AC10717" s="89">
        <v>86</v>
      </c>
      <c r="AI10717" s="89">
        <v>155</v>
      </c>
    </row>
    <row r="10718" spans="1:35" s="89" customFormat="1" x14ac:dyDescent="0.45">
      <c r="A10718" s="89" t="s">
        <v>85</v>
      </c>
      <c r="B10718" s="89" t="s">
        <v>0</v>
      </c>
      <c r="C10718" s="89" t="s">
        <v>48</v>
      </c>
      <c r="D10718" s="90">
        <v>44684</v>
      </c>
      <c r="AC10718" s="89">
        <v>86</v>
      </c>
      <c r="AI10718" s="89">
        <v>155</v>
      </c>
    </row>
    <row r="10719" spans="1:35" s="89" customFormat="1" x14ac:dyDescent="0.45">
      <c r="A10719" s="89" t="s">
        <v>85</v>
      </c>
      <c r="B10719" s="89" t="s">
        <v>0</v>
      </c>
      <c r="C10719" s="89" t="s">
        <v>48</v>
      </c>
      <c r="D10719" s="90">
        <v>44685</v>
      </c>
      <c r="AC10719" s="89">
        <v>86</v>
      </c>
      <c r="AI10719" s="89">
        <v>155</v>
      </c>
    </row>
    <row r="10720" spans="1:35" s="89" customFormat="1" x14ac:dyDescent="0.45">
      <c r="A10720" s="89" t="s">
        <v>85</v>
      </c>
      <c r="B10720" s="89" t="s">
        <v>0</v>
      </c>
      <c r="C10720" s="89" t="s">
        <v>48</v>
      </c>
      <c r="D10720" s="90">
        <v>44686</v>
      </c>
      <c r="AC10720" s="89">
        <v>86</v>
      </c>
      <c r="AI10720" s="89">
        <v>155</v>
      </c>
    </row>
    <row r="10721" spans="1:35" s="89" customFormat="1" x14ac:dyDescent="0.45">
      <c r="A10721" s="89" t="s">
        <v>85</v>
      </c>
      <c r="B10721" s="89" t="s">
        <v>0</v>
      </c>
      <c r="C10721" s="89" t="s">
        <v>48</v>
      </c>
      <c r="D10721" s="90">
        <v>44687</v>
      </c>
      <c r="AC10721" s="89">
        <v>86</v>
      </c>
      <c r="AI10721" s="89">
        <v>155</v>
      </c>
    </row>
    <row r="10722" spans="1:35" s="89" customFormat="1" x14ac:dyDescent="0.45">
      <c r="A10722" s="89" t="s">
        <v>85</v>
      </c>
      <c r="B10722" s="89" t="s">
        <v>0</v>
      </c>
      <c r="C10722" s="89" t="s">
        <v>48</v>
      </c>
      <c r="D10722" s="90">
        <v>44688</v>
      </c>
      <c r="AC10722" s="89">
        <v>86</v>
      </c>
      <c r="AI10722" s="89">
        <v>155</v>
      </c>
    </row>
    <row r="10723" spans="1:35" s="89" customFormat="1" x14ac:dyDescent="0.45">
      <c r="A10723" s="89" t="s">
        <v>85</v>
      </c>
      <c r="B10723" s="89" t="s">
        <v>0</v>
      </c>
      <c r="C10723" s="89" t="s">
        <v>48</v>
      </c>
      <c r="D10723" s="90">
        <v>44689</v>
      </c>
      <c r="AC10723" s="89">
        <v>86</v>
      </c>
      <c r="AI10723" s="89">
        <v>155</v>
      </c>
    </row>
    <row r="10724" spans="1:35" s="89" customFormat="1" x14ac:dyDescent="0.45">
      <c r="A10724" s="89" t="s">
        <v>85</v>
      </c>
      <c r="B10724" s="89" t="s">
        <v>0</v>
      </c>
      <c r="C10724" s="89" t="s">
        <v>48</v>
      </c>
      <c r="D10724" s="90">
        <v>44690</v>
      </c>
      <c r="K10724" s="89">
        <v>0.53488372100000003</v>
      </c>
      <c r="L10724" s="89">
        <v>6.9767441999999999E-2</v>
      </c>
      <c r="AA10724" s="89">
        <v>40</v>
      </c>
      <c r="AB10724" s="89">
        <v>80</v>
      </c>
      <c r="AC10724" s="89">
        <v>86</v>
      </c>
      <c r="AI10724" s="89">
        <v>155</v>
      </c>
    </row>
    <row r="10725" spans="1:35" s="89" customFormat="1" x14ac:dyDescent="0.45">
      <c r="A10725" s="89" t="s">
        <v>85</v>
      </c>
      <c r="B10725" s="89" t="s">
        <v>0</v>
      </c>
      <c r="C10725" s="89" t="s">
        <v>48</v>
      </c>
      <c r="D10725" s="90">
        <v>44691</v>
      </c>
      <c r="K10725" s="89">
        <v>0.53488372100000003</v>
      </c>
      <c r="L10725" s="89">
        <v>6.9767441999999999E-2</v>
      </c>
      <c r="AA10725" s="89">
        <v>40</v>
      </c>
      <c r="AB10725" s="89">
        <v>80</v>
      </c>
      <c r="AC10725" s="89">
        <v>86</v>
      </c>
      <c r="AI10725" s="89">
        <v>155</v>
      </c>
    </row>
    <row r="10726" spans="1:35" s="89" customFormat="1" x14ac:dyDescent="0.45">
      <c r="A10726" s="89" t="s">
        <v>85</v>
      </c>
      <c r="B10726" s="89" t="s">
        <v>0</v>
      </c>
      <c r="C10726" s="89" t="s">
        <v>48</v>
      </c>
      <c r="D10726" s="90">
        <v>44692</v>
      </c>
      <c r="K10726" s="89">
        <v>0.53488372100000003</v>
      </c>
      <c r="L10726" s="89">
        <v>6.9767441999999999E-2</v>
      </c>
      <c r="AA10726" s="89">
        <v>40</v>
      </c>
      <c r="AB10726" s="89">
        <v>80</v>
      </c>
      <c r="AC10726" s="89">
        <v>86</v>
      </c>
      <c r="AI10726" s="89">
        <v>155</v>
      </c>
    </row>
    <row r="10727" spans="1:35" s="89" customFormat="1" x14ac:dyDescent="0.45">
      <c r="A10727" s="89" t="s">
        <v>85</v>
      </c>
      <c r="B10727" s="89" t="s">
        <v>0</v>
      </c>
      <c r="C10727" s="89" t="s">
        <v>48</v>
      </c>
      <c r="D10727" s="90">
        <v>44693</v>
      </c>
      <c r="K10727" s="89">
        <v>0.53488372100000003</v>
      </c>
      <c r="L10727" s="89">
        <v>6.9767441999999999E-2</v>
      </c>
      <c r="AA10727" s="89">
        <v>40</v>
      </c>
      <c r="AB10727" s="89">
        <v>80</v>
      </c>
      <c r="AC10727" s="89">
        <v>86</v>
      </c>
      <c r="AI10727" s="89">
        <v>155</v>
      </c>
    </row>
    <row r="10728" spans="1:35" s="89" customFormat="1" x14ac:dyDescent="0.45">
      <c r="A10728" s="89" t="s">
        <v>85</v>
      </c>
      <c r="B10728" s="89" t="s">
        <v>0</v>
      </c>
      <c r="C10728" s="89" t="s">
        <v>48</v>
      </c>
      <c r="D10728" s="90">
        <v>44694</v>
      </c>
      <c r="K10728" s="89">
        <v>0.53488372100000003</v>
      </c>
      <c r="L10728" s="89">
        <v>6.9767441999999999E-2</v>
      </c>
      <c r="AA10728" s="89">
        <v>40</v>
      </c>
      <c r="AB10728" s="89">
        <v>80</v>
      </c>
      <c r="AC10728" s="89">
        <v>86</v>
      </c>
      <c r="AI10728" s="89">
        <v>155</v>
      </c>
    </row>
    <row r="10729" spans="1:35" s="89" customFormat="1" x14ac:dyDescent="0.45">
      <c r="A10729" s="89" t="s">
        <v>85</v>
      </c>
      <c r="B10729" s="89" t="s">
        <v>0</v>
      </c>
      <c r="C10729" s="89" t="s">
        <v>48</v>
      </c>
      <c r="D10729" s="90">
        <v>44695</v>
      </c>
      <c r="AC10729" s="89">
        <v>86</v>
      </c>
      <c r="AI10729" s="89">
        <v>155</v>
      </c>
    </row>
    <row r="10730" spans="1:35" s="89" customFormat="1" x14ac:dyDescent="0.45">
      <c r="A10730" s="89" t="s">
        <v>85</v>
      </c>
      <c r="B10730" s="89" t="s">
        <v>0</v>
      </c>
      <c r="C10730" s="89" t="s">
        <v>48</v>
      </c>
      <c r="D10730" s="90">
        <v>44696</v>
      </c>
      <c r="AC10730" s="89">
        <v>86</v>
      </c>
      <c r="AI10730" s="89">
        <v>155</v>
      </c>
    </row>
    <row r="10731" spans="1:35" s="89" customFormat="1" x14ac:dyDescent="0.45">
      <c r="A10731" s="89" t="s">
        <v>85</v>
      </c>
      <c r="B10731" s="89" t="s">
        <v>0</v>
      </c>
      <c r="C10731" s="89" t="s">
        <v>48</v>
      </c>
      <c r="D10731" s="90">
        <v>44697</v>
      </c>
      <c r="K10731" s="89">
        <v>0.53488372100000003</v>
      </c>
      <c r="L10731" s="89">
        <v>6.9767441999999999E-2</v>
      </c>
      <c r="AA10731" s="89">
        <v>40</v>
      </c>
      <c r="AB10731" s="89">
        <v>80</v>
      </c>
      <c r="AC10731" s="89">
        <v>86</v>
      </c>
      <c r="AI10731" s="89">
        <v>155</v>
      </c>
    </row>
    <row r="10732" spans="1:35" s="89" customFormat="1" x14ac:dyDescent="0.45">
      <c r="A10732" s="89" t="s">
        <v>85</v>
      </c>
      <c r="B10732" s="89" t="s">
        <v>0</v>
      </c>
      <c r="C10732" s="89" t="s">
        <v>48</v>
      </c>
      <c r="D10732" s="90">
        <v>44698</v>
      </c>
      <c r="K10732" s="89">
        <v>0.53488372100000003</v>
      </c>
      <c r="L10732" s="89">
        <v>6.9767441999999999E-2</v>
      </c>
      <c r="AA10732" s="89">
        <v>40</v>
      </c>
      <c r="AB10732" s="89">
        <v>80</v>
      </c>
      <c r="AC10732" s="89">
        <v>86</v>
      </c>
      <c r="AI10732" s="89">
        <v>155</v>
      </c>
    </row>
    <row r="10733" spans="1:35" s="89" customFormat="1" x14ac:dyDescent="0.45">
      <c r="A10733" s="89" t="s">
        <v>85</v>
      </c>
      <c r="B10733" s="89" t="s">
        <v>0</v>
      </c>
      <c r="C10733" s="89" t="s">
        <v>48</v>
      </c>
      <c r="D10733" s="90">
        <v>44699</v>
      </c>
      <c r="K10733" s="89">
        <v>0.53488372100000003</v>
      </c>
      <c r="L10733" s="89">
        <v>6.9767441999999999E-2</v>
      </c>
      <c r="AA10733" s="89">
        <v>40</v>
      </c>
      <c r="AB10733" s="89">
        <v>80</v>
      </c>
      <c r="AC10733" s="89">
        <v>86</v>
      </c>
      <c r="AI10733" s="89">
        <v>155</v>
      </c>
    </row>
    <row r="10734" spans="1:35" s="89" customFormat="1" x14ac:dyDescent="0.45">
      <c r="A10734" s="89" t="s">
        <v>85</v>
      </c>
      <c r="B10734" s="89" t="s">
        <v>0</v>
      </c>
      <c r="C10734" s="89" t="s">
        <v>48</v>
      </c>
      <c r="D10734" s="90">
        <v>44700</v>
      </c>
      <c r="K10734" s="89">
        <v>0.53488372100000003</v>
      </c>
      <c r="L10734" s="89">
        <v>6.9767441999999999E-2</v>
      </c>
      <c r="AA10734" s="89">
        <v>40</v>
      </c>
      <c r="AB10734" s="89">
        <v>80</v>
      </c>
      <c r="AC10734" s="89">
        <v>86</v>
      </c>
      <c r="AI10734" s="89">
        <v>155</v>
      </c>
    </row>
    <row r="10735" spans="1:35" s="89" customFormat="1" x14ac:dyDescent="0.45">
      <c r="A10735" s="89" t="s">
        <v>85</v>
      </c>
      <c r="B10735" s="89" t="s">
        <v>0</v>
      </c>
      <c r="C10735" s="89" t="s">
        <v>48</v>
      </c>
      <c r="D10735" s="90">
        <v>44701</v>
      </c>
      <c r="K10735" s="89">
        <v>0.53488372100000003</v>
      </c>
      <c r="L10735" s="89">
        <v>6.9767441999999999E-2</v>
      </c>
      <c r="AA10735" s="89">
        <v>40</v>
      </c>
      <c r="AB10735" s="89">
        <v>80</v>
      </c>
      <c r="AC10735" s="89">
        <v>86</v>
      </c>
      <c r="AI10735" s="89">
        <v>155</v>
      </c>
    </row>
    <row r="10736" spans="1:35" s="89" customFormat="1" x14ac:dyDescent="0.45">
      <c r="A10736" s="89" t="s">
        <v>85</v>
      </c>
      <c r="B10736" s="89" t="s">
        <v>0</v>
      </c>
      <c r="C10736" s="89" t="s">
        <v>48</v>
      </c>
      <c r="D10736" s="90">
        <v>44702</v>
      </c>
      <c r="AC10736" s="89">
        <v>86</v>
      </c>
      <c r="AI10736" s="89">
        <v>155</v>
      </c>
    </row>
    <row r="10737" spans="1:35" s="89" customFormat="1" x14ac:dyDescent="0.45">
      <c r="A10737" s="89" t="s">
        <v>85</v>
      </c>
      <c r="B10737" s="89" t="s">
        <v>0</v>
      </c>
      <c r="C10737" s="89" t="s">
        <v>48</v>
      </c>
      <c r="D10737" s="90">
        <v>44703</v>
      </c>
      <c r="AC10737" s="89">
        <v>86</v>
      </c>
      <c r="AI10737" s="89">
        <v>155</v>
      </c>
    </row>
    <row r="10738" spans="1:35" s="89" customFormat="1" x14ac:dyDescent="0.45">
      <c r="A10738" s="89" t="s">
        <v>85</v>
      </c>
      <c r="B10738" s="89" t="s">
        <v>0</v>
      </c>
      <c r="C10738" s="89" t="s">
        <v>48</v>
      </c>
      <c r="D10738" s="90">
        <v>44704</v>
      </c>
      <c r="AC10738" s="89">
        <v>86</v>
      </c>
      <c r="AI10738" s="89">
        <v>155</v>
      </c>
    </row>
    <row r="10739" spans="1:35" s="89" customFormat="1" x14ac:dyDescent="0.45">
      <c r="A10739" s="89" t="s">
        <v>85</v>
      </c>
      <c r="B10739" s="89" t="s">
        <v>0</v>
      </c>
      <c r="C10739" s="89" t="s">
        <v>48</v>
      </c>
      <c r="D10739" s="90">
        <v>44705</v>
      </c>
      <c r="AC10739" s="89">
        <v>86</v>
      </c>
      <c r="AI10739" s="89">
        <v>155</v>
      </c>
    </row>
    <row r="10740" spans="1:35" s="89" customFormat="1" x14ac:dyDescent="0.45">
      <c r="A10740" s="89" t="s">
        <v>85</v>
      </c>
      <c r="B10740" s="89" t="s">
        <v>0</v>
      </c>
      <c r="C10740" s="89" t="s">
        <v>48</v>
      </c>
      <c r="D10740" s="90">
        <v>44706</v>
      </c>
      <c r="AC10740" s="89">
        <v>86</v>
      </c>
      <c r="AI10740" s="89">
        <v>155</v>
      </c>
    </row>
    <row r="10741" spans="1:35" s="89" customFormat="1" x14ac:dyDescent="0.45">
      <c r="A10741" s="89" t="s">
        <v>85</v>
      </c>
      <c r="B10741" s="89" t="s">
        <v>0</v>
      </c>
      <c r="C10741" s="89" t="s">
        <v>48</v>
      </c>
      <c r="D10741" s="90">
        <v>44707</v>
      </c>
      <c r="AC10741" s="89">
        <v>86</v>
      </c>
      <c r="AI10741" s="89">
        <v>155</v>
      </c>
    </row>
    <row r="10742" spans="1:35" s="89" customFormat="1" x14ac:dyDescent="0.45">
      <c r="A10742" s="89" t="s">
        <v>85</v>
      </c>
      <c r="B10742" s="89" t="s">
        <v>0</v>
      </c>
      <c r="C10742" s="89" t="s">
        <v>48</v>
      </c>
      <c r="D10742" s="90">
        <v>44708</v>
      </c>
      <c r="AC10742" s="89">
        <v>86</v>
      </c>
      <c r="AI10742" s="89">
        <v>155</v>
      </c>
    </row>
    <row r="10743" spans="1:35" s="89" customFormat="1" x14ac:dyDescent="0.45">
      <c r="A10743" s="89" t="s">
        <v>85</v>
      </c>
      <c r="B10743" s="89" t="s">
        <v>0</v>
      </c>
      <c r="C10743" s="89" t="s">
        <v>48</v>
      </c>
      <c r="D10743" s="90">
        <v>44709</v>
      </c>
      <c r="AC10743" s="89">
        <v>86</v>
      </c>
      <c r="AI10743" s="89">
        <v>155</v>
      </c>
    </row>
    <row r="10744" spans="1:35" s="89" customFormat="1" x14ac:dyDescent="0.45">
      <c r="A10744" s="89" t="s">
        <v>85</v>
      </c>
      <c r="B10744" s="89" t="s">
        <v>0</v>
      </c>
      <c r="C10744" s="89" t="s">
        <v>48</v>
      </c>
      <c r="D10744" s="90">
        <v>44710</v>
      </c>
      <c r="AC10744" s="89">
        <v>86</v>
      </c>
      <c r="AI10744" s="89">
        <v>155</v>
      </c>
    </row>
    <row r="10745" spans="1:35" s="89" customFormat="1" x14ac:dyDescent="0.45">
      <c r="A10745" s="89" t="s">
        <v>85</v>
      </c>
      <c r="B10745" s="89" t="s">
        <v>0</v>
      </c>
      <c r="C10745" s="89" t="s">
        <v>48</v>
      </c>
      <c r="D10745" s="90">
        <v>44711</v>
      </c>
      <c r="AC10745" s="89">
        <v>86</v>
      </c>
      <c r="AI10745" s="89">
        <v>155</v>
      </c>
    </row>
    <row r="10746" spans="1:35" s="89" customFormat="1" x14ac:dyDescent="0.45">
      <c r="A10746" s="89" t="s">
        <v>85</v>
      </c>
      <c r="B10746" s="89" t="s">
        <v>0</v>
      </c>
      <c r="C10746" s="89" t="s">
        <v>48</v>
      </c>
      <c r="D10746" s="90">
        <v>44712</v>
      </c>
      <c r="AC10746" s="89">
        <v>86</v>
      </c>
      <c r="AI10746" s="89">
        <v>155</v>
      </c>
    </row>
    <row r="10747" spans="1:35" s="89" customFormat="1" x14ac:dyDescent="0.45">
      <c r="A10747" s="89" t="s">
        <v>85</v>
      </c>
      <c r="B10747" s="89" t="s">
        <v>0</v>
      </c>
      <c r="C10747" s="89" t="s">
        <v>48</v>
      </c>
      <c r="D10747" s="90">
        <v>44713</v>
      </c>
      <c r="AC10747" s="89">
        <v>86</v>
      </c>
      <c r="AI10747" s="89">
        <v>155</v>
      </c>
    </row>
    <row r="10748" spans="1:35" s="89" customFormat="1" x14ac:dyDescent="0.45">
      <c r="A10748" s="89" t="s">
        <v>85</v>
      </c>
      <c r="B10748" s="89" t="s">
        <v>0</v>
      </c>
      <c r="C10748" s="89" t="s">
        <v>48</v>
      </c>
      <c r="D10748" s="90">
        <v>44714</v>
      </c>
      <c r="AC10748" s="89">
        <v>86</v>
      </c>
      <c r="AI10748" s="89">
        <v>155</v>
      </c>
    </row>
    <row r="10749" spans="1:35" s="89" customFormat="1" x14ac:dyDescent="0.45">
      <c r="A10749" s="89" t="s">
        <v>85</v>
      </c>
      <c r="B10749" s="89" t="s">
        <v>0</v>
      </c>
      <c r="C10749" s="89" t="s">
        <v>48</v>
      </c>
      <c r="D10749" s="90">
        <v>44715</v>
      </c>
      <c r="AC10749" s="89">
        <v>86</v>
      </c>
      <c r="AI10749" s="89">
        <v>155</v>
      </c>
    </row>
    <row r="10750" spans="1:35" s="89" customFormat="1" x14ac:dyDescent="0.45">
      <c r="A10750" s="89" t="s">
        <v>85</v>
      </c>
      <c r="B10750" s="89" t="s">
        <v>0</v>
      </c>
      <c r="C10750" s="89" t="s">
        <v>48</v>
      </c>
      <c r="D10750" s="90">
        <v>44716</v>
      </c>
      <c r="AC10750" s="89">
        <v>86</v>
      </c>
      <c r="AI10750" s="89">
        <v>155</v>
      </c>
    </row>
    <row r="10751" spans="1:35" s="89" customFormat="1" x14ac:dyDescent="0.45">
      <c r="A10751" s="89" t="s">
        <v>85</v>
      </c>
      <c r="B10751" s="89" t="s">
        <v>0</v>
      </c>
      <c r="C10751" s="89" t="s">
        <v>48</v>
      </c>
      <c r="D10751" s="90">
        <v>44717</v>
      </c>
      <c r="AC10751" s="89">
        <v>86</v>
      </c>
      <c r="AI10751" s="89">
        <v>155</v>
      </c>
    </row>
    <row r="10752" spans="1:35" s="89" customFormat="1" x14ac:dyDescent="0.45">
      <c r="A10752" s="89" t="s">
        <v>85</v>
      </c>
      <c r="B10752" s="89" t="s">
        <v>0</v>
      </c>
      <c r="C10752" s="89" t="s">
        <v>48</v>
      </c>
      <c r="D10752" s="90">
        <v>44718</v>
      </c>
      <c r="AC10752" s="89">
        <v>86</v>
      </c>
      <c r="AI10752" s="89">
        <v>155</v>
      </c>
    </row>
    <row r="10753" spans="1:35" s="89" customFormat="1" x14ac:dyDescent="0.45">
      <c r="A10753" s="89" t="s">
        <v>85</v>
      </c>
      <c r="B10753" s="89" t="s">
        <v>0</v>
      </c>
      <c r="C10753" s="89" t="s">
        <v>48</v>
      </c>
      <c r="D10753" s="90">
        <v>44719</v>
      </c>
      <c r="AC10753" s="89">
        <v>86</v>
      </c>
      <c r="AI10753" s="89">
        <v>155</v>
      </c>
    </row>
    <row r="10754" spans="1:35" s="89" customFormat="1" x14ac:dyDescent="0.45">
      <c r="A10754" s="89" t="s">
        <v>85</v>
      </c>
      <c r="B10754" s="89" t="s">
        <v>0</v>
      </c>
      <c r="C10754" s="89" t="s">
        <v>48</v>
      </c>
      <c r="D10754" s="90">
        <v>44720</v>
      </c>
      <c r="AC10754" s="89">
        <v>86</v>
      </c>
      <c r="AI10754" s="89">
        <v>155</v>
      </c>
    </row>
    <row r="10755" spans="1:35" s="89" customFormat="1" x14ac:dyDescent="0.45">
      <c r="A10755" s="89" t="s">
        <v>85</v>
      </c>
      <c r="B10755" s="89" t="s">
        <v>0</v>
      </c>
      <c r="C10755" s="89" t="s">
        <v>48</v>
      </c>
      <c r="D10755" s="90">
        <v>44721</v>
      </c>
      <c r="AC10755" s="89">
        <v>86</v>
      </c>
      <c r="AI10755" s="89">
        <v>155</v>
      </c>
    </row>
    <row r="10756" spans="1:35" s="89" customFormat="1" x14ac:dyDescent="0.45">
      <c r="A10756" s="89" t="s">
        <v>85</v>
      </c>
      <c r="B10756" s="89" t="s">
        <v>0</v>
      </c>
      <c r="C10756" s="89" t="s">
        <v>48</v>
      </c>
      <c r="D10756" s="90">
        <v>44722</v>
      </c>
      <c r="AC10756" s="89">
        <v>86</v>
      </c>
      <c r="AI10756" s="89">
        <v>155</v>
      </c>
    </row>
    <row r="10757" spans="1:35" s="89" customFormat="1" x14ac:dyDescent="0.45">
      <c r="A10757" s="89" t="s">
        <v>85</v>
      </c>
      <c r="B10757" s="89" t="s">
        <v>0</v>
      </c>
      <c r="C10757" s="89" t="s">
        <v>48</v>
      </c>
      <c r="D10757" s="90">
        <v>44723</v>
      </c>
      <c r="AC10757" s="89">
        <v>86</v>
      </c>
      <c r="AI10757" s="89">
        <v>155</v>
      </c>
    </row>
    <row r="10758" spans="1:35" s="89" customFormat="1" x14ac:dyDescent="0.45">
      <c r="A10758" s="89" t="s">
        <v>85</v>
      </c>
      <c r="B10758" s="89" t="s">
        <v>0</v>
      </c>
      <c r="C10758" s="89" t="s">
        <v>48</v>
      </c>
      <c r="D10758" s="90">
        <v>44724</v>
      </c>
      <c r="AC10758" s="89">
        <v>86</v>
      </c>
      <c r="AI10758" s="89">
        <v>155</v>
      </c>
    </row>
    <row r="10759" spans="1:35" s="89" customFormat="1" x14ac:dyDescent="0.45">
      <c r="A10759" s="89" t="s">
        <v>85</v>
      </c>
      <c r="B10759" s="89" t="s">
        <v>0</v>
      </c>
      <c r="C10759" s="89" t="s">
        <v>48</v>
      </c>
      <c r="D10759" s="90">
        <v>44725</v>
      </c>
      <c r="AC10759" s="89">
        <v>86</v>
      </c>
      <c r="AI10759" s="89">
        <v>155</v>
      </c>
    </row>
    <row r="10760" spans="1:35" s="89" customFormat="1" x14ac:dyDescent="0.45">
      <c r="A10760" s="89" t="s">
        <v>85</v>
      </c>
      <c r="B10760" s="89" t="s">
        <v>0</v>
      </c>
      <c r="C10760" s="89" t="s">
        <v>48</v>
      </c>
      <c r="D10760" s="90">
        <v>44726</v>
      </c>
      <c r="AC10760" s="89">
        <v>86</v>
      </c>
      <c r="AI10760" s="89">
        <v>155</v>
      </c>
    </row>
    <row r="10761" spans="1:35" s="89" customFormat="1" x14ac:dyDescent="0.45">
      <c r="A10761" s="89" t="s">
        <v>85</v>
      </c>
      <c r="B10761" s="89" t="s">
        <v>0</v>
      </c>
      <c r="C10761" s="89" t="s">
        <v>48</v>
      </c>
      <c r="D10761" s="90">
        <v>44727</v>
      </c>
      <c r="AC10761" s="89">
        <v>86</v>
      </c>
      <c r="AI10761" s="89">
        <v>155</v>
      </c>
    </row>
    <row r="10762" spans="1:35" s="89" customFormat="1" x14ac:dyDescent="0.45">
      <c r="A10762" s="89" t="s">
        <v>85</v>
      </c>
      <c r="B10762" s="89" t="s">
        <v>0</v>
      </c>
      <c r="C10762" s="89" t="s">
        <v>48</v>
      </c>
      <c r="D10762" s="90">
        <v>44728</v>
      </c>
      <c r="AC10762" s="89">
        <v>86</v>
      </c>
      <c r="AI10762" s="89">
        <v>155</v>
      </c>
    </row>
    <row r="10763" spans="1:35" s="89" customFormat="1" x14ac:dyDescent="0.45">
      <c r="A10763" s="89" t="s">
        <v>85</v>
      </c>
      <c r="B10763" s="89" t="s">
        <v>0</v>
      </c>
      <c r="C10763" s="89" t="s">
        <v>48</v>
      </c>
      <c r="D10763" s="90">
        <v>44729</v>
      </c>
      <c r="AC10763" s="89">
        <v>86</v>
      </c>
      <c r="AI10763" s="89">
        <v>155</v>
      </c>
    </row>
    <row r="10764" spans="1:35" s="89" customFormat="1" x14ac:dyDescent="0.45">
      <c r="A10764" s="89" t="s">
        <v>85</v>
      </c>
      <c r="B10764" s="89" t="s">
        <v>0</v>
      </c>
      <c r="C10764" s="89" t="s">
        <v>48</v>
      </c>
      <c r="D10764" s="90">
        <v>44730</v>
      </c>
      <c r="AC10764" s="89">
        <v>86</v>
      </c>
      <c r="AI10764" s="89">
        <v>155</v>
      </c>
    </row>
    <row r="10765" spans="1:35" s="89" customFormat="1" x14ac:dyDescent="0.45">
      <c r="A10765" s="89" t="s">
        <v>85</v>
      </c>
      <c r="B10765" s="89" t="s">
        <v>0</v>
      </c>
      <c r="C10765" s="89" t="s">
        <v>48</v>
      </c>
      <c r="D10765" s="90">
        <v>44731</v>
      </c>
      <c r="AC10765" s="89">
        <v>86</v>
      </c>
      <c r="AI10765" s="89">
        <v>155</v>
      </c>
    </row>
    <row r="10766" spans="1:35" s="89" customFormat="1" x14ac:dyDescent="0.45">
      <c r="A10766" s="89" t="s">
        <v>85</v>
      </c>
      <c r="B10766" s="89" t="s">
        <v>0</v>
      </c>
      <c r="C10766" s="89" t="s">
        <v>48</v>
      </c>
      <c r="D10766" s="90">
        <v>44732</v>
      </c>
      <c r="AC10766" s="89">
        <v>86</v>
      </c>
      <c r="AI10766" s="89">
        <v>155</v>
      </c>
    </row>
    <row r="10767" spans="1:35" s="89" customFormat="1" x14ac:dyDescent="0.45">
      <c r="A10767" s="89" t="s">
        <v>85</v>
      </c>
      <c r="B10767" s="89" t="s">
        <v>0</v>
      </c>
      <c r="C10767" s="89" t="s">
        <v>48</v>
      </c>
      <c r="D10767" s="90">
        <v>44733</v>
      </c>
      <c r="AC10767" s="89">
        <v>86</v>
      </c>
      <c r="AI10767" s="89">
        <v>155</v>
      </c>
    </row>
    <row r="10768" spans="1:35" s="89" customFormat="1" x14ac:dyDescent="0.45">
      <c r="A10768" s="89" t="s">
        <v>85</v>
      </c>
      <c r="B10768" s="89" t="s">
        <v>0</v>
      </c>
      <c r="C10768" s="89" t="s">
        <v>48</v>
      </c>
      <c r="D10768" s="90">
        <v>44734</v>
      </c>
      <c r="AC10768" s="89">
        <v>86</v>
      </c>
      <c r="AI10768" s="89">
        <v>155</v>
      </c>
    </row>
    <row r="10769" spans="1:35" s="89" customFormat="1" x14ac:dyDescent="0.45">
      <c r="A10769" s="89" t="s">
        <v>85</v>
      </c>
      <c r="B10769" s="89" t="s">
        <v>0</v>
      </c>
      <c r="C10769" s="89" t="s">
        <v>48</v>
      </c>
      <c r="D10769" s="90">
        <v>44735</v>
      </c>
      <c r="AC10769" s="89">
        <v>86</v>
      </c>
      <c r="AI10769" s="89">
        <v>155</v>
      </c>
    </row>
    <row r="10770" spans="1:35" s="89" customFormat="1" x14ac:dyDescent="0.45">
      <c r="A10770" s="89" t="s">
        <v>85</v>
      </c>
      <c r="B10770" s="89" t="s">
        <v>0</v>
      </c>
      <c r="C10770" s="89" t="s">
        <v>48</v>
      </c>
      <c r="D10770" s="90">
        <v>44736</v>
      </c>
      <c r="AC10770" s="89">
        <v>86</v>
      </c>
      <c r="AI10770" s="89">
        <v>155</v>
      </c>
    </row>
    <row r="10771" spans="1:35" s="89" customFormat="1" x14ac:dyDescent="0.45">
      <c r="A10771" s="89" t="s">
        <v>85</v>
      </c>
      <c r="B10771" s="89" t="s">
        <v>0</v>
      </c>
      <c r="C10771" s="89" t="s">
        <v>48</v>
      </c>
      <c r="D10771" s="90">
        <v>44737</v>
      </c>
      <c r="AC10771" s="89">
        <v>86</v>
      </c>
      <c r="AI10771" s="89">
        <v>155</v>
      </c>
    </row>
    <row r="10772" spans="1:35" s="89" customFormat="1" x14ac:dyDescent="0.45">
      <c r="A10772" s="89" t="s">
        <v>85</v>
      </c>
      <c r="B10772" s="89" t="s">
        <v>0</v>
      </c>
      <c r="C10772" s="89" t="s">
        <v>48</v>
      </c>
      <c r="D10772" s="90">
        <v>44738</v>
      </c>
      <c r="AC10772" s="89">
        <v>86</v>
      </c>
      <c r="AI10772" s="89">
        <v>155</v>
      </c>
    </row>
    <row r="10773" spans="1:35" s="89" customFormat="1" x14ac:dyDescent="0.45">
      <c r="A10773" s="89" t="s">
        <v>85</v>
      </c>
      <c r="B10773" s="89" t="s">
        <v>0</v>
      </c>
      <c r="C10773" s="89" t="s">
        <v>48</v>
      </c>
      <c r="D10773" s="90">
        <v>44739</v>
      </c>
      <c r="AC10773" s="89">
        <v>86</v>
      </c>
      <c r="AI10773" s="89">
        <v>155</v>
      </c>
    </row>
    <row r="10774" spans="1:35" s="89" customFormat="1" x14ac:dyDescent="0.45">
      <c r="A10774" s="89" t="s">
        <v>85</v>
      </c>
      <c r="B10774" s="89" t="s">
        <v>0</v>
      </c>
      <c r="C10774" s="89" t="s">
        <v>48</v>
      </c>
      <c r="D10774" s="90">
        <v>44740</v>
      </c>
      <c r="AC10774" s="89">
        <v>86</v>
      </c>
      <c r="AI10774" s="89">
        <v>155</v>
      </c>
    </row>
    <row r="10775" spans="1:35" s="89" customFormat="1" x14ac:dyDescent="0.45">
      <c r="A10775" s="89" t="s">
        <v>85</v>
      </c>
      <c r="B10775" s="89" t="s">
        <v>0</v>
      </c>
      <c r="C10775" s="89" t="s">
        <v>48</v>
      </c>
      <c r="D10775" s="90">
        <v>44741</v>
      </c>
      <c r="AC10775" s="89">
        <v>86</v>
      </c>
      <c r="AI10775" s="89">
        <v>155</v>
      </c>
    </row>
    <row r="10776" spans="1:35" s="89" customFormat="1" x14ac:dyDescent="0.45">
      <c r="A10776" s="89" t="s">
        <v>85</v>
      </c>
      <c r="B10776" s="89" t="s">
        <v>0</v>
      </c>
      <c r="C10776" s="89" t="s">
        <v>48</v>
      </c>
      <c r="D10776" s="90">
        <v>44742</v>
      </c>
      <c r="AC10776" s="89">
        <v>86</v>
      </c>
      <c r="AI10776" s="89">
        <v>155</v>
      </c>
    </row>
    <row r="10777" spans="1:35" s="89" customFormat="1" x14ac:dyDescent="0.45">
      <c r="A10777" s="89" t="s">
        <v>85</v>
      </c>
      <c r="B10777" s="89" t="s">
        <v>0</v>
      </c>
      <c r="C10777" s="89" t="s">
        <v>48</v>
      </c>
      <c r="D10777" s="90">
        <v>44743</v>
      </c>
      <c r="AC10777" s="89">
        <v>86</v>
      </c>
      <c r="AI10777" s="89">
        <v>155</v>
      </c>
    </row>
    <row r="10778" spans="1:35" s="89" customFormat="1" x14ac:dyDescent="0.45">
      <c r="A10778" s="89" t="s">
        <v>85</v>
      </c>
      <c r="B10778" s="89" t="s">
        <v>0</v>
      </c>
      <c r="C10778" s="89" t="s">
        <v>48</v>
      </c>
      <c r="D10778" s="90">
        <v>44744</v>
      </c>
      <c r="AC10778" s="89">
        <v>86</v>
      </c>
      <c r="AI10778" s="89">
        <v>155</v>
      </c>
    </row>
    <row r="10779" spans="1:35" s="89" customFormat="1" x14ac:dyDescent="0.45">
      <c r="A10779" s="89" t="s">
        <v>85</v>
      </c>
      <c r="B10779" s="89" t="s">
        <v>0</v>
      </c>
      <c r="C10779" s="89" t="s">
        <v>48</v>
      </c>
      <c r="D10779" s="90">
        <v>44745</v>
      </c>
      <c r="AC10779" s="89">
        <v>86</v>
      </c>
      <c r="AI10779" s="89">
        <v>155</v>
      </c>
    </row>
    <row r="10780" spans="1:35" s="89" customFormat="1" x14ac:dyDescent="0.45">
      <c r="A10780" s="89" t="s">
        <v>85</v>
      </c>
      <c r="B10780" s="89" t="s">
        <v>0</v>
      </c>
      <c r="C10780" s="89" t="s">
        <v>48</v>
      </c>
      <c r="D10780" s="90">
        <v>44746</v>
      </c>
      <c r="AC10780" s="89">
        <v>86</v>
      </c>
      <c r="AI10780" s="89">
        <v>155</v>
      </c>
    </row>
    <row r="10781" spans="1:35" s="89" customFormat="1" x14ac:dyDescent="0.45">
      <c r="A10781" s="89" t="s">
        <v>85</v>
      </c>
      <c r="B10781" s="89" t="s">
        <v>0</v>
      </c>
      <c r="C10781" s="89" t="s">
        <v>48</v>
      </c>
      <c r="D10781" s="90">
        <v>44747</v>
      </c>
      <c r="AC10781" s="89">
        <v>86</v>
      </c>
      <c r="AI10781" s="89">
        <v>155</v>
      </c>
    </row>
    <row r="10782" spans="1:35" s="89" customFormat="1" x14ac:dyDescent="0.45">
      <c r="A10782" s="89" t="s">
        <v>85</v>
      </c>
      <c r="B10782" s="89" t="s">
        <v>0</v>
      </c>
      <c r="C10782" s="89" t="s">
        <v>48</v>
      </c>
      <c r="D10782" s="90">
        <v>44748</v>
      </c>
      <c r="AC10782" s="89">
        <v>86</v>
      </c>
      <c r="AI10782" s="89">
        <v>155</v>
      </c>
    </row>
    <row r="10783" spans="1:35" s="89" customFormat="1" x14ac:dyDescent="0.45">
      <c r="A10783" s="89" t="s">
        <v>85</v>
      </c>
      <c r="B10783" s="89" t="s">
        <v>0</v>
      </c>
      <c r="C10783" s="89" t="s">
        <v>48</v>
      </c>
      <c r="D10783" s="90">
        <v>44749</v>
      </c>
      <c r="AC10783" s="89">
        <v>86</v>
      </c>
      <c r="AI10783" s="89">
        <v>155</v>
      </c>
    </row>
    <row r="10784" spans="1:35" s="89" customFormat="1" x14ac:dyDescent="0.45">
      <c r="A10784" s="89" t="s">
        <v>85</v>
      </c>
      <c r="B10784" s="89" t="s">
        <v>0</v>
      </c>
      <c r="C10784" s="89" t="s">
        <v>48</v>
      </c>
      <c r="D10784" s="90">
        <v>44750</v>
      </c>
      <c r="AC10784" s="89">
        <v>86</v>
      </c>
      <c r="AI10784" s="89">
        <v>155</v>
      </c>
    </row>
    <row r="10785" spans="1:35" s="89" customFormat="1" x14ac:dyDescent="0.45">
      <c r="A10785" s="89" t="s">
        <v>85</v>
      </c>
      <c r="B10785" s="89" t="s">
        <v>0</v>
      </c>
      <c r="C10785" s="89" t="s">
        <v>48</v>
      </c>
      <c r="D10785" s="90">
        <v>44751</v>
      </c>
      <c r="AC10785" s="89">
        <v>86</v>
      </c>
      <c r="AI10785" s="89">
        <v>155</v>
      </c>
    </row>
    <row r="10786" spans="1:35" s="89" customFormat="1" x14ac:dyDescent="0.45">
      <c r="A10786" s="89" t="s">
        <v>85</v>
      </c>
      <c r="B10786" s="89" t="s">
        <v>0</v>
      </c>
      <c r="C10786" s="89" t="s">
        <v>48</v>
      </c>
      <c r="D10786" s="90">
        <v>44752</v>
      </c>
      <c r="AC10786" s="89">
        <v>86</v>
      </c>
      <c r="AI10786" s="89">
        <v>155</v>
      </c>
    </row>
    <row r="10787" spans="1:35" s="89" customFormat="1" x14ac:dyDescent="0.45">
      <c r="A10787" s="89" t="s">
        <v>85</v>
      </c>
      <c r="B10787" s="89" t="s">
        <v>0</v>
      </c>
      <c r="C10787" s="89" t="s">
        <v>48</v>
      </c>
      <c r="D10787" s="90">
        <v>44753</v>
      </c>
      <c r="AC10787" s="89">
        <v>86</v>
      </c>
      <c r="AI10787" s="89">
        <v>155</v>
      </c>
    </row>
    <row r="10788" spans="1:35" s="89" customFormat="1" x14ac:dyDescent="0.45">
      <c r="A10788" s="89" t="s">
        <v>85</v>
      </c>
      <c r="B10788" s="89" t="s">
        <v>0</v>
      </c>
      <c r="C10788" s="89" t="s">
        <v>48</v>
      </c>
      <c r="D10788" s="90">
        <v>44754</v>
      </c>
      <c r="AC10788" s="89">
        <v>86</v>
      </c>
      <c r="AI10788" s="89">
        <v>155</v>
      </c>
    </row>
    <row r="10789" spans="1:35" s="89" customFormat="1" x14ac:dyDescent="0.45">
      <c r="A10789" s="89" t="s">
        <v>85</v>
      </c>
      <c r="B10789" s="89" t="s">
        <v>0</v>
      </c>
      <c r="C10789" s="89" t="s">
        <v>48</v>
      </c>
      <c r="D10789" s="90">
        <v>44755</v>
      </c>
      <c r="AC10789" s="89">
        <v>86</v>
      </c>
      <c r="AI10789" s="89">
        <v>155</v>
      </c>
    </row>
    <row r="10790" spans="1:35" s="89" customFormat="1" x14ac:dyDescent="0.45">
      <c r="A10790" s="89" t="s">
        <v>85</v>
      </c>
      <c r="B10790" s="89" t="s">
        <v>0</v>
      </c>
      <c r="C10790" s="89" t="s">
        <v>48</v>
      </c>
      <c r="D10790" s="90">
        <v>44756</v>
      </c>
      <c r="AC10790" s="89">
        <v>86</v>
      </c>
      <c r="AI10790" s="89">
        <v>155</v>
      </c>
    </row>
    <row r="10791" spans="1:35" s="89" customFormat="1" x14ac:dyDescent="0.45">
      <c r="A10791" s="89" t="s">
        <v>85</v>
      </c>
      <c r="B10791" s="89" t="s">
        <v>0</v>
      </c>
      <c r="C10791" s="89" t="s">
        <v>48</v>
      </c>
      <c r="D10791" s="90">
        <v>44757</v>
      </c>
      <c r="AC10791" s="89">
        <v>86</v>
      </c>
      <c r="AI10791" s="89">
        <v>155</v>
      </c>
    </row>
    <row r="10792" spans="1:35" s="89" customFormat="1" x14ac:dyDescent="0.45">
      <c r="A10792" s="89" t="s">
        <v>85</v>
      </c>
      <c r="B10792" s="89" t="s">
        <v>0</v>
      </c>
      <c r="C10792" s="89" t="s">
        <v>48</v>
      </c>
      <c r="D10792" s="90">
        <v>44758</v>
      </c>
      <c r="AC10792" s="89">
        <v>86</v>
      </c>
      <c r="AI10792" s="89">
        <v>155</v>
      </c>
    </row>
    <row r="10793" spans="1:35" s="89" customFormat="1" x14ac:dyDescent="0.45">
      <c r="A10793" s="89" t="s">
        <v>85</v>
      </c>
      <c r="B10793" s="89" t="s">
        <v>0</v>
      </c>
      <c r="C10793" s="89" t="s">
        <v>48</v>
      </c>
      <c r="D10793" s="90">
        <v>44759</v>
      </c>
      <c r="AC10793" s="89">
        <v>86</v>
      </c>
      <c r="AI10793" s="89">
        <v>155</v>
      </c>
    </row>
    <row r="10794" spans="1:35" s="89" customFormat="1" x14ac:dyDescent="0.45">
      <c r="A10794" s="89" t="s">
        <v>85</v>
      </c>
      <c r="B10794" s="89" t="s">
        <v>0</v>
      </c>
      <c r="C10794" s="89" t="s">
        <v>48</v>
      </c>
      <c r="D10794" s="90">
        <v>44760</v>
      </c>
      <c r="AC10794" s="89">
        <v>86</v>
      </c>
      <c r="AI10794" s="89">
        <v>155</v>
      </c>
    </row>
    <row r="10795" spans="1:35" s="89" customFormat="1" x14ac:dyDescent="0.45">
      <c r="A10795" s="89" t="s">
        <v>85</v>
      </c>
      <c r="B10795" s="89" t="s">
        <v>0</v>
      </c>
      <c r="C10795" s="89" t="s">
        <v>48</v>
      </c>
      <c r="D10795" s="90">
        <v>44761</v>
      </c>
      <c r="AC10795" s="89">
        <v>86</v>
      </c>
      <c r="AI10795" s="89">
        <v>155</v>
      </c>
    </row>
    <row r="10796" spans="1:35" s="89" customFormat="1" x14ac:dyDescent="0.45">
      <c r="A10796" s="89" t="s">
        <v>85</v>
      </c>
      <c r="B10796" s="89" t="s">
        <v>0</v>
      </c>
      <c r="C10796" s="89" t="s">
        <v>48</v>
      </c>
      <c r="D10796" s="90">
        <v>44762</v>
      </c>
      <c r="AC10796" s="89">
        <v>86</v>
      </c>
      <c r="AI10796" s="89">
        <v>155</v>
      </c>
    </row>
    <row r="10797" spans="1:35" s="89" customFormat="1" x14ac:dyDescent="0.45">
      <c r="A10797" s="89" t="s">
        <v>85</v>
      </c>
      <c r="B10797" s="89" t="s">
        <v>0</v>
      </c>
      <c r="C10797" s="89" t="s">
        <v>48</v>
      </c>
      <c r="D10797" s="90">
        <v>44763</v>
      </c>
      <c r="AC10797" s="89">
        <v>86</v>
      </c>
      <c r="AI10797" s="89">
        <v>155</v>
      </c>
    </row>
    <row r="10798" spans="1:35" s="89" customFormat="1" x14ac:dyDescent="0.45">
      <c r="A10798" s="89" t="s">
        <v>85</v>
      </c>
      <c r="B10798" s="89" t="s">
        <v>0</v>
      </c>
      <c r="C10798" s="89" t="s">
        <v>48</v>
      </c>
      <c r="D10798" s="90">
        <v>44764</v>
      </c>
      <c r="AC10798" s="89">
        <v>86</v>
      </c>
      <c r="AI10798" s="89">
        <v>155</v>
      </c>
    </row>
    <row r="10799" spans="1:35" s="89" customFormat="1" x14ac:dyDescent="0.45">
      <c r="A10799" s="89" t="s">
        <v>85</v>
      </c>
      <c r="B10799" s="89" t="s">
        <v>0</v>
      </c>
      <c r="C10799" s="89" t="s">
        <v>48</v>
      </c>
      <c r="D10799" s="90">
        <v>44765</v>
      </c>
      <c r="AC10799" s="89">
        <v>86</v>
      </c>
      <c r="AI10799" s="89">
        <v>155</v>
      </c>
    </row>
    <row r="10800" spans="1:35" s="89" customFormat="1" x14ac:dyDescent="0.45">
      <c r="A10800" s="89" t="s">
        <v>85</v>
      </c>
      <c r="B10800" s="89" t="s">
        <v>0</v>
      </c>
      <c r="C10800" s="89" t="s">
        <v>48</v>
      </c>
      <c r="D10800" s="90">
        <v>44766</v>
      </c>
      <c r="AC10800" s="89">
        <v>86</v>
      </c>
      <c r="AI10800" s="89">
        <v>155</v>
      </c>
    </row>
    <row r="10801" spans="1:35" s="89" customFormat="1" x14ac:dyDescent="0.45">
      <c r="A10801" s="89" t="s">
        <v>85</v>
      </c>
      <c r="B10801" s="89" t="s">
        <v>0</v>
      </c>
      <c r="C10801" s="89" t="s">
        <v>48</v>
      </c>
      <c r="D10801" s="90">
        <v>44767</v>
      </c>
      <c r="AC10801" s="89">
        <v>86</v>
      </c>
      <c r="AI10801" s="89">
        <v>155</v>
      </c>
    </row>
    <row r="10802" spans="1:35" s="89" customFormat="1" x14ac:dyDescent="0.45">
      <c r="A10802" s="89" t="s">
        <v>85</v>
      </c>
      <c r="B10802" s="89" t="s">
        <v>0</v>
      </c>
      <c r="C10802" s="89" t="s">
        <v>48</v>
      </c>
      <c r="D10802" s="90">
        <v>44768</v>
      </c>
      <c r="AC10802" s="89">
        <v>86</v>
      </c>
      <c r="AI10802" s="89">
        <v>155</v>
      </c>
    </row>
    <row r="10803" spans="1:35" s="89" customFormat="1" x14ac:dyDescent="0.45">
      <c r="A10803" s="89" t="s">
        <v>85</v>
      </c>
      <c r="B10803" s="89" t="s">
        <v>0</v>
      </c>
      <c r="C10803" s="89" t="s">
        <v>48</v>
      </c>
      <c r="D10803" s="90">
        <v>44769</v>
      </c>
      <c r="AC10803" s="89">
        <v>86</v>
      </c>
      <c r="AI10803" s="89">
        <v>155</v>
      </c>
    </row>
    <row r="10804" spans="1:35" s="89" customFormat="1" x14ac:dyDescent="0.45">
      <c r="A10804" s="89" t="s">
        <v>85</v>
      </c>
      <c r="B10804" s="89" t="s">
        <v>0</v>
      </c>
      <c r="C10804" s="89" t="s">
        <v>48</v>
      </c>
      <c r="D10804" s="90">
        <v>44770</v>
      </c>
      <c r="AC10804" s="89">
        <v>86</v>
      </c>
      <c r="AI10804" s="89">
        <v>155</v>
      </c>
    </row>
    <row r="10805" spans="1:35" s="89" customFormat="1" x14ac:dyDescent="0.45">
      <c r="A10805" s="89" t="s">
        <v>85</v>
      </c>
      <c r="B10805" s="89" t="s">
        <v>0</v>
      </c>
      <c r="C10805" s="89" t="s">
        <v>48</v>
      </c>
      <c r="D10805" s="90">
        <v>44771</v>
      </c>
      <c r="AC10805" s="89">
        <v>86</v>
      </c>
      <c r="AI10805" s="89">
        <v>155</v>
      </c>
    </row>
    <row r="10806" spans="1:35" s="89" customFormat="1" x14ac:dyDescent="0.45">
      <c r="A10806" s="89" t="s">
        <v>85</v>
      </c>
      <c r="B10806" s="89" t="s">
        <v>0</v>
      </c>
      <c r="C10806" s="89" t="s">
        <v>48</v>
      </c>
      <c r="D10806" s="90">
        <v>44772</v>
      </c>
      <c r="AC10806" s="89">
        <v>86</v>
      </c>
      <c r="AI10806" s="89">
        <v>155</v>
      </c>
    </row>
    <row r="10807" spans="1:35" s="89" customFormat="1" x14ac:dyDescent="0.45">
      <c r="A10807" s="89" t="s">
        <v>85</v>
      </c>
      <c r="B10807" s="89" t="s">
        <v>0</v>
      </c>
      <c r="C10807" s="89" t="s">
        <v>48</v>
      </c>
      <c r="D10807" s="90">
        <v>44773</v>
      </c>
      <c r="AC10807" s="89">
        <v>86</v>
      </c>
      <c r="AI10807" s="89">
        <v>155</v>
      </c>
    </row>
    <row r="10808" spans="1:35" s="89" customFormat="1" x14ac:dyDescent="0.45">
      <c r="A10808" s="89" t="s">
        <v>85</v>
      </c>
      <c r="B10808" s="89" t="s">
        <v>0</v>
      </c>
      <c r="C10808" s="89" t="s">
        <v>48</v>
      </c>
      <c r="D10808" s="90">
        <v>44774</v>
      </c>
      <c r="AC10808" s="89">
        <v>86</v>
      </c>
      <c r="AI10808" s="89">
        <v>155</v>
      </c>
    </row>
    <row r="10809" spans="1:35" s="89" customFormat="1" x14ac:dyDescent="0.45">
      <c r="A10809" s="89" t="s">
        <v>85</v>
      </c>
      <c r="B10809" s="89" t="s">
        <v>0</v>
      </c>
      <c r="C10809" s="89" t="s">
        <v>48</v>
      </c>
      <c r="D10809" s="90">
        <v>44775</v>
      </c>
      <c r="AC10809" s="89">
        <v>86</v>
      </c>
      <c r="AI10809" s="89">
        <v>155</v>
      </c>
    </row>
    <row r="10810" spans="1:35" s="89" customFormat="1" x14ac:dyDescent="0.45">
      <c r="A10810" s="89" t="s">
        <v>85</v>
      </c>
      <c r="B10810" s="89" t="s">
        <v>0</v>
      </c>
      <c r="C10810" s="89" t="s">
        <v>48</v>
      </c>
      <c r="D10810" s="90">
        <v>44776</v>
      </c>
      <c r="AC10810" s="89">
        <v>86</v>
      </c>
      <c r="AI10810" s="89">
        <v>155</v>
      </c>
    </row>
    <row r="10811" spans="1:35" s="89" customFormat="1" x14ac:dyDescent="0.45">
      <c r="A10811" s="89" t="s">
        <v>85</v>
      </c>
      <c r="B10811" s="89" t="s">
        <v>0</v>
      </c>
      <c r="C10811" s="89" t="s">
        <v>48</v>
      </c>
      <c r="D10811" s="90">
        <v>44777</v>
      </c>
      <c r="AC10811" s="89">
        <v>86</v>
      </c>
      <c r="AI10811" s="89">
        <v>155</v>
      </c>
    </row>
    <row r="10812" spans="1:35" s="89" customFormat="1" x14ac:dyDescent="0.45">
      <c r="A10812" s="89" t="s">
        <v>85</v>
      </c>
      <c r="B10812" s="89" t="s">
        <v>0</v>
      </c>
      <c r="C10812" s="89" t="s">
        <v>48</v>
      </c>
      <c r="D10812" s="90">
        <v>44778</v>
      </c>
      <c r="AC10812" s="89">
        <v>86</v>
      </c>
      <c r="AI10812" s="89">
        <v>155</v>
      </c>
    </row>
    <row r="10813" spans="1:35" s="89" customFormat="1" x14ac:dyDescent="0.45">
      <c r="A10813" s="89" t="s">
        <v>85</v>
      </c>
      <c r="B10813" s="89" t="s">
        <v>0</v>
      </c>
      <c r="C10813" s="89" t="s">
        <v>48</v>
      </c>
      <c r="D10813" s="90">
        <v>44779</v>
      </c>
      <c r="AC10813" s="89">
        <v>86</v>
      </c>
      <c r="AI10813" s="89">
        <v>155</v>
      </c>
    </row>
    <row r="10814" spans="1:35" s="89" customFormat="1" x14ac:dyDescent="0.45">
      <c r="A10814" s="89" t="s">
        <v>85</v>
      </c>
      <c r="B10814" s="89" t="s">
        <v>0</v>
      </c>
      <c r="C10814" s="89" t="s">
        <v>48</v>
      </c>
      <c r="D10814" s="90">
        <v>44780</v>
      </c>
      <c r="AC10814" s="89">
        <v>86</v>
      </c>
      <c r="AI10814" s="89">
        <v>155</v>
      </c>
    </row>
    <row r="10815" spans="1:35" s="89" customFormat="1" x14ac:dyDescent="0.45">
      <c r="A10815" s="89" t="s">
        <v>85</v>
      </c>
      <c r="B10815" s="89" t="s">
        <v>0</v>
      </c>
      <c r="C10815" s="89" t="s">
        <v>48</v>
      </c>
      <c r="D10815" s="90">
        <v>44781</v>
      </c>
      <c r="AC10815" s="89">
        <v>86</v>
      </c>
      <c r="AI10815" s="89">
        <v>155</v>
      </c>
    </row>
    <row r="10816" spans="1:35" s="89" customFormat="1" x14ac:dyDescent="0.45">
      <c r="A10816" s="89" t="s">
        <v>85</v>
      </c>
      <c r="B10816" s="89" t="s">
        <v>0</v>
      </c>
      <c r="C10816" s="89" t="s">
        <v>48</v>
      </c>
      <c r="D10816" s="90">
        <v>44782</v>
      </c>
      <c r="AC10816" s="89">
        <v>86</v>
      </c>
      <c r="AI10816" s="89">
        <v>155</v>
      </c>
    </row>
    <row r="10817" spans="1:35" s="89" customFormat="1" x14ac:dyDescent="0.45">
      <c r="A10817" s="89" t="s">
        <v>85</v>
      </c>
      <c r="B10817" s="89" t="s">
        <v>0</v>
      </c>
      <c r="C10817" s="89" t="s">
        <v>48</v>
      </c>
      <c r="D10817" s="90">
        <v>44783</v>
      </c>
      <c r="AC10817" s="89">
        <v>86</v>
      </c>
      <c r="AI10817" s="89">
        <v>155</v>
      </c>
    </row>
    <row r="10818" spans="1:35" s="89" customFormat="1" x14ac:dyDescent="0.45">
      <c r="A10818" s="89" t="s">
        <v>85</v>
      </c>
      <c r="B10818" s="89" t="s">
        <v>0</v>
      </c>
      <c r="C10818" s="89" t="s">
        <v>48</v>
      </c>
      <c r="D10818" s="90">
        <v>44784</v>
      </c>
      <c r="AC10818" s="89">
        <v>86</v>
      </c>
      <c r="AI10818" s="89">
        <v>155</v>
      </c>
    </row>
    <row r="10819" spans="1:35" s="89" customFormat="1" x14ac:dyDescent="0.45">
      <c r="A10819" s="89" t="s">
        <v>85</v>
      </c>
      <c r="B10819" s="89" t="s">
        <v>0</v>
      </c>
      <c r="C10819" s="89" t="s">
        <v>48</v>
      </c>
      <c r="D10819" s="90">
        <v>44785</v>
      </c>
      <c r="AC10819" s="89">
        <v>86</v>
      </c>
      <c r="AI10819" s="89">
        <v>155</v>
      </c>
    </row>
    <row r="10820" spans="1:35" s="89" customFormat="1" x14ac:dyDescent="0.45">
      <c r="A10820" s="89" t="s">
        <v>85</v>
      </c>
      <c r="B10820" s="89" t="s">
        <v>0</v>
      </c>
      <c r="C10820" s="89" t="s">
        <v>48</v>
      </c>
      <c r="D10820" s="90">
        <v>44786</v>
      </c>
      <c r="AC10820" s="89">
        <v>86</v>
      </c>
      <c r="AI10820" s="89">
        <v>155</v>
      </c>
    </row>
    <row r="10821" spans="1:35" s="89" customFormat="1" x14ac:dyDescent="0.45">
      <c r="A10821" s="89" t="s">
        <v>85</v>
      </c>
      <c r="B10821" s="89" t="s">
        <v>0</v>
      </c>
      <c r="C10821" s="89" t="s">
        <v>48</v>
      </c>
      <c r="D10821" s="90">
        <v>44787</v>
      </c>
      <c r="AC10821" s="89">
        <v>86</v>
      </c>
      <c r="AI10821" s="89">
        <v>155</v>
      </c>
    </row>
    <row r="10822" spans="1:35" s="89" customFormat="1" x14ac:dyDescent="0.45">
      <c r="A10822" s="89" t="s">
        <v>85</v>
      </c>
      <c r="B10822" s="89" t="s">
        <v>0</v>
      </c>
      <c r="C10822" s="89" t="s">
        <v>48</v>
      </c>
      <c r="D10822" s="90">
        <v>44788</v>
      </c>
      <c r="AC10822" s="89">
        <v>86</v>
      </c>
      <c r="AI10822" s="89">
        <v>155</v>
      </c>
    </row>
    <row r="10823" spans="1:35" s="89" customFormat="1" x14ac:dyDescent="0.45">
      <c r="A10823" s="89" t="s">
        <v>85</v>
      </c>
      <c r="B10823" s="89" t="s">
        <v>0</v>
      </c>
      <c r="C10823" s="89" t="s">
        <v>48</v>
      </c>
      <c r="D10823" s="90">
        <v>44789</v>
      </c>
      <c r="AC10823" s="89">
        <v>86</v>
      </c>
      <c r="AI10823" s="89">
        <v>155</v>
      </c>
    </row>
    <row r="10824" spans="1:35" s="89" customFormat="1" x14ac:dyDescent="0.45">
      <c r="A10824" s="89" t="s">
        <v>85</v>
      </c>
      <c r="B10824" s="89" t="s">
        <v>0</v>
      </c>
      <c r="C10824" s="89" t="s">
        <v>48</v>
      </c>
      <c r="D10824" s="90">
        <v>44790</v>
      </c>
      <c r="AC10824" s="89">
        <v>86</v>
      </c>
      <c r="AI10824" s="89">
        <v>155</v>
      </c>
    </row>
    <row r="10825" spans="1:35" s="89" customFormat="1" x14ac:dyDescent="0.45">
      <c r="A10825" s="89" t="s">
        <v>85</v>
      </c>
      <c r="B10825" s="89" t="s">
        <v>0</v>
      </c>
      <c r="C10825" s="89" t="s">
        <v>48</v>
      </c>
      <c r="D10825" s="90">
        <v>44791</v>
      </c>
      <c r="AC10825" s="89">
        <v>86</v>
      </c>
      <c r="AI10825" s="89">
        <v>155</v>
      </c>
    </row>
    <row r="10826" spans="1:35" s="89" customFormat="1" x14ac:dyDescent="0.45">
      <c r="A10826" s="89" t="s">
        <v>85</v>
      </c>
      <c r="B10826" s="89" t="s">
        <v>0</v>
      </c>
      <c r="C10826" s="89" t="s">
        <v>48</v>
      </c>
      <c r="D10826" s="90">
        <v>44792</v>
      </c>
      <c r="AC10826" s="89">
        <v>86</v>
      </c>
      <c r="AI10826" s="89">
        <v>155</v>
      </c>
    </row>
    <row r="10827" spans="1:35" s="89" customFormat="1" x14ac:dyDescent="0.45">
      <c r="A10827" s="89" t="s">
        <v>85</v>
      </c>
      <c r="B10827" s="89" t="s">
        <v>0</v>
      </c>
      <c r="C10827" s="89" t="s">
        <v>48</v>
      </c>
      <c r="D10827" s="90">
        <v>44793</v>
      </c>
      <c r="AC10827" s="89">
        <v>86</v>
      </c>
      <c r="AI10827" s="89">
        <v>155</v>
      </c>
    </row>
    <row r="10828" spans="1:35" s="89" customFormat="1" x14ac:dyDescent="0.45">
      <c r="A10828" s="89" t="s">
        <v>85</v>
      </c>
      <c r="B10828" s="89" t="s">
        <v>0</v>
      </c>
      <c r="C10828" s="89" t="s">
        <v>48</v>
      </c>
      <c r="D10828" s="90">
        <v>44794</v>
      </c>
      <c r="AC10828" s="89">
        <v>86</v>
      </c>
      <c r="AI10828" s="89">
        <v>155</v>
      </c>
    </row>
    <row r="10829" spans="1:35" s="89" customFormat="1" x14ac:dyDescent="0.45">
      <c r="A10829" s="89" t="s">
        <v>85</v>
      </c>
      <c r="B10829" s="89" t="s">
        <v>0</v>
      </c>
      <c r="C10829" s="89" t="s">
        <v>48</v>
      </c>
      <c r="D10829" s="90">
        <v>44795</v>
      </c>
      <c r="AC10829" s="89">
        <v>86</v>
      </c>
      <c r="AI10829" s="89">
        <v>155</v>
      </c>
    </row>
    <row r="10830" spans="1:35" s="89" customFormat="1" x14ac:dyDescent="0.45">
      <c r="A10830" s="89" t="s">
        <v>85</v>
      </c>
      <c r="B10830" s="89" t="s">
        <v>0</v>
      </c>
      <c r="C10830" s="89" t="s">
        <v>48</v>
      </c>
      <c r="D10830" s="90">
        <v>44796</v>
      </c>
      <c r="AC10830" s="89">
        <v>86</v>
      </c>
      <c r="AI10830" s="89">
        <v>155</v>
      </c>
    </row>
    <row r="10831" spans="1:35" s="89" customFormat="1" x14ac:dyDescent="0.45">
      <c r="A10831" s="89" t="s">
        <v>85</v>
      </c>
      <c r="B10831" s="89" t="s">
        <v>0</v>
      </c>
      <c r="C10831" s="89" t="s">
        <v>48</v>
      </c>
      <c r="D10831" s="90">
        <v>44797</v>
      </c>
      <c r="AC10831" s="89">
        <v>86</v>
      </c>
      <c r="AI10831" s="89">
        <v>155</v>
      </c>
    </row>
    <row r="10832" spans="1:35" s="89" customFormat="1" x14ac:dyDescent="0.45">
      <c r="A10832" s="89" t="s">
        <v>85</v>
      </c>
      <c r="B10832" s="89" t="s">
        <v>0</v>
      </c>
      <c r="C10832" s="89" t="s">
        <v>48</v>
      </c>
      <c r="D10832" s="90">
        <v>44798</v>
      </c>
      <c r="AC10832" s="89">
        <v>86</v>
      </c>
      <c r="AI10832" s="89">
        <v>155</v>
      </c>
    </row>
    <row r="10833" spans="1:35" s="89" customFormat="1" x14ac:dyDescent="0.45">
      <c r="A10833" s="89" t="s">
        <v>85</v>
      </c>
      <c r="B10833" s="89" t="s">
        <v>0</v>
      </c>
      <c r="C10833" s="89" t="s">
        <v>48</v>
      </c>
      <c r="D10833" s="90">
        <v>44799</v>
      </c>
      <c r="AC10833" s="89">
        <v>86</v>
      </c>
      <c r="AI10833" s="89">
        <v>155</v>
      </c>
    </row>
    <row r="10834" spans="1:35" s="89" customFormat="1" x14ac:dyDescent="0.45">
      <c r="A10834" s="89" t="s">
        <v>85</v>
      </c>
      <c r="B10834" s="89" t="s">
        <v>0</v>
      </c>
      <c r="C10834" s="89" t="s">
        <v>48</v>
      </c>
      <c r="D10834" s="90">
        <v>44800</v>
      </c>
      <c r="AC10834" s="89">
        <v>86</v>
      </c>
      <c r="AI10834" s="89">
        <v>155</v>
      </c>
    </row>
    <row r="10835" spans="1:35" s="89" customFormat="1" x14ac:dyDescent="0.45">
      <c r="A10835" s="89" t="s">
        <v>85</v>
      </c>
      <c r="B10835" s="89" t="s">
        <v>0</v>
      </c>
      <c r="C10835" s="89" t="s">
        <v>48</v>
      </c>
      <c r="D10835" s="90">
        <v>44801</v>
      </c>
      <c r="AC10835" s="89">
        <v>86</v>
      </c>
      <c r="AI10835" s="89">
        <v>155</v>
      </c>
    </row>
    <row r="10836" spans="1:35" s="89" customFormat="1" x14ac:dyDescent="0.45">
      <c r="A10836" s="89" t="s">
        <v>85</v>
      </c>
      <c r="B10836" s="89" t="s">
        <v>0</v>
      </c>
      <c r="C10836" s="89" t="s">
        <v>48</v>
      </c>
      <c r="D10836" s="90">
        <v>44802</v>
      </c>
      <c r="AC10836" s="89">
        <v>86</v>
      </c>
      <c r="AI10836" s="89">
        <v>155</v>
      </c>
    </row>
    <row r="10837" spans="1:35" s="89" customFormat="1" x14ac:dyDescent="0.45">
      <c r="A10837" s="89" t="s">
        <v>85</v>
      </c>
      <c r="B10837" s="89" t="s">
        <v>0</v>
      </c>
      <c r="C10837" s="89" t="s">
        <v>48</v>
      </c>
      <c r="D10837" s="90">
        <v>44803</v>
      </c>
      <c r="AC10837" s="89">
        <v>86</v>
      </c>
      <c r="AI10837" s="89">
        <v>155</v>
      </c>
    </row>
    <row r="10838" spans="1:35" s="89" customFormat="1" x14ac:dyDescent="0.45">
      <c r="A10838" s="89" t="s">
        <v>85</v>
      </c>
      <c r="B10838" s="89" t="s">
        <v>0</v>
      </c>
      <c r="C10838" s="89" t="s">
        <v>48</v>
      </c>
      <c r="D10838" s="90">
        <v>44804</v>
      </c>
      <c r="AC10838" s="89">
        <v>86</v>
      </c>
      <c r="AI10838" s="89">
        <v>155</v>
      </c>
    </row>
    <row r="10839" spans="1:35" s="89" customFormat="1" x14ac:dyDescent="0.45">
      <c r="A10839" s="89" t="s">
        <v>85</v>
      </c>
      <c r="B10839" s="89" t="s">
        <v>0</v>
      </c>
      <c r="C10839" s="89" t="s">
        <v>48</v>
      </c>
      <c r="D10839" s="90">
        <v>44805</v>
      </c>
      <c r="AC10839" s="89">
        <v>86</v>
      </c>
      <c r="AI10839" s="89">
        <v>155</v>
      </c>
    </row>
    <row r="10840" spans="1:35" s="89" customFormat="1" x14ac:dyDescent="0.45">
      <c r="A10840" s="89" t="s">
        <v>85</v>
      </c>
      <c r="B10840" s="89" t="s">
        <v>0</v>
      </c>
      <c r="C10840" s="89" t="s">
        <v>48</v>
      </c>
      <c r="D10840" s="90">
        <v>44806</v>
      </c>
      <c r="AC10840" s="89">
        <v>86</v>
      </c>
      <c r="AI10840" s="89">
        <v>155</v>
      </c>
    </row>
    <row r="10841" spans="1:35" s="89" customFormat="1" x14ac:dyDescent="0.45">
      <c r="A10841" s="89" t="s">
        <v>85</v>
      </c>
      <c r="B10841" s="89" t="s">
        <v>0</v>
      </c>
      <c r="C10841" s="89" t="s">
        <v>48</v>
      </c>
      <c r="D10841" s="90">
        <v>44807</v>
      </c>
      <c r="AC10841" s="89">
        <v>86</v>
      </c>
      <c r="AI10841" s="89">
        <v>155</v>
      </c>
    </row>
    <row r="10842" spans="1:35" s="89" customFormat="1" x14ac:dyDescent="0.45">
      <c r="A10842" s="89" t="s">
        <v>85</v>
      </c>
      <c r="B10842" s="89" t="s">
        <v>0</v>
      </c>
      <c r="C10842" s="89" t="s">
        <v>48</v>
      </c>
      <c r="D10842" s="90">
        <v>44808</v>
      </c>
      <c r="AC10842" s="89">
        <v>86</v>
      </c>
      <c r="AI10842" s="89">
        <v>155</v>
      </c>
    </row>
    <row r="10843" spans="1:35" s="89" customFormat="1" x14ac:dyDescent="0.45">
      <c r="A10843" s="89" t="s">
        <v>85</v>
      </c>
      <c r="B10843" s="89" t="s">
        <v>0</v>
      </c>
      <c r="C10843" s="89" t="s">
        <v>48</v>
      </c>
      <c r="D10843" s="90">
        <v>44809</v>
      </c>
      <c r="AC10843" s="89">
        <v>86</v>
      </c>
      <c r="AI10843" s="89">
        <v>155</v>
      </c>
    </row>
    <row r="10844" spans="1:35" s="89" customFormat="1" x14ac:dyDescent="0.45">
      <c r="A10844" s="89" t="s">
        <v>85</v>
      </c>
      <c r="B10844" s="89" t="s">
        <v>0</v>
      </c>
      <c r="C10844" s="89" t="s">
        <v>48</v>
      </c>
      <c r="D10844" s="90">
        <v>44810</v>
      </c>
      <c r="AC10844" s="89">
        <v>86</v>
      </c>
      <c r="AI10844" s="89">
        <v>155</v>
      </c>
    </row>
    <row r="10845" spans="1:35" s="89" customFormat="1" x14ac:dyDescent="0.45">
      <c r="A10845" s="89" t="s">
        <v>85</v>
      </c>
      <c r="B10845" s="89" t="s">
        <v>0</v>
      </c>
      <c r="C10845" s="89" t="s">
        <v>48</v>
      </c>
      <c r="D10845" s="90">
        <v>44811</v>
      </c>
      <c r="AC10845" s="89">
        <v>86</v>
      </c>
      <c r="AI10845" s="89">
        <v>155</v>
      </c>
    </row>
    <row r="10846" spans="1:35" s="89" customFormat="1" x14ac:dyDescent="0.45">
      <c r="A10846" s="89" t="s">
        <v>85</v>
      </c>
      <c r="B10846" s="89" t="s">
        <v>0</v>
      </c>
      <c r="C10846" s="89" t="s">
        <v>48</v>
      </c>
      <c r="D10846" s="90">
        <v>44812</v>
      </c>
      <c r="AC10846" s="89">
        <v>86</v>
      </c>
      <c r="AI10846" s="89">
        <v>155</v>
      </c>
    </row>
    <row r="10847" spans="1:35" s="89" customFormat="1" x14ac:dyDescent="0.45">
      <c r="A10847" s="89" t="s">
        <v>85</v>
      </c>
      <c r="B10847" s="89" t="s">
        <v>0</v>
      </c>
      <c r="C10847" s="89" t="s">
        <v>48</v>
      </c>
      <c r="D10847" s="90">
        <v>44813</v>
      </c>
      <c r="AC10847" s="89">
        <v>86</v>
      </c>
      <c r="AI10847" s="89">
        <v>155</v>
      </c>
    </row>
    <row r="10848" spans="1:35" s="89" customFormat="1" x14ac:dyDescent="0.45">
      <c r="A10848" s="89" t="s">
        <v>85</v>
      </c>
      <c r="B10848" s="89" t="s">
        <v>0</v>
      </c>
      <c r="C10848" s="89" t="s">
        <v>48</v>
      </c>
      <c r="D10848" s="90">
        <v>44814</v>
      </c>
      <c r="AC10848" s="89">
        <v>86</v>
      </c>
      <c r="AI10848" s="89">
        <v>155</v>
      </c>
    </row>
    <row r="10849" spans="1:35" s="89" customFormat="1" x14ac:dyDescent="0.45">
      <c r="A10849" s="89" t="s">
        <v>85</v>
      </c>
      <c r="B10849" s="89" t="s">
        <v>0</v>
      </c>
      <c r="C10849" s="89" t="s">
        <v>48</v>
      </c>
      <c r="D10849" s="90">
        <v>44815</v>
      </c>
      <c r="AC10849" s="89">
        <v>86</v>
      </c>
      <c r="AI10849" s="89">
        <v>155</v>
      </c>
    </row>
    <row r="10850" spans="1:35" s="89" customFormat="1" x14ac:dyDescent="0.45">
      <c r="A10850" s="89" t="s">
        <v>85</v>
      </c>
      <c r="B10850" s="89" t="s">
        <v>0</v>
      </c>
      <c r="C10850" s="89" t="s">
        <v>48</v>
      </c>
      <c r="D10850" s="90">
        <v>44816</v>
      </c>
      <c r="AC10850" s="89">
        <v>86</v>
      </c>
      <c r="AI10850" s="89">
        <v>155</v>
      </c>
    </row>
    <row r="10851" spans="1:35" s="89" customFormat="1" x14ac:dyDescent="0.45">
      <c r="A10851" s="89" t="s">
        <v>85</v>
      </c>
      <c r="B10851" s="89" t="s">
        <v>0</v>
      </c>
      <c r="C10851" s="89" t="s">
        <v>48</v>
      </c>
      <c r="D10851" s="90">
        <v>44817</v>
      </c>
      <c r="AC10851" s="89">
        <v>86</v>
      </c>
      <c r="AI10851" s="89">
        <v>155</v>
      </c>
    </row>
    <row r="10852" spans="1:35" s="89" customFormat="1" x14ac:dyDescent="0.45">
      <c r="A10852" s="89" t="s">
        <v>85</v>
      </c>
      <c r="B10852" s="89" t="s">
        <v>0</v>
      </c>
      <c r="C10852" s="89" t="s">
        <v>48</v>
      </c>
      <c r="D10852" s="90">
        <v>44818</v>
      </c>
      <c r="AC10852" s="89">
        <v>86</v>
      </c>
      <c r="AI10852" s="89">
        <v>155</v>
      </c>
    </row>
    <row r="10853" spans="1:35" s="89" customFormat="1" x14ac:dyDescent="0.45">
      <c r="A10853" s="89" t="s">
        <v>85</v>
      </c>
      <c r="B10853" s="89" t="s">
        <v>0</v>
      </c>
      <c r="C10853" s="89" t="s">
        <v>48</v>
      </c>
      <c r="D10853" s="90">
        <v>44819</v>
      </c>
      <c r="AC10853" s="89">
        <v>86</v>
      </c>
      <c r="AI10853" s="89">
        <v>155</v>
      </c>
    </row>
    <row r="10854" spans="1:35" s="89" customFormat="1" x14ac:dyDescent="0.45">
      <c r="A10854" s="89" t="s">
        <v>85</v>
      </c>
      <c r="B10854" s="89" t="s">
        <v>0</v>
      </c>
      <c r="C10854" s="89" t="s">
        <v>48</v>
      </c>
      <c r="D10854" s="90">
        <v>44820</v>
      </c>
      <c r="AC10854" s="89">
        <v>86</v>
      </c>
      <c r="AI10854" s="89">
        <v>155</v>
      </c>
    </row>
    <row r="10855" spans="1:35" s="89" customFormat="1" x14ac:dyDescent="0.45">
      <c r="A10855" s="89" t="s">
        <v>85</v>
      </c>
      <c r="B10855" s="89" t="s">
        <v>0</v>
      </c>
      <c r="C10855" s="89" t="s">
        <v>48</v>
      </c>
      <c r="D10855" s="90">
        <v>44821</v>
      </c>
      <c r="AC10855" s="89">
        <v>86</v>
      </c>
      <c r="AI10855" s="89">
        <v>155</v>
      </c>
    </row>
    <row r="10856" spans="1:35" s="89" customFormat="1" x14ac:dyDescent="0.45">
      <c r="A10856" s="89" t="s">
        <v>85</v>
      </c>
      <c r="B10856" s="89" t="s">
        <v>0</v>
      </c>
      <c r="C10856" s="89" t="s">
        <v>48</v>
      </c>
      <c r="D10856" s="90">
        <v>44822</v>
      </c>
      <c r="AC10856" s="89">
        <v>86</v>
      </c>
      <c r="AI10856" s="89">
        <v>155</v>
      </c>
    </row>
    <row r="10857" spans="1:35" s="89" customFormat="1" x14ac:dyDescent="0.45">
      <c r="A10857" s="89" t="s">
        <v>85</v>
      </c>
      <c r="B10857" s="89" t="s">
        <v>0</v>
      </c>
      <c r="C10857" s="89" t="s">
        <v>48</v>
      </c>
      <c r="D10857" s="90">
        <v>44823</v>
      </c>
      <c r="AC10857" s="89">
        <v>86</v>
      </c>
      <c r="AI10857" s="89">
        <v>155</v>
      </c>
    </row>
    <row r="10858" spans="1:35" s="89" customFormat="1" x14ac:dyDescent="0.45">
      <c r="A10858" s="89" t="s">
        <v>85</v>
      </c>
      <c r="B10858" s="89" t="s">
        <v>0</v>
      </c>
      <c r="C10858" s="89" t="s">
        <v>48</v>
      </c>
      <c r="D10858" s="90">
        <v>44824</v>
      </c>
      <c r="AC10858" s="89">
        <v>86</v>
      </c>
      <c r="AI10858" s="89">
        <v>155</v>
      </c>
    </row>
    <row r="10859" spans="1:35" s="89" customFormat="1" x14ac:dyDescent="0.45">
      <c r="A10859" s="89" t="s">
        <v>85</v>
      </c>
      <c r="B10859" s="89" t="s">
        <v>0</v>
      </c>
      <c r="C10859" s="89" t="s">
        <v>48</v>
      </c>
      <c r="D10859" s="90">
        <v>44825</v>
      </c>
      <c r="AC10859" s="89">
        <v>86</v>
      </c>
      <c r="AI10859" s="89">
        <v>155</v>
      </c>
    </row>
    <row r="10860" spans="1:35" s="89" customFormat="1" x14ac:dyDescent="0.45">
      <c r="A10860" s="89" t="s">
        <v>85</v>
      </c>
      <c r="B10860" s="89" t="s">
        <v>0</v>
      </c>
      <c r="C10860" s="89" t="s">
        <v>48</v>
      </c>
      <c r="D10860" s="90">
        <v>44826</v>
      </c>
      <c r="AC10860" s="89">
        <v>86</v>
      </c>
      <c r="AI10860" s="89">
        <v>155</v>
      </c>
    </row>
    <row r="10861" spans="1:35" s="89" customFormat="1" x14ac:dyDescent="0.45">
      <c r="A10861" s="89" t="s">
        <v>85</v>
      </c>
      <c r="B10861" s="89" t="s">
        <v>0</v>
      </c>
      <c r="C10861" s="89" t="s">
        <v>48</v>
      </c>
      <c r="D10861" s="90">
        <v>44827</v>
      </c>
      <c r="AC10861" s="89">
        <v>86</v>
      </c>
      <c r="AI10861" s="89">
        <v>155</v>
      </c>
    </row>
    <row r="10862" spans="1:35" s="89" customFormat="1" x14ac:dyDescent="0.45">
      <c r="A10862" s="89" t="s">
        <v>85</v>
      </c>
      <c r="B10862" s="89" t="s">
        <v>0</v>
      </c>
      <c r="C10862" s="89" t="s">
        <v>48</v>
      </c>
      <c r="D10862" s="90">
        <v>44828</v>
      </c>
      <c r="AC10862" s="89">
        <v>86</v>
      </c>
      <c r="AI10862" s="89">
        <v>155</v>
      </c>
    </row>
    <row r="10863" spans="1:35" s="89" customFormat="1" x14ac:dyDescent="0.45">
      <c r="A10863" s="89" t="s">
        <v>85</v>
      </c>
      <c r="B10863" s="89" t="s">
        <v>0</v>
      </c>
      <c r="C10863" s="89" t="s">
        <v>48</v>
      </c>
      <c r="D10863" s="90">
        <v>44829</v>
      </c>
      <c r="AC10863" s="89">
        <v>86</v>
      </c>
      <c r="AI10863" s="89">
        <v>155</v>
      </c>
    </row>
    <row r="10864" spans="1:35" s="89" customFormat="1" x14ac:dyDescent="0.45">
      <c r="A10864" s="89" t="s">
        <v>85</v>
      </c>
      <c r="B10864" s="89" t="s">
        <v>0</v>
      </c>
      <c r="C10864" s="89" t="s">
        <v>48</v>
      </c>
      <c r="D10864" s="90">
        <v>44830</v>
      </c>
      <c r="AC10864" s="89">
        <v>86</v>
      </c>
      <c r="AI10864" s="89">
        <v>155</v>
      </c>
    </row>
    <row r="10865" spans="1:35" s="89" customFormat="1" x14ac:dyDescent="0.45">
      <c r="A10865" s="89" t="s">
        <v>85</v>
      </c>
      <c r="B10865" s="89" t="s">
        <v>0</v>
      </c>
      <c r="C10865" s="89" t="s">
        <v>48</v>
      </c>
      <c r="D10865" s="90">
        <v>44831</v>
      </c>
      <c r="AC10865" s="89">
        <v>86</v>
      </c>
      <c r="AI10865" s="89">
        <v>155</v>
      </c>
    </row>
    <row r="10866" spans="1:35" s="89" customFormat="1" x14ac:dyDescent="0.45">
      <c r="A10866" s="89" t="s">
        <v>85</v>
      </c>
      <c r="B10866" s="89" t="s">
        <v>0</v>
      </c>
      <c r="C10866" s="89" t="s">
        <v>48</v>
      </c>
      <c r="D10866" s="90">
        <v>44832</v>
      </c>
      <c r="AC10866" s="89">
        <v>86</v>
      </c>
      <c r="AI10866" s="89">
        <v>155</v>
      </c>
    </row>
    <row r="10867" spans="1:35" s="89" customFormat="1" x14ac:dyDescent="0.45">
      <c r="A10867" s="89" t="s">
        <v>85</v>
      </c>
      <c r="B10867" s="89" t="s">
        <v>0</v>
      </c>
      <c r="C10867" s="89" t="s">
        <v>48</v>
      </c>
      <c r="D10867" s="90">
        <v>44833</v>
      </c>
      <c r="AC10867" s="89">
        <v>86</v>
      </c>
      <c r="AI10867" s="89">
        <v>155</v>
      </c>
    </row>
    <row r="10868" spans="1:35" s="89" customFormat="1" x14ac:dyDescent="0.45">
      <c r="A10868" s="89" t="s">
        <v>85</v>
      </c>
      <c r="B10868" s="89" t="s">
        <v>0</v>
      </c>
      <c r="C10868" s="89" t="s">
        <v>48</v>
      </c>
      <c r="D10868" s="90">
        <v>44834</v>
      </c>
      <c r="AC10868" s="89">
        <v>86</v>
      </c>
      <c r="AI10868" s="89">
        <v>155</v>
      </c>
    </row>
    <row r="10869" spans="1:35" s="89" customFormat="1" x14ac:dyDescent="0.45">
      <c r="A10869" s="89" t="s">
        <v>85</v>
      </c>
      <c r="B10869" s="89" t="s">
        <v>0</v>
      </c>
      <c r="C10869" s="89" t="s">
        <v>48</v>
      </c>
      <c r="D10869" s="90">
        <v>44835</v>
      </c>
      <c r="AC10869" s="89">
        <v>86</v>
      </c>
      <c r="AI10869" s="89">
        <v>155</v>
      </c>
    </row>
    <row r="10870" spans="1:35" s="89" customFormat="1" x14ac:dyDescent="0.45">
      <c r="A10870" s="89" t="s">
        <v>85</v>
      </c>
      <c r="B10870" s="89" t="s">
        <v>0</v>
      </c>
      <c r="C10870" s="89" t="s">
        <v>48</v>
      </c>
      <c r="D10870" s="90">
        <v>44836</v>
      </c>
      <c r="AC10870" s="89">
        <v>86</v>
      </c>
      <c r="AI10870" s="89">
        <v>155</v>
      </c>
    </row>
    <row r="10871" spans="1:35" s="89" customFormat="1" x14ac:dyDescent="0.45">
      <c r="A10871" s="89" t="s">
        <v>85</v>
      </c>
      <c r="B10871" s="89" t="s">
        <v>0</v>
      </c>
      <c r="C10871" s="89" t="s">
        <v>48</v>
      </c>
      <c r="D10871" s="90">
        <v>44837</v>
      </c>
      <c r="AC10871" s="89">
        <v>86</v>
      </c>
      <c r="AI10871" s="89">
        <v>155</v>
      </c>
    </row>
    <row r="10872" spans="1:35" s="89" customFormat="1" x14ac:dyDescent="0.45">
      <c r="A10872" s="89" t="s">
        <v>85</v>
      </c>
      <c r="B10872" s="89" t="s">
        <v>0</v>
      </c>
      <c r="C10872" s="89" t="s">
        <v>48</v>
      </c>
      <c r="D10872" s="90">
        <v>44838</v>
      </c>
      <c r="AC10872" s="89">
        <v>86</v>
      </c>
      <c r="AI10872" s="89">
        <v>155</v>
      </c>
    </row>
    <row r="10873" spans="1:35" s="89" customFormat="1" x14ac:dyDescent="0.45">
      <c r="A10873" s="89" t="s">
        <v>85</v>
      </c>
      <c r="B10873" s="89" t="s">
        <v>0</v>
      </c>
      <c r="C10873" s="89" t="s">
        <v>48</v>
      </c>
      <c r="D10873" s="90">
        <v>44839</v>
      </c>
      <c r="AC10873" s="89">
        <v>86</v>
      </c>
      <c r="AI10873" s="89">
        <v>155</v>
      </c>
    </row>
    <row r="10874" spans="1:35" s="89" customFormat="1" x14ac:dyDescent="0.45">
      <c r="A10874" s="89" t="s">
        <v>85</v>
      </c>
      <c r="B10874" s="89" t="s">
        <v>0</v>
      </c>
      <c r="C10874" s="89" t="s">
        <v>48</v>
      </c>
      <c r="D10874" s="90">
        <v>44840</v>
      </c>
      <c r="AC10874" s="89">
        <v>86</v>
      </c>
      <c r="AI10874" s="89">
        <v>155</v>
      </c>
    </row>
    <row r="10875" spans="1:35" s="89" customFormat="1" x14ac:dyDescent="0.45">
      <c r="A10875" s="89" t="s">
        <v>85</v>
      </c>
      <c r="B10875" s="89" t="s">
        <v>0</v>
      </c>
      <c r="C10875" s="89" t="s">
        <v>48</v>
      </c>
      <c r="D10875" s="90">
        <v>44841</v>
      </c>
      <c r="AC10875" s="89">
        <v>86</v>
      </c>
      <c r="AI10875" s="89">
        <v>155</v>
      </c>
    </row>
    <row r="10876" spans="1:35" s="89" customFormat="1" x14ac:dyDescent="0.45">
      <c r="A10876" s="89" t="s">
        <v>85</v>
      </c>
      <c r="B10876" s="89" t="s">
        <v>0</v>
      </c>
      <c r="C10876" s="89" t="s">
        <v>48</v>
      </c>
      <c r="D10876" s="90">
        <v>44842</v>
      </c>
      <c r="AC10876" s="89">
        <v>86</v>
      </c>
      <c r="AI10876" s="89">
        <v>155</v>
      </c>
    </row>
    <row r="10877" spans="1:35" s="89" customFormat="1" x14ac:dyDescent="0.45">
      <c r="A10877" s="89" t="s">
        <v>85</v>
      </c>
      <c r="B10877" s="89" t="s">
        <v>0</v>
      </c>
      <c r="C10877" s="89" t="s">
        <v>48</v>
      </c>
      <c r="D10877" s="90">
        <v>44843</v>
      </c>
      <c r="AC10877" s="89">
        <v>86</v>
      </c>
      <c r="AI10877" s="89">
        <v>155</v>
      </c>
    </row>
    <row r="10878" spans="1:35" s="89" customFormat="1" x14ac:dyDescent="0.45">
      <c r="A10878" s="89" t="s">
        <v>85</v>
      </c>
      <c r="B10878" s="89" t="s">
        <v>0</v>
      </c>
      <c r="C10878" s="89" t="s">
        <v>48</v>
      </c>
      <c r="D10878" s="90">
        <v>44844</v>
      </c>
      <c r="AC10878" s="89">
        <v>86</v>
      </c>
      <c r="AI10878" s="89">
        <v>155</v>
      </c>
    </row>
    <row r="10879" spans="1:35" s="89" customFormat="1" x14ac:dyDescent="0.45">
      <c r="A10879" s="89" t="s">
        <v>85</v>
      </c>
      <c r="B10879" s="89" t="s">
        <v>0</v>
      </c>
      <c r="C10879" s="89" t="s">
        <v>48</v>
      </c>
      <c r="D10879" s="90">
        <v>44845</v>
      </c>
      <c r="AC10879" s="89">
        <v>86</v>
      </c>
      <c r="AI10879" s="89">
        <v>155</v>
      </c>
    </row>
    <row r="10880" spans="1:35" s="89" customFormat="1" x14ac:dyDescent="0.45">
      <c r="A10880" s="89" t="s">
        <v>85</v>
      </c>
      <c r="B10880" s="89" t="s">
        <v>0</v>
      </c>
      <c r="C10880" s="89" t="s">
        <v>48</v>
      </c>
      <c r="D10880" s="90">
        <v>44846</v>
      </c>
      <c r="AC10880" s="89">
        <v>86</v>
      </c>
      <c r="AI10880" s="89">
        <v>155</v>
      </c>
    </row>
    <row r="10881" spans="1:35" s="89" customFormat="1" x14ac:dyDescent="0.45">
      <c r="A10881" s="89" t="s">
        <v>85</v>
      </c>
      <c r="B10881" s="89" t="s">
        <v>0</v>
      </c>
      <c r="C10881" s="89" t="s">
        <v>48</v>
      </c>
      <c r="D10881" s="90">
        <v>44847</v>
      </c>
      <c r="AC10881" s="89">
        <v>86</v>
      </c>
      <c r="AI10881" s="89">
        <v>155</v>
      </c>
    </row>
    <row r="10882" spans="1:35" s="89" customFormat="1" x14ac:dyDescent="0.45">
      <c r="A10882" s="89" t="s">
        <v>85</v>
      </c>
      <c r="B10882" s="89" t="s">
        <v>0</v>
      </c>
      <c r="C10882" s="89" t="s">
        <v>48</v>
      </c>
      <c r="D10882" s="90">
        <v>44848</v>
      </c>
      <c r="AC10882" s="89">
        <v>86</v>
      </c>
      <c r="AI10882" s="89">
        <v>155</v>
      </c>
    </row>
    <row r="10883" spans="1:35" s="89" customFormat="1" x14ac:dyDescent="0.45">
      <c r="A10883" s="89" t="s">
        <v>85</v>
      </c>
      <c r="B10883" s="89" t="s">
        <v>0</v>
      </c>
      <c r="C10883" s="89" t="s">
        <v>48</v>
      </c>
      <c r="D10883" s="90">
        <v>44849</v>
      </c>
      <c r="AC10883" s="89">
        <v>86</v>
      </c>
      <c r="AI10883" s="89">
        <v>155</v>
      </c>
    </row>
    <row r="10884" spans="1:35" s="89" customFormat="1" x14ac:dyDescent="0.45">
      <c r="A10884" s="89" t="s">
        <v>85</v>
      </c>
      <c r="B10884" s="89" t="s">
        <v>0</v>
      </c>
      <c r="C10884" s="89" t="s">
        <v>48</v>
      </c>
      <c r="D10884" s="90">
        <v>44850</v>
      </c>
      <c r="AC10884" s="89">
        <v>86</v>
      </c>
      <c r="AI10884" s="89">
        <v>155</v>
      </c>
    </row>
    <row r="10885" spans="1:35" s="89" customFormat="1" x14ac:dyDescent="0.45">
      <c r="A10885" s="89" t="s">
        <v>85</v>
      </c>
      <c r="B10885" s="89" t="s">
        <v>0</v>
      </c>
      <c r="C10885" s="89" t="s">
        <v>48</v>
      </c>
      <c r="D10885" s="90">
        <v>44851</v>
      </c>
      <c r="AC10885" s="89">
        <v>86</v>
      </c>
      <c r="AI10885" s="89">
        <v>155</v>
      </c>
    </row>
    <row r="10886" spans="1:35" s="89" customFormat="1" x14ac:dyDescent="0.45">
      <c r="A10886" s="89" t="s">
        <v>85</v>
      </c>
      <c r="B10886" s="89" t="s">
        <v>0</v>
      </c>
      <c r="C10886" s="89" t="s">
        <v>48</v>
      </c>
      <c r="D10886" s="90">
        <v>44852</v>
      </c>
      <c r="AC10886" s="89">
        <v>86</v>
      </c>
      <c r="AI10886" s="89">
        <v>155</v>
      </c>
    </row>
    <row r="10887" spans="1:35" s="89" customFormat="1" x14ac:dyDescent="0.45">
      <c r="A10887" s="89" t="s">
        <v>85</v>
      </c>
      <c r="B10887" s="89" t="s">
        <v>0</v>
      </c>
      <c r="C10887" s="89" t="s">
        <v>48</v>
      </c>
      <c r="D10887" s="90">
        <v>44853</v>
      </c>
      <c r="AC10887" s="89">
        <v>86</v>
      </c>
      <c r="AI10887" s="89">
        <v>155</v>
      </c>
    </row>
    <row r="10888" spans="1:35" s="89" customFormat="1" x14ac:dyDescent="0.45">
      <c r="A10888" s="89" t="s">
        <v>85</v>
      </c>
      <c r="B10888" s="89" t="s">
        <v>0</v>
      </c>
      <c r="C10888" s="89" t="s">
        <v>48</v>
      </c>
      <c r="D10888" s="90">
        <v>44854</v>
      </c>
      <c r="AC10888" s="89">
        <v>86</v>
      </c>
      <c r="AI10888" s="89">
        <v>155</v>
      </c>
    </row>
    <row r="10889" spans="1:35" s="89" customFormat="1" x14ac:dyDescent="0.45">
      <c r="A10889" s="89" t="s">
        <v>85</v>
      </c>
      <c r="B10889" s="89" t="s">
        <v>0</v>
      </c>
      <c r="C10889" s="89" t="s">
        <v>48</v>
      </c>
      <c r="D10889" s="90">
        <v>44855</v>
      </c>
      <c r="AC10889" s="89">
        <v>86</v>
      </c>
      <c r="AI10889" s="89">
        <v>155</v>
      </c>
    </row>
    <row r="10890" spans="1:35" s="89" customFormat="1" x14ac:dyDescent="0.45">
      <c r="A10890" s="89" t="s">
        <v>85</v>
      </c>
      <c r="B10890" s="89" t="s">
        <v>0</v>
      </c>
      <c r="C10890" s="89" t="s">
        <v>48</v>
      </c>
      <c r="D10890" s="90">
        <v>44856</v>
      </c>
      <c r="AC10890" s="89">
        <v>86</v>
      </c>
      <c r="AI10890" s="89">
        <v>155</v>
      </c>
    </row>
    <row r="10891" spans="1:35" s="89" customFormat="1" x14ac:dyDescent="0.45">
      <c r="A10891" s="89" t="s">
        <v>85</v>
      </c>
      <c r="B10891" s="89" t="s">
        <v>0</v>
      </c>
      <c r="C10891" s="89" t="s">
        <v>48</v>
      </c>
      <c r="D10891" s="90">
        <v>44857</v>
      </c>
      <c r="AC10891" s="89">
        <v>86</v>
      </c>
      <c r="AI10891" s="89">
        <v>155</v>
      </c>
    </row>
    <row r="10892" spans="1:35" s="89" customFormat="1" x14ac:dyDescent="0.45">
      <c r="A10892" s="89" t="s">
        <v>85</v>
      </c>
      <c r="B10892" s="89" t="s">
        <v>0</v>
      </c>
      <c r="C10892" s="89" t="s">
        <v>48</v>
      </c>
      <c r="D10892" s="90">
        <v>44858</v>
      </c>
      <c r="AC10892" s="89">
        <v>86</v>
      </c>
      <c r="AI10892" s="89">
        <v>155</v>
      </c>
    </row>
    <row r="10893" spans="1:35" s="89" customFormat="1" x14ac:dyDescent="0.45">
      <c r="A10893" s="89" t="s">
        <v>85</v>
      </c>
      <c r="B10893" s="89" t="s">
        <v>0</v>
      </c>
      <c r="C10893" s="89" t="s">
        <v>48</v>
      </c>
      <c r="D10893" s="90">
        <v>44859</v>
      </c>
      <c r="AC10893" s="89">
        <v>86</v>
      </c>
      <c r="AI10893" s="89">
        <v>155</v>
      </c>
    </row>
    <row r="10894" spans="1:35" s="89" customFormat="1" x14ac:dyDescent="0.45">
      <c r="A10894" s="89" t="s">
        <v>85</v>
      </c>
      <c r="B10894" s="89" t="s">
        <v>0</v>
      </c>
      <c r="C10894" s="89" t="s">
        <v>48</v>
      </c>
      <c r="D10894" s="90">
        <v>44860</v>
      </c>
      <c r="AC10894" s="89">
        <v>86</v>
      </c>
      <c r="AI10894" s="89">
        <v>155</v>
      </c>
    </row>
    <row r="10895" spans="1:35" s="89" customFormat="1" x14ac:dyDescent="0.45">
      <c r="A10895" s="89" t="s">
        <v>85</v>
      </c>
      <c r="B10895" s="89" t="s">
        <v>0</v>
      </c>
      <c r="C10895" s="89" t="s">
        <v>48</v>
      </c>
      <c r="D10895" s="90">
        <v>44861</v>
      </c>
      <c r="AC10895" s="89">
        <v>86</v>
      </c>
      <c r="AI10895" s="89">
        <v>155</v>
      </c>
    </row>
    <row r="10896" spans="1:35" s="89" customFormat="1" x14ac:dyDescent="0.45">
      <c r="A10896" s="89" t="s">
        <v>85</v>
      </c>
      <c r="B10896" s="89" t="s">
        <v>0</v>
      </c>
      <c r="C10896" s="89" t="s">
        <v>48</v>
      </c>
      <c r="D10896" s="90">
        <v>44862</v>
      </c>
      <c r="AC10896" s="89">
        <v>86</v>
      </c>
      <c r="AI10896" s="89">
        <v>155</v>
      </c>
    </row>
    <row r="10897" spans="1:35" s="89" customFormat="1" x14ac:dyDescent="0.45">
      <c r="A10897" s="89" t="s">
        <v>85</v>
      </c>
      <c r="B10897" s="89" t="s">
        <v>0</v>
      </c>
      <c r="C10897" s="89" t="s">
        <v>48</v>
      </c>
      <c r="D10897" s="90">
        <v>44863</v>
      </c>
      <c r="AC10897" s="89">
        <v>86</v>
      </c>
      <c r="AI10897" s="89">
        <v>155</v>
      </c>
    </row>
    <row r="10898" spans="1:35" s="89" customFormat="1" x14ac:dyDescent="0.45">
      <c r="A10898" s="89" t="s">
        <v>85</v>
      </c>
      <c r="B10898" s="89" t="s">
        <v>0</v>
      </c>
      <c r="C10898" s="89" t="s">
        <v>48</v>
      </c>
      <c r="D10898" s="90">
        <v>44864</v>
      </c>
      <c r="AC10898" s="89">
        <v>86</v>
      </c>
      <c r="AI10898" s="89">
        <v>155</v>
      </c>
    </row>
    <row r="10899" spans="1:35" s="89" customFormat="1" x14ac:dyDescent="0.45">
      <c r="A10899" s="89" t="s">
        <v>85</v>
      </c>
      <c r="B10899" s="89" t="s">
        <v>0</v>
      </c>
      <c r="C10899" s="89" t="s">
        <v>48</v>
      </c>
      <c r="D10899" s="90">
        <v>44865</v>
      </c>
      <c r="AC10899" s="89">
        <v>86</v>
      </c>
      <c r="AI10899" s="89">
        <v>155</v>
      </c>
    </row>
    <row r="10900" spans="1:35" s="89" customFormat="1" x14ac:dyDescent="0.45">
      <c r="A10900" s="89" t="s">
        <v>85</v>
      </c>
      <c r="B10900" s="89" t="s">
        <v>0</v>
      </c>
      <c r="C10900" s="89" t="s">
        <v>48</v>
      </c>
      <c r="D10900" s="90">
        <v>44866</v>
      </c>
      <c r="AC10900" s="89">
        <v>86</v>
      </c>
      <c r="AI10900" s="89">
        <v>155</v>
      </c>
    </row>
    <row r="10901" spans="1:35" s="89" customFormat="1" x14ac:dyDescent="0.45">
      <c r="A10901" s="89" t="s">
        <v>85</v>
      </c>
      <c r="B10901" s="89" t="s">
        <v>0</v>
      </c>
      <c r="C10901" s="89" t="s">
        <v>48</v>
      </c>
      <c r="D10901" s="90">
        <v>44867</v>
      </c>
      <c r="AC10901" s="89">
        <v>86</v>
      </c>
      <c r="AI10901" s="89">
        <v>155</v>
      </c>
    </row>
    <row r="10902" spans="1:35" s="89" customFormat="1" x14ac:dyDescent="0.45">
      <c r="A10902" s="89" t="s">
        <v>85</v>
      </c>
      <c r="B10902" s="89" t="s">
        <v>0</v>
      </c>
      <c r="C10902" s="89" t="s">
        <v>48</v>
      </c>
      <c r="D10902" s="90">
        <v>44868</v>
      </c>
      <c r="AC10902" s="89">
        <v>86</v>
      </c>
      <c r="AI10902" s="89">
        <v>155</v>
      </c>
    </row>
    <row r="10903" spans="1:35" s="89" customFormat="1" x14ac:dyDescent="0.45">
      <c r="A10903" s="89" t="s">
        <v>85</v>
      </c>
      <c r="B10903" s="89" t="s">
        <v>0</v>
      </c>
      <c r="C10903" s="89" t="s">
        <v>48</v>
      </c>
      <c r="D10903" s="90">
        <v>44869</v>
      </c>
      <c r="AC10903" s="89">
        <v>86</v>
      </c>
      <c r="AI10903" s="89">
        <v>155</v>
      </c>
    </row>
    <row r="10904" spans="1:35" s="89" customFormat="1" x14ac:dyDescent="0.45">
      <c r="A10904" s="89" t="s">
        <v>85</v>
      </c>
      <c r="B10904" s="89" t="s">
        <v>0</v>
      </c>
      <c r="C10904" s="89" t="s">
        <v>48</v>
      </c>
      <c r="D10904" s="90">
        <v>44870</v>
      </c>
      <c r="AC10904" s="89">
        <v>86</v>
      </c>
      <c r="AI10904" s="89">
        <v>155</v>
      </c>
    </row>
    <row r="10905" spans="1:35" s="89" customFormat="1" x14ac:dyDescent="0.45">
      <c r="A10905" s="89" t="s">
        <v>85</v>
      </c>
      <c r="B10905" s="89" t="s">
        <v>0</v>
      </c>
      <c r="C10905" s="89" t="s">
        <v>48</v>
      </c>
      <c r="D10905" s="90">
        <v>44871</v>
      </c>
      <c r="AC10905" s="89">
        <v>86</v>
      </c>
      <c r="AI10905" s="89">
        <v>155</v>
      </c>
    </row>
    <row r="10906" spans="1:35" s="89" customFormat="1" x14ac:dyDescent="0.45">
      <c r="A10906" s="89" t="s">
        <v>85</v>
      </c>
      <c r="B10906" s="89" t="s">
        <v>0</v>
      </c>
      <c r="C10906" s="89" t="s">
        <v>48</v>
      </c>
      <c r="D10906" s="90">
        <v>44872</v>
      </c>
      <c r="AC10906" s="89">
        <v>86</v>
      </c>
      <c r="AI10906" s="89">
        <v>155</v>
      </c>
    </row>
    <row r="10907" spans="1:35" s="89" customFormat="1" x14ac:dyDescent="0.45">
      <c r="A10907" s="89" t="s">
        <v>85</v>
      </c>
      <c r="B10907" s="89" t="s">
        <v>0</v>
      </c>
      <c r="C10907" s="89" t="s">
        <v>48</v>
      </c>
      <c r="D10907" s="90">
        <v>44873</v>
      </c>
      <c r="AC10907" s="89">
        <v>86</v>
      </c>
      <c r="AI10907" s="89">
        <v>155</v>
      </c>
    </row>
    <row r="10908" spans="1:35" s="89" customFormat="1" x14ac:dyDescent="0.45">
      <c r="A10908" s="89" t="s">
        <v>85</v>
      </c>
      <c r="B10908" s="89" t="s">
        <v>0</v>
      </c>
      <c r="C10908" s="89" t="s">
        <v>48</v>
      </c>
      <c r="D10908" s="90">
        <v>44874</v>
      </c>
      <c r="AC10908" s="89">
        <v>86</v>
      </c>
      <c r="AI10908" s="89">
        <v>155</v>
      </c>
    </row>
    <row r="10909" spans="1:35" s="89" customFormat="1" x14ac:dyDescent="0.45">
      <c r="A10909" s="89" t="s">
        <v>85</v>
      </c>
      <c r="B10909" s="89" t="s">
        <v>0</v>
      </c>
      <c r="C10909" s="89" t="s">
        <v>48</v>
      </c>
      <c r="D10909" s="90">
        <v>44875</v>
      </c>
      <c r="AC10909" s="89">
        <v>86</v>
      </c>
      <c r="AI10909" s="89">
        <v>155</v>
      </c>
    </row>
    <row r="10910" spans="1:35" s="89" customFormat="1" x14ac:dyDescent="0.45">
      <c r="A10910" s="89" t="s">
        <v>85</v>
      </c>
      <c r="B10910" s="89" t="s">
        <v>0</v>
      </c>
      <c r="C10910" s="89" t="s">
        <v>48</v>
      </c>
      <c r="D10910" s="90">
        <v>44876</v>
      </c>
      <c r="AC10910" s="89">
        <v>86</v>
      </c>
      <c r="AI10910" s="89">
        <v>155</v>
      </c>
    </row>
    <row r="10911" spans="1:35" s="89" customFormat="1" x14ac:dyDescent="0.45">
      <c r="A10911" s="89" t="s">
        <v>85</v>
      </c>
      <c r="B10911" s="89" t="s">
        <v>0</v>
      </c>
      <c r="C10911" s="89" t="s">
        <v>48</v>
      </c>
      <c r="D10911" s="90">
        <v>44877</v>
      </c>
      <c r="AC10911" s="89">
        <v>86</v>
      </c>
      <c r="AI10911" s="89">
        <v>155</v>
      </c>
    </row>
    <row r="10912" spans="1:35" s="89" customFormat="1" x14ac:dyDescent="0.45">
      <c r="A10912" s="89" t="s">
        <v>85</v>
      </c>
      <c r="B10912" s="89" t="s">
        <v>0</v>
      </c>
      <c r="C10912" s="89" t="s">
        <v>48</v>
      </c>
      <c r="D10912" s="90">
        <v>44878</v>
      </c>
      <c r="AC10912" s="89">
        <v>86</v>
      </c>
      <c r="AI10912" s="89">
        <v>155</v>
      </c>
    </row>
    <row r="10913" spans="1:35" s="89" customFormat="1" x14ac:dyDescent="0.45">
      <c r="A10913" s="89" t="s">
        <v>85</v>
      </c>
      <c r="B10913" s="89" t="s">
        <v>0</v>
      </c>
      <c r="C10913" s="89" t="s">
        <v>48</v>
      </c>
      <c r="D10913" s="90">
        <v>44879</v>
      </c>
      <c r="AC10913" s="89">
        <v>86</v>
      </c>
      <c r="AI10913" s="89">
        <v>155</v>
      </c>
    </row>
    <row r="10914" spans="1:35" s="89" customFormat="1" x14ac:dyDescent="0.45">
      <c r="A10914" s="89" t="s">
        <v>85</v>
      </c>
      <c r="B10914" s="89" t="s">
        <v>0</v>
      </c>
      <c r="C10914" s="89" t="s">
        <v>48</v>
      </c>
      <c r="D10914" s="90">
        <v>44880</v>
      </c>
      <c r="AC10914" s="89">
        <v>86</v>
      </c>
      <c r="AI10914" s="89">
        <v>155</v>
      </c>
    </row>
    <row r="10915" spans="1:35" s="89" customFormat="1" x14ac:dyDescent="0.45">
      <c r="A10915" s="89" t="s">
        <v>85</v>
      </c>
      <c r="B10915" s="89" t="s">
        <v>0</v>
      </c>
      <c r="C10915" s="89" t="s">
        <v>48</v>
      </c>
      <c r="D10915" s="90">
        <v>44881</v>
      </c>
      <c r="AC10915" s="89">
        <v>86</v>
      </c>
      <c r="AI10915" s="89">
        <v>155</v>
      </c>
    </row>
    <row r="10916" spans="1:35" s="89" customFormat="1" x14ac:dyDescent="0.45">
      <c r="A10916" s="89" t="s">
        <v>85</v>
      </c>
      <c r="B10916" s="89" t="s">
        <v>0</v>
      </c>
      <c r="C10916" s="89" t="s">
        <v>48</v>
      </c>
      <c r="D10916" s="90">
        <v>44882</v>
      </c>
      <c r="AC10916" s="89">
        <v>86</v>
      </c>
      <c r="AI10916" s="89">
        <v>155</v>
      </c>
    </row>
    <row r="10917" spans="1:35" s="89" customFormat="1" x14ac:dyDescent="0.45">
      <c r="A10917" s="89" t="s">
        <v>85</v>
      </c>
      <c r="B10917" s="89" t="s">
        <v>0</v>
      </c>
      <c r="C10917" s="89" t="s">
        <v>48</v>
      </c>
      <c r="D10917" s="90">
        <v>44883</v>
      </c>
      <c r="AC10917" s="89">
        <v>86</v>
      </c>
      <c r="AI10917" s="89">
        <v>155</v>
      </c>
    </row>
    <row r="10918" spans="1:35" s="89" customFormat="1" x14ac:dyDescent="0.45">
      <c r="A10918" s="89" t="s">
        <v>85</v>
      </c>
      <c r="B10918" s="89" t="s">
        <v>0</v>
      </c>
      <c r="C10918" s="89" t="s">
        <v>48</v>
      </c>
      <c r="D10918" s="90">
        <v>44884</v>
      </c>
      <c r="AC10918" s="89">
        <v>86</v>
      </c>
      <c r="AI10918" s="89">
        <v>155</v>
      </c>
    </row>
    <row r="10919" spans="1:35" s="89" customFormat="1" x14ac:dyDescent="0.45">
      <c r="A10919" s="89" t="s">
        <v>85</v>
      </c>
      <c r="B10919" s="89" t="s">
        <v>0</v>
      </c>
      <c r="C10919" s="89" t="s">
        <v>48</v>
      </c>
      <c r="D10919" s="90">
        <v>44885</v>
      </c>
      <c r="AC10919" s="89">
        <v>86</v>
      </c>
      <c r="AI10919" s="89">
        <v>155</v>
      </c>
    </row>
    <row r="10920" spans="1:35" s="89" customFormat="1" x14ac:dyDescent="0.45">
      <c r="A10920" s="89" t="s">
        <v>85</v>
      </c>
      <c r="B10920" s="89" t="s">
        <v>0</v>
      </c>
      <c r="C10920" s="89" t="s">
        <v>48</v>
      </c>
      <c r="D10920" s="90">
        <v>44886</v>
      </c>
      <c r="AC10920" s="89">
        <v>86</v>
      </c>
      <c r="AI10920" s="89">
        <v>155</v>
      </c>
    </row>
    <row r="10921" spans="1:35" s="89" customFormat="1" x14ac:dyDescent="0.45">
      <c r="A10921" s="89" t="s">
        <v>85</v>
      </c>
      <c r="B10921" s="89" t="s">
        <v>0</v>
      </c>
      <c r="C10921" s="89" t="s">
        <v>48</v>
      </c>
      <c r="D10921" s="90">
        <v>44887</v>
      </c>
      <c r="AC10921" s="89">
        <v>86</v>
      </c>
      <c r="AI10921" s="89">
        <v>155</v>
      </c>
    </row>
    <row r="10922" spans="1:35" s="89" customFormat="1" x14ac:dyDescent="0.45">
      <c r="A10922" s="89" t="s">
        <v>85</v>
      </c>
      <c r="B10922" s="89" t="s">
        <v>0</v>
      </c>
      <c r="C10922" s="89" t="s">
        <v>48</v>
      </c>
      <c r="D10922" s="90">
        <v>44888</v>
      </c>
      <c r="AC10922" s="89">
        <v>86</v>
      </c>
      <c r="AI10922" s="89">
        <v>155</v>
      </c>
    </row>
    <row r="10923" spans="1:35" s="89" customFormat="1" x14ac:dyDescent="0.45">
      <c r="A10923" s="89" t="s">
        <v>85</v>
      </c>
      <c r="B10923" s="89" t="s">
        <v>0</v>
      </c>
      <c r="C10923" s="89" t="s">
        <v>48</v>
      </c>
      <c r="D10923" s="90">
        <v>44889</v>
      </c>
      <c r="AC10923" s="89">
        <v>86</v>
      </c>
      <c r="AI10923" s="89">
        <v>155</v>
      </c>
    </row>
    <row r="10924" spans="1:35" s="89" customFormat="1" x14ac:dyDescent="0.45">
      <c r="A10924" s="89" t="s">
        <v>85</v>
      </c>
      <c r="B10924" s="89" t="s">
        <v>0</v>
      </c>
      <c r="C10924" s="89" t="s">
        <v>48</v>
      </c>
      <c r="D10924" s="90">
        <v>44890</v>
      </c>
      <c r="AC10924" s="89">
        <v>86</v>
      </c>
      <c r="AI10924" s="89">
        <v>155</v>
      </c>
    </row>
    <row r="10925" spans="1:35" s="89" customFormat="1" x14ac:dyDescent="0.45">
      <c r="A10925" s="89" t="s">
        <v>85</v>
      </c>
      <c r="B10925" s="89" t="s">
        <v>0</v>
      </c>
      <c r="C10925" s="89" t="s">
        <v>48</v>
      </c>
      <c r="D10925" s="90">
        <v>44891</v>
      </c>
      <c r="AC10925" s="89">
        <v>86</v>
      </c>
      <c r="AI10925" s="89">
        <v>155</v>
      </c>
    </row>
    <row r="10926" spans="1:35" s="89" customFormat="1" x14ac:dyDescent="0.45">
      <c r="A10926" s="89" t="s">
        <v>85</v>
      </c>
      <c r="B10926" s="89" t="s">
        <v>0</v>
      </c>
      <c r="C10926" s="89" t="s">
        <v>48</v>
      </c>
      <c r="D10926" s="90">
        <v>44892</v>
      </c>
      <c r="AC10926" s="89">
        <v>86</v>
      </c>
      <c r="AI10926" s="89">
        <v>155</v>
      </c>
    </row>
    <row r="10927" spans="1:35" s="89" customFormat="1" x14ac:dyDescent="0.45">
      <c r="A10927" s="89" t="s">
        <v>85</v>
      </c>
      <c r="B10927" s="89" t="s">
        <v>0</v>
      </c>
      <c r="C10927" s="89" t="s">
        <v>48</v>
      </c>
      <c r="D10927" s="90">
        <v>44893</v>
      </c>
      <c r="AC10927" s="89">
        <v>86</v>
      </c>
      <c r="AI10927" s="89">
        <v>155</v>
      </c>
    </row>
    <row r="10928" spans="1:35" s="89" customFormat="1" x14ac:dyDescent="0.45">
      <c r="A10928" s="89" t="s">
        <v>85</v>
      </c>
      <c r="B10928" s="89" t="s">
        <v>0</v>
      </c>
      <c r="C10928" s="89" t="s">
        <v>48</v>
      </c>
      <c r="D10928" s="90">
        <v>44894</v>
      </c>
      <c r="AC10928" s="89">
        <v>86</v>
      </c>
      <c r="AI10928" s="89">
        <v>155</v>
      </c>
    </row>
    <row r="10929" spans="1:35" s="89" customFormat="1" x14ac:dyDescent="0.45">
      <c r="A10929" s="89" t="s">
        <v>85</v>
      </c>
      <c r="B10929" s="89" t="s">
        <v>0</v>
      </c>
      <c r="C10929" s="89" t="s">
        <v>48</v>
      </c>
      <c r="D10929" s="90">
        <v>44895</v>
      </c>
      <c r="AC10929" s="89">
        <v>86</v>
      </c>
      <c r="AI10929" s="89">
        <v>155</v>
      </c>
    </row>
    <row r="10930" spans="1:35" s="89" customFormat="1" x14ac:dyDescent="0.45">
      <c r="A10930" s="89" t="s">
        <v>85</v>
      </c>
      <c r="B10930" s="89" t="s">
        <v>0</v>
      </c>
      <c r="C10930" s="89" t="s">
        <v>48</v>
      </c>
      <c r="D10930" s="90">
        <v>44896</v>
      </c>
      <c r="AC10930" s="89">
        <v>86</v>
      </c>
      <c r="AI10930" s="89">
        <v>155</v>
      </c>
    </row>
    <row r="10931" spans="1:35" s="89" customFormat="1" x14ac:dyDescent="0.45">
      <c r="A10931" s="89" t="s">
        <v>85</v>
      </c>
      <c r="B10931" s="89" t="s">
        <v>0</v>
      </c>
      <c r="C10931" s="89" t="s">
        <v>48</v>
      </c>
      <c r="D10931" s="90">
        <v>44897</v>
      </c>
      <c r="AC10931" s="89">
        <v>86</v>
      </c>
      <c r="AI10931" s="89">
        <v>155</v>
      </c>
    </row>
    <row r="10932" spans="1:35" s="89" customFormat="1" x14ac:dyDescent="0.45">
      <c r="A10932" s="89" t="s">
        <v>85</v>
      </c>
      <c r="B10932" s="89" t="s">
        <v>0</v>
      </c>
      <c r="C10932" s="89" t="s">
        <v>48</v>
      </c>
      <c r="D10932" s="90">
        <v>44898</v>
      </c>
      <c r="AC10932" s="89">
        <v>86</v>
      </c>
      <c r="AI10932" s="89">
        <v>155</v>
      </c>
    </row>
    <row r="10933" spans="1:35" s="89" customFormat="1" x14ac:dyDescent="0.45">
      <c r="A10933" s="89" t="s">
        <v>85</v>
      </c>
      <c r="B10933" s="89" t="s">
        <v>0</v>
      </c>
      <c r="C10933" s="89" t="s">
        <v>48</v>
      </c>
      <c r="D10933" s="90">
        <v>44899</v>
      </c>
      <c r="AC10933" s="89">
        <v>86</v>
      </c>
      <c r="AI10933" s="89">
        <v>155</v>
      </c>
    </row>
    <row r="10934" spans="1:35" s="89" customFormat="1" x14ac:dyDescent="0.45">
      <c r="A10934" s="89" t="s">
        <v>85</v>
      </c>
      <c r="B10934" s="89" t="s">
        <v>0</v>
      </c>
      <c r="C10934" s="89" t="s">
        <v>48</v>
      </c>
      <c r="D10934" s="90">
        <v>44900</v>
      </c>
      <c r="AC10934" s="89">
        <v>86</v>
      </c>
      <c r="AI10934" s="89">
        <v>155</v>
      </c>
    </row>
    <row r="10935" spans="1:35" s="89" customFormat="1" x14ac:dyDescent="0.45">
      <c r="A10935" s="89" t="s">
        <v>85</v>
      </c>
      <c r="B10935" s="89" t="s">
        <v>0</v>
      </c>
      <c r="C10935" s="89" t="s">
        <v>48</v>
      </c>
      <c r="D10935" s="90">
        <v>44901</v>
      </c>
      <c r="AC10935" s="89">
        <v>86</v>
      </c>
      <c r="AI10935" s="89">
        <v>155</v>
      </c>
    </row>
    <row r="10936" spans="1:35" s="89" customFormat="1" x14ac:dyDescent="0.45">
      <c r="A10936" s="89" t="s">
        <v>85</v>
      </c>
      <c r="B10936" s="89" t="s">
        <v>0</v>
      </c>
      <c r="C10936" s="89" t="s">
        <v>48</v>
      </c>
      <c r="D10936" s="90">
        <v>44902</v>
      </c>
      <c r="AC10936" s="89">
        <v>86</v>
      </c>
      <c r="AI10936" s="89">
        <v>155</v>
      </c>
    </row>
    <row r="10937" spans="1:35" s="89" customFormat="1" x14ac:dyDescent="0.45">
      <c r="A10937" s="89" t="s">
        <v>85</v>
      </c>
      <c r="B10937" s="89" t="s">
        <v>0</v>
      </c>
      <c r="C10937" s="89" t="s">
        <v>48</v>
      </c>
      <c r="D10937" s="90">
        <v>44903</v>
      </c>
      <c r="AC10937" s="89">
        <v>86</v>
      </c>
      <c r="AI10937" s="89">
        <v>155</v>
      </c>
    </row>
    <row r="10938" spans="1:35" s="89" customFormat="1" x14ac:dyDescent="0.45">
      <c r="A10938" s="89" t="s">
        <v>85</v>
      </c>
      <c r="B10938" s="89" t="s">
        <v>0</v>
      </c>
      <c r="C10938" s="89" t="s">
        <v>48</v>
      </c>
      <c r="D10938" s="90">
        <v>44904</v>
      </c>
      <c r="AC10938" s="89">
        <v>86</v>
      </c>
      <c r="AI10938" s="89">
        <v>155</v>
      </c>
    </row>
    <row r="10939" spans="1:35" s="89" customFormat="1" x14ac:dyDescent="0.45">
      <c r="A10939" s="89" t="s">
        <v>85</v>
      </c>
      <c r="B10939" s="89" t="s">
        <v>0</v>
      </c>
      <c r="C10939" s="89" t="s">
        <v>48</v>
      </c>
      <c r="D10939" s="90">
        <v>44905</v>
      </c>
      <c r="AC10939" s="89">
        <v>86</v>
      </c>
      <c r="AI10939" s="89">
        <v>155</v>
      </c>
    </row>
    <row r="10940" spans="1:35" s="89" customFormat="1" x14ac:dyDescent="0.45">
      <c r="A10940" s="89" t="s">
        <v>85</v>
      </c>
      <c r="B10940" s="89" t="s">
        <v>0</v>
      </c>
      <c r="C10940" s="89" t="s">
        <v>48</v>
      </c>
      <c r="D10940" s="90">
        <v>44906</v>
      </c>
      <c r="AC10940" s="89">
        <v>86</v>
      </c>
      <c r="AI10940" s="89">
        <v>155</v>
      </c>
    </row>
    <row r="10941" spans="1:35" s="89" customFormat="1" x14ac:dyDescent="0.45">
      <c r="A10941" s="89" t="s">
        <v>85</v>
      </c>
      <c r="B10941" s="89" t="s">
        <v>0</v>
      </c>
      <c r="C10941" s="89" t="s">
        <v>48</v>
      </c>
      <c r="D10941" s="90">
        <v>44907</v>
      </c>
      <c r="AC10941" s="89">
        <v>86</v>
      </c>
      <c r="AI10941" s="89">
        <v>155</v>
      </c>
    </row>
    <row r="10942" spans="1:35" s="89" customFormat="1" x14ac:dyDescent="0.45">
      <c r="A10942" s="89" t="s">
        <v>85</v>
      </c>
      <c r="B10942" s="89" t="s">
        <v>0</v>
      </c>
      <c r="C10942" s="89" t="s">
        <v>48</v>
      </c>
      <c r="D10942" s="90">
        <v>44908</v>
      </c>
      <c r="AC10942" s="89">
        <v>86</v>
      </c>
      <c r="AI10942" s="89">
        <v>155</v>
      </c>
    </row>
    <row r="10943" spans="1:35" s="89" customFormat="1" x14ac:dyDescent="0.45">
      <c r="A10943" s="89" t="s">
        <v>85</v>
      </c>
      <c r="B10943" s="89" t="s">
        <v>0</v>
      </c>
      <c r="C10943" s="89" t="s">
        <v>48</v>
      </c>
      <c r="D10943" s="90">
        <v>44909</v>
      </c>
      <c r="AC10943" s="89">
        <v>86</v>
      </c>
      <c r="AI10943" s="89">
        <v>155</v>
      </c>
    </row>
    <row r="10944" spans="1:35" s="89" customFormat="1" x14ac:dyDescent="0.45">
      <c r="A10944" s="89" t="s">
        <v>85</v>
      </c>
      <c r="B10944" s="89" t="s">
        <v>0</v>
      </c>
      <c r="C10944" s="89" t="s">
        <v>48</v>
      </c>
      <c r="D10944" s="90">
        <v>44910</v>
      </c>
      <c r="AC10944" s="89">
        <v>86</v>
      </c>
      <c r="AI10944" s="89">
        <v>155</v>
      </c>
    </row>
    <row r="10945" spans="1:35" s="89" customFormat="1" x14ac:dyDescent="0.45">
      <c r="A10945" s="89" t="s">
        <v>85</v>
      </c>
      <c r="B10945" s="89" t="s">
        <v>0</v>
      </c>
      <c r="C10945" s="89" t="s">
        <v>48</v>
      </c>
      <c r="D10945" s="90">
        <v>44911</v>
      </c>
      <c r="AC10945" s="89">
        <v>86</v>
      </c>
      <c r="AI10945" s="89">
        <v>155</v>
      </c>
    </row>
    <row r="10946" spans="1:35" s="89" customFormat="1" x14ac:dyDescent="0.45">
      <c r="A10946" s="89" t="s">
        <v>85</v>
      </c>
      <c r="B10946" s="89" t="s">
        <v>0</v>
      </c>
      <c r="C10946" s="89" t="s">
        <v>48</v>
      </c>
      <c r="D10946" s="90">
        <v>44912</v>
      </c>
      <c r="AC10946" s="89">
        <v>86</v>
      </c>
      <c r="AI10946" s="89">
        <v>155</v>
      </c>
    </row>
    <row r="10947" spans="1:35" s="89" customFormat="1" x14ac:dyDescent="0.45">
      <c r="A10947" s="89" t="s">
        <v>85</v>
      </c>
      <c r="B10947" s="89" t="s">
        <v>0</v>
      </c>
      <c r="C10947" s="89" t="s">
        <v>48</v>
      </c>
      <c r="D10947" s="90">
        <v>44913</v>
      </c>
      <c r="AC10947" s="89">
        <v>86</v>
      </c>
      <c r="AI10947" s="89">
        <v>155</v>
      </c>
    </row>
    <row r="10948" spans="1:35" s="89" customFormat="1" x14ac:dyDescent="0.45">
      <c r="A10948" s="89" t="s">
        <v>85</v>
      </c>
      <c r="B10948" s="89" t="s">
        <v>0</v>
      </c>
      <c r="C10948" s="89" t="s">
        <v>48</v>
      </c>
      <c r="D10948" s="90">
        <v>44914</v>
      </c>
      <c r="AC10948" s="89">
        <v>86</v>
      </c>
      <c r="AI10948" s="89">
        <v>155</v>
      </c>
    </row>
    <row r="10949" spans="1:35" s="89" customFormat="1" x14ac:dyDescent="0.45">
      <c r="A10949" s="89" t="s">
        <v>85</v>
      </c>
      <c r="B10949" s="89" t="s">
        <v>0</v>
      </c>
      <c r="C10949" s="89" t="s">
        <v>48</v>
      </c>
      <c r="D10949" s="90">
        <v>44915</v>
      </c>
      <c r="AC10949" s="89">
        <v>86</v>
      </c>
      <c r="AI10949" s="89">
        <v>155</v>
      </c>
    </row>
    <row r="10950" spans="1:35" s="89" customFormat="1" x14ac:dyDescent="0.45">
      <c r="A10950" s="89" t="s">
        <v>85</v>
      </c>
      <c r="B10950" s="89" t="s">
        <v>0</v>
      </c>
      <c r="C10950" s="89" t="s">
        <v>48</v>
      </c>
      <c r="D10950" s="90">
        <v>44916</v>
      </c>
      <c r="AC10950" s="89">
        <v>86</v>
      </c>
      <c r="AI10950" s="89">
        <v>155</v>
      </c>
    </row>
    <row r="10951" spans="1:35" s="89" customFormat="1" x14ac:dyDescent="0.45">
      <c r="A10951" s="89" t="s">
        <v>85</v>
      </c>
      <c r="B10951" s="89" t="s">
        <v>0</v>
      </c>
      <c r="C10951" s="89" t="s">
        <v>48</v>
      </c>
      <c r="D10951" s="90">
        <v>44917</v>
      </c>
      <c r="AC10951" s="89">
        <v>86</v>
      </c>
      <c r="AI10951" s="89">
        <v>155</v>
      </c>
    </row>
    <row r="10952" spans="1:35" s="89" customFormat="1" x14ac:dyDescent="0.45">
      <c r="A10952" s="89" t="s">
        <v>85</v>
      </c>
      <c r="B10952" s="89" t="s">
        <v>0</v>
      </c>
      <c r="C10952" s="89" t="s">
        <v>48</v>
      </c>
      <c r="D10952" s="90">
        <v>44918</v>
      </c>
      <c r="AC10952" s="89">
        <v>86</v>
      </c>
      <c r="AI10952" s="89">
        <v>155</v>
      </c>
    </row>
    <row r="10953" spans="1:35" s="89" customFormat="1" x14ac:dyDescent="0.45">
      <c r="A10953" s="89" t="s">
        <v>85</v>
      </c>
      <c r="B10953" s="89" t="s">
        <v>0</v>
      </c>
      <c r="C10953" s="89" t="s">
        <v>48</v>
      </c>
      <c r="D10953" s="90">
        <v>44919</v>
      </c>
      <c r="AC10953" s="89">
        <v>86</v>
      </c>
      <c r="AI10953" s="89">
        <v>155</v>
      </c>
    </row>
    <row r="10954" spans="1:35" s="89" customFormat="1" x14ac:dyDescent="0.45">
      <c r="A10954" s="89" t="s">
        <v>85</v>
      </c>
      <c r="B10954" s="89" t="s">
        <v>0</v>
      </c>
      <c r="C10954" s="89" t="s">
        <v>48</v>
      </c>
      <c r="D10954" s="90">
        <v>44920</v>
      </c>
      <c r="AC10954" s="89">
        <v>86</v>
      </c>
      <c r="AI10954" s="89">
        <v>155</v>
      </c>
    </row>
    <row r="10955" spans="1:35" s="89" customFormat="1" x14ac:dyDescent="0.45">
      <c r="A10955" s="89" t="s">
        <v>85</v>
      </c>
      <c r="B10955" s="89" t="s">
        <v>0</v>
      </c>
      <c r="C10955" s="89" t="s">
        <v>48</v>
      </c>
      <c r="D10955" s="90">
        <v>44921</v>
      </c>
      <c r="AC10955" s="89">
        <v>86</v>
      </c>
      <c r="AI10955" s="89">
        <v>155</v>
      </c>
    </row>
    <row r="10956" spans="1:35" s="89" customFormat="1" x14ac:dyDescent="0.45">
      <c r="A10956" s="89" t="s">
        <v>85</v>
      </c>
      <c r="B10956" s="89" t="s">
        <v>0</v>
      </c>
      <c r="C10956" s="89" t="s">
        <v>48</v>
      </c>
      <c r="D10956" s="90">
        <v>44922</v>
      </c>
      <c r="AC10956" s="89">
        <v>86</v>
      </c>
      <c r="AI10956" s="89">
        <v>155</v>
      </c>
    </row>
    <row r="10957" spans="1:35" s="89" customFormat="1" x14ac:dyDescent="0.45">
      <c r="A10957" s="89" t="s">
        <v>85</v>
      </c>
      <c r="B10957" s="89" t="s">
        <v>0</v>
      </c>
      <c r="C10957" s="89" t="s">
        <v>48</v>
      </c>
      <c r="D10957" s="90">
        <v>44923</v>
      </c>
      <c r="AC10957" s="89">
        <v>86</v>
      </c>
      <c r="AI10957" s="89">
        <v>155</v>
      </c>
    </row>
    <row r="10958" spans="1:35" s="89" customFormat="1" x14ac:dyDescent="0.45">
      <c r="A10958" s="89" t="s">
        <v>85</v>
      </c>
      <c r="B10958" s="89" t="s">
        <v>0</v>
      </c>
      <c r="C10958" s="89" t="s">
        <v>48</v>
      </c>
      <c r="D10958" s="90">
        <v>44924</v>
      </c>
      <c r="AC10958" s="89">
        <v>86</v>
      </c>
      <c r="AI10958" s="89">
        <v>155</v>
      </c>
    </row>
    <row r="10959" spans="1:35" s="89" customFormat="1" x14ac:dyDescent="0.45">
      <c r="A10959" s="89" t="s">
        <v>85</v>
      </c>
      <c r="B10959" s="89" t="s">
        <v>0</v>
      </c>
      <c r="C10959" s="89" t="s">
        <v>48</v>
      </c>
      <c r="D10959" s="90">
        <v>44925</v>
      </c>
      <c r="AC10959" s="89">
        <v>86</v>
      </c>
      <c r="AI10959" s="89">
        <v>155</v>
      </c>
    </row>
    <row r="10960" spans="1:35" s="89" customFormat="1" x14ac:dyDescent="0.45">
      <c r="A10960" s="89" t="s">
        <v>85</v>
      </c>
      <c r="B10960" s="89" t="s">
        <v>0</v>
      </c>
      <c r="C10960" s="89" t="s">
        <v>48</v>
      </c>
      <c r="D10960" s="90">
        <v>44926</v>
      </c>
      <c r="AC10960" s="89">
        <v>86</v>
      </c>
      <c r="AI10960" s="89">
        <v>155</v>
      </c>
    </row>
    <row r="10961" spans="1:35" s="89" customFormat="1" x14ac:dyDescent="0.45">
      <c r="A10961" s="89" t="s">
        <v>85</v>
      </c>
      <c r="B10961" s="89" t="s">
        <v>0</v>
      </c>
      <c r="C10961" s="89" t="s">
        <v>47</v>
      </c>
      <c r="D10961" s="90">
        <v>44562</v>
      </c>
      <c r="AC10961" s="89">
        <v>607.24468899999999</v>
      </c>
      <c r="AI10961" s="89">
        <v>797.92539299999999</v>
      </c>
    </row>
    <row r="10962" spans="1:35" s="89" customFormat="1" x14ac:dyDescent="0.45">
      <c r="A10962" s="89" t="s">
        <v>85</v>
      </c>
      <c r="B10962" s="89" t="s">
        <v>0</v>
      </c>
      <c r="C10962" s="89" t="s">
        <v>47</v>
      </c>
      <c r="D10962" s="90">
        <v>44563</v>
      </c>
      <c r="AC10962" s="89">
        <v>607.24468899999999</v>
      </c>
      <c r="AI10962" s="89">
        <v>797.92539299999999</v>
      </c>
    </row>
    <row r="10963" spans="1:35" s="89" customFormat="1" x14ac:dyDescent="0.45">
      <c r="A10963" s="89" t="s">
        <v>85</v>
      </c>
      <c r="B10963" s="89" t="s">
        <v>0</v>
      </c>
      <c r="C10963" s="89" t="s">
        <v>47</v>
      </c>
      <c r="D10963" s="90">
        <v>44564</v>
      </c>
      <c r="AC10963" s="89">
        <v>607.24468899999999</v>
      </c>
      <c r="AI10963" s="89">
        <v>797.92539299999999</v>
      </c>
    </row>
    <row r="10964" spans="1:35" s="89" customFormat="1" x14ac:dyDescent="0.45">
      <c r="A10964" s="89" t="s">
        <v>85</v>
      </c>
      <c r="B10964" s="89" t="s">
        <v>0</v>
      </c>
      <c r="C10964" s="89" t="s">
        <v>47</v>
      </c>
      <c r="D10964" s="90">
        <v>44565</v>
      </c>
      <c r="AC10964" s="89">
        <v>607.24468899999999</v>
      </c>
      <c r="AI10964" s="89">
        <v>797.92539299999999</v>
      </c>
    </row>
    <row r="10965" spans="1:35" s="89" customFormat="1" x14ac:dyDescent="0.45">
      <c r="A10965" s="89" t="s">
        <v>85</v>
      </c>
      <c r="B10965" s="89" t="s">
        <v>0</v>
      </c>
      <c r="C10965" s="89" t="s">
        <v>47</v>
      </c>
      <c r="D10965" s="90">
        <v>44566</v>
      </c>
      <c r="AC10965" s="89">
        <v>607.24468899999999</v>
      </c>
      <c r="AI10965" s="89">
        <v>797.92539299999999</v>
      </c>
    </row>
    <row r="10966" spans="1:35" s="89" customFormat="1" x14ac:dyDescent="0.45">
      <c r="A10966" s="89" t="s">
        <v>85</v>
      </c>
      <c r="B10966" s="89" t="s">
        <v>0</v>
      </c>
      <c r="C10966" s="89" t="s">
        <v>47</v>
      </c>
      <c r="D10966" s="90">
        <v>44567</v>
      </c>
      <c r="AC10966" s="89">
        <v>607.24468899999999</v>
      </c>
      <c r="AI10966" s="89">
        <v>797.92539299999999</v>
      </c>
    </row>
    <row r="10967" spans="1:35" s="89" customFormat="1" x14ac:dyDescent="0.45">
      <c r="A10967" s="89" t="s">
        <v>85</v>
      </c>
      <c r="B10967" s="89" t="s">
        <v>0</v>
      </c>
      <c r="C10967" s="89" t="s">
        <v>47</v>
      </c>
      <c r="D10967" s="90">
        <v>44568</v>
      </c>
      <c r="AC10967" s="89">
        <v>607.24468899999999</v>
      </c>
      <c r="AI10967" s="89">
        <v>797.92539299999999</v>
      </c>
    </row>
    <row r="10968" spans="1:35" s="89" customFormat="1" x14ac:dyDescent="0.45">
      <c r="A10968" s="89" t="s">
        <v>85</v>
      </c>
      <c r="B10968" s="89" t="s">
        <v>0</v>
      </c>
      <c r="C10968" s="89" t="s">
        <v>47</v>
      </c>
      <c r="D10968" s="90">
        <v>44569</v>
      </c>
      <c r="AC10968" s="89">
        <v>607.24468899999999</v>
      </c>
      <c r="AI10968" s="89">
        <v>797.92539299999999</v>
      </c>
    </row>
    <row r="10969" spans="1:35" s="89" customFormat="1" x14ac:dyDescent="0.45">
      <c r="A10969" s="89" t="s">
        <v>85</v>
      </c>
      <c r="B10969" s="89" t="s">
        <v>0</v>
      </c>
      <c r="C10969" s="89" t="s">
        <v>47</v>
      </c>
      <c r="D10969" s="90">
        <v>44570</v>
      </c>
      <c r="AC10969" s="89">
        <v>607.24468899999999</v>
      </c>
      <c r="AI10969" s="89">
        <v>797.92539299999999</v>
      </c>
    </row>
    <row r="10970" spans="1:35" s="89" customFormat="1" x14ac:dyDescent="0.45">
      <c r="A10970" s="89" t="s">
        <v>85</v>
      </c>
      <c r="B10970" s="89" t="s">
        <v>0</v>
      </c>
      <c r="C10970" s="89" t="s">
        <v>47</v>
      </c>
      <c r="D10970" s="90">
        <v>44571</v>
      </c>
      <c r="AC10970" s="89">
        <v>607.24468899999999</v>
      </c>
      <c r="AI10970" s="89">
        <v>797.92539299999999</v>
      </c>
    </row>
    <row r="10971" spans="1:35" s="89" customFormat="1" x14ac:dyDescent="0.45">
      <c r="A10971" s="89" t="s">
        <v>85</v>
      </c>
      <c r="B10971" s="89" t="s">
        <v>0</v>
      </c>
      <c r="C10971" s="89" t="s">
        <v>47</v>
      </c>
      <c r="D10971" s="90">
        <v>44572</v>
      </c>
      <c r="AC10971" s="89">
        <v>607.24468899999999</v>
      </c>
      <c r="AI10971" s="89">
        <v>797.92539299999999</v>
      </c>
    </row>
    <row r="10972" spans="1:35" s="89" customFormat="1" x14ac:dyDescent="0.45">
      <c r="A10972" s="89" t="s">
        <v>85</v>
      </c>
      <c r="B10972" s="89" t="s">
        <v>0</v>
      </c>
      <c r="C10972" s="89" t="s">
        <v>47</v>
      </c>
      <c r="D10972" s="90">
        <v>44573</v>
      </c>
      <c r="AC10972" s="89">
        <v>607.24468899999999</v>
      </c>
      <c r="AI10972" s="89">
        <v>797.92539299999999</v>
      </c>
    </row>
    <row r="10973" spans="1:35" s="89" customFormat="1" x14ac:dyDescent="0.45">
      <c r="A10973" s="89" t="s">
        <v>85</v>
      </c>
      <c r="B10973" s="89" t="s">
        <v>0</v>
      </c>
      <c r="C10973" s="89" t="s">
        <v>47</v>
      </c>
      <c r="D10973" s="90">
        <v>44574</v>
      </c>
      <c r="AC10973" s="89">
        <v>607.24468899999999</v>
      </c>
      <c r="AI10973" s="89">
        <v>797.92539299999999</v>
      </c>
    </row>
    <row r="10974" spans="1:35" s="89" customFormat="1" x14ac:dyDescent="0.45">
      <c r="A10974" s="89" t="s">
        <v>85</v>
      </c>
      <c r="B10974" s="89" t="s">
        <v>0</v>
      </c>
      <c r="C10974" s="89" t="s">
        <v>47</v>
      </c>
      <c r="D10974" s="90">
        <v>44575</v>
      </c>
      <c r="AC10974" s="89">
        <v>607.24468899999999</v>
      </c>
      <c r="AI10974" s="89">
        <v>797.92539299999999</v>
      </c>
    </row>
    <row r="10975" spans="1:35" s="89" customFormat="1" x14ac:dyDescent="0.45">
      <c r="A10975" s="89" t="s">
        <v>85</v>
      </c>
      <c r="B10975" s="89" t="s">
        <v>0</v>
      </c>
      <c r="C10975" s="89" t="s">
        <v>47</v>
      </c>
      <c r="D10975" s="90">
        <v>44576</v>
      </c>
      <c r="AC10975" s="89">
        <v>607.24468899999999</v>
      </c>
      <c r="AI10975" s="89">
        <v>797.92539299999999</v>
      </c>
    </row>
    <row r="10976" spans="1:35" s="89" customFormat="1" x14ac:dyDescent="0.45">
      <c r="A10976" s="89" t="s">
        <v>85</v>
      </c>
      <c r="B10976" s="89" t="s">
        <v>0</v>
      </c>
      <c r="C10976" s="89" t="s">
        <v>47</v>
      </c>
      <c r="D10976" s="90">
        <v>44577</v>
      </c>
      <c r="AC10976" s="89">
        <v>607.24468899999999</v>
      </c>
      <c r="AI10976" s="89">
        <v>797.92539299999999</v>
      </c>
    </row>
    <row r="10977" spans="1:35" s="89" customFormat="1" x14ac:dyDescent="0.45">
      <c r="A10977" s="89" t="s">
        <v>85</v>
      </c>
      <c r="B10977" s="89" t="s">
        <v>0</v>
      </c>
      <c r="C10977" s="89" t="s">
        <v>47</v>
      </c>
      <c r="D10977" s="90">
        <v>44578</v>
      </c>
      <c r="AC10977" s="89">
        <v>607.24468899999999</v>
      </c>
      <c r="AI10977" s="89">
        <v>797.92539299999999</v>
      </c>
    </row>
    <row r="10978" spans="1:35" s="89" customFormat="1" x14ac:dyDescent="0.45">
      <c r="A10978" s="89" t="s">
        <v>85</v>
      </c>
      <c r="B10978" s="89" t="s">
        <v>0</v>
      </c>
      <c r="C10978" s="89" t="s">
        <v>47</v>
      </c>
      <c r="D10978" s="90">
        <v>44579</v>
      </c>
      <c r="AC10978" s="89">
        <v>607.24468899999999</v>
      </c>
      <c r="AI10978" s="89">
        <v>797.92539299999999</v>
      </c>
    </row>
    <row r="10979" spans="1:35" s="89" customFormat="1" x14ac:dyDescent="0.45">
      <c r="A10979" s="89" t="s">
        <v>85</v>
      </c>
      <c r="B10979" s="89" t="s">
        <v>0</v>
      </c>
      <c r="C10979" s="89" t="s">
        <v>47</v>
      </c>
      <c r="D10979" s="90">
        <v>44580</v>
      </c>
      <c r="AC10979" s="89">
        <v>607.24468899999999</v>
      </c>
      <c r="AI10979" s="89">
        <v>797.92539299999999</v>
      </c>
    </row>
    <row r="10980" spans="1:35" s="89" customFormat="1" x14ac:dyDescent="0.45">
      <c r="A10980" s="89" t="s">
        <v>85</v>
      </c>
      <c r="B10980" s="89" t="s">
        <v>0</v>
      </c>
      <c r="C10980" s="89" t="s">
        <v>47</v>
      </c>
      <c r="D10980" s="90">
        <v>44581</v>
      </c>
      <c r="AC10980" s="89">
        <v>607.24468899999999</v>
      </c>
      <c r="AI10980" s="89">
        <v>797.92539299999999</v>
      </c>
    </row>
    <row r="10981" spans="1:35" s="89" customFormat="1" x14ac:dyDescent="0.45">
      <c r="A10981" s="89" t="s">
        <v>85</v>
      </c>
      <c r="B10981" s="89" t="s">
        <v>0</v>
      </c>
      <c r="C10981" s="89" t="s">
        <v>47</v>
      </c>
      <c r="D10981" s="90">
        <v>44582</v>
      </c>
      <c r="AC10981" s="89">
        <v>607.24468899999999</v>
      </c>
      <c r="AI10981" s="89">
        <v>797.92539299999999</v>
      </c>
    </row>
    <row r="10982" spans="1:35" s="89" customFormat="1" x14ac:dyDescent="0.45">
      <c r="A10982" s="89" t="s">
        <v>85</v>
      </c>
      <c r="B10982" s="89" t="s">
        <v>0</v>
      </c>
      <c r="C10982" s="89" t="s">
        <v>47</v>
      </c>
      <c r="D10982" s="90">
        <v>44583</v>
      </c>
      <c r="AC10982" s="89">
        <v>607.24468899999999</v>
      </c>
      <c r="AI10982" s="89">
        <v>797.92539299999999</v>
      </c>
    </row>
    <row r="10983" spans="1:35" s="89" customFormat="1" x14ac:dyDescent="0.45">
      <c r="A10983" s="89" t="s">
        <v>85</v>
      </c>
      <c r="B10983" s="89" t="s">
        <v>0</v>
      </c>
      <c r="C10983" s="89" t="s">
        <v>47</v>
      </c>
      <c r="D10983" s="90">
        <v>44584</v>
      </c>
      <c r="AC10983" s="89">
        <v>607.24468899999999</v>
      </c>
      <c r="AI10983" s="89">
        <v>797.92539299999999</v>
      </c>
    </row>
    <row r="10984" spans="1:35" s="89" customFormat="1" x14ac:dyDescent="0.45">
      <c r="A10984" s="89" t="s">
        <v>85</v>
      </c>
      <c r="B10984" s="89" t="s">
        <v>0</v>
      </c>
      <c r="C10984" s="89" t="s">
        <v>47</v>
      </c>
      <c r="D10984" s="90">
        <v>44585</v>
      </c>
      <c r="AC10984" s="89">
        <v>607.24468899999999</v>
      </c>
      <c r="AI10984" s="89">
        <v>797.92539299999999</v>
      </c>
    </row>
    <row r="10985" spans="1:35" s="89" customFormat="1" x14ac:dyDescent="0.45">
      <c r="A10985" s="89" t="s">
        <v>85</v>
      </c>
      <c r="B10985" s="89" t="s">
        <v>0</v>
      </c>
      <c r="C10985" s="89" t="s">
        <v>47</v>
      </c>
      <c r="D10985" s="90">
        <v>44586</v>
      </c>
      <c r="AC10985" s="89">
        <v>607.24468899999999</v>
      </c>
      <c r="AI10985" s="89">
        <v>797.92539299999999</v>
      </c>
    </row>
    <row r="10986" spans="1:35" s="89" customFormat="1" x14ac:dyDescent="0.45">
      <c r="A10986" s="89" t="s">
        <v>85</v>
      </c>
      <c r="B10986" s="89" t="s">
        <v>0</v>
      </c>
      <c r="C10986" s="89" t="s">
        <v>47</v>
      </c>
      <c r="D10986" s="90">
        <v>44587</v>
      </c>
      <c r="AC10986" s="89">
        <v>607.24468899999999</v>
      </c>
      <c r="AI10986" s="89">
        <v>797.92539299999999</v>
      </c>
    </row>
    <row r="10987" spans="1:35" s="89" customFormat="1" x14ac:dyDescent="0.45">
      <c r="A10987" s="89" t="s">
        <v>85</v>
      </c>
      <c r="B10987" s="89" t="s">
        <v>0</v>
      </c>
      <c r="C10987" s="89" t="s">
        <v>47</v>
      </c>
      <c r="D10987" s="90">
        <v>44588</v>
      </c>
      <c r="AC10987" s="89">
        <v>607.24468899999999</v>
      </c>
      <c r="AI10987" s="89">
        <v>797.92539299999999</v>
      </c>
    </row>
    <row r="10988" spans="1:35" s="89" customFormat="1" x14ac:dyDescent="0.45">
      <c r="A10988" s="89" t="s">
        <v>85</v>
      </c>
      <c r="B10988" s="89" t="s">
        <v>0</v>
      </c>
      <c r="C10988" s="89" t="s">
        <v>47</v>
      </c>
      <c r="D10988" s="90">
        <v>44589</v>
      </c>
      <c r="AC10988" s="89">
        <v>607.24468899999999</v>
      </c>
      <c r="AI10988" s="89">
        <v>797.92539299999999</v>
      </c>
    </row>
    <row r="10989" spans="1:35" s="89" customFormat="1" x14ac:dyDescent="0.45">
      <c r="A10989" s="89" t="s">
        <v>85</v>
      </c>
      <c r="B10989" s="89" t="s">
        <v>0</v>
      </c>
      <c r="C10989" s="89" t="s">
        <v>47</v>
      </c>
      <c r="D10989" s="90">
        <v>44590</v>
      </c>
      <c r="AC10989" s="89">
        <v>607.24468899999999</v>
      </c>
      <c r="AI10989" s="89">
        <v>797.92539299999999</v>
      </c>
    </row>
    <row r="10990" spans="1:35" s="89" customFormat="1" x14ac:dyDescent="0.45">
      <c r="A10990" s="89" t="s">
        <v>85</v>
      </c>
      <c r="B10990" s="89" t="s">
        <v>0</v>
      </c>
      <c r="C10990" s="89" t="s">
        <v>47</v>
      </c>
      <c r="D10990" s="90">
        <v>44591</v>
      </c>
      <c r="AC10990" s="89">
        <v>607.24468899999999</v>
      </c>
      <c r="AI10990" s="89">
        <v>797.92539299999999</v>
      </c>
    </row>
    <row r="10991" spans="1:35" s="89" customFormat="1" x14ac:dyDescent="0.45">
      <c r="A10991" s="89" t="s">
        <v>85</v>
      </c>
      <c r="B10991" s="89" t="s">
        <v>0</v>
      </c>
      <c r="C10991" s="89" t="s">
        <v>47</v>
      </c>
      <c r="D10991" s="90">
        <v>44592</v>
      </c>
      <c r="AC10991" s="89">
        <v>607.24468899999999</v>
      </c>
      <c r="AI10991" s="89">
        <v>797.92539299999999</v>
      </c>
    </row>
    <row r="10992" spans="1:35" s="89" customFormat="1" x14ac:dyDescent="0.45">
      <c r="A10992" s="89" t="s">
        <v>85</v>
      </c>
      <c r="B10992" s="89" t="s">
        <v>0</v>
      </c>
      <c r="C10992" s="89" t="s">
        <v>47</v>
      </c>
      <c r="D10992" s="90">
        <v>44593</v>
      </c>
      <c r="AC10992" s="89">
        <v>607.24468899999999</v>
      </c>
      <c r="AI10992" s="89">
        <v>797.92539299999999</v>
      </c>
    </row>
    <row r="10993" spans="1:35" s="89" customFormat="1" x14ac:dyDescent="0.45">
      <c r="A10993" s="89" t="s">
        <v>85</v>
      </c>
      <c r="B10993" s="89" t="s">
        <v>0</v>
      </c>
      <c r="C10993" s="89" t="s">
        <v>47</v>
      </c>
      <c r="D10993" s="90">
        <v>44594</v>
      </c>
      <c r="AC10993" s="89">
        <v>607.24468899999999</v>
      </c>
      <c r="AI10993" s="89">
        <v>797.92539299999999</v>
      </c>
    </row>
    <row r="10994" spans="1:35" s="89" customFormat="1" x14ac:dyDescent="0.45">
      <c r="A10994" s="89" t="s">
        <v>85</v>
      </c>
      <c r="B10994" s="89" t="s">
        <v>0</v>
      </c>
      <c r="C10994" s="89" t="s">
        <v>47</v>
      </c>
      <c r="D10994" s="90">
        <v>44595</v>
      </c>
      <c r="AC10994" s="89">
        <v>607.24468899999999</v>
      </c>
      <c r="AI10994" s="89">
        <v>797.92539299999999</v>
      </c>
    </row>
    <row r="10995" spans="1:35" s="89" customFormat="1" x14ac:dyDescent="0.45">
      <c r="A10995" s="89" t="s">
        <v>85</v>
      </c>
      <c r="B10995" s="89" t="s">
        <v>0</v>
      </c>
      <c r="C10995" s="89" t="s">
        <v>47</v>
      </c>
      <c r="D10995" s="90">
        <v>44596</v>
      </c>
      <c r="AC10995" s="89">
        <v>607.24468899999999</v>
      </c>
      <c r="AI10995" s="89">
        <v>797.92539299999999</v>
      </c>
    </row>
    <row r="10996" spans="1:35" s="89" customFormat="1" x14ac:dyDescent="0.45">
      <c r="A10996" s="89" t="s">
        <v>85</v>
      </c>
      <c r="B10996" s="89" t="s">
        <v>0</v>
      </c>
      <c r="C10996" s="89" t="s">
        <v>47</v>
      </c>
      <c r="D10996" s="90">
        <v>44597</v>
      </c>
      <c r="AC10996" s="89">
        <v>607.24468899999999</v>
      </c>
      <c r="AI10996" s="89">
        <v>797.92539299999999</v>
      </c>
    </row>
    <row r="10997" spans="1:35" s="89" customFormat="1" x14ac:dyDescent="0.45">
      <c r="A10997" s="89" t="s">
        <v>85</v>
      </c>
      <c r="B10997" s="89" t="s">
        <v>0</v>
      </c>
      <c r="C10997" s="89" t="s">
        <v>47</v>
      </c>
      <c r="D10997" s="90">
        <v>44598</v>
      </c>
      <c r="AC10997" s="89">
        <v>607.24468899999999</v>
      </c>
      <c r="AI10997" s="89">
        <v>797.92539299999999</v>
      </c>
    </row>
    <row r="10998" spans="1:35" s="89" customFormat="1" x14ac:dyDescent="0.45">
      <c r="A10998" s="89" t="s">
        <v>85</v>
      </c>
      <c r="B10998" s="89" t="s">
        <v>0</v>
      </c>
      <c r="C10998" s="89" t="s">
        <v>47</v>
      </c>
      <c r="D10998" s="90">
        <v>44599</v>
      </c>
      <c r="AC10998" s="89">
        <v>607.24468899999999</v>
      </c>
      <c r="AI10998" s="89">
        <v>797.92539299999999</v>
      </c>
    </row>
    <row r="10999" spans="1:35" s="89" customFormat="1" x14ac:dyDescent="0.45">
      <c r="A10999" s="89" t="s">
        <v>85</v>
      </c>
      <c r="B10999" s="89" t="s">
        <v>0</v>
      </c>
      <c r="C10999" s="89" t="s">
        <v>47</v>
      </c>
      <c r="D10999" s="90">
        <v>44600</v>
      </c>
      <c r="AC10999" s="89">
        <v>607.24468899999999</v>
      </c>
      <c r="AI10999" s="89">
        <v>797.92539299999999</v>
      </c>
    </row>
    <row r="11000" spans="1:35" s="89" customFormat="1" x14ac:dyDescent="0.45">
      <c r="A11000" s="89" t="s">
        <v>85</v>
      </c>
      <c r="B11000" s="89" t="s">
        <v>0</v>
      </c>
      <c r="C11000" s="89" t="s">
        <v>47</v>
      </c>
      <c r="D11000" s="90">
        <v>44601</v>
      </c>
      <c r="AC11000" s="89">
        <v>607.24468899999999</v>
      </c>
      <c r="AI11000" s="89">
        <v>797.92539299999999</v>
      </c>
    </row>
    <row r="11001" spans="1:35" s="89" customFormat="1" x14ac:dyDescent="0.45">
      <c r="A11001" s="89" t="s">
        <v>85</v>
      </c>
      <c r="B11001" s="89" t="s">
        <v>0</v>
      </c>
      <c r="C11001" s="89" t="s">
        <v>47</v>
      </c>
      <c r="D11001" s="90">
        <v>44602</v>
      </c>
      <c r="AC11001" s="89">
        <v>607.24468899999999</v>
      </c>
      <c r="AI11001" s="89">
        <v>797.92539299999999</v>
      </c>
    </row>
    <row r="11002" spans="1:35" s="89" customFormat="1" x14ac:dyDescent="0.45">
      <c r="A11002" s="89" t="s">
        <v>85</v>
      </c>
      <c r="B11002" s="89" t="s">
        <v>0</v>
      </c>
      <c r="C11002" s="89" t="s">
        <v>47</v>
      </c>
      <c r="D11002" s="90">
        <v>44603</v>
      </c>
      <c r="AC11002" s="89">
        <v>607.24468899999999</v>
      </c>
      <c r="AI11002" s="89">
        <v>797.92539299999999</v>
      </c>
    </row>
    <row r="11003" spans="1:35" s="89" customFormat="1" x14ac:dyDescent="0.45">
      <c r="A11003" s="89" t="s">
        <v>85</v>
      </c>
      <c r="B11003" s="89" t="s">
        <v>0</v>
      </c>
      <c r="C11003" s="89" t="s">
        <v>47</v>
      </c>
      <c r="D11003" s="90">
        <v>44604</v>
      </c>
      <c r="AC11003" s="89">
        <v>607.24468899999999</v>
      </c>
      <c r="AI11003" s="89">
        <v>797.92539299999999</v>
      </c>
    </row>
    <row r="11004" spans="1:35" s="89" customFormat="1" x14ac:dyDescent="0.45">
      <c r="A11004" s="89" t="s">
        <v>85</v>
      </c>
      <c r="B11004" s="89" t="s">
        <v>0</v>
      </c>
      <c r="C11004" s="89" t="s">
        <v>47</v>
      </c>
      <c r="D11004" s="90">
        <v>44605</v>
      </c>
      <c r="AC11004" s="89">
        <v>607.24468899999999</v>
      </c>
      <c r="AI11004" s="89">
        <v>797.92539299999999</v>
      </c>
    </row>
    <row r="11005" spans="1:35" s="89" customFormat="1" x14ac:dyDescent="0.45">
      <c r="A11005" s="89" t="s">
        <v>85</v>
      </c>
      <c r="B11005" s="89" t="s">
        <v>0</v>
      </c>
      <c r="C11005" s="89" t="s">
        <v>47</v>
      </c>
      <c r="D11005" s="90">
        <v>44606</v>
      </c>
      <c r="AC11005" s="89">
        <v>607.24468899999999</v>
      </c>
      <c r="AI11005" s="89">
        <v>797.92539299999999</v>
      </c>
    </row>
    <row r="11006" spans="1:35" s="89" customFormat="1" x14ac:dyDescent="0.45">
      <c r="A11006" s="89" t="s">
        <v>85</v>
      </c>
      <c r="B11006" s="89" t="s">
        <v>0</v>
      </c>
      <c r="C11006" s="89" t="s">
        <v>47</v>
      </c>
      <c r="D11006" s="90">
        <v>44607</v>
      </c>
      <c r="AC11006" s="89">
        <v>607.24468899999999</v>
      </c>
      <c r="AI11006" s="89">
        <v>797.92539299999999</v>
      </c>
    </row>
    <row r="11007" spans="1:35" s="89" customFormat="1" x14ac:dyDescent="0.45">
      <c r="A11007" s="89" t="s">
        <v>85</v>
      </c>
      <c r="B11007" s="89" t="s">
        <v>0</v>
      </c>
      <c r="C11007" s="89" t="s">
        <v>47</v>
      </c>
      <c r="D11007" s="90">
        <v>44608</v>
      </c>
      <c r="AC11007" s="89">
        <v>607.24468899999999</v>
      </c>
      <c r="AI11007" s="89">
        <v>797.92539299999999</v>
      </c>
    </row>
    <row r="11008" spans="1:35" s="89" customFormat="1" x14ac:dyDescent="0.45">
      <c r="A11008" s="89" t="s">
        <v>85</v>
      </c>
      <c r="B11008" s="89" t="s">
        <v>0</v>
      </c>
      <c r="C11008" s="89" t="s">
        <v>47</v>
      </c>
      <c r="D11008" s="90">
        <v>44609</v>
      </c>
      <c r="AC11008" s="89">
        <v>607.24468899999999</v>
      </c>
      <c r="AI11008" s="89">
        <v>797.92539299999999</v>
      </c>
    </row>
    <row r="11009" spans="1:35" s="89" customFormat="1" x14ac:dyDescent="0.45">
      <c r="A11009" s="89" t="s">
        <v>85</v>
      </c>
      <c r="B11009" s="89" t="s">
        <v>0</v>
      </c>
      <c r="C11009" s="89" t="s">
        <v>47</v>
      </c>
      <c r="D11009" s="90">
        <v>44610</v>
      </c>
      <c r="AC11009" s="89">
        <v>607.24468899999999</v>
      </c>
      <c r="AI11009" s="89">
        <v>797.92539299999999</v>
      </c>
    </row>
    <row r="11010" spans="1:35" s="89" customFormat="1" x14ac:dyDescent="0.45">
      <c r="A11010" s="89" t="s">
        <v>85</v>
      </c>
      <c r="B11010" s="89" t="s">
        <v>0</v>
      </c>
      <c r="C11010" s="89" t="s">
        <v>47</v>
      </c>
      <c r="D11010" s="90">
        <v>44611</v>
      </c>
      <c r="AC11010" s="89">
        <v>607.24468899999999</v>
      </c>
      <c r="AI11010" s="89">
        <v>797.92539299999999</v>
      </c>
    </row>
    <row r="11011" spans="1:35" s="89" customFormat="1" x14ac:dyDescent="0.45">
      <c r="A11011" s="89" t="s">
        <v>85</v>
      </c>
      <c r="B11011" s="89" t="s">
        <v>0</v>
      </c>
      <c r="C11011" s="89" t="s">
        <v>47</v>
      </c>
      <c r="D11011" s="90">
        <v>44612</v>
      </c>
      <c r="AC11011" s="89">
        <v>607.24468899999999</v>
      </c>
      <c r="AI11011" s="89">
        <v>797.92539299999999</v>
      </c>
    </row>
    <row r="11012" spans="1:35" s="89" customFormat="1" x14ac:dyDescent="0.45">
      <c r="A11012" s="89" t="s">
        <v>85</v>
      </c>
      <c r="B11012" s="89" t="s">
        <v>0</v>
      </c>
      <c r="C11012" s="89" t="s">
        <v>47</v>
      </c>
      <c r="D11012" s="90">
        <v>44613</v>
      </c>
      <c r="AC11012" s="89">
        <v>607.24468899999999</v>
      </c>
      <c r="AI11012" s="89">
        <v>797.92539299999999</v>
      </c>
    </row>
    <row r="11013" spans="1:35" s="89" customFormat="1" x14ac:dyDescent="0.45">
      <c r="A11013" s="89" t="s">
        <v>85</v>
      </c>
      <c r="B11013" s="89" t="s">
        <v>0</v>
      </c>
      <c r="C11013" s="89" t="s">
        <v>47</v>
      </c>
      <c r="D11013" s="90">
        <v>44614</v>
      </c>
      <c r="AC11013" s="89">
        <v>607.24468899999999</v>
      </c>
      <c r="AI11013" s="89">
        <v>797.92539299999999</v>
      </c>
    </row>
    <row r="11014" spans="1:35" s="89" customFormat="1" x14ac:dyDescent="0.45">
      <c r="A11014" s="89" t="s">
        <v>85</v>
      </c>
      <c r="B11014" s="89" t="s">
        <v>0</v>
      </c>
      <c r="C11014" s="89" t="s">
        <v>47</v>
      </c>
      <c r="D11014" s="90">
        <v>44615</v>
      </c>
      <c r="AC11014" s="89">
        <v>607.24468899999999</v>
      </c>
      <c r="AI11014" s="89">
        <v>797.92539299999999</v>
      </c>
    </row>
    <row r="11015" spans="1:35" s="89" customFormat="1" x14ac:dyDescent="0.45">
      <c r="A11015" s="89" t="s">
        <v>85</v>
      </c>
      <c r="B11015" s="89" t="s">
        <v>0</v>
      </c>
      <c r="C11015" s="89" t="s">
        <v>47</v>
      </c>
      <c r="D11015" s="90">
        <v>44616</v>
      </c>
      <c r="AC11015" s="89">
        <v>607.24468899999999</v>
      </c>
      <c r="AI11015" s="89">
        <v>797.92539299999999</v>
      </c>
    </row>
    <row r="11016" spans="1:35" s="89" customFormat="1" x14ac:dyDescent="0.45">
      <c r="A11016" s="89" t="s">
        <v>85</v>
      </c>
      <c r="B11016" s="89" t="s">
        <v>0</v>
      </c>
      <c r="C11016" s="89" t="s">
        <v>47</v>
      </c>
      <c r="D11016" s="90">
        <v>44617</v>
      </c>
      <c r="AC11016" s="89">
        <v>607.24468899999999</v>
      </c>
      <c r="AI11016" s="89">
        <v>797.92539299999999</v>
      </c>
    </row>
    <row r="11017" spans="1:35" s="89" customFormat="1" x14ac:dyDescent="0.45">
      <c r="A11017" s="89" t="s">
        <v>85</v>
      </c>
      <c r="B11017" s="89" t="s">
        <v>0</v>
      </c>
      <c r="C11017" s="89" t="s">
        <v>47</v>
      </c>
      <c r="D11017" s="90">
        <v>44618</v>
      </c>
      <c r="AC11017" s="89">
        <v>607.24468899999999</v>
      </c>
      <c r="AI11017" s="89">
        <v>797.92539299999999</v>
      </c>
    </row>
    <row r="11018" spans="1:35" s="89" customFormat="1" x14ac:dyDescent="0.45">
      <c r="A11018" s="89" t="s">
        <v>85</v>
      </c>
      <c r="B11018" s="89" t="s">
        <v>0</v>
      </c>
      <c r="C11018" s="89" t="s">
        <v>47</v>
      </c>
      <c r="D11018" s="90">
        <v>44619</v>
      </c>
      <c r="AC11018" s="89">
        <v>607.24468899999999</v>
      </c>
      <c r="AI11018" s="89">
        <v>797.92539299999999</v>
      </c>
    </row>
    <row r="11019" spans="1:35" s="89" customFormat="1" x14ac:dyDescent="0.45">
      <c r="A11019" s="89" t="s">
        <v>85</v>
      </c>
      <c r="B11019" s="89" t="s">
        <v>0</v>
      </c>
      <c r="C11019" s="89" t="s">
        <v>47</v>
      </c>
      <c r="D11019" s="90">
        <v>44620</v>
      </c>
      <c r="AC11019" s="89">
        <v>607.24468899999999</v>
      </c>
      <c r="AI11019" s="89">
        <v>797.92539299999999</v>
      </c>
    </row>
    <row r="11020" spans="1:35" s="89" customFormat="1" x14ac:dyDescent="0.45">
      <c r="A11020" s="89" t="s">
        <v>85</v>
      </c>
      <c r="B11020" s="89" t="s">
        <v>0</v>
      </c>
      <c r="C11020" s="89" t="s">
        <v>47</v>
      </c>
      <c r="D11020" s="90">
        <v>44621</v>
      </c>
      <c r="AC11020" s="89">
        <v>607.24468899999999</v>
      </c>
      <c r="AI11020" s="89">
        <v>797.92539299999999</v>
      </c>
    </row>
    <row r="11021" spans="1:35" s="89" customFormat="1" x14ac:dyDescent="0.45">
      <c r="A11021" s="89" t="s">
        <v>85</v>
      </c>
      <c r="B11021" s="89" t="s">
        <v>0</v>
      </c>
      <c r="C11021" s="89" t="s">
        <v>47</v>
      </c>
      <c r="D11021" s="90">
        <v>44622</v>
      </c>
      <c r="AC11021" s="89">
        <v>607.24468899999999</v>
      </c>
      <c r="AI11021" s="89">
        <v>797.92539299999999</v>
      </c>
    </row>
    <row r="11022" spans="1:35" s="89" customFormat="1" x14ac:dyDescent="0.45">
      <c r="A11022" s="89" t="s">
        <v>85</v>
      </c>
      <c r="B11022" s="89" t="s">
        <v>0</v>
      </c>
      <c r="C11022" s="89" t="s">
        <v>47</v>
      </c>
      <c r="D11022" s="90">
        <v>44623</v>
      </c>
      <c r="AC11022" s="89">
        <v>607.24468899999999</v>
      </c>
      <c r="AI11022" s="89">
        <v>797.92539299999999</v>
      </c>
    </row>
    <row r="11023" spans="1:35" s="89" customFormat="1" x14ac:dyDescent="0.45">
      <c r="A11023" s="89" t="s">
        <v>85</v>
      </c>
      <c r="B11023" s="89" t="s">
        <v>0</v>
      </c>
      <c r="C11023" s="89" t="s">
        <v>47</v>
      </c>
      <c r="D11023" s="90">
        <v>44624</v>
      </c>
      <c r="AC11023" s="89">
        <v>607.24468899999999</v>
      </c>
      <c r="AI11023" s="89">
        <v>797.92539299999999</v>
      </c>
    </row>
    <row r="11024" spans="1:35" s="89" customFormat="1" x14ac:dyDescent="0.45">
      <c r="A11024" s="89" t="s">
        <v>85</v>
      </c>
      <c r="B11024" s="89" t="s">
        <v>0</v>
      </c>
      <c r="C11024" s="89" t="s">
        <v>47</v>
      </c>
      <c r="D11024" s="90">
        <v>44625</v>
      </c>
      <c r="AC11024" s="89">
        <v>607.24468899999999</v>
      </c>
      <c r="AI11024" s="89">
        <v>797.92539299999999</v>
      </c>
    </row>
    <row r="11025" spans="1:35" s="89" customFormat="1" x14ac:dyDescent="0.45">
      <c r="A11025" s="89" t="s">
        <v>85</v>
      </c>
      <c r="B11025" s="89" t="s">
        <v>0</v>
      </c>
      <c r="C11025" s="89" t="s">
        <v>47</v>
      </c>
      <c r="D11025" s="90">
        <v>44626</v>
      </c>
      <c r="AC11025" s="89">
        <v>607.24468899999999</v>
      </c>
      <c r="AI11025" s="89">
        <v>797.92539299999999</v>
      </c>
    </row>
    <row r="11026" spans="1:35" s="89" customFormat="1" x14ac:dyDescent="0.45">
      <c r="A11026" s="89" t="s">
        <v>85</v>
      </c>
      <c r="B11026" s="89" t="s">
        <v>0</v>
      </c>
      <c r="C11026" s="89" t="s">
        <v>47</v>
      </c>
      <c r="D11026" s="90">
        <v>44627</v>
      </c>
      <c r="AC11026" s="89">
        <v>607.24468899999999</v>
      </c>
      <c r="AI11026" s="89">
        <v>797.92539299999999</v>
      </c>
    </row>
    <row r="11027" spans="1:35" s="89" customFormat="1" x14ac:dyDescent="0.45">
      <c r="A11027" s="89" t="s">
        <v>85</v>
      </c>
      <c r="B11027" s="89" t="s">
        <v>0</v>
      </c>
      <c r="C11027" s="89" t="s">
        <v>47</v>
      </c>
      <c r="D11027" s="90">
        <v>44628</v>
      </c>
      <c r="AC11027" s="89">
        <v>607.24468899999999</v>
      </c>
      <c r="AI11027" s="89">
        <v>797.92539299999999</v>
      </c>
    </row>
    <row r="11028" spans="1:35" s="89" customFormat="1" x14ac:dyDescent="0.45">
      <c r="A11028" s="89" t="s">
        <v>85</v>
      </c>
      <c r="B11028" s="89" t="s">
        <v>0</v>
      </c>
      <c r="C11028" s="89" t="s">
        <v>47</v>
      </c>
      <c r="D11028" s="90">
        <v>44629</v>
      </c>
      <c r="AC11028" s="89">
        <v>607.24468899999999</v>
      </c>
      <c r="AI11028" s="89">
        <v>797.92539299999999</v>
      </c>
    </row>
    <row r="11029" spans="1:35" s="89" customFormat="1" x14ac:dyDescent="0.45">
      <c r="A11029" s="89" t="s">
        <v>85</v>
      </c>
      <c r="B11029" s="89" t="s">
        <v>0</v>
      </c>
      <c r="C11029" s="89" t="s">
        <v>47</v>
      </c>
      <c r="D11029" s="90">
        <v>44630</v>
      </c>
      <c r="AC11029" s="89">
        <v>607.24468899999999</v>
      </c>
      <c r="AI11029" s="89">
        <v>797.92539299999999</v>
      </c>
    </row>
    <row r="11030" spans="1:35" s="89" customFormat="1" x14ac:dyDescent="0.45">
      <c r="A11030" s="89" t="s">
        <v>85</v>
      </c>
      <c r="B11030" s="89" t="s">
        <v>0</v>
      </c>
      <c r="C11030" s="89" t="s">
        <v>47</v>
      </c>
      <c r="D11030" s="90">
        <v>44631</v>
      </c>
      <c r="AC11030" s="89">
        <v>607.24468899999999</v>
      </c>
      <c r="AI11030" s="89">
        <v>797.92539299999999</v>
      </c>
    </row>
    <row r="11031" spans="1:35" s="89" customFormat="1" x14ac:dyDescent="0.45">
      <c r="A11031" s="89" t="s">
        <v>85</v>
      </c>
      <c r="B11031" s="89" t="s">
        <v>0</v>
      </c>
      <c r="C11031" s="89" t="s">
        <v>47</v>
      </c>
      <c r="D11031" s="90">
        <v>44632</v>
      </c>
      <c r="AC11031" s="89">
        <v>607.24468899999999</v>
      </c>
      <c r="AI11031" s="89">
        <v>797.92539299999999</v>
      </c>
    </row>
    <row r="11032" spans="1:35" s="89" customFormat="1" x14ac:dyDescent="0.45">
      <c r="A11032" s="89" t="s">
        <v>85</v>
      </c>
      <c r="B11032" s="89" t="s">
        <v>0</v>
      </c>
      <c r="C11032" s="89" t="s">
        <v>47</v>
      </c>
      <c r="D11032" s="90">
        <v>44633</v>
      </c>
      <c r="AC11032" s="89">
        <v>607.24468899999999</v>
      </c>
      <c r="AI11032" s="89">
        <v>797.92539299999999</v>
      </c>
    </row>
    <row r="11033" spans="1:35" s="89" customFormat="1" x14ac:dyDescent="0.45">
      <c r="A11033" s="89" t="s">
        <v>85</v>
      </c>
      <c r="B11033" s="89" t="s">
        <v>0</v>
      </c>
      <c r="C11033" s="89" t="s">
        <v>47</v>
      </c>
      <c r="D11033" s="90">
        <v>44634</v>
      </c>
      <c r="AC11033" s="89">
        <v>607.24468899999999</v>
      </c>
      <c r="AI11033" s="89">
        <v>797.92539299999999</v>
      </c>
    </row>
    <row r="11034" spans="1:35" s="89" customFormat="1" x14ac:dyDescent="0.45">
      <c r="A11034" s="89" t="s">
        <v>85</v>
      </c>
      <c r="B11034" s="89" t="s">
        <v>0</v>
      </c>
      <c r="C11034" s="89" t="s">
        <v>47</v>
      </c>
      <c r="D11034" s="90">
        <v>44635</v>
      </c>
      <c r="AC11034" s="89">
        <v>607.24468899999999</v>
      </c>
      <c r="AI11034" s="89">
        <v>797.92539299999999</v>
      </c>
    </row>
    <row r="11035" spans="1:35" s="89" customFormat="1" x14ac:dyDescent="0.45">
      <c r="A11035" s="89" t="s">
        <v>85</v>
      </c>
      <c r="B11035" s="89" t="s">
        <v>0</v>
      </c>
      <c r="C11035" s="89" t="s">
        <v>47</v>
      </c>
      <c r="D11035" s="90">
        <v>44636</v>
      </c>
      <c r="AC11035" s="89">
        <v>607.24468899999999</v>
      </c>
      <c r="AI11035" s="89">
        <v>797.92539299999999</v>
      </c>
    </row>
    <row r="11036" spans="1:35" s="89" customFormat="1" x14ac:dyDescent="0.45">
      <c r="A11036" s="89" t="s">
        <v>85</v>
      </c>
      <c r="B11036" s="89" t="s">
        <v>0</v>
      </c>
      <c r="C11036" s="89" t="s">
        <v>47</v>
      </c>
      <c r="D11036" s="90">
        <v>44637</v>
      </c>
      <c r="AC11036" s="89">
        <v>607.24468899999999</v>
      </c>
      <c r="AI11036" s="89">
        <v>797.92539299999999</v>
      </c>
    </row>
    <row r="11037" spans="1:35" s="89" customFormat="1" x14ac:dyDescent="0.45">
      <c r="A11037" s="89" t="s">
        <v>85</v>
      </c>
      <c r="B11037" s="89" t="s">
        <v>0</v>
      </c>
      <c r="C11037" s="89" t="s">
        <v>47</v>
      </c>
      <c r="D11037" s="90">
        <v>44638</v>
      </c>
      <c r="AC11037" s="89">
        <v>607.24468899999999</v>
      </c>
      <c r="AI11037" s="89">
        <v>797.92539299999999</v>
      </c>
    </row>
    <row r="11038" spans="1:35" s="89" customFormat="1" x14ac:dyDescent="0.45">
      <c r="A11038" s="89" t="s">
        <v>85</v>
      </c>
      <c r="B11038" s="89" t="s">
        <v>0</v>
      </c>
      <c r="C11038" s="89" t="s">
        <v>47</v>
      </c>
      <c r="D11038" s="90">
        <v>44639</v>
      </c>
      <c r="AC11038" s="89">
        <v>607.24468899999999</v>
      </c>
      <c r="AI11038" s="89">
        <v>797.92539299999999</v>
      </c>
    </row>
    <row r="11039" spans="1:35" s="89" customFormat="1" x14ac:dyDescent="0.45">
      <c r="A11039" s="89" t="s">
        <v>85</v>
      </c>
      <c r="B11039" s="89" t="s">
        <v>0</v>
      </c>
      <c r="C11039" s="89" t="s">
        <v>47</v>
      </c>
      <c r="D11039" s="90">
        <v>44640</v>
      </c>
      <c r="AC11039" s="89">
        <v>607.24468899999999</v>
      </c>
      <c r="AI11039" s="89">
        <v>797.92539299999999</v>
      </c>
    </row>
    <row r="11040" spans="1:35" s="89" customFormat="1" x14ac:dyDescent="0.45">
      <c r="A11040" s="89" t="s">
        <v>85</v>
      </c>
      <c r="B11040" s="89" t="s">
        <v>0</v>
      </c>
      <c r="C11040" s="89" t="s">
        <v>47</v>
      </c>
      <c r="D11040" s="90">
        <v>44641</v>
      </c>
      <c r="AC11040" s="89">
        <v>607.24468899999999</v>
      </c>
      <c r="AI11040" s="89">
        <v>797.92539299999999</v>
      </c>
    </row>
    <row r="11041" spans="1:35" s="89" customFormat="1" x14ac:dyDescent="0.45">
      <c r="A11041" s="89" t="s">
        <v>85</v>
      </c>
      <c r="B11041" s="89" t="s">
        <v>0</v>
      </c>
      <c r="C11041" s="89" t="s">
        <v>47</v>
      </c>
      <c r="D11041" s="90">
        <v>44642</v>
      </c>
      <c r="AC11041" s="89">
        <v>607.24468899999999</v>
      </c>
      <c r="AI11041" s="89">
        <v>797.92539299999999</v>
      </c>
    </row>
    <row r="11042" spans="1:35" s="89" customFormat="1" x14ac:dyDescent="0.45">
      <c r="A11042" s="89" t="s">
        <v>85</v>
      </c>
      <c r="B11042" s="89" t="s">
        <v>0</v>
      </c>
      <c r="C11042" s="89" t="s">
        <v>47</v>
      </c>
      <c r="D11042" s="90">
        <v>44643</v>
      </c>
      <c r="AC11042" s="89">
        <v>607.24468899999999</v>
      </c>
      <c r="AI11042" s="89">
        <v>797.92539299999999</v>
      </c>
    </row>
    <row r="11043" spans="1:35" s="89" customFormat="1" x14ac:dyDescent="0.45">
      <c r="A11043" s="89" t="s">
        <v>85</v>
      </c>
      <c r="B11043" s="89" t="s">
        <v>0</v>
      </c>
      <c r="C11043" s="89" t="s">
        <v>47</v>
      </c>
      <c r="D11043" s="90">
        <v>44644</v>
      </c>
      <c r="AC11043" s="89">
        <v>607.24468899999999</v>
      </c>
      <c r="AI11043" s="89">
        <v>797.92539299999999</v>
      </c>
    </row>
    <row r="11044" spans="1:35" s="89" customFormat="1" x14ac:dyDescent="0.45">
      <c r="A11044" s="89" t="s">
        <v>85</v>
      </c>
      <c r="B11044" s="89" t="s">
        <v>0</v>
      </c>
      <c r="C11044" s="89" t="s">
        <v>47</v>
      </c>
      <c r="D11044" s="90">
        <v>44645</v>
      </c>
      <c r="AC11044" s="89">
        <v>607.24468899999999</v>
      </c>
      <c r="AI11044" s="89">
        <v>797.92539299999999</v>
      </c>
    </row>
    <row r="11045" spans="1:35" s="89" customFormat="1" x14ac:dyDescent="0.45">
      <c r="A11045" s="89" t="s">
        <v>85</v>
      </c>
      <c r="B11045" s="89" t="s">
        <v>0</v>
      </c>
      <c r="C11045" s="89" t="s">
        <v>47</v>
      </c>
      <c r="D11045" s="90">
        <v>44646</v>
      </c>
      <c r="AC11045" s="89">
        <v>607.24468899999999</v>
      </c>
      <c r="AI11045" s="89">
        <v>764.67850199999998</v>
      </c>
    </row>
    <row r="11046" spans="1:35" s="89" customFormat="1" x14ac:dyDescent="0.45">
      <c r="A11046" s="89" t="s">
        <v>85</v>
      </c>
      <c r="B11046" s="89" t="s">
        <v>0</v>
      </c>
      <c r="C11046" s="89" t="s">
        <v>47</v>
      </c>
      <c r="D11046" s="90">
        <v>44647</v>
      </c>
      <c r="AC11046" s="89">
        <v>607.24468899999999</v>
      </c>
      <c r="AI11046" s="89">
        <v>797.92539299999999</v>
      </c>
    </row>
    <row r="11047" spans="1:35" s="89" customFormat="1" x14ac:dyDescent="0.45">
      <c r="A11047" s="89" t="s">
        <v>85</v>
      </c>
      <c r="B11047" s="89" t="s">
        <v>0</v>
      </c>
      <c r="C11047" s="89" t="s">
        <v>47</v>
      </c>
      <c r="D11047" s="90">
        <v>44648</v>
      </c>
      <c r="AC11047" s="89">
        <v>607.24468899999999</v>
      </c>
      <c r="AI11047" s="89">
        <v>797.92539299999999</v>
      </c>
    </row>
    <row r="11048" spans="1:35" s="89" customFormat="1" x14ac:dyDescent="0.45">
      <c r="A11048" s="89" t="s">
        <v>85</v>
      </c>
      <c r="B11048" s="89" t="s">
        <v>0</v>
      </c>
      <c r="C11048" s="89" t="s">
        <v>47</v>
      </c>
      <c r="D11048" s="90">
        <v>44649</v>
      </c>
      <c r="AC11048" s="89">
        <v>607.24468899999999</v>
      </c>
      <c r="AI11048" s="89">
        <v>797.92539299999999</v>
      </c>
    </row>
    <row r="11049" spans="1:35" s="89" customFormat="1" x14ac:dyDescent="0.45">
      <c r="A11049" s="89" t="s">
        <v>85</v>
      </c>
      <c r="B11049" s="89" t="s">
        <v>0</v>
      </c>
      <c r="C11049" s="89" t="s">
        <v>47</v>
      </c>
      <c r="D11049" s="90">
        <v>44650</v>
      </c>
      <c r="AC11049" s="89">
        <v>607.24468899999999</v>
      </c>
      <c r="AI11049" s="89">
        <v>797.92539299999999</v>
      </c>
    </row>
    <row r="11050" spans="1:35" s="89" customFormat="1" x14ac:dyDescent="0.45">
      <c r="A11050" s="89" t="s">
        <v>85</v>
      </c>
      <c r="B11050" s="89" t="s">
        <v>0</v>
      </c>
      <c r="C11050" s="89" t="s">
        <v>47</v>
      </c>
      <c r="D11050" s="90">
        <v>44651</v>
      </c>
      <c r="AC11050" s="89">
        <v>607.24468899999999</v>
      </c>
      <c r="AI11050" s="89">
        <v>797.92539299999999</v>
      </c>
    </row>
    <row r="11051" spans="1:35" s="89" customFormat="1" x14ac:dyDescent="0.45">
      <c r="A11051" s="89" t="s">
        <v>85</v>
      </c>
      <c r="B11051" s="89" t="s">
        <v>0</v>
      </c>
      <c r="C11051" s="89" t="s">
        <v>47</v>
      </c>
      <c r="D11051" s="90">
        <v>44652</v>
      </c>
      <c r="AC11051" s="89">
        <v>750</v>
      </c>
      <c r="AI11051" s="89">
        <v>820</v>
      </c>
    </row>
    <row r="11052" spans="1:35" s="89" customFormat="1" x14ac:dyDescent="0.45">
      <c r="A11052" s="89" t="s">
        <v>85</v>
      </c>
      <c r="B11052" s="89" t="s">
        <v>0</v>
      </c>
      <c r="C11052" s="89" t="s">
        <v>47</v>
      </c>
      <c r="D11052" s="90">
        <v>44653</v>
      </c>
      <c r="AC11052" s="89">
        <v>750</v>
      </c>
      <c r="AI11052" s="89">
        <v>820</v>
      </c>
    </row>
    <row r="11053" spans="1:35" s="89" customFormat="1" x14ac:dyDescent="0.45">
      <c r="A11053" s="89" t="s">
        <v>85</v>
      </c>
      <c r="B11053" s="89" t="s">
        <v>0</v>
      </c>
      <c r="C11053" s="89" t="s">
        <v>47</v>
      </c>
      <c r="D11053" s="90">
        <v>44654</v>
      </c>
      <c r="AC11053" s="89">
        <v>750</v>
      </c>
      <c r="AI11053" s="89">
        <v>820</v>
      </c>
    </row>
    <row r="11054" spans="1:35" s="89" customFormat="1" x14ac:dyDescent="0.45">
      <c r="A11054" s="89" t="s">
        <v>85</v>
      </c>
      <c r="B11054" s="89" t="s">
        <v>0</v>
      </c>
      <c r="C11054" s="89" t="s">
        <v>47</v>
      </c>
      <c r="D11054" s="90">
        <v>44655</v>
      </c>
      <c r="AC11054" s="89">
        <v>750</v>
      </c>
      <c r="AI11054" s="89">
        <v>820</v>
      </c>
    </row>
    <row r="11055" spans="1:35" s="89" customFormat="1" x14ac:dyDescent="0.45">
      <c r="A11055" s="89" t="s">
        <v>85</v>
      </c>
      <c r="B11055" s="89" t="s">
        <v>0</v>
      </c>
      <c r="C11055" s="89" t="s">
        <v>47</v>
      </c>
      <c r="D11055" s="90">
        <v>44656</v>
      </c>
      <c r="AC11055" s="89">
        <v>750</v>
      </c>
      <c r="AI11055" s="89">
        <v>820</v>
      </c>
    </row>
    <row r="11056" spans="1:35" s="89" customFormat="1" x14ac:dyDescent="0.45">
      <c r="A11056" s="89" t="s">
        <v>85</v>
      </c>
      <c r="B11056" s="89" t="s">
        <v>0</v>
      </c>
      <c r="C11056" s="89" t="s">
        <v>47</v>
      </c>
      <c r="D11056" s="90">
        <v>44657</v>
      </c>
      <c r="AC11056" s="89">
        <v>750</v>
      </c>
      <c r="AI11056" s="89">
        <v>820</v>
      </c>
    </row>
    <row r="11057" spans="1:35" s="89" customFormat="1" x14ac:dyDescent="0.45">
      <c r="A11057" s="89" t="s">
        <v>85</v>
      </c>
      <c r="B11057" s="89" t="s">
        <v>0</v>
      </c>
      <c r="C11057" s="89" t="s">
        <v>47</v>
      </c>
      <c r="D11057" s="90">
        <v>44658</v>
      </c>
      <c r="AC11057" s="89">
        <v>750</v>
      </c>
      <c r="AI11057" s="89">
        <v>820</v>
      </c>
    </row>
    <row r="11058" spans="1:35" s="89" customFormat="1" x14ac:dyDescent="0.45">
      <c r="A11058" s="89" t="s">
        <v>85</v>
      </c>
      <c r="B11058" s="89" t="s">
        <v>0</v>
      </c>
      <c r="C11058" s="89" t="s">
        <v>47</v>
      </c>
      <c r="D11058" s="90">
        <v>44659</v>
      </c>
      <c r="AC11058" s="89">
        <v>750</v>
      </c>
      <c r="AI11058" s="89">
        <v>820</v>
      </c>
    </row>
    <row r="11059" spans="1:35" s="89" customFormat="1" x14ac:dyDescent="0.45">
      <c r="A11059" s="89" t="s">
        <v>85</v>
      </c>
      <c r="B11059" s="89" t="s">
        <v>0</v>
      </c>
      <c r="C11059" s="89" t="s">
        <v>47</v>
      </c>
      <c r="D11059" s="90">
        <v>44660</v>
      </c>
      <c r="AC11059" s="89">
        <v>750</v>
      </c>
      <c r="AI11059" s="89">
        <v>820</v>
      </c>
    </row>
    <row r="11060" spans="1:35" s="89" customFormat="1" x14ac:dyDescent="0.45">
      <c r="A11060" s="89" t="s">
        <v>85</v>
      </c>
      <c r="B11060" s="89" t="s">
        <v>0</v>
      </c>
      <c r="C11060" s="89" t="s">
        <v>47</v>
      </c>
      <c r="D11060" s="90">
        <v>44661</v>
      </c>
      <c r="AC11060" s="89">
        <v>750</v>
      </c>
      <c r="AI11060" s="89">
        <v>820</v>
      </c>
    </row>
    <row r="11061" spans="1:35" s="89" customFormat="1" x14ac:dyDescent="0.45">
      <c r="A11061" s="89" t="s">
        <v>85</v>
      </c>
      <c r="B11061" s="89" t="s">
        <v>0</v>
      </c>
      <c r="C11061" s="89" t="s">
        <v>47</v>
      </c>
      <c r="D11061" s="90">
        <v>44662</v>
      </c>
      <c r="AC11061" s="89">
        <v>750</v>
      </c>
      <c r="AI11061" s="89">
        <v>820</v>
      </c>
    </row>
    <row r="11062" spans="1:35" s="89" customFormat="1" x14ac:dyDescent="0.45">
      <c r="A11062" s="89" t="s">
        <v>85</v>
      </c>
      <c r="B11062" s="89" t="s">
        <v>0</v>
      </c>
      <c r="C11062" s="89" t="s">
        <v>47</v>
      </c>
      <c r="D11062" s="90">
        <v>44663</v>
      </c>
      <c r="AC11062" s="89">
        <v>750</v>
      </c>
      <c r="AI11062" s="89">
        <v>820</v>
      </c>
    </row>
    <row r="11063" spans="1:35" s="89" customFormat="1" x14ac:dyDescent="0.45">
      <c r="A11063" s="89" t="s">
        <v>85</v>
      </c>
      <c r="B11063" s="89" t="s">
        <v>0</v>
      </c>
      <c r="C11063" s="89" t="s">
        <v>47</v>
      </c>
      <c r="D11063" s="90">
        <v>44664</v>
      </c>
      <c r="AC11063" s="89">
        <v>750</v>
      </c>
      <c r="AI11063" s="89">
        <v>820</v>
      </c>
    </row>
    <row r="11064" spans="1:35" s="89" customFormat="1" x14ac:dyDescent="0.45">
      <c r="A11064" s="89" t="s">
        <v>85</v>
      </c>
      <c r="B11064" s="89" t="s">
        <v>0</v>
      </c>
      <c r="C11064" s="89" t="s">
        <v>47</v>
      </c>
      <c r="D11064" s="90">
        <v>44665</v>
      </c>
      <c r="AC11064" s="89">
        <v>750</v>
      </c>
      <c r="AI11064" s="89">
        <v>820</v>
      </c>
    </row>
    <row r="11065" spans="1:35" s="89" customFormat="1" x14ac:dyDescent="0.45">
      <c r="A11065" s="89" t="s">
        <v>85</v>
      </c>
      <c r="B11065" s="89" t="s">
        <v>0</v>
      </c>
      <c r="C11065" s="89" t="s">
        <v>47</v>
      </c>
      <c r="D11065" s="90">
        <v>44666</v>
      </c>
      <c r="AC11065" s="89">
        <v>750</v>
      </c>
      <c r="AI11065" s="89">
        <v>820</v>
      </c>
    </row>
    <row r="11066" spans="1:35" s="89" customFormat="1" x14ac:dyDescent="0.45">
      <c r="A11066" s="89" t="s">
        <v>85</v>
      </c>
      <c r="B11066" s="89" t="s">
        <v>0</v>
      </c>
      <c r="C11066" s="89" t="s">
        <v>47</v>
      </c>
      <c r="D11066" s="90">
        <v>44667</v>
      </c>
      <c r="AC11066" s="89">
        <v>750</v>
      </c>
      <c r="AI11066" s="89">
        <v>820</v>
      </c>
    </row>
    <row r="11067" spans="1:35" s="89" customFormat="1" x14ac:dyDescent="0.45">
      <c r="A11067" s="89" t="s">
        <v>85</v>
      </c>
      <c r="B11067" s="89" t="s">
        <v>0</v>
      </c>
      <c r="C11067" s="89" t="s">
        <v>47</v>
      </c>
      <c r="D11067" s="90">
        <v>44668</v>
      </c>
      <c r="AC11067" s="89">
        <v>750</v>
      </c>
      <c r="AI11067" s="89">
        <v>820</v>
      </c>
    </row>
    <row r="11068" spans="1:35" s="89" customFormat="1" x14ac:dyDescent="0.45">
      <c r="A11068" s="89" t="s">
        <v>85</v>
      </c>
      <c r="B11068" s="89" t="s">
        <v>0</v>
      </c>
      <c r="C11068" s="89" t="s">
        <v>47</v>
      </c>
      <c r="D11068" s="90">
        <v>44669</v>
      </c>
      <c r="AC11068" s="89">
        <v>750</v>
      </c>
      <c r="AI11068" s="89">
        <v>820</v>
      </c>
    </row>
    <row r="11069" spans="1:35" s="89" customFormat="1" x14ac:dyDescent="0.45">
      <c r="A11069" s="89" t="s">
        <v>85</v>
      </c>
      <c r="B11069" s="89" t="s">
        <v>0</v>
      </c>
      <c r="C11069" s="89" t="s">
        <v>47</v>
      </c>
      <c r="D11069" s="90">
        <v>44670</v>
      </c>
      <c r="AC11069" s="89">
        <v>750</v>
      </c>
      <c r="AI11069" s="89">
        <v>820</v>
      </c>
    </row>
    <row r="11070" spans="1:35" s="89" customFormat="1" x14ac:dyDescent="0.45">
      <c r="A11070" s="89" t="s">
        <v>85</v>
      </c>
      <c r="B11070" s="89" t="s">
        <v>0</v>
      </c>
      <c r="C11070" s="89" t="s">
        <v>47</v>
      </c>
      <c r="D11070" s="90">
        <v>44671</v>
      </c>
      <c r="AC11070" s="89">
        <v>750</v>
      </c>
      <c r="AI11070" s="89">
        <v>820</v>
      </c>
    </row>
    <row r="11071" spans="1:35" s="89" customFormat="1" x14ac:dyDescent="0.45">
      <c r="A11071" s="89" t="s">
        <v>85</v>
      </c>
      <c r="B11071" s="89" t="s">
        <v>0</v>
      </c>
      <c r="C11071" s="89" t="s">
        <v>47</v>
      </c>
      <c r="D11071" s="90">
        <v>44672</v>
      </c>
      <c r="AC11071" s="89">
        <v>750</v>
      </c>
      <c r="AI11071" s="89">
        <v>820</v>
      </c>
    </row>
    <row r="11072" spans="1:35" s="89" customFormat="1" x14ac:dyDescent="0.45">
      <c r="A11072" s="89" t="s">
        <v>85</v>
      </c>
      <c r="B11072" s="89" t="s">
        <v>0</v>
      </c>
      <c r="C11072" s="89" t="s">
        <v>47</v>
      </c>
      <c r="D11072" s="90">
        <v>44673</v>
      </c>
      <c r="AC11072" s="89">
        <v>750</v>
      </c>
      <c r="AI11072" s="89">
        <v>820</v>
      </c>
    </row>
    <row r="11073" spans="1:35" s="89" customFormat="1" x14ac:dyDescent="0.45">
      <c r="A11073" s="89" t="s">
        <v>85</v>
      </c>
      <c r="B11073" s="89" t="s">
        <v>0</v>
      </c>
      <c r="C11073" s="89" t="s">
        <v>47</v>
      </c>
      <c r="D11073" s="90">
        <v>44674</v>
      </c>
      <c r="AC11073" s="89">
        <v>750</v>
      </c>
      <c r="AI11073" s="89">
        <v>820</v>
      </c>
    </row>
    <row r="11074" spans="1:35" s="89" customFormat="1" x14ac:dyDescent="0.45">
      <c r="A11074" s="89" t="s">
        <v>85</v>
      </c>
      <c r="B11074" s="89" t="s">
        <v>0</v>
      </c>
      <c r="C11074" s="89" t="s">
        <v>47</v>
      </c>
      <c r="D11074" s="90">
        <v>44675</v>
      </c>
      <c r="AC11074" s="89">
        <v>750</v>
      </c>
      <c r="AI11074" s="89">
        <v>820</v>
      </c>
    </row>
    <row r="11075" spans="1:35" s="89" customFormat="1" x14ac:dyDescent="0.45">
      <c r="A11075" s="89" t="s">
        <v>85</v>
      </c>
      <c r="B11075" s="89" t="s">
        <v>0</v>
      </c>
      <c r="C11075" s="89" t="s">
        <v>47</v>
      </c>
      <c r="D11075" s="90">
        <v>44676</v>
      </c>
      <c r="AC11075" s="89">
        <v>750</v>
      </c>
      <c r="AI11075" s="89">
        <v>820</v>
      </c>
    </row>
    <row r="11076" spans="1:35" s="89" customFormat="1" x14ac:dyDescent="0.45">
      <c r="A11076" s="89" t="s">
        <v>85</v>
      </c>
      <c r="B11076" s="89" t="s">
        <v>0</v>
      </c>
      <c r="C11076" s="89" t="s">
        <v>47</v>
      </c>
      <c r="D11076" s="90">
        <v>44677</v>
      </c>
      <c r="AC11076" s="89">
        <v>750</v>
      </c>
      <c r="AI11076" s="89">
        <v>820</v>
      </c>
    </row>
    <row r="11077" spans="1:35" s="89" customFormat="1" x14ac:dyDescent="0.45">
      <c r="A11077" s="89" t="s">
        <v>85</v>
      </c>
      <c r="B11077" s="89" t="s">
        <v>0</v>
      </c>
      <c r="C11077" s="89" t="s">
        <v>47</v>
      </c>
      <c r="D11077" s="90">
        <v>44678</v>
      </c>
      <c r="AC11077" s="89">
        <v>750</v>
      </c>
      <c r="AI11077" s="89">
        <v>820</v>
      </c>
    </row>
    <row r="11078" spans="1:35" s="89" customFormat="1" x14ac:dyDescent="0.45">
      <c r="A11078" s="89" t="s">
        <v>85</v>
      </c>
      <c r="B11078" s="89" t="s">
        <v>0</v>
      </c>
      <c r="C11078" s="89" t="s">
        <v>47</v>
      </c>
      <c r="D11078" s="90">
        <v>44679</v>
      </c>
      <c r="AC11078" s="89">
        <v>750</v>
      </c>
      <c r="AI11078" s="89">
        <v>820</v>
      </c>
    </row>
    <row r="11079" spans="1:35" s="89" customFormat="1" x14ac:dyDescent="0.45">
      <c r="A11079" s="89" t="s">
        <v>85</v>
      </c>
      <c r="B11079" s="89" t="s">
        <v>0</v>
      </c>
      <c r="C11079" s="89" t="s">
        <v>47</v>
      </c>
      <c r="D11079" s="90">
        <v>44680</v>
      </c>
      <c r="AC11079" s="89">
        <v>750</v>
      </c>
      <c r="AI11079" s="89">
        <v>820</v>
      </c>
    </row>
    <row r="11080" spans="1:35" s="89" customFormat="1" x14ac:dyDescent="0.45">
      <c r="A11080" s="89" t="s">
        <v>85</v>
      </c>
      <c r="B11080" s="89" t="s">
        <v>0</v>
      </c>
      <c r="C11080" s="89" t="s">
        <v>47</v>
      </c>
      <c r="D11080" s="90">
        <v>44681</v>
      </c>
      <c r="AC11080" s="89">
        <v>750</v>
      </c>
      <c r="AI11080" s="89">
        <v>820</v>
      </c>
    </row>
    <row r="11081" spans="1:35" s="89" customFormat="1" x14ac:dyDescent="0.45">
      <c r="A11081" s="89" t="s">
        <v>85</v>
      </c>
      <c r="B11081" s="89" t="s">
        <v>0</v>
      </c>
      <c r="C11081" s="89" t="s">
        <v>47</v>
      </c>
      <c r="D11081" s="90">
        <v>44682</v>
      </c>
      <c r="AC11081" s="89">
        <v>750</v>
      </c>
      <c r="AI11081" s="89">
        <v>820</v>
      </c>
    </row>
    <row r="11082" spans="1:35" s="89" customFormat="1" x14ac:dyDescent="0.45">
      <c r="A11082" s="89" t="s">
        <v>85</v>
      </c>
      <c r="B11082" s="89" t="s">
        <v>0</v>
      </c>
      <c r="C11082" s="89" t="s">
        <v>47</v>
      </c>
      <c r="D11082" s="90">
        <v>44683</v>
      </c>
      <c r="AC11082" s="89">
        <v>750</v>
      </c>
      <c r="AI11082" s="89">
        <v>820</v>
      </c>
    </row>
    <row r="11083" spans="1:35" s="89" customFormat="1" x14ac:dyDescent="0.45">
      <c r="A11083" s="89" t="s">
        <v>85</v>
      </c>
      <c r="B11083" s="89" t="s">
        <v>0</v>
      </c>
      <c r="C11083" s="89" t="s">
        <v>47</v>
      </c>
      <c r="D11083" s="90">
        <v>44684</v>
      </c>
      <c r="AC11083" s="89">
        <v>750</v>
      </c>
      <c r="AI11083" s="89">
        <v>820</v>
      </c>
    </row>
    <row r="11084" spans="1:35" s="89" customFormat="1" x14ac:dyDescent="0.45">
      <c r="A11084" s="89" t="s">
        <v>85</v>
      </c>
      <c r="B11084" s="89" t="s">
        <v>0</v>
      </c>
      <c r="C11084" s="89" t="s">
        <v>47</v>
      </c>
      <c r="D11084" s="90">
        <v>44685</v>
      </c>
      <c r="AC11084" s="89">
        <v>750</v>
      </c>
      <c r="AI11084" s="89">
        <v>820</v>
      </c>
    </row>
    <row r="11085" spans="1:35" s="89" customFormat="1" x14ac:dyDescent="0.45">
      <c r="A11085" s="89" t="s">
        <v>85</v>
      </c>
      <c r="B11085" s="89" t="s">
        <v>0</v>
      </c>
      <c r="C11085" s="89" t="s">
        <v>47</v>
      </c>
      <c r="D11085" s="90">
        <v>44686</v>
      </c>
      <c r="AC11085" s="89">
        <v>750</v>
      </c>
      <c r="AI11085" s="89">
        <v>820</v>
      </c>
    </row>
    <row r="11086" spans="1:35" s="89" customFormat="1" x14ac:dyDescent="0.45">
      <c r="A11086" s="89" t="s">
        <v>85</v>
      </c>
      <c r="B11086" s="89" t="s">
        <v>0</v>
      </c>
      <c r="C11086" s="89" t="s">
        <v>47</v>
      </c>
      <c r="D11086" s="90">
        <v>44687</v>
      </c>
      <c r="AC11086" s="89">
        <v>750</v>
      </c>
      <c r="AI11086" s="89">
        <v>820</v>
      </c>
    </row>
    <row r="11087" spans="1:35" s="89" customFormat="1" x14ac:dyDescent="0.45">
      <c r="A11087" s="89" t="s">
        <v>85</v>
      </c>
      <c r="B11087" s="89" t="s">
        <v>0</v>
      </c>
      <c r="C11087" s="89" t="s">
        <v>47</v>
      </c>
      <c r="D11087" s="90">
        <v>44688</v>
      </c>
      <c r="AC11087" s="89">
        <v>750</v>
      </c>
      <c r="AI11087" s="89">
        <v>820</v>
      </c>
    </row>
    <row r="11088" spans="1:35" s="89" customFormat="1" x14ac:dyDescent="0.45">
      <c r="A11088" s="89" t="s">
        <v>85</v>
      </c>
      <c r="B11088" s="89" t="s">
        <v>0</v>
      </c>
      <c r="C11088" s="89" t="s">
        <v>47</v>
      </c>
      <c r="D11088" s="90">
        <v>44689</v>
      </c>
      <c r="AC11088" s="89">
        <v>750</v>
      </c>
      <c r="AI11088" s="89">
        <v>820</v>
      </c>
    </row>
    <row r="11089" spans="1:35" s="89" customFormat="1" x14ac:dyDescent="0.45">
      <c r="A11089" s="89" t="s">
        <v>85</v>
      </c>
      <c r="B11089" s="89" t="s">
        <v>0</v>
      </c>
      <c r="C11089" s="89" t="s">
        <v>47</v>
      </c>
      <c r="D11089" s="90">
        <v>44690</v>
      </c>
      <c r="AC11089" s="89">
        <v>750</v>
      </c>
      <c r="AI11089" s="89">
        <v>820</v>
      </c>
    </row>
    <row r="11090" spans="1:35" s="89" customFormat="1" x14ac:dyDescent="0.45">
      <c r="A11090" s="89" t="s">
        <v>85</v>
      </c>
      <c r="B11090" s="89" t="s">
        <v>0</v>
      </c>
      <c r="C11090" s="89" t="s">
        <v>47</v>
      </c>
      <c r="D11090" s="90">
        <v>44691</v>
      </c>
      <c r="AC11090" s="89">
        <v>750</v>
      </c>
      <c r="AI11090" s="89">
        <v>820</v>
      </c>
    </row>
    <row r="11091" spans="1:35" s="89" customFormat="1" x14ac:dyDescent="0.45">
      <c r="A11091" s="89" t="s">
        <v>85</v>
      </c>
      <c r="B11091" s="89" t="s">
        <v>0</v>
      </c>
      <c r="C11091" s="89" t="s">
        <v>47</v>
      </c>
      <c r="D11091" s="90">
        <v>44692</v>
      </c>
      <c r="AC11091" s="89">
        <v>750</v>
      </c>
      <c r="AI11091" s="89">
        <v>820</v>
      </c>
    </row>
    <row r="11092" spans="1:35" s="89" customFormat="1" x14ac:dyDescent="0.45">
      <c r="A11092" s="89" t="s">
        <v>85</v>
      </c>
      <c r="B11092" s="89" t="s">
        <v>0</v>
      </c>
      <c r="C11092" s="89" t="s">
        <v>47</v>
      </c>
      <c r="D11092" s="90">
        <v>44693</v>
      </c>
      <c r="AC11092" s="89">
        <v>750</v>
      </c>
      <c r="AI11092" s="89">
        <v>820</v>
      </c>
    </row>
    <row r="11093" spans="1:35" s="89" customFormat="1" x14ac:dyDescent="0.45">
      <c r="A11093" s="89" t="s">
        <v>85</v>
      </c>
      <c r="B11093" s="89" t="s">
        <v>0</v>
      </c>
      <c r="C11093" s="89" t="s">
        <v>47</v>
      </c>
      <c r="D11093" s="90">
        <v>44694</v>
      </c>
      <c r="AC11093" s="89">
        <v>750</v>
      </c>
      <c r="AI11093" s="89">
        <v>820</v>
      </c>
    </row>
    <row r="11094" spans="1:35" s="89" customFormat="1" x14ac:dyDescent="0.45">
      <c r="A11094" s="89" t="s">
        <v>85</v>
      </c>
      <c r="B11094" s="89" t="s">
        <v>0</v>
      </c>
      <c r="C11094" s="89" t="s">
        <v>47</v>
      </c>
      <c r="D11094" s="90">
        <v>44695</v>
      </c>
      <c r="AC11094" s="89">
        <v>750</v>
      </c>
      <c r="AI11094" s="89">
        <v>820</v>
      </c>
    </row>
    <row r="11095" spans="1:35" s="89" customFormat="1" x14ac:dyDescent="0.45">
      <c r="A11095" s="89" t="s">
        <v>85</v>
      </c>
      <c r="B11095" s="89" t="s">
        <v>0</v>
      </c>
      <c r="C11095" s="89" t="s">
        <v>47</v>
      </c>
      <c r="D11095" s="90">
        <v>44696</v>
      </c>
      <c r="AC11095" s="89">
        <v>750</v>
      </c>
      <c r="AI11095" s="89">
        <v>820</v>
      </c>
    </row>
    <row r="11096" spans="1:35" s="89" customFormat="1" x14ac:dyDescent="0.45">
      <c r="A11096" s="89" t="s">
        <v>85</v>
      </c>
      <c r="B11096" s="89" t="s">
        <v>0</v>
      </c>
      <c r="C11096" s="89" t="s">
        <v>47</v>
      </c>
      <c r="D11096" s="90">
        <v>44697</v>
      </c>
      <c r="AC11096" s="89">
        <v>750</v>
      </c>
      <c r="AI11096" s="89">
        <v>820</v>
      </c>
    </row>
    <row r="11097" spans="1:35" s="89" customFormat="1" x14ac:dyDescent="0.45">
      <c r="A11097" s="89" t="s">
        <v>85</v>
      </c>
      <c r="B11097" s="89" t="s">
        <v>0</v>
      </c>
      <c r="C11097" s="89" t="s">
        <v>47</v>
      </c>
      <c r="D11097" s="90">
        <v>44698</v>
      </c>
      <c r="AC11097" s="89">
        <v>750</v>
      </c>
      <c r="AI11097" s="89">
        <v>820</v>
      </c>
    </row>
    <row r="11098" spans="1:35" s="89" customFormat="1" x14ac:dyDescent="0.45">
      <c r="A11098" s="89" t="s">
        <v>85</v>
      </c>
      <c r="B11098" s="89" t="s">
        <v>0</v>
      </c>
      <c r="C11098" s="89" t="s">
        <v>47</v>
      </c>
      <c r="D11098" s="90">
        <v>44699</v>
      </c>
      <c r="AC11098" s="89">
        <v>750</v>
      </c>
      <c r="AI11098" s="89">
        <v>820</v>
      </c>
    </row>
    <row r="11099" spans="1:35" s="89" customFormat="1" x14ac:dyDescent="0.45">
      <c r="A11099" s="89" t="s">
        <v>85</v>
      </c>
      <c r="B11099" s="89" t="s">
        <v>0</v>
      </c>
      <c r="C11099" s="89" t="s">
        <v>47</v>
      </c>
      <c r="D11099" s="90">
        <v>44700</v>
      </c>
      <c r="AC11099" s="89">
        <v>750</v>
      </c>
      <c r="AI11099" s="89">
        <v>820</v>
      </c>
    </row>
    <row r="11100" spans="1:35" s="89" customFormat="1" x14ac:dyDescent="0.45">
      <c r="A11100" s="89" t="s">
        <v>85</v>
      </c>
      <c r="B11100" s="89" t="s">
        <v>0</v>
      </c>
      <c r="C11100" s="89" t="s">
        <v>47</v>
      </c>
      <c r="D11100" s="90">
        <v>44701</v>
      </c>
      <c r="AC11100" s="89">
        <v>750</v>
      </c>
      <c r="AI11100" s="89">
        <v>820</v>
      </c>
    </row>
    <row r="11101" spans="1:35" s="89" customFormat="1" x14ac:dyDescent="0.45">
      <c r="A11101" s="89" t="s">
        <v>85</v>
      </c>
      <c r="B11101" s="89" t="s">
        <v>0</v>
      </c>
      <c r="C11101" s="89" t="s">
        <v>47</v>
      </c>
      <c r="D11101" s="90">
        <v>44702</v>
      </c>
      <c r="AC11101" s="89">
        <v>750</v>
      </c>
      <c r="AI11101" s="89">
        <v>820</v>
      </c>
    </row>
    <row r="11102" spans="1:35" s="89" customFormat="1" x14ac:dyDescent="0.45">
      <c r="A11102" s="89" t="s">
        <v>85</v>
      </c>
      <c r="B11102" s="89" t="s">
        <v>0</v>
      </c>
      <c r="C11102" s="89" t="s">
        <v>47</v>
      </c>
      <c r="D11102" s="90">
        <v>44703</v>
      </c>
      <c r="AC11102" s="89">
        <v>750</v>
      </c>
      <c r="AI11102" s="89">
        <v>820</v>
      </c>
    </row>
    <row r="11103" spans="1:35" s="89" customFormat="1" x14ac:dyDescent="0.45">
      <c r="A11103" s="89" t="s">
        <v>85</v>
      </c>
      <c r="B11103" s="89" t="s">
        <v>0</v>
      </c>
      <c r="C11103" s="89" t="s">
        <v>47</v>
      </c>
      <c r="D11103" s="90">
        <v>44704</v>
      </c>
      <c r="AC11103" s="89">
        <v>750</v>
      </c>
      <c r="AI11103" s="89">
        <v>820</v>
      </c>
    </row>
    <row r="11104" spans="1:35" s="89" customFormat="1" x14ac:dyDescent="0.45">
      <c r="A11104" s="89" t="s">
        <v>85</v>
      </c>
      <c r="B11104" s="89" t="s">
        <v>0</v>
      </c>
      <c r="C11104" s="89" t="s">
        <v>47</v>
      </c>
      <c r="D11104" s="90">
        <v>44705</v>
      </c>
      <c r="AC11104" s="89">
        <v>750</v>
      </c>
      <c r="AI11104" s="89">
        <v>820</v>
      </c>
    </row>
    <row r="11105" spans="1:35" s="89" customFormat="1" x14ac:dyDescent="0.45">
      <c r="A11105" s="89" t="s">
        <v>85</v>
      </c>
      <c r="B11105" s="89" t="s">
        <v>0</v>
      </c>
      <c r="C11105" s="89" t="s">
        <v>47</v>
      </c>
      <c r="D11105" s="90">
        <v>44706</v>
      </c>
      <c r="AC11105" s="89">
        <v>750</v>
      </c>
      <c r="AI11105" s="89">
        <v>820</v>
      </c>
    </row>
    <row r="11106" spans="1:35" s="89" customFormat="1" x14ac:dyDescent="0.45">
      <c r="A11106" s="89" t="s">
        <v>85</v>
      </c>
      <c r="B11106" s="89" t="s">
        <v>0</v>
      </c>
      <c r="C11106" s="89" t="s">
        <v>47</v>
      </c>
      <c r="D11106" s="90">
        <v>44707</v>
      </c>
      <c r="AC11106" s="89">
        <v>750</v>
      </c>
      <c r="AI11106" s="89">
        <v>820</v>
      </c>
    </row>
    <row r="11107" spans="1:35" s="89" customFormat="1" x14ac:dyDescent="0.45">
      <c r="A11107" s="89" t="s">
        <v>85</v>
      </c>
      <c r="B11107" s="89" t="s">
        <v>0</v>
      </c>
      <c r="C11107" s="89" t="s">
        <v>47</v>
      </c>
      <c r="D11107" s="90">
        <v>44708</v>
      </c>
      <c r="AC11107" s="89">
        <v>750</v>
      </c>
      <c r="AI11107" s="89">
        <v>820</v>
      </c>
    </row>
    <row r="11108" spans="1:35" s="89" customFormat="1" x14ac:dyDescent="0.45">
      <c r="A11108" s="89" t="s">
        <v>85</v>
      </c>
      <c r="B11108" s="89" t="s">
        <v>0</v>
      </c>
      <c r="C11108" s="89" t="s">
        <v>47</v>
      </c>
      <c r="D11108" s="90">
        <v>44709</v>
      </c>
      <c r="AC11108" s="89">
        <v>750</v>
      </c>
      <c r="AI11108" s="89">
        <v>820</v>
      </c>
    </row>
    <row r="11109" spans="1:35" s="89" customFormat="1" x14ac:dyDescent="0.45">
      <c r="A11109" s="89" t="s">
        <v>85</v>
      </c>
      <c r="B11109" s="89" t="s">
        <v>0</v>
      </c>
      <c r="C11109" s="89" t="s">
        <v>47</v>
      </c>
      <c r="D11109" s="90">
        <v>44710</v>
      </c>
      <c r="AC11109" s="89">
        <v>750</v>
      </c>
      <c r="AI11109" s="89">
        <v>820</v>
      </c>
    </row>
    <row r="11110" spans="1:35" s="89" customFormat="1" x14ac:dyDescent="0.45">
      <c r="A11110" s="89" t="s">
        <v>85</v>
      </c>
      <c r="B11110" s="89" t="s">
        <v>0</v>
      </c>
      <c r="C11110" s="89" t="s">
        <v>47</v>
      </c>
      <c r="D11110" s="90">
        <v>44711</v>
      </c>
      <c r="AC11110" s="89">
        <v>750</v>
      </c>
      <c r="AI11110" s="89">
        <v>820</v>
      </c>
    </row>
    <row r="11111" spans="1:35" s="89" customFormat="1" x14ac:dyDescent="0.45">
      <c r="A11111" s="89" t="s">
        <v>85</v>
      </c>
      <c r="B11111" s="89" t="s">
        <v>0</v>
      </c>
      <c r="C11111" s="89" t="s">
        <v>47</v>
      </c>
      <c r="D11111" s="90">
        <v>44712</v>
      </c>
      <c r="AC11111" s="89">
        <v>750</v>
      </c>
      <c r="AI11111" s="89">
        <v>820</v>
      </c>
    </row>
    <row r="11112" spans="1:35" s="89" customFormat="1" x14ac:dyDescent="0.45">
      <c r="A11112" s="89" t="s">
        <v>85</v>
      </c>
      <c r="B11112" s="89" t="s">
        <v>0</v>
      </c>
      <c r="C11112" s="89" t="s">
        <v>47</v>
      </c>
      <c r="D11112" s="90">
        <v>44713</v>
      </c>
      <c r="AC11112" s="89">
        <v>750</v>
      </c>
      <c r="AI11112" s="89">
        <v>820</v>
      </c>
    </row>
    <row r="11113" spans="1:35" s="89" customFormat="1" x14ac:dyDescent="0.45">
      <c r="A11113" s="89" t="s">
        <v>85</v>
      </c>
      <c r="B11113" s="89" t="s">
        <v>0</v>
      </c>
      <c r="C11113" s="89" t="s">
        <v>47</v>
      </c>
      <c r="D11113" s="90">
        <v>44714</v>
      </c>
      <c r="AC11113" s="89">
        <v>750</v>
      </c>
      <c r="AI11113" s="89">
        <v>820</v>
      </c>
    </row>
    <row r="11114" spans="1:35" s="89" customFormat="1" x14ac:dyDescent="0.45">
      <c r="A11114" s="89" t="s">
        <v>85</v>
      </c>
      <c r="B11114" s="89" t="s">
        <v>0</v>
      </c>
      <c r="C11114" s="89" t="s">
        <v>47</v>
      </c>
      <c r="D11114" s="90">
        <v>44715</v>
      </c>
      <c r="AC11114" s="89">
        <v>750</v>
      </c>
      <c r="AI11114" s="89">
        <v>820</v>
      </c>
    </row>
    <row r="11115" spans="1:35" s="89" customFormat="1" x14ac:dyDescent="0.45">
      <c r="A11115" s="89" t="s">
        <v>85</v>
      </c>
      <c r="B11115" s="89" t="s">
        <v>0</v>
      </c>
      <c r="C11115" s="89" t="s">
        <v>47</v>
      </c>
      <c r="D11115" s="90">
        <v>44716</v>
      </c>
      <c r="AC11115" s="89">
        <v>750</v>
      </c>
      <c r="AI11115" s="89">
        <v>820</v>
      </c>
    </row>
    <row r="11116" spans="1:35" s="89" customFormat="1" x14ac:dyDescent="0.45">
      <c r="A11116" s="89" t="s">
        <v>85</v>
      </c>
      <c r="B11116" s="89" t="s">
        <v>0</v>
      </c>
      <c r="C11116" s="89" t="s">
        <v>47</v>
      </c>
      <c r="D11116" s="90">
        <v>44717</v>
      </c>
      <c r="AC11116" s="89">
        <v>750</v>
      </c>
      <c r="AI11116" s="89">
        <v>820</v>
      </c>
    </row>
    <row r="11117" spans="1:35" s="89" customFormat="1" x14ac:dyDescent="0.45">
      <c r="A11117" s="89" t="s">
        <v>85</v>
      </c>
      <c r="B11117" s="89" t="s">
        <v>0</v>
      </c>
      <c r="C11117" s="89" t="s">
        <v>47</v>
      </c>
      <c r="D11117" s="90">
        <v>44718</v>
      </c>
      <c r="AC11117" s="89">
        <v>750</v>
      </c>
      <c r="AI11117" s="89">
        <v>820</v>
      </c>
    </row>
    <row r="11118" spans="1:35" s="89" customFormat="1" x14ac:dyDescent="0.45">
      <c r="A11118" s="89" t="s">
        <v>85</v>
      </c>
      <c r="B11118" s="89" t="s">
        <v>0</v>
      </c>
      <c r="C11118" s="89" t="s">
        <v>47</v>
      </c>
      <c r="D11118" s="90">
        <v>44719</v>
      </c>
      <c r="AC11118" s="89">
        <v>750</v>
      </c>
      <c r="AI11118" s="89">
        <v>820</v>
      </c>
    </row>
    <row r="11119" spans="1:35" s="89" customFormat="1" x14ac:dyDescent="0.45">
      <c r="A11119" s="89" t="s">
        <v>85</v>
      </c>
      <c r="B11119" s="89" t="s">
        <v>0</v>
      </c>
      <c r="C11119" s="89" t="s">
        <v>47</v>
      </c>
      <c r="D11119" s="90">
        <v>44720</v>
      </c>
      <c r="AC11119" s="89">
        <v>750</v>
      </c>
      <c r="AI11119" s="89">
        <v>820</v>
      </c>
    </row>
    <row r="11120" spans="1:35" s="89" customFormat="1" x14ac:dyDescent="0.45">
      <c r="A11120" s="89" t="s">
        <v>85</v>
      </c>
      <c r="B11120" s="89" t="s">
        <v>0</v>
      </c>
      <c r="C11120" s="89" t="s">
        <v>47</v>
      </c>
      <c r="D11120" s="90">
        <v>44721</v>
      </c>
      <c r="AC11120" s="89">
        <v>750</v>
      </c>
      <c r="AI11120" s="89">
        <v>820</v>
      </c>
    </row>
    <row r="11121" spans="1:35" s="89" customFormat="1" x14ac:dyDescent="0.45">
      <c r="A11121" s="89" t="s">
        <v>85</v>
      </c>
      <c r="B11121" s="89" t="s">
        <v>0</v>
      </c>
      <c r="C11121" s="89" t="s">
        <v>47</v>
      </c>
      <c r="D11121" s="90">
        <v>44722</v>
      </c>
      <c r="AC11121" s="89">
        <v>750</v>
      </c>
      <c r="AI11121" s="89">
        <v>820</v>
      </c>
    </row>
    <row r="11122" spans="1:35" s="89" customFormat="1" x14ac:dyDescent="0.45">
      <c r="A11122" s="89" t="s">
        <v>85</v>
      </c>
      <c r="B11122" s="89" t="s">
        <v>0</v>
      </c>
      <c r="C11122" s="89" t="s">
        <v>47</v>
      </c>
      <c r="D11122" s="90">
        <v>44723</v>
      </c>
      <c r="AC11122" s="89">
        <v>750</v>
      </c>
      <c r="AI11122" s="89">
        <v>820</v>
      </c>
    </row>
    <row r="11123" spans="1:35" s="89" customFormat="1" x14ac:dyDescent="0.45">
      <c r="A11123" s="89" t="s">
        <v>85</v>
      </c>
      <c r="B11123" s="89" t="s">
        <v>0</v>
      </c>
      <c r="C11123" s="89" t="s">
        <v>47</v>
      </c>
      <c r="D11123" s="90">
        <v>44724</v>
      </c>
      <c r="AC11123" s="89">
        <v>750</v>
      </c>
      <c r="AI11123" s="89">
        <v>820</v>
      </c>
    </row>
    <row r="11124" spans="1:35" s="89" customFormat="1" x14ac:dyDescent="0.45">
      <c r="A11124" s="89" t="s">
        <v>85</v>
      </c>
      <c r="B11124" s="89" t="s">
        <v>0</v>
      </c>
      <c r="C11124" s="89" t="s">
        <v>47</v>
      </c>
      <c r="D11124" s="90">
        <v>44725</v>
      </c>
      <c r="AC11124" s="89">
        <v>750</v>
      </c>
      <c r="AI11124" s="89">
        <v>820</v>
      </c>
    </row>
    <row r="11125" spans="1:35" s="89" customFormat="1" x14ac:dyDescent="0.45">
      <c r="A11125" s="89" t="s">
        <v>85</v>
      </c>
      <c r="B11125" s="89" t="s">
        <v>0</v>
      </c>
      <c r="C11125" s="89" t="s">
        <v>47</v>
      </c>
      <c r="D11125" s="90">
        <v>44726</v>
      </c>
      <c r="AC11125" s="89">
        <v>750</v>
      </c>
      <c r="AI11125" s="89">
        <v>820</v>
      </c>
    </row>
    <row r="11126" spans="1:35" s="89" customFormat="1" x14ac:dyDescent="0.45">
      <c r="A11126" s="89" t="s">
        <v>85</v>
      </c>
      <c r="B11126" s="89" t="s">
        <v>0</v>
      </c>
      <c r="C11126" s="89" t="s">
        <v>47</v>
      </c>
      <c r="D11126" s="90">
        <v>44727</v>
      </c>
      <c r="AC11126" s="89">
        <v>750</v>
      </c>
      <c r="AI11126" s="89">
        <v>820</v>
      </c>
    </row>
    <row r="11127" spans="1:35" s="89" customFormat="1" x14ac:dyDescent="0.45">
      <c r="A11127" s="89" t="s">
        <v>85</v>
      </c>
      <c r="B11127" s="89" t="s">
        <v>0</v>
      </c>
      <c r="C11127" s="89" t="s">
        <v>47</v>
      </c>
      <c r="D11127" s="90">
        <v>44728</v>
      </c>
      <c r="AC11127" s="89">
        <v>750</v>
      </c>
      <c r="AI11127" s="89">
        <v>820</v>
      </c>
    </row>
    <row r="11128" spans="1:35" s="89" customFormat="1" x14ac:dyDescent="0.45">
      <c r="A11128" s="89" t="s">
        <v>85</v>
      </c>
      <c r="B11128" s="89" t="s">
        <v>0</v>
      </c>
      <c r="C11128" s="89" t="s">
        <v>47</v>
      </c>
      <c r="D11128" s="90">
        <v>44729</v>
      </c>
      <c r="AC11128" s="89">
        <v>750</v>
      </c>
      <c r="AI11128" s="89">
        <v>820</v>
      </c>
    </row>
    <row r="11129" spans="1:35" s="89" customFormat="1" x14ac:dyDescent="0.45">
      <c r="A11129" s="89" t="s">
        <v>85</v>
      </c>
      <c r="B11129" s="89" t="s">
        <v>0</v>
      </c>
      <c r="C11129" s="89" t="s">
        <v>47</v>
      </c>
      <c r="D11129" s="90">
        <v>44730</v>
      </c>
      <c r="AC11129" s="89">
        <v>750</v>
      </c>
      <c r="AI11129" s="89">
        <v>820</v>
      </c>
    </row>
    <row r="11130" spans="1:35" s="89" customFormat="1" x14ac:dyDescent="0.45">
      <c r="A11130" s="89" t="s">
        <v>85</v>
      </c>
      <c r="B11130" s="89" t="s">
        <v>0</v>
      </c>
      <c r="C11130" s="89" t="s">
        <v>47</v>
      </c>
      <c r="D11130" s="90">
        <v>44731</v>
      </c>
      <c r="AC11130" s="89">
        <v>750</v>
      </c>
      <c r="AI11130" s="89">
        <v>820</v>
      </c>
    </row>
    <row r="11131" spans="1:35" s="89" customFormat="1" x14ac:dyDescent="0.45">
      <c r="A11131" s="89" t="s">
        <v>85</v>
      </c>
      <c r="B11131" s="89" t="s">
        <v>0</v>
      </c>
      <c r="C11131" s="89" t="s">
        <v>47</v>
      </c>
      <c r="D11131" s="90">
        <v>44732</v>
      </c>
      <c r="AC11131" s="89">
        <v>750</v>
      </c>
      <c r="AI11131" s="89">
        <v>820</v>
      </c>
    </row>
    <row r="11132" spans="1:35" s="89" customFormat="1" x14ac:dyDescent="0.45">
      <c r="A11132" s="89" t="s">
        <v>85</v>
      </c>
      <c r="B11132" s="89" t="s">
        <v>0</v>
      </c>
      <c r="C11132" s="89" t="s">
        <v>47</v>
      </c>
      <c r="D11132" s="90">
        <v>44733</v>
      </c>
      <c r="AC11132" s="89">
        <v>750</v>
      </c>
      <c r="AI11132" s="89">
        <v>820</v>
      </c>
    </row>
    <row r="11133" spans="1:35" s="89" customFormat="1" x14ac:dyDescent="0.45">
      <c r="A11133" s="89" t="s">
        <v>85</v>
      </c>
      <c r="B11133" s="89" t="s">
        <v>0</v>
      </c>
      <c r="C11133" s="89" t="s">
        <v>47</v>
      </c>
      <c r="D11133" s="90">
        <v>44734</v>
      </c>
      <c r="AC11133" s="89">
        <v>750</v>
      </c>
      <c r="AI11133" s="89">
        <v>820</v>
      </c>
    </row>
    <row r="11134" spans="1:35" s="89" customFormat="1" x14ac:dyDescent="0.45">
      <c r="A11134" s="89" t="s">
        <v>85</v>
      </c>
      <c r="B11134" s="89" t="s">
        <v>0</v>
      </c>
      <c r="C11134" s="89" t="s">
        <v>47</v>
      </c>
      <c r="D11134" s="90">
        <v>44735</v>
      </c>
      <c r="AC11134" s="89">
        <v>750</v>
      </c>
      <c r="AI11134" s="89">
        <v>820</v>
      </c>
    </row>
    <row r="11135" spans="1:35" s="89" customFormat="1" x14ac:dyDescent="0.45">
      <c r="A11135" s="89" t="s">
        <v>85</v>
      </c>
      <c r="B11135" s="89" t="s">
        <v>0</v>
      </c>
      <c r="C11135" s="89" t="s">
        <v>47</v>
      </c>
      <c r="D11135" s="90">
        <v>44736</v>
      </c>
      <c r="AC11135" s="89">
        <v>750</v>
      </c>
      <c r="AI11135" s="89">
        <v>820</v>
      </c>
    </row>
    <row r="11136" spans="1:35" s="89" customFormat="1" x14ac:dyDescent="0.45">
      <c r="A11136" s="89" t="s">
        <v>85</v>
      </c>
      <c r="B11136" s="89" t="s">
        <v>0</v>
      </c>
      <c r="C11136" s="89" t="s">
        <v>47</v>
      </c>
      <c r="D11136" s="90">
        <v>44737</v>
      </c>
      <c r="AC11136" s="89">
        <v>750</v>
      </c>
      <c r="AI11136" s="89">
        <v>820</v>
      </c>
    </row>
    <row r="11137" spans="1:35" s="89" customFormat="1" x14ac:dyDescent="0.45">
      <c r="A11137" s="89" t="s">
        <v>85</v>
      </c>
      <c r="B11137" s="89" t="s">
        <v>0</v>
      </c>
      <c r="C11137" s="89" t="s">
        <v>47</v>
      </c>
      <c r="D11137" s="90">
        <v>44738</v>
      </c>
      <c r="AC11137" s="89">
        <v>750</v>
      </c>
      <c r="AI11137" s="89">
        <v>820</v>
      </c>
    </row>
    <row r="11138" spans="1:35" s="89" customFormat="1" x14ac:dyDescent="0.45">
      <c r="A11138" s="89" t="s">
        <v>85</v>
      </c>
      <c r="B11138" s="89" t="s">
        <v>0</v>
      </c>
      <c r="C11138" s="89" t="s">
        <v>47</v>
      </c>
      <c r="D11138" s="90">
        <v>44739</v>
      </c>
      <c r="AC11138" s="89">
        <v>750</v>
      </c>
      <c r="AI11138" s="89">
        <v>820</v>
      </c>
    </row>
    <row r="11139" spans="1:35" s="89" customFormat="1" x14ac:dyDescent="0.45">
      <c r="A11139" s="89" t="s">
        <v>85</v>
      </c>
      <c r="B11139" s="89" t="s">
        <v>0</v>
      </c>
      <c r="C11139" s="89" t="s">
        <v>47</v>
      </c>
      <c r="D11139" s="90">
        <v>44740</v>
      </c>
      <c r="AC11139" s="89">
        <v>750</v>
      </c>
      <c r="AI11139" s="89">
        <v>820</v>
      </c>
    </row>
    <row r="11140" spans="1:35" s="89" customFormat="1" x14ac:dyDescent="0.45">
      <c r="A11140" s="89" t="s">
        <v>85</v>
      </c>
      <c r="B11140" s="89" t="s">
        <v>0</v>
      </c>
      <c r="C11140" s="89" t="s">
        <v>47</v>
      </c>
      <c r="D11140" s="90">
        <v>44741</v>
      </c>
      <c r="AC11140" s="89">
        <v>750</v>
      </c>
      <c r="AI11140" s="89">
        <v>820</v>
      </c>
    </row>
    <row r="11141" spans="1:35" s="89" customFormat="1" x14ac:dyDescent="0.45">
      <c r="A11141" s="89" t="s">
        <v>85</v>
      </c>
      <c r="B11141" s="89" t="s">
        <v>0</v>
      </c>
      <c r="C11141" s="89" t="s">
        <v>47</v>
      </c>
      <c r="D11141" s="90">
        <v>44742</v>
      </c>
      <c r="AC11141" s="89">
        <v>750</v>
      </c>
      <c r="AI11141" s="89">
        <v>820</v>
      </c>
    </row>
    <row r="11142" spans="1:35" s="89" customFormat="1" x14ac:dyDescent="0.45">
      <c r="A11142" s="89" t="s">
        <v>85</v>
      </c>
      <c r="B11142" s="89" t="s">
        <v>0</v>
      </c>
      <c r="C11142" s="89" t="s">
        <v>47</v>
      </c>
      <c r="D11142" s="90">
        <v>44743</v>
      </c>
      <c r="AC11142" s="89">
        <v>750</v>
      </c>
      <c r="AI11142" s="89">
        <v>820</v>
      </c>
    </row>
    <row r="11143" spans="1:35" s="89" customFormat="1" x14ac:dyDescent="0.45">
      <c r="A11143" s="89" t="s">
        <v>85</v>
      </c>
      <c r="B11143" s="89" t="s">
        <v>0</v>
      </c>
      <c r="C11143" s="89" t="s">
        <v>47</v>
      </c>
      <c r="D11143" s="90">
        <v>44744</v>
      </c>
      <c r="AC11143" s="89">
        <v>750</v>
      </c>
      <c r="AI11143" s="89">
        <v>820</v>
      </c>
    </row>
    <row r="11144" spans="1:35" s="89" customFormat="1" x14ac:dyDescent="0.45">
      <c r="A11144" s="89" t="s">
        <v>85</v>
      </c>
      <c r="B11144" s="89" t="s">
        <v>0</v>
      </c>
      <c r="C11144" s="89" t="s">
        <v>47</v>
      </c>
      <c r="D11144" s="90">
        <v>44745</v>
      </c>
      <c r="AC11144" s="89">
        <v>750</v>
      </c>
      <c r="AI11144" s="89">
        <v>820</v>
      </c>
    </row>
    <row r="11145" spans="1:35" s="89" customFormat="1" x14ac:dyDescent="0.45">
      <c r="A11145" s="89" t="s">
        <v>85</v>
      </c>
      <c r="B11145" s="89" t="s">
        <v>0</v>
      </c>
      <c r="C11145" s="89" t="s">
        <v>47</v>
      </c>
      <c r="D11145" s="90">
        <v>44746</v>
      </c>
      <c r="AC11145" s="89">
        <v>750</v>
      </c>
      <c r="AI11145" s="89">
        <v>820</v>
      </c>
    </row>
    <row r="11146" spans="1:35" s="89" customFormat="1" x14ac:dyDescent="0.45">
      <c r="A11146" s="89" t="s">
        <v>85</v>
      </c>
      <c r="B11146" s="89" t="s">
        <v>0</v>
      </c>
      <c r="C11146" s="89" t="s">
        <v>47</v>
      </c>
      <c r="D11146" s="90">
        <v>44747</v>
      </c>
      <c r="AC11146" s="89">
        <v>750</v>
      </c>
      <c r="AI11146" s="89">
        <v>820</v>
      </c>
    </row>
    <row r="11147" spans="1:35" s="89" customFormat="1" x14ac:dyDescent="0.45">
      <c r="A11147" s="89" t="s">
        <v>85</v>
      </c>
      <c r="B11147" s="89" t="s">
        <v>0</v>
      </c>
      <c r="C11147" s="89" t="s">
        <v>47</v>
      </c>
      <c r="D11147" s="90">
        <v>44748</v>
      </c>
      <c r="AC11147" s="89">
        <v>750</v>
      </c>
      <c r="AI11147" s="89">
        <v>820</v>
      </c>
    </row>
    <row r="11148" spans="1:35" s="89" customFormat="1" x14ac:dyDescent="0.45">
      <c r="A11148" s="89" t="s">
        <v>85</v>
      </c>
      <c r="B11148" s="89" t="s">
        <v>0</v>
      </c>
      <c r="C11148" s="89" t="s">
        <v>47</v>
      </c>
      <c r="D11148" s="90">
        <v>44749</v>
      </c>
      <c r="AC11148" s="89">
        <v>750</v>
      </c>
      <c r="AI11148" s="89">
        <v>820</v>
      </c>
    </row>
    <row r="11149" spans="1:35" s="89" customFormat="1" x14ac:dyDescent="0.45">
      <c r="A11149" s="89" t="s">
        <v>85</v>
      </c>
      <c r="B11149" s="89" t="s">
        <v>0</v>
      </c>
      <c r="C11149" s="89" t="s">
        <v>47</v>
      </c>
      <c r="D11149" s="90">
        <v>44750</v>
      </c>
      <c r="AC11149" s="89">
        <v>750</v>
      </c>
      <c r="AI11149" s="89">
        <v>820</v>
      </c>
    </row>
    <row r="11150" spans="1:35" s="89" customFormat="1" x14ac:dyDescent="0.45">
      <c r="A11150" s="89" t="s">
        <v>85</v>
      </c>
      <c r="B11150" s="89" t="s">
        <v>0</v>
      </c>
      <c r="C11150" s="89" t="s">
        <v>47</v>
      </c>
      <c r="D11150" s="90">
        <v>44751</v>
      </c>
      <c r="AC11150" s="89">
        <v>750</v>
      </c>
      <c r="AI11150" s="89">
        <v>820</v>
      </c>
    </row>
    <row r="11151" spans="1:35" s="89" customFormat="1" x14ac:dyDescent="0.45">
      <c r="A11151" s="89" t="s">
        <v>85</v>
      </c>
      <c r="B11151" s="89" t="s">
        <v>0</v>
      </c>
      <c r="C11151" s="89" t="s">
        <v>47</v>
      </c>
      <c r="D11151" s="90">
        <v>44752</v>
      </c>
      <c r="AC11151" s="89">
        <v>750</v>
      </c>
      <c r="AI11151" s="89">
        <v>820</v>
      </c>
    </row>
    <row r="11152" spans="1:35" s="89" customFormat="1" x14ac:dyDescent="0.45">
      <c r="A11152" s="89" t="s">
        <v>85</v>
      </c>
      <c r="B11152" s="89" t="s">
        <v>0</v>
      </c>
      <c r="C11152" s="89" t="s">
        <v>47</v>
      </c>
      <c r="D11152" s="90">
        <v>44753</v>
      </c>
      <c r="AC11152" s="89">
        <v>750</v>
      </c>
      <c r="AI11152" s="89">
        <v>820</v>
      </c>
    </row>
    <row r="11153" spans="1:35" s="89" customFormat="1" x14ac:dyDescent="0.45">
      <c r="A11153" s="89" t="s">
        <v>85</v>
      </c>
      <c r="B11153" s="89" t="s">
        <v>0</v>
      </c>
      <c r="C11153" s="89" t="s">
        <v>47</v>
      </c>
      <c r="D11153" s="90">
        <v>44754</v>
      </c>
      <c r="AC11153" s="89">
        <v>750</v>
      </c>
      <c r="AI11153" s="89">
        <v>820</v>
      </c>
    </row>
    <row r="11154" spans="1:35" s="89" customFormat="1" x14ac:dyDescent="0.45">
      <c r="A11154" s="89" t="s">
        <v>85</v>
      </c>
      <c r="B11154" s="89" t="s">
        <v>0</v>
      </c>
      <c r="C11154" s="89" t="s">
        <v>47</v>
      </c>
      <c r="D11154" s="90">
        <v>44755</v>
      </c>
      <c r="AC11154" s="89">
        <v>750</v>
      </c>
      <c r="AI11154" s="89">
        <v>820</v>
      </c>
    </row>
    <row r="11155" spans="1:35" s="89" customFormat="1" x14ac:dyDescent="0.45">
      <c r="A11155" s="89" t="s">
        <v>85</v>
      </c>
      <c r="B11155" s="89" t="s">
        <v>0</v>
      </c>
      <c r="C11155" s="89" t="s">
        <v>47</v>
      </c>
      <c r="D11155" s="90">
        <v>44756</v>
      </c>
      <c r="AC11155" s="89">
        <v>750</v>
      </c>
      <c r="AI11155" s="89">
        <v>820</v>
      </c>
    </row>
    <row r="11156" spans="1:35" s="89" customFormat="1" x14ac:dyDescent="0.45">
      <c r="A11156" s="89" t="s">
        <v>85</v>
      </c>
      <c r="B11156" s="89" t="s">
        <v>0</v>
      </c>
      <c r="C11156" s="89" t="s">
        <v>47</v>
      </c>
      <c r="D11156" s="90">
        <v>44757</v>
      </c>
      <c r="AC11156" s="89">
        <v>750</v>
      </c>
      <c r="AI11156" s="89">
        <v>820</v>
      </c>
    </row>
    <row r="11157" spans="1:35" s="89" customFormat="1" x14ac:dyDescent="0.45">
      <c r="A11157" s="89" t="s">
        <v>85</v>
      </c>
      <c r="B11157" s="89" t="s">
        <v>0</v>
      </c>
      <c r="C11157" s="89" t="s">
        <v>47</v>
      </c>
      <c r="D11157" s="90">
        <v>44758</v>
      </c>
      <c r="AC11157" s="89">
        <v>750</v>
      </c>
      <c r="AI11157" s="89">
        <v>820</v>
      </c>
    </row>
    <row r="11158" spans="1:35" s="89" customFormat="1" x14ac:dyDescent="0.45">
      <c r="A11158" s="89" t="s">
        <v>85</v>
      </c>
      <c r="B11158" s="89" t="s">
        <v>0</v>
      </c>
      <c r="C11158" s="89" t="s">
        <v>47</v>
      </c>
      <c r="D11158" s="90">
        <v>44759</v>
      </c>
      <c r="AC11158" s="89">
        <v>750</v>
      </c>
      <c r="AI11158" s="89">
        <v>820</v>
      </c>
    </row>
    <row r="11159" spans="1:35" s="89" customFormat="1" x14ac:dyDescent="0.45">
      <c r="A11159" s="89" t="s">
        <v>85</v>
      </c>
      <c r="B11159" s="89" t="s">
        <v>0</v>
      </c>
      <c r="C11159" s="89" t="s">
        <v>47</v>
      </c>
      <c r="D11159" s="90">
        <v>44760</v>
      </c>
      <c r="AC11159" s="89">
        <v>750</v>
      </c>
      <c r="AI11159" s="89">
        <v>820</v>
      </c>
    </row>
    <row r="11160" spans="1:35" s="89" customFormat="1" x14ac:dyDescent="0.45">
      <c r="A11160" s="89" t="s">
        <v>85</v>
      </c>
      <c r="B11160" s="89" t="s">
        <v>0</v>
      </c>
      <c r="C11160" s="89" t="s">
        <v>47</v>
      </c>
      <c r="D11160" s="90">
        <v>44761</v>
      </c>
      <c r="AC11160" s="89">
        <v>750</v>
      </c>
      <c r="AI11160" s="89">
        <v>820</v>
      </c>
    </row>
    <row r="11161" spans="1:35" s="89" customFormat="1" x14ac:dyDescent="0.45">
      <c r="A11161" s="89" t="s">
        <v>85</v>
      </c>
      <c r="B11161" s="89" t="s">
        <v>0</v>
      </c>
      <c r="C11161" s="89" t="s">
        <v>47</v>
      </c>
      <c r="D11161" s="90">
        <v>44762</v>
      </c>
      <c r="AC11161" s="89">
        <v>750</v>
      </c>
      <c r="AI11161" s="89">
        <v>820</v>
      </c>
    </row>
    <row r="11162" spans="1:35" s="89" customFormat="1" x14ac:dyDescent="0.45">
      <c r="A11162" s="89" t="s">
        <v>85</v>
      </c>
      <c r="B11162" s="89" t="s">
        <v>0</v>
      </c>
      <c r="C11162" s="89" t="s">
        <v>47</v>
      </c>
      <c r="D11162" s="90">
        <v>44763</v>
      </c>
      <c r="AC11162" s="89">
        <v>750</v>
      </c>
      <c r="AI11162" s="89">
        <v>820</v>
      </c>
    </row>
    <row r="11163" spans="1:35" s="89" customFormat="1" x14ac:dyDescent="0.45">
      <c r="A11163" s="89" t="s">
        <v>85</v>
      </c>
      <c r="B11163" s="89" t="s">
        <v>0</v>
      </c>
      <c r="C11163" s="89" t="s">
        <v>47</v>
      </c>
      <c r="D11163" s="90">
        <v>44764</v>
      </c>
      <c r="AC11163" s="89">
        <v>750</v>
      </c>
      <c r="AI11163" s="89">
        <v>820</v>
      </c>
    </row>
    <row r="11164" spans="1:35" s="89" customFormat="1" x14ac:dyDescent="0.45">
      <c r="A11164" s="89" t="s">
        <v>85</v>
      </c>
      <c r="B11164" s="89" t="s">
        <v>0</v>
      </c>
      <c r="C11164" s="89" t="s">
        <v>47</v>
      </c>
      <c r="D11164" s="90">
        <v>44765</v>
      </c>
      <c r="AC11164" s="89">
        <v>750</v>
      </c>
      <c r="AI11164" s="89">
        <v>820</v>
      </c>
    </row>
    <row r="11165" spans="1:35" s="89" customFormat="1" x14ac:dyDescent="0.45">
      <c r="A11165" s="89" t="s">
        <v>85</v>
      </c>
      <c r="B11165" s="89" t="s">
        <v>0</v>
      </c>
      <c r="C11165" s="89" t="s">
        <v>47</v>
      </c>
      <c r="D11165" s="90">
        <v>44766</v>
      </c>
      <c r="AC11165" s="89">
        <v>750</v>
      </c>
      <c r="AI11165" s="89">
        <v>820</v>
      </c>
    </row>
    <row r="11166" spans="1:35" s="89" customFormat="1" x14ac:dyDescent="0.45">
      <c r="A11166" s="89" t="s">
        <v>85</v>
      </c>
      <c r="B11166" s="89" t="s">
        <v>0</v>
      </c>
      <c r="C11166" s="89" t="s">
        <v>47</v>
      </c>
      <c r="D11166" s="90">
        <v>44767</v>
      </c>
      <c r="AC11166" s="89">
        <v>750</v>
      </c>
      <c r="AI11166" s="89">
        <v>820</v>
      </c>
    </row>
    <row r="11167" spans="1:35" s="89" customFormat="1" x14ac:dyDescent="0.45">
      <c r="A11167" s="89" t="s">
        <v>85</v>
      </c>
      <c r="B11167" s="89" t="s">
        <v>0</v>
      </c>
      <c r="C11167" s="89" t="s">
        <v>47</v>
      </c>
      <c r="D11167" s="90">
        <v>44768</v>
      </c>
      <c r="AC11167" s="89">
        <v>750</v>
      </c>
      <c r="AI11167" s="89">
        <v>820</v>
      </c>
    </row>
    <row r="11168" spans="1:35" s="89" customFormat="1" x14ac:dyDescent="0.45">
      <c r="A11168" s="89" t="s">
        <v>85</v>
      </c>
      <c r="B11168" s="89" t="s">
        <v>0</v>
      </c>
      <c r="C11168" s="89" t="s">
        <v>47</v>
      </c>
      <c r="D11168" s="90">
        <v>44769</v>
      </c>
      <c r="AC11168" s="89">
        <v>750</v>
      </c>
      <c r="AI11168" s="89">
        <v>820</v>
      </c>
    </row>
    <row r="11169" spans="1:35" s="89" customFormat="1" x14ac:dyDescent="0.45">
      <c r="A11169" s="89" t="s">
        <v>85</v>
      </c>
      <c r="B11169" s="89" t="s">
        <v>0</v>
      </c>
      <c r="C11169" s="89" t="s">
        <v>47</v>
      </c>
      <c r="D11169" s="90">
        <v>44770</v>
      </c>
      <c r="AC11169" s="89">
        <v>750</v>
      </c>
      <c r="AI11169" s="89">
        <v>820</v>
      </c>
    </row>
    <row r="11170" spans="1:35" s="89" customFormat="1" x14ac:dyDescent="0.45">
      <c r="A11170" s="89" t="s">
        <v>85</v>
      </c>
      <c r="B11170" s="89" t="s">
        <v>0</v>
      </c>
      <c r="C11170" s="89" t="s">
        <v>47</v>
      </c>
      <c r="D11170" s="90">
        <v>44771</v>
      </c>
      <c r="AC11170" s="89">
        <v>750</v>
      </c>
      <c r="AI11170" s="89">
        <v>820</v>
      </c>
    </row>
    <row r="11171" spans="1:35" s="89" customFormat="1" x14ac:dyDescent="0.45">
      <c r="A11171" s="89" t="s">
        <v>85</v>
      </c>
      <c r="B11171" s="89" t="s">
        <v>0</v>
      </c>
      <c r="C11171" s="89" t="s">
        <v>47</v>
      </c>
      <c r="D11171" s="90">
        <v>44772</v>
      </c>
      <c r="AC11171" s="89">
        <v>750</v>
      </c>
      <c r="AI11171" s="89">
        <v>820</v>
      </c>
    </row>
    <row r="11172" spans="1:35" s="89" customFormat="1" x14ac:dyDescent="0.45">
      <c r="A11172" s="89" t="s">
        <v>85</v>
      </c>
      <c r="B11172" s="89" t="s">
        <v>0</v>
      </c>
      <c r="C11172" s="89" t="s">
        <v>47</v>
      </c>
      <c r="D11172" s="90">
        <v>44773</v>
      </c>
      <c r="AC11172" s="89">
        <v>750</v>
      </c>
      <c r="AI11172" s="89">
        <v>820</v>
      </c>
    </row>
    <row r="11173" spans="1:35" s="89" customFormat="1" x14ac:dyDescent="0.45">
      <c r="A11173" s="89" t="s">
        <v>85</v>
      </c>
      <c r="B11173" s="89" t="s">
        <v>0</v>
      </c>
      <c r="C11173" s="89" t="s">
        <v>47</v>
      </c>
      <c r="D11173" s="90">
        <v>44774</v>
      </c>
      <c r="AC11173" s="89">
        <v>750</v>
      </c>
      <c r="AI11173" s="89">
        <v>820</v>
      </c>
    </row>
    <row r="11174" spans="1:35" s="89" customFormat="1" x14ac:dyDescent="0.45">
      <c r="A11174" s="89" t="s">
        <v>85</v>
      </c>
      <c r="B11174" s="89" t="s">
        <v>0</v>
      </c>
      <c r="C11174" s="89" t="s">
        <v>47</v>
      </c>
      <c r="D11174" s="90">
        <v>44775</v>
      </c>
      <c r="AC11174" s="89">
        <v>750</v>
      </c>
      <c r="AI11174" s="89">
        <v>820</v>
      </c>
    </row>
    <row r="11175" spans="1:35" s="89" customFormat="1" x14ac:dyDescent="0.45">
      <c r="A11175" s="89" t="s">
        <v>85</v>
      </c>
      <c r="B11175" s="89" t="s">
        <v>0</v>
      </c>
      <c r="C11175" s="89" t="s">
        <v>47</v>
      </c>
      <c r="D11175" s="90">
        <v>44776</v>
      </c>
      <c r="AC11175" s="89">
        <v>750</v>
      </c>
      <c r="AI11175" s="89">
        <v>820</v>
      </c>
    </row>
    <row r="11176" spans="1:35" s="89" customFormat="1" x14ac:dyDescent="0.45">
      <c r="A11176" s="89" t="s">
        <v>85</v>
      </c>
      <c r="B11176" s="89" t="s">
        <v>0</v>
      </c>
      <c r="C11176" s="89" t="s">
        <v>47</v>
      </c>
      <c r="D11176" s="90">
        <v>44777</v>
      </c>
      <c r="AC11176" s="89">
        <v>750</v>
      </c>
      <c r="AI11176" s="89">
        <v>820</v>
      </c>
    </row>
    <row r="11177" spans="1:35" s="89" customFormat="1" x14ac:dyDescent="0.45">
      <c r="A11177" s="89" t="s">
        <v>85</v>
      </c>
      <c r="B11177" s="89" t="s">
        <v>0</v>
      </c>
      <c r="C11177" s="89" t="s">
        <v>47</v>
      </c>
      <c r="D11177" s="90">
        <v>44778</v>
      </c>
      <c r="AC11177" s="89">
        <v>750</v>
      </c>
      <c r="AI11177" s="89">
        <v>820</v>
      </c>
    </row>
    <row r="11178" spans="1:35" s="89" customFormat="1" x14ac:dyDescent="0.45">
      <c r="A11178" s="89" t="s">
        <v>85</v>
      </c>
      <c r="B11178" s="89" t="s">
        <v>0</v>
      </c>
      <c r="C11178" s="89" t="s">
        <v>47</v>
      </c>
      <c r="D11178" s="90">
        <v>44779</v>
      </c>
      <c r="AC11178" s="89">
        <v>750</v>
      </c>
      <c r="AI11178" s="89">
        <v>820</v>
      </c>
    </row>
    <row r="11179" spans="1:35" s="89" customFormat="1" x14ac:dyDescent="0.45">
      <c r="A11179" s="89" t="s">
        <v>85</v>
      </c>
      <c r="B11179" s="89" t="s">
        <v>0</v>
      </c>
      <c r="C11179" s="89" t="s">
        <v>47</v>
      </c>
      <c r="D11179" s="90">
        <v>44780</v>
      </c>
      <c r="AC11179" s="89">
        <v>750</v>
      </c>
      <c r="AI11179" s="89">
        <v>820</v>
      </c>
    </row>
    <row r="11180" spans="1:35" s="89" customFormat="1" x14ac:dyDescent="0.45">
      <c r="A11180" s="89" t="s">
        <v>85</v>
      </c>
      <c r="B11180" s="89" t="s">
        <v>0</v>
      </c>
      <c r="C11180" s="89" t="s">
        <v>47</v>
      </c>
      <c r="D11180" s="90">
        <v>44781</v>
      </c>
      <c r="AC11180" s="89">
        <v>750</v>
      </c>
      <c r="AI11180" s="89">
        <v>820</v>
      </c>
    </row>
    <row r="11181" spans="1:35" s="89" customFormat="1" x14ac:dyDescent="0.45">
      <c r="A11181" s="89" t="s">
        <v>85</v>
      </c>
      <c r="B11181" s="89" t="s">
        <v>0</v>
      </c>
      <c r="C11181" s="89" t="s">
        <v>47</v>
      </c>
      <c r="D11181" s="90">
        <v>44782</v>
      </c>
      <c r="AC11181" s="89">
        <v>750</v>
      </c>
      <c r="AI11181" s="89">
        <v>820</v>
      </c>
    </row>
    <row r="11182" spans="1:35" s="89" customFormat="1" x14ac:dyDescent="0.45">
      <c r="A11182" s="89" t="s">
        <v>85</v>
      </c>
      <c r="B11182" s="89" t="s">
        <v>0</v>
      </c>
      <c r="C11182" s="89" t="s">
        <v>47</v>
      </c>
      <c r="D11182" s="90">
        <v>44783</v>
      </c>
      <c r="AC11182" s="89">
        <v>750</v>
      </c>
      <c r="AI11182" s="89">
        <v>820</v>
      </c>
    </row>
    <row r="11183" spans="1:35" s="89" customFormat="1" x14ac:dyDescent="0.45">
      <c r="A11183" s="89" t="s">
        <v>85</v>
      </c>
      <c r="B11183" s="89" t="s">
        <v>0</v>
      </c>
      <c r="C11183" s="89" t="s">
        <v>47</v>
      </c>
      <c r="D11183" s="90">
        <v>44784</v>
      </c>
      <c r="AC11183" s="89">
        <v>750</v>
      </c>
      <c r="AI11183" s="89">
        <v>820</v>
      </c>
    </row>
    <row r="11184" spans="1:35" s="89" customFormat="1" x14ac:dyDescent="0.45">
      <c r="A11184" s="89" t="s">
        <v>85</v>
      </c>
      <c r="B11184" s="89" t="s">
        <v>0</v>
      </c>
      <c r="C11184" s="89" t="s">
        <v>47</v>
      </c>
      <c r="D11184" s="90">
        <v>44785</v>
      </c>
      <c r="AC11184" s="89">
        <v>750</v>
      </c>
      <c r="AI11184" s="89">
        <v>820</v>
      </c>
    </row>
    <row r="11185" spans="1:35" s="89" customFormat="1" x14ac:dyDescent="0.45">
      <c r="A11185" s="89" t="s">
        <v>85</v>
      </c>
      <c r="B11185" s="89" t="s">
        <v>0</v>
      </c>
      <c r="C11185" s="89" t="s">
        <v>47</v>
      </c>
      <c r="D11185" s="90">
        <v>44786</v>
      </c>
      <c r="AC11185" s="89">
        <v>750</v>
      </c>
      <c r="AI11185" s="89">
        <v>820</v>
      </c>
    </row>
    <row r="11186" spans="1:35" s="89" customFormat="1" x14ac:dyDescent="0.45">
      <c r="A11186" s="89" t="s">
        <v>85</v>
      </c>
      <c r="B11186" s="89" t="s">
        <v>0</v>
      </c>
      <c r="C11186" s="89" t="s">
        <v>47</v>
      </c>
      <c r="D11186" s="90">
        <v>44787</v>
      </c>
      <c r="AC11186" s="89">
        <v>750</v>
      </c>
      <c r="AI11186" s="89">
        <v>820</v>
      </c>
    </row>
    <row r="11187" spans="1:35" s="89" customFormat="1" x14ac:dyDescent="0.45">
      <c r="A11187" s="89" t="s">
        <v>85</v>
      </c>
      <c r="B11187" s="89" t="s">
        <v>0</v>
      </c>
      <c r="C11187" s="89" t="s">
        <v>47</v>
      </c>
      <c r="D11187" s="90">
        <v>44788</v>
      </c>
      <c r="AC11187" s="89">
        <v>750</v>
      </c>
      <c r="AI11187" s="89">
        <v>820</v>
      </c>
    </row>
    <row r="11188" spans="1:35" s="89" customFormat="1" x14ac:dyDescent="0.45">
      <c r="A11188" s="89" t="s">
        <v>85</v>
      </c>
      <c r="B11188" s="89" t="s">
        <v>0</v>
      </c>
      <c r="C11188" s="89" t="s">
        <v>47</v>
      </c>
      <c r="D11188" s="90">
        <v>44789</v>
      </c>
      <c r="AC11188" s="89">
        <v>750</v>
      </c>
      <c r="AI11188" s="89">
        <v>820</v>
      </c>
    </row>
    <row r="11189" spans="1:35" s="89" customFormat="1" x14ac:dyDescent="0.45">
      <c r="A11189" s="89" t="s">
        <v>85</v>
      </c>
      <c r="B11189" s="89" t="s">
        <v>0</v>
      </c>
      <c r="C11189" s="89" t="s">
        <v>47</v>
      </c>
      <c r="D11189" s="90">
        <v>44790</v>
      </c>
      <c r="AC11189" s="89">
        <v>750</v>
      </c>
      <c r="AI11189" s="89">
        <v>820</v>
      </c>
    </row>
    <row r="11190" spans="1:35" s="89" customFormat="1" x14ac:dyDescent="0.45">
      <c r="A11190" s="89" t="s">
        <v>85</v>
      </c>
      <c r="B11190" s="89" t="s">
        <v>0</v>
      </c>
      <c r="C11190" s="89" t="s">
        <v>47</v>
      </c>
      <c r="D11190" s="90">
        <v>44791</v>
      </c>
      <c r="AC11190" s="89">
        <v>750</v>
      </c>
      <c r="AI11190" s="89">
        <v>820</v>
      </c>
    </row>
    <row r="11191" spans="1:35" s="89" customFormat="1" x14ac:dyDescent="0.45">
      <c r="A11191" s="89" t="s">
        <v>85</v>
      </c>
      <c r="B11191" s="89" t="s">
        <v>0</v>
      </c>
      <c r="C11191" s="89" t="s">
        <v>47</v>
      </c>
      <c r="D11191" s="90">
        <v>44792</v>
      </c>
      <c r="AC11191" s="89">
        <v>750</v>
      </c>
      <c r="AI11191" s="89">
        <v>820</v>
      </c>
    </row>
    <row r="11192" spans="1:35" s="89" customFormat="1" x14ac:dyDescent="0.45">
      <c r="A11192" s="89" t="s">
        <v>85</v>
      </c>
      <c r="B11192" s="89" t="s">
        <v>0</v>
      </c>
      <c r="C11192" s="89" t="s">
        <v>47</v>
      </c>
      <c r="D11192" s="90">
        <v>44793</v>
      </c>
      <c r="AC11192" s="89">
        <v>750</v>
      </c>
      <c r="AI11192" s="89">
        <v>820</v>
      </c>
    </row>
    <row r="11193" spans="1:35" s="89" customFormat="1" x14ac:dyDescent="0.45">
      <c r="A11193" s="89" t="s">
        <v>85</v>
      </c>
      <c r="B11193" s="89" t="s">
        <v>0</v>
      </c>
      <c r="C11193" s="89" t="s">
        <v>47</v>
      </c>
      <c r="D11193" s="90">
        <v>44794</v>
      </c>
      <c r="AC11193" s="89">
        <v>750</v>
      </c>
      <c r="AI11193" s="89">
        <v>820</v>
      </c>
    </row>
    <row r="11194" spans="1:35" s="89" customFormat="1" x14ac:dyDescent="0.45">
      <c r="A11194" s="89" t="s">
        <v>85</v>
      </c>
      <c r="B11194" s="89" t="s">
        <v>0</v>
      </c>
      <c r="C11194" s="89" t="s">
        <v>47</v>
      </c>
      <c r="D11194" s="90">
        <v>44795</v>
      </c>
      <c r="AC11194" s="89">
        <v>750</v>
      </c>
      <c r="AI11194" s="89">
        <v>820</v>
      </c>
    </row>
    <row r="11195" spans="1:35" s="89" customFormat="1" x14ac:dyDescent="0.45">
      <c r="A11195" s="89" t="s">
        <v>85</v>
      </c>
      <c r="B11195" s="89" t="s">
        <v>0</v>
      </c>
      <c r="C11195" s="89" t="s">
        <v>47</v>
      </c>
      <c r="D11195" s="90">
        <v>44796</v>
      </c>
      <c r="AC11195" s="89">
        <v>750</v>
      </c>
      <c r="AI11195" s="89">
        <v>820</v>
      </c>
    </row>
    <row r="11196" spans="1:35" s="89" customFormat="1" x14ac:dyDescent="0.45">
      <c r="A11196" s="89" t="s">
        <v>85</v>
      </c>
      <c r="B11196" s="89" t="s">
        <v>0</v>
      </c>
      <c r="C11196" s="89" t="s">
        <v>47</v>
      </c>
      <c r="D11196" s="90">
        <v>44797</v>
      </c>
      <c r="AC11196" s="89">
        <v>750</v>
      </c>
      <c r="AI11196" s="89">
        <v>820</v>
      </c>
    </row>
    <row r="11197" spans="1:35" s="89" customFormat="1" x14ac:dyDescent="0.45">
      <c r="A11197" s="89" t="s">
        <v>85</v>
      </c>
      <c r="B11197" s="89" t="s">
        <v>0</v>
      </c>
      <c r="C11197" s="89" t="s">
        <v>47</v>
      </c>
      <c r="D11197" s="90">
        <v>44798</v>
      </c>
      <c r="AC11197" s="89">
        <v>750</v>
      </c>
      <c r="AI11197" s="89">
        <v>820</v>
      </c>
    </row>
    <row r="11198" spans="1:35" s="89" customFormat="1" x14ac:dyDescent="0.45">
      <c r="A11198" s="89" t="s">
        <v>85</v>
      </c>
      <c r="B11198" s="89" t="s">
        <v>0</v>
      </c>
      <c r="C11198" s="89" t="s">
        <v>47</v>
      </c>
      <c r="D11198" s="90">
        <v>44799</v>
      </c>
      <c r="AC11198" s="89">
        <v>750</v>
      </c>
      <c r="AI11198" s="89">
        <v>820</v>
      </c>
    </row>
    <row r="11199" spans="1:35" s="89" customFormat="1" x14ac:dyDescent="0.45">
      <c r="A11199" s="89" t="s">
        <v>85</v>
      </c>
      <c r="B11199" s="89" t="s">
        <v>0</v>
      </c>
      <c r="C11199" s="89" t="s">
        <v>47</v>
      </c>
      <c r="D11199" s="90">
        <v>44800</v>
      </c>
      <c r="AC11199" s="89">
        <v>750</v>
      </c>
      <c r="AI11199" s="89">
        <v>820</v>
      </c>
    </row>
    <row r="11200" spans="1:35" s="89" customFormat="1" x14ac:dyDescent="0.45">
      <c r="A11200" s="89" t="s">
        <v>85</v>
      </c>
      <c r="B11200" s="89" t="s">
        <v>0</v>
      </c>
      <c r="C11200" s="89" t="s">
        <v>47</v>
      </c>
      <c r="D11200" s="90">
        <v>44801</v>
      </c>
      <c r="AC11200" s="89">
        <v>750</v>
      </c>
      <c r="AI11200" s="89">
        <v>820</v>
      </c>
    </row>
    <row r="11201" spans="1:35" s="89" customFormat="1" x14ac:dyDescent="0.45">
      <c r="A11201" s="89" t="s">
        <v>85</v>
      </c>
      <c r="B11201" s="89" t="s">
        <v>0</v>
      </c>
      <c r="C11201" s="89" t="s">
        <v>47</v>
      </c>
      <c r="D11201" s="90">
        <v>44802</v>
      </c>
      <c r="AC11201" s="89">
        <v>750</v>
      </c>
      <c r="AI11201" s="89">
        <v>820</v>
      </c>
    </row>
    <row r="11202" spans="1:35" s="89" customFormat="1" x14ac:dyDescent="0.45">
      <c r="A11202" s="89" t="s">
        <v>85</v>
      </c>
      <c r="B11202" s="89" t="s">
        <v>0</v>
      </c>
      <c r="C11202" s="89" t="s">
        <v>47</v>
      </c>
      <c r="D11202" s="90">
        <v>44803</v>
      </c>
      <c r="AC11202" s="89">
        <v>750</v>
      </c>
      <c r="AI11202" s="89">
        <v>820</v>
      </c>
    </row>
    <row r="11203" spans="1:35" s="89" customFormat="1" x14ac:dyDescent="0.45">
      <c r="A11203" s="89" t="s">
        <v>85</v>
      </c>
      <c r="B11203" s="89" t="s">
        <v>0</v>
      </c>
      <c r="C11203" s="89" t="s">
        <v>47</v>
      </c>
      <c r="D11203" s="90">
        <v>44804</v>
      </c>
      <c r="AC11203" s="89">
        <v>750</v>
      </c>
      <c r="AI11203" s="89">
        <v>820</v>
      </c>
    </row>
    <row r="11204" spans="1:35" s="89" customFormat="1" x14ac:dyDescent="0.45">
      <c r="A11204" s="89" t="s">
        <v>85</v>
      </c>
      <c r="B11204" s="89" t="s">
        <v>0</v>
      </c>
      <c r="C11204" s="89" t="s">
        <v>47</v>
      </c>
      <c r="D11204" s="90">
        <v>44805</v>
      </c>
      <c r="AC11204" s="89">
        <v>750</v>
      </c>
      <c r="AI11204" s="89">
        <v>820</v>
      </c>
    </row>
    <row r="11205" spans="1:35" s="89" customFormat="1" x14ac:dyDescent="0.45">
      <c r="A11205" s="89" t="s">
        <v>85</v>
      </c>
      <c r="B11205" s="89" t="s">
        <v>0</v>
      </c>
      <c r="C11205" s="89" t="s">
        <v>47</v>
      </c>
      <c r="D11205" s="90">
        <v>44806</v>
      </c>
      <c r="AC11205" s="89">
        <v>750</v>
      </c>
      <c r="AI11205" s="89">
        <v>820</v>
      </c>
    </row>
    <row r="11206" spans="1:35" s="89" customFormat="1" x14ac:dyDescent="0.45">
      <c r="A11206" s="89" t="s">
        <v>85</v>
      </c>
      <c r="B11206" s="89" t="s">
        <v>0</v>
      </c>
      <c r="C11206" s="89" t="s">
        <v>47</v>
      </c>
      <c r="D11206" s="90">
        <v>44807</v>
      </c>
      <c r="AC11206" s="89">
        <v>750</v>
      </c>
      <c r="AI11206" s="89">
        <v>820</v>
      </c>
    </row>
    <row r="11207" spans="1:35" s="89" customFormat="1" x14ac:dyDescent="0.45">
      <c r="A11207" s="89" t="s">
        <v>85</v>
      </c>
      <c r="B11207" s="89" t="s">
        <v>0</v>
      </c>
      <c r="C11207" s="89" t="s">
        <v>47</v>
      </c>
      <c r="D11207" s="90">
        <v>44808</v>
      </c>
      <c r="AC11207" s="89">
        <v>750</v>
      </c>
      <c r="AI11207" s="89">
        <v>820</v>
      </c>
    </row>
    <row r="11208" spans="1:35" s="89" customFormat="1" x14ac:dyDescent="0.45">
      <c r="A11208" s="89" t="s">
        <v>85</v>
      </c>
      <c r="B11208" s="89" t="s">
        <v>0</v>
      </c>
      <c r="C11208" s="89" t="s">
        <v>47</v>
      </c>
      <c r="D11208" s="90">
        <v>44809</v>
      </c>
      <c r="AC11208" s="89">
        <v>750</v>
      </c>
      <c r="AI11208" s="89">
        <v>820</v>
      </c>
    </row>
    <row r="11209" spans="1:35" s="89" customFormat="1" x14ac:dyDescent="0.45">
      <c r="A11209" s="89" t="s">
        <v>85</v>
      </c>
      <c r="B11209" s="89" t="s">
        <v>0</v>
      </c>
      <c r="C11209" s="89" t="s">
        <v>47</v>
      </c>
      <c r="D11209" s="90">
        <v>44810</v>
      </c>
      <c r="AC11209" s="89">
        <v>750</v>
      </c>
      <c r="AI11209" s="89">
        <v>820</v>
      </c>
    </row>
    <row r="11210" spans="1:35" s="89" customFormat="1" x14ac:dyDescent="0.45">
      <c r="A11210" s="89" t="s">
        <v>85</v>
      </c>
      <c r="B11210" s="89" t="s">
        <v>0</v>
      </c>
      <c r="C11210" s="89" t="s">
        <v>47</v>
      </c>
      <c r="D11210" s="90">
        <v>44811</v>
      </c>
      <c r="AC11210" s="89">
        <v>750</v>
      </c>
      <c r="AI11210" s="89">
        <v>820</v>
      </c>
    </row>
    <row r="11211" spans="1:35" s="89" customFormat="1" x14ac:dyDescent="0.45">
      <c r="A11211" s="89" t="s">
        <v>85</v>
      </c>
      <c r="B11211" s="89" t="s">
        <v>0</v>
      </c>
      <c r="C11211" s="89" t="s">
        <v>47</v>
      </c>
      <c r="D11211" s="90">
        <v>44812</v>
      </c>
      <c r="AC11211" s="89">
        <v>750</v>
      </c>
      <c r="AI11211" s="89">
        <v>820</v>
      </c>
    </row>
    <row r="11212" spans="1:35" s="89" customFormat="1" x14ac:dyDescent="0.45">
      <c r="A11212" s="89" t="s">
        <v>85</v>
      </c>
      <c r="B11212" s="89" t="s">
        <v>0</v>
      </c>
      <c r="C11212" s="89" t="s">
        <v>47</v>
      </c>
      <c r="D11212" s="90">
        <v>44813</v>
      </c>
      <c r="AC11212" s="89">
        <v>750</v>
      </c>
      <c r="AI11212" s="89">
        <v>820</v>
      </c>
    </row>
    <row r="11213" spans="1:35" s="89" customFormat="1" x14ac:dyDescent="0.45">
      <c r="A11213" s="89" t="s">
        <v>85</v>
      </c>
      <c r="B11213" s="89" t="s">
        <v>0</v>
      </c>
      <c r="C11213" s="89" t="s">
        <v>47</v>
      </c>
      <c r="D11213" s="90">
        <v>44814</v>
      </c>
      <c r="AC11213" s="89">
        <v>750</v>
      </c>
      <c r="AI11213" s="89">
        <v>820</v>
      </c>
    </row>
    <row r="11214" spans="1:35" s="89" customFormat="1" x14ac:dyDescent="0.45">
      <c r="A11214" s="89" t="s">
        <v>85</v>
      </c>
      <c r="B11214" s="89" t="s">
        <v>0</v>
      </c>
      <c r="C11214" s="89" t="s">
        <v>47</v>
      </c>
      <c r="D11214" s="90">
        <v>44815</v>
      </c>
      <c r="AC11214" s="89">
        <v>750</v>
      </c>
      <c r="AI11214" s="89">
        <v>820</v>
      </c>
    </row>
    <row r="11215" spans="1:35" s="89" customFormat="1" x14ac:dyDescent="0.45">
      <c r="A11215" s="89" t="s">
        <v>85</v>
      </c>
      <c r="B11215" s="89" t="s">
        <v>0</v>
      </c>
      <c r="C11215" s="89" t="s">
        <v>47</v>
      </c>
      <c r="D11215" s="90">
        <v>44816</v>
      </c>
      <c r="AC11215" s="89">
        <v>750</v>
      </c>
      <c r="AI11215" s="89">
        <v>820</v>
      </c>
    </row>
    <row r="11216" spans="1:35" s="89" customFormat="1" x14ac:dyDescent="0.45">
      <c r="A11216" s="89" t="s">
        <v>85</v>
      </c>
      <c r="B11216" s="89" t="s">
        <v>0</v>
      </c>
      <c r="C11216" s="89" t="s">
        <v>47</v>
      </c>
      <c r="D11216" s="90">
        <v>44817</v>
      </c>
      <c r="AC11216" s="89">
        <v>750</v>
      </c>
      <c r="AI11216" s="89">
        <v>820</v>
      </c>
    </row>
    <row r="11217" spans="1:35" s="89" customFormat="1" x14ac:dyDescent="0.45">
      <c r="A11217" s="89" t="s">
        <v>85</v>
      </c>
      <c r="B11217" s="89" t="s">
        <v>0</v>
      </c>
      <c r="C11217" s="89" t="s">
        <v>47</v>
      </c>
      <c r="D11217" s="90">
        <v>44818</v>
      </c>
      <c r="AC11217" s="89">
        <v>750</v>
      </c>
      <c r="AI11217" s="89">
        <v>820</v>
      </c>
    </row>
    <row r="11218" spans="1:35" s="89" customFormat="1" x14ac:dyDescent="0.45">
      <c r="A11218" s="89" t="s">
        <v>85</v>
      </c>
      <c r="B11218" s="89" t="s">
        <v>0</v>
      </c>
      <c r="C11218" s="89" t="s">
        <v>47</v>
      </c>
      <c r="D11218" s="90">
        <v>44819</v>
      </c>
      <c r="AC11218" s="89">
        <v>750</v>
      </c>
      <c r="AI11218" s="89">
        <v>820</v>
      </c>
    </row>
    <row r="11219" spans="1:35" s="89" customFormat="1" x14ac:dyDescent="0.45">
      <c r="A11219" s="89" t="s">
        <v>85</v>
      </c>
      <c r="B11219" s="89" t="s">
        <v>0</v>
      </c>
      <c r="C11219" s="89" t="s">
        <v>47</v>
      </c>
      <c r="D11219" s="90">
        <v>44820</v>
      </c>
      <c r="AC11219" s="89">
        <v>750</v>
      </c>
      <c r="AI11219" s="89">
        <v>820</v>
      </c>
    </row>
    <row r="11220" spans="1:35" s="89" customFormat="1" x14ac:dyDescent="0.45">
      <c r="A11220" s="89" t="s">
        <v>85</v>
      </c>
      <c r="B11220" s="89" t="s">
        <v>0</v>
      </c>
      <c r="C11220" s="89" t="s">
        <v>47</v>
      </c>
      <c r="D11220" s="90">
        <v>44821</v>
      </c>
      <c r="AC11220" s="89">
        <v>750</v>
      </c>
      <c r="AI11220" s="89">
        <v>820</v>
      </c>
    </row>
    <row r="11221" spans="1:35" s="89" customFormat="1" x14ac:dyDescent="0.45">
      <c r="A11221" s="89" t="s">
        <v>85</v>
      </c>
      <c r="B11221" s="89" t="s">
        <v>0</v>
      </c>
      <c r="C11221" s="89" t="s">
        <v>47</v>
      </c>
      <c r="D11221" s="90">
        <v>44822</v>
      </c>
      <c r="AC11221" s="89">
        <v>750</v>
      </c>
      <c r="AI11221" s="89">
        <v>820</v>
      </c>
    </row>
    <row r="11222" spans="1:35" s="89" customFormat="1" x14ac:dyDescent="0.45">
      <c r="A11222" s="89" t="s">
        <v>85</v>
      </c>
      <c r="B11222" s="89" t="s">
        <v>0</v>
      </c>
      <c r="C11222" s="89" t="s">
        <v>47</v>
      </c>
      <c r="D11222" s="90">
        <v>44823</v>
      </c>
      <c r="AC11222" s="89">
        <v>750</v>
      </c>
      <c r="AI11222" s="89">
        <v>820</v>
      </c>
    </row>
    <row r="11223" spans="1:35" s="89" customFormat="1" x14ac:dyDescent="0.45">
      <c r="A11223" s="89" t="s">
        <v>85</v>
      </c>
      <c r="B11223" s="89" t="s">
        <v>0</v>
      </c>
      <c r="C11223" s="89" t="s">
        <v>47</v>
      </c>
      <c r="D11223" s="90">
        <v>44824</v>
      </c>
      <c r="AC11223" s="89">
        <v>750</v>
      </c>
      <c r="AI11223" s="89">
        <v>820</v>
      </c>
    </row>
    <row r="11224" spans="1:35" s="89" customFormat="1" x14ac:dyDescent="0.45">
      <c r="A11224" s="89" t="s">
        <v>85</v>
      </c>
      <c r="B11224" s="89" t="s">
        <v>0</v>
      </c>
      <c r="C11224" s="89" t="s">
        <v>47</v>
      </c>
      <c r="D11224" s="90">
        <v>44825</v>
      </c>
      <c r="AC11224" s="89">
        <v>750</v>
      </c>
      <c r="AI11224" s="89">
        <v>820</v>
      </c>
    </row>
    <row r="11225" spans="1:35" s="89" customFormat="1" x14ac:dyDescent="0.45">
      <c r="A11225" s="89" t="s">
        <v>85</v>
      </c>
      <c r="B11225" s="89" t="s">
        <v>0</v>
      </c>
      <c r="C11225" s="89" t="s">
        <v>47</v>
      </c>
      <c r="D11225" s="90">
        <v>44826</v>
      </c>
      <c r="AC11225" s="89">
        <v>750</v>
      </c>
      <c r="AI11225" s="89">
        <v>820</v>
      </c>
    </row>
    <row r="11226" spans="1:35" s="89" customFormat="1" x14ac:dyDescent="0.45">
      <c r="A11226" s="89" t="s">
        <v>85</v>
      </c>
      <c r="B11226" s="89" t="s">
        <v>0</v>
      </c>
      <c r="C11226" s="89" t="s">
        <v>47</v>
      </c>
      <c r="D11226" s="90">
        <v>44827</v>
      </c>
      <c r="AC11226" s="89">
        <v>750</v>
      </c>
      <c r="AI11226" s="89">
        <v>820</v>
      </c>
    </row>
    <row r="11227" spans="1:35" s="89" customFormat="1" x14ac:dyDescent="0.45">
      <c r="A11227" s="89" t="s">
        <v>85</v>
      </c>
      <c r="B11227" s="89" t="s">
        <v>0</v>
      </c>
      <c r="C11227" s="89" t="s">
        <v>47</v>
      </c>
      <c r="D11227" s="90">
        <v>44828</v>
      </c>
      <c r="AC11227" s="89">
        <v>750</v>
      </c>
      <c r="AI11227" s="89">
        <v>820</v>
      </c>
    </row>
    <row r="11228" spans="1:35" s="89" customFormat="1" x14ac:dyDescent="0.45">
      <c r="A11228" s="89" t="s">
        <v>85</v>
      </c>
      <c r="B11228" s="89" t="s">
        <v>0</v>
      </c>
      <c r="C11228" s="89" t="s">
        <v>47</v>
      </c>
      <c r="D11228" s="90">
        <v>44829</v>
      </c>
      <c r="AC11228" s="89">
        <v>750</v>
      </c>
      <c r="AI11228" s="89">
        <v>820</v>
      </c>
    </row>
    <row r="11229" spans="1:35" s="89" customFormat="1" x14ac:dyDescent="0.45">
      <c r="A11229" s="89" t="s">
        <v>85</v>
      </c>
      <c r="B11229" s="89" t="s">
        <v>0</v>
      </c>
      <c r="C11229" s="89" t="s">
        <v>47</v>
      </c>
      <c r="D11229" s="90">
        <v>44830</v>
      </c>
      <c r="AC11229" s="89">
        <v>750</v>
      </c>
      <c r="AI11229" s="89">
        <v>820</v>
      </c>
    </row>
    <row r="11230" spans="1:35" s="89" customFormat="1" x14ac:dyDescent="0.45">
      <c r="A11230" s="89" t="s">
        <v>85</v>
      </c>
      <c r="B11230" s="89" t="s">
        <v>0</v>
      </c>
      <c r="C11230" s="89" t="s">
        <v>47</v>
      </c>
      <c r="D11230" s="90">
        <v>44831</v>
      </c>
      <c r="AC11230" s="89">
        <v>750</v>
      </c>
      <c r="AI11230" s="89">
        <v>820</v>
      </c>
    </row>
    <row r="11231" spans="1:35" s="89" customFormat="1" x14ac:dyDescent="0.45">
      <c r="A11231" s="89" t="s">
        <v>85</v>
      </c>
      <c r="B11231" s="89" t="s">
        <v>0</v>
      </c>
      <c r="C11231" s="89" t="s">
        <v>47</v>
      </c>
      <c r="D11231" s="90">
        <v>44832</v>
      </c>
      <c r="AC11231" s="89">
        <v>750</v>
      </c>
      <c r="AI11231" s="89">
        <v>820</v>
      </c>
    </row>
    <row r="11232" spans="1:35" s="89" customFormat="1" x14ac:dyDescent="0.45">
      <c r="A11232" s="89" t="s">
        <v>85</v>
      </c>
      <c r="B11232" s="89" t="s">
        <v>0</v>
      </c>
      <c r="C11232" s="89" t="s">
        <v>47</v>
      </c>
      <c r="D11232" s="90">
        <v>44833</v>
      </c>
      <c r="AC11232" s="89">
        <v>750</v>
      </c>
      <c r="AI11232" s="89">
        <v>820</v>
      </c>
    </row>
    <row r="11233" spans="1:35" s="89" customFormat="1" x14ac:dyDescent="0.45">
      <c r="A11233" s="89" t="s">
        <v>85</v>
      </c>
      <c r="B11233" s="89" t="s">
        <v>0</v>
      </c>
      <c r="C11233" s="89" t="s">
        <v>47</v>
      </c>
      <c r="D11233" s="90">
        <v>44834</v>
      </c>
      <c r="AC11233" s="89">
        <v>750</v>
      </c>
      <c r="AI11233" s="89">
        <v>820</v>
      </c>
    </row>
    <row r="11234" spans="1:35" s="89" customFormat="1" x14ac:dyDescent="0.45">
      <c r="A11234" s="89" t="s">
        <v>85</v>
      </c>
      <c r="B11234" s="89" t="s">
        <v>0</v>
      </c>
      <c r="C11234" s="89" t="s">
        <v>47</v>
      </c>
      <c r="D11234" s="90">
        <v>44835</v>
      </c>
      <c r="AC11234" s="89">
        <v>750</v>
      </c>
      <c r="AI11234" s="89">
        <v>820</v>
      </c>
    </row>
    <row r="11235" spans="1:35" s="89" customFormat="1" x14ac:dyDescent="0.45">
      <c r="A11235" s="89" t="s">
        <v>85</v>
      </c>
      <c r="B11235" s="89" t="s">
        <v>0</v>
      </c>
      <c r="C11235" s="89" t="s">
        <v>47</v>
      </c>
      <c r="D11235" s="90">
        <v>44836</v>
      </c>
      <c r="AC11235" s="89">
        <v>750</v>
      </c>
      <c r="AI11235" s="89">
        <v>820</v>
      </c>
    </row>
    <row r="11236" spans="1:35" s="89" customFormat="1" x14ac:dyDescent="0.45">
      <c r="A11236" s="89" t="s">
        <v>85</v>
      </c>
      <c r="B11236" s="89" t="s">
        <v>0</v>
      </c>
      <c r="C11236" s="89" t="s">
        <v>47</v>
      </c>
      <c r="D11236" s="90">
        <v>44837</v>
      </c>
      <c r="AC11236" s="89">
        <v>750</v>
      </c>
      <c r="AI11236" s="89">
        <v>820</v>
      </c>
    </row>
    <row r="11237" spans="1:35" s="89" customFormat="1" x14ac:dyDescent="0.45">
      <c r="A11237" s="89" t="s">
        <v>85</v>
      </c>
      <c r="B11237" s="89" t="s">
        <v>0</v>
      </c>
      <c r="C11237" s="89" t="s">
        <v>47</v>
      </c>
      <c r="D11237" s="90">
        <v>44838</v>
      </c>
      <c r="AC11237" s="89">
        <v>750</v>
      </c>
      <c r="AI11237" s="89">
        <v>820</v>
      </c>
    </row>
    <row r="11238" spans="1:35" s="89" customFormat="1" x14ac:dyDescent="0.45">
      <c r="A11238" s="89" t="s">
        <v>85</v>
      </c>
      <c r="B11238" s="89" t="s">
        <v>0</v>
      </c>
      <c r="C11238" s="89" t="s">
        <v>47</v>
      </c>
      <c r="D11238" s="90">
        <v>44839</v>
      </c>
      <c r="AC11238" s="89">
        <v>750</v>
      </c>
      <c r="AI11238" s="89">
        <v>820</v>
      </c>
    </row>
    <row r="11239" spans="1:35" s="89" customFormat="1" x14ac:dyDescent="0.45">
      <c r="A11239" s="89" t="s">
        <v>85</v>
      </c>
      <c r="B11239" s="89" t="s">
        <v>0</v>
      </c>
      <c r="C11239" s="89" t="s">
        <v>47</v>
      </c>
      <c r="D11239" s="90">
        <v>44840</v>
      </c>
      <c r="AC11239" s="89">
        <v>750</v>
      </c>
      <c r="AI11239" s="89">
        <v>820</v>
      </c>
    </row>
    <row r="11240" spans="1:35" s="89" customFormat="1" x14ac:dyDescent="0.45">
      <c r="A11240" s="89" t="s">
        <v>85</v>
      </c>
      <c r="B11240" s="89" t="s">
        <v>0</v>
      </c>
      <c r="C11240" s="89" t="s">
        <v>47</v>
      </c>
      <c r="D11240" s="90">
        <v>44841</v>
      </c>
      <c r="AC11240" s="89">
        <v>750</v>
      </c>
      <c r="AI11240" s="89">
        <v>820</v>
      </c>
    </row>
    <row r="11241" spans="1:35" s="89" customFormat="1" x14ac:dyDescent="0.45">
      <c r="A11241" s="89" t="s">
        <v>85</v>
      </c>
      <c r="B11241" s="89" t="s">
        <v>0</v>
      </c>
      <c r="C11241" s="89" t="s">
        <v>47</v>
      </c>
      <c r="D11241" s="90">
        <v>44842</v>
      </c>
      <c r="AC11241" s="89">
        <v>750</v>
      </c>
      <c r="AI11241" s="89">
        <v>820</v>
      </c>
    </row>
    <row r="11242" spans="1:35" s="89" customFormat="1" x14ac:dyDescent="0.45">
      <c r="A11242" s="89" t="s">
        <v>85</v>
      </c>
      <c r="B11242" s="89" t="s">
        <v>0</v>
      </c>
      <c r="C11242" s="89" t="s">
        <v>47</v>
      </c>
      <c r="D11242" s="90">
        <v>44843</v>
      </c>
      <c r="AC11242" s="89">
        <v>750</v>
      </c>
      <c r="AI11242" s="89">
        <v>820</v>
      </c>
    </row>
    <row r="11243" spans="1:35" s="89" customFormat="1" x14ac:dyDescent="0.45">
      <c r="A11243" s="89" t="s">
        <v>85</v>
      </c>
      <c r="B11243" s="89" t="s">
        <v>0</v>
      </c>
      <c r="C11243" s="89" t="s">
        <v>47</v>
      </c>
      <c r="D11243" s="90">
        <v>44844</v>
      </c>
      <c r="AC11243" s="89">
        <v>750</v>
      </c>
      <c r="AI11243" s="89">
        <v>820</v>
      </c>
    </row>
    <row r="11244" spans="1:35" s="89" customFormat="1" x14ac:dyDescent="0.45">
      <c r="A11244" s="89" t="s">
        <v>85</v>
      </c>
      <c r="B11244" s="89" t="s">
        <v>0</v>
      </c>
      <c r="C11244" s="89" t="s">
        <v>47</v>
      </c>
      <c r="D11244" s="90">
        <v>44845</v>
      </c>
      <c r="AC11244" s="89">
        <v>750</v>
      </c>
      <c r="AI11244" s="89">
        <v>820</v>
      </c>
    </row>
    <row r="11245" spans="1:35" s="89" customFormat="1" x14ac:dyDescent="0.45">
      <c r="A11245" s="89" t="s">
        <v>85</v>
      </c>
      <c r="B11245" s="89" t="s">
        <v>0</v>
      </c>
      <c r="C11245" s="89" t="s">
        <v>47</v>
      </c>
      <c r="D11245" s="90">
        <v>44846</v>
      </c>
      <c r="AC11245" s="89">
        <v>750</v>
      </c>
      <c r="AI11245" s="89">
        <v>820</v>
      </c>
    </row>
    <row r="11246" spans="1:35" s="89" customFormat="1" x14ac:dyDescent="0.45">
      <c r="A11246" s="89" t="s">
        <v>85</v>
      </c>
      <c r="B11246" s="89" t="s">
        <v>0</v>
      </c>
      <c r="C11246" s="89" t="s">
        <v>47</v>
      </c>
      <c r="D11246" s="90">
        <v>44847</v>
      </c>
      <c r="AC11246" s="89">
        <v>750</v>
      </c>
      <c r="AI11246" s="89">
        <v>820</v>
      </c>
    </row>
    <row r="11247" spans="1:35" s="89" customFormat="1" x14ac:dyDescent="0.45">
      <c r="A11247" s="89" t="s">
        <v>85</v>
      </c>
      <c r="B11247" s="89" t="s">
        <v>0</v>
      </c>
      <c r="C11247" s="89" t="s">
        <v>47</v>
      </c>
      <c r="D11247" s="90">
        <v>44848</v>
      </c>
      <c r="AC11247" s="89">
        <v>750</v>
      </c>
      <c r="AI11247" s="89">
        <v>820</v>
      </c>
    </row>
    <row r="11248" spans="1:35" s="89" customFormat="1" x14ac:dyDescent="0.45">
      <c r="A11248" s="89" t="s">
        <v>85</v>
      </c>
      <c r="B11248" s="89" t="s">
        <v>0</v>
      </c>
      <c r="C11248" s="89" t="s">
        <v>47</v>
      </c>
      <c r="D11248" s="90">
        <v>44849</v>
      </c>
      <c r="AC11248" s="89">
        <v>750</v>
      </c>
      <c r="AI11248" s="89">
        <v>820</v>
      </c>
    </row>
    <row r="11249" spans="1:35" s="89" customFormat="1" x14ac:dyDescent="0.45">
      <c r="A11249" s="89" t="s">
        <v>85</v>
      </c>
      <c r="B11249" s="89" t="s">
        <v>0</v>
      </c>
      <c r="C11249" s="89" t="s">
        <v>47</v>
      </c>
      <c r="D11249" s="90">
        <v>44850</v>
      </c>
      <c r="AC11249" s="89">
        <v>750</v>
      </c>
      <c r="AI11249" s="89">
        <v>820</v>
      </c>
    </row>
    <row r="11250" spans="1:35" s="89" customFormat="1" x14ac:dyDescent="0.45">
      <c r="A11250" s="89" t="s">
        <v>85</v>
      </c>
      <c r="B11250" s="89" t="s">
        <v>0</v>
      </c>
      <c r="C11250" s="89" t="s">
        <v>47</v>
      </c>
      <c r="D11250" s="90">
        <v>44851</v>
      </c>
      <c r="AC11250" s="89">
        <v>750</v>
      </c>
      <c r="AI11250" s="89">
        <v>820</v>
      </c>
    </row>
    <row r="11251" spans="1:35" s="89" customFormat="1" x14ac:dyDescent="0.45">
      <c r="A11251" s="89" t="s">
        <v>85</v>
      </c>
      <c r="B11251" s="89" t="s">
        <v>0</v>
      </c>
      <c r="C11251" s="89" t="s">
        <v>47</v>
      </c>
      <c r="D11251" s="90">
        <v>44852</v>
      </c>
      <c r="AC11251" s="89">
        <v>750</v>
      </c>
      <c r="AI11251" s="89">
        <v>820</v>
      </c>
    </row>
    <row r="11252" spans="1:35" s="89" customFormat="1" x14ac:dyDescent="0.45">
      <c r="A11252" s="89" t="s">
        <v>85</v>
      </c>
      <c r="B11252" s="89" t="s">
        <v>0</v>
      </c>
      <c r="C11252" s="89" t="s">
        <v>47</v>
      </c>
      <c r="D11252" s="90">
        <v>44853</v>
      </c>
      <c r="AC11252" s="89">
        <v>750</v>
      </c>
      <c r="AI11252" s="89">
        <v>820</v>
      </c>
    </row>
    <row r="11253" spans="1:35" s="89" customFormat="1" x14ac:dyDescent="0.45">
      <c r="A11253" s="89" t="s">
        <v>85</v>
      </c>
      <c r="B11253" s="89" t="s">
        <v>0</v>
      </c>
      <c r="C11253" s="89" t="s">
        <v>47</v>
      </c>
      <c r="D11253" s="90">
        <v>44854</v>
      </c>
      <c r="AC11253" s="89">
        <v>750</v>
      </c>
      <c r="AI11253" s="89">
        <v>820</v>
      </c>
    </row>
    <row r="11254" spans="1:35" s="89" customFormat="1" x14ac:dyDescent="0.45">
      <c r="A11254" s="89" t="s">
        <v>85</v>
      </c>
      <c r="B11254" s="89" t="s">
        <v>0</v>
      </c>
      <c r="C11254" s="89" t="s">
        <v>47</v>
      </c>
      <c r="D11254" s="90">
        <v>44855</v>
      </c>
      <c r="AC11254" s="89">
        <v>750</v>
      </c>
      <c r="AI11254" s="89">
        <v>820</v>
      </c>
    </row>
    <row r="11255" spans="1:35" s="89" customFormat="1" x14ac:dyDescent="0.45">
      <c r="A11255" s="89" t="s">
        <v>85</v>
      </c>
      <c r="B11255" s="89" t="s">
        <v>0</v>
      </c>
      <c r="C11255" s="89" t="s">
        <v>47</v>
      </c>
      <c r="D11255" s="90">
        <v>44856</v>
      </c>
      <c r="AC11255" s="89">
        <v>750</v>
      </c>
      <c r="AI11255" s="89">
        <v>820</v>
      </c>
    </row>
    <row r="11256" spans="1:35" s="89" customFormat="1" x14ac:dyDescent="0.45">
      <c r="A11256" s="89" t="s">
        <v>85</v>
      </c>
      <c r="B11256" s="89" t="s">
        <v>0</v>
      </c>
      <c r="C11256" s="89" t="s">
        <v>47</v>
      </c>
      <c r="D11256" s="90">
        <v>44857</v>
      </c>
      <c r="AC11256" s="89">
        <v>750</v>
      </c>
      <c r="AI11256" s="89">
        <v>820</v>
      </c>
    </row>
    <row r="11257" spans="1:35" s="89" customFormat="1" x14ac:dyDescent="0.45">
      <c r="A11257" s="89" t="s">
        <v>85</v>
      </c>
      <c r="B11257" s="89" t="s">
        <v>0</v>
      </c>
      <c r="C11257" s="89" t="s">
        <v>47</v>
      </c>
      <c r="D11257" s="90">
        <v>44858</v>
      </c>
      <c r="AC11257" s="89">
        <v>750</v>
      </c>
      <c r="AI11257" s="89">
        <v>820</v>
      </c>
    </row>
    <row r="11258" spans="1:35" s="89" customFormat="1" x14ac:dyDescent="0.45">
      <c r="A11258" s="89" t="s">
        <v>85</v>
      </c>
      <c r="B11258" s="89" t="s">
        <v>0</v>
      </c>
      <c r="C11258" s="89" t="s">
        <v>47</v>
      </c>
      <c r="D11258" s="90">
        <v>44859</v>
      </c>
      <c r="AC11258" s="89">
        <v>750</v>
      </c>
      <c r="AI11258" s="89">
        <v>820</v>
      </c>
    </row>
    <row r="11259" spans="1:35" s="89" customFormat="1" x14ac:dyDescent="0.45">
      <c r="A11259" s="89" t="s">
        <v>85</v>
      </c>
      <c r="B11259" s="89" t="s">
        <v>0</v>
      </c>
      <c r="C11259" s="89" t="s">
        <v>47</v>
      </c>
      <c r="D11259" s="90">
        <v>44860</v>
      </c>
      <c r="AC11259" s="89">
        <v>750</v>
      </c>
      <c r="AI11259" s="89">
        <v>820</v>
      </c>
    </row>
    <row r="11260" spans="1:35" s="89" customFormat="1" x14ac:dyDescent="0.45">
      <c r="A11260" s="89" t="s">
        <v>85</v>
      </c>
      <c r="B11260" s="89" t="s">
        <v>0</v>
      </c>
      <c r="C11260" s="89" t="s">
        <v>47</v>
      </c>
      <c r="D11260" s="90">
        <v>44861</v>
      </c>
      <c r="AC11260" s="89">
        <v>750</v>
      </c>
      <c r="AI11260" s="89">
        <v>820</v>
      </c>
    </row>
    <row r="11261" spans="1:35" s="89" customFormat="1" x14ac:dyDescent="0.45">
      <c r="A11261" s="89" t="s">
        <v>85</v>
      </c>
      <c r="B11261" s="89" t="s">
        <v>0</v>
      </c>
      <c r="C11261" s="89" t="s">
        <v>47</v>
      </c>
      <c r="D11261" s="90">
        <v>44862</v>
      </c>
      <c r="AC11261" s="89">
        <v>750</v>
      </c>
      <c r="AI11261" s="89">
        <v>820</v>
      </c>
    </row>
    <row r="11262" spans="1:35" s="89" customFormat="1" x14ac:dyDescent="0.45">
      <c r="A11262" s="89" t="s">
        <v>85</v>
      </c>
      <c r="B11262" s="89" t="s">
        <v>0</v>
      </c>
      <c r="C11262" s="89" t="s">
        <v>47</v>
      </c>
      <c r="D11262" s="90">
        <v>44863</v>
      </c>
      <c r="AC11262" s="89">
        <v>750</v>
      </c>
      <c r="AI11262" s="89">
        <v>820</v>
      </c>
    </row>
    <row r="11263" spans="1:35" s="89" customFormat="1" x14ac:dyDescent="0.45">
      <c r="A11263" s="89" t="s">
        <v>85</v>
      </c>
      <c r="B11263" s="89" t="s">
        <v>0</v>
      </c>
      <c r="C11263" s="89" t="s">
        <v>47</v>
      </c>
      <c r="D11263" s="90">
        <v>44864</v>
      </c>
      <c r="AC11263" s="89">
        <v>750</v>
      </c>
      <c r="AI11263" s="89">
        <v>820</v>
      </c>
    </row>
    <row r="11264" spans="1:35" s="89" customFormat="1" x14ac:dyDescent="0.45">
      <c r="A11264" s="89" t="s">
        <v>85</v>
      </c>
      <c r="B11264" s="89" t="s">
        <v>0</v>
      </c>
      <c r="C11264" s="89" t="s">
        <v>47</v>
      </c>
      <c r="D11264" s="90">
        <v>44865</v>
      </c>
      <c r="AC11264" s="89">
        <v>750</v>
      </c>
      <c r="AI11264" s="89">
        <v>820</v>
      </c>
    </row>
    <row r="11265" spans="1:35" s="89" customFormat="1" x14ac:dyDescent="0.45">
      <c r="A11265" s="89" t="s">
        <v>85</v>
      </c>
      <c r="B11265" s="89" t="s">
        <v>0</v>
      </c>
      <c r="C11265" s="89" t="s">
        <v>47</v>
      </c>
      <c r="D11265" s="90">
        <v>44866</v>
      </c>
      <c r="AC11265" s="89">
        <v>750</v>
      </c>
      <c r="AI11265" s="89">
        <v>820</v>
      </c>
    </row>
    <row r="11266" spans="1:35" s="89" customFormat="1" x14ac:dyDescent="0.45">
      <c r="A11266" s="89" t="s">
        <v>85</v>
      </c>
      <c r="B11266" s="89" t="s">
        <v>0</v>
      </c>
      <c r="C11266" s="89" t="s">
        <v>47</v>
      </c>
      <c r="D11266" s="90">
        <v>44867</v>
      </c>
      <c r="AC11266" s="89">
        <v>750</v>
      </c>
      <c r="AI11266" s="89">
        <v>820</v>
      </c>
    </row>
    <row r="11267" spans="1:35" s="89" customFormat="1" x14ac:dyDescent="0.45">
      <c r="A11267" s="89" t="s">
        <v>85</v>
      </c>
      <c r="B11267" s="89" t="s">
        <v>0</v>
      </c>
      <c r="C11267" s="89" t="s">
        <v>47</v>
      </c>
      <c r="D11267" s="90">
        <v>44868</v>
      </c>
      <c r="AC11267" s="89">
        <v>750</v>
      </c>
      <c r="AI11267" s="89">
        <v>820</v>
      </c>
    </row>
    <row r="11268" spans="1:35" s="89" customFormat="1" x14ac:dyDescent="0.45">
      <c r="A11268" s="89" t="s">
        <v>85</v>
      </c>
      <c r="B11268" s="89" t="s">
        <v>0</v>
      </c>
      <c r="C11268" s="89" t="s">
        <v>47</v>
      </c>
      <c r="D11268" s="90">
        <v>44869</v>
      </c>
      <c r="AC11268" s="89">
        <v>750</v>
      </c>
      <c r="AI11268" s="89">
        <v>820</v>
      </c>
    </row>
    <row r="11269" spans="1:35" s="89" customFormat="1" x14ac:dyDescent="0.45">
      <c r="A11269" s="89" t="s">
        <v>85</v>
      </c>
      <c r="B11269" s="89" t="s">
        <v>0</v>
      </c>
      <c r="C11269" s="89" t="s">
        <v>47</v>
      </c>
      <c r="D11269" s="90">
        <v>44870</v>
      </c>
      <c r="AC11269" s="89">
        <v>750</v>
      </c>
      <c r="AI11269" s="89">
        <v>820</v>
      </c>
    </row>
    <row r="11270" spans="1:35" s="89" customFormat="1" x14ac:dyDescent="0.45">
      <c r="A11270" s="89" t="s">
        <v>85</v>
      </c>
      <c r="B11270" s="89" t="s">
        <v>0</v>
      </c>
      <c r="C11270" s="89" t="s">
        <v>47</v>
      </c>
      <c r="D11270" s="90">
        <v>44871</v>
      </c>
      <c r="AC11270" s="89">
        <v>750</v>
      </c>
      <c r="AI11270" s="89">
        <v>820</v>
      </c>
    </row>
    <row r="11271" spans="1:35" s="89" customFormat="1" x14ac:dyDescent="0.45">
      <c r="A11271" s="89" t="s">
        <v>85</v>
      </c>
      <c r="B11271" s="89" t="s">
        <v>0</v>
      </c>
      <c r="C11271" s="89" t="s">
        <v>47</v>
      </c>
      <c r="D11271" s="90">
        <v>44872</v>
      </c>
      <c r="AC11271" s="89">
        <v>750</v>
      </c>
      <c r="AI11271" s="89">
        <v>820</v>
      </c>
    </row>
    <row r="11272" spans="1:35" s="89" customFormat="1" x14ac:dyDescent="0.45">
      <c r="A11272" s="89" t="s">
        <v>85</v>
      </c>
      <c r="B11272" s="89" t="s">
        <v>0</v>
      </c>
      <c r="C11272" s="89" t="s">
        <v>47</v>
      </c>
      <c r="D11272" s="90">
        <v>44873</v>
      </c>
      <c r="AC11272" s="89">
        <v>750</v>
      </c>
      <c r="AI11272" s="89">
        <v>820</v>
      </c>
    </row>
    <row r="11273" spans="1:35" s="89" customFormat="1" x14ac:dyDescent="0.45">
      <c r="A11273" s="89" t="s">
        <v>85</v>
      </c>
      <c r="B11273" s="89" t="s">
        <v>0</v>
      </c>
      <c r="C11273" s="89" t="s">
        <v>47</v>
      </c>
      <c r="D11273" s="90">
        <v>44874</v>
      </c>
      <c r="AC11273" s="89">
        <v>750</v>
      </c>
      <c r="AI11273" s="89">
        <v>820</v>
      </c>
    </row>
    <row r="11274" spans="1:35" s="89" customFormat="1" x14ac:dyDescent="0.45">
      <c r="A11274" s="89" t="s">
        <v>85</v>
      </c>
      <c r="B11274" s="89" t="s">
        <v>0</v>
      </c>
      <c r="C11274" s="89" t="s">
        <v>47</v>
      </c>
      <c r="D11274" s="90">
        <v>44875</v>
      </c>
      <c r="AC11274" s="89">
        <v>750</v>
      </c>
      <c r="AI11274" s="89">
        <v>820</v>
      </c>
    </row>
    <row r="11275" spans="1:35" s="89" customFormat="1" x14ac:dyDescent="0.45">
      <c r="A11275" s="89" t="s">
        <v>85</v>
      </c>
      <c r="B11275" s="89" t="s">
        <v>0</v>
      </c>
      <c r="C11275" s="89" t="s">
        <v>47</v>
      </c>
      <c r="D11275" s="90">
        <v>44876</v>
      </c>
      <c r="AC11275" s="89">
        <v>750</v>
      </c>
      <c r="AI11275" s="89">
        <v>820</v>
      </c>
    </row>
    <row r="11276" spans="1:35" s="89" customFormat="1" x14ac:dyDescent="0.45">
      <c r="A11276" s="89" t="s">
        <v>85</v>
      </c>
      <c r="B11276" s="89" t="s">
        <v>0</v>
      </c>
      <c r="C11276" s="89" t="s">
        <v>47</v>
      </c>
      <c r="D11276" s="90">
        <v>44877</v>
      </c>
      <c r="AC11276" s="89">
        <v>750</v>
      </c>
      <c r="AI11276" s="89">
        <v>820</v>
      </c>
    </row>
    <row r="11277" spans="1:35" s="89" customFormat="1" x14ac:dyDescent="0.45">
      <c r="A11277" s="89" t="s">
        <v>85</v>
      </c>
      <c r="B11277" s="89" t="s">
        <v>0</v>
      </c>
      <c r="C11277" s="89" t="s">
        <v>47</v>
      </c>
      <c r="D11277" s="90">
        <v>44878</v>
      </c>
      <c r="AC11277" s="89">
        <v>750</v>
      </c>
      <c r="AI11277" s="89">
        <v>820</v>
      </c>
    </row>
    <row r="11278" spans="1:35" s="89" customFormat="1" x14ac:dyDescent="0.45">
      <c r="A11278" s="89" t="s">
        <v>85</v>
      </c>
      <c r="B11278" s="89" t="s">
        <v>0</v>
      </c>
      <c r="C11278" s="89" t="s">
        <v>47</v>
      </c>
      <c r="D11278" s="90">
        <v>44879</v>
      </c>
      <c r="AC11278" s="89">
        <v>750</v>
      </c>
      <c r="AI11278" s="89">
        <v>820</v>
      </c>
    </row>
    <row r="11279" spans="1:35" s="89" customFormat="1" x14ac:dyDescent="0.45">
      <c r="A11279" s="89" t="s">
        <v>85</v>
      </c>
      <c r="B11279" s="89" t="s">
        <v>0</v>
      </c>
      <c r="C11279" s="89" t="s">
        <v>47</v>
      </c>
      <c r="D11279" s="90">
        <v>44880</v>
      </c>
      <c r="AC11279" s="89">
        <v>750</v>
      </c>
      <c r="AI11279" s="89">
        <v>820</v>
      </c>
    </row>
    <row r="11280" spans="1:35" s="89" customFormat="1" x14ac:dyDescent="0.45">
      <c r="A11280" s="89" t="s">
        <v>85</v>
      </c>
      <c r="B11280" s="89" t="s">
        <v>0</v>
      </c>
      <c r="C11280" s="89" t="s">
        <v>47</v>
      </c>
      <c r="D11280" s="90">
        <v>44881</v>
      </c>
      <c r="AC11280" s="89">
        <v>750</v>
      </c>
      <c r="AI11280" s="89">
        <v>820</v>
      </c>
    </row>
    <row r="11281" spans="1:35" s="89" customFormat="1" x14ac:dyDescent="0.45">
      <c r="A11281" s="89" t="s">
        <v>85</v>
      </c>
      <c r="B11281" s="89" t="s">
        <v>0</v>
      </c>
      <c r="C11281" s="89" t="s">
        <v>47</v>
      </c>
      <c r="D11281" s="90">
        <v>44882</v>
      </c>
      <c r="AC11281" s="89">
        <v>750</v>
      </c>
      <c r="AI11281" s="89">
        <v>820</v>
      </c>
    </row>
    <row r="11282" spans="1:35" s="89" customFormat="1" x14ac:dyDescent="0.45">
      <c r="A11282" s="89" t="s">
        <v>85</v>
      </c>
      <c r="B11282" s="89" t="s">
        <v>0</v>
      </c>
      <c r="C11282" s="89" t="s">
        <v>47</v>
      </c>
      <c r="D11282" s="90">
        <v>44883</v>
      </c>
      <c r="AC11282" s="89">
        <v>750</v>
      </c>
      <c r="AI11282" s="89">
        <v>820</v>
      </c>
    </row>
    <row r="11283" spans="1:35" s="89" customFormat="1" x14ac:dyDescent="0.45">
      <c r="A11283" s="89" t="s">
        <v>85</v>
      </c>
      <c r="B11283" s="89" t="s">
        <v>0</v>
      </c>
      <c r="C11283" s="89" t="s">
        <v>47</v>
      </c>
      <c r="D11283" s="90">
        <v>44884</v>
      </c>
      <c r="AC11283" s="89">
        <v>750</v>
      </c>
      <c r="AI11283" s="89">
        <v>820</v>
      </c>
    </row>
    <row r="11284" spans="1:35" s="89" customFormat="1" x14ac:dyDescent="0.45">
      <c r="A11284" s="89" t="s">
        <v>85</v>
      </c>
      <c r="B11284" s="89" t="s">
        <v>0</v>
      </c>
      <c r="C11284" s="89" t="s">
        <v>47</v>
      </c>
      <c r="D11284" s="90">
        <v>44885</v>
      </c>
      <c r="AC11284" s="89">
        <v>750</v>
      </c>
      <c r="AI11284" s="89">
        <v>820</v>
      </c>
    </row>
    <row r="11285" spans="1:35" s="89" customFormat="1" x14ac:dyDescent="0.45">
      <c r="A11285" s="89" t="s">
        <v>85</v>
      </c>
      <c r="B11285" s="89" t="s">
        <v>0</v>
      </c>
      <c r="C11285" s="89" t="s">
        <v>47</v>
      </c>
      <c r="D11285" s="90">
        <v>44886</v>
      </c>
      <c r="AC11285" s="89">
        <v>750</v>
      </c>
      <c r="AI11285" s="89">
        <v>820</v>
      </c>
    </row>
    <row r="11286" spans="1:35" s="89" customFormat="1" x14ac:dyDescent="0.45">
      <c r="A11286" s="89" t="s">
        <v>85</v>
      </c>
      <c r="B11286" s="89" t="s">
        <v>0</v>
      </c>
      <c r="C11286" s="89" t="s">
        <v>47</v>
      </c>
      <c r="D11286" s="90">
        <v>44887</v>
      </c>
      <c r="AC11286" s="89">
        <v>750</v>
      </c>
      <c r="AI11286" s="89">
        <v>820</v>
      </c>
    </row>
    <row r="11287" spans="1:35" s="89" customFormat="1" x14ac:dyDescent="0.45">
      <c r="A11287" s="89" t="s">
        <v>85</v>
      </c>
      <c r="B11287" s="89" t="s">
        <v>0</v>
      </c>
      <c r="C11287" s="89" t="s">
        <v>47</v>
      </c>
      <c r="D11287" s="90">
        <v>44888</v>
      </c>
      <c r="AC11287" s="89">
        <v>750</v>
      </c>
      <c r="AI11287" s="89">
        <v>820</v>
      </c>
    </row>
    <row r="11288" spans="1:35" s="89" customFormat="1" x14ac:dyDescent="0.45">
      <c r="A11288" s="89" t="s">
        <v>85</v>
      </c>
      <c r="B11288" s="89" t="s">
        <v>0</v>
      </c>
      <c r="C11288" s="89" t="s">
        <v>47</v>
      </c>
      <c r="D11288" s="90">
        <v>44889</v>
      </c>
      <c r="AC11288" s="89">
        <v>750</v>
      </c>
      <c r="AI11288" s="89">
        <v>820</v>
      </c>
    </row>
    <row r="11289" spans="1:35" s="89" customFormat="1" x14ac:dyDescent="0.45">
      <c r="A11289" s="89" t="s">
        <v>85</v>
      </c>
      <c r="B11289" s="89" t="s">
        <v>0</v>
      </c>
      <c r="C11289" s="89" t="s">
        <v>47</v>
      </c>
      <c r="D11289" s="90">
        <v>44890</v>
      </c>
      <c r="AC11289" s="89">
        <v>750</v>
      </c>
      <c r="AI11289" s="89">
        <v>820</v>
      </c>
    </row>
    <row r="11290" spans="1:35" s="89" customFormat="1" x14ac:dyDescent="0.45">
      <c r="A11290" s="89" t="s">
        <v>85</v>
      </c>
      <c r="B11290" s="89" t="s">
        <v>0</v>
      </c>
      <c r="C11290" s="89" t="s">
        <v>47</v>
      </c>
      <c r="D11290" s="90">
        <v>44891</v>
      </c>
      <c r="AC11290" s="89">
        <v>750</v>
      </c>
      <c r="AI11290" s="89">
        <v>820</v>
      </c>
    </row>
    <row r="11291" spans="1:35" s="89" customFormat="1" x14ac:dyDescent="0.45">
      <c r="A11291" s="89" t="s">
        <v>85</v>
      </c>
      <c r="B11291" s="89" t="s">
        <v>0</v>
      </c>
      <c r="C11291" s="89" t="s">
        <v>47</v>
      </c>
      <c r="D11291" s="90">
        <v>44892</v>
      </c>
      <c r="AC11291" s="89">
        <v>750</v>
      </c>
      <c r="AI11291" s="89">
        <v>820</v>
      </c>
    </row>
    <row r="11292" spans="1:35" s="89" customFormat="1" x14ac:dyDescent="0.45">
      <c r="A11292" s="89" t="s">
        <v>85</v>
      </c>
      <c r="B11292" s="89" t="s">
        <v>0</v>
      </c>
      <c r="C11292" s="89" t="s">
        <v>47</v>
      </c>
      <c r="D11292" s="90">
        <v>44893</v>
      </c>
      <c r="AC11292" s="89">
        <v>750</v>
      </c>
      <c r="AI11292" s="89">
        <v>820</v>
      </c>
    </row>
    <row r="11293" spans="1:35" s="89" customFormat="1" x14ac:dyDescent="0.45">
      <c r="A11293" s="89" t="s">
        <v>85</v>
      </c>
      <c r="B11293" s="89" t="s">
        <v>0</v>
      </c>
      <c r="C11293" s="89" t="s">
        <v>47</v>
      </c>
      <c r="D11293" s="90">
        <v>44894</v>
      </c>
      <c r="AC11293" s="89">
        <v>750</v>
      </c>
      <c r="AI11293" s="89">
        <v>820</v>
      </c>
    </row>
    <row r="11294" spans="1:35" s="89" customFormat="1" x14ac:dyDescent="0.45">
      <c r="A11294" s="89" t="s">
        <v>85</v>
      </c>
      <c r="B11294" s="89" t="s">
        <v>0</v>
      </c>
      <c r="C11294" s="89" t="s">
        <v>47</v>
      </c>
      <c r="D11294" s="90">
        <v>44895</v>
      </c>
      <c r="AC11294" s="89">
        <v>750</v>
      </c>
      <c r="AI11294" s="89">
        <v>820</v>
      </c>
    </row>
    <row r="11295" spans="1:35" s="89" customFormat="1" x14ac:dyDescent="0.45">
      <c r="A11295" s="89" t="s">
        <v>85</v>
      </c>
      <c r="B11295" s="89" t="s">
        <v>0</v>
      </c>
      <c r="C11295" s="89" t="s">
        <v>47</v>
      </c>
      <c r="D11295" s="90">
        <v>44896</v>
      </c>
      <c r="AC11295" s="89">
        <v>750</v>
      </c>
      <c r="AI11295" s="89">
        <v>820</v>
      </c>
    </row>
    <row r="11296" spans="1:35" s="89" customFormat="1" x14ac:dyDescent="0.45">
      <c r="A11296" s="89" t="s">
        <v>85</v>
      </c>
      <c r="B11296" s="89" t="s">
        <v>0</v>
      </c>
      <c r="C11296" s="89" t="s">
        <v>47</v>
      </c>
      <c r="D11296" s="90">
        <v>44897</v>
      </c>
      <c r="AC11296" s="89">
        <v>750</v>
      </c>
      <c r="AI11296" s="89">
        <v>820</v>
      </c>
    </row>
    <row r="11297" spans="1:35" s="89" customFormat="1" x14ac:dyDescent="0.45">
      <c r="A11297" s="89" t="s">
        <v>85</v>
      </c>
      <c r="B11297" s="89" t="s">
        <v>0</v>
      </c>
      <c r="C11297" s="89" t="s">
        <v>47</v>
      </c>
      <c r="D11297" s="90">
        <v>44898</v>
      </c>
      <c r="AC11297" s="89">
        <v>750</v>
      </c>
      <c r="AI11297" s="89">
        <v>820</v>
      </c>
    </row>
    <row r="11298" spans="1:35" s="89" customFormat="1" x14ac:dyDescent="0.45">
      <c r="A11298" s="89" t="s">
        <v>85</v>
      </c>
      <c r="B11298" s="89" t="s">
        <v>0</v>
      </c>
      <c r="C11298" s="89" t="s">
        <v>47</v>
      </c>
      <c r="D11298" s="90">
        <v>44899</v>
      </c>
      <c r="AC11298" s="89">
        <v>750</v>
      </c>
      <c r="AI11298" s="89">
        <v>820</v>
      </c>
    </row>
    <row r="11299" spans="1:35" s="89" customFormat="1" x14ac:dyDescent="0.45">
      <c r="A11299" s="89" t="s">
        <v>85</v>
      </c>
      <c r="B11299" s="89" t="s">
        <v>0</v>
      </c>
      <c r="C11299" s="89" t="s">
        <v>47</v>
      </c>
      <c r="D11299" s="90">
        <v>44900</v>
      </c>
      <c r="AC11299" s="89">
        <v>750</v>
      </c>
      <c r="AI11299" s="89">
        <v>820</v>
      </c>
    </row>
    <row r="11300" spans="1:35" s="89" customFormat="1" x14ac:dyDescent="0.45">
      <c r="A11300" s="89" t="s">
        <v>85</v>
      </c>
      <c r="B11300" s="89" t="s">
        <v>0</v>
      </c>
      <c r="C11300" s="89" t="s">
        <v>47</v>
      </c>
      <c r="D11300" s="90">
        <v>44901</v>
      </c>
      <c r="AC11300" s="89">
        <v>750</v>
      </c>
      <c r="AI11300" s="89">
        <v>820</v>
      </c>
    </row>
    <row r="11301" spans="1:35" s="89" customFormat="1" x14ac:dyDescent="0.45">
      <c r="A11301" s="89" t="s">
        <v>85</v>
      </c>
      <c r="B11301" s="89" t="s">
        <v>0</v>
      </c>
      <c r="C11301" s="89" t="s">
        <v>47</v>
      </c>
      <c r="D11301" s="90">
        <v>44902</v>
      </c>
      <c r="AC11301" s="89">
        <v>750</v>
      </c>
      <c r="AI11301" s="89">
        <v>820</v>
      </c>
    </row>
    <row r="11302" spans="1:35" s="89" customFormat="1" x14ac:dyDescent="0.45">
      <c r="A11302" s="89" t="s">
        <v>85</v>
      </c>
      <c r="B11302" s="89" t="s">
        <v>0</v>
      </c>
      <c r="C11302" s="89" t="s">
        <v>47</v>
      </c>
      <c r="D11302" s="90">
        <v>44903</v>
      </c>
      <c r="AC11302" s="89">
        <v>750</v>
      </c>
      <c r="AI11302" s="89">
        <v>820</v>
      </c>
    </row>
    <row r="11303" spans="1:35" s="89" customFormat="1" x14ac:dyDescent="0.45">
      <c r="A11303" s="89" t="s">
        <v>85</v>
      </c>
      <c r="B11303" s="89" t="s">
        <v>0</v>
      </c>
      <c r="C11303" s="89" t="s">
        <v>47</v>
      </c>
      <c r="D11303" s="90">
        <v>44904</v>
      </c>
      <c r="AC11303" s="89">
        <v>750</v>
      </c>
      <c r="AI11303" s="89">
        <v>820</v>
      </c>
    </row>
    <row r="11304" spans="1:35" s="89" customFormat="1" x14ac:dyDescent="0.45">
      <c r="A11304" s="89" t="s">
        <v>85</v>
      </c>
      <c r="B11304" s="89" t="s">
        <v>0</v>
      </c>
      <c r="C11304" s="89" t="s">
        <v>47</v>
      </c>
      <c r="D11304" s="90">
        <v>44905</v>
      </c>
      <c r="AC11304" s="89">
        <v>750</v>
      </c>
      <c r="AI11304" s="89">
        <v>820</v>
      </c>
    </row>
    <row r="11305" spans="1:35" s="89" customFormat="1" x14ac:dyDescent="0.45">
      <c r="A11305" s="89" t="s">
        <v>85</v>
      </c>
      <c r="B11305" s="89" t="s">
        <v>0</v>
      </c>
      <c r="C11305" s="89" t="s">
        <v>47</v>
      </c>
      <c r="D11305" s="90">
        <v>44906</v>
      </c>
      <c r="AC11305" s="89">
        <v>750</v>
      </c>
      <c r="AI11305" s="89">
        <v>820</v>
      </c>
    </row>
    <row r="11306" spans="1:35" s="89" customFormat="1" x14ac:dyDescent="0.45">
      <c r="A11306" s="89" t="s">
        <v>85</v>
      </c>
      <c r="B11306" s="89" t="s">
        <v>0</v>
      </c>
      <c r="C11306" s="89" t="s">
        <v>47</v>
      </c>
      <c r="D11306" s="90">
        <v>44907</v>
      </c>
      <c r="AC11306" s="89">
        <v>750</v>
      </c>
      <c r="AI11306" s="89">
        <v>820</v>
      </c>
    </row>
    <row r="11307" spans="1:35" s="89" customFormat="1" x14ac:dyDescent="0.45">
      <c r="A11307" s="89" t="s">
        <v>85</v>
      </c>
      <c r="B11307" s="89" t="s">
        <v>0</v>
      </c>
      <c r="C11307" s="89" t="s">
        <v>47</v>
      </c>
      <c r="D11307" s="90">
        <v>44908</v>
      </c>
      <c r="AC11307" s="89">
        <v>750</v>
      </c>
      <c r="AI11307" s="89">
        <v>820</v>
      </c>
    </row>
    <row r="11308" spans="1:35" s="89" customFormat="1" x14ac:dyDescent="0.45">
      <c r="A11308" s="89" t="s">
        <v>85</v>
      </c>
      <c r="B11308" s="89" t="s">
        <v>0</v>
      </c>
      <c r="C11308" s="89" t="s">
        <v>47</v>
      </c>
      <c r="D11308" s="90">
        <v>44909</v>
      </c>
      <c r="AC11308" s="89">
        <v>750</v>
      </c>
      <c r="AI11308" s="89">
        <v>820</v>
      </c>
    </row>
    <row r="11309" spans="1:35" s="89" customFormat="1" x14ac:dyDescent="0.45">
      <c r="A11309" s="89" t="s">
        <v>85</v>
      </c>
      <c r="B11309" s="89" t="s">
        <v>0</v>
      </c>
      <c r="C11309" s="89" t="s">
        <v>47</v>
      </c>
      <c r="D11309" s="90">
        <v>44910</v>
      </c>
      <c r="AC11309" s="89">
        <v>750</v>
      </c>
      <c r="AI11309" s="89">
        <v>820</v>
      </c>
    </row>
    <row r="11310" spans="1:35" s="89" customFormat="1" x14ac:dyDescent="0.45">
      <c r="A11310" s="89" t="s">
        <v>85</v>
      </c>
      <c r="B11310" s="89" t="s">
        <v>0</v>
      </c>
      <c r="C11310" s="89" t="s">
        <v>47</v>
      </c>
      <c r="D11310" s="90">
        <v>44911</v>
      </c>
      <c r="AC11310" s="89">
        <v>750</v>
      </c>
      <c r="AI11310" s="89">
        <v>820</v>
      </c>
    </row>
    <row r="11311" spans="1:35" s="89" customFormat="1" x14ac:dyDescent="0.45">
      <c r="A11311" s="89" t="s">
        <v>85</v>
      </c>
      <c r="B11311" s="89" t="s">
        <v>0</v>
      </c>
      <c r="C11311" s="89" t="s">
        <v>47</v>
      </c>
      <c r="D11311" s="90">
        <v>44912</v>
      </c>
      <c r="AC11311" s="89">
        <v>750</v>
      </c>
      <c r="AI11311" s="89">
        <v>820</v>
      </c>
    </row>
    <row r="11312" spans="1:35" s="89" customFormat="1" x14ac:dyDescent="0.45">
      <c r="A11312" s="89" t="s">
        <v>85</v>
      </c>
      <c r="B11312" s="89" t="s">
        <v>0</v>
      </c>
      <c r="C11312" s="89" t="s">
        <v>47</v>
      </c>
      <c r="D11312" s="90">
        <v>44913</v>
      </c>
      <c r="AC11312" s="89">
        <v>750</v>
      </c>
      <c r="AI11312" s="89">
        <v>820</v>
      </c>
    </row>
    <row r="11313" spans="1:35" s="89" customFormat="1" x14ac:dyDescent="0.45">
      <c r="A11313" s="89" t="s">
        <v>85</v>
      </c>
      <c r="B11313" s="89" t="s">
        <v>0</v>
      </c>
      <c r="C11313" s="89" t="s">
        <v>47</v>
      </c>
      <c r="D11313" s="90">
        <v>44914</v>
      </c>
      <c r="AC11313" s="89">
        <v>750</v>
      </c>
      <c r="AI11313" s="89">
        <v>820</v>
      </c>
    </row>
    <row r="11314" spans="1:35" s="89" customFormat="1" x14ac:dyDescent="0.45">
      <c r="A11314" s="89" t="s">
        <v>85</v>
      </c>
      <c r="B11314" s="89" t="s">
        <v>0</v>
      </c>
      <c r="C11314" s="89" t="s">
        <v>47</v>
      </c>
      <c r="D11314" s="90">
        <v>44915</v>
      </c>
      <c r="AC11314" s="89">
        <v>750</v>
      </c>
      <c r="AI11314" s="89">
        <v>820</v>
      </c>
    </row>
    <row r="11315" spans="1:35" s="89" customFormat="1" x14ac:dyDescent="0.45">
      <c r="A11315" s="89" t="s">
        <v>85</v>
      </c>
      <c r="B11315" s="89" t="s">
        <v>0</v>
      </c>
      <c r="C11315" s="89" t="s">
        <v>47</v>
      </c>
      <c r="D11315" s="90">
        <v>44916</v>
      </c>
      <c r="AC11315" s="89">
        <v>750</v>
      </c>
      <c r="AI11315" s="89">
        <v>820</v>
      </c>
    </row>
    <row r="11316" spans="1:35" s="89" customFormat="1" x14ac:dyDescent="0.45">
      <c r="A11316" s="89" t="s">
        <v>85</v>
      </c>
      <c r="B11316" s="89" t="s">
        <v>0</v>
      </c>
      <c r="C11316" s="89" t="s">
        <v>47</v>
      </c>
      <c r="D11316" s="90">
        <v>44917</v>
      </c>
      <c r="AC11316" s="89">
        <v>750</v>
      </c>
      <c r="AI11316" s="89">
        <v>820</v>
      </c>
    </row>
    <row r="11317" spans="1:35" s="89" customFormat="1" x14ac:dyDescent="0.45">
      <c r="A11317" s="89" t="s">
        <v>85</v>
      </c>
      <c r="B11317" s="89" t="s">
        <v>0</v>
      </c>
      <c r="C11317" s="89" t="s">
        <v>47</v>
      </c>
      <c r="D11317" s="90">
        <v>44918</v>
      </c>
      <c r="AC11317" s="89">
        <v>750</v>
      </c>
      <c r="AI11317" s="89">
        <v>820</v>
      </c>
    </row>
    <row r="11318" spans="1:35" s="89" customFormat="1" x14ac:dyDescent="0.45">
      <c r="A11318" s="89" t="s">
        <v>85</v>
      </c>
      <c r="B11318" s="89" t="s">
        <v>0</v>
      </c>
      <c r="C11318" s="89" t="s">
        <v>47</v>
      </c>
      <c r="D11318" s="90">
        <v>44919</v>
      </c>
      <c r="AC11318" s="89">
        <v>750</v>
      </c>
      <c r="AI11318" s="89">
        <v>820</v>
      </c>
    </row>
    <row r="11319" spans="1:35" s="89" customFormat="1" x14ac:dyDescent="0.45">
      <c r="A11319" s="89" t="s">
        <v>85</v>
      </c>
      <c r="B11319" s="89" t="s">
        <v>0</v>
      </c>
      <c r="C11319" s="89" t="s">
        <v>47</v>
      </c>
      <c r="D11319" s="90">
        <v>44920</v>
      </c>
      <c r="AC11319" s="89">
        <v>750</v>
      </c>
      <c r="AI11319" s="89">
        <v>820</v>
      </c>
    </row>
    <row r="11320" spans="1:35" s="89" customFormat="1" x14ac:dyDescent="0.45">
      <c r="A11320" s="89" t="s">
        <v>85</v>
      </c>
      <c r="B11320" s="89" t="s">
        <v>0</v>
      </c>
      <c r="C11320" s="89" t="s">
        <v>47</v>
      </c>
      <c r="D11320" s="90">
        <v>44921</v>
      </c>
      <c r="AC11320" s="89">
        <v>750</v>
      </c>
      <c r="AI11320" s="89">
        <v>820</v>
      </c>
    </row>
    <row r="11321" spans="1:35" s="89" customFormat="1" x14ac:dyDescent="0.45">
      <c r="A11321" s="89" t="s">
        <v>85</v>
      </c>
      <c r="B11321" s="89" t="s">
        <v>0</v>
      </c>
      <c r="C11321" s="89" t="s">
        <v>47</v>
      </c>
      <c r="D11321" s="90">
        <v>44922</v>
      </c>
      <c r="AC11321" s="89">
        <v>750</v>
      </c>
      <c r="AI11321" s="89">
        <v>820</v>
      </c>
    </row>
    <row r="11322" spans="1:35" s="89" customFormat="1" x14ac:dyDescent="0.45">
      <c r="A11322" s="89" t="s">
        <v>85</v>
      </c>
      <c r="B11322" s="89" t="s">
        <v>0</v>
      </c>
      <c r="C11322" s="89" t="s">
        <v>47</v>
      </c>
      <c r="D11322" s="90">
        <v>44923</v>
      </c>
      <c r="AC11322" s="89">
        <v>750</v>
      </c>
      <c r="AI11322" s="89">
        <v>820</v>
      </c>
    </row>
    <row r="11323" spans="1:35" s="89" customFormat="1" x14ac:dyDescent="0.45">
      <c r="A11323" s="89" t="s">
        <v>85</v>
      </c>
      <c r="B11323" s="89" t="s">
        <v>0</v>
      </c>
      <c r="C11323" s="89" t="s">
        <v>47</v>
      </c>
      <c r="D11323" s="90">
        <v>44924</v>
      </c>
      <c r="AC11323" s="89">
        <v>750</v>
      </c>
      <c r="AI11323" s="89">
        <v>820</v>
      </c>
    </row>
    <row r="11324" spans="1:35" s="89" customFormat="1" x14ac:dyDescent="0.45">
      <c r="A11324" s="89" t="s">
        <v>85</v>
      </c>
      <c r="B11324" s="89" t="s">
        <v>0</v>
      </c>
      <c r="C11324" s="89" t="s">
        <v>47</v>
      </c>
      <c r="D11324" s="90">
        <v>44925</v>
      </c>
      <c r="AC11324" s="89">
        <v>750</v>
      </c>
      <c r="AI11324" s="89">
        <v>820</v>
      </c>
    </row>
    <row r="11325" spans="1:35" s="89" customFormat="1" x14ac:dyDescent="0.45">
      <c r="A11325" s="89" t="s">
        <v>85</v>
      </c>
      <c r="B11325" s="89" t="s">
        <v>0</v>
      </c>
      <c r="C11325" s="89" t="s">
        <v>47</v>
      </c>
      <c r="D11325" s="90">
        <v>44926</v>
      </c>
      <c r="AC11325" s="89">
        <v>750</v>
      </c>
      <c r="AI11325" s="89">
        <v>820</v>
      </c>
    </row>
    <row r="11326" spans="1:35" s="89" customFormat="1" x14ac:dyDescent="0.45">
      <c r="A11326" s="89" t="s">
        <v>174</v>
      </c>
      <c r="B11326" s="89" t="s">
        <v>175</v>
      </c>
      <c r="C11326" s="89" t="s">
        <v>47</v>
      </c>
      <c r="D11326" s="90">
        <v>44562</v>
      </c>
      <c r="AC11326" s="89">
        <v>2839.0416110000001</v>
      </c>
      <c r="AI11326" s="89">
        <v>3900.2088549999999</v>
      </c>
    </row>
    <row r="11327" spans="1:35" s="89" customFormat="1" x14ac:dyDescent="0.45">
      <c r="A11327" s="89" t="s">
        <v>174</v>
      </c>
      <c r="B11327" s="89" t="s">
        <v>175</v>
      </c>
      <c r="C11327" s="89" t="s">
        <v>47</v>
      </c>
      <c r="D11327" s="90">
        <v>44563</v>
      </c>
      <c r="AC11327" s="89">
        <v>2839.0416110000001</v>
      </c>
      <c r="AI11327" s="89">
        <v>3900.2088549999999</v>
      </c>
    </row>
    <row r="11328" spans="1:35" s="89" customFormat="1" x14ac:dyDescent="0.45">
      <c r="A11328" s="89" t="s">
        <v>174</v>
      </c>
      <c r="B11328" s="89" t="s">
        <v>175</v>
      </c>
      <c r="C11328" s="89" t="s">
        <v>47</v>
      </c>
      <c r="D11328" s="90">
        <v>44564</v>
      </c>
      <c r="AC11328" s="89">
        <v>2839.0416110000001</v>
      </c>
      <c r="AI11328" s="89">
        <v>3900.2088549999999</v>
      </c>
    </row>
    <row r="11329" spans="1:35" s="89" customFormat="1" x14ac:dyDescent="0.45">
      <c r="A11329" s="89" t="s">
        <v>174</v>
      </c>
      <c r="B11329" s="89" t="s">
        <v>175</v>
      </c>
      <c r="C11329" s="89" t="s">
        <v>47</v>
      </c>
      <c r="D11329" s="90">
        <v>44565</v>
      </c>
      <c r="AC11329" s="89">
        <v>2839.0416110000001</v>
      </c>
      <c r="AI11329" s="89">
        <v>3900.2088549999999</v>
      </c>
    </row>
    <row r="11330" spans="1:35" s="89" customFormat="1" x14ac:dyDescent="0.45">
      <c r="A11330" s="89" t="s">
        <v>174</v>
      </c>
      <c r="B11330" s="89" t="s">
        <v>175</v>
      </c>
      <c r="C11330" s="89" t="s">
        <v>47</v>
      </c>
      <c r="D11330" s="90">
        <v>44566</v>
      </c>
      <c r="AC11330" s="89">
        <v>2839.0416110000001</v>
      </c>
      <c r="AI11330" s="89">
        <v>3900.2088549999999</v>
      </c>
    </row>
    <row r="11331" spans="1:35" s="89" customFormat="1" x14ac:dyDescent="0.45">
      <c r="A11331" s="89" t="s">
        <v>174</v>
      </c>
      <c r="B11331" s="89" t="s">
        <v>175</v>
      </c>
      <c r="C11331" s="89" t="s">
        <v>47</v>
      </c>
      <c r="D11331" s="90">
        <v>44567</v>
      </c>
      <c r="AC11331" s="89">
        <v>2839.0416110000001</v>
      </c>
      <c r="AI11331" s="89">
        <v>3900.2088549999999</v>
      </c>
    </row>
    <row r="11332" spans="1:35" s="89" customFormat="1" x14ac:dyDescent="0.45">
      <c r="A11332" s="89" t="s">
        <v>174</v>
      </c>
      <c r="B11332" s="89" t="s">
        <v>175</v>
      </c>
      <c r="C11332" s="89" t="s">
        <v>47</v>
      </c>
      <c r="D11332" s="90">
        <v>44568</v>
      </c>
      <c r="AC11332" s="89">
        <v>2839.0416110000001</v>
      </c>
      <c r="AI11332" s="89">
        <v>3900.2088549999999</v>
      </c>
    </row>
    <row r="11333" spans="1:35" s="89" customFormat="1" x14ac:dyDescent="0.45">
      <c r="A11333" s="89" t="s">
        <v>174</v>
      </c>
      <c r="B11333" s="89" t="s">
        <v>175</v>
      </c>
      <c r="C11333" s="89" t="s">
        <v>47</v>
      </c>
      <c r="D11333" s="90">
        <v>44569</v>
      </c>
      <c r="AC11333" s="89">
        <v>2839.0416110000001</v>
      </c>
      <c r="AI11333" s="89">
        <v>3900.2088549999999</v>
      </c>
    </row>
    <row r="11334" spans="1:35" s="89" customFormat="1" x14ac:dyDescent="0.45">
      <c r="A11334" s="89" t="s">
        <v>174</v>
      </c>
      <c r="B11334" s="89" t="s">
        <v>175</v>
      </c>
      <c r="C11334" s="89" t="s">
        <v>47</v>
      </c>
      <c r="D11334" s="90">
        <v>44570</v>
      </c>
      <c r="AC11334" s="89">
        <v>2839.0416110000001</v>
      </c>
      <c r="AI11334" s="89">
        <v>3900.2088549999999</v>
      </c>
    </row>
    <row r="11335" spans="1:35" s="89" customFormat="1" x14ac:dyDescent="0.45">
      <c r="A11335" s="89" t="s">
        <v>174</v>
      </c>
      <c r="B11335" s="89" t="s">
        <v>175</v>
      </c>
      <c r="C11335" s="89" t="s">
        <v>47</v>
      </c>
      <c r="D11335" s="90">
        <v>44571</v>
      </c>
      <c r="AC11335" s="89">
        <v>2839.0416110000001</v>
      </c>
      <c r="AI11335" s="89">
        <v>3900.2088549999999</v>
      </c>
    </row>
    <row r="11336" spans="1:35" s="89" customFormat="1" x14ac:dyDescent="0.45">
      <c r="A11336" s="89" t="s">
        <v>174</v>
      </c>
      <c r="B11336" s="89" t="s">
        <v>175</v>
      </c>
      <c r="C11336" s="89" t="s">
        <v>47</v>
      </c>
      <c r="D11336" s="90">
        <v>44572</v>
      </c>
      <c r="AC11336" s="89">
        <v>2839.0416110000001</v>
      </c>
      <c r="AI11336" s="89">
        <v>3900.2088549999999</v>
      </c>
    </row>
    <row r="11337" spans="1:35" s="89" customFormat="1" x14ac:dyDescent="0.45">
      <c r="A11337" s="89" t="s">
        <v>174</v>
      </c>
      <c r="B11337" s="89" t="s">
        <v>175</v>
      </c>
      <c r="C11337" s="89" t="s">
        <v>47</v>
      </c>
      <c r="D11337" s="90">
        <v>44573</v>
      </c>
      <c r="AC11337" s="89">
        <v>2839.0416110000001</v>
      </c>
      <c r="AI11337" s="89">
        <v>3900.2088549999999</v>
      </c>
    </row>
    <row r="11338" spans="1:35" s="89" customFormat="1" x14ac:dyDescent="0.45">
      <c r="A11338" s="89" t="s">
        <v>174</v>
      </c>
      <c r="B11338" s="89" t="s">
        <v>175</v>
      </c>
      <c r="C11338" s="89" t="s">
        <v>47</v>
      </c>
      <c r="D11338" s="90">
        <v>44574</v>
      </c>
      <c r="AC11338" s="89">
        <v>2839.0416110000001</v>
      </c>
      <c r="AI11338" s="89">
        <v>3900.2088549999999</v>
      </c>
    </row>
    <row r="11339" spans="1:35" s="89" customFormat="1" x14ac:dyDescent="0.45">
      <c r="A11339" s="89" t="s">
        <v>174</v>
      </c>
      <c r="B11339" s="89" t="s">
        <v>175</v>
      </c>
      <c r="C11339" s="89" t="s">
        <v>47</v>
      </c>
      <c r="D11339" s="90">
        <v>44575</v>
      </c>
      <c r="AC11339" s="89">
        <v>2839.0416110000001</v>
      </c>
      <c r="AI11339" s="89">
        <v>3900.2088549999999</v>
      </c>
    </row>
    <row r="11340" spans="1:35" s="89" customFormat="1" x14ac:dyDescent="0.45">
      <c r="A11340" s="89" t="s">
        <v>174</v>
      </c>
      <c r="B11340" s="89" t="s">
        <v>175</v>
      </c>
      <c r="C11340" s="89" t="s">
        <v>47</v>
      </c>
      <c r="D11340" s="90">
        <v>44576</v>
      </c>
      <c r="AC11340" s="89">
        <v>2839.0416110000001</v>
      </c>
      <c r="AI11340" s="89">
        <v>3900.2088549999999</v>
      </c>
    </row>
    <row r="11341" spans="1:35" s="89" customFormat="1" x14ac:dyDescent="0.45">
      <c r="A11341" s="89" t="s">
        <v>174</v>
      </c>
      <c r="B11341" s="89" t="s">
        <v>175</v>
      </c>
      <c r="C11341" s="89" t="s">
        <v>47</v>
      </c>
      <c r="D11341" s="90">
        <v>44577</v>
      </c>
      <c r="AC11341" s="89">
        <v>2839.0416110000001</v>
      </c>
      <c r="AI11341" s="89">
        <v>3900.2088549999999</v>
      </c>
    </row>
    <row r="11342" spans="1:35" s="89" customFormat="1" x14ac:dyDescent="0.45">
      <c r="A11342" s="89" t="s">
        <v>174</v>
      </c>
      <c r="B11342" s="89" t="s">
        <v>175</v>
      </c>
      <c r="C11342" s="89" t="s">
        <v>47</v>
      </c>
      <c r="D11342" s="90">
        <v>44578</v>
      </c>
      <c r="AC11342" s="89">
        <v>2839.0416110000001</v>
      </c>
      <c r="AI11342" s="89">
        <v>3900.2088549999999</v>
      </c>
    </row>
    <row r="11343" spans="1:35" s="89" customFormat="1" x14ac:dyDescent="0.45">
      <c r="A11343" s="89" t="s">
        <v>174</v>
      </c>
      <c r="B11343" s="89" t="s">
        <v>175</v>
      </c>
      <c r="C11343" s="89" t="s">
        <v>47</v>
      </c>
      <c r="D11343" s="90">
        <v>44579</v>
      </c>
      <c r="AC11343" s="89">
        <v>2839.0416110000001</v>
      </c>
      <c r="AI11343" s="89">
        <v>3900.2088549999999</v>
      </c>
    </row>
    <row r="11344" spans="1:35" s="89" customFormat="1" x14ac:dyDescent="0.45">
      <c r="A11344" s="89" t="s">
        <v>174</v>
      </c>
      <c r="B11344" s="89" t="s">
        <v>175</v>
      </c>
      <c r="C11344" s="89" t="s">
        <v>47</v>
      </c>
      <c r="D11344" s="90">
        <v>44580</v>
      </c>
      <c r="AC11344" s="89">
        <v>2839.0416110000001</v>
      </c>
      <c r="AI11344" s="89">
        <v>3900.2088549999999</v>
      </c>
    </row>
    <row r="11345" spans="1:35" s="89" customFormat="1" x14ac:dyDescent="0.45">
      <c r="A11345" s="89" t="s">
        <v>174</v>
      </c>
      <c r="B11345" s="89" t="s">
        <v>175</v>
      </c>
      <c r="C11345" s="89" t="s">
        <v>47</v>
      </c>
      <c r="D11345" s="90">
        <v>44581</v>
      </c>
      <c r="AC11345" s="89">
        <v>2839.0416110000001</v>
      </c>
      <c r="AI11345" s="89">
        <v>3900.2088549999999</v>
      </c>
    </row>
    <row r="11346" spans="1:35" s="89" customFormat="1" x14ac:dyDescent="0.45">
      <c r="A11346" s="89" t="s">
        <v>174</v>
      </c>
      <c r="B11346" s="89" t="s">
        <v>175</v>
      </c>
      <c r="C11346" s="89" t="s">
        <v>47</v>
      </c>
      <c r="D11346" s="90">
        <v>44582</v>
      </c>
      <c r="AC11346" s="89">
        <v>2839.0416110000001</v>
      </c>
      <c r="AI11346" s="89">
        <v>3900.2088549999999</v>
      </c>
    </row>
    <row r="11347" spans="1:35" s="89" customFormat="1" x14ac:dyDescent="0.45">
      <c r="A11347" s="89" t="s">
        <v>174</v>
      </c>
      <c r="B11347" s="89" t="s">
        <v>175</v>
      </c>
      <c r="C11347" s="89" t="s">
        <v>47</v>
      </c>
      <c r="D11347" s="90">
        <v>44583</v>
      </c>
      <c r="AC11347" s="89">
        <v>2839.0416110000001</v>
      </c>
      <c r="AI11347" s="89">
        <v>3900.2088549999999</v>
      </c>
    </row>
    <row r="11348" spans="1:35" s="89" customFormat="1" x14ac:dyDescent="0.45">
      <c r="A11348" s="89" t="s">
        <v>174</v>
      </c>
      <c r="B11348" s="89" t="s">
        <v>175</v>
      </c>
      <c r="C11348" s="89" t="s">
        <v>47</v>
      </c>
      <c r="D11348" s="90">
        <v>44584</v>
      </c>
      <c r="AC11348" s="89">
        <v>2839.0416110000001</v>
      </c>
      <c r="AI11348" s="89">
        <v>3900.2088549999999</v>
      </c>
    </row>
    <row r="11349" spans="1:35" s="89" customFormat="1" x14ac:dyDescent="0.45">
      <c r="A11349" s="89" t="s">
        <v>174</v>
      </c>
      <c r="B11349" s="89" t="s">
        <v>175</v>
      </c>
      <c r="C11349" s="89" t="s">
        <v>47</v>
      </c>
      <c r="D11349" s="90">
        <v>44585</v>
      </c>
      <c r="AC11349" s="89">
        <v>2839.0416110000001</v>
      </c>
      <c r="AI11349" s="89">
        <v>3900.2088549999999</v>
      </c>
    </row>
    <row r="11350" spans="1:35" s="89" customFormat="1" x14ac:dyDescent="0.45">
      <c r="A11350" s="89" t="s">
        <v>174</v>
      </c>
      <c r="B11350" s="89" t="s">
        <v>175</v>
      </c>
      <c r="C11350" s="89" t="s">
        <v>47</v>
      </c>
      <c r="D11350" s="90">
        <v>44586</v>
      </c>
      <c r="AC11350" s="89">
        <v>2839.0416110000001</v>
      </c>
      <c r="AI11350" s="89">
        <v>3900.2088549999999</v>
      </c>
    </row>
    <row r="11351" spans="1:35" s="89" customFormat="1" x14ac:dyDescent="0.45">
      <c r="A11351" s="89" t="s">
        <v>174</v>
      </c>
      <c r="B11351" s="89" t="s">
        <v>175</v>
      </c>
      <c r="C11351" s="89" t="s">
        <v>47</v>
      </c>
      <c r="D11351" s="90">
        <v>44587</v>
      </c>
      <c r="AC11351" s="89">
        <v>2839.0416110000001</v>
      </c>
      <c r="AI11351" s="89">
        <v>3900.2088549999999</v>
      </c>
    </row>
    <row r="11352" spans="1:35" s="89" customFormat="1" x14ac:dyDescent="0.45">
      <c r="A11352" s="89" t="s">
        <v>174</v>
      </c>
      <c r="B11352" s="89" t="s">
        <v>175</v>
      </c>
      <c r="C11352" s="89" t="s">
        <v>47</v>
      </c>
      <c r="D11352" s="90">
        <v>44588</v>
      </c>
      <c r="AC11352" s="89">
        <v>2839.0416110000001</v>
      </c>
      <c r="AI11352" s="89">
        <v>3900.2088549999999</v>
      </c>
    </row>
    <row r="11353" spans="1:35" s="89" customFormat="1" x14ac:dyDescent="0.45">
      <c r="A11353" s="89" t="s">
        <v>174</v>
      </c>
      <c r="B11353" s="89" t="s">
        <v>175</v>
      </c>
      <c r="C11353" s="89" t="s">
        <v>47</v>
      </c>
      <c r="D11353" s="90">
        <v>44589</v>
      </c>
      <c r="AC11353" s="89">
        <v>2839.0416110000001</v>
      </c>
      <c r="AI11353" s="89">
        <v>3900.2088549999999</v>
      </c>
    </row>
    <row r="11354" spans="1:35" s="89" customFormat="1" x14ac:dyDescent="0.45">
      <c r="A11354" s="89" t="s">
        <v>174</v>
      </c>
      <c r="B11354" s="89" t="s">
        <v>175</v>
      </c>
      <c r="C11354" s="89" t="s">
        <v>47</v>
      </c>
      <c r="D11354" s="90">
        <v>44590</v>
      </c>
      <c r="AC11354" s="89">
        <v>2839.0416110000001</v>
      </c>
      <c r="AI11354" s="89">
        <v>3900.2088549999999</v>
      </c>
    </row>
    <row r="11355" spans="1:35" s="89" customFormat="1" x14ac:dyDescent="0.45">
      <c r="A11355" s="89" t="s">
        <v>174</v>
      </c>
      <c r="B11355" s="89" t="s">
        <v>175</v>
      </c>
      <c r="C11355" s="89" t="s">
        <v>47</v>
      </c>
      <c r="D11355" s="90">
        <v>44591</v>
      </c>
      <c r="AC11355" s="89">
        <v>2839.0416110000001</v>
      </c>
      <c r="AI11355" s="89">
        <v>3900.2088549999999</v>
      </c>
    </row>
    <row r="11356" spans="1:35" s="89" customFormat="1" x14ac:dyDescent="0.45">
      <c r="A11356" s="89" t="s">
        <v>174</v>
      </c>
      <c r="B11356" s="89" t="s">
        <v>175</v>
      </c>
      <c r="C11356" s="89" t="s">
        <v>47</v>
      </c>
      <c r="D11356" s="90">
        <v>44592</v>
      </c>
      <c r="AC11356" s="89">
        <v>2839.0416110000001</v>
      </c>
      <c r="AI11356" s="89">
        <v>3900.2088549999999</v>
      </c>
    </row>
    <row r="11357" spans="1:35" s="89" customFormat="1" x14ac:dyDescent="0.45">
      <c r="A11357" s="89" t="s">
        <v>174</v>
      </c>
      <c r="B11357" s="89" t="s">
        <v>175</v>
      </c>
      <c r="C11357" s="89" t="s">
        <v>47</v>
      </c>
      <c r="D11357" s="90">
        <v>44593</v>
      </c>
      <c r="AC11357" s="89">
        <v>2839.0416110000001</v>
      </c>
      <c r="AI11357" s="89">
        <v>3900.2088549999999</v>
      </c>
    </row>
    <row r="11358" spans="1:35" s="89" customFormat="1" x14ac:dyDescent="0.45">
      <c r="A11358" s="89" t="s">
        <v>174</v>
      </c>
      <c r="B11358" s="89" t="s">
        <v>175</v>
      </c>
      <c r="C11358" s="89" t="s">
        <v>47</v>
      </c>
      <c r="D11358" s="90">
        <v>44594</v>
      </c>
      <c r="AC11358" s="89">
        <v>2839.0416110000001</v>
      </c>
      <c r="AI11358" s="89">
        <v>3900.2088549999999</v>
      </c>
    </row>
    <row r="11359" spans="1:35" s="89" customFormat="1" x14ac:dyDescent="0.45">
      <c r="A11359" s="89" t="s">
        <v>174</v>
      </c>
      <c r="B11359" s="89" t="s">
        <v>175</v>
      </c>
      <c r="C11359" s="89" t="s">
        <v>47</v>
      </c>
      <c r="D11359" s="90">
        <v>44595</v>
      </c>
      <c r="AC11359" s="89">
        <v>2839.0416110000001</v>
      </c>
      <c r="AI11359" s="89">
        <v>3900.2088549999999</v>
      </c>
    </row>
    <row r="11360" spans="1:35" s="89" customFormat="1" x14ac:dyDescent="0.45">
      <c r="A11360" s="89" t="s">
        <v>174</v>
      </c>
      <c r="B11360" s="89" t="s">
        <v>175</v>
      </c>
      <c r="C11360" s="89" t="s">
        <v>47</v>
      </c>
      <c r="D11360" s="90">
        <v>44596</v>
      </c>
      <c r="AC11360" s="89">
        <v>2839.0416110000001</v>
      </c>
      <c r="AI11360" s="89">
        <v>3900.2088549999999</v>
      </c>
    </row>
    <row r="11361" spans="1:35" s="89" customFormat="1" x14ac:dyDescent="0.45">
      <c r="A11361" s="89" t="s">
        <v>174</v>
      </c>
      <c r="B11361" s="89" t="s">
        <v>175</v>
      </c>
      <c r="C11361" s="89" t="s">
        <v>47</v>
      </c>
      <c r="D11361" s="90">
        <v>44597</v>
      </c>
      <c r="AC11361" s="89">
        <v>2839.0416110000001</v>
      </c>
      <c r="AI11361" s="89">
        <v>3900.2088549999999</v>
      </c>
    </row>
    <row r="11362" spans="1:35" s="89" customFormat="1" x14ac:dyDescent="0.45">
      <c r="A11362" s="89" t="s">
        <v>174</v>
      </c>
      <c r="B11362" s="89" t="s">
        <v>175</v>
      </c>
      <c r="C11362" s="89" t="s">
        <v>47</v>
      </c>
      <c r="D11362" s="90">
        <v>44598</v>
      </c>
      <c r="AC11362" s="89">
        <v>2839.0416110000001</v>
      </c>
      <c r="AI11362" s="89">
        <v>3900.2088549999999</v>
      </c>
    </row>
    <row r="11363" spans="1:35" s="89" customFormat="1" x14ac:dyDescent="0.45">
      <c r="A11363" s="89" t="s">
        <v>174</v>
      </c>
      <c r="B11363" s="89" t="s">
        <v>175</v>
      </c>
      <c r="C11363" s="89" t="s">
        <v>47</v>
      </c>
      <c r="D11363" s="90">
        <v>44599</v>
      </c>
      <c r="AC11363" s="89">
        <v>2839.0416110000001</v>
      </c>
      <c r="AI11363" s="89">
        <v>3900.2088549999999</v>
      </c>
    </row>
    <row r="11364" spans="1:35" s="89" customFormat="1" x14ac:dyDescent="0.45">
      <c r="A11364" s="89" t="s">
        <v>174</v>
      </c>
      <c r="B11364" s="89" t="s">
        <v>175</v>
      </c>
      <c r="C11364" s="89" t="s">
        <v>47</v>
      </c>
      <c r="D11364" s="90">
        <v>44600</v>
      </c>
      <c r="AC11364" s="89">
        <v>2839.0416110000001</v>
      </c>
      <c r="AI11364" s="89">
        <v>3900.2088549999999</v>
      </c>
    </row>
    <row r="11365" spans="1:35" s="89" customFormat="1" x14ac:dyDescent="0.45">
      <c r="A11365" s="89" t="s">
        <v>174</v>
      </c>
      <c r="B11365" s="89" t="s">
        <v>175</v>
      </c>
      <c r="C11365" s="89" t="s">
        <v>47</v>
      </c>
      <c r="D11365" s="90">
        <v>44601</v>
      </c>
      <c r="AC11365" s="89">
        <v>2839.0416110000001</v>
      </c>
      <c r="AI11365" s="89">
        <v>3900.2088549999999</v>
      </c>
    </row>
    <row r="11366" spans="1:35" s="89" customFormat="1" x14ac:dyDescent="0.45">
      <c r="A11366" s="89" t="s">
        <v>174</v>
      </c>
      <c r="B11366" s="89" t="s">
        <v>175</v>
      </c>
      <c r="C11366" s="89" t="s">
        <v>47</v>
      </c>
      <c r="D11366" s="90">
        <v>44602</v>
      </c>
      <c r="AC11366" s="89">
        <v>2839.0416110000001</v>
      </c>
      <c r="AI11366" s="89">
        <v>3900.2088549999999</v>
      </c>
    </row>
    <row r="11367" spans="1:35" s="89" customFormat="1" x14ac:dyDescent="0.45">
      <c r="A11367" s="89" t="s">
        <v>174</v>
      </c>
      <c r="B11367" s="89" t="s">
        <v>175</v>
      </c>
      <c r="C11367" s="89" t="s">
        <v>47</v>
      </c>
      <c r="D11367" s="90">
        <v>44603</v>
      </c>
      <c r="AC11367" s="89">
        <v>2839.0416110000001</v>
      </c>
      <c r="AI11367" s="89">
        <v>3900.2088549999999</v>
      </c>
    </row>
    <row r="11368" spans="1:35" s="89" customFormat="1" x14ac:dyDescent="0.45">
      <c r="A11368" s="89" t="s">
        <v>174</v>
      </c>
      <c r="B11368" s="89" t="s">
        <v>175</v>
      </c>
      <c r="C11368" s="89" t="s">
        <v>47</v>
      </c>
      <c r="D11368" s="90">
        <v>44604</v>
      </c>
      <c r="AC11368" s="89">
        <v>2839.0416110000001</v>
      </c>
      <c r="AI11368" s="89">
        <v>3900.2088549999999</v>
      </c>
    </row>
    <row r="11369" spans="1:35" s="89" customFormat="1" x14ac:dyDescent="0.45">
      <c r="A11369" s="89" t="s">
        <v>174</v>
      </c>
      <c r="B11369" s="89" t="s">
        <v>175</v>
      </c>
      <c r="C11369" s="89" t="s">
        <v>47</v>
      </c>
      <c r="D11369" s="90">
        <v>44605</v>
      </c>
      <c r="AC11369" s="89">
        <v>2839.0416110000001</v>
      </c>
      <c r="AI11369" s="89">
        <v>3900.2088549999999</v>
      </c>
    </row>
    <row r="11370" spans="1:35" s="89" customFormat="1" x14ac:dyDescent="0.45">
      <c r="A11370" s="89" t="s">
        <v>174</v>
      </c>
      <c r="B11370" s="89" t="s">
        <v>175</v>
      </c>
      <c r="C11370" s="89" t="s">
        <v>47</v>
      </c>
      <c r="D11370" s="90">
        <v>44606</v>
      </c>
      <c r="AC11370" s="89">
        <v>2839.0416110000001</v>
      </c>
      <c r="AI11370" s="89">
        <v>3900.2088549999999</v>
      </c>
    </row>
    <row r="11371" spans="1:35" s="89" customFormat="1" x14ac:dyDescent="0.45">
      <c r="A11371" s="89" t="s">
        <v>174</v>
      </c>
      <c r="B11371" s="89" t="s">
        <v>175</v>
      </c>
      <c r="C11371" s="89" t="s">
        <v>47</v>
      </c>
      <c r="D11371" s="90">
        <v>44607</v>
      </c>
      <c r="AC11371" s="89">
        <v>2839.0416110000001</v>
      </c>
      <c r="AI11371" s="89">
        <v>3900.2088549999999</v>
      </c>
    </row>
    <row r="11372" spans="1:35" s="89" customFormat="1" x14ac:dyDescent="0.45">
      <c r="A11372" s="89" t="s">
        <v>174</v>
      </c>
      <c r="B11372" s="89" t="s">
        <v>175</v>
      </c>
      <c r="C11372" s="89" t="s">
        <v>47</v>
      </c>
      <c r="D11372" s="90">
        <v>44608</v>
      </c>
      <c r="AC11372" s="89">
        <v>2839.0416110000001</v>
      </c>
      <c r="AI11372" s="89">
        <v>3900.2088549999999</v>
      </c>
    </row>
    <row r="11373" spans="1:35" s="89" customFormat="1" x14ac:dyDescent="0.45">
      <c r="A11373" s="89" t="s">
        <v>174</v>
      </c>
      <c r="B11373" s="89" t="s">
        <v>175</v>
      </c>
      <c r="C11373" s="89" t="s">
        <v>47</v>
      </c>
      <c r="D11373" s="90">
        <v>44609</v>
      </c>
      <c r="AC11373" s="89">
        <v>2839.0416110000001</v>
      </c>
      <c r="AI11373" s="89">
        <v>3900.2088549999999</v>
      </c>
    </row>
    <row r="11374" spans="1:35" s="89" customFormat="1" x14ac:dyDescent="0.45">
      <c r="A11374" s="89" t="s">
        <v>174</v>
      </c>
      <c r="B11374" s="89" t="s">
        <v>175</v>
      </c>
      <c r="C11374" s="89" t="s">
        <v>47</v>
      </c>
      <c r="D11374" s="90">
        <v>44610</v>
      </c>
      <c r="AC11374" s="89">
        <v>2839.0416110000001</v>
      </c>
      <c r="AI11374" s="89">
        <v>3900.2088549999999</v>
      </c>
    </row>
    <row r="11375" spans="1:35" s="89" customFormat="1" x14ac:dyDescent="0.45">
      <c r="A11375" s="89" t="s">
        <v>174</v>
      </c>
      <c r="B11375" s="89" t="s">
        <v>175</v>
      </c>
      <c r="C11375" s="89" t="s">
        <v>47</v>
      </c>
      <c r="D11375" s="90">
        <v>44611</v>
      </c>
      <c r="AC11375" s="89">
        <v>2839.0416110000001</v>
      </c>
      <c r="AI11375" s="89">
        <v>3900.2088549999999</v>
      </c>
    </row>
    <row r="11376" spans="1:35" s="89" customFormat="1" x14ac:dyDescent="0.45">
      <c r="A11376" s="89" t="s">
        <v>174</v>
      </c>
      <c r="B11376" s="89" t="s">
        <v>175</v>
      </c>
      <c r="C11376" s="89" t="s">
        <v>47</v>
      </c>
      <c r="D11376" s="90">
        <v>44612</v>
      </c>
      <c r="AC11376" s="89">
        <v>2839.0416110000001</v>
      </c>
      <c r="AI11376" s="89">
        <v>3900.2088549999999</v>
      </c>
    </row>
    <row r="11377" spans="1:35" s="89" customFormat="1" x14ac:dyDescent="0.45">
      <c r="A11377" s="89" t="s">
        <v>174</v>
      </c>
      <c r="B11377" s="89" t="s">
        <v>175</v>
      </c>
      <c r="C11377" s="89" t="s">
        <v>47</v>
      </c>
      <c r="D11377" s="90">
        <v>44613</v>
      </c>
      <c r="AC11377" s="89">
        <v>2839.0416110000001</v>
      </c>
      <c r="AI11377" s="89">
        <v>3900.2088549999999</v>
      </c>
    </row>
    <row r="11378" spans="1:35" s="89" customFormat="1" x14ac:dyDescent="0.45">
      <c r="A11378" s="89" t="s">
        <v>174</v>
      </c>
      <c r="B11378" s="89" t="s">
        <v>175</v>
      </c>
      <c r="C11378" s="89" t="s">
        <v>47</v>
      </c>
      <c r="D11378" s="90">
        <v>44614</v>
      </c>
      <c r="AC11378" s="89">
        <v>2839.0416110000001</v>
      </c>
      <c r="AI11378" s="89">
        <v>3900.2088549999999</v>
      </c>
    </row>
    <row r="11379" spans="1:35" s="89" customFormat="1" x14ac:dyDescent="0.45">
      <c r="A11379" s="89" t="s">
        <v>174</v>
      </c>
      <c r="B11379" s="89" t="s">
        <v>175</v>
      </c>
      <c r="C11379" s="89" t="s">
        <v>47</v>
      </c>
      <c r="D11379" s="90">
        <v>44615</v>
      </c>
      <c r="AC11379" s="89">
        <v>2839.0416110000001</v>
      </c>
      <c r="AI11379" s="89">
        <v>3900.2088549999999</v>
      </c>
    </row>
    <row r="11380" spans="1:35" s="89" customFormat="1" x14ac:dyDescent="0.45">
      <c r="A11380" s="89" t="s">
        <v>174</v>
      </c>
      <c r="B11380" s="89" t="s">
        <v>175</v>
      </c>
      <c r="C11380" s="89" t="s">
        <v>47</v>
      </c>
      <c r="D11380" s="90">
        <v>44616</v>
      </c>
      <c r="AC11380" s="89">
        <v>2839.0416110000001</v>
      </c>
      <c r="AI11380" s="89">
        <v>3900.2088549999999</v>
      </c>
    </row>
    <row r="11381" spans="1:35" s="89" customFormat="1" x14ac:dyDescent="0.45">
      <c r="A11381" s="89" t="s">
        <v>174</v>
      </c>
      <c r="B11381" s="89" t="s">
        <v>175</v>
      </c>
      <c r="C11381" s="89" t="s">
        <v>47</v>
      </c>
      <c r="D11381" s="90">
        <v>44617</v>
      </c>
      <c r="AC11381" s="89">
        <v>2839.0416110000001</v>
      </c>
      <c r="AI11381" s="89">
        <v>3900.2088549999999</v>
      </c>
    </row>
    <row r="11382" spans="1:35" s="89" customFormat="1" x14ac:dyDescent="0.45">
      <c r="A11382" s="89" t="s">
        <v>174</v>
      </c>
      <c r="B11382" s="89" t="s">
        <v>175</v>
      </c>
      <c r="C11382" s="89" t="s">
        <v>47</v>
      </c>
      <c r="D11382" s="90">
        <v>44618</v>
      </c>
      <c r="AC11382" s="89">
        <v>2839.0416110000001</v>
      </c>
      <c r="AI11382" s="89">
        <v>3900.2088549999999</v>
      </c>
    </row>
    <row r="11383" spans="1:35" s="89" customFormat="1" x14ac:dyDescent="0.45">
      <c r="A11383" s="89" t="s">
        <v>174</v>
      </c>
      <c r="B11383" s="89" t="s">
        <v>175</v>
      </c>
      <c r="C11383" s="89" t="s">
        <v>47</v>
      </c>
      <c r="D11383" s="90">
        <v>44619</v>
      </c>
      <c r="AC11383" s="89">
        <v>2839.0416110000001</v>
      </c>
      <c r="AI11383" s="89">
        <v>3900.2088549999999</v>
      </c>
    </row>
    <row r="11384" spans="1:35" s="89" customFormat="1" x14ac:dyDescent="0.45">
      <c r="A11384" s="89" t="s">
        <v>174</v>
      </c>
      <c r="B11384" s="89" t="s">
        <v>175</v>
      </c>
      <c r="C11384" s="89" t="s">
        <v>47</v>
      </c>
      <c r="D11384" s="90">
        <v>44620</v>
      </c>
      <c r="AC11384" s="89">
        <v>2839.0416110000001</v>
      </c>
      <c r="AI11384" s="89">
        <v>3900.2088549999999</v>
      </c>
    </row>
    <row r="11385" spans="1:35" s="89" customFormat="1" x14ac:dyDescent="0.45">
      <c r="A11385" s="89" t="s">
        <v>174</v>
      </c>
      <c r="B11385" s="89" t="s">
        <v>175</v>
      </c>
      <c r="C11385" s="89" t="s">
        <v>47</v>
      </c>
      <c r="D11385" s="90">
        <v>44621</v>
      </c>
      <c r="AC11385" s="89">
        <v>2839.0416110000001</v>
      </c>
      <c r="AI11385" s="89">
        <v>3900.2088549999999</v>
      </c>
    </row>
    <row r="11386" spans="1:35" s="89" customFormat="1" x14ac:dyDescent="0.45">
      <c r="A11386" s="89" t="s">
        <v>174</v>
      </c>
      <c r="B11386" s="89" t="s">
        <v>175</v>
      </c>
      <c r="C11386" s="89" t="s">
        <v>47</v>
      </c>
      <c r="D11386" s="90">
        <v>44622</v>
      </c>
      <c r="AC11386" s="89">
        <v>2839.0416110000001</v>
      </c>
      <c r="AI11386" s="89">
        <v>3900.2088549999999</v>
      </c>
    </row>
    <row r="11387" spans="1:35" s="89" customFormat="1" x14ac:dyDescent="0.45">
      <c r="A11387" s="89" t="s">
        <v>174</v>
      </c>
      <c r="B11387" s="89" t="s">
        <v>175</v>
      </c>
      <c r="C11387" s="89" t="s">
        <v>47</v>
      </c>
      <c r="D11387" s="90">
        <v>44623</v>
      </c>
      <c r="AC11387" s="89">
        <v>2839.0416110000001</v>
      </c>
      <c r="AI11387" s="89">
        <v>3900.2088549999999</v>
      </c>
    </row>
    <row r="11388" spans="1:35" s="89" customFormat="1" x14ac:dyDescent="0.45">
      <c r="A11388" s="89" t="s">
        <v>174</v>
      </c>
      <c r="B11388" s="89" t="s">
        <v>175</v>
      </c>
      <c r="C11388" s="89" t="s">
        <v>47</v>
      </c>
      <c r="D11388" s="90">
        <v>44624</v>
      </c>
      <c r="AC11388" s="89">
        <v>2839.0416110000001</v>
      </c>
      <c r="AI11388" s="89">
        <v>3900.2088549999999</v>
      </c>
    </row>
    <row r="11389" spans="1:35" s="89" customFormat="1" x14ac:dyDescent="0.45">
      <c r="A11389" s="89" t="s">
        <v>174</v>
      </c>
      <c r="B11389" s="89" t="s">
        <v>175</v>
      </c>
      <c r="C11389" s="89" t="s">
        <v>47</v>
      </c>
      <c r="D11389" s="90">
        <v>44625</v>
      </c>
      <c r="AC11389" s="89">
        <v>2839.0416110000001</v>
      </c>
      <c r="AI11389" s="89">
        <v>3900.2088549999999</v>
      </c>
    </row>
    <row r="11390" spans="1:35" s="89" customFormat="1" x14ac:dyDescent="0.45">
      <c r="A11390" s="89" t="s">
        <v>174</v>
      </c>
      <c r="B11390" s="89" t="s">
        <v>175</v>
      </c>
      <c r="C11390" s="89" t="s">
        <v>47</v>
      </c>
      <c r="D11390" s="90">
        <v>44626</v>
      </c>
      <c r="AC11390" s="89">
        <v>2839.0416110000001</v>
      </c>
      <c r="AI11390" s="89">
        <v>3900.2088549999999</v>
      </c>
    </row>
    <row r="11391" spans="1:35" s="89" customFormat="1" x14ac:dyDescent="0.45">
      <c r="A11391" s="89" t="s">
        <v>174</v>
      </c>
      <c r="B11391" s="89" t="s">
        <v>175</v>
      </c>
      <c r="C11391" s="89" t="s">
        <v>47</v>
      </c>
      <c r="D11391" s="90">
        <v>44627</v>
      </c>
      <c r="AC11391" s="89">
        <v>2839.0416110000001</v>
      </c>
      <c r="AI11391" s="89">
        <v>3900.2088549999999</v>
      </c>
    </row>
    <row r="11392" spans="1:35" s="89" customFormat="1" x14ac:dyDescent="0.45">
      <c r="A11392" s="89" t="s">
        <v>174</v>
      </c>
      <c r="B11392" s="89" t="s">
        <v>175</v>
      </c>
      <c r="C11392" s="89" t="s">
        <v>47</v>
      </c>
      <c r="D11392" s="90">
        <v>44628</v>
      </c>
      <c r="AC11392" s="89">
        <v>2839.0416110000001</v>
      </c>
      <c r="AI11392" s="89">
        <v>3900.2088549999999</v>
      </c>
    </row>
    <row r="11393" spans="1:35" s="89" customFormat="1" x14ac:dyDescent="0.45">
      <c r="A11393" s="89" t="s">
        <v>174</v>
      </c>
      <c r="B11393" s="89" t="s">
        <v>175</v>
      </c>
      <c r="C11393" s="89" t="s">
        <v>47</v>
      </c>
      <c r="D11393" s="90">
        <v>44629</v>
      </c>
      <c r="AC11393" s="89">
        <v>2839.0416110000001</v>
      </c>
      <c r="AI11393" s="89">
        <v>3900.2088549999999</v>
      </c>
    </row>
    <row r="11394" spans="1:35" s="89" customFormat="1" x14ac:dyDescent="0.45">
      <c r="A11394" s="89" t="s">
        <v>174</v>
      </c>
      <c r="B11394" s="89" t="s">
        <v>175</v>
      </c>
      <c r="C11394" s="89" t="s">
        <v>47</v>
      </c>
      <c r="D11394" s="90">
        <v>44630</v>
      </c>
      <c r="AC11394" s="89">
        <v>2839.0416110000001</v>
      </c>
      <c r="AI11394" s="89">
        <v>3900.2088549999999</v>
      </c>
    </row>
    <row r="11395" spans="1:35" s="89" customFormat="1" x14ac:dyDescent="0.45">
      <c r="A11395" s="89" t="s">
        <v>174</v>
      </c>
      <c r="B11395" s="89" t="s">
        <v>175</v>
      </c>
      <c r="C11395" s="89" t="s">
        <v>47</v>
      </c>
      <c r="D11395" s="90">
        <v>44631</v>
      </c>
      <c r="AC11395" s="89">
        <v>2839.0416110000001</v>
      </c>
      <c r="AI11395" s="89">
        <v>3900.2088549999999</v>
      </c>
    </row>
    <row r="11396" spans="1:35" s="89" customFormat="1" x14ac:dyDescent="0.45">
      <c r="A11396" s="89" t="s">
        <v>174</v>
      </c>
      <c r="B11396" s="89" t="s">
        <v>175</v>
      </c>
      <c r="C11396" s="89" t="s">
        <v>47</v>
      </c>
      <c r="D11396" s="90">
        <v>44632</v>
      </c>
      <c r="AC11396" s="89">
        <v>2839.0416110000001</v>
      </c>
      <c r="AI11396" s="89">
        <v>3900.2088549999999</v>
      </c>
    </row>
    <row r="11397" spans="1:35" s="89" customFormat="1" x14ac:dyDescent="0.45">
      <c r="A11397" s="89" t="s">
        <v>174</v>
      </c>
      <c r="B11397" s="89" t="s">
        <v>175</v>
      </c>
      <c r="C11397" s="89" t="s">
        <v>47</v>
      </c>
      <c r="D11397" s="90">
        <v>44633</v>
      </c>
      <c r="AC11397" s="89">
        <v>2839.0416110000001</v>
      </c>
      <c r="AI11397" s="89">
        <v>3900.2088549999999</v>
      </c>
    </row>
    <row r="11398" spans="1:35" s="89" customFormat="1" x14ac:dyDescent="0.45">
      <c r="A11398" s="89" t="s">
        <v>174</v>
      </c>
      <c r="B11398" s="89" t="s">
        <v>175</v>
      </c>
      <c r="C11398" s="89" t="s">
        <v>47</v>
      </c>
      <c r="D11398" s="90">
        <v>44634</v>
      </c>
      <c r="AC11398" s="89">
        <v>2839.0416110000001</v>
      </c>
      <c r="AI11398" s="89">
        <v>3900.2088549999999</v>
      </c>
    </row>
    <row r="11399" spans="1:35" s="89" customFormat="1" x14ac:dyDescent="0.45">
      <c r="A11399" s="89" t="s">
        <v>174</v>
      </c>
      <c r="B11399" s="89" t="s">
        <v>175</v>
      </c>
      <c r="C11399" s="89" t="s">
        <v>47</v>
      </c>
      <c r="D11399" s="90">
        <v>44635</v>
      </c>
      <c r="AC11399" s="89">
        <v>2839.0416110000001</v>
      </c>
      <c r="AI11399" s="89">
        <v>3900.2088549999999</v>
      </c>
    </row>
    <row r="11400" spans="1:35" s="89" customFormat="1" x14ac:dyDescent="0.45">
      <c r="A11400" s="89" t="s">
        <v>174</v>
      </c>
      <c r="B11400" s="89" t="s">
        <v>175</v>
      </c>
      <c r="C11400" s="89" t="s">
        <v>47</v>
      </c>
      <c r="D11400" s="90">
        <v>44636</v>
      </c>
      <c r="AC11400" s="89">
        <v>2839.0416110000001</v>
      </c>
      <c r="AI11400" s="89">
        <v>3900.2088549999999</v>
      </c>
    </row>
    <row r="11401" spans="1:35" s="89" customFormat="1" x14ac:dyDescent="0.45">
      <c r="A11401" s="89" t="s">
        <v>174</v>
      </c>
      <c r="B11401" s="89" t="s">
        <v>175</v>
      </c>
      <c r="C11401" s="89" t="s">
        <v>47</v>
      </c>
      <c r="D11401" s="90">
        <v>44637</v>
      </c>
      <c r="AC11401" s="89">
        <v>2839.0416110000001</v>
      </c>
      <c r="AI11401" s="89">
        <v>3900.2088549999999</v>
      </c>
    </row>
    <row r="11402" spans="1:35" s="89" customFormat="1" x14ac:dyDescent="0.45">
      <c r="A11402" s="89" t="s">
        <v>174</v>
      </c>
      <c r="B11402" s="89" t="s">
        <v>175</v>
      </c>
      <c r="C11402" s="89" t="s">
        <v>47</v>
      </c>
      <c r="D11402" s="90">
        <v>44638</v>
      </c>
      <c r="AC11402" s="89">
        <v>2839.0416110000001</v>
      </c>
      <c r="AI11402" s="89">
        <v>3900.2088549999999</v>
      </c>
    </row>
    <row r="11403" spans="1:35" s="89" customFormat="1" x14ac:dyDescent="0.45">
      <c r="A11403" s="89" t="s">
        <v>174</v>
      </c>
      <c r="B11403" s="89" t="s">
        <v>175</v>
      </c>
      <c r="C11403" s="89" t="s">
        <v>47</v>
      </c>
      <c r="D11403" s="90">
        <v>44639</v>
      </c>
      <c r="AC11403" s="89">
        <v>2839.0416110000001</v>
      </c>
      <c r="AI11403" s="89">
        <v>3900.2088549999999</v>
      </c>
    </row>
    <row r="11404" spans="1:35" s="89" customFormat="1" x14ac:dyDescent="0.45">
      <c r="A11404" s="89" t="s">
        <v>174</v>
      </c>
      <c r="B11404" s="89" t="s">
        <v>175</v>
      </c>
      <c r="C11404" s="89" t="s">
        <v>47</v>
      </c>
      <c r="D11404" s="90">
        <v>44640</v>
      </c>
      <c r="AC11404" s="89">
        <v>2839.0416110000001</v>
      </c>
      <c r="AI11404" s="89">
        <v>3900.2088549999999</v>
      </c>
    </row>
    <row r="11405" spans="1:35" s="89" customFormat="1" x14ac:dyDescent="0.45">
      <c r="A11405" s="89" t="s">
        <v>174</v>
      </c>
      <c r="B11405" s="89" t="s">
        <v>175</v>
      </c>
      <c r="C11405" s="89" t="s">
        <v>47</v>
      </c>
      <c r="D11405" s="90">
        <v>44641</v>
      </c>
      <c r="AC11405" s="89">
        <v>2839.0416110000001</v>
      </c>
      <c r="AI11405" s="89">
        <v>3900.2088549999999</v>
      </c>
    </row>
    <row r="11406" spans="1:35" s="89" customFormat="1" x14ac:dyDescent="0.45">
      <c r="A11406" s="89" t="s">
        <v>174</v>
      </c>
      <c r="B11406" s="89" t="s">
        <v>175</v>
      </c>
      <c r="C11406" s="89" t="s">
        <v>47</v>
      </c>
      <c r="D11406" s="90">
        <v>44642</v>
      </c>
      <c r="AC11406" s="89">
        <v>2839.0416110000001</v>
      </c>
      <c r="AI11406" s="89">
        <v>3900.2088549999999</v>
      </c>
    </row>
    <row r="11407" spans="1:35" s="89" customFormat="1" x14ac:dyDescent="0.45">
      <c r="A11407" s="89" t="s">
        <v>174</v>
      </c>
      <c r="B11407" s="89" t="s">
        <v>175</v>
      </c>
      <c r="C11407" s="89" t="s">
        <v>47</v>
      </c>
      <c r="D11407" s="90">
        <v>44643</v>
      </c>
      <c r="AC11407" s="89">
        <v>2839.0416110000001</v>
      </c>
      <c r="AI11407" s="89">
        <v>3900.2088549999999</v>
      </c>
    </row>
    <row r="11408" spans="1:35" s="89" customFormat="1" x14ac:dyDescent="0.45">
      <c r="A11408" s="89" t="s">
        <v>174</v>
      </c>
      <c r="B11408" s="89" t="s">
        <v>175</v>
      </c>
      <c r="C11408" s="89" t="s">
        <v>47</v>
      </c>
      <c r="D11408" s="90">
        <v>44644</v>
      </c>
      <c r="AC11408" s="89">
        <v>2839.0416110000001</v>
      </c>
      <c r="AI11408" s="89">
        <v>3900.2088549999999</v>
      </c>
    </row>
    <row r="11409" spans="1:35" s="89" customFormat="1" x14ac:dyDescent="0.45">
      <c r="A11409" s="89" t="s">
        <v>174</v>
      </c>
      <c r="B11409" s="89" t="s">
        <v>175</v>
      </c>
      <c r="C11409" s="89" t="s">
        <v>47</v>
      </c>
      <c r="D11409" s="90">
        <v>44645</v>
      </c>
      <c r="AC11409" s="89">
        <v>2839.0416110000001</v>
      </c>
      <c r="AI11409" s="89">
        <v>3900.2088549999999</v>
      </c>
    </row>
    <row r="11410" spans="1:35" s="89" customFormat="1" x14ac:dyDescent="0.45">
      <c r="A11410" s="89" t="s">
        <v>174</v>
      </c>
      <c r="B11410" s="89" t="s">
        <v>175</v>
      </c>
      <c r="C11410" s="89" t="s">
        <v>47</v>
      </c>
      <c r="D11410" s="90">
        <v>44646</v>
      </c>
      <c r="AC11410" s="89">
        <v>2839.0416110000001</v>
      </c>
      <c r="AI11410" s="89">
        <v>3900.2088549999999</v>
      </c>
    </row>
    <row r="11411" spans="1:35" s="89" customFormat="1" x14ac:dyDescent="0.45">
      <c r="A11411" s="89" t="s">
        <v>174</v>
      </c>
      <c r="B11411" s="89" t="s">
        <v>175</v>
      </c>
      <c r="C11411" s="89" t="s">
        <v>47</v>
      </c>
      <c r="D11411" s="90">
        <v>44647</v>
      </c>
      <c r="AC11411" s="89">
        <v>2839.0416110000001</v>
      </c>
      <c r="AI11411" s="89">
        <v>3900.2088549999999</v>
      </c>
    </row>
    <row r="11412" spans="1:35" s="89" customFormat="1" x14ac:dyDescent="0.45">
      <c r="A11412" s="89" t="s">
        <v>174</v>
      </c>
      <c r="B11412" s="89" t="s">
        <v>175</v>
      </c>
      <c r="C11412" s="89" t="s">
        <v>47</v>
      </c>
      <c r="D11412" s="90">
        <v>44648</v>
      </c>
      <c r="AC11412" s="89">
        <v>2839.0416110000001</v>
      </c>
      <c r="AI11412" s="89">
        <v>3900.2088549999999</v>
      </c>
    </row>
    <row r="11413" spans="1:35" s="89" customFormat="1" x14ac:dyDescent="0.45">
      <c r="A11413" s="89" t="s">
        <v>174</v>
      </c>
      <c r="B11413" s="89" t="s">
        <v>175</v>
      </c>
      <c r="C11413" s="89" t="s">
        <v>47</v>
      </c>
      <c r="D11413" s="90">
        <v>44649</v>
      </c>
      <c r="AC11413" s="89">
        <v>2839.0416110000001</v>
      </c>
      <c r="AI11413" s="89">
        <v>3900.2088549999999</v>
      </c>
    </row>
    <row r="11414" spans="1:35" s="89" customFormat="1" x14ac:dyDescent="0.45">
      <c r="A11414" s="89" t="s">
        <v>174</v>
      </c>
      <c r="B11414" s="89" t="s">
        <v>175</v>
      </c>
      <c r="C11414" s="89" t="s">
        <v>47</v>
      </c>
      <c r="D11414" s="90">
        <v>44650</v>
      </c>
      <c r="AC11414" s="89">
        <v>2839.0416110000001</v>
      </c>
      <c r="AI11414" s="89">
        <v>3900.2088549999999</v>
      </c>
    </row>
    <row r="11415" spans="1:35" s="89" customFormat="1" x14ac:dyDescent="0.45">
      <c r="A11415" s="89" t="s">
        <v>174</v>
      </c>
      <c r="B11415" s="89" t="s">
        <v>175</v>
      </c>
      <c r="C11415" s="89" t="s">
        <v>47</v>
      </c>
      <c r="D11415" s="90">
        <v>44651</v>
      </c>
      <c r="AC11415" s="89">
        <v>2839.0416110000001</v>
      </c>
      <c r="AI11415" s="89">
        <v>3900.2088549999999</v>
      </c>
    </row>
    <row r="11416" spans="1:35" s="89" customFormat="1" x14ac:dyDescent="0.45">
      <c r="A11416" s="89" t="s">
        <v>174</v>
      </c>
      <c r="B11416" s="89" t="s">
        <v>175</v>
      </c>
      <c r="C11416" s="89" t="s">
        <v>47</v>
      </c>
      <c r="D11416" s="90">
        <v>44652</v>
      </c>
      <c r="AC11416" s="89">
        <v>2997.3712019999998</v>
      </c>
      <c r="AI11416" s="89">
        <v>3943.0614399999999</v>
      </c>
    </row>
    <row r="11417" spans="1:35" s="89" customFormat="1" x14ac:dyDescent="0.45">
      <c r="A11417" s="89" t="s">
        <v>174</v>
      </c>
      <c r="B11417" s="89" t="s">
        <v>175</v>
      </c>
      <c r="C11417" s="89" t="s">
        <v>47</v>
      </c>
      <c r="D11417" s="90">
        <v>44653</v>
      </c>
      <c r="AC11417" s="89">
        <v>2997.3712019999998</v>
      </c>
      <c r="AI11417" s="89">
        <v>3943.0614399999999</v>
      </c>
    </row>
    <row r="11418" spans="1:35" s="89" customFormat="1" x14ac:dyDescent="0.45">
      <c r="A11418" s="89" t="s">
        <v>174</v>
      </c>
      <c r="B11418" s="89" t="s">
        <v>175</v>
      </c>
      <c r="C11418" s="89" t="s">
        <v>47</v>
      </c>
      <c r="D11418" s="90">
        <v>44654</v>
      </c>
      <c r="AC11418" s="89">
        <v>2997.3712019999998</v>
      </c>
      <c r="AI11418" s="89">
        <v>3943.0614399999999</v>
      </c>
    </row>
    <row r="11419" spans="1:35" s="89" customFormat="1" x14ac:dyDescent="0.45">
      <c r="A11419" s="89" t="s">
        <v>174</v>
      </c>
      <c r="B11419" s="89" t="s">
        <v>175</v>
      </c>
      <c r="C11419" s="89" t="s">
        <v>47</v>
      </c>
      <c r="D11419" s="90">
        <v>44655</v>
      </c>
      <c r="AC11419" s="89">
        <v>2997.3712019999998</v>
      </c>
      <c r="AI11419" s="89">
        <v>3943.0614399999999</v>
      </c>
    </row>
    <row r="11420" spans="1:35" s="89" customFormat="1" x14ac:dyDescent="0.45">
      <c r="A11420" s="89" t="s">
        <v>174</v>
      </c>
      <c r="B11420" s="89" t="s">
        <v>175</v>
      </c>
      <c r="C11420" s="89" t="s">
        <v>47</v>
      </c>
      <c r="D11420" s="90">
        <v>44656</v>
      </c>
      <c r="AC11420" s="89">
        <v>2997.3712019999998</v>
      </c>
      <c r="AI11420" s="89">
        <v>3943.0614399999999</v>
      </c>
    </row>
    <row r="11421" spans="1:35" s="89" customFormat="1" x14ac:dyDescent="0.45">
      <c r="A11421" s="89" t="s">
        <v>174</v>
      </c>
      <c r="B11421" s="89" t="s">
        <v>175</v>
      </c>
      <c r="C11421" s="89" t="s">
        <v>47</v>
      </c>
      <c r="D11421" s="90">
        <v>44657</v>
      </c>
      <c r="AC11421" s="89">
        <v>2997.3712019999998</v>
      </c>
      <c r="AI11421" s="89">
        <v>3943.0614399999999</v>
      </c>
    </row>
    <row r="11422" spans="1:35" s="89" customFormat="1" x14ac:dyDescent="0.45">
      <c r="A11422" s="89" t="s">
        <v>174</v>
      </c>
      <c r="B11422" s="89" t="s">
        <v>175</v>
      </c>
      <c r="C11422" s="89" t="s">
        <v>47</v>
      </c>
      <c r="D11422" s="90">
        <v>44658</v>
      </c>
      <c r="AC11422" s="89">
        <v>2997.3712019999998</v>
      </c>
      <c r="AI11422" s="89">
        <v>3943.0614399999999</v>
      </c>
    </row>
    <row r="11423" spans="1:35" s="89" customFormat="1" x14ac:dyDescent="0.45">
      <c r="A11423" s="89" t="s">
        <v>174</v>
      </c>
      <c r="B11423" s="89" t="s">
        <v>175</v>
      </c>
      <c r="C11423" s="89" t="s">
        <v>47</v>
      </c>
      <c r="D11423" s="90">
        <v>44659</v>
      </c>
      <c r="AC11423" s="89">
        <v>2997.3712019999998</v>
      </c>
      <c r="AI11423" s="89">
        <v>3943.0614399999999</v>
      </c>
    </row>
    <row r="11424" spans="1:35" s="89" customFormat="1" x14ac:dyDescent="0.45">
      <c r="A11424" s="89" t="s">
        <v>174</v>
      </c>
      <c r="B11424" s="89" t="s">
        <v>175</v>
      </c>
      <c r="C11424" s="89" t="s">
        <v>47</v>
      </c>
      <c r="D11424" s="90">
        <v>44660</v>
      </c>
      <c r="AC11424" s="89">
        <v>2997.3712019999998</v>
      </c>
      <c r="AI11424" s="89">
        <v>3943.0614399999999</v>
      </c>
    </row>
    <row r="11425" spans="1:35" s="89" customFormat="1" x14ac:dyDescent="0.45">
      <c r="A11425" s="89" t="s">
        <v>174</v>
      </c>
      <c r="B11425" s="89" t="s">
        <v>175</v>
      </c>
      <c r="C11425" s="89" t="s">
        <v>47</v>
      </c>
      <c r="D11425" s="90">
        <v>44661</v>
      </c>
      <c r="AC11425" s="89">
        <v>2997.3712019999998</v>
      </c>
      <c r="AI11425" s="89">
        <v>3943.0614399999999</v>
      </c>
    </row>
    <row r="11426" spans="1:35" s="89" customFormat="1" x14ac:dyDescent="0.45">
      <c r="A11426" s="89" t="s">
        <v>174</v>
      </c>
      <c r="B11426" s="89" t="s">
        <v>175</v>
      </c>
      <c r="C11426" s="89" t="s">
        <v>47</v>
      </c>
      <c r="D11426" s="90">
        <v>44662</v>
      </c>
      <c r="AC11426" s="89">
        <v>2997.3712019999998</v>
      </c>
      <c r="AI11426" s="89">
        <v>3943.0614399999999</v>
      </c>
    </row>
    <row r="11427" spans="1:35" s="89" customFormat="1" x14ac:dyDescent="0.45">
      <c r="A11427" s="89" t="s">
        <v>174</v>
      </c>
      <c r="B11427" s="89" t="s">
        <v>175</v>
      </c>
      <c r="C11427" s="89" t="s">
        <v>47</v>
      </c>
      <c r="D11427" s="90">
        <v>44663</v>
      </c>
      <c r="AC11427" s="89">
        <v>2997.3712019999998</v>
      </c>
      <c r="AI11427" s="89">
        <v>3943.0614399999999</v>
      </c>
    </row>
    <row r="11428" spans="1:35" s="89" customFormat="1" x14ac:dyDescent="0.45">
      <c r="A11428" s="89" t="s">
        <v>174</v>
      </c>
      <c r="B11428" s="89" t="s">
        <v>175</v>
      </c>
      <c r="C11428" s="89" t="s">
        <v>47</v>
      </c>
      <c r="D11428" s="90">
        <v>44664</v>
      </c>
      <c r="AC11428" s="89">
        <v>2997.3712019999998</v>
      </c>
      <c r="AI11428" s="89">
        <v>3943.0614399999999</v>
      </c>
    </row>
    <row r="11429" spans="1:35" s="89" customFormat="1" x14ac:dyDescent="0.45">
      <c r="A11429" s="89" t="s">
        <v>174</v>
      </c>
      <c r="B11429" s="89" t="s">
        <v>175</v>
      </c>
      <c r="C11429" s="89" t="s">
        <v>47</v>
      </c>
      <c r="D11429" s="90">
        <v>44665</v>
      </c>
      <c r="AC11429" s="89">
        <v>2997.3712019999998</v>
      </c>
      <c r="AI11429" s="89">
        <v>3943.0614399999999</v>
      </c>
    </row>
    <row r="11430" spans="1:35" s="89" customFormat="1" x14ac:dyDescent="0.45">
      <c r="A11430" s="89" t="s">
        <v>174</v>
      </c>
      <c r="B11430" s="89" t="s">
        <v>175</v>
      </c>
      <c r="C11430" s="89" t="s">
        <v>47</v>
      </c>
      <c r="D11430" s="90">
        <v>44666</v>
      </c>
      <c r="AC11430" s="89">
        <v>2997.3712019999998</v>
      </c>
      <c r="AI11430" s="89">
        <v>3943.0614399999999</v>
      </c>
    </row>
    <row r="11431" spans="1:35" s="89" customFormat="1" x14ac:dyDescent="0.45">
      <c r="A11431" s="89" t="s">
        <v>174</v>
      </c>
      <c r="B11431" s="89" t="s">
        <v>175</v>
      </c>
      <c r="C11431" s="89" t="s">
        <v>47</v>
      </c>
      <c r="D11431" s="90">
        <v>44667</v>
      </c>
      <c r="AC11431" s="89">
        <v>2997.3712019999998</v>
      </c>
      <c r="AI11431" s="89">
        <v>3943.0614399999999</v>
      </c>
    </row>
    <row r="11432" spans="1:35" s="89" customFormat="1" x14ac:dyDescent="0.45">
      <c r="A11432" s="89" t="s">
        <v>174</v>
      </c>
      <c r="B11432" s="89" t="s">
        <v>175</v>
      </c>
      <c r="C11432" s="89" t="s">
        <v>47</v>
      </c>
      <c r="D11432" s="90">
        <v>44668</v>
      </c>
      <c r="AC11432" s="89">
        <v>2997.3712019999998</v>
      </c>
      <c r="AI11432" s="89">
        <v>3943.0614399999999</v>
      </c>
    </row>
    <row r="11433" spans="1:35" s="89" customFormat="1" x14ac:dyDescent="0.45">
      <c r="A11433" s="89" t="s">
        <v>174</v>
      </c>
      <c r="B11433" s="89" t="s">
        <v>175</v>
      </c>
      <c r="C11433" s="89" t="s">
        <v>47</v>
      </c>
      <c r="D11433" s="90">
        <v>44669</v>
      </c>
      <c r="AC11433" s="89">
        <v>2997.3712019999998</v>
      </c>
      <c r="AI11433" s="89">
        <v>3943.0614399999999</v>
      </c>
    </row>
    <row r="11434" spans="1:35" s="89" customFormat="1" x14ac:dyDescent="0.45">
      <c r="A11434" s="89" t="s">
        <v>174</v>
      </c>
      <c r="B11434" s="89" t="s">
        <v>175</v>
      </c>
      <c r="C11434" s="89" t="s">
        <v>47</v>
      </c>
      <c r="D11434" s="90">
        <v>44670</v>
      </c>
      <c r="AC11434" s="89">
        <v>2997.3712019999998</v>
      </c>
      <c r="AI11434" s="89">
        <v>3943.0614399999999</v>
      </c>
    </row>
    <row r="11435" spans="1:35" s="89" customFormat="1" x14ac:dyDescent="0.45">
      <c r="A11435" s="89" t="s">
        <v>174</v>
      </c>
      <c r="B11435" s="89" t="s">
        <v>175</v>
      </c>
      <c r="C11435" s="89" t="s">
        <v>47</v>
      </c>
      <c r="D11435" s="90">
        <v>44671</v>
      </c>
      <c r="AC11435" s="89">
        <v>2997.3712019999998</v>
      </c>
      <c r="AI11435" s="89">
        <v>3943.0614399999999</v>
      </c>
    </row>
    <row r="11436" spans="1:35" s="89" customFormat="1" x14ac:dyDescent="0.45">
      <c r="A11436" s="89" t="s">
        <v>174</v>
      </c>
      <c r="B11436" s="89" t="s">
        <v>175</v>
      </c>
      <c r="C11436" s="89" t="s">
        <v>47</v>
      </c>
      <c r="D11436" s="90">
        <v>44672</v>
      </c>
      <c r="AC11436" s="89">
        <v>2997.3712019999998</v>
      </c>
      <c r="AI11436" s="89">
        <v>3943.0614399999999</v>
      </c>
    </row>
    <row r="11437" spans="1:35" s="89" customFormat="1" x14ac:dyDescent="0.45">
      <c r="A11437" s="89" t="s">
        <v>174</v>
      </c>
      <c r="B11437" s="89" t="s">
        <v>175</v>
      </c>
      <c r="C11437" s="89" t="s">
        <v>47</v>
      </c>
      <c r="D11437" s="90">
        <v>44673</v>
      </c>
      <c r="AC11437" s="89">
        <v>2997.3712019999998</v>
      </c>
      <c r="AI11437" s="89">
        <v>3943.0614399999999</v>
      </c>
    </row>
    <row r="11438" spans="1:35" s="89" customFormat="1" x14ac:dyDescent="0.45">
      <c r="A11438" s="89" t="s">
        <v>174</v>
      </c>
      <c r="B11438" s="89" t="s">
        <v>175</v>
      </c>
      <c r="C11438" s="89" t="s">
        <v>47</v>
      </c>
      <c r="D11438" s="90">
        <v>44674</v>
      </c>
      <c r="AC11438" s="89">
        <v>2997.3712019999998</v>
      </c>
      <c r="AI11438" s="89">
        <v>3943.0614399999999</v>
      </c>
    </row>
    <row r="11439" spans="1:35" s="89" customFormat="1" x14ac:dyDescent="0.45">
      <c r="A11439" s="89" t="s">
        <v>174</v>
      </c>
      <c r="B11439" s="89" t="s">
        <v>175</v>
      </c>
      <c r="C11439" s="89" t="s">
        <v>47</v>
      </c>
      <c r="D11439" s="90">
        <v>44675</v>
      </c>
      <c r="AC11439" s="89">
        <v>2997.3712019999998</v>
      </c>
      <c r="AI11439" s="89">
        <v>3943.0614399999999</v>
      </c>
    </row>
    <row r="11440" spans="1:35" s="89" customFormat="1" x14ac:dyDescent="0.45">
      <c r="A11440" s="89" t="s">
        <v>174</v>
      </c>
      <c r="B11440" s="89" t="s">
        <v>175</v>
      </c>
      <c r="C11440" s="89" t="s">
        <v>47</v>
      </c>
      <c r="D11440" s="90">
        <v>44676</v>
      </c>
      <c r="AC11440" s="89">
        <v>2997.3712019999998</v>
      </c>
      <c r="AI11440" s="89">
        <v>3943.0614399999999</v>
      </c>
    </row>
    <row r="11441" spans="1:35" s="89" customFormat="1" x14ac:dyDescent="0.45">
      <c r="A11441" s="89" t="s">
        <v>174</v>
      </c>
      <c r="B11441" s="89" t="s">
        <v>175</v>
      </c>
      <c r="C11441" s="89" t="s">
        <v>47</v>
      </c>
      <c r="D11441" s="90">
        <v>44677</v>
      </c>
      <c r="AC11441" s="89">
        <v>2997.3712019999998</v>
      </c>
      <c r="AI11441" s="89">
        <v>3943.0614399999999</v>
      </c>
    </row>
    <row r="11442" spans="1:35" s="89" customFormat="1" x14ac:dyDescent="0.45">
      <c r="A11442" s="89" t="s">
        <v>174</v>
      </c>
      <c r="B11442" s="89" t="s">
        <v>175</v>
      </c>
      <c r="C11442" s="89" t="s">
        <v>47</v>
      </c>
      <c r="D11442" s="90">
        <v>44678</v>
      </c>
      <c r="AC11442" s="89">
        <v>2997.3712019999998</v>
      </c>
      <c r="AI11442" s="89">
        <v>3943.0614399999999</v>
      </c>
    </row>
    <row r="11443" spans="1:35" s="89" customFormat="1" x14ac:dyDescent="0.45">
      <c r="A11443" s="89" t="s">
        <v>174</v>
      </c>
      <c r="B11443" s="89" t="s">
        <v>175</v>
      </c>
      <c r="C11443" s="89" t="s">
        <v>47</v>
      </c>
      <c r="D11443" s="90">
        <v>44679</v>
      </c>
      <c r="AC11443" s="89">
        <v>2997.3712019999998</v>
      </c>
      <c r="AI11443" s="89">
        <v>3943.0614399999999</v>
      </c>
    </row>
    <row r="11444" spans="1:35" s="89" customFormat="1" x14ac:dyDescent="0.45">
      <c r="A11444" s="89" t="s">
        <v>174</v>
      </c>
      <c r="B11444" s="89" t="s">
        <v>175</v>
      </c>
      <c r="C11444" s="89" t="s">
        <v>47</v>
      </c>
      <c r="D11444" s="90">
        <v>44680</v>
      </c>
      <c r="AC11444" s="89">
        <v>2997.3712019999998</v>
      </c>
      <c r="AI11444" s="89">
        <v>3943.0614399999999</v>
      </c>
    </row>
    <row r="11445" spans="1:35" s="89" customFormat="1" x14ac:dyDescent="0.45">
      <c r="A11445" s="89" t="s">
        <v>174</v>
      </c>
      <c r="B11445" s="89" t="s">
        <v>175</v>
      </c>
      <c r="C11445" s="89" t="s">
        <v>47</v>
      </c>
      <c r="D11445" s="90">
        <v>44681</v>
      </c>
      <c r="AC11445" s="89">
        <v>2997.3712019999998</v>
      </c>
      <c r="AI11445" s="89">
        <v>3943.0614399999999</v>
      </c>
    </row>
    <row r="11446" spans="1:35" s="89" customFormat="1" x14ac:dyDescent="0.45">
      <c r="A11446" s="89" t="s">
        <v>174</v>
      </c>
      <c r="B11446" s="89" t="s">
        <v>175</v>
      </c>
      <c r="C11446" s="89" t="s">
        <v>47</v>
      </c>
      <c r="D11446" s="90">
        <v>44682</v>
      </c>
      <c r="AC11446" s="89">
        <v>2997.3712019999998</v>
      </c>
      <c r="AI11446" s="89">
        <v>3943.0614399999999</v>
      </c>
    </row>
    <row r="11447" spans="1:35" s="89" customFormat="1" x14ac:dyDescent="0.45">
      <c r="A11447" s="89" t="s">
        <v>174</v>
      </c>
      <c r="B11447" s="89" t="s">
        <v>175</v>
      </c>
      <c r="C11447" s="89" t="s">
        <v>47</v>
      </c>
      <c r="D11447" s="90">
        <v>44683</v>
      </c>
      <c r="AC11447" s="89">
        <v>2997.3712019999998</v>
      </c>
      <c r="AI11447" s="89">
        <v>3943.0614399999999</v>
      </c>
    </row>
    <row r="11448" spans="1:35" s="89" customFormat="1" x14ac:dyDescent="0.45">
      <c r="A11448" s="89" t="s">
        <v>174</v>
      </c>
      <c r="B11448" s="89" t="s">
        <v>175</v>
      </c>
      <c r="C11448" s="89" t="s">
        <v>47</v>
      </c>
      <c r="D11448" s="90">
        <v>44684</v>
      </c>
      <c r="AC11448" s="89">
        <v>2997.3712019999998</v>
      </c>
      <c r="AI11448" s="89">
        <v>3943.0614399999999</v>
      </c>
    </row>
    <row r="11449" spans="1:35" s="89" customFormat="1" x14ac:dyDescent="0.45">
      <c r="A11449" s="89" t="s">
        <v>174</v>
      </c>
      <c r="B11449" s="89" t="s">
        <v>175</v>
      </c>
      <c r="C11449" s="89" t="s">
        <v>47</v>
      </c>
      <c r="D11449" s="90">
        <v>44685</v>
      </c>
      <c r="AC11449" s="89">
        <v>2997.3712019999998</v>
      </c>
      <c r="AI11449" s="89">
        <v>3943.0614399999999</v>
      </c>
    </row>
    <row r="11450" spans="1:35" s="89" customFormat="1" x14ac:dyDescent="0.45">
      <c r="A11450" s="89" t="s">
        <v>174</v>
      </c>
      <c r="B11450" s="89" t="s">
        <v>175</v>
      </c>
      <c r="C11450" s="89" t="s">
        <v>47</v>
      </c>
      <c r="D11450" s="90">
        <v>44686</v>
      </c>
      <c r="AC11450" s="89">
        <v>2997.3712019999998</v>
      </c>
      <c r="AI11450" s="89">
        <v>3943.0614399999999</v>
      </c>
    </row>
    <row r="11451" spans="1:35" s="89" customFormat="1" x14ac:dyDescent="0.45">
      <c r="A11451" s="89" t="s">
        <v>174</v>
      </c>
      <c r="B11451" s="89" t="s">
        <v>175</v>
      </c>
      <c r="C11451" s="89" t="s">
        <v>47</v>
      </c>
      <c r="D11451" s="90">
        <v>44687</v>
      </c>
      <c r="AC11451" s="89">
        <v>2997.3712019999998</v>
      </c>
      <c r="AI11451" s="89">
        <v>3943.0614399999999</v>
      </c>
    </row>
    <row r="11452" spans="1:35" s="89" customFormat="1" x14ac:dyDescent="0.45">
      <c r="A11452" s="89" t="s">
        <v>174</v>
      </c>
      <c r="B11452" s="89" t="s">
        <v>175</v>
      </c>
      <c r="C11452" s="89" t="s">
        <v>47</v>
      </c>
      <c r="D11452" s="90">
        <v>44688</v>
      </c>
      <c r="AC11452" s="89">
        <v>2997.3712019999998</v>
      </c>
      <c r="AI11452" s="89">
        <v>3943.0614399999999</v>
      </c>
    </row>
    <row r="11453" spans="1:35" s="89" customFormat="1" x14ac:dyDescent="0.45">
      <c r="A11453" s="89" t="s">
        <v>174</v>
      </c>
      <c r="B11453" s="89" t="s">
        <v>175</v>
      </c>
      <c r="C11453" s="89" t="s">
        <v>47</v>
      </c>
      <c r="D11453" s="90">
        <v>44689</v>
      </c>
      <c r="AC11453" s="89">
        <v>2997.3712019999998</v>
      </c>
      <c r="AI11453" s="89">
        <v>3943.0614399999999</v>
      </c>
    </row>
    <row r="11454" spans="1:35" s="89" customFormat="1" x14ac:dyDescent="0.45">
      <c r="A11454" s="89" t="s">
        <v>174</v>
      </c>
      <c r="B11454" s="89" t="s">
        <v>175</v>
      </c>
      <c r="C11454" s="89" t="s">
        <v>47</v>
      </c>
      <c r="D11454" s="90">
        <v>44690</v>
      </c>
      <c r="AC11454" s="89">
        <v>2997.3712019999998</v>
      </c>
      <c r="AI11454" s="89">
        <v>3943.0614399999999</v>
      </c>
    </row>
    <row r="11455" spans="1:35" s="89" customFormat="1" x14ac:dyDescent="0.45">
      <c r="A11455" s="89" t="s">
        <v>174</v>
      </c>
      <c r="B11455" s="89" t="s">
        <v>175</v>
      </c>
      <c r="C11455" s="89" t="s">
        <v>47</v>
      </c>
      <c r="D11455" s="90">
        <v>44691</v>
      </c>
      <c r="AC11455" s="89">
        <v>2997.3712019999998</v>
      </c>
      <c r="AI11455" s="89">
        <v>3943.0614399999999</v>
      </c>
    </row>
    <row r="11456" spans="1:35" s="89" customFormat="1" x14ac:dyDescent="0.45">
      <c r="A11456" s="89" t="s">
        <v>174</v>
      </c>
      <c r="B11456" s="89" t="s">
        <v>175</v>
      </c>
      <c r="C11456" s="89" t="s">
        <v>47</v>
      </c>
      <c r="D11456" s="90">
        <v>44692</v>
      </c>
      <c r="AC11456" s="89">
        <v>2997.3712019999998</v>
      </c>
      <c r="AI11456" s="89">
        <v>3943.0614399999999</v>
      </c>
    </row>
    <row r="11457" spans="1:35" s="89" customFormat="1" x14ac:dyDescent="0.45">
      <c r="A11457" s="89" t="s">
        <v>174</v>
      </c>
      <c r="B11457" s="89" t="s">
        <v>175</v>
      </c>
      <c r="C11457" s="89" t="s">
        <v>47</v>
      </c>
      <c r="D11457" s="90">
        <v>44693</v>
      </c>
      <c r="AC11457" s="89">
        <v>2997.3712019999998</v>
      </c>
      <c r="AI11457" s="89">
        <v>3943.0614399999999</v>
      </c>
    </row>
    <row r="11458" spans="1:35" s="89" customFormat="1" x14ac:dyDescent="0.45">
      <c r="A11458" s="89" t="s">
        <v>174</v>
      </c>
      <c r="B11458" s="89" t="s">
        <v>175</v>
      </c>
      <c r="C11458" s="89" t="s">
        <v>47</v>
      </c>
      <c r="D11458" s="90">
        <v>44694</v>
      </c>
      <c r="AC11458" s="89">
        <v>2997.3712019999998</v>
      </c>
      <c r="AI11458" s="89">
        <v>3943.0614399999999</v>
      </c>
    </row>
    <row r="11459" spans="1:35" s="89" customFormat="1" x14ac:dyDescent="0.45">
      <c r="A11459" s="89" t="s">
        <v>174</v>
      </c>
      <c r="B11459" s="89" t="s">
        <v>175</v>
      </c>
      <c r="C11459" s="89" t="s">
        <v>47</v>
      </c>
      <c r="D11459" s="90">
        <v>44695</v>
      </c>
      <c r="AC11459" s="89">
        <v>2997.3712019999998</v>
      </c>
      <c r="AI11459" s="89">
        <v>3943.0614399999999</v>
      </c>
    </row>
    <row r="11460" spans="1:35" s="89" customFormat="1" x14ac:dyDescent="0.45">
      <c r="A11460" s="89" t="s">
        <v>174</v>
      </c>
      <c r="B11460" s="89" t="s">
        <v>175</v>
      </c>
      <c r="C11460" s="89" t="s">
        <v>47</v>
      </c>
      <c r="D11460" s="90">
        <v>44696</v>
      </c>
      <c r="AC11460" s="89">
        <v>2997.3712019999998</v>
      </c>
      <c r="AI11460" s="89">
        <v>3943.0614399999999</v>
      </c>
    </row>
    <row r="11461" spans="1:35" s="89" customFormat="1" x14ac:dyDescent="0.45">
      <c r="A11461" s="89" t="s">
        <v>174</v>
      </c>
      <c r="B11461" s="89" t="s">
        <v>175</v>
      </c>
      <c r="C11461" s="89" t="s">
        <v>47</v>
      </c>
      <c r="D11461" s="90">
        <v>44697</v>
      </c>
      <c r="AC11461" s="89">
        <v>2997.3712019999998</v>
      </c>
      <c r="AI11461" s="89">
        <v>3943.0614399999999</v>
      </c>
    </row>
    <row r="11462" spans="1:35" s="89" customFormat="1" x14ac:dyDescent="0.45">
      <c r="A11462" s="89" t="s">
        <v>174</v>
      </c>
      <c r="B11462" s="89" t="s">
        <v>175</v>
      </c>
      <c r="C11462" s="89" t="s">
        <v>47</v>
      </c>
      <c r="D11462" s="90">
        <v>44698</v>
      </c>
      <c r="AC11462" s="89">
        <v>2997.3712019999998</v>
      </c>
      <c r="AI11462" s="89">
        <v>3943.0614399999999</v>
      </c>
    </row>
    <row r="11463" spans="1:35" s="89" customFormat="1" x14ac:dyDescent="0.45">
      <c r="A11463" s="89" t="s">
        <v>174</v>
      </c>
      <c r="B11463" s="89" t="s">
        <v>175</v>
      </c>
      <c r="C11463" s="89" t="s">
        <v>47</v>
      </c>
      <c r="D11463" s="90">
        <v>44699</v>
      </c>
      <c r="AC11463" s="89">
        <v>2997.3712019999998</v>
      </c>
      <c r="AI11463" s="89">
        <v>3943.0614399999999</v>
      </c>
    </row>
    <row r="11464" spans="1:35" s="89" customFormat="1" x14ac:dyDescent="0.45">
      <c r="A11464" s="89" t="s">
        <v>174</v>
      </c>
      <c r="B11464" s="89" t="s">
        <v>175</v>
      </c>
      <c r="C11464" s="89" t="s">
        <v>47</v>
      </c>
      <c r="D11464" s="90">
        <v>44700</v>
      </c>
      <c r="AC11464" s="89">
        <v>2997.3712019999998</v>
      </c>
      <c r="AI11464" s="89">
        <v>3943.0614399999999</v>
      </c>
    </row>
    <row r="11465" spans="1:35" s="89" customFormat="1" x14ac:dyDescent="0.45">
      <c r="A11465" s="89" t="s">
        <v>174</v>
      </c>
      <c r="B11465" s="89" t="s">
        <v>175</v>
      </c>
      <c r="C11465" s="89" t="s">
        <v>47</v>
      </c>
      <c r="D11465" s="90">
        <v>44701</v>
      </c>
      <c r="AC11465" s="89">
        <v>2997.3712019999998</v>
      </c>
      <c r="AI11465" s="89">
        <v>3943.0614399999999</v>
      </c>
    </row>
    <row r="11466" spans="1:35" s="89" customFormat="1" x14ac:dyDescent="0.45">
      <c r="A11466" s="89" t="s">
        <v>174</v>
      </c>
      <c r="B11466" s="89" t="s">
        <v>175</v>
      </c>
      <c r="C11466" s="89" t="s">
        <v>47</v>
      </c>
      <c r="D11466" s="90">
        <v>44702</v>
      </c>
      <c r="AC11466" s="89">
        <v>2997.3712019999998</v>
      </c>
      <c r="AI11466" s="89">
        <v>3943.0614399999999</v>
      </c>
    </row>
    <row r="11467" spans="1:35" s="89" customFormat="1" x14ac:dyDescent="0.45">
      <c r="A11467" s="89" t="s">
        <v>174</v>
      </c>
      <c r="B11467" s="89" t="s">
        <v>175</v>
      </c>
      <c r="C11467" s="89" t="s">
        <v>47</v>
      </c>
      <c r="D11467" s="90">
        <v>44703</v>
      </c>
      <c r="AC11467" s="89">
        <v>2997.3712019999998</v>
      </c>
      <c r="AI11467" s="89">
        <v>3943.0614399999999</v>
      </c>
    </row>
    <row r="11468" spans="1:35" s="89" customFormat="1" x14ac:dyDescent="0.45">
      <c r="A11468" s="89" t="s">
        <v>174</v>
      </c>
      <c r="B11468" s="89" t="s">
        <v>175</v>
      </c>
      <c r="C11468" s="89" t="s">
        <v>47</v>
      </c>
      <c r="D11468" s="90">
        <v>44704</v>
      </c>
      <c r="AC11468" s="89">
        <v>2997.3712019999998</v>
      </c>
      <c r="AI11468" s="89">
        <v>3943.0614399999999</v>
      </c>
    </row>
    <row r="11469" spans="1:35" s="89" customFormat="1" x14ac:dyDescent="0.45">
      <c r="A11469" s="89" t="s">
        <v>174</v>
      </c>
      <c r="B11469" s="89" t="s">
        <v>175</v>
      </c>
      <c r="C11469" s="89" t="s">
        <v>47</v>
      </c>
      <c r="D11469" s="90">
        <v>44705</v>
      </c>
      <c r="AC11469" s="89">
        <v>2997.3712019999998</v>
      </c>
      <c r="AI11469" s="89">
        <v>3943.0614399999999</v>
      </c>
    </row>
    <row r="11470" spans="1:35" s="89" customFormat="1" x14ac:dyDescent="0.45">
      <c r="A11470" s="89" t="s">
        <v>174</v>
      </c>
      <c r="B11470" s="89" t="s">
        <v>175</v>
      </c>
      <c r="C11470" s="89" t="s">
        <v>47</v>
      </c>
      <c r="D11470" s="90">
        <v>44706</v>
      </c>
      <c r="AC11470" s="89">
        <v>2997.3712019999998</v>
      </c>
      <c r="AI11470" s="89">
        <v>3943.0614399999999</v>
      </c>
    </row>
    <row r="11471" spans="1:35" s="89" customFormat="1" x14ac:dyDescent="0.45">
      <c r="A11471" s="89" t="s">
        <v>174</v>
      </c>
      <c r="B11471" s="89" t="s">
        <v>175</v>
      </c>
      <c r="C11471" s="89" t="s">
        <v>47</v>
      </c>
      <c r="D11471" s="90">
        <v>44707</v>
      </c>
      <c r="AC11471" s="89">
        <v>2997.3712019999998</v>
      </c>
      <c r="AI11471" s="89">
        <v>3943.0614399999999</v>
      </c>
    </row>
    <row r="11472" spans="1:35" s="89" customFormat="1" x14ac:dyDescent="0.45">
      <c r="A11472" s="89" t="s">
        <v>174</v>
      </c>
      <c r="B11472" s="89" t="s">
        <v>175</v>
      </c>
      <c r="C11472" s="89" t="s">
        <v>47</v>
      </c>
      <c r="D11472" s="90">
        <v>44708</v>
      </c>
      <c r="AC11472" s="89">
        <v>2997.3712019999998</v>
      </c>
      <c r="AI11472" s="89">
        <v>3943.0614399999999</v>
      </c>
    </row>
    <row r="11473" spans="1:35" s="89" customFormat="1" x14ac:dyDescent="0.45">
      <c r="A11473" s="89" t="s">
        <v>174</v>
      </c>
      <c r="B11473" s="89" t="s">
        <v>175</v>
      </c>
      <c r="C11473" s="89" t="s">
        <v>47</v>
      </c>
      <c r="D11473" s="90">
        <v>44709</v>
      </c>
      <c r="AC11473" s="89">
        <v>2997.3712019999998</v>
      </c>
      <c r="AI11473" s="89">
        <v>3943.0614399999999</v>
      </c>
    </row>
    <row r="11474" spans="1:35" s="89" customFormat="1" x14ac:dyDescent="0.45">
      <c r="A11474" s="89" t="s">
        <v>174</v>
      </c>
      <c r="B11474" s="89" t="s">
        <v>175</v>
      </c>
      <c r="C11474" s="89" t="s">
        <v>47</v>
      </c>
      <c r="D11474" s="90">
        <v>44710</v>
      </c>
      <c r="AC11474" s="89">
        <v>2997.3712019999998</v>
      </c>
      <c r="AI11474" s="89">
        <v>3943.0614399999999</v>
      </c>
    </row>
    <row r="11475" spans="1:35" s="89" customFormat="1" x14ac:dyDescent="0.45">
      <c r="A11475" s="89" t="s">
        <v>174</v>
      </c>
      <c r="B11475" s="89" t="s">
        <v>175</v>
      </c>
      <c r="C11475" s="89" t="s">
        <v>47</v>
      </c>
      <c r="D11475" s="90">
        <v>44711</v>
      </c>
      <c r="AC11475" s="89">
        <v>2997.3712019999998</v>
      </c>
      <c r="AI11475" s="89">
        <v>3943.0614399999999</v>
      </c>
    </row>
    <row r="11476" spans="1:35" s="89" customFormat="1" x14ac:dyDescent="0.45">
      <c r="A11476" s="89" t="s">
        <v>174</v>
      </c>
      <c r="B11476" s="89" t="s">
        <v>175</v>
      </c>
      <c r="C11476" s="89" t="s">
        <v>47</v>
      </c>
      <c r="D11476" s="90">
        <v>44712</v>
      </c>
      <c r="AC11476" s="89">
        <v>2997.3712019999998</v>
      </c>
      <c r="AI11476" s="89">
        <v>3943.0614399999999</v>
      </c>
    </row>
    <row r="11477" spans="1:35" s="89" customFormat="1" x14ac:dyDescent="0.45">
      <c r="A11477" s="89" t="s">
        <v>174</v>
      </c>
      <c r="B11477" s="89" t="s">
        <v>175</v>
      </c>
      <c r="C11477" s="89" t="s">
        <v>47</v>
      </c>
      <c r="D11477" s="90">
        <v>44713</v>
      </c>
      <c r="AC11477" s="89">
        <v>2997.3712019999998</v>
      </c>
      <c r="AI11477" s="89">
        <v>3943.0614399999999</v>
      </c>
    </row>
    <row r="11478" spans="1:35" s="89" customFormat="1" x14ac:dyDescent="0.45">
      <c r="A11478" s="89" t="s">
        <v>174</v>
      </c>
      <c r="B11478" s="89" t="s">
        <v>175</v>
      </c>
      <c r="C11478" s="89" t="s">
        <v>47</v>
      </c>
      <c r="D11478" s="90">
        <v>44714</v>
      </c>
      <c r="AC11478" s="89">
        <v>2997.3712019999998</v>
      </c>
      <c r="AI11478" s="89">
        <v>3943.0614399999999</v>
      </c>
    </row>
    <row r="11479" spans="1:35" s="89" customFormat="1" x14ac:dyDescent="0.45">
      <c r="A11479" s="89" t="s">
        <v>174</v>
      </c>
      <c r="B11479" s="89" t="s">
        <v>175</v>
      </c>
      <c r="C11479" s="89" t="s">
        <v>47</v>
      </c>
      <c r="D11479" s="90">
        <v>44715</v>
      </c>
      <c r="AC11479" s="89">
        <v>2997.3712019999998</v>
      </c>
      <c r="AI11479" s="89">
        <v>3943.0614399999999</v>
      </c>
    </row>
    <row r="11480" spans="1:35" s="89" customFormat="1" x14ac:dyDescent="0.45">
      <c r="A11480" s="89" t="s">
        <v>174</v>
      </c>
      <c r="B11480" s="89" t="s">
        <v>175</v>
      </c>
      <c r="C11480" s="89" t="s">
        <v>47</v>
      </c>
      <c r="D11480" s="90">
        <v>44716</v>
      </c>
      <c r="AC11480" s="89">
        <v>2997.3712019999998</v>
      </c>
      <c r="AI11480" s="89">
        <v>3943.0614399999999</v>
      </c>
    </row>
    <row r="11481" spans="1:35" s="89" customFormat="1" x14ac:dyDescent="0.45">
      <c r="A11481" s="89" t="s">
        <v>174</v>
      </c>
      <c r="B11481" s="89" t="s">
        <v>175</v>
      </c>
      <c r="C11481" s="89" t="s">
        <v>47</v>
      </c>
      <c r="D11481" s="90">
        <v>44717</v>
      </c>
      <c r="AC11481" s="89">
        <v>2997.3712019999998</v>
      </c>
      <c r="AI11481" s="89">
        <v>3943.0614399999999</v>
      </c>
    </row>
    <row r="11482" spans="1:35" s="89" customFormat="1" x14ac:dyDescent="0.45">
      <c r="A11482" s="89" t="s">
        <v>174</v>
      </c>
      <c r="B11482" s="89" t="s">
        <v>175</v>
      </c>
      <c r="C11482" s="89" t="s">
        <v>47</v>
      </c>
      <c r="D11482" s="90">
        <v>44718</v>
      </c>
      <c r="AC11482" s="89">
        <v>2997.3712019999998</v>
      </c>
      <c r="AI11482" s="89">
        <v>3943.0614399999999</v>
      </c>
    </row>
    <row r="11483" spans="1:35" s="89" customFormat="1" x14ac:dyDescent="0.45">
      <c r="A11483" s="89" t="s">
        <v>174</v>
      </c>
      <c r="B11483" s="89" t="s">
        <v>175</v>
      </c>
      <c r="C11483" s="89" t="s">
        <v>47</v>
      </c>
      <c r="D11483" s="90">
        <v>44719</v>
      </c>
      <c r="AC11483" s="89">
        <v>2997.3712019999998</v>
      </c>
      <c r="AI11483" s="89">
        <v>3943.0614399999999</v>
      </c>
    </row>
    <row r="11484" spans="1:35" s="89" customFormat="1" x14ac:dyDescent="0.45">
      <c r="A11484" s="89" t="s">
        <v>174</v>
      </c>
      <c r="B11484" s="89" t="s">
        <v>175</v>
      </c>
      <c r="C11484" s="89" t="s">
        <v>47</v>
      </c>
      <c r="D11484" s="90">
        <v>44720</v>
      </c>
      <c r="AC11484" s="89">
        <v>2997.3712019999998</v>
      </c>
      <c r="AI11484" s="89">
        <v>3943.0614399999999</v>
      </c>
    </row>
    <row r="11485" spans="1:35" s="89" customFormat="1" x14ac:dyDescent="0.45">
      <c r="A11485" s="89" t="s">
        <v>174</v>
      </c>
      <c r="B11485" s="89" t="s">
        <v>175</v>
      </c>
      <c r="C11485" s="89" t="s">
        <v>47</v>
      </c>
      <c r="D11485" s="90">
        <v>44721</v>
      </c>
      <c r="AC11485" s="89">
        <v>2997.3712019999998</v>
      </c>
      <c r="AI11485" s="89">
        <v>3943.0614399999999</v>
      </c>
    </row>
    <row r="11486" spans="1:35" s="89" customFormat="1" x14ac:dyDescent="0.45">
      <c r="A11486" s="89" t="s">
        <v>174</v>
      </c>
      <c r="B11486" s="89" t="s">
        <v>175</v>
      </c>
      <c r="C11486" s="89" t="s">
        <v>47</v>
      </c>
      <c r="D11486" s="90">
        <v>44722</v>
      </c>
      <c r="AC11486" s="89">
        <v>2997.3712019999998</v>
      </c>
      <c r="AI11486" s="89">
        <v>3943.0614399999999</v>
      </c>
    </row>
    <row r="11487" spans="1:35" s="89" customFormat="1" x14ac:dyDescent="0.45">
      <c r="A11487" s="89" t="s">
        <v>174</v>
      </c>
      <c r="B11487" s="89" t="s">
        <v>175</v>
      </c>
      <c r="C11487" s="89" t="s">
        <v>47</v>
      </c>
      <c r="D11487" s="90">
        <v>44723</v>
      </c>
      <c r="AC11487" s="89">
        <v>2997.3712019999998</v>
      </c>
      <c r="AI11487" s="89">
        <v>3943.0614399999999</v>
      </c>
    </row>
    <row r="11488" spans="1:35" s="89" customFormat="1" x14ac:dyDescent="0.45">
      <c r="A11488" s="89" t="s">
        <v>174</v>
      </c>
      <c r="B11488" s="89" t="s">
        <v>175</v>
      </c>
      <c r="C11488" s="89" t="s">
        <v>47</v>
      </c>
      <c r="D11488" s="90">
        <v>44724</v>
      </c>
      <c r="AC11488" s="89">
        <v>2997.3712019999998</v>
      </c>
      <c r="AI11488" s="89">
        <v>3943.0614399999999</v>
      </c>
    </row>
    <row r="11489" spans="1:35" s="89" customFormat="1" x14ac:dyDescent="0.45">
      <c r="A11489" s="89" t="s">
        <v>174</v>
      </c>
      <c r="B11489" s="89" t="s">
        <v>175</v>
      </c>
      <c r="C11489" s="89" t="s">
        <v>47</v>
      </c>
      <c r="D11489" s="90">
        <v>44725</v>
      </c>
      <c r="AC11489" s="89">
        <v>2997.3712019999998</v>
      </c>
      <c r="AI11489" s="89">
        <v>3943.0614399999999</v>
      </c>
    </row>
    <row r="11490" spans="1:35" s="89" customFormat="1" x14ac:dyDescent="0.45">
      <c r="A11490" s="89" t="s">
        <v>174</v>
      </c>
      <c r="B11490" s="89" t="s">
        <v>175</v>
      </c>
      <c r="C11490" s="89" t="s">
        <v>47</v>
      </c>
      <c r="D11490" s="90">
        <v>44726</v>
      </c>
      <c r="AC11490" s="89">
        <v>2997.3712019999998</v>
      </c>
      <c r="AI11490" s="89">
        <v>3943.0614399999999</v>
      </c>
    </row>
    <row r="11491" spans="1:35" s="89" customFormat="1" x14ac:dyDescent="0.45">
      <c r="A11491" s="89" t="s">
        <v>174</v>
      </c>
      <c r="B11491" s="89" t="s">
        <v>175</v>
      </c>
      <c r="C11491" s="89" t="s">
        <v>47</v>
      </c>
      <c r="D11491" s="90">
        <v>44727</v>
      </c>
      <c r="AC11491" s="89">
        <v>2997.3712019999998</v>
      </c>
      <c r="AI11491" s="89">
        <v>3943.0614399999999</v>
      </c>
    </row>
    <row r="11492" spans="1:35" s="89" customFormat="1" x14ac:dyDescent="0.45">
      <c r="A11492" s="89" t="s">
        <v>174</v>
      </c>
      <c r="B11492" s="89" t="s">
        <v>175</v>
      </c>
      <c r="C11492" s="89" t="s">
        <v>47</v>
      </c>
      <c r="D11492" s="90">
        <v>44728</v>
      </c>
      <c r="AC11492" s="89">
        <v>2997.3712019999998</v>
      </c>
      <c r="AI11492" s="89">
        <v>3943.0614399999999</v>
      </c>
    </row>
    <row r="11493" spans="1:35" s="89" customFormat="1" x14ac:dyDescent="0.45">
      <c r="A11493" s="89" t="s">
        <v>174</v>
      </c>
      <c r="B11493" s="89" t="s">
        <v>175</v>
      </c>
      <c r="C11493" s="89" t="s">
        <v>47</v>
      </c>
      <c r="D11493" s="90">
        <v>44729</v>
      </c>
      <c r="AC11493" s="89">
        <v>2997.3712019999998</v>
      </c>
      <c r="AI11493" s="89">
        <v>3943.0614399999999</v>
      </c>
    </row>
    <row r="11494" spans="1:35" s="89" customFormat="1" x14ac:dyDescent="0.45">
      <c r="A11494" s="89" t="s">
        <v>174</v>
      </c>
      <c r="B11494" s="89" t="s">
        <v>175</v>
      </c>
      <c r="C11494" s="89" t="s">
        <v>47</v>
      </c>
      <c r="D11494" s="90">
        <v>44730</v>
      </c>
      <c r="AC11494" s="89">
        <v>2997.3712019999998</v>
      </c>
      <c r="AI11494" s="89">
        <v>3943.0614399999999</v>
      </c>
    </row>
    <row r="11495" spans="1:35" s="89" customFormat="1" x14ac:dyDescent="0.45">
      <c r="A11495" s="89" t="s">
        <v>174</v>
      </c>
      <c r="B11495" s="89" t="s">
        <v>175</v>
      </c>
      <c r="C11495" s="89" t="s">
        <v>47</v>
      </c>
      <c r="D11495" s="90">
        <v>44731</v>
      </c>
      <c r="AC11495" s="89">
        <v>2997.3712019999998</v>
      </c>
      <c r="AI11495" s="89">
        <v>3943.0614399999999</v>
      </c>
    </row>
    <row r="11496" spans="1:35" s="89" customFormat="1" x14ac:dyDescent="0.45">
      <c r="A11496" s="89" t="s">
        <v>174</v>
      </c>
      <c r="B11496" s="89" t="s">
        <v>175</v>
      </c>
      <c r="C11496" s="89" t="s">
        <v>47</v>
      </c>
      <c r="D11496" s="90">
        <v>44732</v>
      </c>
      <c r="AC11496" s="89">
        <v>2997.3712019999998</v>
      </c>
      <c r="AI11496" s="89">
        <v>3943.0614399999999</v>
      </c>
    </row>
    <row r="11497" spans="1:35" s="89" customFormat="1" x14ac:dyDescent="0.45">
      <c r="A11497" s="89" t="s">
        <v>174</v>
      </c>
      <c r="B11497" s="89" t="s">
        <v>175</v>
      </c>
      <c r="C11497" s="89" t="s">
        <v>47</v>
      </c>
      <c r="D11497" s="90">
        <v>44733</v>
      </c>
      <c r="AC11497" s="89">
        <v>2997.3712019999998</v>
      </c>
      <c r="AI11497" s="89">
        <v>3943.0614399999999</v>
      </c>
    </row>
    <row r="11498" spans="1:35" s="89" customFormat="1" x14ac:dyDescent="0.45">
      <c r="A11498" s="89" t="s">
        <v>174</v>
      </c>
      <c r="B11498" s="89" t="s">
        <v>175</v>
      </c>
      <c r="C11498" s="89" t="s">
        <v>47</v>
      </c>
      <c r="D11498" s="90">
        <v>44734</v>
      </c>
      <c r="AC11498" s="89">
        <v>2997.3712019999998</v>
      </c>
      <c r="AI11498" s="89">
        <v>3943.0614399999999</v>
      </c>
    </row>
    <row r="11499" spans="1:35" s="89" customFormat="1" x14ac:dyDescent="0.45">
      <c r="A11499" s="89" t="s">
        <v>174</v>
      </c>
      <c r="B11499" s="89" t="s">
        <v>175</v>
      </c>
      <c r="C11499" s="89" t="s">
        <v>47</v>
      </c>
      <c r="D11499" s="90">
        <v>44735</v>
      </c>
      <c r="AC11499" s="89">
        <v>2997.3712019999998</v>
      </c>
      <c r="AI11499" s="89">
        <v>3943.0614399999999</v>
      </c>
    </row>
    <row r="11500" spans="1:35" s="89" customFormat="1" x14ac:dyDescent="0.45">
      <c r="A11500" s="89" t="s">
        <v>174</v>
      </c>
      <c r="B11500" s="89" t="s">
        <v>175</v>
      </c>
      <c r="C11500" s="89" t="s">
        <v>47</v>
      </c>
      <c r="D11500" s="90">
        <v>44736</v>
      </c>
      <c r="AC11500" s="89">
        <v>2997.3712019999998</v>
      </c>
      <c r="AI11500" s="89">
        <v>3943.0614399999999</v>
      </c>
    </row>
    <row r="11501" spans="1:35" s="89" customFormat="1" x14ac:dyDescent="0.45">
      <c r="A11501" s="89" t="s">
        <v>174</v>
      </c>
      <c r="B11501" s="89" t="s">
        <v>175</v>
      </c>
      <c r="C11501" s="89" t="s">
        <v>47</v>
      </c>
      <c r="D11501" s="90">
        <v>44737</v>
      </c>
      <c r="AC11501" s="89">
        <v>2997.3712019999998</v>
      </c>
      <c r="AI11501" s="89">
        <v>3943.0614399999999</v>
      </c>
    </row>
    <row r="11502" spans="1:35" s="89" customFormat="1" x14ac:dyDescent="0.45">
      <c r="A11502" s="89" t="s">
        <v>174</v>
      </c>
      <c r="B11502" s="89" t="s">
        <v>175</v>
      </c>
      <c r="C11502" s="89" t="s">
        <v>47</v>
      </c>
      <c r="D11502" s="90">
        <v>44738</v>
      </c>
      <c r="AC11502" s="89">
        <v>2997.3712019999998</v>
      </c>
      <c r="AI11502" s="89">
        <v>3943.0614399999999</v>
      </c>
    </row>
    <row r="11503" spans="1:35" s="89" customFormat="1" x14ac:dyDescent="0.45">
      <c r="A11503" s="89" t="s">
        <v>174</v>
      </c>
      <c r="B11503" s="89" t="s">
        <v>175</v>
      </c>
      <c r="C11503" s="89" t="s">
        <v>47</v>
      </c>
      <c r="D11503" s="90">
        <v>44739</v>
      </c>
      <c r="AC11503" s="89">
        <v>2997.3712019999998</v>
      </c>
      <c r="AI11503" s="89">
        <v>3943.0614399999999</v>
      </c>
    </row>
    <row r="11504" spans="1:35" s="89" customFormat="1" x14ac:dyDescent="0.45">
      <c r="A11504" s="89" t="s">
        <v>174</v>
      </c>
      <c r="B11504" s="89" t="s">
        <v>175</v>
      </c>
      <c r="C11504" s="89" t="s">
        <v>47</v>
      </c>
      <c r="D11504" s="90">
        <v>44740</v>
      </c>
      <c r="AC11504" s="89">
        <v>2997.3712019999998</v>
      </c>
      <c r="AI11504" s="89">
        <v>3943.0614399999999</v>
      </c>
    </row>
    <row r="11505" spans="1:35" s="89" customFormat="1" x14ac:dyDescent="0.45">
      <c r="A11505" s="89" t="s">
        <v>174</v>
      </c>
      <c r="B11505" s="89" t="s">
        <v>175</v>
      </c>
      <c r="C11505" s="89" t="s">
        <v>47</v>
      </c>
      <c r="D11505" s="90">
        <v>44741</v>
      </c>
      <c r="AC11505" s="89">
        <v>2997.3712019999998</v>
      </c>
      <c r="AI11505" s="89">
        <v>3943.0614399999999</v>
      </c>
    </row>
    <row r="11506" spans="1:35" s="89" customFormat="1" x14ac:dyDescent="0.45">
      <c r="A11506" s="89" t="s">
        <v>174</v>
      </c>
      <c r="B11506" s="89" t="s">
        <v>175</v>
      </c>
      <c r="C11506" s="89" t="s">
        <v>47</v>
      </c>
      <c r="D11506" s="90">
        <v>44742</v>
      </c>
      <c r="AC11506" s="89">
        <v>2997.3712019999998</v>
      </c>
      <c r="AI11506" s="89">
        <v>3943.0614399999999</v>
      </c>
    </row>
    <row r="11507" spans="1:35" s="89" customFormat="1" x14ac:dyDescent="0.45">
      <c r="A11507" s="89" t="s">
        <v>174</v>
      </c>
      <c r="B11507" s="89" t="s">
        <v>175</v>
      </c>
      <c r="C11507" s="89" t="s">
        <v>47</v>
      </c>
      <c r="D11507" s="90">
        <v>44743</v>
      </c>
      <c r="AC11507" s="89">
        <v>2997.3712019999998</v>
      </c>
      <c r="AI11507" s="89">
        <v>3943.0614399999999</v>
      </c>
    </row>
    <row r="11508" spans="1:35" s="89" customFormat="1" x14ac:dyDescent="0.45">
      <c r="A11508" s="89" t="s">
        <v>174</v>
      </c>
      <c r="B11508" s="89" t="s">
        <v>175</v>
      </c>
      <c r="C11508" s="89" t="s">
        <v>47</v>
      </c>
      <c r="D11508" s="90">
        <v>44744</v>
      </c>
      <c r="AC11508" s="89">
        <v>2997.3712019999998</v>
      </c>
      <c r="AI11508" s="89">
        <v>3943.0614399999999</v>
      </c>
    </row>
    <row r="11509" spans="1:35" s="89" customFormat="1" x14ac:dyDescent="0.45">
      <c r="A11509" s="89" t="s">
        <v>174</v>
      </c>
      <c r="B11509" s="89" t="s">
        <v>175</v>
      </c>
      <c r="C11509" s="89" t="s">
        <v>47</v>
      </c>
      <c r="D11509" s="90">
        <v>44745</v>
      </c>
      <c r="AC11509" s="89">
        <v>2997.3712019999998</v>
      </c>
      <c r="AI11509" s="89">
        <v>3943.0614399999999</v>
      </c>
    </row>
    <row r="11510" spans="1:35" s="89" customFormat="1" x14ac:dyDescent="0.45">
      <c r="A11510" s="89" t="s">
        <v>174</v>
      </c>
      <c r="B11510" s="89" t="s">
        <v>175</v>
      </c>
      <c r="C11510" s="89" t="s">
        <v>47</v>
      </c>
      <c r="D11510" s="90">
        <v>44746</v>
      </c>
      <c r="AC11510" s="89">
        <v>2997.3712019999998</v>
      </c>
      <c r="AI11510" s="89">
        <v>3943.0614399999999</v>
      </c>
    </row>
    <row r="11511" spans="1:35" s="89" customFormat="1" x14ac:dyDescent="0.45">
      <c r="A11511" s="89" t="s">
        <v>174</v>
      </c>
      <c r="B11511" s="89" t="s">
        <v>175</v>
      </c>
      <c r="C11511" s="89" t="s">
        <v>47</v>
      </c>
      <c r="D11511" s="90">
        <v>44747</v>
      </c>
      <c r="AC11511" s="89">
        <v>2997.3712019999998</v>
      </c>
      <c r="AI11511" s="89">
        <v>3943.0614399999999</v>
      </c>
    </row>
    <row r="11512" spans="1:35" s="89" customFormat="1" x14ac:dyDescent="0.45">
      <c r="A11512" s="89" t="s">
        <v>174</v>
      </c>
      <c r="B11512" s="89" t="s">
        <v>175</v>
      </c>
      <c r="C11512" s="89" t="s">
        <v>47</v>
      </c>
      <c r="D11512" s="90">
        <v>44748</v>
      </c>
      <c r="AC11512" s="89">
        <v>2997.3712019999998</v>
      </c>
      <c r="AI11512" s="89">
        <v>3943.0614399999999</v>
      </c>
    </row>
    <row r="11513" spans="1:35" s="89" customFormat="1" x14ac:dyDescent="0.45">
      <c r="A11513" s="89" t="s">
        <v>174</v>
      </c>
      <c r="B11513" s="89" t="s">
        <v>175</v>
      </c>
      <c r="C11513" s="89" t="s">
        <v>47</v>
      </c>
      <c r="D11513" s="90">
        <v>44749</v>
      </c>
      <c r="AC11513" s="89">
        <v>2997.3712019999998</v>
      </c>
      <c r="AI11513" s="89">
        <v>3943.0614399999999</v>
      </c>
    </row>
    <row r="11514" spans="1:35" s="89" customFormat="1" x14ac:dyDescent="0.45">
      <c r="A11514" s="89" t="s">
        <v>174</v>
      </c>
      <c r="B11514" s="89" t="s">
        <v>175</v>
      </c>
      <c r="C11514" s="89" t="s">
        <v>47</v>
      </c>
      <c r="D11514" s="90">
        <v>44750</v>
      </c>
      <c r="AC11514" s="89">
        <v>2997.3712019999998</v>
      </c>
      <c r="AI11514" s="89">
        <v>3943.0614399999999</v>
      </c>
    </row>
    <row r="11515" spans="1:35" s="89" customFormat="1" x14ac:dyDescent="0.45">
      <c r="A11515" s="89" t="s">
        <v>174</v>
      </c>
      <c r="B11515" s="89" t="s">
        <v>175</v>
      </c>
      <c r="C11515" s="89" t="s">
        <v>47</v>
      </c>
      <c r="D11515" s="90">
        <v>44751</v>
      </c>
      <c r="AC11515" s="89">
        <v>2997.3712019999998</v>
      </c>
      <c r="AI11515" s="89">
        <v>3943.0614399999999</v>
      </c>
    </row>
    <row r="11516" spans="1:35" s="89" customFormat="1" x14ac:dyDescent="0.45">
      <c r="A11516" s="89" t="s">
        <v>174</v>
      </c>
      <c r="B11516" s="89" t="s">
        <v>175</v>
      </c>
      <c r="C11516" s="89" t="s">
        <v>47</v>
      </c>
      <c r="D11516" s="90">
        <v>44752</v>
      </c>
      <c r="AC11516" s="89">
        <v>2997.3712019999998</v>
      </c>
      <c r="AI11516" s="89">
        <v>3943.0614399999999</v>
      </c>
    </row>
    <row r="11517" spans="1:35" s="89" customFormat="1" x14ac:dyDescent="0.45">
      <c r="A11517" s="89" t="s">
        <v>174</v>
      </c>
      <c r="B11517" s="89" t="s">
        <v>175</v>
      </c>
      <c r="C11517" s="89" t="s">
        <v>47</v>
      </c>
      <c r="D11517" s="90">
        <v>44753</v>
      </c>
      <c r="AC11517" s="89">
        <v>2997.3712019999998</v>
      </c>
      <c r="AI11517" s="89">
        <v>3943.0614399999999</v>
      </c>
    </row>
    <row r="11518" spans="1:35" s="89" customFormat="1" x14ac:dyDescent="0.45">
      <c r="A11518" s="89" t="s">
        <v>174</v>
      </c>
      <c r="B11518" s="89" t="s">
        <v>175</v>
      </c>
      <c r="C11518" s="89" t="s">
        <v>47</v>
      </c>
      <c r="D11518" s="90">
        <v>44754</v>
      </c>
      <c r="AC11518" s="89">
        <v>2997.3712019999998</v>
      </c>
      <c r="AI11518" s="89">
        <v>3943.0614399999999</v>
      </c>
    </row>
    <row r="11519" spans="1:35" s="89" customFormat="1" x14ac:dyDescent="0.45">
      <c r="A11519" s="89" t="s">
        <v>174</v>
      </c>
      <c r="B11519" s="89" t="s">
        <v>175</v>
      </c>
      <c r="C11519" s="89" t="s">
        <v>47</v>
      </c>
      <c r="D11519" s="90">
        <v>44755</v>
      </c>
      <c r="AC11519" s="89">
        <v>2997.3712019999998</v>
      </c>
      <c r="AI11519" s="89">
        <v>3943.0614399999999</v>
      </c>
    </row>
    <row r="11520" spans="1:35" s="89" customFormat="1" x14ac:dyDescent="0.45">
      <c r="A11520" s="89" t="s">
        <v>174</v>
      </c>
      <c r="B11520" s="89" t="s">
        <v>175</v>
      </c>
      <c r="C11520" s="89" t="s">
        <v>47</v>
      </c>
      <c r="D11520" s="90">
        <v>44756</v>
      </c>
      <c r="AC11520" s="89">
        <v>2997.3712019999998</v>
      </c>
      <c r="AI11520" s="89">
        <v>3943.0614399999999</v>
      </c>
    </row>
    <row r="11521" spans="1:35" s="89" customFormat="1" x14ac:dyDescent="0.45">
      <c r="A11521" s="89" t="s">
        <v>174</v>
      </c>
      <c r="B11521" s="89" t="s">
        <v>175</v>
      </c>
      <c r="C11521" s="89" t="s">
        <v>47</v>
      </c>
      <c r="D11521" s="90">
        <v>44757</v>
      </c>
      <c r="AC11521" s="89">
        <v>2997.3712019999998</v>
      </c>
      <c r="AI11521" s="89">
        <v>3943.0614399999999</v>
      </c>
    </row>
    <row r="11522" spans="1:35" s="89" customFormat="1" x14ac:dyDescent="0.45">
      <c r="A11522" s="89" t="s">
        <v>174</v>
      </c>
      <c r="B11522" s="89" t="s">
        <v>175</v>
      </c>
      <c r="C11522" s="89" t="s">
        <v>47</v>
      </c>
      <c r="D11522" s="90">
        <v>44758</v>
      </c>
      <c r="AC11522" s="89">
        <v>2997.3712019999998</v>
      </c>
      <c r="AI11522" s="89">
        <v>3943.0614399999999</v>
      </c>
    </row>
    <row r="11523" spans="1:35" s="89" customFormat="1" x14ac:dyDescent="0.45">
      <c r="A11523" s="89" t="s">
        <v>174</v>
      </c>
      <c r="B11523" s="89" t="s">
        <v>175</v>
      </c>
      <c r="C11523" s="89" t="s">
        <v>47</v>
      </c>
      <c r="D11523" s="90">
        <v>44759</v>
      </c>
      <c r="AC11523" s="89">
        <v>2997.3712019999998</v>
      </c>
      <c r="AI11523" s="89">
        <v>3943.0614399999999</v>
      </c>
    </row>
    <row r="11524" spans="1:35" s="89" customFormat="1" x14ac:dyDescent="0.45">
      <c r="A11524" s="89" t="s">
        <v>174</v>
      </c>
      <c r="B11524" s="89" t="s">
        <v>175</v>
      </c>
      <c r="C11524" s="89" t="s">
        <v>47</v>
      </c>
      <c r="D11524" s="90">
        <v>44760</v>
      </c>
      <c r="AC11524" s="89">
        <v>2997.3712019999998</v>
      </c>
      <c r="AI11524" s="89">
        <v>3943.0614399999999</v>
      </c>
    </row>
    <row r="11525" spans="1:35" s="89" customFormat="1" x14ac:dyDescent="0.45">
      <c r="A11525" s="89" t="s">
        <v>174</v>
      </c>
      <c r="B11525" s="89" t="s">
        <v>175</v>
      </c>
      <c r="C11525" s="89" t="s">
        <v>47</v>
      </c>
      <c r="D11525" s="90">
        <v>44761</v>
      </c>
      <c r="AC11525" s="89">
        <v>2997.3712019999998</v>
      </c>
      <c r="AI11525" s="89">
        <v>3943.0614399999999</v>
      </c>
    </row>
    <row r="11526" spans="1:35" s="89" customFormat="1" x14ac:dyDescent="0.45">
      <c r="A11526" s="89" t="s">
        <v>174</v>
      </c>
      <c r="B11526" s="89" t="s">
        <v>175</v>
      </c>
      <c r="C11526" s="89" t="s">
        <v>47</v>
      </c>
      <c r="D11526" s="90">
        <v>44762</v>
      </c>
      <c r="AC11526" s="89">
        <v>2997.3712019999998</v>
      </c>
      <c r="AI11526" s="89">
        <v>3943.0614399999999</v>
      </c>
    </row>
    <row r="11527" spans="1:35" s="89" customFormat="1" x14ac:dyDescent="0.45">
      <c r="A11527" s="89" t="s">
        <v>174</v>
      </c>
      <c r="B11527" s="89" t="s">
        <v>175</v>
      </c>
      <c r="C11527" s="89" t="s">
        <v>47</v>
      </c>
      <c r="D11527" s="90">
        <v>44763</v>
      </c>
      <c r="AC11527" s="89">
        <v>2997.3712019999998</v>
      </c>
      <c r="AI11527" s="89">
        <v>3943.0614399999999</v>
      </c>
    </row>
    <row r="11528" spans="1:35" s="89" customFormat="1" x14ac:dyDescent="0.45">
      <c r="A11528" s="89" t="s">
        <v>174</v>
      </c>
      <c r="B11528" s="89" t="s">
        <v>175</v>
      </c>
      <c r="C11528" s="89" t="s">
        <v>47</v>
      </c>
      <c r="D11528" s="90">
        <v>44764</v>
      </c>
      <c r="AC11528" s="89">
        <v>2997.3712019999998</v>
      </c>
      <c r="AI11528" s="89">
        <v>3943.0614399999999</v>
      </c>
    </row>
    <row r="11529" spans="1:35" s="89" customFormat="1" x14ac:dyDescent="0.45">
      <c r="A11529" s="89" t="s">
        <v>174</v>
      </c>
      <c r="B11529" s="89" t="s">
        <v>175</v>
      </c>
      <c r="C11529" s="89" t="s">
        <v>47</v>
      </c>
      <c r="D11529" s="90">
        <v>44765</v>
      </c>
      <c r="AC11529" s="89">
        <v>2997.3712019999998</v>
      </c>
      <c r="AI11529" s="89">
        <v>3943.0614399999999</v>
      </c>
    </row>
    <row r="11530" spans="1:35" s="89" customFormat="1" x14ac:dyDescent="0.45">
      <c r="A11530" s="89" t="s">
        <v>174</v>
      </c>
      <c r="B11530" s="89" t="s">
        <v>175</v>
      </c>
      <c r="C11530" s="89" t="s">
        <v>47</v>
      </c>
      <c r="D11530" s="90">
        <v>44766</v>
      </c>
      <c r="AC11530" s="89">
        <v>2997.3712019999998</v>
      </c>
      <c r="AI11530" s="89">
        <v>3943.0614399999999</v>
      </c>
    </row>
    <row r="11531" spans="1:35" s="89" customFormat="1" x14ac:dyDescent="0.45">
      <c r="A11531" s="89" t="s">
        <v>174</v>
      </c>
      <c r="B11531" s="89" t="s">
        <v>175</v>
      </c>
      <c r="C11531" s="89" t="s">
        <v>47</v>
      </c>
      <c r="D11531" s="90">
        <v>44767</v>
      </c>
      <c r="AC11531" s="89">
        <v>2997.3712019999998</v>
      </c>
      <c r="AI11531" s="89">
        <v>3943.0614399999999</v>
      </c>
    </row>
    <row r="11532" spans="1:35" s="89" customFormat="1" x14ac:dyDescent="0.45">
      <c r="A11532" s="89" t="s">
        <v>174</v>
      </c>
      <c r="B11532" s="89" t="s">
        <v>175</v>
      </c>
      <c r="C11532" s="89" t="s">
        <v>47</v>
      </c>
      <c r="D11532" s="90">
        <v>44768</v>
      </c>
      <c r="AC11532" s="89">
        <v>2997.3712019999998</v>
      </c>
      <c r="AI11532" s="89">
        <v>3943.0614399999999</v>
      </c>
    </row>
    <row r="11533" spans="1:35" s="89" customFormat="1" x14ac:dyDescent="0.45">
      <c r="A11533" s="89" t="s">
        <v>174</v>
      </c>
      <c r="B11533" s="89" t="s">
        <v>175</v>
      </c>
      <c r="C11533" s="89" t="s">
        <v>47</v>
      </c>
      <c r="D11533" s="90">
        <v>44769</v>
      </c>
      <c r="AC11533" s="89">
        <v>2997.3712019999998</v>
      </c>
      <c r="AI11533" s="89">
        <v>3943.0614399999999</v>
      </c>
    </row>
    <row r="11534" spans="1:35" s="89" customFormat="1" x14ac:dyDescent="0.45">
      <c r="A11534" s="89" t="s">
        <v>174</v>
      </c>
      <c r="B11534" s="89" t="s">
        <v>175</v>
      </c>
      <c r="C11534" s="89" t="s">
        <v>47</v>
      </c>
      <c r="D11534" s="90">
        <v>44770</v>
      </c>
      <c r="AC11534" s="89">
        <v>2997.3712019999998</v>
      </c>
      <c r="AI11534" s="89">
        <v>3943.0614399999999</v>
      </c>
    </row>
    <row r="11535" spans="1:35" s="89" customFormat="1" x14ac:dyDescent="0.45">
      <c r="A11535" s="89" t="s">
        <v>174</v>
      </c>
      <c r="B11535" s="89" t="s">
        <v>175</v>
      </c>
      <c r="C11535" s="89" t="s">
        <v>47</v>
      </c>
      <c r="D11535" s="90">
        <v>44771</v>
      </c>
      <c r="AC11535" s="89">
        <v>2997.3712019999998</v>
      </c>
      <c r="AI11535" s="89">
        <v>3943.0614399999999</v>
      </c>
    </row>
    <row r="11536" spans="1:35" s="89" customFormat="1" x14ac:dyDescent="0.45">
      <c r="A11536" s="89" t="s">
        <v>174</v>
      </c>
      <c r="B11536" s="89" t="s">
        <v>175</v>
      </c>
      <c r="C11536" s="89" t="s">
        <v>47</v>
      </c>
      <c r="D11536" s="90">
        <v>44772</v>
      </c>
      <c r="AC11536" s="89">
        <v>2997.3712019999998</v>
      </c>
      <c r="AI11536" s="89">
        <v>3943.0614399999999</v>
      </c>
    </row>
    <row r="11537" spans="1:35" s="89" customFormat="1" x14ac:dyDescent="0.45">
      <c r="A11537" s="89" t="s">
        <v>174</v>
      </c>
      <c r="B11537" s="89" t="s">
        <v>175</v>
      </c>
      <c r="C11537" s="89" t="s">
        <v>47</v>
      </c>
      <c r="D11537" s="90">
        <v>44773</v>
      </c>
      <c r="AC11537" s="89">
        <v>2997.3712019999998</v>
      </c>
      <c r="AI11537" s="89">
        <v>3943.0614399999999</v>
      </c>
    </row>
    <row r="11538" spans="1:35" s="89" customFormat="1" x14ac:dyDescent="0.45">
      <c r="A11538" s="89" t="s">
        <v>174</v>
      </c>
      <c r="B11538" s="89" t="s">
        <v>175</v>
      </c>
      <c r="C11538" s="89" t="s">
        <v>47</v>
      </c>
      <c r="D11538" s="90">
        <v>44774</v>
      </c>
      <c r="AC11538" s="89">
        <v>2997.3712019999998</v>
      </c>
      <c r="AI11538" s="89">
        <v>3943.0614399999999</v>
      </c>
    </row>
    <row r="11539" spans="1:35" s="89" customFormat="1" x14ac:dyDescent="0.45">
      <c r="A11539" s="89" t="s">
        <v>174</v>
      </c>
      <c r="B11539" s="89" t="s">
        <v>175</v>
      </c>
      <c r="C11539" s="89" t="s">
        <v>47</v>
      </c>
      <c r="D11539" s="90">
        <v>44775</v>
      </c>
      <c r="AC11539" s="89">
        <v>2997.3712019999998</v>
      </c>
      <c r="AI11539" s="89">
        <v>3943.0614399999999</v>
      </c>
    </row>
    <row r="11540" spans="1:35" s="89" customFormat="1" x14ac:dyDescent="0.45">
      <c r="A11540" s="89" t="s">
        <v>174</v>
      </c>
      <c r="B11540" s="89" t="s">
        <v>175</v>
      </c>
      <c r="C11540" s="89" t="s">
        <v>47</v>
      </c>
      <c r="D11540" s="90">
        <v>44776</v>
      </c>
      <c r="AC11540" s="89">
        <v>2997.3712019999998</v>
      </c>
      <c r="AI11540" s="89">
        <v>3943.0614399999999</v>
      </c>
    </row>
    <row r="11541" spans="1:35" s="89" customFormat="1" x14ac:dyDescent="0.45">
      <c r="A11541" s="89" t="s">
        <v>174</v>
      </c>
      <c r="B11541" s="89" t="s">
        <v>175</v>
      </c>
      <c r="C11541" s="89" t="s">
        <v>47</v>
      </c>
      <c r="D11541" s="90">
        <v>44777</v>
      </c>
      <c r="AC11541" s="89">
        <v>2997.3712019999998</v>
      </c>
      <c r="AI11541" s="89">
        <v>3943.0614399999999</v>
      </c>
    </row>
    <row r="11542" spans="1:35" s="89" customFormat="1" x14ac:dyDescent="0.45">
      <c r="A11542" s="89" t="s">
        <v>174</v>
      </c>
      <c r="B11542" s="89" t="s">
        <v>175</v>
      </c>
      <c r="C11542" s="89" t="s">
        <v>47</v>
      </c>
      <c r="D11542" s="90">
        <v>44778</v>
      </c>
      <c r="AC11542" s="89">
        <v>2997.3712019999998</v>
      </c>
      <c r="AI11542" s="89">
        <v>3943.0614399999999</v>
      </c>
    </row>
    <row r="11543" spans="1:35" s="89" customFormat="1" x14ac:dyDescent="0.45">
      <c r="A11543" s="89" t="s">
        <v>174</v>
      </c>
      <c r="B11543" s="89" t="s">
        <v>175</v>
      </c>
      <c r="C11543" s="89" t="s">
        <v>47</v>
      </c>
      <c r="D11543" s="90">
        <v>44779</v>
      </c>
      <c r="AC11543" s="89">
        <v>2997.3712019999998</v>
      </c>
      <c r="AI11543" s="89">
        <v>3943.0614399999999</v>
      </c>
    </row>
    <row r="11544" spans="1:35" s="89" customFormat="1" x14ac:dyDescent="0.45">
      <c r="A11544" s="89" t="s">
        <v>174</v>
      </c>
      <c r="B11544" s="89" t="s">
        <v>175</v>
      </c>
      <c r="C11544" s="89" t="s">
        <v>47</v>
      </c>
      <c r="D11544" s="90">
        <v>44780</v>
      </c>
      <c r="AC11544" s="89">
        <v>2997.3712019999998</v>
      </c>
      <c r="AI11544" s="89">
        <v>3943.0614399999999</v>
      </c>
    </row>
    <row r="11545" spans="1:35" s="89" customFormat="1" x14ac:dyDescent="0.45">
      <c r="A11545" s="89" t="s">
        <v>174</v>
      </c>
      <c r="B11545" s="89" t="s">
        <v>175</v>
      </c>
      <c r="C11545" s="89" t="s">
        <v>47</v>
      </c>
      <c r="D11545" s="90">
        <v>44781</v>
      </c>
      <c r="AC11545" s="89">
        <v>2997.3712019999998</v>
      </c>
      <c r="AI11545" s="89">
        <v>3943.0614399999999</v>
      </c>
    </row>
    <row r="11546" spans="1:35" s="89" customFormat="1" x14ac:dyDescent="0.45">
      <c r="A11546" s="89" t="s">
        <v>174</v>
      </c>
      <c r="B11546" s="89" t="s">
        <v>175</v>
      </c>
      <c r="C11546" s="89" t="s">
        <v>47</v>
      </c>
      <c r="D11546" s="90">
        <v>44782</v>
      </c>
      <c r="AC11546" s="89">
        <v>2997.3712019999998</v>
      </c>
      <c r="AI11546" s="89">
        <v>3943.0614399999999</v>
      </c>
    </row>
    <row r="11547" spans="1:35" s="89" customFormat="1" x14ac:dyDescent="0.45">
      <c r="A11547" s="89" t="s">
        <v>174</v>
      </c>
      <c r="B11547" s="89" t="s">
        <v>175</v>
      </c>
      <c r="C11547" s="89" t="s">
        <v>47</v>
      </c>
      <c r="D11547" s="90">
        <v>44783</v>
      </c>
      <c r="AC11547" s="89">
        <v>2997.3712019999998</v>
      </c>
      <c r="AI11547" s="89">
        <v>3943.0614399999999</v>
      </c>
    </row>
    <row r="11548" spans="1:35" s="89" customFormat="1" x14ac:dyDescent="0.45">
      <c r="A11548" s="89" t="s">
        <v>174</v>
      </c>
      <c r="B11548" s="89" t="s">
        <v>175</v>
      </c>
      <c r="C11548" s="89" t="s">
        <v>47</v>
      </c>
      <c r="D11548" s="90">
        <v>44784</v>
      </c>
      <c r="AC11548" s="89">
        <v>2997.3712019999998</v>
      </c>
      <c r="AI11548" s="89">
        <v>3943.0614399999999</v>
      </c>
    </row>
    <row r="11549" spans="1:35" s="89" customFormat="1" x14ac:dyDescent="0.45">
      <c r="A11549" s="89" t="s">
        <v>174</v>
      </c>
      <c r="B11549" s="89" t="s">
        <v>175</v>
      </c>
      <c r="C11549" s="89" t="s">
        <v>47</v>
      </c>
      <c r="D11549" s="90">
        <v>44785</v>
      </c>
      <c r="AC11549" s="89">
        <v>2997.3712019999998</v>
      </c>
      <c r="AI11549" s="89">
        <v>3943.0614399999999</v>
      </c>
    </row>
    <row r="11550" spans="1:35" s="89" customFormat="1" x14ac:dyDescent="0.45">
      <c r="A11550" s="89" t="s">
        <v>174</v>
      </c>
      <c r="B11550" s="89" t="s">
        <v>175</v>
      </c>
      <c r="C11550" s="89" t="s">
        <v>47</v>
      </c>
      <c r="D11550" s="90">
        <v>44786</v>
      </c>
      <c r="AC11550" s="89">
        <v>2997.3712019999998</v>
      </c>
      <c r="AI11550" s="89">
        <v>3943.0614399999999</v>
      </c>
    </row>
    <row r="11551" spans="1:35" s="89" customFormat="1" x14ac:dyDescent="0.45">
      <c r="A11551" s="89" t="s">
        <v>174</v>
      </c>
      <c r="B11551" s="89" t="s">
        <v>175</v>
      </c>
      <c r="C11551" s="89" t="s">
        <v>47</v>
      </c>
      <c r="D11551" s="90">
        <v>44787</v>
      </c>
      <c r="AC11551" s="89">
        <v>2997.3712019999998</v>
      </c>
      <c r="AI11551" s="89">
        <v>3943.0614399999999</v>
      </c>
    </row>
    <row r="11552" spans="1:35" s="89" customFormat="1" x14ac:dyDescent="0.45">
      <c r="A11552" s="89" t="s">
        <v>174</v>
      </c>
      <c r="B11552" s="89" t="s">
        <v>175</v>
      </c>
      <c r="C11552" s="89" t="s">
        <v>47</v>
      </c>
      <c r="D11552" s="90">
        <v>44788</v>
      </c>
      <c r="AC11552" s="89">
        <v>2997.3712019999998</v>
      </c>
      <c r="AI11552" s="89">
        <v>3943.0614399999999</v>
      </c>
    </row>
    <row r="11553" spans="1:35" s="89" customFormat="1" x14ac:dyDescent="0.45">
      <c r="A11553" s="89" t="s">
        <v>174</v>
      </c>
      <c r="B11553" s="89" t="s">
        <v>175</v>
      </c>
      <c r="C11553" s="89" t="s">
        <v>47</v>
      </c>
      <c r="D11553" s="90">
        <v>44789</v>
      </c>
      <c r="AC11553" s="89">
        <v>2997.3712019999998</v>
      </c>
      <c r="AI11553" s="89">
        <v>3943.0614399999999</v>
      </c>
    </row>
    <row r="11554" spans="1:35" s="89" customFormat="1" x14ac:dyDescent="0.45">
      <c r="A11554" s="89" t="s">
        <v>174</v>
      </c>
      <c r="B11554" s="89" t="s">
        <v>175</v>
      </c>
      <c r="C11554" s="89" t="s">
        <v>47</v>
      </c>
      <c r="D11554" s="90">
        <v>44790</v>
      </c>
      <c r="AC11554" s="89">
        <v>2997.3712019999998</v>
      </c>
      <c r="AI11554" s="89">
        <v>3943.0614399999999</v>
      </c>
    </row>
    <row r="11555" spans="1:35" s="89" customFormat="1" x14ac:dyDescent="0.45">
      <c r="A11555" s="89" t="s">
        <v>174</v>
      </c>
      <c r="B11555" s="89" t="s">
        <v>175</v>
      </c>
      <c r="C11555" s="89" t="s">
        <v>47</v>
      </c>
      <c r="D11555" s="90">
        <v>44791</v>
      </c>
      <c r="AC11555" s="89">
        <v>2997.3712019999998</v>
      </c>
      <c r="AI11555" s="89">
        <v>3943.0614399999999</v>
      </c>
    </row>
    <row r="11556" spans="1:35" s="89" customFormat="1" x14ac:dyDescent="0.45">
      <c r="A11556" s="89" t="s">
        <v>174</v>
      </c>
      <c r="B11556" s="89" t="s">
        <v>175</v>
      </c>
      <c r="C11556" s="89" t="s">
        <v>47</v>
      </c>
      <c r="D11556" s="90">
        <v>44792</v>
      </c>
      <c r="AC11556" s="89">
        <v>2997.3712019999998</v>
      </c>
      <c r="AI11556" s="89">
        <v>3943.0614399999999</v>
      </c>
    </row>
    <row r="11557" spans="1:35" s="89" customFormat="1" x14ac:dyDescent="0.45">
      <c r="A11557" s="89" t="s">
        <v>174</v>
      </c>
      <c r="B11557" s="89" t="s">
        <v>175</v>
      </c>
      <c r="C11557" s="89" t="s">
        <v>47</v>
      </c>
      <c r="D11557" s="90">
        <v>44793</v>
      </c>
      <c r="AC11557" s="89">
        <v>2997.3712019999998</v>
      </c>
      <c r="AI11557" s="89">
        <v>3943.0614399999999</v>
      </c>
    </row>
    <row r="11558" spans="1:35" s="89" customFormat="1" x14ac:dyDescent="0.45">
      <c r="A11558" s="89" t="s">
        <v>174</v>
      </c>
      <c r="B11558" s="89" t="s">
        <v>175</v>
      </c>
      <c r="C11558" s="89" t="s">
        <v>47</v>
      </c>
      <c r="D11558" s="90">
        <v>44794</v>
      </c>
      <c r="AC11558" s="89">
        <v>2997.3712019999998</v>
      </c>
      <c r="AI11558" s="89">
        <v>3943.0614399999999</v>
      </c>
    </row>
    <row r="11559" spans="1:35" s="89" customFormat="1" x14ac:dyDescent="0.45">
      <c r="A11559" s="89" t="s">
        <v>174</v>
      </c>
      <c r="B11559" s="89" t="s">
        <v>175</v>
      </c>
      <c r="C11559" s="89" t="s">
        <v>47</v>
      </c>
      <c r="D11559" s="90">
        <v>44795</v>
      </c>
      <c r="AC11559" s="89">
        <v>2997.3712019999998</v>
      </c>
      <c r="AI11559" s="89">
        <v>3943.0614399999999</v>
      </c>
    </row>
    <row r="11560" spans="1:35" s="89" customFormat="1" x14ac:dyDescent="0.45">
      <c r="A11560" s="89" t="s">
        <v>174</v>
      </c>
      <c r="B11560" s="89" t="s">
        <v>175</v>
      </c>
      <c r="C11560" s="89" t="s">
        <v>47</v>
      </c>
      <c r="D11560" s="90">
        <v>44796</v>
      </c>
      <c r="AC11560" s="89">
        <v>2997.3712019999998</v>
      </c>
      <c r="AI11560" s="89">
        <v>3943.0614399999999</v>
      </c>
    </row>
    <row r="11561" spans="1:35" s="89" customFormat="1" x14ac:dyDescent="0.45">
      <c r="A11561" s="89" t="s">
        <v>174</v>
      </c>
      <c r="B11561" s="89" t="s">
        <v>175</v>
      </c>
      <c r="C11561" s="89" t="s">
        <v>47</v>
      </c>
      <c r="D11561" s="90">
        <v>44797</v>
      </c>
      <c r="AC11561" s="89">
        <v>2997.3712019999998</v>
      </c>
      <c r="AI11561" s="89">
        <v>3943.0614399999999</v>
      </c>
    </row>
    <row r="11562" spans="1:35" s="89" customFormat="1" x14ac:dyDescent="0.45">
      <c r="A11562" s="89" t="s">
        <v>174</v>
      </c>
      <c r="B11562" s="89" t="s">
        <v>175</v>
      </c>
      <c r="C11562" s="89" t="s">
        <v>47</v>
      </c>
      <c r="D11562" s="90">
        <v>44798</v>
      </c>
      <c r="AC11562" s="89">
        <v>2997.3712019999998</v>
      </c>
      <c r="AI11562" s="89">
        <v>3943.0614399999999</v>
      </c>
    </row>
    <row r="11563" spans="1:35" s="89" customFormat="1" x14ac:dyDescent="0.45">
      <c r="A11563" s="89" t="s">
        <v>174</v>
      </c>
      <c r="B11563" s="89" t="s">
        <v>175</v>
      </c>
      <c r="C11563" s="89" t="s">
        <v>47</v>
      </c>
      <c r="D11563" s="90">
        <v>44799</v>
      </c>
      <c r="AC11563" s="89">
        <v>2997.3712019999998</v>
      </c>
      <c r="AI11563" s="89">
        <v>3943.0614399999999</v>
      </c>
    </row>
    <row r="11564" spans="1:35" s="89" customFormat="1" x14ac:dyDescent="0.45">
      <c r="A11564" s="89" t="s">
        <v>174</v>
      </c>
      <c r="B11564" s="89" t="s">
        <v>175</v>
      </c>
      <c r="C11564" s="89" t="s">
        <v>47</v>
      </c>
      <c r="D11564" s="90">
        <v>44800</v>
      </c>
      <c r="AC11564" s="89">
        <v>2997.3712019999998</v>
      </c>
      <c r="AI11564" s="89">
        <v>3943.0614399999999</v>
      </c>
    </row>
    <row r="11565" spans="1:35" s="89" customFormat="1" x14ac:dyDescent="0.45">
      <c r="A11565" s="89" t="s">
        <v>174</v>
      </c>
      <c r="B11565" s="89" t="s">
        <v>175</v>
      </c>
      <c r="C11565" s="89" t="s">
        <v>47</v>
      </c>
      <c r="D11565" s="90">
        <v>44801</v>
      </c>
      <c r="AC11565" s="89">
        <v>2997.3712019999998</v>
      </c>
      <c r="AI11565" s="89">
        <v>3943.0614399999999</v>
      </c>
    </row>
    <row r="11566" spans="1:35" s="89" customFormat="1" x14ac:dyDescent="0.45">
      <c r="A11566" s="89" t="s">
        <v>174</v>
      </c>
      <c r="B11566" s="89" t="s">
        <v>175</v>
      </c>
      <c r="C11566" s="89" t="s">
        <v>47</v>
      </c>
      <c r="D11566" s="90">
        <v>44802</v>
      </c>
      <c r="AC11566" s="89">
        <v>2997.3712019999998</v>
      </c>
      <c r="AI11566" s="89">
        <v>3943.0614399999999</v>
      </c>
    </row>
    <row r="11567" spans="1:35" s="89" customFormat="1" x14ac:dyDescent="0.45">
      <c r="A11567" s="89" t="s">
        <v>174</v>
      </c>
      <c r="B11567" s="89" t="s">
        <v>175</v>
      </c>
      <c r="C11567" s="89" t="s">
        <v>47</v>
      </c>
      <c r="D11567" s="90">
        <v>44803</v>
      </c>
      <c r="AC11567" s="89">
        <v>2997.3712019999998</v>
      </c>
      <c r="AI11567" s="89">
        <v>3943.0614399999999</v>
      </c>
    </row>
    <row r="11568" spans="1:35" s="89" customFormat="1" x14ac:dyDescent="0.45">
      <c r="A11568" s="89" t="s">
        <v>174</v>
      </c>
      <c r="B11568" s="89" t="s">
        <v>175</v>
      </c>
      <c r="C11568" s="89" t="s">
        <v>47</v>
      </c>
      <c r="D11568" s="90">
        <v>44804</v>
      </c>
      <c r="AC11568" s="89">
        <v>2997.3712019999998</v>
      </c>
      <c r="AI11568" s="89">
        <v>3943.0614399999999</v>
      </c>
    </row>
    <row r="11569" spans="1:35" s="89" customFormat="1" x14ac:dyDescent="0.45">
      <c r="A11569" s="89" t="s">
        <v>174</v>
      </c>
      <c r="B11569" s="89" t="s">
        <v>175</v>
      </c>
      <c r="C11569" s="89" t="s">
        <v>47</v>
      </c>
      <c r="D11569" s="90">
        <v>44805</v>
      </c>
      <c r="AC11569" s="89">
        <v>2997.3712019999998</v>
      </c>
      <c r="AI11569" s="89">
        <v>3943.0614399999999</v>
      </c>
    </row>
    <row r="11570" spans="1:35" s="89" customFormat="1" x14ac:dyDescent="0.45">
      <c r="A11570" s="89" t="s">
        <v>174</v>
      </c>
      <c r="B11570" s="89" t="s">
        <v>175</v>
      </c>
      <c r="C11570" s="89" t="s">
        <v>47</v>
      </c>
      <c r="D11570" s="90">
        <v>44806</v>
      </c>
      <c r="AC11570" s="89">
        <v>2997.3712019999998</v>
      </c>
      <c r="AI11570" s="89">
        <v>3943.0614399999999</v>
      </c>
    </row>
    <row r="11571" spans="1:35" s="89" customFormat="1" x14ac:dyDescent="0.45">
      <c r="A11571" s="89" t="s">
        <v>174</v>
      </c>
      <c r="B11571" s="89" t="s">
        <v>175</v>
      </c>
      <c r="C11571" s="89" t="s">
        <v>47</v>
      </c>
      <c r="D11571" s="90">
        <v>44807</v>
      </c>
      <c r="AC11571" s="89">
        <v>2997.3712019999998</v>
      </c>
      <c r="AI11571" s="89">
        <v>3943.0614399999999</v>
      </c>
    </row>
    <row r="11572" spans="1:35" s="89" customFormat="1" x14ac:dyDescent="0.45">
      <c r="A11572" s="89" t="s">
        <v>174</v>
      </c>
      <c r="B11572" s="89" t="s">
        <v>175</v>
      </c>
      <c r="C11572" s="89" t="s">
        <v>47</v>
      </c>
      <c r="D11572" s="90">
        <v>44808</v>
      </c>
      <c r="AC11572" s="89">
        <v>2997.3712019999998</v>
      </c>
      <c r="AI11572" s="89">
        <v>3943.0614399999999</v>
      </c>
    </row>
    <row r="11573" spans="1:35" s="89" customFormat="1" x14ac:dyDescent="0.45">
      <c r="A11573" s="89" t="s">
        <v>174</v>
      </c>
      <c r="B11573" s="89" t="s">
        <v>175</v>
      </c>
      <c r="C11573" s="89" t="s">
        <v>47</v>
      </c>
      <c r="D11573" s="90">
        <v>44809</v>
      </c>
      <c r="AC11573" s="89">
        <v>2997.3712019999998</v>
      </c>
      <c r="AI11573" s="89">
        <v>3943.0614399999999</v>
      </c>
    </row>
    <row r="11574" spans="1:35" s="89" customFormat="1" x14ac:dyDescent="0.45">
      <c r="A11574" s="89" t="s">
        <v>174</v>
      </c>
      <c r="B11574" s="89" t="s">
        <v>175</v>
      </c>
      <c r="C11574" s="89" t="s">
        <v>47</v>
      </c>
      <c r="D11574" s="90">
        <v>44810</v>
      </c>
      <c r="AC11574" s="89">
        <v>2997.3712019999998</v>
      </c>
      <c r="AI11574" s="89">
        <v>3943.0614399999999</v>
      </c>
    </row>
    <row r="11575" spans="1:35" s="89" customFormat="1" x14ac:dyDescent="0.45">
      <c r="A11575" s="89" t="s">
        <v>174</v>
      </c>
      <c r="B11575" s="89" t="s">
        <v>175</v>
      </c>
      <c r="C11575" s="89" t="s">
        <v>47</v>
      </c>
      <c r="D11575" s="90">
        <v>44811</v>
      </c>
      <c r="AC11575" s="89">
        <v>2997.3712019999998</v>
      </c>
      <c r="AI11575" s="89">
        <v>3943.0614399999999</v>
      </c>
    </row>
    <row r="11576" spans="1:35" s="89" customFormat="1" x14ac:dyDescent="0.45">
      <c r="A11576" s="89" t="s">
        <v>174</v>
      </c>
      <c r="B11576" s="89" t="s">
        <v>175</v>
      </c>
      <c r="C11576" s="89" t="s">
        <v>47</v>
      </c>
      <c r="D11576" s="90">
        <v>44812</v>
      </c>
      <c r="AC11576" s="89">
        <v>2997.3712019999998</v>
      </c>
      <c r="AI11576" s="89">
        <v>3943.0614399999999</v>
      </c>
    </row>
    <row r="11577" spans="1:35" s="89" customFormat="1" x14ac:dyDescent="0.45">
      <c r="A11577" s="89" t="s">
        <v>174</v>
      </c>
      <c r="B11577" s="89" t="s">
        <v>175</v>
      </c>
      <c r="C11577" s="89" t="s">
        <v>47</v>
      </c>
      <c r="D11577" s="90">
        <v>44813</v>
      </c>
      <c r="AC11577" s="89">
        <v>2997.3712019999998</v>
      </c>
      <c r="AI11577" s="89">
        <v>3943.0614399999999</v>
      </c>
    </row>
    <row r="11578" spans="1:35" s="89" customFormat="1" x14ac:dyDescent="0.45">
      <c r="A11578" s="89" t="s">
        <v>174</v>
      </c>
      <c r="B11578" s="89" t="s">
        <v>175</v>
      </c>
      <c r="C11578" s="89" t="s">
        <v>47</v>
      </c>
      <c r="D11578" s="90">
        <v>44814</v>
      </c>
      <c r="AC11578" s="89">
        <v>2997.3712019999998</v>
      </c>
      <c r="AI11578" s="89">
        <v>3943.0614399999999</v>
      </c>
    </row>
    <row r="11579" spans="1:35" s="89" customFormat="1" x14ac:dyDescent="0.45">
      <c r="A11579" s="89" t="s">
        <v>174</v>
      </c>
      <c r="B11579" s="89" t="s">
        <v>175</v>
      </c>
      <c r="C11579" s="89" t="s">
        <v>47</v>
      </c>
      <c r="D11579" s="90">
        <v>44815</v>
      </c>
      <c r="AC11579" s="89">
        <v>2997.3712019999998</v>
      </c>
      <c r="AI11579" s="89">
        <v>3943.0614399999999</v>
      </c>
    </row>
    <row r="11580" spans="1:35" s="89" customFormat="1" x14ac:dyDescent="0.45">
      <c r="A11580" s="89" t="s">
        <v>174</v>
      </c>
      <c r="B11580" s="89" t="s">
        <v>175</v>
      </c>
      <c r="C11580" s="89" t="s">
        <v>47</v>
      </c>
      <c r="D11580" s="90">
        <v>44816</v>
      </c>
      <c r="AC11580" s="89">
        <v>2997.3712019999998</v>
      </c>
      <c r="AI11580" s="89">
        <v>3943.0614399999999</v>
      </c>
    </row>
    <row r="11581" spans="1:35" s="89" customFormat="1" x14ac:dyDescent="0.45">
      <c r="A11581" s="89" t="s">
        <v>174</v>
      </c>
      <c r="B11581" s="89" t="s">
        <v>175</v>
      </c>
      <c r="C11581" s="89" t="s">
        <v>47</v>
      </c>
      <c r="D11581" s="90">
        <v>44817</v>
      </c>
      <c r="AC11581" s="89">
        <v>2997.3712019999998</v>
      </c>
      <c r="AI11581" s="89">
        <v>3943.0614399999999</v>
      </c>
    </row>
    <row r="11582" spans="1:35" s="89" customFormat="1" x14ac:dyDescent="0.45">
      <c r="A11582" s="89" t="s">
        <v>174</v>
      </c>
      <c r="B11582" s="89" t="s">
        <v>175</v>
      </c>
      <c r="C11582" s="89" t="s">
        <v>47</v>
      </c>
      <c r="D11582" s="90">
        <v>44818</v>
      </c>
      <c r="AC11582" s="89">
        <v>2997.3712019999998</v>
      </c>
      <c r="AI11582" s="89">
        <v>3943.0614399999999</v>
      </c>
    </row>
    <row r="11583" spans="1:35" s="89" customFormat="1" x14ac:dyDescent="0.45">
      <c r="A11583" s="89" t="s">
        <v>174</v>
      </c>
      <c r="B11583" s="89" t="s">
        <v>175</v>
      </c>
      <c r="C11583" s="89" t="s">
        <v>47</v>
      </c>
      <c r="D11583" s="90">
        <v>44819</v>
      </c>
      <c r="AC11583" s="89">
        <v>2997.3712019999998</v>
      </c>
      <c r="AI11583" s="89">
        <v>3943.0614399999999</v>
      </c>
    </row>
    <row r="11584" spans="1:35" s="89" customFormat="1" x14ac:dyDescent="0.45">
      <c r="A11584" s="89" t="s">
        <v>174</v>
      </c>
      <c r="B11584" s="89" t="s">
        <v>175</v>
      </c>
      <c r="C11584" s="89" t="s">
        <v>47</v>
      </c>
      <c r="D11584" s="90">
        <v>44820</v>
      </c>
      <c r="AC11584" s="89">
        <v>2997.3712019999998</v>
      </c>
      <c r="AI11584" s="89">
        <v>3943.0614399999999</v>
      </c>
    </row>
    <row r="11585" spans="1:35" s="89" customFormat="1" x14ac:dyDescent="0.45">
      <c r="A11585" s="89" t="s">
        <v>174</v>
      </c>
      <c r="B11585" s="89" t="s">
        <v>175</v>
      </c>
      <c r="C11585" s="89" t="s">
        <v>47</v>
      </c>
      <c r="D11585" s="90">
        <v>44821</v>
      </c>
      <c r="AC11585" s="89">
        <v>2997.3712019999998</v>
      </c>
      <c r="AI11585" s="89">
        <v>3943.0614399999999</v>
      </c>
    </row>
    <row r="11586" spans="1:35" s="89" customFormat="1" x14ac:dyDescent="0.45">
      <c r="A11586" s="89" t="s">
        <v>174</v>
      </c>
      <c r="B11586" s="89" t="s">
        <v>175</v>
      </c>
      <c r="C11586" s="89" t="s">
        <v>47</v>
      </c>
      <c r="D11586" s="90">
        <v>44822</v>
      </c>
      <c r="AC11586" s="89">
        <v>2997.3712019999998</v>
      </c>
      <c r="AI11586" s="89">
        <v>3943.0614399999999</v>
      </c>
    </row>
    <row r="11587" spans="1:35" s="89" customFormat="1" x14ac:dyDescent="0.45">
      <c r="A11587" s="89" t="s">
        <v>174</v>
      </c>
      <c r="B11587" s="89" t="s">
        <v>175</v>
      </c>
      <c r="C11587" s="89" t="s">
        <v>47</v>
      </c>
      <c r="D11587" s="90">
        <v>44823</v>
      </c>
      <c r="AC11587" s="89">
        <v>2997.3712019999998</v>
      </c>
      <c r="AI11587" s="89">
        <v>3943.0614399999999</v>
      </c>
    </row>
    <row r="11588" spans="1:35" s="89" customFormat="1" x14ac:dyDescent="0.45">
      <c r="A11588" s="89" t="s">
        <v>174</v>
      </c>
      <c r="B11588" s="89" t="s">
        <v>175</v>
      </c>
      <c r="C11588" s="89" t="s">
        <v>47</v>
      </c>
      <c r="D11588" s="90">
        <v>44824</v>
      </c>
      <c r="AC11588" s="89">
        <v>2997.3712019999998</v>
      </c>
      <c r="AI11588" s="89">
        <v>3943.0614399999999</v>
      </c>
    </row>
    <row r="11589" spans="1:35" s="89" customFormat="1" x14ac:dyDescent="0.45">
      <c r="A11589" s="89" t="s">
        <v>174</v>
      </c>
      <c r="B11589" s="89" t="s">
        <v>175</v>
      </c>
      <c r="C11589" s="89" t="s">
        <v>47</v>
      </c>
      <c r="D11589" s="90">
        <v>44825</v>
      </c>
      <c r="AC11589" s="89">
        <v>2997.3712019999998</v>
      </c>
      <c r="AI11589" s="89">
        <v>3943.0614399999999</v>
      </c>
    </row>
    <row r="11590" spans="1:35" s="89" customFormat="1" x14ac:dyDescent="0.45">
      <c r="A11590" s="89" t="s">
        <v>174</v>
      </c>
      <c r="B11590" s="89" t="s">
        <v>175</v>
      </c>
      <c r="C11590" s="89" t="s">
        <v>47</v>
      </c>
      <c r="D11590" s="90">
        <v>44826</v>
      </c>
      <c r="AC11590" s="89">
        <v>2997.3712019999998</v>
      </c>
      <c r="AI11590" s="89">
        <v>3943.0614399999999</v>
      </c>
    </row>
    <row r="11591" spans="1:35" s="89" customFormat="1" x14ac:dyDescent="0.45">
      <c r="A11591" s="89" t="s">
        <v>174</v>
      </c>
      <c r="B11591" s="89" t="s">
        <v>175</v>
      </c>
      <c r="C11591" s="89" t="s">
        <v>47</v>
      </c>
      <c r="D11591" s="90">
        <v>44827</v>
      </c>
      <c r="AC11591" s="89">
        <v>2997.3712019999998</v>
      </c>
      <c r="AI11591" s="89">
        <v>3943.0614399999999</v>
      </c>
    </row>
    <row r="11592" spans="1:35" s="89" customFormat="1" x14ac:dyDescent="0.45">
      <c r="A11592" s="89" t="s">
        <v>174</v>
      </c>
      <c r="B11592" s="89" t="s">
        <v>175</v>
      </c>
      <c r="C11592" s="89" t="s">
        <v>47</v>
      </c>
      <c r="D11592" s="90">
        <v>44828</v>
      </c>
      <c r="AC11592" s="89">
        <v>2997.3712019999998</v>
      </c>
      <c r="AI11592" s="89">
        <v>3943.0614399999999</v>
      </c>
    </row>
    <row r="11593" spans="1:35" s="89" customFormat="1" x14ac:dyDescent="0.45">
      <c r="A11593" s="89" t="s">
        <v>174</v>
      </c>
      <c r="B11593" s="89" t="s">
        <v>175</v>
      </c>
      <c r="C11593" s="89" t="s">
        <v>47</v>
      </c>
      <c r="D11593" s="90">
        <v>44829</v>
      </c>
      <c r="AC11593" s="89">
        <v>2997.3712019999998</v>
      </c>
      <c r="AI11593" s="89">
        <v>3943.0614399999999</v>
      </c>
    </row>
    <row r="11594" spans="1:35" s="89" customFormat="1" x14ac:dyDescent="0.45">
      <c r="A11594" s="89" t="s">
        <v>174</v>
      </c>
      <c r="B11594" s="89" t="s">
        <v>175</v>
      </c>
      <c r="C11594" s="89" t="s">
        <v>47</v>
      </c>
      <c r="D11594" s="90">
        <v>44830</v>
      </c>
      <c r="AC11594" s="89">
        <v>2997.3712019999998</v>
      </c>
      <c r="AI11594" s="89">
        <v>3943.0614399999999</v>
      </c>
    </row>
    <row r="11595" spans="1:35" s="89" customFormat="1" x14ac:dyDescent="0.45">
      <c r="A11595" s="89" t="s">
        <v>174</v>
      </c>
      <c r="B11595" s="89" t="s">
        <v>175</v>
      </c>
      <c r="C11595" s="89" t="s">
        <v>47</v>
      </c>
      <c r="D11595" s="90">
        <v>44831</v>
      </c>
      <c r="AC11595" s="89">
        <v>2997.3712019999998</v>
      </c>
      <c r="AI11595" s="89">
        <v>3943.0614399999999</v>
      </c>
    </row>
    <row r="11596" spans="1:35" s="89" customFormat="1" x14ac:dyDescent="0.45">
      <c r="A11596" s="89" t="s">
        <v>174</v>
      </c>
      <c r="B11596" s="89" t="s">
        <v>175</v>
      </c>
      <c r="C11596" s="89" t="s">
        <v>47</v>
      </c>
      <c r="D11596" s="90">
        <v>44832</v>
      </c>
      <c r="AC11596" s="89">
        <v>2997.3712019999998</v>
      </c>
      <c r="AI11596" s="89">
        <v>3943.0614399999999</v>
      </c>
    </row>
    <row r="11597" spans="1:35" s="89" customFormat="1" x14ac:dyDescent="0.45">
      <c r="A11597" s="89" t="s">
        <v>174</v>
      </c>
      <c r="B11597" s="89" t="s">
        <v>175</v>
      </c>
      <c r="C11597" s="89" t="s">
        <v>47</v>
      </c>
      <c r="D11597" s="90">
        <v>44833</v>
      </c>
      <c r="AC11597" s="89">
        <v>2997.3712019999998</v>
      </c>
      <c r="AI11597" s="89">
        <v>3943.0614399999999</v>
      </c>
    </row>
    <row r="11598" spans="1:35" s="89" customFormat="1" x14ac:dyDescent="0.45">
      <c r="A11598" s="89" t="s">
        <v>174</v>
      </c>
      <c r="B11598" s="89" t="s">
        <v>175</v>
      </c>
      <c r="C11598" s="89" t="s">
        <v>47</v>
      </c>
      <c r="D11598" s="90">
        <v>44834</v>
      </c>
      <c r="AC11598" s="89">
        <v>2997.3712019999998</v>
      </c>
      <c r="AI11598" s="89">
        <v>3943.0614399999999</v>
      </c>
    </row>
    <row r="11599" spans="1:35" s="89" customFormat="1" x14ac:dyDescent="0.45">
      <c r="A11599" s="89" t="s">
        <v>174</v>
      </c>
      <c r="B11599" s="89" t="s">
        <v>175</v>
      </c>
      <c r="C11599" s="89" t="s">
        <v>47</v>
      </c>
      <c r="D11599" s="90">
        <v>44835</v>
      </c>
      <c r="AC11599" s="89">
        <v>2997.3712019999998</v>
      </c>
      <c r="AI11599" s="89">
        <v>3943.0614399999999</v>
      </c>
    </row>
    <row r="11600" spans="1:35" s="89" customFormat="1" x14ac:dyDescent="0.45">
      <c r="A11600" s="89" t="s">
        <v>174</v>
      </c>
      <c r="B11600" s="89" t="s">
        <v>175</v>
      </c>
      <c r="C11600" s="89" t="s">
        <v>47</v>
      </c>
      <c r="D11600" s="90">
        <v>44836</v>
      </c>
      <c r="AC11600" s="89">
        <v>2997.3712019999998</v>
      </c>
      <c r="AI11600" s="89">
        <v>3943.0614399999999</v>
      </c>
    </row>
    <row r="11601" spans="1:35" s="89" customFormat="1" x14ac:dyDescent="0.45">
      <c r="A11601" s="89" t="s">
        <v>174</v>
      </c>
      <c r="B11601" s="89" t="s">
        <v>175</v>
      </c>
      <c r="C11601" s="89" t="s">
        <v>47</v>
      </c>
      <c r="D11601" s="90">
        <v>44837</v>
      </c>
      <c r="AC11601" s="89">
        <v>2997.3712019999998</v>
      </c>
      <c r="AI11601" s="89">
        <v>3943.0614399999999</v>
      </c>
    </row>
    <row r="11602" spans="1:35" s="89" customFormat="1" x14ac:dyDescent="0.45">
      <c r="A11602" s="89" t="s">
        <v>174</v>
      </c>
      <c r="B11602" s="89" t="s">
        <v>175</v>
      </c>
      <c r="C11602" s="89" t="s">
        <v>47</v>
      </c>
      <c r="D11602" s="90">
        <v>44838</v>
      </c>
      <c r="AC11602" s="89">
        <v>2997.3712019999998</v>
      </c>
      <c r="AI11602" s="89">
        <v>3943.0614399999999</v>
      </c>
    </row>
    <row r="11603" spans="1:35" s="89" customFormat="1" x14ac:dyDescent="0.45">
      <c r="A11603" s="89" t="s">
        <v>174</v>
      </c>
      <c r="B11603" s="89" t="s">
        <v>175</v>
      </c>
      <c r="C11603" s="89" t="s">
        <v>47</v>
      </c>
      <c r="D11603" s="90">
        <v>44839</v>
      </c>
      <c r="AC11603" s="89">
        <v>2997.3712019999998</v>
      </c>
      <c r="AI11603" s="89">
        <v>3943.0614399999999</v>
      </c>
    </row>
    <row r="11604" spans="1:35" s="89" customFormat="1" x14ac:dyDescent="0.45">
      <c r="A11604" s="89" t="s">
        <v>174</v>
      </c>
      <c r="B11604" s="89" t="s">
        <v>175</v>
      </c>
      <c r="C11604" s="89" t="s">
        <v>47</v>
      </c>
      <c r="D11604" s="90">
        <v>44840</v>
      </c>
      <c r="AC11604" s="89">
        <v>2997.3712019999998</v>
      </c>
      <c r="AI11604" s="89">
        <v>3943.0614399999999</v>
      </c>
    </row>
    <row r="11605" spans="1:35" s="89" customFormat="1" x14ac:dyDescent="0.45">
      <c r="A11605" s="89" t="s">
        <v>174</v>
      </c>
      <c r="B11605" s="89" t="s">
        <v>175</v>
      </c>
      <c r="C11605" s="89" t="s">
        <v>47</v>
      </c>
      <c r="D11605" s="90">
        <v>44841</v>
      </c>
      <c r="AC11605" s="89">
        <v>2997.3712019999998</v>
      </c>
      <c r="AI11605" s="89">
        <v>3943.0614399999999</v>
      </c>
    </row>
    <row r="11606" spans="1:35" s="89" customFormat="1" x14ac:dyDescent="0.45">
      <c r="A11606" s="89" t="s">
        <v>174</v>
      </c>
      <c r="B11606" s="89" t="s">
        <v>175</v>
      </c>
      <c r="C11606" s="89" t="s">
        <v>47</v>
      </c>
      <c r="D11606" s="90">
        <v>44842</v>
      </c>
      <c r="AC11606" s="89">
        <v>2997.3712019999998</v>
      </c>
      <c r="AI11606" s="89">
        <v>3943.0614399999999</v>
      </c>
    </row>
    <row r="11607" spans="1:35" s="89" customFormat="1" x14ac:dyDescent="0.45">
      <c r="A11607" s="89" t="s">
        <v>174</v>
      </c>
      <c r="B11607" s="89" t="s">
        <v>175</v>
      </c>
      <c r="C11607" s="89" t="s">
        <v>47</v>
      </c>
      <c r="D11607" s="90">
        <v>44843</v>
      </c>
      <c r="AC11607" s="89">
        <v>2997.3712019999998</v>
      </c>
      <c r="AI11607" s="89">
        <v>3943.0614399999999</v>
      </c>
    </row>
    <row r="11608" spans="1:35" s="89" customFormat="1" x14ac:dyDescent="0.45">
      <c r="A11608" s="89" t="s">
        <v>174</v>
      </c>
      <c r="B11608" s="89" t="s">
        <v>175</v>
      </c>
      <c r="C11608" s="89" t="s">
        <v>47</v>
      </c>
      <c r="D11608" s="90">
        <v>44844</v>
      </c>
      <c r="AC11608" s="89">
        <v>2997.3712019999998</v>
      </c>
      <c r="AI11608" s="89">
        <v>3943.0614399999999</v>
      </c>
    </row>
    <row r="11609" spans="1:35" s="89" customFormat="1" x14ac:dyDescent="0.45">
      <c r="A11609" s="89" t="s">
        <v>174</v>
      </c>
      <c r="B11609" s="89" t="s">
        <v>175</v>
      </c>
      <c r="C11609" s="89" t="s">
        <v>47</v>
      </c>
      <c r="D11609" s="90">
        <v>44845</v>
      </c>
      <c r="AC11609" s="89">
        <v>2997.3712019999998</v>
      </c>
      <c r="AI11609" s="89">
        <v>3943.0614399999999</v>
      </c>
    </row>
    <row r="11610" spans="1:35" s="89" customFormat="1" x14ac:dyDescent="0.45">
      <c r="A11610" s="89" t="s">
        <v>174</v>
      </c>
      <c r="B11610" s="89" t="s">
        <v>175</v>
      </c>
      <c r="C11610" s="89" t="s">
        <v>47</v>
      </c>
      <c r="D11610" s="90">
        <v>44846</v>
      </c>
      <c r="AC11610" s="89">
        <v>2997.3712019999998</v>
      </c>
      <c r="AI11610" s="89">
        <v>3943.0614399999999</v>
      </c>
    </row>
    <row r="11611" spans="1:35" s="89" customFormat="1" x14ac:dyDescent="0.45">
      <c r="A11611" s="89" t="s">
        <v>174</v>
      </c>
      <c r="B11611" s="89" t="s">
        <v>175</v>
      </c>
      <c r="C11611" s="89" t="s">
        <v>47</v>
      </c>
      <c r="D11611" s="90">
        <v>44847</v>
      </c>
      <c r="AC11611" s="89">
        <v>2997.3712019999998</v>
      </c>
      <c r="AI11611" s="89">
        <v>3943.0614399999999</v>
      </c>
    </row>
    <row r="11612" spans="1:35" s="89" customFormat="1" x14ac:dyDescent="0.45">
      <c r="A11612" s="89" t="s">
        <v>174</v>
      </c>
      <c r="B11612" s="89" t="s">
        <v>175</v>
      </c>
      <c r="C11612" s="89" t="s">
        <v>47</v>
      </c>
      <c r="D11612" s="90">
        <v>44848</v>
      </c>
      <c r="AC11612" s="89">
        <v>2997.3712019999998</v>
      </c>
      <c r="AI11612" s="89">
        <v>3943.0614399999999</v>
      </c>
    </row>
    <row r="11613" spans="1:35" s="89" customFormat="1" x14ac:dyDescent="0.45">
      <c r="A11613" s="89" t="s">
        <v>174</v>
      </c>
      <c r="B11613" s="89" t="s">
        <v>175</v>
      </c>
      <c r="C11613" s="89" t="s">
        <v>47</v>
      </c>
      <c r="D11613" s="90">
        <v>44849</v>
      </c>
      <c r="AC11613" s="89">
        <v>2997.3712019999998</v>
      </c>
      <c r="AI11613" s="89">
        <v>3943.0614399999999</v>
      </c>
    </row>
    <row r="11614" spans="1:35" s="89" customFormat="1" x14ac:dyDescent="0.45">
      <c r="A11614" s="89" t="s">
        <v>174</v>
      </c>
      <c r="B11614" s="89" t="s">
        <v>175</v>
      </c>
      <c r="C11614" s="89" t="s">
        <v>47</v>
      </c>
      <c r="D11614" s="90">
        <v>44850</v>
      </c>
      <c r="AC11614" s="89">
        <v>2997.3712019999998</v>
      </c>
      <c r="AI11614" s="89">
        <v>3943.0614399999999</v>
      </c>
    </row>
    <row r="11615" spans="1:35" s="89" customFormat="1" x14ac:dyDescent="0.45">
      <c r="A11615" s="89" t="s">
        <v>174</v>
      </c>
      <c r="B11615" s="89" t="s">
        <v>175</v>
      </c>
      <c r="C11615" s="89" t="s">
        <v>47</v>
      </c>
      <c r="D11615" s="90">
        <v>44851</v>
      </c>
      <c r="AC11615" s="89">
        <v>2997.3712019999998</v>
      </c>
      <c r="AI11615" s="89">
        <v>3943.0614399999999</v>
      </c>
    </row>
    <row r="11616" spans="1:35" s="89" customFormat="1" x14ac:dyDescent="0.45">
      <c r="A11616" s="89" t="s">
        <v>174</v>
      </c>
      <c r="B11616" s="89" t="s">
        <v>175</v>
      </c>
      <c r="C11616" s="89" t="s">
        <v>47</v>
      </c>
      <c r="D11616" s="90">
        <v>44852</v>
      </c>
      <c r="AC11616" s="89">
        <v>2997.3712019999998</v>
      </c>
      <c r="AI11616" s="89">
        <v>3943.0614399999999</v>
      </c>
    </row>
    <row r="11617" spans="1:35" s="89" customFormat="1" x14ac:dyDescent="0.45">
      <c r="A11617" s="89" t="s">
        <v>174</v>
      </c>
      <c r="B11617" s="89" t="s">
        <v>175</v>
      </c>
      <c r="C11617" s="89" t="s">
        <v>47</v>
      </c>
      <c r="D11617" s="90">
        <v>44853</v>
      </c>
      <c r="AC11617" s="89">
        <v>2997.3712019999998</v>
      </c>
      <c r="AI11617" s="89">
        <v>3943.0614399999999</v>
      </c>
    </row>
    <row r="11618" spans="1:35" s="89" customFormat="1" x14ac:dyDescent="0.45">
      <c r="A11618" s="89" t="s">
        <v>174</v>
      </c>
      <c r="B11618" s="89" t="s">
        <v>175</v>
      </c>
      <c r="C11618" s="89" t="s">
        <v>47</v>
      </c>
      <c r="D11618" s="90">
        <v>44854</v>
      </c>
      <c r="AC11618" s="89">
        <v>2997.3712019999998</v>
      </c>
      <c r="AI11618" s="89">
        <v>3943.0614399999999</v>
      </c>
    </row>
    <row r="11619" spans="1:35" s="89" customFormat="1" x14ac:dyDescent="0.45">
      <c r="A11619" s="89" t="s">
        <v>174</v>
      </c>
      <c r="B11619" s="89" t="s">
        <v>175</v>
      </c>
      <c r="C11619" s="89" t="s">
        <v>47</v>
      </c>
      <c r="D11619" s="90">
        <v>44855</v>
      </c>
      <c r="AC11619" s="89">
        <v>2997.3712019999998</v>
      </c>
      <c r="AI11619" s="89">
        <v>3943.0614399999999</v>
      </c>
    </row>
    <row r="11620" spans="1:35" s="89" customFormat="1" x14ac:dyDescent="0.45">
      <c r="A11620" s="89" t="s">
        <v>174</v>
      </c>
      <c r="B11620" s="89" t="s">
        <v>175</v>
      </c>
      <c r="C11620" s="89" t="s">
        <v>47</v>
      </c>
      <c r="D11620" s="90">
        <v>44856</v>
      </c>
      <c r="AC11620" s="89">
        <v>2997.3712019999998</v>
      </c>
      <c r="AI11620" s="89">
        <v>3943.0614399999999</v>
      </c>
    </row>
    <row r="11621" spans="1:35" s="89" customFormat="1" x14ac:dyDescent="0.45">
      <c r="A11621" s="89" t="s">
        <v>174</v>
      </c>
      <c r="B11621" s="89" t="s">
        <v>175</v>
      </c>
      <c r="C11621" s="89" t="s">
        <v>47</v>
      </c>
      <c r="D11621" s="90">
        <v>44857</v>
      </c>
      <c r="AC11621" s="89">
        <v>2997.3712019999998</v>
      </c>
      <c r="AI11621" s="89">
        <v>3943.0614399999999</v>
      </c>
    </row>
    <row r="11622" spans="1:35" s="89" customFormat="1" x14ac:dyDescent="0.45">
      <c r="A11622" s="89" t="s">
        <v>174</v>
      </c>
      <c r="B11622" s="89" t="s">
        <v>175</v>
      </c>
      <c r="C11622" s="89" t="s">
        <v>47</v>
      </c>
      <c r="D11622" s="90">
        <v>44858</v>
      </c>
      <c r="AC11622" s="89">
        <v>2997.3712019999998</v>
      </c>
      <c r="AI11622" s="89">
        <v>3943.0614399999999</v>
      </c>
    </row>
    <row r="11623" spans="1:35" s="89" customFormat="1" x14ac:dyDescent="0.45">
      <c r="A11623" s="89" t="s">
        <v>174</v>
      </c>
      <c r="B11623" s="89" t="s">
        <v>175</v>
      </c>
      <c r="C11623" s="89" t="s">
        <v>47</v>
      </c>
      <c r="D11623" s="90">
        <v>44859</v>
      </c>
      <c r="AC11623" s="89">
        <v>2997.3712019999998</v>
      </c>
      <c r="AI11623" s="89">
        <v>3943.0614399999999</v>
      </c>
    </row>
    <row r="11624" spans="1:35" s="89" customFormat="1" x14ac:dyDescent="0.45">
      <c r="A11624" s="89" t="s">
        <v>174</v>
      </c>
      <c r="B11624" s="89" t="s">
        <v>175</v>
      </c>
      <c r="C11624" s="89" t="s">
        <v>47</v>
      </c>
      <c r="D11624" s="90">
        <v>44860</v>
      </c>
      <c r="AC11624" s="89">
        <v>2997.3712019999998</v>
      </c>
      <c r="AI11624" s="89">
        <v>3943.0614399999999</v>
      </c>
    </row>
    <row r="11625" spans="1:35" s="89" customFormat="1" x14ac:dyDescent="0.45">
      <c r="A11625" s="89" t="s">
        <v>174</v>
      </c>
      <c r="B11625" s="89" t="s">
        <v>175</v>
      </c>
      <c r="C11625" s="89" t="s">
        <v>47</v>
      </c>
      <c r="D11625" s="90">
        <v>44861</v>
      </c>
      <c r="AC11625" s="89">
        <v>2997.3712019999998</v>
      </c>
      <c r="AI11625" s="89">
        <v>3943.0614399999999</v>
      </c>
    </row>
    <row r="11626" spans="1:35" s="89" customFormat="1" x14ac:dyDescent="0.45">
      <c r="A11626" s="89" t="s">
        <v>174</v>
      </c>
      <c r="B11626" s="89" t="s">
        <v>175</v>
      </c>
      <c r="C11626" s="89" t="s">
        <v>47</v>
      </c>
      <c r="D11626" s="90">
        <v>44862</v>
      </c>
      <c r="AC11626" s="89">
        <v>2997.3712019999998</v>
      </c>
      <c r="AI11626" s="89">
        <v>3943.0614399999999</v>
      </c>
    </row>
    <row r="11627" spans="1:35" s="89" customFormat="1" x14ac:dyDescent="0.45">
      <c r="A11627" s="89" t="s">
        <v>174</v>
      </c>
      <c r="B11627" s="89" t="s">
        <v>175</v>
      </c>
      <c r="C11627" s="89" t="s">
        <v>47</v>
      </c>
      <c r="D11627" s="90">
        <v>44863</v>
      </c>
      <c r="AC11627" s="89">
        <v>2997.3712019999998</v>
      </c>
      <c r="AI11627" s="89">
        <v>3943.0614399999999</v>
      </c>
    </row>
    <row r="11628" spans="1:35" s="89" customFormat="1" x14ac:dyDescent="0.45">
      <c r="A11628" s="89" t="s">
        <v>174</v>
      </c>
      <c r="B11628" s="89" t="s">
        <v>175</v>
      </c>
      <c r="C11628" s="89" t="s">
        <v>47</v>
      </c>
      <c r="D11628" s="90">
        <v>44864</v>
      </c>
      <c r="AC11628" s="89">
        <v>2997.3712019999998</v>
      </c>
      <c r="AI11628" s="89">
        <v>3943.0614399999999</v>
      </c>
    </row>
    <row r="11629" spans="1:35" s="89" customFormat="1" x14ac:dyDescent="0.45">
      <c r="A11629" s="89" t="s">
        <v>174</v>
      </c>
      <c r="B11629" s="89" t="s">
        <v>175</v>
      </c>
      <c r="C11629" s="89" t="s">
        <v>47</v>
      </c>
      <c r="D11629" s="90">
        <v>44865</v>
      </c>
      <c r="AC11629" s="89">
        <v>2997.3712019999998</v>
      </c>
      <c r="AI11629" s="89">
        <v>3943.0614399999999</v>
      </c>
    </row>
    <row r="11630" spans="1:35" s="89" customFormat="1" x14ac:dyDescent="0.45">
      <c r="A11630" s="89" t="s">
        <v>174</v>
      </c>
      <c r="B11630" s="89" t="s">
        <v>175</v>
      </c>
      <c r="C11630" s="89" t="s">
        <v>47</v>
      </c>
      <c r="D11630" s="90">
        <v>44866</v>
      </c>
      <c r="AC11630" s="89">
        <v>2997.3712019999998</v>
      </c>
      <c r="AI11630" s="89">
        <v>3943.0614399999999</v>
      </c>
    </row>
    <row r="11631" spans="1:35" s="89" customFormat="1" x14ac:dyDescent="0.45">
      <c r="A11631" s="89" t="s">
        <v>174</v>
      </c>
      <c r="B11631" s="89" t="s">
        <v>175</v>
      </c>
      <c r="C11631" s="89" t="s">
        <v>47</v>
      </c>
      <c r="D11631" s="90">
        <v>44867</v>
      </c>
      <c r="AC11631" s="89">
        <v>2997.3712019999998</v>
      </c>
      <c r="AI11631" s="89">
        <v>3943.0614399999999</v>
      </c>
    </row>
    <row r="11632" spans="1:35" s="89" customFormat="1" x14ac:dyDescent="0.45">
      <c r="A11632" s="89" t="s">
        <v>174</v>
      </c>
      <c r="B11632" s="89" t="s">
        <v>175</v>
      </c>
      <c r="C11632" s="89" t="s">
        <v>47</v>
      </c>
      <c r="D11632" s="90">
        <v>44868</v>
      </c>
      <c r="AC11632" s="89">
        <v>2997.3712019999998</v>
      </c>
      <c r="AI11632" s="89">
        <v>3943.0614399999999</v>
      </c>
    </row>
    <row r="11633" spans="1:35" s="89" customFormat="1" x14ac:dyDescent="0.45">
      <c r="A11633" s="89" t="s">
        <v>174</v>
      </c>
      <c r="B11633" s="89" t="s">
        <v>175</v>
      </c>
      <c r="C11633" s="89" t="s">
        <v>47</v>
      </c>
      <c r="D11633" s="90">
        <v>44869</v>
      </c>
      <c r="AC11633" s="89">
        <v>2997.3712019999998</v>
      </c>
      <c r="AI11633" s="89">
        <v>3943.0614399999999</v>
      </c>
    </row>
    <row r="11634" spans="1:35" s="89" customFormat="1" x14ac:dyDescent="0.45">
      <c r="A11634" s="89" t="s">
        <v>174</v>
      </c>
      <c r="B11634" s="89" t="s">
        <v>175</v>
      </c>
      <c r="C11634" s="89" t="s">
        <v>47</v>
      </c>
      <c r="D11634" s="90">
        <v>44870</v>
      </c>
      <c r="AC11634" s="89">
        <v>2997.3712019999998</v>
      </c>
      <c r="AI11634" s="89">
        <v>3943.0614399999999</v>
      </c>
    </row>
    <row r="11635" spans="1:35" s="89" customFormat="1" x14ac:dyDescent="0.45">
      <c r="A11635" s="89" t="s">
        <v>174</v>
      </c>
      <c r="B11635" s="89" t="s">
        <v>175</v>
      </c>
      <c r="C11635" s="89" t="s">
        <v>47</v>
      </c>
      <c r="D11635" s="90">
        <v>44871</v>
      </c>
      <c r="AC11635" s="89">
        <v>2997.3712019999998</v>
      </c>
      <c r="AI11635" s="89">
        <v>3943.0614399999999</v>
      </c>
    </row>
    <row r="11636" spans="1:35" s="89" customFormat="1" x14ac:dyDescent="0.45">
      <c r="A11636" s="89" t="s">
        <v>174</v>
      </c>
      <c r="B11636" s="89" t="s">
        <v>175</v>
      </c>
      <c r="C11636" s="89" t="s">
        <v>47</v>
      </c>
      <c r="D11636" s="90">
        <v>44872</v>
      </c>
      <c r="AC11636" s="89">
        <v>2997.3712019999998</v>
      </c>
      <c r="AI11636" s="89">
        <v>3943.0614399999999</v>
      </c>
    </row>
    <row r="11637" spans="1:35" s="89" customFormat="1" x14ac:dyDescent="0.45">
      <c r="A11637" s="89" t="s">
        <v>174</v>
      </c>
      <c r="B11637" s="89" t="s">
        <v>175</v>
      </c>
      <c r="C11637" s="89" t="s">
        <v>47</v>
      </c>
      <c r="D11637" s="90">
        <v>44873</v>
      </c>
      <c r="AC11637" s="89">
        <v>2997.3712019999998</v>
      </c>
      <c r="AI11637" s="89">
        <v>3943.0614399999999</v>
      </c>
    </row>
    <row r="11638" spans="1:35" s="89" customFormat="1" x14ac:dyDescent="0.45">
      <c r="A11638" s="89" t="s">
        <v>174</v>
      </c>
      <c r="B11638" s="89" t="s">
        <v>175</v>
      </c>
      <c r="C11638" s="89" t="s">
        <v>47</v>
      </c>
      <c r="D11638" s="90">
        <v>44874</v>
      </c>
      <c r="AC11638" s="89">
        <v>2997.3712019999998</v>
      </c>
      <c r="AI11638" s="89">
        <v>3943.0614399999999</v>
      </c>
    </row>
    <row r="11639" spans="1:35" s="89" customFormat="1" x14ac:dyDescent="0.45">
      <c r="A11639" s="89" t="s">
        <v>174</v>
      </c>
      <c r="B11639" s="89" t="s">
        <v>175</v>
      </c>
      <c r="C11639" s="89" t="s">
        <v>47</v>
      </c>
      <c r="D11639" s="90">
        <v>44875</v>
      </c>
      <c r="AC11639" s="89">
        <v>2997.3712019999998</v>
      </c>
      <c r="AI11639" s="89">
        <v>3943.0614399999999</v>
      </c>
    </row>
    <row r="11640" spans="1:35" s="89" customFormat="1" x14ac:dyDescent="0.45">
      <c r="A11640" s="89" t="s">
        <v>174</v>
      </c>
      <c r="B11640" s="89" t="s">
        <v>175</v>
      </c>
      <c r="C11640" s="89" t="s">
        <v>47</v>
      </c>
      <c r="D11640" s="90">
        <v>44876</v>
      </c>
      <c r="AC11640" s="89">
        <v>2997.3712019999998</v>
      </c>
      <c r="AI11640" s="89">
        <v>3943.0614399999999</v>
      </c>
    </row>
    <row r="11641" spans="1:35" s="89" customFormat="1" x14ac:dyDescent="0.45">
      <c r="A11641" s="89" t="s">
        <v>174</v>
      </c>
      <c r="B11641" s="89" t="s">
        <v>175</v>
      </c>
      <c r="C11641" s="89" t="s">
        <v>47</v>
      </c>
      <c r="D11641" s="90">
        <v>44877</v>
      </c>
      <c r="AC11641" s="89">
        <v>2997.3712019999998</v>
      </c>
      <c r="AI11641" s="89">
        <v>3943.0614399999999</v>
      </c>
    </row>
    <row r="11642" spans="1:35" s="89" customFormat="1" x14ac:dyDescent="0.45">
      <c r="A11642" s="89" t="s">
        <v>174</v>
      </c>
      <c r="B11642" s="89" t="s">
        <v>175</v>
      </c>
      <c r="C11642" s="89" t="s">
        <v>47</v>
      </c>
      <c r="D11642" s="90">
        <v>44878</v>
      </c>
      <c r="AC11642" s="89">
        <v>2997.3712019999998</v>
      </c>
      <c r="AI11642" s="89">
        <v>3943.0614399999999</v>
      </c>
    </row>
    <row r="11643" spans="1:35" s="89" customFormat="1" x14ac:dyDescent="0.45">
      <c r="A11643" s="89" t="s">
        <v>174</v>
      </c>
      <c r="B11643" s="89" t="s">
        <v>175</v>
      </c>
      <c r="C11643" s="89" t="s">
        <v>47</v>
      </c>
      <c r="D11643" s="90">
        <v>44879</v>
      </c>
      <c r="AC11643" s="89">
        <v>2997.3712019999998</v>
      </c>
      <c r="AI11643" s="89">
        <v>3943.0614399999999</v>
      </c>
    </row>
    <row r="11644" spans="1:35" s="89" customFormat="1" x14ac:dyDescent="0.45">
      <c r="A11644" s="89" t="s">
        <v>174</v>
      </c>
      <c r="B11644" s="89" t="s">
        <v>175</v>
      </c>
      <c r="C11644" s="89" t="s">
        <v>47</v>
      </c>
      <c r="D11644" s="90">
        <v>44880</v>
      </c>
      <c r="AC11644" s="89">
        <v>2997.3712019999998</v>
      </c>
      <c r="AI11644" s="89">
        <v>3943.0614399999999</v>
      </c>
    </row>
    <row r="11645" spans="1:35" s="89" customFormat="1" x14ac:dyDescent="0.45">
      <c r="A11645" s="89" t="s">
        <v>174</v>
      </c>
      <c r="B11645" s="89" t="s">
        <v>175</v>
      </c>
      <c r="C11645" s="89" t="s">
        <v>47</v>
      </c>
      <c r="D11645" s="90">
        <v>44881</v>
      </c>
      <c r="AC11645" s="89">
        <v>2997.3712019999998</v>
      </c>
      <c r="AI11645" s="89">
        <v>3943.0614399999999</v>
      </c>
    </row>
    <row r="11646" spans="1:35" s="89" customFormat="1" x14ac:dyDescent="0.45">
      <c r="A11646" s="89" t="s">
        <v>174</v>
      </c>
      <c r="B11646" s="89" t="s">
        <v>175</v>
      </c>
      <c r="C11646" s="89" t="s">
        <v>47</v>
      </c>
      <c r="D11646" s="90">
        <v>44882</v>
      </c>
      <c r="AC11646" s="89">
        <v>2997.3712019999998</v>
      </c>
      <c r="AI11646" s="89">
        <v>3943.0614399999999</v>
      </c>
    </row>
    <row r="11647" spans="1:35" s="89" customFormat="1" x14ac:dyDescent="0.45">
      <c r="A11647" s="89" t="s">
        <v>174</v>
      </c>
      <c r="B11647" s="89" t="s">
        <v>175</v>
      </c>
      <c r="C11647" s="89" t="s">
        <v>47</v>
      </c>
      <c r="D11647" s="90">
        <v>44883</v>
      </c>
      <c r="AC11647" s="89">
        <v>2997.3712019999998</v>
      </c>
      <c r="AI11647" s="89">
        <v>3943.0614399999999</v>
      </c>
    </row>
    <row r="11648" spans="1:35" s="89" customFormat="1" x14ac:dyDescent="0.45">
      <c r="A11648" s="89" t="s">
        <v>174</v>
      </c>
      <c r="B11648" s="89" t="s">
        <v>175</v>
      </c>
      <c r="C11648" s="89" t="s">
        <v>47</v>
      </c>
      <c r="D11648" s="90">
        <v>44884</v>
      </c>
      <c r="AC11648" s="89">
        <v>2997.3712019999998</v>
      </c>
      <c r="AI11648" s="89">
        <v>3943.0614399999999</v>
      </c>
    </row>
    <row r="11649" spans="1:35" s="89" customFormat="1" x14ac:dyDescent="0.45">
      <c r="A11649" s="89" t="s">
        <v>174</v>
      </c>
      <c r="B11649" s="89" t="s">
        <v>175</v>
      </c>
      <c r="C11649" s="89" t="s">
        <v>47</v>
      </c>
      <c r="D11649" s="90">
        <v>44885</v>
      </c>
      <c r="AC11649" s="89">
        <v>2997.3712019999998</v>
      </c>
      <c r="AI11649" s="89">
        <v>3943.0614399999999</v>
      </c>
    </row>
    <row r="11650" spans="1:35" s="89" customFormat="1" x14ac:dyDescent="0.45">
      <c r="A11650" s="89" t="s">
        <v>174</v>
      </c>
      <c r="B11650" s="89" t="s">
        <v>175</v>
      </c>
      <c r="C11650" s="89" t="s">
        <v>47</v>
      </c>
      <c r="D11650" s="90">
        <v>44886</v>
      </c>
      <c r="AC11650" s="89">
        <v>2997.3712019999998</v>
      </c>
      <c r="AI11650" s="89">
        <v>3943.0614399999999</v>
      </c>
    </row>
    <row r="11651" spans="1:35" s="89" customFormat="1" x14ac:dyDescent="0.45">
      <c r="A11651" s="89" t="s">
        <v>174</v>
      </c>
      <c r="B11651" s="89" t="s">
        <v>175</v>
      </c>
      <c r="C11651" s="89" t="s">
        <v>47</v>
      </c>
      <c r="D11651" s="90">
        <v>44887</v>
      </c>
      <c r="AC11651" s="89">
        <v>2997.3712019999998</v>
      </c>
      <c r="AI11651" s="89">
        <v>3943.0614399999999</v>
      </c>
    </row>
    <row r="11652" spans="1:35" s="89" customFormat="1" x14ac:dyDescent="0.45">
      <c r="A11652" s="89" t="s">
        <v>174</v>
      </c>
      <c r="B11652" s="89" t="s">
        <v>175</v>
      </c>
      <c r="C11652" s="89" t="s">
        <v>47</v>
      </c>
      <c r="D11652" s="90">
        <v>44888</v>
      </c>
      <c r="AC11652" s="89">
        <v>2997.3712019999998</v>
      </c>
      <c r="AI11652" s="89">
        <v>3943.0614399999999</v>
      </c>
    </row>
    <row r="11653" spans="1:35" s="89" customFormat="1" x14ac:dyDescent="0.45">
      <c r="A11653" s="89" t="s">
        <v>174</v>
      </c>
      <c r="B11653" s="89" t="s">
        <v>175</v>
      </c>
      <c r="C11653" s="89" t="s">
        <v>47</v>
      </c>
      <c r="D11653" s="90">
        <v>44889</v>
      </c>
      <c r="AC11653" s="89">
        <v>2997.3712019999998</v>
      </c>
      <c r="AI11653" s="89">
        <v>3943.0614399999999</v>
      </c>
    </row>
    <row r="11654" spans="1:35" s="89" customFormat="1" x14ac:dyDescent="0.45">
      <c r="A11654" s="89" t="s">
        <v>174</v>
      </c>
      <c r="B11654" s="89" t="s">
        <v>175</v>
      </c>
      <c r="C11654" s="89" t="s">
        <v>47</v>
      </c>
      <c r="D11654" s="90">
        <v>44890</v>
      </c>
      <c r="AC11654" s="89">
        <v>2997.3712019999998</v>
      </c>
      <c r="AI11654" s="89">
        <v>3943.0614399999999</v>
      </c>
    </row>
    <row r="11655" spans="1:35" s="89" customFormat="1" x14ac:dyDescent="0.45">
      <c r="A11655" s="89" t="s">
        <v>174</v>
      </c>
      <c r="B11655" s="89" t="s">
        <v>175</v>
      </c>
      <c r="C11655" s="89" t="s">
        <v>47</v>
      </c>
      <c r="D11655" s="90">
        <v>44891</v>
      </c>
      <c r="AC11655" s="89">
        <v>2997.3712019999998</v>
      </c>
      <c r="AI11655" s="89">
        <v>3943.0614399999999</v>
      </c>
    </row>
    <row r="11656" spans="1:35" s="89" customFormat="1" x14ac:dyDescent="0.45">
      <c r="A11656" s="89" t="s">
        <v>174</v>
      </c>
      <c r="B11656" s="89" t="s">
        <v>175</v>
      </c>
      <c r="C11656" s="89" t="s">
        <v>47</v>
      </c>
      <c r="D11656" s="90">
        <v>44892</v>
      </c>
      <c r="AC11656" s="89">
        <v>2997.3712019999998</v>
      </c>
      <c r="AI11656" s="89">
        <v>3943.0614399999999</v>
      </c>
    </row>
    <row r="11657" spans="1:35" s="89" customFormat="1" x14ac:dyDescent="0.45">
      <c r="A11657" s="89" t="s">
        <v>174</v>
      </c>
      <c r="B11657" s="89" t="s">
        <v>175</v>
      </c>
      <c r="C11657" s="89" t="s">
        <v>47</v>
      </c>
      <c r="D11657" s="90">
        <v>44893</v>
      </c>
      <c r="AC11657" s="89">
        <v>2997.3712019999998</v>
      </c>
      <c r="AI11657" s="89">
        <v>3943.0614399999999</v>
      </c>
    </row>
    <row r="11658" spans="1:35" s="89" customFormat="1" x14ac:dyDescent="0.45">
      <c r="A11658" s="89" t="s">
        <v>174</v>
      </c>
      <c r="B11658" s="89" t="s">
        <v>175</v>
      </c>
      <c r="C11658" s="89" t="s">
        <v>47</v>
      </c>
      <c r="D11658" s="90">
        <v>44894</v>
      </c>
      <c r="AC11658" s="89">
        <v>2997.3712019999998</v>
      </c>
      <c r="AI11658" s="89">
        <v>3943.0614399999999</v>
      </c>
    </row>
    <row r="11659" spans="1:35" s="89" customFormat="1" x14ac:dyDescent="0.45">
      <c r="A11659" s="89" t="s">
        <v>174</v>
      </c>
      <c r="B11659" s="89" t="s">
        <v>175</v>
      </c>
      <c r="C11659" s="89" t="s">
        <v>47</v>
      </c>
      <c r="D11659" s="90">
        <v>44895</v>
      </c>
      <c r="AC11659" s="89">
        <v>2997.3712019999998</v>
      </c>
      <c r="AI11659" s="89">
        <v>3943.0614399999999</v>
      </c>
    </row>
    <row r="11660" spans="1:35" s="89" customFormat="1" x14ac:dyDescent="0.45">
      <c r="A11660" s="89" t="s">
        <v>174</v>
      </c>
      <c r="B11660" s="89" t="s">
        <v>175</v>
      </c>
      <c r="C11660" s="89" t="s">
        <v>47</v>
      </c>
      <c r="D11660" s="90">
        <v>44896</v>
      </c>
      <c r="AC11660" s="89">
        <v>2997.3712019999998</v>
      </c>
      <c r="AI11660" s="89">
        <v>3943.0614399999999</v>
      </c>
    </row>
    <row r="11661" spans="1:35" s="89" customFormat="1" x14ac:dyDescent="0.45">
      <c r="A11661" s="89" t="s">
        <v>174</v>
      </c>
      <c r="B11661" s="89" t="s">
        <v>175</v>
      </c>
      <c r="C11661" s="89" t="s">
        <v>47</v>
      </c>
      <c r="D11661" s="90">
        <v>44897</v>
      </c>
      <c r="AC11661" s="89">
        <v>2997.3712019999998</v>
      </c>
      <c r="AI11661" s="89">
        <v>3943.0614399999999</v>
      </c>
    </row>
    <row r="11662" spans="1:35" s="89" customFormat="1" x14ac:dyDescent="0.45">
      <c r="A11662" s="89" t="s">
        <v>174</v>
      </c>
      <c r="B11662" s="89" t="s">
        <v>175</v>
      </c>
      <c r="C11662" s="89" t="s">
        <v>47</v>
      </c>
      <c r="D11662" s="90">
        <v>44898</v>
      </c>
      <c r="AC11662" s="89">
        <v>2997.3712019999998</v>
      </c>
      <c r="AI11662" s="89">
        <v>3943.0614399999999</v>
      </c>
    </row>
    <row r="11663" spans="1:35" s="89" customFormat="1" x14ac:dyDescent="0.45">
      <c r="A11663" s="89" t="s">
        <v>174</v>
      </c>
      <c r="B11663" s="89" t="s">
        <v>175</v>
      </c>
      <c r="C11663" s="89" t="s">
        <v>47</v>
      </c>
      <c r="D11663" s="90">
        <v>44899</v>
      </c>
      <c r="AC11663" s="89">
        <v>2997.3712019999998</v>
      </c>
      <c r="AI11663" s="89">
        <v>3943.0614399999999</v>
      </c>
    </row>
    <row r="11664" spans="1:35" s="89" customFormat="1" x14ac:dyDescent="0.45">
      <c r="A11664" s="89" t="s">
        <v>174</v>
      </c>
      <c r="B11664" s="89" t="s">
        <v>175</v>
      </c>
      <c r="C11664" s="89" t="s">
        <v>47</v>
      </c>
      <c r="D11664" s="90">
        <v>44900</v>
      </c>
      <c r="AC11664" s="89">
        <v>2997.3712019999998</v>
      </c>
      <c r="AI11664" s="89">
        <v>3943.0614399999999</v>
      </c>
    </row>
    <row r="11665" spans="1:35" s="89" customFormat="1" x14ac:dyDescent="0.45">
      <c r="A11665" s="89" t="s">
        <v>174</v>
      </c>
      <c r="B11665" s="89" t="s">
        <v>175</v>
      </c>
      <c r="C11665" s="89" t="s">
        <v>47</v>
      </c>
      <c r="D11665" s="90">
        <v>44901</v>
      </c>
      <c r="AC11665" s="89">
        <v>2997.3712019999998</v>
      </c>
      <c r="AI11665" s="89">
        <v>3943.0614399999999</v>
      </c>
    </row>
    <row r="11666" spans="1:35" s="89" customFormat="1" x14ac:dyDescent="0.45">
      <c r="A11666" s="89" t="s">
        <v>174</v>
      </c>
      <c r="B11666" s="89" t="s">
        <v>175</v>
      </c>
      <c r="C11666" s="89" t="s">
        <v>47</v>
      </c>
      <c r="D11666" s="90">
        <v>44902</v>
      </c>
      <c r="AC11666" s="89">
        <v>2997.3712019999998</v>
      </c>
      <c r="AI11666" s="89">
        <v>3943.0614399999999</v>
      </c>
    </row>
    <row r="11667" spans="1:35" s="89" customFormat="1" x14ac:dyDescent="0.45">
      <c r="A11667" s="89" t="s">
        <v>174</v>
      </c>
      <c r="B11667" s="89" t="s">
        <v>175</v>
      </c>
      <c r="C11667" s="89" t="s">
        <v>47</v>
      </c>
      <c r="D11667" s="90">
        <v>44903</v>
      </c>
      <c r="AC11667" s="89">
        <v>2997.3712019999998</v>
      </c>
      <c r="AI11667" s="89">
        <v>3943.0614399999999</v>
      </c>
    </row>
    <row r="11668" spans="1:35" s="89" customFormat="1" x14ac:dyDescent="0.45">
      <c r="A11668" s="89" t="s">
        <v>174</v>
      </c>
      <c r="B11668" s="89" t="s">
        <v>175</v>
      </c>
      <c r="C11668" s="89" t="s">
        <v>47</v>
      </c>
      <c r="D11668" s="90">
        <v>44904</v>
      </c>
      <c r="AC11668" s="89">
        <v>2997.3712019999998</v>
      </c>
      <c r="AI11668" s="89">
        <v>3943.0614399999999</v>
      </c>
    </row>
    <row r="11669" spans="1:35" s="89" customFormat="1" x14ac:dyDescent="0.45">
      <c r="A11669" s="89" t="s">
        <v>174</v>
      </c>
      <c r="B11669" s="89" t="s">
        <v>175</v>
      </c>
      <c r="C11669" s="89" t="s">
        <v>47</v>
      </c>
      <c r="D11669" s="90">
        <v>44905</v>
      </c>
      <c r="AC11669" s="89">
        <v>2997.3712019999998</v>
      </c>
      <c r="AI11669" s="89">
        <v>3943.0614399999999</v>
      </c>
    </row>
    <row r="11670" spans="1:35" s="89" customFormat="1" x14ac:dyDescent="0.45">
      <c r="A11670" s="89" t="s">
        <v>174</v>
      </c>
      <c r="B11670" s="89" t="s">
        <v>175</v>
      </c>
      <c r="C11670" s="89" t="s">
        <v>47</v>
      </c>
      <c r="D11670" s="90">
        <v>44906</v>
      </c>
      <c r="AC11670" s="89">
        <v>2997.3712019999998</v>
      </c>
      <c r="AI11670" s="89">
        <v>3943.0614399999999</v>
      </c>
    </row>
    <row r="11671" spans="1:35" s="89" customFormat="1" x14ac:dyDescent="0.45">
      <c r="A11671" s="89" t="s">
        <v>174</v>
      </c>
      <c r="B11671" s="89" t="s">
        <v>175</v>
      </c>
      <c r="C11671" s="89" t="s">
        <v>47</v>
      </c>
      <c r="D11671" s="90">
        <v>44907</v>
      </c>
      <c r="AC11671" s="89">
        <v>2997.3712019999998</v>
      </c>
      <c r="AI11671" s="89">
        <v>3943.0614399999999</v>
      </c>
    </row>
    <row r="11672" spans="1:35" s="89" customFormat="1" x14ac:dyDescent="0.45">
      <c r="A11672" s="89" t="s">
        <v>174</v>
      </c>
      <c r="B11672" s="89" t="s">
        <v>175</v>
      </c>
      <c r="C11672" s="89" t="s">
        <v>47</v>
      </c>
      <c r="D11672" s="90">
        <v>44908</v>
      </c>
      <c r="AC11672" s="89">
        <v>2997.3712019999998</v>
      </c>
      <c r="AI11672" s="89">
        <v>3943.0614399999999</v>
      </c>
    </row>
    <row r="11673" spans="1:35" s="89" customFormat="1" x14ac:dyDescent="0.45">
      <c r="A11673" s="89" t="s">
        <v>174</v>
      </c>
      <c r="B11673" s="89" t="s">
        <v>175</v>
      </c>
      <c r="C11673" s="89" t="s">
        <v>47</v>
      </c>
      <c r="D11673" s="90">
        <v>44909</v>
      </c>
      <c r="AC11673" s="89">
        <v>2997.3712019999998</v>
      </c>
      <c r="AI11673" s="89">
        <v>3943.0614399999999</v>
      </c>
    </row>
    <row r="11674" spans="1:35" s="89" customFormat="1" x14ac:dyDescent="0.45">
      <c r="A11674" s="89" t="s">
        <v>174</v>
      </c>
      <c r="B11674" s="89" t="s">
        <v>175</v>
      </c>
      <c r="C11674" s="89" t="s">
        <v>47</v>
      </c>
      <c r="D11674" s="90">
        <v>44910</v>
      </c>
      <c r="AC11674" s="89">
        <v>2997.3712019999998</v>
      </c>
      <c r="AI11674" s="89">
        <v>3943.0614399999999</v>
      </c>
    </row>
    <row r="11675" spans="1:35" s="89" customFormat="1" x14ac:dyDescent="0.45">
      <c r="A11675" s="89" t="s">
        <v>174</v>
      </c>
      <c r="B11675" s="89" t="s">
        <v>175</v>
      </c>
      <c r="C11675" s="89" t="s">
        <v>47</v>
      </c>
      <c r="D11675" s="90">
        <v>44911</v>
      </c>
      <c r="AC11675" s="89">
        <v>2997.3712019999998</v>
      </c>
      <c r="AI11675" s="89">
        <v>3943.0614399999999</v>
      </c>
    </row>
    <row r="11676" spans="1:35" s="89" customFormat="1" x14ac:dyDescent="0.45">
      <c r="A11676" s="89" t="s">
        <v>174</v>
      </c>
      <c r="B11676" s="89" t="s">
        <v>175</v>
      </c>
      <c r="C11676" s="89" t="s">
        <v>47</v>
      </c>
      <c r="D11676" s="90">
        <v>44912</v>
      </c>
      <c r="AC11676" s="89">
        <v>2997.3712019999998</v>
      </c>
      <c r="AI11676" s="89">
        <v>3943.0614399999999</v>
      </c>
    </row>
    <row r="11677" spans="1:35" s="89" customFormat="1" x14ac:dyDescent="0.45">
      <c r="A11677" s="89" t="s">
        <v>174</v>
      </c>
      <c r="B11677" s="89" t="s">
        <v>175</v>
      </c>
      <c r="C11677" s="89" t="s">
        <v>47</v>
      </c>
      <c r="D11677" s="90">
        <v>44913</v>
      </c>
      <c r="AC11677" s="89">
        <v>2997.3712019999998</v>
      </c>
      <c r="AI11677" s="89">
        <v>3943.0614399999999</v>
      </c>
    </row>
    <row r="11678" spans="1:35" s="89" customFormat="1" x14ac:dyDescent="0.45">
      <c r="A11678" s="89" t="s">
        <v>174</v>
      </c>
      <c r="B11678" s="89" t="s">
        <v>175</v>
      </c>
      <c r="C11678" s="89" t="s">
        <v>47</v>
      </c>
      <c r="D11678" s="90">
        <v>44914</v>
      </c>
      <c r="AC11678" s="89">
        <v>2997.3712019999998</v>
      </c>
      <c r="AI11678" s="89">
        <v>3943.0614399999999</v>
      </c>
    </row>
    <row r="11679" spans="1:35" s="89" customFormat="1" x14ac:dyDescent="0.45">
      <c r="A11679" s="89" t="s">
        <v>174</v>
      </c>
      <c r="B11679" s="89" t="s">
        <v>175</v>
      </c>
      <c r="C11679" s="89" t="s">
        <v>47</v>
      </c>
      <c r="D11679" s="90">
        <v>44915</v>
      </c>
      <c r="AC11679" s="89">
        <v>2997.3712019999998</v>
      </c>
      <c r="AI11679" s="89">
        <v>3943.0614399999999</v>
      </c>
    </row>
    <row r="11680" spans="1:35" s="89" customFormat="1" x14ac:dyDescent="0.45">
      <c r="A11680" s="89" t="s">
        <v>174</v>
      </c>
      <c r="B11680" s="89" t="s">
        <v>175</v>
      </c>
      <c r="C11680" s="89" t="s">
        <v>47</v>
      </c>
      <c r="D11680" s="90">
        <v>44916</v>
      </c>
      <c r="AC11680" s="89">
        <v>2997.3712019999998</v>
      </c>
      <c r="AI11680" s="89">
        <v>3943.0614399999999</v>
      </c>
    </row>
    <row r="11681" spans="1:35" s="89" customFormat="1" x14ac:dyDescent="0.45">
      <c r="A11681" s="89" t="s">
        <v>174</v>
      </c>
      <c r="B11681" s="89" t="s">
        <v>175</v>
      </c>
      <c r="C11681" s="89" t="s">
        <v>47</v>
      </c>
      <c r="D11681" s="90">
        <v>44917</v>
      </c>
      <c r="AC11681" s="89">
        <v>2997.3712019999998</v>
      </c>
      <c r="AI11681" s="89">
        <v>3943.0614399999999</v>
      </c>
    </row>
    <row r="11682" spans="1:35" s="89" customFormat="1" x14ac:dyDescent="0.45">
      <c r="A11682" s="89" t="s">
        <v>174</v>
      </c>
      <c r="B11682" s="89" t="s">
        <v>175</v>
      </c>
      <c r="C11682" s="89" t="s">
        <v>47</v>
      </c>
      <c r="D11682" s="90">
        <v>44918</v>
      </c>
      <c r="AC11682" s="89">
        <v>2997.3712019999998</v>
      </c>
      <c r="AI11682" s="89">
        <v>3943.0614399999999</v>
      </c>
    </row>
    <row r="11683" spans="1:35" s="89" customFormat="1" x14ac:dyDescent="0.45">
      <c r="A11683" s="89" t="s">
        <v>174</v>
      </c>
      <c r="B11683" s="89" t="s">
        <v>175</v>
      </c>
      <c r="C11683" s="89" t="s">
        <v>47</v>
      </c>
      <c r="D11683" s="90">
        <v>44919</v>
      </c>
      <c r="AC11683" s="89">
        <v>2997.3712019999998</v>
      </c>
      <c r="AI11683" s="89">
        <v>3943.0614399999999</v>
      </c>
    </row>
    <row r="11684" spans="1:35" s="89" customFormat="1" x14ac:dyDescent="0.45">
      <c r="A11684" s="89" t="s">
        <v>174</v>
      </c>
      <c r="B11684" s="89" t="s">
        <v>175</v>
      </c>
      <c r="C11684" s="89" t="s">
        <v>47</v>
      </c>
      <c r="D11684" s="90">
        <v>44920</v>
      </c>
      <c r="AC11684" s="89">
        <v>2997.3712019999998</v>
      </c>
      <c r="AI11684" s="89">
        <v>3943.0614399999999</v>
      </c>
    </row>
    <row r="11685" spans="1:35" s="89" customFormat="1" x14ac:dyDescent="0.45">
      <c r="A11685" s="89" t="s">
        <v>174</v>
      </c>
      <c r="B11685" s="89" t="s">
        <v>175</v>
      </c>
      <c r="C11685" s="89" t="s">
        <v>47</v>
      </c>
      <c r="D11685" s="90">
        <v>44921</v>
      </c>
      <c r="AC11685" s="89">
        <v>2997.3712019999998</v>
      </c>
      <c r="AI11685" s="89">
        <v>3943.0614399999999</v>
      </c>
    </row>
    <row r="11686" spans="1:35" s="89" customFormat="1" x14ac:dyDescent="0.45">
      <c r="A11686" s="89" t="s">
        <v>174</v>
      </c>
      <c r="B11686" s="89" t="s">
        <v>175</v>
      </c>
      <c r="C11686" s="89" t="s">
        <v>47</v>
      </c>
      <c r="D11686" s="90">
        <v>44922</v>
      </c>
      <c r="AC11686" s="89">
        <v>2997.3712019999998</v>
      </c>
      <c r="AI11686" s="89">
        <v>3943.0614399999999</v>
      </c>
    </row>
    <row r="11687" spans="1:35" s="89" customFormat="1" x14ac:dyDescent="0.45">
      <c r="A11687" s="89" t="s">
        <v>174</v>
      </c>
      <c r="B11687" s="89" t="s">
        <v>175</v>
      </c>
      <c r="C11687" s="89" t="s">
        <v>47</v>
      </c>
      <c r="D11687" s="90">
        <v>44923</v>
      </c>
      <c r="AC11687" s="89">
        <v>2997.3712019999998</v>
      </c>
      <c r="AI11687" s="89">
        <v>3943.0614399999999</v>
      </c>
    </row>
    <row r="11688" spans="1:35" s="89" customFormat="1" x14ac:dyDescent="0.45">
      <c r="A11688" s="89" t="s">
        <v>174</v>
      </c>
      <c r="B11688" s="89" t="s">
        <v>175</v>
      </c>
      <c r="C11688" s="89" t="s">
        <v>47</v>
      </c>
      <c r="D11688" s="90">
        <v>44924</v>
      </c>
      <c r="AC11688" s="89">
        <v>2997.3712019999998</v>
      </c>
      <c r="AI11688" s="89">
        <v>3943.0614399999999</v>
      </c>
    </row>
    <row r="11689" spans="1:35" s="89" customFormat="1" x14ac:dyDescent="0.45">
      <c r="A11689" s="89" t="s">
        <v>174</v>
      </c>
      <c r="B11689" s="89" t="s">
        <v>175</v>
      </c>
      <c r="C11689" s="89" t="s">
        <v>47</v>
      </c>
      <c r="D11689" s="90">
        <v>44925</v>
      </c>
      <c r="AC11689" s="89">
        <v>2997.3712019999998</v>
      </c>
      <c r="AI11689" s="89">
        <v>3943.0614399999999</v>
      </c>
    </row>
    <row r="11690" spans="1:35" s="89" customFormat="1" x14ac:dyDescent="0.45">
      <c r="A11690" s="89" t="s">
        <v>174</v>
      </c>
      <c r="B11690" s="89" t="s">
        <v>175</v>
      </c>
      <c r="C11690" s="89" t="s">
        <v>47</v>
      </c>
      <c r="D11690" s="90">
        <v>44926</v>
      </c>
      <c r="AI11690" s="89">
        <v>3943.0614399999999</v>
      </c>
    </row>
    <row r="11691" spans="1:35" s="89" customFormat="1" x14ac:dyDescent="0.45">
      <c r="A11691" s="89" t="s">
        <v>88</v>
      </c>
      <c r="B11691" s="89" t="s">
        <v>89</v>
      </c>
      <c r="C11691" s="89" t="s">
        <v>47</v>
      </c>
      <c r="D11691" s="90">
        <v>44562</v>
      </c>
      <c r="AC11691" s="89">
        <v>653.03954499999998</v>
      </c>
      <c r="AI11691" s="89">
        <v>1087.521843</v>
      </c>
    </row>
    <row r="11692" spans="1:35" s="89" customFormat="1" x14ac:dyDescent="0.45">
      <c r="A11692" s="89" t="s">
        <v>88</v>
      </c>
      <c r="B11692" s="89" t="s">
        <v>89</v>
      </c>
      <c r="C11692" s="89" t="s">
        <v>47</v>
      </c>
      <c r="D11692" s="90">
        <v>44563</v>
      </c>
      <c r="AC11692" s="89">
        <v>653.03954499999998</v>
      </c>
      <c r="AI11692" s="89">
        <v>1087.521843</v>
      </c>
    </row>
    <row r="11693" spans="1:35" s="89" customFormat="1" x14ac:dyDescent="0.45">
      <c r="A11693" s="89" t="s">
        <v>88</v>
      </c>
      <c r="B11693" s="89" t="s">
        <v>89</v>
      </c>
      <c r="C11693" s="89" t="s">
        <v>47</v>
      </c>
      <c r="D11693" s="90">
        <v>44564</v>
      </c>
      <c r="AC11693" s="89">
        <v>653.03954499999998</v>
      </c>
      <c r="AI11693" s="89">
        <v>1087.521843</v>
      </c>
    </row>
    <row r="11694" spans="1:35" s="89" customFormat="1" x14ac:dyDescent="0.45">
      <c r="A11694" s="89" t="s">
        <v>88</v>
      </c>
      <c r="B11694" s="89" t="s">
        <v>89</v>
      </c>
      <c r="C11694" s="89" t="s">
        <v>47</v>
      </c>
      <c r="D11694" s="90">
        <v>44565</v>
      </c>
      <c r="AC11694" s="89">
        <v>653.03954499999998</v>
      </c>
      <c r="AI11694" s="89">
        <v>1087.521843</v>
      </c>
    </row>
    <row r="11695" spans="1:35" s="89" customFormat="1" x14ac:dyDescent="0.45">
      <c r="A11695" s="89" t="s">
        <v>88</v>
      </c>
      <c r="B11695" s="89" t="s">
        <v>89</v>
      </c>
      <c r="C11695" s="89" t="s">
        <v>47</v>
      </c>
      <c r="D11695" s="90">
        <v>44566</v>
      </c>
      <c r="AC11695" s="89">
        <v>653.03954499999998</v>
      </c>
      <c r="AI11695" s="89">
        <v>1087.521843</v>
      </c>
    </row>
    <row r="11696" spans="1:35" s="89" customFormat="1" x14ac:dyDescent="0.45">
      <c r="A11696" s="89" t="s">
        <v>88</v>
      </c>
      <c r="B11696" s="89" t="s">
        <v>89</v>
      </c>
      <c r="C11696" s="89" t="s">
        <v>47</v>
      </c>
      <c r="D11696" s="90">
        <v>44567</v>
      </c>
      <c r="AC11696" s="89">
        <v>653.03954499999998</v>
      </c>
      <c r="AI11696" s="89">
        <v>1087.521843</v>
      </c>
    </row>
    <row r="11697" spans="1:35" s="89" customFormat="1" x14ac:dyDescent="0.45">
      <c r="A11697" s="89" t="s">
        <v>88</v>
      </c>
      <c r="B11697" s="89" t="s">
        <v>89</v>
      </c>
      <c r="C11697" s="89" t="s">
        <v>47</v>
      </c>
      <c r="D11697" s="90">
        <v>44568</v>
      </c>
      <c r="AC11697" s="89">
        <v>653.03954499999998</v>
      </c>
      <c r="AI11697" s="89">
        <v>1087.521843</v>
      </c>
    </row>
    <row r="11698" spans="1:35" s="89" customFormat="1" x14ac:dyDescent="0.45">
      <c r="A11698" s="89" t="s">
        <v>88</v>
      </c>
      <c r="B11698" s="89" t="s">
        <v>89</v>
      </c>
      <c r="C11698" s="89" t="s">
        <v>47</v>
      </c>
      <c r="D11698" s="90">
        <v>44569</v>
      </c>
      <c r="AC11698" s="89">
        <v>653.03954499999998</v>
      </c>
      <c r="AI11698" s="89">
        <v>1087.521843</v>
      </c>
    </row>
    <row r="11699" spans="1:35" s="89" customFormat="1" x14ac:dyDescent="0.45">
      <c r="A11699" s="89" t="s">
        <v>88</v>
      </c>
      <c r="B11699" s="89" t="s">
        <v>89</v>
      </c>
      <c r="C11699" s="89" t="s">
        <v>47</v>
      </c>
      <c r="D11699" s="90">
        <v>44570</v>
      </c>
      <c r="AC11699" s="89">
        <v>653.03954499999998</v>
      </c>
      <c r="AI11699" s="89">
        <v>1087.521843</v>
      </c>
    </row>
    <row r="11700" spans="1:35" s="89" customFormat="1" x14ac:dyDescent="0.45">
      <c r="A11700" s="89" t="s">
        <v>88</v>
      </c>
      <c r="B11700" s="89" t="s">
        <v>89</v>
      </c>
      <c r="C11700" s="89" t="s">
        <v>47</v>
      </c>
      <c r="D11700" s="90">
        <v>44571</v>
      </c>
      <c r="AC11700" s="89">
        <v>653.03954499999998</v>
      </c>
      <c r="AI11700" s="89">
        <v>1087.521843</v>
      </c>
    </row>
    <row r="11701" spans="1:35" s="89" customFormat="1" x14ac:dyDescent="0.45">
      <c r="A11701" s="89" t="s">
        <v>88</v>
      </c>
      <c r="B11701" s="89" t="s">
        <v>89</v>
      </c>
      <c r="C11701" s="89" t="s">
        <v>47</v>
      </c>
      <c r="D11701" s="90">
        <v>44572</v>
      </c>
      <c r="AC11701" s="89">
        <v>653.03954499999998</v>
      </c>
      <c r="AI11701" s="89">
        <v>1087.521843</v>
      </c>
    </row>
    <row r="11702" spans="1:35" s="89" customFormat="1" x14ac:dyDescent="0.45">
      <c r="A11702" s="89" t="s">
        <v>88</v>
      </c>
      <c r="B11702" s="89" t="s">
        <v>89</v>
      </c>
      <c r="C11702" s="89" t="s">
        <v>47</v>
      </c>
      <c r="D11702" s="90">
        <v>44573</v>
      </c>
      <c r="AC11702" s="89">
        <v>653.03954499999998</v>
      </c>
      <c r="AI11702" s="89">
        <v>1087.521843</v>
      </c>
    </row>
    <row r="11703" spans="1:35" s="89" customFormat="1" x14ac:dyDescent="0.45">
      <c r="A11703" s="89" t="s">
        <v>88</v>
      </c>
      <c r="B11703" s="89" t="s">
        <v>89</v>
      </c>
      <c r="C11703" s="89" t="s">
        <v>47</v>
      </c>
      <c r="D11703" s="90">
        <v>44574</v>
      </c>
      <c r="AC11703" s="89">
        <v>653.03954499999998</v>
      </c>
      <c r="AI11703" s="89">
        <v>1087.521843</v>
      </c>
    </row>
    <row r="11704" spans="1:35" s="89" customFormat="1" x14ac:dyDescent="0.45">
      <c r="A11704" s="89" t="s">
        <v>88</v>
      </c>
      <c r="B11704" s="89" t="s">
        <v>89</v>
      </c>
      <c r="C11704" s="89" t="s">
        <v>47</v>
      </c>
      <c r="D11704" s="90">
        <v>44575</v>
      </c>
      <c r="AC11704" s="89">
        <v>653.03954499999998</v>
      </c>
      <c r="AI11704" s="89">
        <v>1087.521843</v>
      </c>
    </row>
    <row r="11705" spans="1:35" s="89" customFormat="1" x14ac:dyDescent="0.45">
      <c r="A11705" s="89" t="s">
        <v>88</v>
      </c>
      <c r="B11705" s="89" t="s">
        <v>89</v>
      </c>
      <c r="C11705" s="89" t="s">
        <v>47</v>
      </c>
      <c r="D11705" s="90">
        <v>44576</v>
      </c>
      <c r="AC11705" s="89">
        <v>653.03954499999998</v>
      </c>
      <c r="AI11705" s="89">
        <v>1087.521843</v>
      </c>
    </row>
    <row r="11706" spans="1:35" s="89" customFormat="1" x14ac:dyDescent="0.45">
      <c r="A11706" s="89" t="s">
        <v>88</v>
      </c>
      <c r="B11706" s="89" t="s">
        <v>89</v>
      </c>
      <c r="C11706" s="89" t="s">
        <v>47</v>
      </c>
      <c r="D11706" s="90">
        <v>44577</v>
      </c>
      <c r="AC11706" s="89">
        <v>653.03954499999998</v>
      </c>
      <c r="AI11706" s="89">
        <v>1087.521843</v>
      </c>
    </row>
    <row r="11707" spans="1:35" s="89" customFormat="1" x14ac:dyDescent="0.45">
      <c r="A11707" s="89" t="s">
        <v>88</v>
      </c>
      <c r="B11707" s="89" t="s">
        <v>89</v>
      </c>
      <c r="C11707" s="89" t="s">
        <v>47</v>
      </c>
      <c r="D11707" s="90">
        <v>44578</v>
      </c>
      <c r="AC11707" s="89">
        <v>653.03954499999998</v>
      </c>
      <c r="AI11707" s="89">
        <v>1087.521843</v>
      </c>
    </row>
    <row r="11708" spans="1:35" s="89" customFormat="1" x14ac:dyDescent="0.45">
      <c r="A11708" s="89" t="s">
        <v>88</v>
      </c>
      <c r="B11708" s="89" t="s">
        <v>89</v>
      </c>
      <c r="C11708" s="89" t="s">
        <v>47</v>
      </c>
      <c r="D11708" s="90">
        <v>44579</v>
      </c>
      <c r="AC11708" s="89">
        <v>653.03954499999998</v>
      </c>
      <c r="AI11708" s="89">
        <v>1087.521843</v>
      </c>
    </row>
    <row r="11709" spans="1:35" s="89" customFormat="1" x14ac:dyDescent="0.45">
      <c r="A11709" s="89" t="s">
        <v>88</v>
      </c>
      <c r="B11709" s="89" t="s">
        <v>89</v>
      </c>
      <c r="C11709" s="89" t="s">
        <v>47</v>
      </c>
      <c r="D11709" s="90">
        <v>44580</v>
      </c>
      <c r="AC11709" s="89">
        <v>653.03954499999998</v>
      </c>
      <c r="AI11709" s="89">
        <v>1087.521843</v>
      </c>
    </row>
    <row r="11710" spans="1:35" s="89" customFormat="1" x14ac:dyDescent="0.45">
      <c r="A11710" s="89" t="s">
        <v>88</v>
      </c>
      <c r="B11710" s="89" t="s">
        <v>89</v>
      </c>
      <c r="C11710" s="89" t="s">
        <v>47</v>
      </c>
      <c r="D11710" s="90">
        <v>44581</v>
      </c>
      <c r="AC11710" s="89">
        <v>653.03954499999998</v>
      </c>
      <c r="AI11710" s="89">
        <v>1087.521843</v>
      </c>
    </row>
    <row r="11711" spans="1:35" s="89" customFormat="1" x14ac:dyDescent="0.45">
      <c r="A11711" s="89" t="s">
        <v>88</v>
      </c>
      <c r="B11711" s="89" t="s">
        <v>89</v>
      </c>
      <c r="C11711" s="89" t="s">
        <v>47</v>
      </c>
      <c r="D11711" s="90">
        <v>44582</v>
      </c>
      <c r="AC11711" s="89">
        <v>653.03954499999998</v>
      </c>
      <c r="AI11711" s="89">
        <v>1087.521843</v>
      </c>
    </row>
    <row r="11712" spans="1:35" s="89" customFormat="1" x14ac:dyDescent="0.45">
      <c r="A11712" s="89" t="s">
        <v>88</v>
      </c>
      <c r="B11712" s="89" t="s">
        <v>89</v>
      </c>
      <c r="C11712" s="89" t="s">
        <v>47</v>
      </c>
      <c r="D11712" s="90">
        <v>44583</v>
      </c>
      <c r="AC11712" s="89">
        <v>653.03954499999998</v>
      </c>
      <c r="AI11712" s="89">
        <v>1087.521843</v>
      </c>
    </row>
    <row r="11713" spans="1:35" s="89" customFormat="1" x14ac:dyDescent="0.45">
      <c r="A11713" s="89" t="s">
        <v>88</v>
      </c>
      <c r="B11713" s="89" t="s">
        <v>89</v>
      </c>
      <c r="C11713" s="89" t="s">
        <v>47</v>
      </c>
      <c r="D11713" s="90">
        <v>44584</v>
      </c>
      <c r="AC11713" s="89">
        <v>653.03954499999998</v>
      </c>
      <c r="AI11713" s="89">
        <v>1087.521843</v>
      </c>
    </row>
    <row r="11714" spans="1:35" s="89" customFormat="1" x14ac:dyDescent="0.45">
      <c r="A11714" s="89" t="s">
        <v>88</v>
      </c>
      <c r="B11714" s="89" t="s">
        <v>89</v>
      </c>
      <c r="C11714" s="89" t="s">
        <v>47</v>
      </c>
      <c r="D11714" s="90">
        <v>44585</v>
      </c>
      <c r="AC11714" s="89">
        <v>653.03954499999998</v>
      </c>
      <c r="AI11714" s="89">
        <v>1087.521843</v>
      </c>
    </row>
    <row r="11715" spans="1:35" s="89" customFormat="1" x14ac:dyDescent="0.45">
      <c r="A11715" s="89" t="s">
        <v>88</v>
      </c>
      <c r="B11715" s="89" t="s">
        <v>89</v>
      </c>
      <c r="C11715" s="89" t="s">
        <v>47</v>
      </c>
      <c r="D11715" s="90">
        <v>44586</v>
      </c>
      <c r="AC11715" s="89">
        <v>653.03954499999998</v>
      </c>
      <c r="AI11715" s="89">
        <v>1087.521843</v>
      </c>
    </row>
    <row r="11716" spans="1:35" s="89" customFormat="1" x14ac:dyDescent="0.45">
      <c r="A11716" s="89" t="s">
        <v>88</v>
      </c>
      <c r="B11716" s="89" t="s">
        <v>89</v>
      </c>
      <c r="C11716" s="89" t="s">
        <v>47</v>
      </c>
      <c r="D11716" s="90">
        <v>44587</v>
      </c>
      <c r="AC11716" s="89">
        <v>653.03954499999998</v>
      </c>
      <c r="AI11716" s="89">
        <v>1087.521843</v>
      </c>
    </row>
    <row r="11717" spans="1:35" s="89" customFormat="1" x14ac:dyDescent="0.45">
      <c r="A11717" s="89" t="s">
        <v>88</v>
      </c>
      <c r="B11717" s="89" t="s">
        <v>89</v>
      </c>
      <c r="C11717" s="89" t="s">
        <v>47</v>
      </c>
      <c r="D11717" s="90">
        <v>44588</v>
      </c>
      <c r="AC11717" s="89">
        <v>653.03954499999998</v>
      </c>
      <c r="AI11717" s="89">
        <v>1087.521843</v>
      </c>
    </row>
    <row r="11718" spans="1:35" s="89" customFormat="1" x14ac:dyDescent="0.45">
      <c r="A11718" s="89" t="s">
        <v>88</v>
      </c>
      <c r="B11718" s="89" t="s">
        <v>89</v>
      </c>
      <c r="C11718" s="89" t="s">
        <v>47</v>
      </c>
      <c r="D11718" s="90">
        <v>44589</v>
      </c>
      <c r="AC11718" s="89">
        <v>653.03954499999998</v>
      </c>
      <c r="AI11718" s="89">
        <v>1087.521843</v>
      </c>
    </row>
    <row r="11719" spans="1:35" s="89" customFormat="1" x14ac:dyDescent="0.45">
      <c r="A11719" s="89" t="s">
        <v>88</v>
      </c>
      <c r="B11719" s="89" t="s">
        <v>89</v>
      </c>
      <c r="C11719" s="89" t="s">
        <v>47</v>
      </c>
      <c r="D11719" s="90">
        <v>44590</v>
      </c>
      <c r="AC11719" s="89">
        <v>653.03954499999998</v>
      </c>
      <c r="AI11719" s="89">
        <v>1087.521843</v>
      </c>
    </row>
    <row r="11720" spans="1:35" s="89" customFormat="1" x14ac:dyDescent="0.45">
      <c r="A11720" s="89" t="s">
        <v>88</v>
      </c>
      <c r="B11720" s="89" t="s">
        <v>89</v>
      </c>
      <c r="C11720" s="89" t="s">
        <v>47</v>
      </c>
      <c r="D11720" s="90">
        <v>44591</v>
      </c>
      <c r="AC11720" s="89">
        <v>653.03954499999998</v>
      </c>
      <c r="AI11720" s="89">
        <v>1087.521843</v>
      </c>
    </row>
    <row r="11721" spans="1:35" s="89" customFormat="1" x14ac:dyDescent="0.45">
      <c r="A11721" s="89" t="s">
        <v>88</v>
      </c>
      <c r="B11721" s="89" t="s">
        <v>89</v>
      </c>
      <c r="C11721" s="89" t="s">
        <v>47</v>
      </c>
      <c r="D11721" s="90">
        <v>44592</v>
      </c>
      <c r="AC11721" s="89">
        <v>653.03954499999998</v>
      </c>
      <c r="AI11721" s="89">
        <v>1087.521843</v>
      </c>
    </row>
    <row r="11722" spans="1:35" s="89" customFormat="1" x14ac:dyDescent="0.45">
      <c r="A11722" s="89" t="s">
        <v>88</v>
      </c>
      <c r="B11722" s="89" t="s">
        <v>89</v>
      </c>
      <c r="C11722" s="89" t="s">
        <v>47</v>
      </c>
      <c r="D11722" s="90">
        <v>44593</v>
      </c>
      <c r="AC11722" s="89">
        <v>653.03954499999998</v>
      </c>
      <c r="AI11722" s="89">
        <v>1087.521843</v>
      </c>
    </row>
    <row r="11723" spans="1:35" s="89" customFormat="1" x14ac:dyDescent="0.45">
      <c r="A11723" s="89" t="s">
        <v>88</v>
      </c>
      <c r="B11723" s="89" t="s">
        <v>89</v>
      </c>
      <c r="C11723" s="89" t="s">
        <v>47</v>
      </c>
      <c r="D11723" s="90">
        <v>44594</v>
      </c>
      <c r="AC11723" s="89">
        <v>653.03954499999998</v>
      </c>
      <c r="AI11723" s="89">
        <v>1087.521843</v>
      </c>
    </row>
    <row r="11724" spans="1:35" s="89" customFormat="1" x14ac:dyDescent="0.45">
      <c r="A11724" s="89" t="s">
        <v>88</v>
      </c>
      <c r="B11724" s="89" t="s">
        <v>89</v>
      </c>
      <c r="C11724" s="89" t="s">
        <v>47</v>
      </c>
      <c r="D11724" s="90">
        <v>44595</v>
      </c>
      <c r="AC11724" s="89">
        <v>653.03954499999998</v>
      </c>
      <c r="AI11724" s="89">
        <v>1087.521843</v>
      </c>
    </row>
    <row r="11725" spans="1:35" s="89" customFormat="1" x14ac:dyDescent="0.45">
      <c r="A11725" s="89" t="s">
        <v>88</v>
      </c>
      <c r="B11725" s="89" t="s">
        <v>89</v>
      </c>
      <c r="C11725" s="89" t="s">
        <v>47</v>
      </c>
      <c r="D11725" s="90">
        <v>44596</v>
      </c>
      <c r="AC11725" s="89">
        <v>653.03954499999998</v>
      </c>
      <c r="AI11725" s="89">
        <v>1087.521843</v>
      </c>
    </row>
    <row r="11726" spans="1:35" s="89" customFormat="1" x14ac:dyDescent="0.45">
      <c r="A11726" s="89" t="s">
        <v>88</v>
      </c>
      <c r="B11726" s="89" t="s">
        <v>89</v>
      </c>
      <c r="C11726" s="89" t="s">
        <v>47</v>
      </c>
      <c r="D11726" s="90">
        <v>44597</v>
      </c>
      <c r="AC11726" s="89">
        <v>653.03954499999998</v>
      </c>
      <c r="AI11726" s="89">
        <v>1087.521843</v>
      </c>
    </row>
    <row r="11727" spans="1:35" s="89" customFormat="1" x14ac:dyDescent="0.45">
      <c r="A11727" s="89" t="s">
        <v>88</v>
      </c>
      <c r="B11727" s="89" t="s">
        <v>89</v>
      </c>
      <c r="C11727" s="89" t="s">
        <v>47</v>
      </c>
      <c r="D11727" s="90">
        <v>44598</v>
      </c>
      <c r="AC11727" s="89">
        <v>653.03954499999998</v>
      </c>
      <c r="AI11727" s="89">
        <v>1087.521843</v>
      </c>
    </row>
    <row r="11728" spans="1:35" s="89" customFormat="1" x14ac:dyDescent="0.45">
      <c r="A11728" s="89" t="s">
        <v>88</v>
      </c>
      <c r="B11728" s="89" t="s">
        <v>89</v>
      </c>
      <c r="C11728" s="89" t="s">
        <v>47</v>
      </c>
      <c r="D11728" s="90">
        <v>44599</v>
      </c>
      <c r="AC11728" s="89">
        <v>653.03954499999998</v>
      </c>
      <c r="AI11728" s="89">
        <v>1087.521843</v>
      </c>
    </row>
    <row r="11729" spans="1:35" s="89" customFormat="1" x14ac:dyDescent="0.45">
      <c r="A11729" s="89" t="s">
        <v>88</v>
      </c>
      <c r="B11729" s="89" t="s">
        <v>89</v>
      </c>
      <c r="C11729" s="89" t="s">
        <v>47</v>
      </c>
      <c r="D11729" s="90">
        <v>44600</v>
      </c>
      <c r="AC11729" s="89">
        <v>653.03954499999998</v>
      </c>
      <c r="AI11729" s="89">
        <v>1087.521843</v>
      </c>
    </row>
    <row r="11730" spans="1:35" s="89" customFormat="1" x14ac:dyDescent="0.45">
      <c r="A11730" s="89" t="s">
        <v>88</v>
      </c>
      <c r="B11730" s="89" t="s">
        <v>89</v>
      </c>
      <c r="C11730" s="89" t="s">
        <v>47</v>
      </c>
      <c r="D11730" s="90">
        <v>44601</v>
      </c>
      <c r="AC11730" s="89">
        <v>653.03954499999998</v>
      </c>
      <c r="AI11730" s="89">
        <v>1087.521843</v>
      </c>
    </row>
    <row r="11731" spans="1:35" s="89" customFormat="1" x14ac:dyDescent="0.45">
      <c r="A11731" s="89" t="s">
        <v>88</v>
      </c>
      <c r="B11731" s="89" t="s">
        <v>89</v>
      </c>
      <c r="C11731" s="89" t="s">
        <v>47</v>
      </c>
      <c r="D11731" s="90">
        <v>44602</v>
      </c>
      <c r="AC11731" s="89">
        <v>653.03954499999998</v>
      </c>
      <c r="AI11731" s="89">
        <v>1087.521843</v>
      </c>
    </row>
    <row r="11732" spans="1:35" s="89" customFormat="1" x14ac:dyDescent="0.45">
      <c r="A11732" s="89" t="s">
        <v>88</v>
      </c>
      <c r="B11732" s="89" t="s">
        <v>89</v>
      </c>
      <c r="C11732" s="89" t="s">
        <v>47</v>
      </c>
      <c r="D11732" s="90">
        <v>44603</v>
      </c>
      <c r="AC11732" s="89">
        <v>653.03954499999998</v>
      </c>
      <c r="AI11732" s="89">
        <v>1087.521843</v>
      </c>
    </row>
    <row r="11733" spans="1:35" s="89" customFormat="1" x14ac:dyDescent="0.45">
      <c r="A11733" s="89" t="s">
        <v>88</v>
      </c>
      <c r="B11733" s="89" t="s">
        <v>89</v>
      </c>
      <c r="C11733" s="89" t="s">
        <v>47</v>
      </c>
      <c r="D11733" s="90">
        <v>44604</v>
      </c>
      <c r="AC11733" s="89">
        <v>653.03954499999998</v>
      </c>
      <c r="AI11733" s="89">
        <v>1087.521843</v>
      </c>
    </row>
    <row r="11734" spans="1:35" s="89" customFormat="1" x14ac:dyDescent="0.45">
      <c r="A11734" s="89" t="s">
        <v>88</v>
      </c>
      <c r="B11734" s="89" t="s">
        <v>89</v>
      </c>
      <c r="C11734" s="89" t="s">
        <v>47</v>
      </c>
      <c r="D11734" s="90">
        <v>44605</v>
      </c>
      <c r="AC11734" s="89">
        <v>653.03954499999998</v>
      </c>
      <c r="AI11734" s="89">
        <v>1087.521843</v>
      </c>
    </row>
    <row r="11735" spans="1:35" s="89" customFormat="1" x14ac:dyDescent="0.45">
      <c r="A11735" s="89" t="s">
        <v>88</v>
      </c>
      <c r="B11735" s="89" t="s">
        <v>89</v>
      </c>
      <c r="C11735" s="89" t="s">
        <v>47</v>
      </c>
      <c r="D11735" s="90">
        <v>44606</v>
      </c>
      <c r="AC11735" s="89">
        <v>653.03954499999998</v>
      </c>
      <c r="AI11735" s="89">
        <v>1087.521843</v>
      </c>
    </row>
    <row r="11736" spans="1:35" s="89" customFormat="1" x14ac:dyDescent="0.45">
      <c r="A11736" s="89" t="s">
        <v>88</v>
      </c>
      <c r="B11736" s="89" t="s">
        <v>89</v>
      </c>
      <c r="C11736" s="89" t="s">
        <v>47</v>
      </c>
      <c r="D11736" s="90">
        <v>44607</v>
      </c>
      <c r="AC11736" s="89">
        <v>653.03954499999998</v>
      </c>
      <c r="AI11736" s="89">
        <v>1087.521843</v>
      </c>
    </row>
    <row r="11737" spans="1:35" s="89" customFormat="1" x14ac:dyDescent="0.45">
      <c r="A11737" s="89" t="s">
        <v>88</v>
      </c>
      <c r="B11737" s="89" t="s">
        <v>89</v>
      </c>
      <c r="C11737" s="89" t="s">
        <v>47</v>
      </c>
      <c r="D11737" s="90">
        <v>44608</v>
      </c>
      <c r="AC11737" s="89">
        <v>653.03954499999998</v>
      </c>
      <c r="AI11737" s="89">
        <v>1087.521843</v>
      </c>
    </row>
    <row r="11738" spans="1:35" s="89" customFormat="1" x14ac:dyDescent="0.45">
      <c r="A11738" s="89" t="s">
        <v>88</v>
      </c>
      <c r="B11738" s="89" t="s">
        <v>89</v>
      </c>
      <c r="C11738" s="89" t="s">
        <v>47</v>
      </c>
      <c r="D11738" s="90">
        <v>44609</v>
      </c>
      <c r="AC11738" s="89">
        <v>653.03954499999998</v>
      </c>
      <c r="AI11738" s="89">
        <v>1087.521843</v>
      </c>
    </row>
    <row r="11739" spans="1:35" s="89" customFormat="1" x14ac:dyDescent="0.45">
      <c r="A11739" s="89" t="s">
        <v>88</v>
      </c>
      <c r="B11739" s="89" t="s">
        <v>89</v>
      </c>
      <c r="C11739" s="89" t="s">
        <v>47</v>
      </c>
      <c r="D11739" s="90">
        <v>44610</v>
      </c>
      <c r="AC11739" s="89">
        <v>653.03954499999998</v>
      </c>
      <c r="AI11739" s="89">
        <v>1087.521843</v>
      </c>
    </row>
    <row r="11740" spans="1:35" s="89" customFormat="1" x14ac:dyDescent="0.45">
      <c r="A11740" s="89" t="s">
        <v>88</v>
      </c>
      <c r="B11740" s="89" t="s">
        <v>89</v>
      </c>
      <c r="C11740" s="89" t="s">
        <v>47</v>
      </c>
      <c r="D11740" s="90">
        <v>44611</v>
      </c>
      <c r="AC11740" s="89">
        <v>653.03954499999998</v>
      </c>
      <c r="AI11740" s="89">
        <v>1087.521843</v>
      </c>
    </row>
    <row r="11741" spans="1:35" s="89" customFormat="1" x14ac:dyDescent="0.45">
      <c r="A11741" s="89" t="s">
        <v>88</v>
      </c>
      <c r="B11741" s="89" t="s">
        <v>89</v>
      </c>
      <c r="C11741" s="89" t="s">
        <v>47</v>
      </c>
      <c r="D11741" s="90">
        <v>44612</v>
      </c>
      <c r="AC11741" s="89">
        <v>653.03954499999998</v>
      </c>
      <c r="AI11741" s="89">
        <v>1087.521843</v>
      </c>
    </row>
    <row r="11742" spans="1:35" s="89" customFormat="1" x14ac:dyDescent="0.45">
      <c r="A11742" s="89" t="s">
        <v>88</v>
      </c>
      <c r="B11742" s="89" t="s">
        <v>89</v>
      </c>
      <c r="C11742" s="89" t="s">
        <v>47</v>
      </c>
      <c r="D11742" s="90">
        <v>44613</v>
      </c>
      <c r="AC11742" s="89">
        <v>653.03954499999998</v>
      </c>
      <c r="AI11742" s="89">
        <v>1087.521843</v>
      </c>
    </row>
    <row r="11743" spans="1:35" s="89" customFormat="1" x14ac:dyDescent="0.45">
      <c r="A11743" s="89" t="s">
        <v>88</v>
      </c>
      <c r="B11743" s="89" t="s">
        <v>89</v>
      </c>
      <c r="C11743" s="89" t="s">
        <v>47</v>
      </c>
      <c r="D11743" s="90">
        <v>44614</v>
      </c>
      <c r="AC11743" s="89">
        <v>653.03954499999998</v>
      </c>
      <c r="AI11743" s="89">
        <v>1087.521843</v>
      </c>
    </row>
    <row r="11744" spans="1:35" s="89" customFormat="1" x14ac:dyDescent="0.45">
      <c r="A11744" s="89" t="s">
        <v>88</v>
      </c>
      <c r="B11744" s="89" t="s">
        <v>89</v>
      </c>
      <c r="C11744" s="89" t="s">
        <v>47</v>
      </c>
      <c r="D11744" s="90">
        <v>44615</v>
      </c>
      <c r="AC11744" s="89">
        <v>653.03954499999998</v>
      </c>
      <c r="AI11744" s="89">
        <v>1087.521843</v>
      </c>
    </row>
    <row r="11745" spans="1:35" s="89" customFormat="1" x14ac:dyDescent="0.45">
      <c r="A11745" s="89" t="s">
        <v>88</v>
      </c>
      <c r="B11745" s="89" t="s">
        <v>89</v>
      </c>
      <c r="C11745" s="89" t="s">
        <v>47</v>
      </c>
      <c r="D11745" s="90">
        <v>44616</v>
      </c>
      <c r="AC11745" s="89">
        <v>653.03954499999998</v>
      </c>
      <c r="AI11745" s="89">
        <v>1087.521843</v>
      </c>
    </row>
    <row r="11746" spans="1:35" s="89" customFormat="1" x14ac:dyDescent="0.45">
      <c r="A11746" s="89" t="s">
        <v>88</v>
      </c>
      <c r="B11746" s="89" t="s">
        <v>89</v>
      </c>
      <c r="C11746" s="89" t="s">
        <v>47</v>
      </c>
      <c r="D11746" s="90">
        <v>44617</v>
      </c>
      <c r="AC11746" s="89">
        <v>653.03954499999998</v>
      </c>
      <c r="AI11746" s="89">
        <v>1087.521843</v>
      </c>
    </row>
    <row r="11747" spans="1:35" s="89" customFormat="1" x14ac:dyDescent="0.45">
      <c r="A11747" s="89" t="s">
        <v>88</v>
      </c>
      <c r="B11747" s="89" t="s">
        <v>89</v>
      </c>
      <c r="C11747" s="89" t="s">
        <v>47</v>
      </c>
      <c r="D11747" s="90">
        <v>44618</v>
      </c>
      <c r="AC11747" s="89">
        <v>653.03954499999998</v>
      </c>
      <c r="AI11747" s="89">
        <v>1087.521843</v>
      </c>
    </row>
    <row r="11748" spans="1:35" s="89" customFormat="1" x14ac:dyDescent="0.45">
      <c r="A11748" s="89" t="s">
        <v>88</v>
      </c>
      <c r="B11748" s="89" t="s">
        <v>89</v>
      </c>
      <c r="C11748" s="89" t="s">
        <v>47</v>
      </c>
      <c r="D11748" s="90">
        <v>44619</v>
      </c>
      <c r="AC11748" s="89">
        <v>653.03954499999998</v>
      </c>
      <c r="AI11748" s="89">
        <v>1087.521843</v>
      </c>
    </row>
    <row r="11749" spans="1:35" s="89" customFormat="1" x14ac:dyDescent="0.45">
      <c r="A11749" s="89" t="s">
        <v>88</v>
      </c>
      <c r="B11749" s="89" t="s">
        <v>89</v>
      </c>
      <c r="C11749" s="89" t="s">
        <v>47</v>
      </c>
      <c r="D11749" s="90">
        <v>44620</v>
      </c>
      <c r="AC11749" s="89">
        <v>653.03954499999998</v>
      </c>
      <c r="AI11749" s="89">
        <v>1087.521843</v>
      </c>
    </row>
    <row r="11750" spans="1:35" s="89" customFormat="1" x14ac:dyDescent="0.45">
      <c r="A11750" s="89" t="s">
        <v>88</v>
      </c>
      <c r="B11750" s="89" t="s">
        <v>89</v>
      </c>
      <c r="C11750" s="89" t="s">
        <v>47</v>
      </c>
      <c r="D11750" s="90">
        <v>44621</v>
      </c>
      <c r="AC11750" s="89">
        <v>653.03954499999998</v>
      </c>
      <c r="AI11750" s="89">
        <v>1087.521843</v>
      </c>
    </row>
    <row r="11751" spans="1:35" s="89" customFormat="1" x14ac:dyDescent="0.45">
      <c r="A11751" s="89" t="s">
        <v>88</v>
      </c>
      <c r="B11751" s="89" t="s">
        <v>89</v>
      </c>
      <c r="C11751" s="89" t="s">
        <v>47</v>
      </c>
      <c r="D11751" s="90">
        <v>44622</v>
      </c>
      <c r="AC11751" s="89">
        <v>653.03954499999998</v>
      </c>
      <c r="AI11751" s="89">
        <v>1087.521843</v>
      </c>
    </row>
    <row r="11752" spans="1:35" s="89" customFormat="1" x14ac:dyDescent="0.45">
      <c r="A11752" s="89" t="s">
        <v>88</v>
      </c>
      <c r="B11752" s="89" t="s">
        <v>89</v>
      </c>
      <c r="C11752" s="89" t="s">
        <v>47</v>
      </c>
      <c r="D11752" s="90">
        <v>44623</v>
      </c>
      <c r="AC11752" s="89">
        <v>653.03954499999998</v>
      </c>
      <c r="AI11752" s="89">
        <v>1087.521843</v>
      </c>
    </row>
    <row r="11753" spans="1:35" s="89" customFormat="1" x14ac:dyDescent="0.45">
      <c r="A11753" s="89" t="s">
        <v>88</v>
      </c>
      <c r="B11753" s="89" t="s">
        <v>89</v>
      </c>
      <c r="C11753" s="89" t="s">
        <v>47</v>
      </c>
      <c r="D11753" s="90">
        <v>44624</v>
      </c>
      <c r="AC11753" s="89">
        <v>653.03954499999998</v>
      </c>
      <c r="AI11753" s="89">
        <v>1087.521843</v>
      </c>
    </row>
    <row r="11754" spans="1:35" s="89" customFormat="1" x14ac:dyDescent="0.45">
      <c r="A11754" s="89" t="s">
        <v>88</v>
      </c>
      <c r="B11754" s="89" t="s">
        <v>89</v>
      </c>
      <c r="C11754" s="89" t="s">
        <v>47</v>
      </c>
      <c r="D11754" s="90">
        <v>44625</v>
      </c>
      <c r="AC11754" s="89">
        <v>653.03954499999998</v>
      </c>
      <c r="AI11754" s="89">
        <v>1087.521843</v>
      </c>
    </row>
    <row r="11755" spans="1:35" s="89" customFormat="1" x14ac:dyDescent="0.45">
      <c r="A11755" s="89" t="s">
        <v>88</v>
      </c>
      <c r="B11755" s="89" t="s">
        <v>89</v>
      </c>
      <c r="C11755" s="89" t="s">
        <v>47</v>
      </c>
      <c r="D11755" s="90">
        <v>44626</v>
      </c>
      <c r="AC11755" s="89">
        <v>653.03954499999998</v>
      </c>
      <c r="AI11755" s="89">
        <v>1087.521843</v>
      </c>
    </row>
    <row r="11756" spans="1:35" s="89" customFormat="1" x14ac:dyDescent="0.45">
      <c r="A11756" s="89" t="s">
        <v>88</v>
      </c>
      <c r="B11756" s="89" t="s">
        <v>89</v>
      </c>
      <c r="C11756" s="89" t="s">
        <v>47</v>
      </c>
      <c r="D11756" s="90">
        <v>44627</v>
      </c>
      <c r="AC11756" s="89">
        <v>653.03954499999998</v>
      </c>
      <c r="AI11756" s="89">
        <v>1087.521843</v>
      </c>
    </row>
    <row r="11757" spans="1:35" s="89" customFormat="1" x14ac:dyDescent="0.45">
      <c r="A11757" s="89" t="s">
        <v>88</v>
      </c>
      <c r="B11757" s="89" t="s">
        <v>89</v>
      </c>
      <c r="C11757" s="89" t="s">
        <v>47</v>
      </c>
      <c r="D11757" s="90">
        <v>44628</v>
      </c>
      <c r="AC11757" s="89">
        <v>653.03954499999998</v>
      </c>
      <c r="AI11757" s="89">
        <v>1087.521843</v>
      </c>
    </row>
    <row r="11758" spans="1:35" s="89" customFormat="1" x14ac:dyDescent="0.45">
      <c r="A11758" s="89" t="s">
        <v>88</v>
      </c>
      <c r="B11758" s="89" t="s">
        <v>89</v>
      </c>
      <c r="C11758" s="89" t="s">
        <v>47</v>
      </c>
      <c r="D11758" s="90">
        <v>44629</v>
      </c>
      <c r="AC11758" s="89">
        <v>653.03954499999998</v>
      </c>
      <c r="AI11758" s="89">
        <v>1087.521843</v>
      </c>
    </row>
    <row r="11759" spans="1:35" s="89" customFormat="1" x14ac:dyDescent="0.45">
      <c r="A11759" s="89" t="s">
        <v>88</v>
      </c>
      <c r="B11759" s="89" t="s">
        <v>89</v>
      </c>
      <c r="C11759" s="89" t="s">
        <v>47</v>
      </c>
      <c r="D11759" s="90">
        <v>44630</v>
      </c>
      <c r="AC11759" s="89">
        <v>653.03954499999998</v>
      </c>
      <c r="AI11759" s="89">
        <v>1087.521843</v>
      </c>
    </row>
    <row r="11760" spans="1:35" s="89" customFormat="1" x14ac:dyDescent="0.45">
      <c r="A11760" s="89" t="s">
        <v>88</v>
      </c>
      <c r="B11760" s="89" t="s">
        <v>89</v>
      </c>
      <c r="C11760" s="89" t="s">
        <v>47</v>
      </c>
      <c r="D11760" s="90">
        <v>44631</v>
      </c>
      <c r="AC11760" s="89">
        <v>653.03954499999998</v>
      </c>
      <c r="AI11760" s="89">
        <v>1087.521843</v>
      </c>
    </row>
    <row r="11761" spans="1:35" s="89" customFormat="1" x14ac:dyDescent="0.45">
      <c r="A11761" s="89" t="s">
        <v>88</v>
      </c>
      <c r="B11761" s="89" t="s">
        <v>89</v>
      </c>
      <c r="C11761" s="89" t="s">
        <v>47</v>
      </c>
      <c r="D11761" s="90">
        <v>44632</v>
      </c>
      <c r="AC11761" s="89">
        <v>653.03954499999998</v>
      </c>
      <c r="AI11761" s="89">
        <v>1087.521843</v>
      </c>
    </row>
    <row r="11762" spans="1:35" s="89" customFormat="1" x14ac:dyDescent="0.45">
      <c r="A11762" s="89" t="s">
        <v>88</v>
      </c>
      <c r="B11762" s="89" t="s">
        <v>89</v>
      </c>
      <c r="C11762" s="89" t="s">
        <v>47</v>
      </c>
      <c r="D11762" s="90">
        <v>44633</v>
      </c>
      <c r="AC11762" s="89">
        <v>653.03954499999998</v>
      </c>
      <c r="AI11762" s="89">
        <v>1087.521843</v>
      </c>
    </row>
    <row r="11763" spans="1:35" s="89" customFormat="1" x14ac:dyDescent="0.45">
      <c r="A11763" s="89" t="s">
        <v>88</v>
      </c>
      <c r="B11763" s="89" t="s">
        <v>89</v>
      </c>
      <c r="C11763" s="89" t="s">
        <v>47</v>
      </c>
      <c r="D11763" s="90">
        <v>44634</v>
      </c>
      <c r="AC11763" s="89">
        <v>653.03954499999998</v>
      </c>
      <c r="AI11763" s="89">
        <v>1087.521843</v>
      </c>
    </row>
    <row r="11764" spans="1:35" s="89" customFormat="1" x14ac:dyDescent="0.45">
      <c r="A11764" s="89" t="s">
        <v>88</v>
      </c>
      <c r="B11764" s="89" t="s">
        <v>89</v>
      </c>
      <c r="C11764" s="89" t="s">
        <v>47</v>
      </c>
      <c r="D11764" s="90">
        <v>44635</v>
      </c>
      <c r="AC11764" s="89">
        <v>653.03954499999998</v>
      </c>
      <c r="AI11764" s="89">
        <v>1087.521843</v>
      </c>
    </row>
    <row r="11765" spans="1:35" s="89" customFormat="1" x14ac:dyDescent="0.45">
      <c r="A11765" s="89" t="s">
        <v>88</v>
      </c>
      <c r="B11765" s="89" t="s">
        <v>89</v>
      </c>
      <c r="C11765" s="89" t="s">
        <v>47</v>
      </c>
      <c r="D11765" s="90">
        <v>44636</v>
      </c>
      <c r="AC11765" s="89">
        <v>653.03954499999998</v>
      </c>
      <c r="AI11765" s="89">
        <v>1087.521843</v>
      </c>
    </row>
    <row r="11766" spans="1:35" s="89" customFormat="1" x14ac:dyDescent="0.45">
      <c r="A11766" s="89" t="s">
        <v>88</v>
      </c>
      <c r="B11766" s="89" t="s">
        <v>89</v>
      </c>
      <c r="C11766" s="89" t="s">
        <v>47</v>
      </c>
      <c r="D11766" s="90">
        <v>44637</v>
      </c>
      <c r="AC11766" s="89">
        <v>653.03954499999998</v>
      </c>
      <c r="AI11766" s="89">
        <v>1087.521843</v>
      </c>
    </row>
    <row r="11767" spans="1:35" s="89" customFormat="1" x14ac:dyDescent="0.45">
      <c r="A11767" s="89" t="s">
        <v>88</v>
      </c>
      <c r="B11767" s="89" t="s">
        <v>89</v>
      </c>
      <c r="C11767" s="89" t="s">
        <v>47</v>
      </c>
      <c r="D11767" s="90">
        <v>44638</v>
      </c>
      <c r="AC11767" s="89">
        <v>653.03954499999998</v>
      </c>
      <c r="AI11767" s="89">
        <v>1087.521843</v>
      </c>
    </row>
    <row r="11768" spans="1:35" s="89" customFormat="1" x14ac:dyDescent="0.45">
      <c r="A11768" s="89" t="s">
        <v>88</v>
      </c>
      <c r="B11768" s="89" t="s">
        <v>89</v>
      </c>
      <c r="C11768" s="89" t="s">
        <v>47</v>
      </c>
      <c r="D11768" s="90">
        <v>44639</v>
      </c>
      <c r="AC11768" s="89">
        <v>653.03954499999998</v>
      </c>
      <c r="AI11768" s="89">
        <v>1087.521843</v>
      </c>
    </row>
    <row r="11769" spans="1:35" s="89" customFormat="1" x14ac:dyDescent="0.45">
      <c r="A11769" s="89" t="s">
        <v>88</v>
      </c>
      <c r="B11769" s="89" t="s">
        <v>89</v>
      </c>
      <c r="C11769" s="89" t="s">
        <v>47</v>
      </c>
      <c r="D11769" s="90">
        <v>44640</v>
      </c>
      <c r="AC11769" s="89">
        <v>653.03954499999998</v>
      </c>
      <c r="AI11769" s="89">
        <v>1087.521843</v>
      </c>
    </row>
    <row r="11770" spans="1:35" s="89" customFormat="1" x14ac:dyDescent="0.45">
      <c r="A11770" s="89" t="s">
        <v>88</v>
      </c>
      <c r="B11770" s="89" t="s">
        <v>89</v>
      </c>
      <c r="C11770" s="89" t="s">
        <v>47</v>
      </c>
      <c r="D11770" s="90">
        <v>44641</v>
      </c>
      <c r="AC11770" s="89">
        <v>653.03954499999998</v>
      </c>
      <c r="AI11770" s="89">
        <v>1087.521843</v>
      </c>
    </row>
    <row r="11771" spans="1:35" s="89" customFormat="1" x14ac:dyDescent="0.45">
      <c r="A11771" s="89" t="s">
        <v>88</v>
      </c>
      <c r="B11771" s="89" t="s">
        <v>89</v>
      </c>
      <c r="C11771" s="89" t="s">
        <v>47</v>
      </c>
      <c r="D11771" s="90">
        <v>44642</v>
      </c>
      <c r="AC11771" s="89">
        <v>653.03954499999998</v>
      </c>
      <c r="AI11771" s="89">
        <v>1087.521843</v>
      </c>
    </row>
    <row r="11772" spans="1:35" s="89" customFormat="1" x14ac:dyDescent="0.45">
      <c r="A11772" s="89" t="s">
        <v>88</v>
      </c>
      <c r="B11772" s="89" t="s">
        <v>89</v>
      </c>
      <c r="C11772" s="89" t="s">
        <v>47</v>
      </c>
      <c r="D11772" s="90">
        <v>44643</v>
      </c>
      <c r="AC11772" s="89">
        <v>653.03954499999998</v>
      </c>
      <c r="AI11772" s="89">
        <v>1087.521843</v>
      </c>
    </row>
    <row r="11773" spans="1:35" s="89" customFormat="1" x14ac:dyDescent="0.45">
      <c r="A11773" s="89" t="s">
        <v>88</v>
      </c>
      <c r="B11773" s="89" t="s">
        <v>89</v>
      </c>
      <c r="C11773" s="89" t="s">
        <v>47</v>
      </c>
      <c r="D11773" s="90">
        <v>44644</v>
      </c>
      <c r="AC11773" s="89">
        <v>653.03954499999998</v>
      </c>
      <c r="AI11773" s="89">
        <v>1087.521843</v>
      </c>
    </row>
    <row r="11774" spans="1:35" s="89" customFormat="1" x14ac:dyDescent="0.45">
      <c r="A11774" s="89" t="s">
        <v>88</v>
      </c>
      <c r="B11774" s="89" t="s">
        <v>89</v>
      </c>
      <c r="C11774" s="89" t="s">
        <v>47</v>
      </c>
      <c r="D11774" s="90">
        <v>44645</v>
      </c>
      <c r="AC11774" s="89">
        <v>653.03954499999998</v>
      </c>
      <c r="AI11774" s="89">
        <v>1087.521843</v>
      </c>
    </row>
    <row r="11775" spans="1:35" s="89" customFormat="1" x14ac:dyDescent="0.45">
      <c r="A11775" s="89" t="s">
        <v>88</v>
      </c>
      <c r="B11775" s="89" t="s">
        <v>89</v>
      </c>
      <c r="C11775" s="89" t="s">
        <v>47</v>
      </c>
      <c r="D11775" s="90">
        <v>44646</v>
      </c>
      <c r="AC11775" s="89">
        <v>625.82956320000005</v>
      </c>
      <c r="AI11775" s="89">
        <v>1042.208433</v>
      </c>
    </row>
    <row r="11776" spans="1:35" s="89" customFormat="1" x14ac:dyDescent="0.45">
      <c r="A11776" s="89" t="s">
        <v>88</v>
      </c>
      <c r="B11776" s="89" t="s">
        <v>89</v>
      </c>
      <c r="C11776" s="89" t="s">
        <v>47</v>
      </c>
      <c r="D11776" s="90">
        <v>44647</v>
      </c>
      <c r="AC11776" s="89">
        <v>653.03954499999998</v>
      </c>
      <c r="AI11776" s="89">
        <v>1087.521843</v>
      </c>
    </row>
    <row r="11777" spans="1:35" s="89" customFormat="1" x14ac:dyDescent="0.45">
      <c r="A11777" s="89" t="s">
        <v>88</v>
      </c>
      <c r="B11777" s="89" t="s">
        <v>89</v>
      </c>
      <c r="C11777" s="89" t="s">
        <v>47</v>
      </c>
      <c r="D11777" s="90">
        <v>44648</v>
      </c>
      <c r="AC11777" s="89">
        <v>653.03954499999998</v>
      </c>
      <c r="AI11777" s="89">
        <v>1087.521843</v>
      </c>
    </row>
    <row r="11778" spans="1:35" s="89" customFormat="1" x14ac:dyDescent="0.45">
      <c r="A11778" s="89" t="s">
        <v>88</v>
      </c>
      <c r="B11778" s="89" t="s">
        <v>89</v>
      </c>
      <c r="C11778" s="89" t="s">
        <v>47</v>
      </c>
      <c r="D11778" s="90">
        <v>44649</v>
      </c>
      <c r="AC11778" s="89">
        <v>653.03954499999998</v>
      </c>
      <c r="AI11778" s="89">
        <v>1087.521843</v>
      </c>
    </row>
    <row r="11779" spans="1:35" s="89" customFormat="1" x14ac:dyDescent="0.45">
      <c r="A11779" s="89" t="s">
        <v>88</v>
      </c>
      <c r="B11779" s="89" t="s">
        <v>89</v>
      </c>
      <c r="C11779" s="89" t="s">
        <v>47</v>
      </c>
      <c r="D11779" s="90">
        <v>44650</v>
      </c>
      <c r="AC11779" s="89">
        <v>653.03954499999998</v>
      </c>
      <c r="AI11779" s="89">
        <v>1087.521843</v>
      </c>
    </row>
    <row r="11780" spans="1:35" s="89" customFormat="1" x14ac:dyDescent="0.45">
      <c r="A11780" s="89" t="s">
        <v>88</v>
      </c>
      <c r="B11780" s="89" t="s">
        <v>89</v>
      </c>
      <c r="C11780" s="89" t="s">
        <v>47</v>
      </c>
      <c r="D11780" s="90">
        <v>44651</v>
      </c>
      <c r="AC11780" s="89">
        <v>653.03954499999998</v>
      </c>
      <c r="AI11780" s="89">
        <v>1087.521843</v>
      </c>
    </row>
    <row r="11781" spans="1:35" s="89" customFormat="1" x14ac:dyDescent="0.45">
      <c r="A11781" s="89" t="s">
        <v>88</v>
      </c>
      <c r="B11781" s="89" t="s">
        <v>89</v>
      </c>
      <c r="C11781" s="89" t="s">
        <v>47</v>
      </c>
      <c r="D11781" s="90">
        <v>44652</v>
      </c>
      <c r="AC11781" s="89">
        <v>653.03954499999998</v>
      </c>
      <c r="AI11781" s="89">
        <v>1087.521843</v>
      </c>
    </row>
    <row r="11782" spans="1:35" s="89" customFormat="1" x14ac:dyDescent="0.45">
      <c r="A11782" s="89" t="s">
        <v>88</v>
      </c>
      <c r="B11782" s="89" t="s">
        <v>89</v>
      </c>
      <c r="C11782" s="89" t="s">
        <v>47</v>
      </c>
      <c r="D11782" s="90">
        <v>44653</v>
      </c>
      <c r="AC11782" s="89">
        <v>653.03954499999998</v>
      </c>
      <c r="AI11782" s="89">
        <v>1087.521843</v>
      </c>
    </row>
    <row r="11783" spans="1:35" s="89" customFormat="1" x14ac:dyDescent="0.45">
      <c r="A11783" s="89" t="s">
        <v>88</v>
      </c>
      <c r="B11783" s="89" t="s">
        <v>89</v>
      </c>
      <c r="C11783" s="89" t="s">
        <v>47</v>
      </c>
      <c r="D11783" s="90">
        <v>44654</v>
      </c>
      <c r="AC11783" s="89">
        <v>653.03954499999998</v>
      </c>
      <c r="AI11783" s="89">
        <v>1087.521843</v>
      </c>
    </row>
    <row r="11784" spans="1:35" s="89" customFormat="1" x14ac:dyDescent="0.45">
      <c r="A11784" s="89" t="s">
        <v>88</v>
      </c>
      <c r="B11784" s="89" t="s">
        <v>89</v>
      </c>
      <c r="C11784" s="89" t="s">
        <v>47</v>
      </c>
      <c r="D11784" s="90">
        <v>44655</v>
      </c>
      <c r="AC11784" s="89">
        <v>653.03954499999998</v>
      </c>
      <c r="AI11784" s="89">
        <v>1087.521843</v>
      </c>
    </row>
    <row r="11785" spans="1:35" s="89" customFormat="1" x14ac:dyDescent="0.45">
      <c r="A11785" s="89" t="s">
        <v>88</v>
      </c>
      <c r="B11785" s="89" t="s">
        <v>89</v>
      </c>
      <c r="C11785" s="89" t="s">
        <v>47</v>
      </c>
      <c r="D11785" s="90">
        <v>44656</v>
      </c>
      <c r="AC11785" s="89">
        <v>653.03954499999998</v>
      </c>
      <c r="AI11785" s="89">
        <v>1087.521843</v>
      </c>
    </row>
    <row r="11786" spans="1:35" s="89" customFormat="1" x14ac:dyDescent="0.45">
      <c r="A11786" s="89" t="s">
        <v>88</v>
      </c>
      <c r="B11786" s="89" t="s">
        <v>89</v>
      </c>
      <c r="C11786" s="89" t="s">
        <v>47</v>
      </c>
      <c r="D11786" s="90">
        <v>44657</v>
      </c>
      <c r="AC11786" s="89">
        <v>653.03954499999998</v>
      </c>
      <c r="AI11786" s="89">
        <v>1087.521843</v>
      </c>
    </row>
    <row r="11787" spans="1:35" s="89" customFormat="1" x14ac:dyDescent="0.45">
      <c r="A11787" s="89" t="s">
        <v>88</v>
      </c>
      <c r="B11787" s="89" t="s">
        <v>89</v>
      </c>
      <c r="C11787" s="89" t="s">
        <v>47</v>
      </c>
      <c r="D11787" s="90">
        <v>44658</v>
      </c>
      <c r="AC11787" s="89">
        <v>653.03954499999998</v>
      </c>
      <c r="AI11787" s="89">
        <v>1087.521843</v>
      </c>
    </row>
    <row r="11788" spans="1:35" s="89" customFormat="1" x14ac:dyDescent="0.45">
      <c r="A11788" s="89" t="s">
        <v>88</v>
      </c>
      <c r="B11788" s="89" t="s">
        <v>89</v>
      </c>
      <c r="C11788" s="89" t="s">
        <v>47</v>
      </c>
      <c r="D11788" s="90">
        <v>44659</v>
      </c>
      <c r="AC11788" s="89">
        <v>653.03954499999998</v>
      </c>
      <c r="AI11788" s="89">
        <v>1087.521843</v>
      </c>
    </row>
    <row r="11789" spans="1:35" s="89" customFormat="1" x14ac:dyDescent="0.45">
      <c r="A11789" s="89" t="s">
        <v>88</v>
      </c>
      <c r="B11789" s="89" t="s">
        <v>89</v>
      </c>
      <c r="C11789" s="89" t="s">
        <v>47</v>
      </c>
      <c r="D11789" s="90">
        <v>44660</v>
      </c>
      <c r="AC11789" s="89">
        <v>653.03954499999998</v>
      </c>
      <c r="AI11789" s="89">
        <v>1087.521843</v>
      </c>
    </row>
    <row r="11790" spans="1:35" s="89" customFormat="1" x14ac:dyDescent="0.45">
      <c r="A11790" s="89" t="s">
        <v>88</v>
      </c>
      <c r="B11790" s="89" t="s">
        <v>89</v>
      </c>
      <c r="C11790" s="89" t="s">
        <v>47</v>
      </c>
      <c r="D11790" s="90">
        <v>44661</v>
      </c>
      <c r="AC11790" s="89">
        <v>653.03954499999998</v>
      </c>
      <c r="AI11790" s="89">
        <v>1087.521843</v>
      </c>
    </row>
    <row r="11791" spans="1:35" s="89" customFormat="1" x14ac:dyDescent="0.45">
      <c r="A11791" s="89" t="s">
        <v>88</v>
      </c>
      <c r="B11791" s="89" t="s">
        <v>89</v>
      </c>
      <c r="C11791" s="89" t="s">
        <v>47</v>
      </c>
      <c r="D11791" s="90">
        <v>44662</v>
      </c>
      <c r="AC11791" s="89">
        <v>653.03954499999998</v>
      </c>
      <c r="AI11791" s="89">
        <v>1087.521843</v>
      </c>
    </row>
    <row r="11792" spans="1:35" s="89" customFormat="1" x14ac:dyDescent="0.45">
      <c r="A11792" s="89" t="s">
        <v>88</v>
      </c>
      <c r="B11792" s="89" t="s">
        <v>89</v>
      </c>
      <c r="C11792" s="89" t="s">
        <v>47</v>
      </c>
      <c r="D11792" s="90">
        <v>44663</v>
      </c>
      <c r="AC11792" s="89">
        <v>653.03954499999998</v>
      </c>
      <c r="AI11792" s="89">
        <v>1087.521843</v>
      </c>
    </row>
    <row r="11793" spans="1:35" s="89" customFormat="1" x14ac:dyDescent="0.45">
      <c r="A11793" s="89" t="s">
        <v>88</v>
      </c>
      <c r="B11793" s="89" t="s">
        <v>89</v>
      </c>
      <c r="C11793" s="89" t="s">
        <v>47</v>
      </c>
      <c r="D11793" s="90">
        <v>44664</v>
      </c>
      <c r="AC11793" s="89">
        <v>653.03954499999998</v>
      </c>
      <c r="AI11793" s="89">
        <v>1087.521843</v>
      </c>
    </row>
    <row r="11794" spans="1:35" s="89" customFormat="1" x14ac:dyDescent="0.45">
      <c r="A11794" s="89" t="s">
        <v>88</v>
      </c>
      <c r="B11794" s="89" t="s">
        <v>89</v>
      </c>
      <c r="C11794" s="89" t="s">
        <v>47</v>
      </c>
      <c r="D11794" s="90">
        <v>44665</v>
      </c>
      <c r="AC11794" s="89">
        <v>653.03954499999998</v>
      </c>
      <c r="AI11794" s="89">
        <v>1087.521843</v>
      </c>
    </row>
    <row r="11795" spans="1:35" s="89" customFormat="1" x14ac:dyDescent="0.45">
      <c r="A11795" s="89" t="s">
        <v>88</v>
      </c>
      <c r="B11795" s="89" t="s">
        <v>89</v>
      </c>
      <c r="C11795" s="89" t="s">
        <v>47</v>
      </c>
      <c r="D11795" s="90">
        <v>44666</v>
      </c>
      <c r="AC11795" s="89">
        <v>653.03954499999998</v>
      </c>
      <c r="AI11795" s="89">
        <v>1087.521843</v>
      </c>
    </row>
    <row r="11796" spans="1:35" s="89" customFormat="1" x14ac:dyDescent="0.45">
      <c r="A11796" s="89" t="s">
        <v>88</v>
      </c>
      <c r="B11796" s="89" t="s">
        <v>89</v>
      </c>
      <c r="C11796" s="89" t="s">
        <v>47</v>
      </c>
      <c r="D11796" s="90">
        <v>44667</v>
      </c>
      <c r="AC11796" s="89">
        <v>653.03954499999998</v>
      </c>
      <c r="AI11796" s="89">
        <v>1087.521843</v>
      </c>
    </row>
    <row r="11797" spans="1:35" s="89" customFormat="1" x14ac:dyDescent="0.45">
      <c r="A11797" s="89" t="s">
        <v>88</v>
      </c>
      <c r="B11797" s="89" t="s">
        <v>89</v>
      </c>
      <c r="C11797" s="89" t="s">
        <v>47</v>
      </c>
      <c r="D11797" s="90">
        <v>44668</v>
      </c>
      <c r="AC11797" s="89">
        <v>653.03954499999998</v>
      </c>
      <c r="AI11797" s="89">
        <v>1087.521843</v>
      </c>
    </row>
    <row r="11798" spans="1:35" s="89" customFormat="1" x14ac:dyDescent="0.45">
      <c r="A11798" s="89" t="s">
        <v>88</v>
      </c>
      <c r="B11798" s="89" t="s">
        <v>89</v>
      </c>
      <c r="C11798" s="89" t="s">
        <v>47</v>
      </c>
      <c r="D11798" s="90">
        <v>44669</v>
      </c>
      <c r="AC11798" s="89">
        <v>653.03954499999998</v>
      </c>
      <c r="AI11798" s="89">
        <v>1087.521843</v>
      </c>
    </row>
    <row r="11799" spans="1:35" s="89" customFormat="1" x14ac:dyDescent="0.45">
      <c r="A11799" s="89" t="s">
        <v>88</v>
      </c>
      <c r="B11799" s="89" t="s">
        <v>89</v>
      </c>
      <c r="C11799" s="89" t="s">
        <v>47</v>
      </c>
      <c r="D11799" s="90">
        <v>44670</v>
      </c>
      <c r="AC11799" s="89">
        <v>653.03954499999998</v>
      </c>
      <c r="AI11799" s="89">
        <v>1087.521843</v>
      </c>
    </row>
    <row r="11800" spans="1:35" s="89" customFormat="1" x14ac:dyDescent="0.45">
      <c r="A11800" s="89" t="s">
        <v>88</v>
      </c>
      <c r="B11800" s="89" t="s">
        <v>89</v>
      </c>
      <c r="C11800" s="89" t="s">
        <v>47</v>
      </c>
      <c r="D11800" s="90">
        <v>44671</v>
      </c>
      <c r="AC11800" s="89">
        <v>653.03954499999998</v>
      </c>
      <c r="AI11800" s="89">
        <v>1087.521843</v>
      </c>
    </row>
    <row r="11801" spans="1:35" s="89" customFormat="1" x14ac:dyDescent="0.45">
      <c r="A11801" s="89" t="s">
        <v>88</v>
      </c>
      <c r="B11801" s="89" t="s">
        <v>89</v>
      </c>
      <c r="C11801" s="89" t="s">
        <v>47</v>
      </c>
      <c r="D11801" s="90">
        <v>44672</v>
      </c>
      <c r="AC11801" s="89">
        <v>653.03954499999998</v>
      </c>
      <c r="AI11801" s="89">
        <v>1087.521843</v>
      </c>
    </row>
    <row r="11802" spans="1:35" s="89" customFormat="1" x14ac:dyDescent="0.45">
      <c r="A11802" s="89" t="s">
        <v>88</v>
      </c>
      <c r="B11802" s="89" t="s">
        <v>89</v>
      </c>
      <c r="C11802" s="89" t="s">
        <v>47</v>
      </c>
      <c r="D11802" s="90">
        <v>44673</v>
      </c>
      <c r="AC11802" s="89">
        <v>653.03954499999998</v>
      </c>
      <c r="AI11802" s="89">
        <v>1087.521843</v>
      </c>
    </row>
    <row r="11803" spans="1:35" s="89" customFormat="1" x14ac:dyDescent="0.45">
      <c r="A11803" s="89" t="s">
        <v>88</v>
      </c>
      <c r="B11803" s="89" t="s">
        <v>89</v>
      </c>
      <c r="C11803" s="89" t="s">
        <v>47</v>
      </c>
      <c r="D11803" s="90">
        <v>44674</v>
      </c>
      <c r="AC11803" s="89">
        <v>653.03954499999998</v>
      </c>
      <c r="AI11803" s="89">
        <v>1087.521843</v>
      </c>
    </row>
    <row r="11804" spans="1:35" s="89" customFormat="1" x14ac:dyDescent="0.45">
      <c r="A11804" s="89" t="s">
        <v>88</v>
      </c>
      <c r="B11804" s="89" t="s">
        <v>89</v>
      </c>
      <c r="C11804" s="89" t="s">
        <v>47</v>
      </c>
      <c r="D11804" s="90">
        <v>44675</v>
      </c>
      <c r="AC11804" s="89">
        <v>653.03954499999998</v>
      </c>
      <c r="AI11804" s="89">
        <v>1087.521843</v>
      </c>
    </row>
    <row r="11805" spans="1:35" s="89" customFormat="1" x14ac:dyDescent="0.45">
      <c r="A11805" s="89" t="s">
        <v>88</v>
      </c>
      <c r="B11805" s="89" t="s">
        <v>89</v>
      </c>
      <c r="C11805" s="89" t="s">
        <v>47</v>
      </c>
      <c r="D11805" s="90">
        <v>44676</v>
      </c>
      <c r="AC11805" s="89">
        <v>653.03954499999998</v>
      </c>
      <c r="AI11805" s="89">
        <v>1087.521843</v>
      </c>
    </row>
    <row r="11806" spans="1:35" s="89" customFormat="1" x14ac:dyDescent="0.45">
      <c r="A11806" s="89" t="s">
        <v>88</v>
      </c>
      <c r="B11806" s="89" t="s">
        <v>89</v>
      </c>
      <c r="C11806" s="89" t="s">
        <v>47</v>
      </c>
      <c r="D11806" s="90">
        <v>44677</v>
      </c>
      <c r="AC11806" s="89">
        <v>653.03954499999998</v>
      </c>
      <c r="AI11806" s="89">
        <v>1087.521843</v>
      </c>
    </row>
    <row r="11807" spans="1:35" s="89" customFormat="1" x14ac:dyDescent="0.45">
      <c r="A11807" s="89" t="s">
        <v>88</v>
      </c>
      <c r="B11807" s="89" t="s">
        <v>89</v>
      </c>
      <c r="C11807" s="89" t="s">
        <v>47</v>
      </c>
      <c r="D11807" s="90">
        <v>44678</v>
      </c>
      <c r="AC11807" s="89">
        <v>653.03954499999998</v>
      </c>
      <c r="AI11807" s="89">
        <v>1087.521843</v>
      </c>
    </row>
    <row r="11808" spans="1:35" s="89" customFormat="1" x14ac:dyDescent="0.45">
      <c r="A11808" s="89" t="s">
        <v>88</v>
      </c>
      <c r="B11808" s="89" t="s">
        <v>89</v>
      </c>
      <c r="C11808" s="89" t="s">
        <v>47</v>
      </c>
      <c r="D11808" s="90">
        <v>44679</v>
      </c>
      <c r="AC11808" s="89">
        <v>653.03954499999998</v>
      </c>
      <c r="AI11808" s="89">
        <v>1087.521843</v>
      </c>
    </row>
    <row r="11809" spans="1:35" s="89" customFormat="1" x14ac:dyDescent="0.45">
      <c r="A11809" s="89" t="s">
        <v>88</v>
      </c>
      <c r="B11809" s="89" t="s">
        <v>89</v>
      </c>
      <c r="C11809" s="89" t="s">
        <v>47</v>
      </c>
      <c r="D11809" s="90">
        <v>44680</v>
      </c>
      <c r="AC11809" s="89">
        <v>653.03954499999998</v>
      </c>
      <c r="AI11809" s="89">
        <v>1087.521843</v>
      </c>
    </row>
    <row r="11810" spans="1:35" s="89" customFormat="1" x14ac:dyDescent="0.45">
      <c r="A11810" s="89" t="s">
        <v>88</v>
      </c>
      <c r="B11810" s="89" t="s">
        <v>89</v>
      </c>
      <c r="C11810" s="89" t="s">
        <v>47</v>
      </c>
      <c r="D11810" s="90">
        <v>44681</v>
      </c>
      <c r="AC11810" s="89">
        <v>653.03954499999998</v>
      </c>
      <c r="AI11810" s="89">
        <v>1087.521843</v>
      </c>
    </row>
    <row r="11811" spans="1:35" s="89" customFormat="1" x14ac:dyDescent="0.45">
      <c r="A11811" s="89" t="s">
        <v>88</v>
      </c>
      <c r="B11811" s="89" t="s">
        <v>89</v>
      </c>
      <c r="C11811" s="89" t="s">
        <v>47</v>
      </c>
      <c r="D11811" s="90">
        <v>44682</v>
      </c>
      <c r="AC11811" s="89">
        <v>653.03954499999998</v>
      </c>
      <c r="AI11811" s="89">
        <v>1087.521843</v>
      </c>
    </row>
    <row r="11812" spans="1:35" s="89" customFormat="1" x14ac:dyDescent="0.45">
      <c r="A11812" s="89" t="s">
        <v>88</v>
      </c>
      <c r="B11812" s="89" t="s">
        <v>89</v>
      </c>
      <c r="C11812" s="89" t="s">
        <v>47</v>
      </c>
      <c r="D11812" s="90">
        <v>44683</v>
      </c>
      <c r="AC11812" s="89">
        <v>653.03954499999998</v>
      </c>
      <c r="AI11812" s="89">
        <v>1087.521843</v>
      </c>
    </row>
    <row r="11813" spans="1:35" s="89" customFormat="1" x14ac:dyDescent="0.45">
      <c r="A11813" s="89" t="s">
        <v>88</v>
      </c>
      <c r="B11813" s="89" t="s">
        <v>89</v>
      </c>
      <c r="C11813" s="89" t="s">
        <v>47</v>
      </c>
      <c r="D11813" s="90">
        <v>44684</v>
      </c>
      <c r="AC11813" s="89">
        <v>653.03954499999998</v>
      </c>
      <c r="AI11813" s="89">
        <v>1087.521843</v>
      </c>
    </row>
    <row r="11814" spans="1:35" s="89" customFormat="1" x14ac:dyDescent="0.45">
      <c r="A11814" s="89" t="s">
        <v>88</v>
      </c>
      <c r="B11814" s="89" t="s">
        <v>89</v>
      </c>
      <c r="C11814" s="89" t="s">
        <v>47</v>
      </c>
      <c r="D11814" s="90">
        <v>44685</v>
      </c>
      <c r="AC11814" s="89">
        <v>653.03954499999998</v>
      </c>
      <c r="AI11814" s="89">
        <v>1087.521843</v>
      </c>
    </row>
    <row r="11815" spans="1:35" s="89" customFormat="1" x14ac:dyDescent="0.45">
      <c r="A11815" s="89" t="s">
        <v>88</v>
      </c>
      <c r="B11815" s="89" t="s">
        <v>89</v>
      </c>
      <c r="C11815" s="89" t="s">
        <v>47</v>
      </c>
      <c r="D11815" s="90">
        <v>44686</v>
      </c>
      <c r="AC11815" s="89">
        <v>653.03954499999998</v>
      </c>
      <c r="AI11815" s="89">
        <v>1087.521843</v>
      </c>
    </row>
    <row r="11816" spans="1:35" s="89" customFormat="1" x14ac:dyDescent="0.45">
      <c r="A11816" s="89" t="s">
        <v>88</v>
      </c>
      <c r="B11816" s="89" t="s">
        <v>89</v>
      </c>
      <c r="C11816" s="89" t="s">
        <v>47</v>
      </c>
      <c r="D11816" s="90">
        <v>44687</v>
      </c>
      <c r="AC11816" s="89">
        <v>653.03954499999998</v>
      </c>
      <c r="AI11816" s="89">
        <v>1087.521843</v>
      </c>
    </row>
    <row r="11817" spans="1:35" s="89" customFormat="1" x14ac:dyDescent="0.45">
      <c r="A11817" s="89" t="s">
        <v>88</v>
      </c>
      <c r="B11817" s="89" t="s">
        <v>89</v>
      </c>
      <c r="C11817" s="89" t="s">
        <v>47</v>
      </c>
      <c r="D11817" s="90">
        <v>44688</v>
      </c>
      <c r="AC11817" s="89">
        <v>653.03954499999998</v>
      </c>
      <c r="AI11817" s="89">
        <v>1087.521843</v>
      </c>
    </row>
    <row r="11818" spans="1:35" s="89" customFormat="1" x14ac:dyDescent="0.45">
      <c r="A11818" s="89" t="s">
        <v>88</v>
      </c>
      <c r="B11818" s="89" t="s">
        <v>89</v>
      </c>
      <c r="C11818" s="89" t="s">
        <v>47</v>
      </c>
      <c r="D11818" s="90">
        <v>44689</v>
      </c>
      <c r="AC11818" s="89">
        <v>653.03954499999998</v>
      </c>
      <c r="AI11818" s="89">
        <v>1087.521843</v>
      </c>
    </row>
    <row r="11819" spans="1:35" s="89" customFormat="1" x14ac:dyDescent="0.45">
      <c r="A11819" s="89" t="s">
        <v>88</v>
      </c>
      <c r="B11819" s="89" t="s">
        <v>89</v>
      </c>
      <c r="C11819" s="89" t="s">
        <v>47</v>
      </c>
      <c r="D11819" s="90">
        <v>44690</v>
      </c>
      <c r="AC11819" s="89">
        <v>653.03954499999998</v>
      </c>
      <c r="AI11819" s="89">
        <v>1087.521843</v>
      </c>
    </row>
    <row r="11820" spans="1:35" s="89" customFormat="1" x14ac:dyDescent="0.45">
      <c r="A11820" s="89" t="s">
        <v>88</v>
      </c>
      <c r="B11820" s="89" t="s">
        <v>89</v>
      </c>
      <c r="C11820" s="89" t="s">
        <v>47</v>
      </c>
      <c r="D11820" s="90">
        <v>44691</v>
      </c>
      <c r="AC11820" s="89">
        <v>653.03954499999998</v>
      </c>
      <c r="AI11820" s="89">
        <v>1087.521843</v>
      </c>
    </row>
    <row r="11821" spans="1:35" s="89" customFormat="1" x14ac:dyDescent="0.45">
      <c r="A11821" s="89" t="s">
        <v>88</v>
      </c>
      <c r="B11821" s="89" t="s">
        <v>89</v>
      </c>
      <c r="C11821" s="89" t="s">
        <v>47</v>
      </c>
      <c r="D11821" s="90">
        <v>44692</v>
      </c>
      <c r="AC11821" s="89">
        <v>653.03954499999998</v>
      </c>
      <c r="AI11821" s="89">
        <v>1087.521843</v>
      </c>
    </row>
    <row r="11822" spans="1:35" s="89" customFormat="1" x14ac:dyDescent="0.45">
      <c r="A11822" s="89" t="s">
        <v>88</v>
      </c>
      <c r="B11822" s="89" t="s">
        <v>89</v>
      </c>
      <c r="C11822" s="89" t="s">
        <v>47</v>
      </c>
      <c r="D11822" s="90">
        <v>44693</v>
      </c>
      <c r="AC11822" s="89">
        <v>653.03954499999998</v>
      </c>
      <c r="AI11822" s="89">
        <v>1087.521843</v>
      </c>
    </row>
    <row r="11823" spans="1:35" s="89" customFormat="1" x14ac:dyDescent="0.45">
      <c r="A11823" s="89" t="s">
        <v>88</v>
      </c>
      <c r="B11823" s="89" t="s">
        <v>89</v>
      </c>
      <c r="C11823" s="89" t="s">
        <v>47</v>
      </c>
      <c r="D11823" s="90">
        <v>44694</v>
      </c>
      <c r="AC11823" s="89">
        <v>653.03954499999998</v>
      </c>
      <c r="AI11823" s="89">
        <v>1087.521843</v>
      </c>
    </row>
    <row r="11824" spans="1:35" s="89" customFormat="1" x14ac:dyDescent="0.45">
      <c r="A11824" s="89" t="s">
        <v>88</v>
      </c>
      <c r="B11824" s="89" t="s">
        <v>89</v>
      </c>
      <c r="C11824" s="89" t="s">
        <v>47</v>
      </c>
      <c r="D11824" s="90">
        <v>44695</v>
      </c>
      <c r="AC11824" s="89">
        <v>653.03954499999998</v>
      </c>
      <c r="AI11824" s="89">
        <v>1087.521843</v>
      </c>
    </row>
    <row r="11825" spans="1:35" s="89" customFormat="1" x14ac:dyDescent="0.45">
      <c r="A11825" s="89" t="s">
        <v>88</v>
      </c>
      <c r="B11825" s="89" t="s">
        <v>89</v>
      </c>
      <c r="C11825" s="89" t="s">
        <v>47</v>
      </c>
      <c r="D11825" s="90">
        <v>44696</v>
      </c>
      <c r="AC11825" s="89">
        <v>653.03954499999998</v>
      </c>
      <c r="AI11825" s="89">
        <v>1087.521843</v>
      </c>
    </row>
    <row r="11826" spans="1:35" s="89" customFormat="1" x14ac:dyDescent="0.45">
      <c r="A11826" s="89" t="s">
        <v>88</v>
      </c>
      <c r="B11826" s="89" t="s">
        <v>89</v>
      </c>
      <c r="C11826" s="89" t="s">
        <v>47</v>
      </c>
      <c r="D11826" s="90">
        <v>44697</v>
      </c>
      <c r="AC11826" s="89">
        <v>653.03954499999998</v>
      </c>
      <c r="AI11826" s="89">
        <v>1087.521843</v>
      </c>
    </row>
    <row r="11827" spans="1:35" s="89" customFormat="1" x14ac:dyDescent="0.45">
      <c r="A11827" s="89" t="s">
        <v>88</v>
      </c>
      <c r="B11827" s="89" t="s">
        <v>89</v>
      </c>
      <c r="C11827" s="89" t="s">
        <v>47</v>
      </c>
      <c r="D11827" s="90">
        <v>44698</v>
      </c>
      <c r="AC11827" s="89">
        <v>653.03954499999998</v>
      </c>
      <c r="AI11827" s="89">
        <v>1087.521843</v>
      </c>
    </row>
    <row r="11828" spans="1:35" s="89" customFormat="1" x14ac:dyDescent="0.45">
      <c r="A11828" s="89" t="s">
        <v>88</v>
      </c>
      <c r="B11828" s="89" t="s">
        <v>89</v>
      </c>
      <c r="C11828" s="89" t="s">
        <v>47</v>
      </c>
      <c r="D11828" s="90">
        <v>44699</v>
      </c>
      <c r="AC11828" s="89">
        <v>653.03954499999998</v>
      </c>
      <c r="AI11828" s="89">
        <v>1087.521843</v>
      </c>
    </row>
    <row r="11829" spans="1:35" s="89" customFormat="1" x14ac:dyDescent="0.45">
      <c r="A11829" s="89" t="s">
        <v>88</v>
      </c>
      <c r="B11829" s="89" t="s">
        <v>89</v>
      </c>
      <c r="C11829" s="89" t="s">
        <v>47</v>
      </c>
      <c r="D11829" s="90">
        <v>44700</v>
      </c>
      <c r="AC11829" s="89">
        <v>653.03954499999998</v>
      </c>
      <c r="AI11829" s="89">
        <v>1087.521843</v>
      </c>
    </row>
    <row r="11830" spans="1:35" s="89" customFormat="1" x14ac:dyDescent="0.45">
      <c r="A11830" s="89" t="s">
        <v>88</v>
      </c>
      <c r="B11830" s="89" t="s">
        <v>89</v>
      </c>
      <c r="C11830" s="89" t="s">
        <v>47</v>
      </c>
      <c r="D11830" s="90">
        <v>44701</v>
      </c>
      <c r="AC11830" s="89">
        <v>653.03954499999998</v>
      </c>
      <c r="AI11830" s="89">
        <v>1087.521843</v>
      </c>
    </row>
    <row r="11831" spans="1:35" s="89" customFormat="1" x14ac:dyDescent="0.45">
      <c r="A11831" s="89" t="s">
        <v>88</v>
      </c>
      <c r="B11831" s="89" t="s">
        <v>89</v>
      </c>
      <c r="C11831" s="89" t="s">
        <v>47</v>
      </c>
      <c r="D11831" s="90">
        <v>44702</v>
      </c>
      <c r="AC11831" s="89">
        <v>653.03954499999998</v>
      </c>
      <c r="AI11831" s="89">
        <v>1087.521843</v>
      </c>
    </row>
    <row r="11832" spans="1:35" s="89" customFormat="1" x14ac:dyDescent="0.45">
      <c r="A11832" s="89" t="s">
        <v>88</v>
      </c>
      <c r="B11832" s="89" t="s">
        <v>89</v>
      </c>
      <c r="C11832" s="89" t="s">
        <v>47</v>
      </c>
      <c r="D11832" s="90">
        <v>44703</v>
      </c>
      <c r="AC11832" s="89">
        <v>653.03954499999998</v>
      </c>
      <c r="AI11832" s="89">
        <v>1087.521843</v>
      </c>
    </row>
    <row r="11833" spans="1:35" s="89" customFormat="1" x14ac:dyDescent="0.45">
      <c r="A11833" s="89" t="s">
        <v>88</v>
      </c>
      <c r="B11833" s="89" t="s">
        <v>89</v>
      </c>
      <c r="C11833" s="89" t="s">
        <v>47</v>
      </c>
      <c r="D11833" s="90">
        <v>44704</v>
      </c>
      <c r="AC11833" s="89">
        <v>653.03954499999998</v>
      </c>
      <c r="AI11833" s="89">
        <v>1087.521843</v>
      </c>
    </row>
    <row r="11834" spans="1:35" s="89" customFormat="1" x14ac:dyDescent="0.45">
      <c r="A11834" s="89" t="s">
        <v>88</v>
      </c>
      <c r="B11834" s="89" t="s">
        <v>89</v>
      </c>
      <c r="C11834" s="89" t="s">
        <v>47</v>
      </c>
      <c r="D11834" s="90">
        <v>44705</v>
      </c>
      <c r="AC11834" s="89">
        <v>653.03954499999998</v>
      </c>
      <c r="AI11834" s="89">
        <v>1087.521843</v>
      </c>
    </row>
    <row r="11835" spans="1:35" s="89" customFormat="1" x14ac:dyDescent="0.45">
      <c r="A11835" s="89" t="s">
        <v>88</v>
      </c>
      <c r="B11835" s="89" t="s">
        <v>89</v>
      </c>
      <c r="C11835" s="89" t="s">
        <v>47</v>
      </c>
      <c r="D11835" s="90">
        <v>44706</v>
      </c>
      <c r="AC11835" s="89">
        <v>653.03954499999998</v>
      </c>
      <c r="AI11835" s="89">
        <v>1087.521843</v>
      </c>
    </row>
    <row r="11836" spans="1:35" s="89" customFormat="1" x14ac:dyDescent="0.45">
      <c r="A11836" s="89" t="s">
        <v>88</v>
      </c>
      <c r="B11836" s="89" t="s">
        <v>89</v>
      </c>
      <c r="C11836" s="89" t="s">
        <v>47</v>
      </c>
      <c r="D11836" s="90">
        <v>44707</v>
      </c>
      <c r="AC11836" s="89">
        <v>653.03954499999998</v>
      </c>
      <c r="AI11836" s="89">
        <v>1087.521843</v>
      </c>
    </row>
    <row r="11837" spans="1:35" s="89" customFormat="1" x14ac:dyDescent="0.45">
      <c r="A11837" s="89" t="s">
        <v>88</v>
      </c>
      <c r="B11837" s="89" t="s">
        <v>89</v>
      </c>
      <c r="C11837" s="89" t="s">
        <v>47</v>
      </c>
      <c r="D11837" s="90">
        <v>44708</v>
      </c>
      <c r="AC11837" s="89">
        <v>653.03954499999998</v>
      </c>
      <c r="AI11837" s="89">
        <v>1087.521843</v>
      </c>
    </row>
    <row r="11838" spans="1:35" s="89" customFormat="1" x14ac:dyDescent="0.45">
      <c r="A11838" s="89" t="s">
        <v>88</v>
      </c>
      <c r="B11838" s="89" t="s">
        <v>89</v>
      </c>
      <c r="C11838" s="89" t="s">
        <v>47</v>
      </c>
      <c r="D11838" s="90">
        <v>44709</v>
      </c>
      <c r="AC11838" s="89">
        <v>653.03954499999998</v>
      </c>
      <c r="AI11838" s="89">
        <v>1087.521843</v>
      </c>
    </row>
    <row r="11839" spans="1:35" s="89" customFormat="1" x14ac:dyDescent="0.45">
      <c r="A11839" s="89" t="s">
        <v>88</v>
      </c>
      <c r="B11839" s="89" t="s">
        <v>89</v>
      </c>
      <c r="C11839" s="89" t="s">
        <v>47</v>
      </c>
      <c r="D11839" s="90">
        <v>44710</v>
      </c>
      <c r="AC11839" s="89">
        <v>653.03954499999998</v>
      </c>
      <c r="AI11839" s="89">
        <v>1087.521843</v>
      </c>
    </row>
    <row r="11840" spans="1:35" s="89" customFormat="1" x14ac:dyDescent="0.45">
      <c r="A11840" s="89" t="s">
        <v>88</v>
      </c>
      <c r="B11840" s="89" t="s">
        <v>89</v>
      </c>
      <c r="C11840" s="89" t="s">
        <v>47</v>
      </c>
      <c r="D11840" s="90">
        <v>44711</v>
      </c>
      <c r="AC11840" s="89">
        <v>653.03954499999998</v>
      </c>
      <c r="AI11840" s="89">
        <v>1087.521843</v>
      </c>
    </row>
    <row r="11841" spans="1:35" s="89" customFormat="1" x14ac:dyDescent="0.45">
      <c r="A11841" s="89" t="s">
        <v>88</v>
      </c>
      <c r="B11841" s="89" t="s">
        <v>89</v>
      </c>
      <c r="C11841" s="89" t="s">
        <v>47</v>
      </c>
      <c r="D11841" s="90">
        <v>44712</v>
      </c>
      <c r="AC11841" s="89">
        <v>653.03954499999998</v>
      </c>
      <c r="AI11841" s="89">
        <v>1087.521843</v>
      </c>
    </row>
    <row r="11842" spans="1:35" s="89" customFormat="1" x14ac:dyDescent="0.45">
      <c r="A11842" s="89" t="s">
        <v>88</v>
      </c>
      <c r="B11842" s="89" t="s">
        <v>89</v>
      </c>
      <c r="C11842" s="89" t="s">
        <v>47</v>
      </c>
      <c r="D11842" s="90">
        <v>44713</v>
      </c>
      <c r="AC11842" s="89">
        <v>653.03954499999998</v>
      </c>
      <c r="AI11842" s="89">
        <v>1087.521843</v>
      </c>
    </row>
    <row r="11843" spans="1:35" s="89" customFormat="1" x14ac:dyDescent="0.45">
      <c r="A11843" s="89" t="s">
        <v>88</v>
      </c>
      <c r="B11843" s="89" t="s">
        <v>89</v>
      </c>
      <c r="C11843" s="89" t="s">
        <v>47</v>
      </c>
      <c r="D11843" s="90">
        <v>44714</v>
      </c>
      <c r="AC11843" s="89">
        <v>653.03954499999998</v>
      </c>
      <c r="AI11843" s="89">
        <v>1087.521843</v>
      </c>
    </row>
    <row r="11844" spans="1:35" s="89" customFormat="1" x14ac:dyDescent="0.45">
      <c r="A11844" s="89" t="s">
        <v>88</v>
      </c>
      <c r="B11844" s="89" t="s">
        <v>89</v>
      </c>
      <c r="C11844" s="89" t="s">
        <v>47</v>
      </c>
      <c r="D11844" s="90">
        <v>44715</v>
      </c>
      <c r="AC11844" s="89">
        <v>653.03954499999998</v>
      </c>
      <c r="AI11844" s="89">
        <v>1087.521843</v>
      </c>
    </row>
    <row r="11845" spans="1:35" s="89" customFormat="1" x14ac:dyDescent="0.45">
      <c r="A11845" s="89" t="s">
        <v>88</v>
      </c>
      <c r="B11845" s="89" t="s">
        <v>89</v>
      </c>
      <c r="C11845" s="89" t="s">
        <v>47</v>
      </c>
      <c r="D11845" s="90">
        <v>44716</v>
      </c>
      <c r="AC11845" s="89">
        <v>653.03954499999998</v>
      </c>
      <c r="AI11845" s="89">
        <v>1087.521843</v>
      </c>
    </row>
    <row r="11846" spans="1:35" s="89" customFormat="1" x14ac:dyDescent="0.45">
      <c r="A11846" s="89" t="s">
        <v>88</v>
      </c>
      <c r="B11846" s="89" t="s">
        <v>89</v>
      </c>
      <c r="C11846" s="89" t="s">
        <v>47</v>
      </c>
      <c r="D11846" s="90">
        <v>44717</v>
      </c>
      <c r="AC11846" s="89">
        <v>653.03954499999998</v>
      </c>
      <c r="AI11846" s="89">
        <v>1087.521843</v>
      </c>
    </row>
    <row r="11847" spans="1:35" s="89" customFormat="1" x14ac:dyDescent="0.45">
      <c r="A11847" s="89" t="s">
        <v>88</v>
      </c>
      <c r="B11847" s="89" t="s">
        <v>89</v>
      </c>
      <c r="C11847" s="89" t="s">
        <v>47</v>
      </c>
      <c r="D11847" s="90">
        <v>44718</v>
      </c>
      <c r="AC11847" s="89">
        <v>653.03954499999998</v>
      </c>
      <c r="AI11847" s="89">
        <v>1087.521843</v>
      </c>
    </row>
    <row r="11848" spans="1:35" s="89" customFormat="1" x14ac:dyDescent="0.45">
      <c r="A11848" s="89" t="s">
        <v>88</v>
      </c>
      <c r="B11848" s="89" t="s">
        <v>89</v>
      </c>
      <c r="C11848" s="89" t="s">
        <v>47</v>
      </c>
      <c r="D11848" s="90">
        <v>44719</v>
      </c>
      <c r="AC11848" s="89">
        <v>653.03954499999998</v>
      </c>
      <c r="AI11848" s="89">
        <v>1087.521843</v>
      </c>
    </row>
    <row r="11849" spans="1:35" s="89" customFormat="1" x14ac:dyDescent="0.45">
      <c r="A11849" s="89" t="s">
        <v>88</v>
      </c>
      <c r="B11849" s="89" t="s">
        <v>89</v>
      </c>
      <c r="C11849" s="89" t="s">
        <v>47</v>
      </c>
      <c r="D11849" s="90">
        <v>44720</v>
      </c>
      <c r="AC11849" s="89">
        <v>653.03954499999998</v>
      </c>
      <c r="AI11849" s="89">
        <v>1087.521843</v>
      </c>
    </row>
    <row r="11850" spans="1:35" s="89" customFormat="1" x14ac:dyDescent="0.45">
      <c r="A11850" s="89" t="s">
        <v>88</v>
      </c>
      <c r="B11850" s="89" t="s">
        <v>89</v>
      </c>
      <c r="C11850" s="89" t="s">
        <v>47</v>
      </c>
      <c r="D11850" s="90">
        <v>44721</v>
      </c>
      <c r="AC11850" s="89">
        <v>653.03954499999998</v>
      </c>
      <c r="AI11850" s="89">
        <v>1087.521843</v>
      </c>
    </row>
    <row r="11851" spans="1:35" s="89" customFormat="1" x14ac:dyDescent="0.45">
      <c r="A11851" s="89" t="s">
        <v>88</v>
      </c>
      <c r="B11851" s="89" t="s">
        <v>89</v>
      </c>
      <c r="C11851" s="89" t="s">
        <v>47</v>
      </c>
      <c r="D11851" s="90">
        <v>44722</v>
      </c>
      <c r="AC11851" s="89">
        <v>653.03954499999998</v>
      </c>
      <c r="AI11851" s="89">
        <v>1087.521843</v>
      </c>
    </row>
    <row r="11852" spans="1:35" s="89" customFormat="1" x14ac:dyDescent="0.45">
      <c r="A11852" s="89" t="s">
        <v>88</v>
      </c>
      <c r="B11852" s="89" t="s">
        <v>89</v>
      </c>
      <c r="C11852" s="89" t="s">
        <v>47</v>
      </c>
      <c r="D11852" s="90">
        <v>44723</v>
      </c>
      <c r="AC11852" s="89">
        <v>653.03954499999998</v>
      </c>
      <c r="AI11852" s="89">
        <v>1087.521843</v>
      </c>
    </row>
    <row r="11853" spans="1:35" s="89" customFormat="1" x14ac:dyDescent="0.45">
      <c r="A11853" s="89" t="s">
        <v>88</v>
      </c>
      <c r="B11853" s="89" t="s">
        <v>89</v>
      </c>
      <c r="C11853" s="89" t="s">
        <v>47</v>
      </c>
      <c r="D11853" s="90">
        <v>44724</v>
      </c>
      <c r="AC11853" s="89">
        <v>653.03954499999998</v>
      </c>
      <c r="AI11853" s="89">
        <v>1087.521843</v>
      </c>
    </row>
    <row r="11854" spans="1:35" s="89" customFormat="1" x14ac:dyDescent="0.45">
      <c r="A11854" s="89" t="s">
        <v>88</v>
      </c>
      <c r="B11854" s="89" t="s">
        <v>89</v>
      </c>
      <c r="C11854" s="89" t="s">
        <v>47</v>
      </c>
      <c r="D11854" s="90">
        <v>44725</v>
      </c>
      <c r="AC11854" s="89">
        <v>653.03954499999998</v>
      </c>
      <c r="AI11854" s="89">
        <v>1087.521843</v>
      </c>
    </row>
    <row r="11855" spans="1:35" s="89" customFormat="1" x14ac:dyDescent="0.45">
      <c r="A11855" s="89" t="s">
        <v>88</v>
      </c>
      <c r="B11855" s="89" t="s">
        <v>89</v>
      </c>
      <c r="C11855" s="89" t="s">
        <v>47</v>
      </c>
      <c r="D11855" s="90">
        <v>44726</v>
      </c>
      <c r="AC11855" s="89">
        <v>653.03954499999998</v>
      </c>
      <c r="AI11855" s="89">
        <v>1087.521843</v>
      </c>
    </row>
    <row r="11856" spans="1:35" s="89" customFormat="1" x14ac:dyDescent="0.45">
      <c r="A11856" s="89" t="s">
        <v>88</v>
      </c>
      <c r="B11856" s="89" t="s">
        <v>89</v>
      </c>
      <c r="C11856" s="89" t="s">
        <v>47</v>
      </c>
      <c r="D11856" s="90">
        <v>44727</v>
      </c>
      <c r="AC11856" s="89">
        <v>653.03954499999998</v>
      </c>
      <c r="AI11856" s="89">
        <v>1087.521843</v>
      </c>
    </row>
    <row r="11857" spans="1:35" s="89" customFormat="1" x14ac:dyDescent="0.45">
      <c r="A11857" s="89" t="s">
        <v>88</v>
      </c>
      <c r="B11857" s="89" t="s">
        <v>89</v>
      </c>
      <c r="C11857" s="89" t="s">
        <v>47</v>
      </c>
      <c r="D11857" s="90">
        <v>44728</v>
      </c>
      <c r="AC11857" s="89">
        <v>653.03954499999998</v>
      </c>
      <c r="AI11857" s="89">
        <v>1087.521843</v>
      </c>
    </row>
    <row r="11858" spans="1:35" s="89" customFormat="1" x14ac:dyDescent="0.45">
      <c r="A11858" s="89" t="s">
        <v>88</v>
      </c>
      <c r="B11858" s="89" t="s">
        <v>89</v>
      </c>
      <c r="C11858" s="89" t="s">
        <v>47</v>
      </c>
      <c r="D11858" s="90">
        <v>44729</v>
      </c>
      <c r="AC11858" s="89">
        <v>653.03954499999998</v>
      </c>
      <c r="AI11858" s="89">
        <v>1087.521843</v>
      </c>
    </row>
    <row r="11859" spans="1:35" s="89" customFormat="1" x14ac:dyDescent="0.45">
      <c r="A11859" s="89" t="s">
        <v>88</v>
      </c>
      <c r="B11859" s="89" t="s">
        <v>89</v>
      </c>
      <c r="C11859" s="89" t="s">
        <v>47</v>
      </c>
      <c r="D11859" s="90">
        <v>44730</v>
      </c>
      <c r="AC11859" s="89">
        <v>653.03954499999998</v>
      </c>
      <c r="AI11859" s="89">
        <v>1087.521843</v>
      </c>
    </row>
    <row r="11860" spans="1:35" s="89" customFormat="1" x14ac:dyDescent="0.45">
      <c r="A11860" s="89" t="s">
        <v>88</v>
      </c>
      <c r="B11860" s="89" t="s">
        <v>89</v>
      </c>
      <c r="C11860" s="89" t="s">
        <v>47</v>
      </c>
      <c r="D11860" s="90">
        <v>44731</v>
      </c>
      <c r="AC11860" s="89">
        <v>653.03954499999998</v>
      </c>
      <c r="AI11860" s="89">
        <v>1087.521843</v>
      </c>
    </row>
    <row r="11861" spans="1:35" s="89" customFormat="1" x14ac:dyDescent="0.45">
      <c r="A11861" s="89" t="s">
        <v>88</v>
      </c>
      <c r="B11861" s="89" t="s">
        <v>89</v>
      </c>
      <c r="C11861" s="89" t="s">
        <v>47</v>
      </c>
      <c r="D11861" s="90">
        <v>44732</v>
      </c>
      <c r="AC11861" s="89">
        <v>653.03954499999998</v>
      </c>
      <c r="AI11861" s="89">
        <v>1087.521843</v>
      </c>
    </row>
    <row r="11862" spans="1:35" s="89" customFormat="1" x14ac:dyDescent="0.45">
      <c r="A11862" s="89" t="s">
        <v>88</v>
      </c>
      <c r="B11862" s="89" t="s">
        <v>89</v>
      </c>
      <c r="C11862" s="89" t="s">
        <v>47</v>
      </c>
      <c r="D11862" s="90">
        <v>44733</v>
      </c>
      <c r="AC11862" s="89">
        <v>653.03954499999998</v>
      </c>
      <c r="AI11862" s="89">
        <v>1087.521843</v>
      </c>
    </row>
    <row r="11863" spans="1:35" s="89" customFormat="1" x14ac:dyDescent="0.45">
      <c r="A11863" s="89" t="s">
        <v>88</v>
      </c>
      <c r="B11863" s="89" t="s">
        <v>89</v>
      </c>
      <c r="C11863" s="89" t="s">
        <v>47</v>
      </c>
      <c r="D11863" s="90">
        <v>44734</v>
      </c>
      <c r="AC11863" s="89">
        <v>653.03954499999998</v>
      </c>
      <c r="AI11863" s="89">
        <v>1087.521843</v>
      </c>
    </row>
    <row r="11864" spans="1:35" s="89" customFormat="1" x14ac:dyDescent="0.45">
      <c r="A11864" s="89" t="s">
        <v>88</v>
      </c>
      <c r="B11864" s="89" t="s">
        <v>89</v>
      </c>
      <c r="C11864" s="89" t="s">
        <v>47</v>
      </c>
      <c r="D11864" s="90">
        <v>44735</v>
      </c>
      <c r="AC11864" s="89">
        <v>653.03954499999998</v>
      </c>
      <c r="AI11864" s="89">
        <v>1087.521843</v>
      </c>
    </row>
    <row r="11865" spans="1:35" s="89" customFormat="1" x14ac:dyDescent="0.45">
      <c r="A11865" s="89" t="s">
        <v>88</v>
      </c>
      <c r="B11865" s="89" t="s">
        <v>89</v>
      </c>
      <c r="C11865" s="89" t="s">
        <v>47</v>
      </c>
      <c r="D11865" s="90">
        <v>44736</v>
      </c>
      <c r="AC11865" s="89">
        <v>653.03954499999998</v>
      </c>
      <c r="AI11865" s="89">
        <v>1087.521843</v>
      </c>
    </row>
    <row r="11866" spans="1:35" s="89" customFormat="1" x14ac:dyDescent="0.45">
      <c r="A11866" s="89" t="s">
        <v>88</v>
      </c>
      <c r="B11866" s="89" t="s">
        <v>89</v>
      </c>
      <c r="C11866" s="89" t="s">
        <v>47</v>
      </c>
      <c r="D11866" s="90">
        <v>44737</v>
      </c>
      <c r="AC11866" s="89">
        <v>653.03954499999998</v>
      </c>
      <c r="AI11866" s="89">
        <v>1087.521843</v>
      </c>
    </row>
    <row r="11867" spans="1:35" s="89" customFormat="1" x14ac:dyDescent="0.45">
      <c r="A11867" s="89" t="s">
        <v>88</v>
      </c>
      <c r="B11867" s="89" t="s">
        <v>89</v>
      </c>
      <c r="C11867" s="89" t="s">
        <v>47</v>
      </c>
      <c r="D11867" s="90">
        <v>44738</v>
      </c>
      <c r="AC11867" s="89">
        <v>653.03954499999998</v>
      </c>
      <c r="AI11867" s="89">
        <v>1087.521843</v>
      </c>
    </row>
    <row r="11868" spans="1:35" s="89" customFormat="1" x14ac:dyDescent="0.45">
      <c r="A11868" s="89" t="s">
        <v>88</v>
      </c>
      <c r="B11868" s="89" t="s">
        <v>89</v>
      </c>
      <c r="C11868" s="89" t="s">
        <v>47</v>
      </c>
      <c r="D11868" s="90">
        <v>44739</v>
      </c>
      <c r="AC11868" s="89">
        <v>653.03954499999998</v>
      </c>
      <c r="AI11868" s="89">
        <v>1087.521843</v>
      </c>
    </row>
    <row r="11869" spans="1:35" s="89" customFormat="1" x14ac:dyDescent="0.45">
      <c r="A11869" s="89" t="s">
        <v>88</v>
      </c>
      <c r="B11869" s="89" t="s">
        <v>89</v>
      </c>
      <c r="C11869" s="89" t="s">
        <v>47</v>
      </c>
      <c r="D11869" s="90">
        <v>44740</v>
      </c>
      <c r="AC11869" s="89">
        <v>653.03954499999998</v>
      </c>
      <c r="AI11869" s="89">
        <v>1087.521843</v>
      </c>
    </row>
    <row r="11870" spans="1:35" s="89" customFormat="1" x14ac:dyDescent="0.45">
      <c r="A11870" s="89" t="s">
        <v>88</v>
      </c>
      <c r="B11870" s="89" t="s">
        <v>89</v>
      </c>
      <c r="C11870" s="89" t="s">
        <v>47</v>
      </c>
      <c r="D11870" s="90">
        <v>44741</v>
      </c>
      <c r="AC11870" s="89">
        <v>653.03954499999998</v>
      </c>
      <c r="AI11870" s="89">
        <v>1087.521843</v>
      </c>
    </row>
    <row r="11871" spans="1:35" s="89" customFormat="1" x14ac:dyDescent="0.45">
      <c r="A11871" s="89" t="s">
        <v>88</v>
      </c>
      <c r="B11871" s="89" t="s">
        <v>89</v>
      </c>
      <c r="C11871" s="89" t="s">
        <v>47</v>
      </c>
      <c r="D11871" s="90">
        <v>44742</v>
      </c>
      <c r="AC11871" s="89">
        <v>653.03954499999998</v>
      </c>
      <c r="AI11871" s="89">
        <v>1087.521843</v>
      </c>
    </row>
    <row r="11872" spans="1:35" s="89" customFormat="1" x14ac:dyDescent="0.45">
      <c r="A11872" s="89" t="s">
        <v>88</v>
      </c>
      <c r="B11872" s="89" t="s">
        <v>89</v>
      </c>
      <c r="C11872" s="89" t="s">
        <v>47</v>
      </c>
      <c r="D11872" s="90">
        <v>44743</v>
      </c>
      <c r="AC11872" s="89">
        <v>653.03954499999998</v>
      </c>
      <c r="AI11872" s="89">
        <v>1087.521843</v>
      </c>
    </row>
    <row r="11873" spans="1:35" s="89" customFormat="1" x14ac:dyDescent="0.45">
      <c r="A11873" s="89" t="s">
        <v>88</v>
      </c>
      <c r="B11873" s="89" t="s">
        <v>89</v>
      </c>
      <c r="C11873" s="89" t="s">
        <v>47</v>
      </c>
      <c r="D11873" s="90">
        <v>44744</v>
      </c>
      <c r="AC11873" s="89">
        <v>653.03954499999998</v>
      </c>
      <c r="AI11873" s="89">
        <v>1087.521843</v>
      </c>
    </row>
    <row r="11874" spans="1:35" s="89" customFormat="1" x14ac:dyDescent="0.45">
      <c r="A11874" s="89" t="s">
        <v>88</v>
      </c>
      <c r="B11874" s="89" t="s">
        <v>89</v>
      </c>
      <c r="C11874" s="89" t="s">
        <v>47</v>
      </c>
      <c r="D11874" s="90">
        <v>44745</v>
      </c>
      <c r="AC11874" s="89">
        <v>653.03954499999998</v>
      </c>
      <c r="AI11874" s="89">
        <v>1087.521843</v>
      </c>
    </row>
    <row r="11875" spans="1:35" s="89" customFormat="1" x14ac:dyDescent="0.45">
      <c r="A11875" s="89" t="s">
        <v>88</v>
      </c>
      <c r="B11875" s="89" t="s">
        <v>89</v>
      </c>
      <c r="C11875" s="89" t="s">
        <v>47</v>
      </c>
      <c r="D11875" s="90">
        <v>44746</v>
      </c>
      <c r="AC11875" s="89">
        <v>653.03954499999998</v>
      </c>
      <c r="AI11875" s="89">
        <v>1087.521843</v>
      </c>
    </row>
    <row r="11876" spans="1:35" s="89" customFormat="1" x14ac:dyDescent="0.45">
      <c r="A11876" s="89" t="s">
        <v>88</v>
      </c>
      <c r="B11876" s="89" t="s">
        <v>89</v>
      </c>
      <c r="C11876" s="89" t="s">
        <v>47</v>
      </c>
      <c r="D11876" s="90">
        <v>44747</v>
      </c>
      <c r="AC11876" s="89">
        <v>653.03954499999998</v>
      </c>
      <c r="AI11876" s="89">
        <v>1087.521843</v>
      </c>
    </row>
    <row r="11877" spans="1:35" s="89" customFormat="1" x14ac:dyDescent="0.45">
      <c r="A11877" s="89" t="s">
        <v>88</v>
      </c>
      <c r="B11877" s="89" t="s">
        <v>89</v>
      </c>
      <c r="C11877" s="89" t="s">
        <v>47</v>
      </c>
      <c r="D11877" s="90">
        <v>44748</v>
      </c>
      <c r="AC11877" s="89">
        <v>653.03954499999998</v>
      </c>
      <c r="AI11877" s="89">
        <v>1087.521843</v>
      </c>
    </row>
    <row r="11878" spans="1:35" s="89" customFormat="1" x14ac:dyDescent="0.45">
      <c r="A11878" s="89" t="s">
        <v>88</v>
      </c>
      <c r="B11878" s="89" t="s">
        <v>89</v>
      </c>
      <c r="C11878" s="89" t="s">
        <v>47</v>
      </c>
      <c r="D11878" s="90">
        <v>44749</v>
      </c>
      <c r="AC11878" s="89">
        <v>653.03954499999998</v>
      </c>
      <c r="AI11878" s="89">
        <v>1087.521843</v>
      </c>
    </row>
    <row r="11879" spans="1:35" s="89" customFormat="1" x14ac:dyDescent="0.45">
      <c r="A11879" s="89" t="s">
        <v>88</v>
      </c>
      <c r="B11879" s="89" t="s">
        <v>89</v>
      </c>
      <c r="C11879" s="89" t="s">
        <v>47</v>
      </c>
      <c r="D11879" s="90">
        <v>44750</v>
      </c>
      <c r="AC11879" s="89">
        <v>653.03954499999998</v>
      </c>
      <c r="AI11879" s="89">
        <v>1087.521843</v>
      </c>
    </row>
    <row r="11880" spans="1:35" s="89" customFormat="1" x14ac:dyDescent="0.45">
      <c r="A11880" s="89" t="s">
        <v>88</v>
      </c>
      <c r="B11880" s="89" t="s">
        <v>89</v>
      </c>
      <c r="C11880" s="89" t="s">
        <v>47</v>
      </c>
      <c r="D11880" s="90">
        <v>44751</v>
      </c>
      <c r="AC11880" s="89">
        <v>653.03954499999998</v>
      </c>
      <c r="AI11880" s="89">
        <v>1087.521843</v>
      </c>
    </row>
    <row r="11881" spans="1:35" s="89" customFormat="1" x14ac:dyDescent="0.45">
      <c r="A11881" s="89" t="s">
        <v>88</v>
      </c>
      <c r="B11881" s="89" t="s">
        <v>89</v>
      </c>
      <c r="C11881" s="89" t="s">
        <v>47</v>
      </c>
      <c r="D11881" s="90">
        <v>44752</v>
      </c>
      <c r="AC11881" s="89">
        <v>653.03954499999998</v>
      </c>
      <c r="AI11881" s="89">
        <v>1087.521843</v>
      </c>
    </row>
    <row r="11882" spans="1:35" s="89" customFormat="1" x14ac:dyDescent="0.45">
      <c r="A11882" s="89" t="s">
        <v>88</v>
      </c>
      <c r="B11882" s="89" t="s">
        <v>89</v>
      </c>
      <c r="C11882" s="89" t="s">
        <v>47</v>
      </c>
      <c r="D11882" s="90">
        <v>44753</v>
      </c>
      <c r="AC11882" s="89">
        <v>653.03954499999998</v>
      </c>
      <c r="AI11882" s="89">
        <v>1087.521843</v>
      </c>
    </row>
    <row r="11883" spans="1:35" s="89" customFormat="1" x14ac:dyDescent="0.45">
      <c r="A11883" s="89" t="s">
        <v>88</v>
      </c>
      <c r="B11883" s="89" t="s">
        <v>89</v>
      </c>
      <c r="C11883" s="89" t="s">
        <v>47</v>
      </c>
      <c r="D11883" s="90">
        <v>44754</v>
      </c>
      <c r="AC11883" s="89">
        <v>653.03954499999998</v>
      </c>
      <c r="AI11883" s="89">
        <v>1087.521843</v>
      </c>
    </row>
    <row r="11884" spans="1:35" s="89" customFormat="1" x14ac:dyDescent="0.45">
      <c r="A11884" s="89" t="s">
        <v>88</v>
      </c>
      <c r="B11884" s="89" t="s">
        <v>89</v>
      </c>
      <c r="C11884" s="89" t="s">
        <v>47</v>
      </c>
      <c r="D11884" s="90">
        <v>44755</v>
      </c>
      <c r="AC11884" s="89">
        <v>653.03954499999998</v>
      </c>
      <c r="AI11884" s="89">
        <v>1087.521843</v>
      </c>
    </row>
    <row r="11885" spans="1:35" s="89" customFormat="1" x14ac:dyDescent="0.45">
      <c r="A11885" s="89" t="s">
        <v>88</v>
      </c>
      <c r="B11885" s="89" t="s">
        <v>89</v>
      </c>
      <c r="C11885" s="89" t="s">
        <v>47</v>
      </c>
      <c r="D11885" s="90">
        <v>44756</v>
      </c>
      <c r="AC11885" s="89">
        <v>653.03954499999998</v>
      </c>
      <c r="AI11885" s="89">
        <v>1087.521843</v>
      </c>
    </row>
    <row r="11886" spans="1:35" s="89" customFormat="1" x14ac:dyDescent="0.45">
      <c r="A11886" s="89" t="s">
        <v>88</v>
      </c>
      <c r="B11886" s="89" t="s">
        <v>89</v>
      </c>
      <c r="C11886" s="89" t="s">
        <v>47</v>
      </c>
      <c r="D11886" s="90">
        <v>44757</v>
      </c>
      <c r="AC11886" s="89">
        <v>653.03954499999998</v>
      </c>
      <c r="AI11886" s="89">
        <v>1087.521843</v>
      </c>
    </row>
    <row r="11887" spans="1:35" s="89" customFormat="1" x14ac:dyDescent="0.45">
      <c r="A11887" s="89" t="s">
        <v>88</v>
      </c>
      <c r="B11887" s="89" t="s">
        <v>89</v>
      </c>
      <c r="C11887" s="89" t="s">
        <v>47</v>
      </c>
      <c r="D11887" s="90">
        <v>44758</v>
      </c>
      <c r="AC11887" s="89">
        <v>653.03954499999998</v>
      </c>
      <c r="AI11887" s="89">
        <v>1087.521843</v>
      </c>
    </row>
    <row r="11888" spans="1:35" s="89" customFormat="1" x14ac:dyDescent="0.45">
      <c r="A11888" s="89" t="s">
        <v>88</v>
      </c>
      <c r="B11888" s="89" t="s">
        <v>89</v>
      </c>
      <c r="C11888" s="89" t="s">
        <v>47</v>
      </c>
      <c r="D11888" s="90">
        <v>44759</v>
      </c>
      <c r="AC11888" s="89">
        <v>653.03954499999998</v>
      </c>
      <c r="AI11888" s="89">
        <v>1087.521843</v>
      </c>
    </row>
    <row r="11889" spans="1:35" s="89" customFormat="1" x14ac:dyDescent="0.45">
      <c r="A11889" s="89" t="s">
        <v>88</v>
      </c>
      <c r="B11889" s="89" t="s">
        <v>89</v>
      </c>
      <c r="C11889" s="89" t="s">
        <v>47</v>
      </c>
      <c r="D11889" s="90">
        <v>44760</v>
      </c>
      <c r="AC11889" s="89">
        <v>653.03954499999998</v>
      </c>
      <c r="AI11889" s="89">
        <v>1087.521843</v>
      </c>
    </row>
    <row r="11890" spans="1:35" s="89" customFormat="1" x14ac:dyDescent="0.45">
      <c r="A11890" s="89" t="s">
        <v>88</v>
      </c>
      <c r="B11890" s="89" t="s">
        <v>89</v>
      </c>
      <c r="C11890" s="89" t="s">
        <v>47</v>
      </c>
      <c r="D11890" s="90">
        <v>44761</v>
      </c>
      <c r="AC11890" s="89">
        <v>653.03954499999998</v>
      </c>
      <c r="AI11890" s="89">
        <v>1087.521843</v>
      </c>
    </row>
    <row r="11891" spans="1:35" s="89" customFormat="1" x14ac:dyDescent="0.45">
      <c r="A11891" s="89" t="s">
        <v>88</v>
      </c>
      <c r="B11891" s="89" t="s">
        <v>89</v>
      </c>
      <c r="C11891" s="89" t="s">
        <v>47</v>
      </c>
      <c r="D11891" s="90">
        <v>44762</v>
      </c>
      <c r="AC11891" s="89">
        <v>653.03954499999998</v>
      </c>
      <c r="AI11891" s="89">
        <v>1087.521843</v>
      </c>
    </row>
    <row r="11892" spans="1:35" s="89" customFormat="1" x14ac:dyDescent="0.45">
      <c r="A11892" s="89" t="s">
        <v>88</v>
      </c>
      <c r="B11892" s="89" t="s">
        <v>89</v>
      </c>
      <c r="C11892" s="89" t="s">
        <v>47</v>
      </c>
      <c r="D11892" s="90">
        <v>44763</v>
      </c>
      <c r="AC11892" s="89">
        <v>653.03954499999998</v>
      </c>
      <c r="AI11892" s="89">
        <v>1087.521843</v>
      </c>
    </row>
    <row r="11893" spans="1:35" s="89" customFormat="1" x14ac:dyDescent="0.45">
      <c r="A11893" s="89" t="s">
        <v>88</v>
      </c>
      <c r="B11893" s="89" t="s">
        <v>89</v>
      </c>
      <c r="C11893" s="89" t="s">
        <v>47</v>
      </c>
      <c r="D11893" s="90">
        <v>44764</v>
      </c>
      <c r="AC11893" s="89">
        <v>653.03954499999998</v>
      </c>
      <c r="AI11893" s="89">
        <v>1087.521843</v>
      </c>
    </row>
    <row r="11894" spans="1:35" s="89" customFormat="1" x14ac:dyDescent="0.45">
      <c r="A11894" s="89" t="s">
        <v>88</v>
      </c>
      <c r="B11894" s="89" t="s">
        <v>89</v>
      </c>
      <c r="C11894" s="89" t="s">
        <v>47</v>
      </c>
      <c r="D11894" s="90">
        <v>44765</v>
      </c>
      <c r="AC11894" s="89">
        <v>653.03954499999998</v>
      </c>
      <c r="AI11894" s="89">
        <v>1087.521843</v>
      </c>
    </row>
    <row r="11895" spans="1:35" s="89" customFormat="1" x14ac:dyDescent="0.45">
      <c r="A11895" s="89" t="s">
        <v>88</v>
      </c>
      <c r="B11895" s="89" t="s">
        <v>89</v>
      </c>
      <c r="C11895" s="89" t="s">
        <v>47</v>
      </c>
      <c r="D11895" s="90">
        <v>44766</v>
      </c>
      <c r="AC11895" s="89">
        <v>653.03954499999998</v>
      </c>
      <c r="AI11895" s="89">
        <v>1087.521843</v>
      </c>
    </row>
    <row r="11896" spans="1:35" s="89" customFormat="1" x14ac:dyDescent="0.45">
      <c r="A11896" s="89" t="s">
        <v>88</v>
      </c>
      <c r="B11896" s="89" t="s">
        <v>89</v>
      </c>
      <c r="C11896" s="89" t="s">
        <v>47</v>
      </c>
      <c r="D11896" s="90">
        <v>44767</v>
      </c>
      <c r="AC11896" s="89">
        <v>653.03954499999998</v>
      </c>
      <c r="AI11896" s="89">
        <v>1087.521843</v>
      </c>
    </row>
    <row r="11897" spans="1:35" s="89" customFormat="1" x14ac:dyDescent="0.45">
      <c r="A11897" s="89" t="s">
        <v>88</v>
      </c>
      <c r="B11897" s="89" t="s">
        <v>89</v>
      </c>
      <c r="C11897" s="89" t="s">
        <v>47</v>
      </c>
      <c r="D11897" s="90">
        <v>44768</v>
      </c>
      <c r="AC11897" s="89">
        <v>653.03954499999998</v>
      </c>
      <c r="AI11897" s="89">
        <v>1087.521843</v>
      </c>
    </row>
    <row r="11898" spans="1:35" s="89" customFormat="1" x14ac:dyDescent="0.45">
      <c r="A11898" s="89" t="s">
        <v>88</v>
      </c>
      <c r="B11898" s="89" t="s">
        <v>89</v>
      </c>
      <c r="C11898" s="89" t="s">
        <v>47</v>
      </c>
      <c r="D11898" s="90">
        <v>44769</v>
      </c>
      <c r="AC11898" s="89">
        <v>653.03954499999998</v>
      </c>
      <c r="AI11898" s="89">
        <v>1087.521843</v>
      </c>
    </row>
    <row r="11899" spans="1:35" s="89" customFormat="1" x14ac:dyDescent="0.45">
      <c r="A11899" s="89" t="s">
        <v>88</v>
      </c>
      <c r="B11899" s="89" t="s">
        <v>89</v>
      </c>
      <c r="C11899" s="89" t="s">
        <v>47</v>
      </c>
      <c r="D11899" s="90">
        <v>44770</v>
      </c>
      <c r="AC11899" s="89">
        <v>653.03954499999998</v>
      </c>
      <c r="AI11899" s="89">
        <v>1087.521843</v>
      </c>
    </row>
    <row r="11900" spans="1:35" s="89" customFormat="1" x14ac:dyDescent="0.45">
      <c r="A11900" s="89" t="s">
        <v>88</v>
      </c>
      <c r="B11900" s="89" t="s">
        <v>89</v>
      </c>
      <c r="C11900" s="89" t="s">
        <v>47</v>
      </c>
      <c r="D11900" s="90">
        <v>44771</v>
      </c>
      <c r="AC11900" s="89">
        <v>653.03954499999998</v>
      </c>
      <c r="AI11900" s="89">
        <v>1087.521843</v>
      </c>
    </row>
    <row r="11901" spans="1:35" s="89" customFormat="1" x14ac:dyDescent="0.45">
      <c r="A11901" s="89" t="s">
        <v>88</v>
      </c>
      <c r="B11901" s="89" t="s">
        <v>89</v>
      </c>
      <c r="C11901" s="89" t="s">
        <v>47</v>
      </c>
      <c r="D11901" s="90">
        <v>44772</v>
      </c>
      <c r="AC11901" s="89">
        <v>653.03954499999998</v>
      </c>
      <c r="AI11901" s="89">
        <v>1087.521843</v>
      </c>
    </row>
    <row r="11902" spans="1:35" s="89" customFormat="1" x14ac:dyDescent="0.45">
      <c r="A11902" s="89" t="s">
        <v>88</v>
      </c>
      <c r="B11902" s="89" t="s">
        <v>89</v>
      </c>
      <c r="C11902" s="89" t="s">
        <v>47</v>
      </c>
      <c r="D11902" s="90">
        <v>44773</v>
      </c>
      <c r="AC11902" s="89">
        <v>653.03954499999998</v>
      </c>
      <c r="AI11902" s="89">
        <v>1087.521843</v>
      </c>
    </row>
    <row r="11903" spans="1:35" s="89" customFormat="1" x14ac:dyDescent="0.45">
      <c r="A11903" s="89" t="s">
        <v>88</v>
      </c>
      <c r="B11903" s="89" t="s">
        <v>89</v>
      </c>
      <c r="C11903" s="89" t="s">
        <v>47</v>
      </c>
      <c r="D11903" s="90">
        <v>44774</v>
      </c>
      <c r="AC11903" s="89">
        <v>653.03954499999998</v>
      </c>
      <c r="AI11903" s="89">
        <v>1087.521843</v>
      </c>
    </row>
    <row r="11904" spans="1:35" s="89" customFormat="1" x14ac:dyDescent="0.45">
      <c r="A11904" s="89" t="s">
        <v>88</v>
      </c>
      <c r="B11904" s="89" t="s">
        <v>89</v>
      </c>
      <c r="C11904" s="89" t="s">
        <v>47</v>
      </c>
      <c r="D11904" s="90">
        <v>44775</v>
      </c>
      <c r="AC11904" s="89">
        <v>653.03954499999998</v>
      </c>
      <c r="AI11904" s="89">
        <v>1087.521843</v>
      </c>
    </row>
    <row r="11905" spans="1:35" s="89" customFormat="1" x14ac:dyDescent="0.45">
      <c r="A11905" s="89" t="s">
        <v>88</v>
      </c>
      <c r="B11905" s="89" t="s">
        <v>89</v>
      </c>
      <c r="C11905" s="89" t="s">
        <v>47</v>
      </c>
      <c r="D11905" s="90">
        <v>44776</v>
      </c>
      <c r="AC11905" s="89">
        <v>653.03954499999998</v>
      </c>
      <c r="AI11905" s="89">
        <v>1087.521843</v>
      </c>
    </row>
    <row r="11906" spans="1:35" s="89" customFormat="1" x14ac:dyDescent="0.45">
      <c r="A11906" s="89" t="s">
        <v>88</v>
      </c>
      <c r="B11906" s="89" t="s">
        <v>89</v>
      </c>
      <c r="C11906" s="89" t="s">
        <v>47</v>
      </c>
      <c r="D11906" s="90">
        <v>44777</v>
      </c>
      <c r="AC11906" s="89">
        <v>653.03954499999998</v>
      </c>
      <c r="AI11906" s="89">
        <v>1087.521843</v>
      </c>
    </row>
    <row r="11907" spans="1:35" s="89" customFormat="1" x14ac:dyDescent="0.45">
      <c r="A11907" s="89" t="s">
        <v>88</v>
      </c>
      <c r="B11907" s="89" t="s">
        <v>89</v>
      </c>
      <c r="C11907" s="89" t="s">
        <v>47</v>
      </c>
      <c r="D11907" s="90">
        <v>44778</v>
      </c>
      <c r="AC11907" s="89">
        <v>653.03954499999998</v>
      </c>
      <c r="AI11907" s="89">
        <v>1087.521843</v>
      </c>
    </row>
    <row r="11908" spans="1:35" s="89" customFormat="1" x14ac:dyDescent="0.45">
      <c r="A11908" s="89" t="s">
        <v>88</v>
      </c>
      <c r="B11908" s="89" t="s">
        <v>89</v>
      </c>
      <c r="C11908" s="89" t="s">
        <v>47</v>
      </c>
      <c r="D11908" s="90">
        <v>44779</v>
      </c>
      <c r="AC11908" s="89">
        <v>653.03954499999998</v>
      </c>
      <c r="AI11908" s="89">
        <v>1087.521843</v>
      </c>
    </row>
    <row r="11909" spans="1:35" s="89" customFormat="1" x14ac:dyDescent="0.45">
      <c r="A11909" s="89" t="s">
        <v>88</v>
      </c>
      <c r="B11909" s="89" t="s">
        <v>89</v>
      </c>
      <c r="C11909" s="89" t="s">
        <v>47</v>
      </c>
      <c r="D11909" s="90">
        <v>44780</v>
      </c>
      <c r="AC11909" s="89">
        <v>653.03954499999998</v>
      </c>
      <c r="AI11909" s="89">
        <v>1087.521843</v>
      </c>
    </row>
    <row r="11910" spans="1:35" s="89" customFormat="1" x14ac:dyDescent="0.45">
      <c r="A11910" s="89" t="s">
        <v>88</v>
      </c>
      <c r="B11910" s="89" t="s">
        <v>89</v>
      </c>
      <c r="C11910" s="89" t="s">
        <v>47</v>
      </c>
      <c r="D11910" s="90">
        <v>44781</v>
      </c>
      <c r="AC11910" s="89">
        <v>653.03954499999998</v>
      </c>
      <c r="AI11910" s="89">
        <v>1087.521843</v>
      </c>
    </row>
    <row r="11911" spans="1:35" s="89" customFormat="1" x14ac:dyDescent="0.45">
      <c r="A11911" s="89" t="s">
        <v>88</v>
      </c>
      <c r="B11911" s="89" t="s">
        <v>89</v>
      </c>
      <c r="C11911" s="89" t="s">
        <v>47</v>
      </c>
      <c r="D11911" s="90">
        <v>44782</v>
      </c>
      <c r="AC11911" s="89">
        <v>653.03954499999998</v>
      </c>
      <c r="AI11911" s="89">
        <v>1087.521843</v>
      </c>
    </row>
    <row r="11912" spans="1:35" s="89" customFormat="1" x14ac:dyDescent="0.45">
      <c r="A11912" s="89" t="s">
        <v>88</v>
      </c>
      <c r="B11912" s="89" t="s">
        <v>89</v>
      </c>
      <c r="C11912" s="89" t="s">
        <v>47</v>
      </c>
      <c r="D11912" s="90">
        <v>44783</v>
      </c>
      <c r="AC11912" s="89">
        <v>653.03954499999998</v>
      </c>
      <c r="AI11912" s="89">
        <v>1087.521843</v>
      </c>
    </row>
    <row r="11913" spans="1:35" s="89" customFormat="1" x14ac:dyDescent="0.45">
      <c r="A11913" s="89" t="s">
        <v>88</v>
      </c>
      <c r="B11913" s="89" t="s">
        <v>89</v>
      </c>
      <c r="C11913" s="89" t="s">
        <v>47</v>
      </c>
      <c r="D11913" s="90">
        <v>44784</v>
      </c>
      <c r="AC11913" s="89">
        <v>653.03954499999998</v>
      </c>
      <c r="AI11913" s="89">
        <v>1087.521843</v>
      </c>
    </row>
    <row r="11914" spans="1:35" s="89" customFormat="1" x14ac:dyDescent="0.45">
      <c r="A11914" s="89" t="s">
        <v>88</v>
      </c>
      <c r="B11914" s="89" t="s">
        <v>89</v>
      </c>
      <c r="C11914" s="89" t="s">
        <v>47</v>
      </c>
      <c r="D11914" s="90">
        <v>44785</v>
      </c>
      <c r="AC11914" s="89">
        <v>653.03954499999998</v>
      </c>
      <c r="AI11914" s="89">
        <v>1087.521843</v>
      </c>
    </row>
    <row r="11915" spans="1:35" s="89" customFormat="1" x14ac:dyDescent="0.45">
      <c r="A11915" s="89" t="s">
        <v>88</v>
      </c>
      <c r="B11915" s="89" t="s">
        <v>89</v>
      </c>
      <c r="C11915" s="89" t="s">
        <v>47</v>
      </c>
      <c r="D11915" s="90">
        <v>44786</v>
      </c>
      <c r="AC11915" s="89">
        <v>653.03954499999998</v>
      </c>
      <c r="AI11915" s="89">
        <v>1087.521843</v>
      </c>
    </row>
    <row r="11916" spans="1:35" s="89" customFormat="1" x14ac:dyDescent="0.45">
      <c r="A11916" s="89" t="s">
        <v>88</v>
      </c>
      <c r="B11916" s="89" t="s">
        <v>89</v>
      </c>
      <c r="C11916" s="89" t="s">
        <v>47</v>
      </c>
      <c r="D11916" s="90">
        <v>44787</v>
      </c>
      <c r="AC11916" s="89">
        <v>653.03954499999998</v>
      </c>
      <c r="AI11916" s="89">
        <v>1087.521843</v>
      </c>
    </row>
    <row r="11917" spans="1:35" s="89" customFormat="1" x14ac:dyDescent="0.45">
      <c r="A11917" s="89" t="s">
        <v>88</v>
      </c>
      <c r="B11917" s="89" t="s">
        <v>89</v>
      </c>
      <c r="C11917" s="89" t="s">
        <v>47</v>
      </c>
      <c r="D11917" s="90">
        <v>44788</v>
      </c>
      <c r="AC11917" s="89">
        <v>653.03954499999998</v>
      </c>
      <c r="AI11917" s="89">
        <v>1087.521843</v>
      </c>
    </row>
    <row r="11918" spans="1:35" s="89" customFormat="1" x14ac:dyDescent="0.45">
      <c r="A11918" s="89" t="s">
        <v>88</v>
      </c>
      <c r="B11918" s="89" t="s">
        <v>89</v>
      </c>
      <c r="C11918" s="89" t="s">
        <v>47</v>
      </c>
      <c r="D11918" s="90">
        <v>44789</v>
      </c>
      <c r="AC11918" s="89">
        <v>653.03954499999998</v>
      </c>
      <c r="AI11918" s="89">
        <v>1087.521843</v>
      </c>
    </row>
    <row r="11919" spans="1:35" s="89" customFormat="1" x14ac:dyDescent="0.45">
      <c r="A11919" s="89" t="s">
        <v>88</v>
      </c>
      <c r="B11919" s="89" t="s">
        <v>89</v>
      </c>
      <c r="C11919" s="89" t="s">
        <v>47</v>
      </c>
      <c r="D11919" s="90">
        <v>44790</v>
      </c>
      <c r="AC11919" s="89">
        <v>653.03954499999998</v>
      </c>
      <c r="AI11919" s="89">
        <v>1087.521843</v>
      </c>
    </row>
    <row r="11920" spans="1:35" s="89" customFormat="1" x14ac:dyDescent="0.45">
      <c r="A11920" s="89" t="s">
        <v>88</v>
      </c>
      <c r="B11920" s="89" t="s">
        <v>89</v>
      </c>
      <c r="C11920" s="89" t="s">
        <v>47</v>
      </c>
      <c r="D11920" s="90">
        <v>44791</v>
      </c>
      <c r="AC11920" s="89">
        <v>653.03954499999998</v>
      </c>
      <c r="AI11920" s="89">
        <v>1087.521843</v>
      </c>
    </row>
    <row r="11921" spans="1:35" s="89" customFormat="1" x14ac:dyDescent="0.45">
      <c r="A11921" s="89" t="s">
        <v>88</v>
      </c>
      <c r="B11921" s="89" t="s">
        <v>89</v>
      </c>
      <c r="C11921" s="89" t="s">
        <v>47</v>
      </c>
      <c r="D11921" s="90">
        <v>44792</v>
      </c>
      <c r="AC11921" s="89">
        <v>653.03954499999998</v>
      </c>
      <c r="AI11921" s="89">
        <v>1087.521843</v>
      </c>
    </row>
    <row r="11922" spans="1:35" s="89" customFormat="1" x14ac:dyDescent="0.45">
      <c r="A11922" s="89" t="s">
        <v>88</v>
      </c>
      <c r="B11922" s="89" t="s">
        <v>89</v>
      </c>
      <c r="C11922" s="89" t="s">
        <v>47</v>
      </c>
      <c r="D11922" s="90">
        <v>44793</v>
      </c>
      <c r="AC11922" s="89">
        <v>653.03954499999998</v>
      </c>
      <c r="AI11922" s="89">
        <v>1087.521843</v>
      </c>
    </row>
    <row r="11923" spans="1:35" s="89" customFormat="1" x14ac:dyDescent="0.45">
      <c r="A11923" s="89" t="s">
        <v>88</v>
      </c>
      <c r="B11923" s="89" t="s">
        <v>89</v>
      </c>
      <c r="C11923" s="89" t="s">
        <v>47</v>
      </c>
      <c r="D11923" s="90">
        <v>44794</v>
      </c>
      <c r="AC11923" s="89">
        <v>653.03954499999998</v>
      </c>
      <c r="AI11923" s="89">
        <v>1087.521843</v>
      </c>
    </row>
    <row r="11924" spans="1:35" s="89" customFormat="1" x14ac:dyDescent="0.45">
      <c r="A11924" s="89" t="s">
        <v>88</v>
      </c>
      <c r="B11924" s="89" t="s">
        <v>89</v>
      </c>
      <c r="C11924" s="89" t="s">
        <v>47</v>
      </c>
      <c r="D11924" s="90">
        <v>44795</v>
      </c>
      <c r="AC11924" s="89">
        <v>653.03954499999998</v>
      </c>
      <c r="AI11924" s="89">
        <v>1087.521843</v>
      </c>
    </row>
    <row r="11925" spans="1:35" s="89" customFormat="1" x14ac:dyDescent="0.45">
      <c r="A11925" s="89" t="s">
        <v>88</v>
      </c>
      <c r="B11925" s="89" t="s">
        <v>89</v>
      </c>
      <c r="C11925" s="89" t="s">
        <v>47</v>
      </c>
      <c r="D11925" s="90">
        <v>44796</v>
      </c>
      <c r="AC11925" s="89">
        <v>653.03954499999998</v>
      </c>
      <c r="AI11925" s="89">
        <v>1087.521843</v>
      </c>
    </row>
    <row r="11926" spans="1:35" s="89" customFormat="1" x14ac:dyDescent="0.45">
      <c r="A11926" s="89" t="s">
        <v>88</v>
      </c>
      <c r="B11926" s="89" t="s">
        <v>89</v>
      </c>
      <c r="C11926" s="89" t="s">
        <v>47</v>
      </c>
      <c r="D11926" s="90">
        <v>44797</v>
      </c>
      <c r="AC11926" s="89">
        <v>653.03954499999998</v>
      </c>
      <c r="AI11926" s="89">
        <v>1087.521843</v>
      </c>
    </row>
    <row r="11927" spans="1:35" s="89" customFormat="1" x14ac:dyDescent="0.45">
      <c r="A11927" s="89" t="s">
        <v>88</v>
      </c>
      <c r="B11927" s="89" t="s">
        <v>89</v>
      </c>
      <c r="C11927" s="89" t="s">
        <v>47</v>
      </c>
      <c r="D11927" s="90">
        <v>44798</v>
      </c>
      <c r="AC11927" s="89">
        <v>653.03954499999998</v>
      </c>
      <c r="AI11927" s="89">
        <v>1087.521843</v>
      </c>
    </row>
    <row r="11928" spans="1:35" s="89" customFormat="1" x14ac:dyDescent="0.45">
      <c r="A11928" s="89" t="s">
        <v>88</v>
      </c>
      <c r="B11928" s="89" t="s">
        <v>89</v>
      </c>
      <c r="C11928" s="89" t="s">
        <v>47</v>
      </c>
      <c r="D11928" s="90">
        <v>44799</v>
      </c>
      <c r="AC11928" s="89">
        <v>653.03954499999998</v>
      </c>
      <c r="AI11928" s="89">
        <v>1087.521843</v>
      </c>
    </row>
    <row r="11929" spans="1:35" s="89" customFormat="1" x14ac:dyDescent="0.45">
      <c r="A11929" s="89" t="s">
        <v>88</v>
      </c>
      <c r="B11929" s="89" t="s">
        <v>89</v>
      </c>
      <c r="C11929" s="89" t="s">
        <v>47</v>
      </c>
      <c r="D11929" s="90">
        <v>44800</v>
      </c>
      <c r="AC11929" s="89">
        <v>653.03954499999998</v>
      </c>
      <c r="AI11929" s="89">
        <v>1087.521843</v>
      </c>
    </row>
    <row r="11930" spans="1:35" s="89" customFormat="1" x14ac:dyDescent="0.45">
      <c r="A11930" s="89" t="s">
        <v>88</v>
      </c>
      <c r="B11930" s="89" t="s">
        <v>89</v>
      </c>
      <c r="C11930" s="89" t="s">
        <v>47</v>
      </c>
      <c r="D11930" s="90">
        <v>44801</v>
      </c>
      <c r="AC11930" s="89">
        <v>653.03954499999998</v>
      </c>
      <c r="AI11930" s="89">
        <v>1087.521843</v>
      </c>
    </row>
    <row r="11931" spans="1:35" s="89" customFormat="1" x14ac:dyDescent="0.45">
      <c r="A11931" s="89" t="s">
        <v>88</v>
      </c>
      <c r="B11931" s="89" t="s">
        <v>89</v>
      </c>
      <c r="C11931" s="89" t="s">
        <v>47</v>
      </c>
      <c r="D11931" s="90">
        <v>44802</v>
      </c>
      <c r="AC11931" s="89">
        <v>653.03954499999998</v>
      </c>
      <c r="AI11931" s="89">
        <v>1087.521843</v>
      </c>
    </row>
    <row r="11932" spans="1:35" s="89" customFormat="1" x14ac:dyDescent="0.45">
      <c r="A11932" s="89" t="s">
        <v>88</v>
      </c>
      <c r="B11932" s="89" t="s">
        <v>89</v>
      </c>
      <c r="C11932" s="89" t="s">
        <v>47</v>
      </c>
      <c r="D11932" s="90">
        <v>44803</v>
      </c>
      <c r="AC11932" s="89">
        <v>653.03954499999998</v>
      </c>
      <c r="AI11932" s="89">
        <v>1087.521843</v>
      </c>
    </row>
    <row r="11933" spans="1:35" s="89" customFormat="1" x14ac:dyDescent="0.45">
      <c r="A11933" s="89" t="s">
        <v>88</v>
      </c>
      <c r="B11933" s="89" t="s">
        <v>89</v>
      </c>
      <c r="C11933" s="89" t="s">
        <v>47</v>
      </c>
      <c r="D11933" s="90">
        <v>44804</v>
      </c>
      <c r="AC11933" s="89">
        <v>653.03954499999998</v>
      </c>
      <c r="AI11933" s="89">
        <v>1087.521843</v>
      </c>
    </row>
    <row r="11934" spans="1:35" s="89" customFormat="1" x14ac:dyDescent="0.45">
      <c r="A11934" s="89" t="s">
        <v>88</v>
      </c>
      <c r="B11934" s="89" t="s">
        <v>89</v>
      </c>
      <c r="C11934" s="89" t="s">
        <v>47</v>
      </c>
      <c r="D11934" s="90">
        <v>44805</v>
      </c>
      <c r="AC11934" s="89">
        <v>653.03954499999998</v>
      </c>
      <c r="AI11934" s="89">
        <v>1087.521843</v>
      </c>
    </row>
    <row r="11935" spans="1:35" s="89" customFormat="1" x14ac:dyDescent="0.45">
      <c r="A11935" s="89" t="s">
        <v>88</v>
      </c>
      <c r="B11935" s="89" t="s">
        <v>89</v>
      </c>
      <c r="C11935" s="89" t="s">
        <v>47</v>
      </c>
      <c r="D11935" s="90">
        <v>44806</v>
      </c>
      <c r="AC11935" s="89">
        <v>653.03954499999998</v>
      </c>
      <c r="AI11935" s="89">
        <v>1087.521843</v>
      </c>
    </row>
    <row r="11936" spans="1:35" s="89" customFormat="1" x14ac:dyDescent="0.45">
      <c r="A11936" s="89" t="s">
        <v>88</v>
      </c>
      <c r="B11936" s="89" t="s">
        <v>89</v>
      </c>
      <c r="C11936" s="89" t="s">
        <v>47</v>
      </c>
      <c r="D11936" s="90">
        <v>44807</v>
      </c>
      <c r="AC11936" s="89">
        <v>653.03954499999998</v>
      </c>
      <c r="AI11936" s="89">
        <v>1087.521843</v>
      </c>
    </row>
    <row r="11937" spans="1:35" s="89" customFormat="1" x14ac:dyDescent="0.45">
      <c r="A11937" s="89" t="s">
        <v>88</v>
      </c>
      <c r="B11937" s="89" t="s">
        <v>89</v>
      </c>
      <c r="C11937" s="89" t="s">
        <v>47</v>
      </c>
      <c r="D11937" s="90">
        <v>44808</v>
      </c>
      <c r="AC11937" s="89">
        <v>653.03954499999998</v>
      </c>
      <c r="AI11937" s="89">
        <v>1087.521843</v>
      </c>
    </row>
    <row r="11938" spans="1:35" s="89" customFormat="1" x14ac:dyDescent="0.45">
      <c r="A11938" s="89" t="s">
        <v>88</v>
      </c>
      <c r="B11938" s="89" t="s">
        <v>89</v>
      </c>
      <c r="C11938" s="89" t="s">
        <v>47</v>
      </c>
      <c r="D11938" s="90">
        <v>44809</v>
      </c>
      <c r="AC11938" s="89">
        <v>653.03954499999998</v>
      </c>
      <c r="AI11938" s="89">
        <v>1087.521843</v>
      </c>
    </row>
    <row r="11939" spans="1:35" s="89" customFormat="1" x14ac:dyDescent="0.45">
      <c r="A11939" s="89" t="s">
        <v>88</v>
      </c>
      <c r="B11939" s="89" t="s">
        <v>89</v>
      </c>
      <c r="C11939" s="89" t="s">
        <v>47</v>
      </c>
      <c r="D11939" s="90">
        <v>44810</v>
      </c>
      <c r="AC11939" s="89">
        <v>653.03954499999998</v>
      </c>
      <c r="AI11939" s="89">
        <v>1087.521843</v>
      </c>
    </row>
    <row r="11940" spans="1:35" s="89" customFormat="1" x14ac:dyDescent="0.45">
      <c r="A11940" s="89" t="s">
        <v>88</v>
      </c>
      <c r="B11940" s="89" t="s">
        <v>89</v>
      </c>
      <c r="C11940" s="89" t="s">
        <v>47</v>
      </c>
      <c r="D11940" s="90">
        <v>44811</v>
      </c>
      <c r="AC11940" s="89">
        <v>653.03954499999998</v>
      </c>
      <c r="AI11940" s="89">
        <v>1087.521843</v>
      </c>
    </row>
    <row r="11941" spans="1:35" s="89" customFormat="1" x14ac:dyDescent="0.45">
      <c r="A11941" s="89" t="s">
        <v>88</v>
      </c>
      <c r="B11941" s="89" t="s">
        <v>89</v>
      </c>
      <c r="C11941" s="89" t="s">
        <v>47</v>
      </c>
      <c r="D11941" s="90">
        <v>44812</v>
      </c>
      <c r="AC11941" s="89">
        <v>653.03954499999998</v>
      </c>
      <c r="AI11941" s="89">
        <v>1087.521843</v>
      </c>
    </row>
    <row r="11942" spans="1:35" s="89" customFormat="1" x14ac:dyDescent="0.45">
      <c r="A11942" s="89" t="s">
        <v>88</v>
      </c>
      <c r="B11942" s="89" t="s">
        <v>89</v>
      </c>
      <c r="C11942" s="89" t="s">
        <v>47</v>
      </c>
      <c r="D11942" s="90">
        <v>44813</v>
      </c>
      <c r="AC11942" s="89">
        <v>653.03954499999998</v>
      </c>
      <c r="AI11942" s="89">
        <v>1087.521843</v>
      </c>
    </row>
    <row r="11943" spans="1:35" s="89" customFormat="1" x14ac:dyDescent="0.45">
      <c r="A11943" s="89" t="s">
        <v>88</v>
      </c>
      <c r="B11943" s="89" t="s">
        <v>89</v>
      </c>
      <c r="C11943" s="89" t="s">
        <v>47</v>
      </c>
      <c r="D11943" s="90">
        <v>44814</v>
      </c>
      <c r="AC11943" s="89">
        <v>653.03954499999998</v>
      </c>
      <c r="AI11943" s="89">
        <v>1087.521843</v>
      </c>
    </row>
    <row r="11944" spans="1:35" s="89" customFormat="1" x14ac:dyDescent="0.45">
      <c r="A11944" s="89" t="s">
        <v>88</v>
      </c>
      <c r="B11944" s="89" t="s">
        <v>89</v>
      </c>
      <c r="C11944" s="89" t="s">
        <v>47</v>
      </c>
      <c r="D11944" s="90">
        <v>44815</v>
      </c>
      <c r="AC11944" s="89">
        <v>653.03954499999998</v>
      </c>
      <c r="AI11944" s="89">
        <v>1087.521843</v>
      </c>
    </row>
    <row r="11945" spans="1:35" s="89" customFormat="1" x14ac:dyDescent="0.45">
      <c r="A11945" s="89" t="s">
        <v>88</v>
      </c>
      <c r="B11945" s="89" t="s">
        <v>89</v>
      </c>
      <c r="C11945" s="89" t="s">
        <v>47</v>
      </c>
      <c r="D11945" s="90">
        <v>44816</v>
      </c>
      <c r="AC11945" s="89">
        <v>653.03954499999998</v>
      </c>
      <c r="AI11945" s="89">
        <v>1087.521843</v>
      </c>
    </row>
    <row r="11946" spans="1:35" s="89" customFormat="1" x14ac:dyDescent="0.45">
      <c r="A11946" s="89" t="s">
        <v>88</v>
      </c>
      <c r="B11946" s="89" t="s">
        <v>89</v>
      </c>
      <c r="C11946" s="89" t="s">
        <v>47</v>
      </c>
      <c r="D11946" s="90">
        <v>44817</v>
      </c>
      <c r="AC11946" s="89">
        <v>653.03954499999998</v>
      </c>
      <c r="AI11946" s="89">
        <v>1087.521843</v>
      </c>
    </row>
    <row r="11947" spans="1:35" s="89" customFormat="1" x14ac:dyDescent="0.45">
      <c r="A11947" s="89" t="s">
        <v>88</v>
      </c>
      <c r="B11947" s="89" t="s">
        <v>89</v>
      </c>
      <c r="C11947" s="89" t="s">
        <v>47</v>
      </c>
      <c r="D11947" s="90">
        <v>44818</v>
      </c>
      <c r="AC11947" s="89">
        <v>653.03954499999998</v>
      </c>
      <c r="AI11947" s="89">
        <v>1087.521843</v>
      </c>
    </row>
    <row r="11948" spans="1:35" s="89" customFormat="1" x14ac:dyDescent="0.45">
      <c r="A11948" s="89" t="s">
        <v>88</v>
      </c>
      <c r="B11948" s="89" t="s">
        <v>89</v>
      </c>
      <c r="C11948" s="89" t="s">
        <v>47</v>
      </c>
      <c r="D11948" s="90">
        <v>44819</v>
      </c>
      <c r="AC11948" s="89">
        <v>653.03954499999998</v>
      </c>
      <c r="AI11948" s="89">
        <v>1087.521843</v>
      </c>
    </row>
    <row r="11949" spans="1:35" s="89" customFormat="1" x14ac:dyDescent="0.45">
      <c r="A11949" s="89" t="s">
        <v>88</v>
      </c>
      <c r="B11949" s="89" t="s">
        <v>89</v>
      </c>
      <c r="C11949" s="89" t="s">
        <v>47</v>
      </c>
      <c r="D11949" s="90">
        <v>44820</v>
      </c>
      <c r="AC11949" s="89">
        <v>653.03954499999998</v>
      </c>
      <c r="AI11949" s="89">
        <v>1087.521843</v>
      </c>
    </row>
    <row r="11950" spans="1:35" s="89" customFormat="1" x14ac:dyDescent="0.45">
      <c r="A11950" s="89" t="s">
        <v>88</v>
      </c>
      <c r="B11950" s="89" t="s">
        <v>89</v>
      </c>
      <c r="C11950" s="89" t="s">
        <v>47</v>
      </c>
      <c r="D11950" s="90">
        <v>44821</v>
      </c>
      <c r="AC11950" s="89">
        <v>653.03954499999998</v>
      </c>
      <c r="AI11950" s="89">
        <v>1087.521843</v>
      </c>
    </row>
    <row r="11951" spans="1:35" s="89" customFormat="1" x14ac:dyDescent="0.45">
      <c r="A11951" s="89" t="s">
        <v>88</v>
      </c>
      <c r="B11951" s="89" t="s">
        <v>89</v>
      </c>
      <c r="C11951" s="89" t="s">
        <v>47</v>
      </c>
      <c r="D11951" s="90">
        <v>44822</v>
      </c>
      <c r="AC11951" s="89">
        <v>653.03954499999998</v>
      </c>
      <c r="AI11951" s="89">
        <v>1087.521843</v>
      </c>
    </row>
    <row r="11952" spans="1:35" s="89" customFormat="1" x14ac:dyDescent="0.45">
      <c r="A11952" s="89" t="s">
        <v>88</v>
      </c>
      <c r="B11952" s="89" t="s">
        <v>89</v>
      </c>
      <c r="C11952" s="89" t="s">
        <v>47</v>
      </c>
      <c r="D11952" s="90">
        <v>44823</v>
      </c>
      <c r="AC11952" s="89">
        <v>653.03954499999998</v>
      </c>
      <c r="AI11952" s="89">
        <v>1087.521843</v>
      </c>
    </row>
    <row r="11953" spans="1:35" s="89" customFormat="1" x14ac:dyDescent="0.45">
      <c r="A11953" s="89" t="s">
        <v>88</v>
      </c>
      <c r="B11953" s="89" t="s">
        <v>89</v>
      </c>
      <c r="C11953" s="89" t="s">
        <v>47</v>
      </c>
      <c r="D11953" s="90">
        <v>44824</v>
      </c>
      <c r="AC11953" s="89">
        <v>653.03954499999998</v>
      </c>
      <c r="AI11953" s="89">
        <v>1087.521843</v>
      </c>
    </row>
    <row r="11954" spans="1:35" s="89" customFormat="1" x14ac:dyDescent="0.45">
      <c r="A11954" s="89" t="s">
        <v>88</v>
      </c>
      <c r="B11954" s="89" t="s">
        <v>89</v>
      </c>
      <c r="C11954" s="89" t="s">
        <v>47</v>
      </c>
      <c r="D11954" s="90">
        <v>44825</v>
      </c>
      <c r="AC11954" s="89">
        <v>653.03954499999998</v>
      </c>
      <c r="AI11954" s="89">
        <v>1087.521843</v>
      </c>
    </row>
    <row r="11955" spans="1:35" s="89" customFormat="1" x14ac:dyDescent="0.45">
      <c r="A11955" s="89" t="s">
        <v>88</v>
      </c>
      <c r="B11955" s="89" t="s">
        <v>89</v>
      </c>
      <c r="C11955" s="89" t="s">
        <v>47</v>
      </c>
      <c r="D11955" s="90">
        <v>44826</v>
      </c>
      <c r="AC11955" s="89">
        <v>653.03954499999998</v>
      </c>
      <c r="AI11955" s="89">
        <v>1087.521843</v>
      </c>
    </row>
    <row r="11956" spans="1:35" s="89" customFormat="1" x14ac:dyDescent="0.45">
      <c r="A11956" s="89" t="s">
        <v>88</v>
      </c>
      <c r="B11956" s="89" t="s">
        <v>89</v>
      </c>
      <c r="C11956" s="89" t="s">
        <v>47</v>
      </c>
      <c r="D11956" s="90">
        <v>44827</v>
      </c>
      <c r="AC11956" s="89">
        <v>653.03954499999998</v>
      </c>
      <c r="AI11956" s="89">
        <v>1087.521843</v>
      </c>
    </row>
    <row r="11957" spans="1:35" s="89" customFormat="1" x14ac:dyDescent="0.45">
      <c r="A11957" s="89" t="s">
        <v>88</v>
      </c>
      <c r="B11957" s="89" t="s">
        <v>89</v>
      </c>
      <c r="C11957" s="89" t="s">
        <v>47</v>
      </c>
      <c r="D11957" s="90">
        <v>44828</v>
      </c>
      <c r="AC11957" s="89">
        <v>653.03954499999998</v>
      </c>
      <c r="AI11957" s="89">
        <v>1087.521843</v>
      </c>
    </row>
    <row r="11958" spans="1:35" s="89" customFormat="1" x14ac:dyDescent="0.45">
      <c r="A11958" s="89" t="s">
        <v>88</v>
      </c>
      <c r="B11958" s="89" t="s">
        <v>89</v>
      </c>
      <c r="C11958" s="89" t="s">
        <v>47</v>
      </c>
      <c r="D11958" s="90">
        <v>44829</v>
      </c>
      <c r="AC11958" s="89">
        <v>653.03954499999998</v>
      </c>
      <c r="AI11958" s="89">
        <v>1087.521843</v>
      </c>
    </row>
    <row r="11959" spans="1:35" s="89" customFormat="1" x14ac:dyDescent="0.45">
      <c r="A11959" s="89" t="s">
        <v>88</v>
      </c>
      <c r="B11959" s="89" t="s">
        <v>89</v>
      </c>
      <c r="C11959" s="89" t="s">
        <v>47</v>
      </c>
      <c r="D11959" s="90">
        <v>44830</v>
      </c>
      <c r="AC11959" s="89">
        <v>653.03954499999998</v>
      </c>
      <c r="AI11959" s="89">
        <v>1087.521843</v>
      </c>
    </row>
    <row r="11960" spans="1:35" s="89" customFormat="1" x14ac:dyDescent="0.45">
      <c r="A11960" s="89" t="s">
        <v>88</v>
      </c>
      <c r="B11960" s="89" t="s">
        <v>89</v>
      </c>
      <c r="C11960" s="89" t="s">
        <v>47</v>
      </c>
      <c r="D11960" s="90">
        <v>44831</v>
      </c>
      <c r="AC11960" s="89">
        <v>653.03954499999998</v>
      </c>
      <c r="AI11960" s="89">
        <v>1087.521843</v>
      </c>
    </row>
    <row r="11961" spans="1:35" s="89" customFormat="1" x14ac:dyDescent="0.45">
      <c r="A11961" s="89" t="s">
        <v>88</v>
      </c>
      <c r="B11961" s="89" t="s">
        <v>89</v>
      </c>
      <c r="C11961" s="89" t="s">
        <v>47</v>
      </c>
      <c r="D11961" s="90">
        <v>44832</v>
      </c>
      <c r="AC11961" s="89">
        <v>653.03954499999998</v>
      </c>
      <c r="AI11961" s="89">
        <v>1087.521843</v>
      </c>
    </row>
    <row r="11962" spans="1:35" s="89" customFormat="1" x14ac:dyDescent="0.45">
      <c r="A11962" s="89" t="s">
        <v>88</v>
      </c>
      <c r="B11962" s="89" t="s">
        <v>89</v>
      </c>
      <c r="C11962" s="89" t="s">
        <v>47</v>
      </c>
      <c r="D11962" s="90">
        <v>44833</v>
      </c>
      <c r="AC11962" s="89">
        <v>653.03954499999998</v>
      </c>
      <c r="AI11962" s="89">
        <v>1087.521843</v>
      </c>
    </row>
    <row r="11963" spans="1:35" s="89" customFormat="1" x14ac:dyDescent="0.45">
      <c r="A11963" s="89" t="s">
        <v>88</v>
      </c>
      <c r="B11963" s="89" t="s">
        <v>89</v>
      </c>
      <c r="C11963" s="89" t="s">
        <v>47</v>
      </c>
      <c r="D11963" s="90">
        <v>44834</v>
      </c>
      <c r="AC11963" s="89">
        <v>653.03954499999998</v>
      </c>
      <c r="AI11963" s="89">
        <v>1087.521843</v>
      </c>
    </row>
    <row r="11964" spans="1:35" s="89" customFormat="1" x14ac:dyDescent="0.45">
      <c r="A11964" s="89" t="s">
        <v>88</v>
      </c>
      <c r="B11964" s="89" t="s">
        <v>89</v>
      </c>
      <c r="C11964" s="89" t="s">
        <v>47</v>
      </c>
      <c r="D11964" s="90">
        <v>44835</v>
      </c>
      <c r="AC11964" s="89">
        <v>565.06287699999996</v>
      </c>
      <c r="AI11964" s="89">
        <v>1087.521843</v>
      </c>
    </row>
    <row r="11965" spans="1:35" s="89" customFormat="1" x14ac:dyDescent="0.45">
      <c r="A11965" s="89" t="s">
        <v>88</v>
      </c>
      <c r="B11965" s="89" t="s">
        <v>89</v>
      </c>
      <c r="C11965" s="89" t="s">
        <v>47</v>
      </c>
      <c r="D11965" s="90">
        <v>44836</v>
      </c>
      <c r="AC11965" s="89">
        <v>565.06287699999996</v>
      </c>
      <c r="AI11965" s="89">
        <v>1087.521843</v>
      </c>
    </row>
    <row r="11966" spans="1:35" s="89" customFormat="1" x14ac:dyDescent="0.45">
      <c r="A11966" s="89" t="s">
        <v>88</v>
      </c>
      <c r="B11966" s="89" t="s">
        <v>89</v>
      </c>
      <c r="C11966" s="89" t="s">
        <v>47</v>
      </c>
      <c r="D11966" s="90">
        <v>44837</v>
      </c>
      <c r="AC11966" s="89">
        <v>565.06287699999996</v>
      </c>
      <c r="AI11966" s="89">
        <v>1087.521843</v>
      </c>
    </row>
    <row r="11967" spans="1:35" s="89" customFormat="1" x14ac:dyDescent="0.45">
      <c r="A11967" s="89" t="s">
        <v>88</v>
      </c>
      <c r="B11967" s="89" t="s">
        <v>89</v>
      </c>
      <c r="C11967" s="89" t="s">
        <v>47</v>
      </c>
      <c r="D11967" s="90">
        <v>44838</v>
      </c>
      <c r="AC11967" s="89">
        <v>565.06287699999996</v>
      </c>
      <c r="AI11967" s="89">
        <v>1087.521843</v>
      </c>
    </row>
    <row r="11968" spans="1:35" s="89" customFormat="1" x14ac:dyDescent="0.45">
      <c r="A11968" s="89" t="s">
        <v>88</v>
      </c>
      <c r="B11968" s="89" t="s">
        <v>89</v>
      </c>
      <c r="C11968" s="89" t="s">
        <v>47</v>
      </c>
      <c r="D11968" s="90">
        <v>44839</v>
      </c>
      <c r="AC11968" s="89">
        <v>565.06287699999996</v>
      </c>
      <c r="AI11968" s="89">
        <v>1087.521843</v>
      </c>
    </row>
    <row r="11969" spans="1:35" s="89" customFormat="1" x14ac:dyDescent="0.45">
      <c r="A11969" s="89" t="s">
        <v>88</v>
      </c>
      <c r="B11969" s="89" t="s">
        <v>89</v>
      </c>
      <c r="C11969" s="89" t="s">
        <v>47</v>
      </c>
      <c r="D11969" s="90">
        <v>44840</v>
      </c>
      <c r="AC11969" s="89">
        <v>565.06287699999996</v>
      </c>
      <c r="AI11969" s="89">
        <v>1087.521843</v>
      </c>
    </row>
    <row r="11970" spans="1:35" s="89" customFormat="1" x14ac:dyDescent="0.45">
      <c r="A11970" s="89" t="s">
        <v>88</v>
      </c>
      <c r="B11970" s="89" t="s">
        <v>89</v>
      </c>
      <c r="C11970" s="89" t="s">
        <v>47</v>
      </c>
      <c r="D11970" s="90">
        <v>44841</v>
      </c>
      <c r="AC11970" s="89">
        <v>565.06287699999996</v>
      </c>
      <c r="AI11970" s="89">
        <v>1087.521843</v>
      </c>
    </row>
    <row r="11971" spans="1:35" s="89" customFormat="1" x14ac:dyDescent="0.45">
      <c r="A11971" s="89" t="s">
        <v>88</v>
      </c>
      <c r="B11971" s="89" t="s">
        <v>89</v>
      </c>
      <c r="C11971" s="89" t="s">
        <v>47</v>
      </c>
      <c r="D11971" s="90">
        <v>44842</v>
      </c>
      <c r="AC11971" s="89">
        <v>565.06287699999996</v>
      </c>
      <c r="AI11971" s="89">
        <v>1087.521843</v>
      </c>
    </row>
    <row r="11972" spans="1:35" s="89" customFormat="1" x14ac:dyDescent="0.45">
      <c r="A11972" s="89" t="s">
        <v>88</v>
      </c>
      <c r="B11972" s="89" t="s">
        <v>89</v>
      </c>
      <c r="C11972" s="89" t="s">
        <v>47</v>
      </c>
      <c r="D11972" s="90">
        <v>44843</v>
      </c>
      <c r="AC11972" s="89">
        <v>565.06287699999996</v>
      </c>
      <c r="AI11972" s="89">
        <v>1087.521843</v>
      </c>
    </row>
    <row r="11973" spans="1:35" s="89" customFormat="1" x14ac:dyDescent="0.45">
      <c r="A11973" s="89" t="s">
        <v>88</v>
      </c>
      <c r="B11973" s="89" t="s">
        <v>89</v>
      </c>
      <c r="C11973" s="89" t="s">
        <v>47</v>
      </c>
      <c r="D11973" s="90">
        <v>44844</v>
      </c>
      <c r="AC11973" s="89">
        <v>565.06287699999996</v>
      </c>
      <c r="AI11973" s="89">
        <v>1087.521843</v>
      </c>
    </row>
    <row r="11974" spans="1:35" s="89" customFormat="1" x14ac:dyDescent="0.45">
      <c r="A11974" s="89" t="s">
        <v>88</v>
      </c>
      <c r="B11974" s="89" t="s">
        <v>89</v>
      </c>
      <c r="C11974" s="89" t="s">
        <v>47</v>
      </c>
      <c r="D11974" s="90">
        <v>44845</v>
      </c>
      <c r="AC11974" s="89">
        <v>565.06287699999996</v>
      </c>
      <c r="AI11974" s="89">
        <v>1087.521843</v>
      </c>
    </row>
    <row r="11975" spans="1:35" s="89" customFormat="1" x14ac:dyDescent="0.45">
      <c r="A11975" s="89" t="s">
        <v>88</v>
      </c>
      <c r="B11975" s="89" t="s">
        <v>89</v>
      </c>
      <c r="C11975" s="89" t="s">
        <v>47</v>
      </c>
      <c r="D11975" s="90">
        <v>44846</v>
      </c>
      <c r="AC11975" s="89">
        <v>565.06287699999996</v>
      </c>
      <c r="AI11975" s="89">
        <v>1087.521843</v>
      </c>
    </row>
    <row r="11976" spans="1:35" s="89" customFormat="1" x14ac:dyDescent="0.45">
      <c r="A11976" s="89" t="s">
        <v>88</v>
      </c>
      <c r="B11976" s="89" t="s">
        <v>89</v>
      </c>
      <c r="C11976" s="89" t="s">
        <v>47</v>
      </c>
      <c r="D11976" s="90">
        <v>44847</v>
      </c>
      <c r="AC11976" s="89">
        <v>565.06287699999996</v>
      </c>
      <c r="AI11976" s="89">
        <v>1087.521843</v>
      </c>
    </row>
    <row r="11977" spans="1:35" s="89" customFormat="1" x14ac:dyDescent="0.45">
      <c r="A11977" s="89" t="s">
        <v>88</v>
      </c>
      <c r="B11977" s="89" t="s">
        <v>89</v>
      </c>
      <c r="C11977" s="89" t="s">
        <v>47</v>
      </c>
      <c r="D11977" s="90">
        <v>44848</v>
      </c>
      <c r="AC11977" s="89">
        <v>565.06287699999996</v>
      </c>
      <c r="AI11977" s="89">
        <v>1087.521843</v>
      </c>
    </row>
    <row r="11978" spans="1:35" s="89" customFormat="1" x14ac:dyDescent="0.45">
      <c r="A11978" s="89" t="s">
        <v>88</v>
      </c>
      <c r="B11978" s="89" t="s">
        <v>89</v>
      </c>
      <c r="C11978" s="89" t="s">
        <v>47</v>
      </c>
      <c r="D11978" s="90">
        <v>44849</v>
      </c>
      <c r="AC11978" s="89">
        <v>565.06287699999996</v>
      </c>
      <c r="AI11978" s="89">
        <v>1087.521843</v>
      </c>
    </row>
    <row r="11979" spans="1:35" s="89" customFormat="1" x14ac:dyDescent="0.45">
      <c r="A11979" s="89" t="s">
        <v>88</v>
      </c>
      <c r="B11979" s="89" t="s">
        <v>89</v>
      </c>
      <c r="C11979" s="89" t="s">
        <v>47</v>
      </c>
      <c r="D11979" s="90">
        <v>44850</v>
      </c>
      <c r="AC11979" s="89">
        <v>565.06287699999996</v>
      </c>
      <c r="AI11979" s="89">
        <v>1087.521843</v>
      </c>
    </row>
    <row r="11980" spans="1:35" s="89" customFormat="1" x14ac:dyDescent="0.45">
      <c r="A11980" s="89" t="s">
        <v>88</v>
      </c>
      <c r="B11980" s="89" t="s">
        <v>89</v>
      </c>
      <c r="C11980" s="89" t="s">
        <v>47</v>
      </c>
      <c r="D11980" s="90">
        <v>44851</v>
      </c>
      <c r="AC11980" s="89">
        <v>565.06287699999996</v>
      </c>
      <c r="AI11980" s="89">
        <v>1087.521843</v>
      </c>
    </row>
    <row r="11981" spans="1:35" s="89" customFormat="1" x14ac:dyDescent="0.45">
      <c r="A11981" s="89" t="s">
        <v>88</v>
      </c>
      <c r="B11981" s="89" t="s">
        <v>89</v>
      </c>
      <c r="C11981" s="89" t="s">
        <v>47</v>
      </c>
      <c r="D11981" s="90">
        <v>44852</v>
      </c>
      <c r="AC11981" s="89">
        <v>565.06287699999996</v>
      </c>
      <c r="AI11981" s="89">
        <v>1087.521843</v>
      </c>
    </row>
    <row r="11982" spans="1:35" s="89" customFormat="1" x14ac:dyDescent="0.45">
      <c r="A11982" s="89" t="s">
        <v>88</v>
      </c>
      <c r="B11982" s="89" t="s">
        <v>89</v>
      </c>
      <c r="C11982" s="89" t="s">
        <v>47</v>
      </c>
      <c r="D11982" s="90">
        <v>44853</v>
      </c>
      <c r="AC11982" s="89">
        <v>565.06287699999996</v>
      </c>
      <c r="AI11982" s="89">
        <v>1087.521843</v>
      </c>
    </row>
    <row r="11983" spans="1:35" s="89" customFormat="1" x14ac:dyDescent="0.45">
      <c r="A11983" s="89" t="s">
        <v>88</v>
      </c>
      <c r="B11983" s="89" t="s">
        <v>89</v>
      </c>
      <c r="C11983" s="89" t="s">
        <v>47</v>
      </c>
      <c r="D11983" s="90">
        <v>44854</v>
      </c>
      <c r="AC11983" s="89">
        <v>565.06287699999996</v>
      </c>
      <c r="AI11983" s="89">
        <v>1087.521843</v>
      </c>
    </row>
    <row r="11984" spans="1:35" s="89" customFormat="1" x14ac:dyDescent="0.45">
      <c r="A11984" s="89" t="s">
        <v>88</v>
      </c>
      <c r="B11984" s="89" t="s">
        <v>89</v>
      </c>
      <c r="C11984" s="89" t="s">
        <v>47</v>
      </c>
      <c r="D11984" s="90">
        <v>44855</v>
      </c>
      <c r="AC11984" s="89">
        <v>565.06287699999996</v>
      </c>
      <c r="AI11984" s="89">
        <v>1087.521843</v>
      </c>
    </row>
    <row r="11985" spans="1:35" s="89" customFormat="1" x14ac:dyDescent="0.45">
      <c r="A11985" s="89" t="s">
        <v>88</v>
      </c>
      <c r="B11985" s="89" t="s">
        <v>89</v>
      </c>
      <c r="C11985" s="89" t="s">
        <v>47</v>
      </c>
      <c r="D11985" s="90">
        <v>44856</v>
      </c>
      <c r="AC11985" s="89">
        <v>565.06287699999996</v>
      </c>
      <c r="AI11985" s="89">
        <v>1087.521843</v>
      </c>
    </row>
    <row r="11986" spans="1:35" s="89" customFormat="1" x14ac:dyDescent="0.45">
      <c r="A11986" s="89" t="s">
        <v>88</v>
      </c>
      <c r="B11986" s="89" t="s">
        <v>89</v>
      </c>
      <c r="C11986" s="89" t="s">
        <v>47</v>
      </c>
      <c r="D11986" s="90">
        <v>44857</v>
      </c>
      <c r="AC11986" s="89">
        <v>565.06287699999996</v>
      </c>
      <c r="AI11986" s="89">
        <v>1087.521843</v>
      </c>
    </row>
    <row r="11987" spans="1:35" s="89" customFormat="1" x14ac:dyDescent="0.45">
      <c r="A11987" s="89" t="s">
        <v>88</v>
      </c>
      <c r="B11987" s="89" t="s">
        <v>89</v>
      </c>
      <c r="C11987" s="89" t="s">
        <v>47</v>
      </c>
      <c r="D11987" s="90">
        <v>44858</v>
      </c>
      <c r="AC11987" s="89">
        <v>565.06287699999996</v>
      </c>
      <c r="AI11987" s="89">
        <v>1087.521843</v>
      </c>
    </row>
    <row r="11988" spans="1:35" s="89" customFormat="1" x14ac:dyDescent="0.45">
      <c r="A11988" s="89" t="s">
        <v>88</v>
      </c>
      <c r="B11988" s="89" t="s">
        <v>89</v>
      </c>
      <c r="C11988" s="89" t="s">
        <v>47</v>
      </c>
      <c r="D11988" s="90">
        <v>44859</v>
      </c>
      <c r="AC11988" s="89">
        <v>565.06287699999996</v>
      </c>
      <c r="AI11988" s="89">
        <v>1087.521843</v>
      </c>
    </row>
    <row r="11989" spans="1:35" s="89" customFormat="1" x14ac:dyDescent="0.45">
      <c r="A11989" s="89" t="s">
        <v>88</v>
      </c>
      <c r="B11989" s="89" t="s">
        <v>89</v>
      </c>
      <c r="C11989" s="89" t="s">
        <v>47</v>
      </c>
      <c r="D11989" s="90">
        <v>44860</v>
      </c>
      <c r="AC11989" s="89">
        <v>565.06287699999996</v>
      </c>
      <c r="AI11989" s="89">
        <v>1087.521843</v>
      </c>
    </row>
    <row r="11990" spans="1:35" s="89" customFormat="1" x14ac:dyDescent="0.45">
      <c r="A11990" s="89" t="s">
        <v>88</v>
      </c>
      <c r="B11990" s="89" t="s">
        <v>89</v>
      </c>
      <c r="C11990" s="89" t="s">
        <v>47</v>
      </c>
      <c r="D11990" s="90">
        <v>44861</v>
      </c>
      <c r="AC11990" s="89">
        <v>565.06287699999996</v>
      </c>
      <c r="AI11990" s="89">
        <v>1087.521843</v>
      </c>
    </row>
    <row r="11991" spans="1:35" s="89" customFormat="1" x14ac:dyDescent="0.45">
      <c r="A11991" s="89" t="s">
        <v>88</v>
      </c>
      <c r="B11991" s="89" t="s">
        <v>89</v>
      </c>
      <c r="C11991" s="89" t="s">
        <v>47</v>
      </c>
      <c r="D11991" s="90">
        <v>44862</v>
      </c>
      <c r="AC11991" s="89">
        <v>565.06287699999996</v>
      </c>
      <c r="AI11991" s="89">
        <v>1087.521843</v>
      </c>
    </row>
    <row r="11992" spans="1:35" s="89" customFormat="1" x14ac:dyDescent="0.45">
      <c r="A11992" s="89" t="s">
        <v>88</v>
      </c>
      <c r="B11992" s="89" t="s">
        <v>89</v>
      </c>
      <c r="C11992" s="89" t="s">
        <v>47</v>
      </c>
      <c r="D11992" s="90">
        <v>44863</v>
      </c>
      <c r="AC11992" s="89">
        <v>588.60716349999996</v>
      </c>
      <c r="AI11992" s="89">
        <v>1132.835253</v>
      </c>
    </row>
    <row r="11993" spans="1:35" s="89" customFormat="1" x14ac:dyDescent="0.45">
      <c r="A11993" s="89" t="s">
        <v>88</v>
      </c>
      <c r="B11993" s="89" t="s">
        <v>89</v>
      </c>
      <c r="C11993" s="89" t="s">
        <v>47</v>
      </c>
      <c r="D11993" s="90">
        <v>44864</v>
      </c>
      <c r="AC11993" s="89">
        <v>565.06287699999996</v>
      </c>
      <c r="AI11993" s="89">
        <v>1087.521843</v>
      </c>
    </row>
    <row r="11994" spans="1:35" s="89" customFormat="1" x14ac:dyDescent="0.45">
      <c r="A11994" s="89" t="s">
        <v>88</v>
      </c>
      <c r="B11994" s="89" t="s">
        <v>89</v>
      </c>
      <c r="C11994" s="89" t="s">
        <v>47</v>
      </c>
      <c r="D11994" s="90">
        <v>44865</v>
      </c>
      <c r="AC11994" s="89">
        <v>565.06287699999996</v>
      </c>
      <c r="AI11994" s="89">
        <v>1087.521843</v>
      </c>
    </row>
    <row r="11995" spans="1:35" s="89" customFormat="1" x14ac:dyDescent="0.45">
      <c r="A11995" s="89" t="s">
        <v>88</v>
      </c>
      <c r="B11995" s="89" t="s">
        <v>89</v>
      </c>
      <c r="C11995" s="89" t="s">
        <v>47</v>
      </c>
      <c r="D11995" s="90">
        <v>44866</v>
      </c>
      <c r="AC11995" s="89">
        <v>565.06287699999996</v>
      </c>
      <c r="AI11995" s="89">
        <v>1087.521843</v>
      </c>
    </row>
    <row r="11996" spans="1:35" s="89" customFormat="1" x14ac:dyDescent="0.45">
      <c r="A11996" s="89" t="s">
        <v>88</v>
      </c>
      <c r="B11996" s="89" t="s">
        <v>89</v>
      </c>
      <c r="C11996" s="89" t="s">
        <v>47</v>
      </c>
      <c r="D11996" s="90">
        <v>44867</v>
      </c>
      <c r="AC11996" s="89">
        <v>565.06287699999996</v>
      </c>
      <c r="AI11996" s="89">
        <v>1087.521843</v>
      </c>
    </row>
    <row r="11997" spans="1:35" s="89" customFormat="1" x14ac:dyDescent="0.45">
      <c r="A11997" s="89" t="s">
        <v>88</v>
      </c>
      <c r="B11997" s="89" t="s">
        <v>89</v>
      </c>
      <c r="C11997" s="89" t="s">
        <v>47</v>
      </c>
      <c r="D11997" s="90">
        <v>44868</v>
      </c>
      <c r="AC11997" s="89">
        <v>565.06287699999996</v>
      </c>
      <c r="AI11997" s="89">
        <v>1087.521843</v>
      </c>
    </row>
    <row r="11998" spans="1:35" s="89" customFormat="1" x14ac:dyDescent="0.45">
      <c r="A11998" s="89" t="s">
        <v>88</v>
      </c>
      <c r="B11998" s="89" t="s">
        <v>89</v>
      </c>
      <c r="C11998" s="89" t="s">
        <v>47</v>
      </c>
      <c r="D11998" s="90">
        <v>44869</v>
      </c>
      <c r="AC11998" s="89">
        <v>565.06287699999996</v>
      </c>
      <c r="AI11998" s="89">
        <v>1087.521843</v>
      </c>
    </row>
    <row r="11999" spans="1:35" s="89" customFormat="1" x14ac:dyDescent="0.45">
      <c r="A11999" s="89" t="s">
        <v>88</v>
      </c>
      <c r="B11999" s="89" t="s">
        <v>89</v>
      </c>
      <c r="C11999" s="89" t="s">
        <v>47</v>
      </c>
      <c r="D11999" s="90">
        <v>44870</v>
      </c>
      <c r="AC11999" s="89">
        <v>565.06287699999996</v>
      </c>
      <c r="AI11999" s="89">
        <v>1087.521843</v>
      </c>
    </row>
    <row r="12000" spans="1:35" s="89" customFormat="1" x14ac:dyDescent="0.45">
      <c r="A12000" s="89" t="s">
        <v>88</v>
      </c>
      <c r="B12000" s="89" t="s">
        <v>89</v>
      </c>
      <c r="C12000" s="89" t="s">
        <v>47</v>
      </c>
      <c r="D12000" s="90">
        <v>44871</v>
      </c>
      <c r="AC12000" s="89">
        <v>565.06287699999996</v>
      </c>
      <c r="AI12000" s="89">
        <v>1087.521843</v>
      </c>
    </row>
    <row r="12001" spans="1:35" s="89" customFormat="1" x14ac:dyDescent="0.45">
      <c r="A12001" s="89" t="s">
        <v>88</v>
      </c>
      <c r="B12001" s="89" t="s">
        <v>89</v>
      </c>
      <c r="C12001" s="89" t="s">
        <v>47</v>
      </c>
      <c r="D12001" s="90">
        <v>44872</v>
      </c>
      <c r="AC12001" s="89">
        <v>565.06287699999996</v>
      </c>
      <c r="AI12001" s="89">
        <v>1087.521843</v>
      </c>
    </row>
    <row r="12002" spans="1:35" s="89" customFormat="1" x14ac:dyDescent="0.45">
      <c r="A12002" s="89" t="s">
        <v>88</v>
      </c>
      <c r="B12002" s="89" t="s">
        <v>89</v>
      </c>
      <c r="C12002" s="89" t="s">
        <v>47</v>
      </c>
      <c r="D12002" s="90">
        <v>44873</v>
      </c>
      <c r="AC12002" s="89">
        <v>565.06287699999996</v>
      </c>
      <c r="AI12002" s="89">
        <v>1087.521843</v>
      </c>
    </row>
    <row r="12003" spans="1:35" s="89" customFormat="1" x14ac:dyDescent="0.45">
      <c r="A12003" s="89" t="s">
        <v>88</v>
      </c>
      <c r="B12003" s="89" t="s">
        <v>89</v>
      </c>
      <c r="C12003" s="89" t="s">
        <v>47</v>
      </c>
      <c r="D12003" s="90">
        <v>44874</v>
      </c>
      <c r="AC12003" s="89">
        <v>565.06287699999996</v>
      </c>
      <c r="AI12003" s="89">
        <v>1087.521843</v>
      </c>
    </row>
    <row r="12004" spans="1:35" s="89" customFormat="1" x14ac:dyDescent="0.45">
      <c r="A12004" s="89" t="s">
        <v>88</v>
      </c>
      <c r="B12004" s="89" t="s">
        <v>89</v>
      </c>
      <c r="C12004" s="89" t="s">
        <v>47</v>
      </c>
      <c r="D12004" s="90">
        <v>44875</v>
      </c>
      <c r="AC12004" s="89">
        <v>565.06287699999996</v>
      </c>
      <c r="AI12004" s="89">
        <v>1087.521843</v>
      </c>
    </row>
    <row r="12005" spans="1:35" s="89" customFormat="1" x14ac:dyDescent="0.45">
      <c r="A12005" s="89" t="s">
        <v>88</v>
      </c>
      <c r="B12005" s="89" t="s">
        <v>89</v>
      </c>
      <c r="C12005" s="89" t="s">
        <v>47</v>
      </c>
      <c r="D12005" s="90">
        <v>44876</v>
      </c>
      <c r="AC12005" s="89">
        <v>565.06287699999996</v>
      </c>
      <c r="AI12005" s="89">
        <v>1087.521843</v>
      </c>
    </row>
    <row r="12006" spans="1:35" s="89" customFormat="1" x14ac:dyDescent="0.45">
      <c r="A12006" s="89" t="s">
        <v>88</v>
      </c>
      <c r="B12006" s="89" t="s">
        <v>89</v>
      </c>
      <c r="C12006" s="89" t="s">
        <v>47</v>
      </c>
      <c r="D12006" s="90">
        <v>44877</v>
      </c>
      <c r="AC12006" s="89">
        <v>565.06287699999996</v>
      </c>
      <c r="AI12006" s="89">
        <v>1087.521843</v>
      </c>
    </row>
    <row r="12007" spans="1:35" s="89" customFormat="1" x14ac:dyDescent="0.45">
      <c r="A12007" s="89" t="s">
        <v>88</v>
      </c>
      <c r="B12007" s="89" t="s">
        <v>89</v>
      </c>
      <c r="C12007" s="89" t="s">
        <v>47</v>
      </c>
      <c r="D12007" s="90">
        <v>44878</v>
      </c>
      <c r="AC12007" s="89">
        <v>565.06287699999996</v>
      </c>
      <c r="AI12007" s="89">
        <v>1087.521843</v>
      </c>
    </row>
    <row r="12008" spans="1:35" s="89" customFormat="1" x14ac:dyDescent="0.45">
      <c r="A12008" s="89" t="s">
        <v>88</v>
      </c>
      <c r="B12008" s="89" t="s">
        <v>89</v>
      </c>
      <c r="C12008" s="89" t="s">
        <v>47</v>
      </c>
      <c r="D12008" s="90">
        <v>44879</v>
      </c>
      <c r="AC12008" s="89">
        <v>565.06287699999996</v>
      </c>
      <c r="AI12008" s="89">
        <v>1087.521843</v>
      </c>
    </row>
    <row r="12009" spans="1:35" s="89" customFormat="1" x14ac:dyDescent="0.45">
      <c r="A12009" s="89" t="s">
        <v>88</v>
      </c>
      <c r="B12009" s="89" t="s">
        <v>89</v>
      </c>
      <c r="C12009" s="89" t="s">
        <v>47</v>
      </c>
      <c r="D12009" s="90">
        <v>44880</v>
      </c>
      <c r="AC12009" s="89">
        <v>565.06287699999996</v>
      </c>
      <c r="AI12009" s="89">
        <v>1087.521843</v>
      </c>
    </row>
    <row r="12010" spans="1:35" s="89" customFormat="1" x14ac:dyDescent="0.45">
      <c r="A12010" s="89" t="s">
        <v>88</v>
      </c>
      <c r="B12010" s="89" t="s">
        <v>89</v>
      </c>
      <c r="C12010" s="89" t="s">
        <v>47</v>
      </c>
      <c r="D12010" s="90">
        <v>44881</v>
      </c>
      <c r="AC12010" s="89">
        <v>565.06287699999996</v>
      </c>
      <c r="AI12010" s="89">
        <v>1087.521843</v>
      </c>
    </row>
    <row r="12011" spans="1:35" s="89" customFormat="1" x14ac:dyDescent="0.45">
      <c r="A12011" s="89" t="s">
        <v>88</v>
      </c>
      <c r="B12011" s="89" t="s">
        <v>89</v>
      </c>
      <c r="C12011" s="89" t="s">
        <v>47</v>
      </c>
      <c r="D12011" s="90">
        <v>44882</v>
      </c>
      <c r="AC12011" s="89">
        <v>565.06287699999996</v>
      </c>
      <c r="AI12011" s="89">
        <v>1087.521843</v>
      </c>
    </row>
    <row r="12012" spans="1:35" s="89" customFormat="1" x14ac:dyDescent="0.45">
      <c r="A12012" s="89" t="s">
        <v>88</v>
      </c>
      <c r="B12012" s="89" t="s">
        <v>89</v>
      </c>
      <c r="C12012" s="89" t="s">
        <v>47</v>
      </c>
      <c r="D12012" s="90">
        <v>44883</v>
      </c>
      <c r="AC12012" s="89">
        <v>565.06287699999996</v>
      </c>
      <c r="AI12012" s="89">
        <v>1087.521843</v>
      </c>
    </row>
    <row r="12013" spans="1:35" s="89" customFormat="1" x14ac:dyDescent="0.45">
      <c r="A12013" s="89" t="s">
        <v>88</v>
      </c>
      <c r="B12013" s="89" t="s">
        <v>89</v>
      </c>
      <c r="C12013" s="89" t="s">
        <v>47</v>
      </c>
      <c r="D12013" s="90">
        <v>44884</v>
      </c>
      <c r="AC12013" s="89">
        <v>565.06287699999996</v>
      </c>
      <c r="AI12013" s="89">
        <v>1087.521843</v>
      </c>
    </row>
    <row r="12014" spans="1:35" s="89" customFormat="1" x14ac:dyDescent="0.45">
      <c r="A12014" s="89" t="s">
        <v>88</v>
      </c>
      <c r="B12014" s="89" t="s">
        <v>89</v>
      </c>
      <c r="C12014" s="89" t="s">
        <v>47</v>
      </c>
      <c r="D12014" s="90">
        <v>44885</v>
      </c>
      <c r="AC12014" s="89">
        <v>565.06287699999996</v>
      </c>
      <c r="AI12014" s="89">
        <v>1087.521843</v>
      </c>
    </row>
    <row r="12015" spans="1:35" s="89" customFormat="1" x14ac:dyDescent="0.45">
      <c r="A12015" s="89" t="s">
        <v>88</v>
      </c>
      <c r="B12015" s="89" t="s">
        <v>89</v>
      </c>
      <c r="C12015" s="89" t="s">
        <v>47</v>
      </c>
      <c r="D12015" s="90">
        <v>44886</v>
      </c>
      <c r="AC12015" s="89">
        <v>565.06287699999996</v>
      </c>
      <c r="AI12015" s="89">
        <v>1087.521843</v>
      </c>
    </row>
    <row r="12016" spans="1:35" s="89" customFormat="1" x14ac:dyDescent="0.45">
      <c r="A12016" s="89" t="s">
        <v>88</v>
      </c>
      <c r="B12016" s="89" t="s">
        <v>89</v>
      </c>
      <c r="C12016" s="89" t="s">
        <v>47</v>
      </c>
      <c r="D12016" s="90">
        <v>44887</v>
      </c>
      <c r="AC12016" s="89">
        <v>565.06287699999996</v>
      </c>
      <c r="AI12016" s="89">
        <v>1087.521843</v>
      </c>
    </row>
    <row r="12017" spans="1:35" s="89" customFormat="1" x14ac:dyDescent="0.45">
      <c r="A12017" s="89" t="s">
        <v>88</v>
      </c>
      <c r="B12017" s="89" t="s">
        <v>89</v>
      </c>
      <c r="C12017" s="89" t="s">
        <v>47</v>
      </c>
      <c r="D12017" s="90">
        <v>44888</v>
      </c>
      <c r="AC12017" s="89">
        <v>565.06287699999996</v>
      </c>
      <c r="AI12017" s="89">
        <v>1087.521843</v>
      </c>
    </row>
    <row r="12018" spans="1:35" s="89" customFormat="1" x14ac:dyDescent="0.45">
      <c r="A12018" s="89" t="s">
        <v>88</v>
      </c>
      <c r="B12018" s="89" t="s">
        <v>89</v>
      </c>
      <c r="C12018" s="89" t="s">
        <v>47</v>
      </c>
      <c r="D12018" s="90">
        <v>44889</v>
      </c>
      <c r="AC12018" s="89">
        <v>565.06287699999996</v>
      </c>
      <c r="AI12018" s="89">
        <v>1087.521843</v>
      </c>
    </row>
    <row r="12019" spans="1:35" s="89" customFormat="1" x14ac:dyDescent="0.45">
      <c r="A12019" s="89" t="s">
        <v>88</v>
      </c>
      <c r="B12019" s="89" t="s">
        <v>89</v>
      </c>
      <c r="C12019" s="89" t="s">
        <v>47</v>
      </c>
      <c r="D12019" s="90">
        <v>44890</v>
      </c>
      <c r="AC12019" s="89">
        <v>565.06287699999996</v>
      </c>
      <c r="AI12019" s="89">
        <v>1087.521843</v>
      </c>
    </row>
    <row r="12020" spans="1:35" s="89" customFormat="1" x14ac:dyDescent="0.45">
      <c r="A12020" s="89" t="s">
        <v>88</v>
      </c>
      <c r="B12020" s="89" t="s">
        <v>89</v>
      </c>
      <c r="C12020" s="89" t="s">
        <v>47</v>
      </c>
      <c r="D12020" s="90">
        <v>44891</v>
      </c>
      <c r="AC12020" s="89">
        <v>565.06287699999996</v>
      </c>
      <c r="AI12020" s="89">
        <v>1087.521843</v>
      </c>
    </row>
    <row r="12021" spans="1:35" s="89" customFormat="1" x14ac:dyDescent="0.45">
      <c r="A12021" s="89" t="s">
        <v>88</v>
      </c>
      <c r="B12021" s="89" t="s">
        <v>89</v>
      </c>
      <c r="C12021" s="89" t="s">
        <v>47</v>
      </c>
      <c r="D12021" s="90">
        <v>44892</v>
      </c>
      <c r="AC12021" s="89">
        <v>565.06287699999996</v>
      </c>
      <c r="AI12021" s="89">
        <v>1087.521843</v>
      </c>
    </row>
    <row r="12022" spans="1:35" s="89" customFormat="1" x14ac:dyDescent="0.45">
      <c r="A12022" s="89" t="s">
        <v>88</v>
      </c>
      <c r="B12022" s="89" t="s">
        <v>89</v>
      </c>
      <c r="C12022" s="89" t="s">
        <v>47</v>
      </c>
      <c r="D12022" s="90">
        <v>44893</v>
      </c>
      <c r="AC12022" s="89">
        <v>565.06287699999996</v>
      </c>
      <c r="AI12022" s="89">
        <v>1087.521843</v>
      </c>
    </row>
    <row r="12023" spans="1:35" s="89" customFormat="1" x14ac:dyDescent="0.45">
      <c r="A12023" s="89" t="s">
        <v>88</v>
      </c>
      <c r="B12023" s="89" t="s">
        <v>89</v>
      </c>
      <c r="C12023" s="89" t="s">
        <v>47</v>
      </c>
      <c r="D12023" s="90">
        <v>44894</v>
      </c>
      <c r="AC12023" s="89">
        <v>565.06287699999996</v>
      </c>
      <c r="AI12023" s="89">
        <v>1087.521843</v>
      </c>
    </row>
    <row r="12024" spans="1:35" s="89" customFormat="1" x14ac:dyDescent="0.45">
      <c r="A12024" s="89" t="s">
        <v>88</v>
      </c>
      <c r="B12024" s="89" t="s">
        <v>89</v>
      </c>
      <c r="C12024" s="89" t="s">
        <v>47</v>
      </c>
      <c r="D12024" s="90">
        <v>44895</v>
      </c>
      <c r="AC12024" s="89">
        <v>565.06287699999996</v>
      </c>
      <c r="AI12024" s="89">
        <v>1087.521843</v>
      </c>
    </row>
    <row r="12025" spans="1:35" s="89" customFormat="1" x14ac:dyDescent="0.45">
      <c r="A12025" s="89" t="s">
        <v>88</v>
      </c>
      <c r="B12025" s="89" t="s">
        <v>89</v>
      </c>
      <c r="C12025" s="89" t="s">
        <v>47</v>
      </c>
      <c r="D12025" s="90">
        <v>44896</v>
      </c>
      <c r="AC12025" s="89">
        <v>565.06287699999996</v>
      </c>
      <c r="AI12025" s="89">
        <v>1087.521843</v>
      </c>
    </row>
    <row r="12026" spans="1:35" s="89" customFormat="1" x14ac:dyDescent="0.45">
      <c r="A12026" s="89" t="s">
        <v>88</v>
      </c>
      <c r="B12026" s="89" t="s">
        <v>89</v>
      </c>
      <c r="C12026" s="89" t="s">
        <v>47</v>
      </c>
      <c r="D12026" s="90">
        <v>44897</v>
      </c>
      <c r="AC12026" s="89">
        <v>565.06287699999996</v>
      </c>
      <c r="AI12026" s="89">
        <v>1087.521843</v>
      </c>
    </row>
    <row r="12027" spans="1:35" s="89" customFormat="1" x14ac:dyDescent="0.45">
      <c r="A12027" s="89" t="s">
        <v>88</v>
      </c>
      <c r="B12027" s="89" t="s">
        <v>89</v>
      </c>
      <c r="C12027" s="89" t="s">
        <v>47</v>
      </c>
      <c r="D12027" s="90">
        <v>44898</v>
      </c>
      <c r="AC12027" s="89">
        <v>565.06287699999996</v>
      </c>
      <c r="AI12027" s="89">
        <v>1087.521843</v>
      </c>
    </row>
    <row r="12028" spans="1:35" s="89" customFormat="1" x14ac:dyDescent="0.45">
      <c r="A12028" s="89" t="s">
        <v>88</v>
      </c>
      <c r="B12028" s="89" t="s">
        <v>89</v>
      </c>
      <c r="C12028" s="89" t="s">
        <v>47</v>
      </c>
      <c r="D12028" s="90">
        <v>44899</v>
      </c>
      <c r="AC12028" s="89">
        <v>565.06287699999996</v>
      </c>
      <c r="AI12028" s="89">
        <v>1087.521843</v>
      </c>
    </row>
    <row r="12029" spans="1:35" s="89" customFormat="1" x14ac:dyDescent="0.45">
      <c r="A12029" s="89" t="s">
        <v>88</v>
      </c>
      <c r="B12029" s="89" t="s">
        <v>89</v>
      </c>
      <c r="C12029" s="89" t="s">
        <v>47</v>
      </c>
      <c r="D12029" s="90">
        <v>44900</v>
      </c>
      <c r="AC12029" s="89">
        <v>565.06287699999996</v>
      </c>
      <c r="AI12029" s="89">
        <v>1087.521843</v>
      </c>
    </row>
    <row r="12030" spans="1:35" s="89" customFormat="1" x14ac:dyDescent="0.45">
      <c r="A12030" s="89" t="s">
        <v>88</v>
      </c>
      <c r="B12030" s="89" t="s">
        <v>89</v>
      </c>
      <c r="C12030" s="89" t="s">
        <v>47</v>
      </c>
      <c r="D12030" s="90">
        <v>44901</v>
      </c>
      <c r="AC12030" s="89">
        <v>565.06287699999996</v>
      </c>
      <c r="AI12030" s="89">
        <v>1087.521843</v>
      </c>
    </row>
    <row r="12031" spans="1:35" s="89" customFormat="1" x14ac:dyDescent="0.45">
      <c r="A12031" s="89" t="s">
        <v>88</v>
      </c>
      <c r="B12031" s="89" t="s">
        <v>89</v>
      </c>
      <c r="C12031" s="89" t="s">
        <v>47</v>
      </c>
      <c r="D12031" s="90">
        <v>44902</v>
      </c>
      <c r="AC12031" s="89">
        <v>565.06287699999996</v>
      </c>
      <c r="AI12031" s="89">
        <v>1087.521843</v>
      </c>
    </row>
    <row r="12032" spans="1:35" s="89" customFormat="1" x14ac:dyDescent="0.45">
      <c r="A12032" s="89" t="s">
        <v>88</v>
      </c>
      <c r="B12032" s="89" t="s">
        <v>89</v>
      </c>
      <c r="C12032" s="89" t="s">
        <v>47</v>
      </c>
      <c r="D12032" s="90">
        <v>44903</v>
      </c>
      <c r="AC12032" s="89">
        <v>565.06287699999996</v>
      </c>
      <c r="AI12032" s="89">
        <v>1087.521843</v>
      </c>
    </row>
    <row r="12033" spans="1:35" s="89" customFormat="1" x14ac:dyDescent="0.45">
      <c r="A12033" s="89" t="s">
        <v>88</v>
      </c>
      <c r="B12033" s="89" t="s">
        <v>89</v>
      </c>
      <c r="C12033" s="89" t="s">
        <v>47</v>
      </c>
      <c r="D12033" s="90">
        <v>44904</v>
      </c>
      <c r="AC12033" s="89">
        <v>565.06287699999996</v>
      </c>
      <c r="AI12033" s="89">
        <v>1087.521843</v>
      </c>
    </row>
    <row r="12034" spans="1:35" s="89" customFormat="1" x14ac:dyDescent="0.45">
      <c r="A12034" s="89" t="s">
        <v>88</v>
      </c>
      <c r="B12034" s="89" t="s">
        <v>89</v>
      </c>
      <c r="C12034" s="89" t="s">
        <v>47</v>
      </c>
      <c r="D12034" s="90">
        <v>44905</v>
      </c>
      <c r="AC12034" s="89">
        <v>565.06287699999996</v>
      </c>
      <c r="AI12034" s="89">
        <v>1087.521843</v>
      </c>
    </row>
    <row r="12035" spans="1:35" s="89" customFormat="1" x14ac:dyDescent="0.45">
      <c r="A12035" s="89" t="s">
        <v>88</v>
      </c>
      <c r="B12035" s="89" t="s">
        <v>89</v>
      </c>
      <c r="C12035" s="89" t="s">
        <v>47</v>
      </c>
      <c r="D12035" s="90">
        <v>44906</v>
      </c>
      <c r="AC12035" s="89">
        <v>565.06287699999996</v>
      </c>
      <c r="AI12035" s="89">
        <v>1087.521843</v>
      </c>
    </row>
    <row r="12036" spans="1:35" s="89" customFormat="1" x14ac:dyDescent="0.45">
      <c r="A12036" s="89" t="s">
        <v>88</v>
      </c>
      <c r="B12036" s="89" t="s">
        <v>89</v>
      </c>
      <c r="C12036" s="89" t="s">
        <v>47</v>
      </c>
      <c r="D12036" s="90">
        <v>44907</v>
      </c>
      <c r="AC12036" s="89">
        <v>565.06287699999996</v>
      </c>
      <c r="AI12036" s="89">
        <v>1087.521843</v>
      </c>
    </row>
    <row r="12037" spans="1:35" s="89" customFormat="1" x14ac:dyDescent="0.45">
      <c r="A12037" s="89" t="s">
        <v>88</v>
      </c>
      <c r="B12037" s="89" t="s">
        <v>89</v>
      </c>
      <c r="C12037" s="89" t="s">
        <v>47</v>
      </c>
      <c r="D12037" s="90">
        <v>44908</v>
      </c>
      <c r="AC12037" s="89">
        <v>565.06287699999996</v>
      </c>
      <c r="AI12037" s="89">
        <v>1087.521843</v>
      </c>
    </row>
    <row r="12038" spans="1:35" s="89" customFormat="1" x14ac:dyDescent="0.45">
      <c r="A12038" s="89" t="s">
        <v>88</v>
      </c>
      <c r="B12038" s="89" t="s">
        <v>89</v>
      </c>
      <c r="C12038" s="89" t="s">
        <v>47</v>
      </c>
      <c r="D12038" s="90">
        <v>44909</v>
      </c>
      <c r="AC12038" s="89">
        <v>565.06287699999996</v>
      </c>
      <c r="AI12038" s="89">
        <v>1087.521843</v>
      </c>
    </row>
    <row r="12039" spans="1:35" s="89" customFormat="1" x14ac:dyDescent="0.45">
      <c r="A12039" s="89" t="s">
        <v>88</v>
      </c>
      <c r="B12039" s="89" t="s">
        <v>89</v>
      </c>
      <c r="C12039" s="89" t="s">
        <v>47</v>
      </c>
      <c r="D12039" s="90">
        <v>44910</v>
      </c>
      <c r="AC12039" s="89">
        <v>565.06287699999996</v>
      </c>
      <c r="AI12039" s="89">
        <v>1087.521843</v>
      </c>
    </row>
    <row r="12040" spans="1:35" s="89" customFormat="1" x14ac:dyDescent="0.45">
      <c r="A12040" s="89" t="s">
        <v>88</v>
      </c>
      <c r="B12040" s="89" t="s">
        <v>89</v>
      </c>
      <c r="C12040" s="89" t="s">
        <v>47</v>
      </c>
      <c r="D12040" s="90">
        <v>44911</v>
      </c>
      <c r="AC12040" s="89">
        <v>565.06287699999996</v>
      </c>
      <c r="AI12040" s="89">
        <v>1087.521843</v>
      </c>
    </row>
    <row r="12041" spans="1:35" s="89" customFormat="1" x14ac:dyDescent="0.45">
      <c r="A12041" s="89" t="s">
        <v>88</v>
      </c>
      <c r="B12041" s="89" t="s">
        <v>89</v>
      </c>
      <c r="C12041" s="89" t="s">
        <v>47</v>
      </c>
      <c r="D12041" s="90">
        <v>44912</v>
      </c>
      <c r="AC12041" s="89">
        <v>565.06287699999996</v>
      </c>
      <c r="AI12041" s="89">
        <v>1087.521843</v>
      </c>
    </row>
    <row r="12042" spans="1:35" s="89" customFormat="1" x14ac:dyDescent="0.45">
      <c r="A12042" s="89" t="s">
        <v>88</v>
      </c>
      <c r="B12042" s="89" t="s">
        <v>89</v>
      </c>
      <c r="C12042" s="89" t="s">
        <v>47</v>
      </c>
      <c r="D12042" s="90">
        <v>44913</v>
      </c>
      <c r="AC12042" s="89">
        <v>565.06287699999996</v>
      </c>
      <c r="AI12042" s="89">
        <v>1087.521843</v>
      </c>
    </row>
    <row r="12043" spans="1:35" s="89" customFormat="1" x14ac:dyDescent="0.45">
      <c r="A12043" s="89" t="s">
        <v>88</v>
      </c>
      <c r="B12043" s="89" t="s">
        <v>89</v>
      </c>
      <c r="C12043" s="89" t="s">
        <v>47</v>
      </c>
      <c r="D12043" s="90">
        <v>44914</v>
      </c>
      <c r="AC12043" s="89">
        <v>565.06287699999996</v>
      </c>
      <c r="AI12043" s="89">
        <v>1087.521843</v>
      </c>
    </row>
    <row r="12044" spans="1:35" s="89" customFormat="1" x14ac:dyDescent="0.45">
      <c r="A12044" s="89" t="s">
        <v>88</v>
      </c>
      <c r="B12044" s="89" t="s">
        <v>89</v>
      </c>
      <c r="C12044" s="89" t="s">
        <v>47</v>
      </c>
      <c r="D12044" s="90">
        <v>44915</v>
      </c>
      <c r="AC12044" s="89">
        <v>565.06287699999996</v>
      </c>
      <c r="AI12044" s="89">
        <v>1087.521843</v>
      </c>
    </row>
    <row r="12045" spans="1:35" s="89" customFormat="1" x14ac:dyDescent="0.45">
      <c r="A12045" s="89" t="s">
        <v>88</v>
      </c>
      <c r="B12045" s="89" t="s">
        <v>89</v>
      </c>
      <c r="C12045" s="89" t="s">
        <v>47</v>
      </c>
      <c r="D12045" s="90">
        <v>44916</v>
      </c>
      <c r="AC12045" s="89">
        <v>565.06287699999996</v>
      </c>
      <c r="AI12045" s="89">
        <v>1087.521843</v>
      </c>
    </row>
    <row r="12046" spans="1:35" s="89" customFormat="1" x14ac:dyDescent="0.45">
      <c r="A12046" s="89" t="s">
        <v>88</v>
      </c>
      <c r="B12046" s="89" t="s">
        <v>89</v>
      </c>
      <c r="C12046" s="89" t="s">
        <v>47</v>
      </c>
      <c r="D12046" s="90">
        <v>44917</v>
      </c>
      <c r="AC12046" s="89">
        <v>565.06287699999996</v>
      </c>
      <c r="AI12046" s="89">
        <v>1087.521843</v>
      </c>
    </row>
    <row r="12047" spans="1:35" s="89" customFormat="1" x14ac:dyDescent="0.45">
      <c r="A12047" s="89" t="s">
        <v>88</v>
      </c>
      <c r="B12047" s="89" t="s">
        <v>89</v>
      </c>
      <c r="C12047" s="89" t="s">
        <v>47</v>
      </c>
      <c r="D12047" s="90">
        <v>44918</v>
      </c>
      <c r="AC12047" s="89">
        <v>565.06287699999996</v>
      </c>
      <c r="AI12047" s="89">
        <v>1087.521843</v>
      </c>
    </row>
    <row r="12048" spans="1:35" s="89" customFormat="1" x14ac:dyDescent="0.45">
      <c r="A12048" s="89" t="s">
        <v>88</v>
      </c>
      <c r="B12048" s="89" t="s">
        <v>89</v>
      </c>
      <c r="C12048" s="89" t="s">
        <v>47</v>
      </c>
      <c r="D12048" s="90">
        <v>44919</v>
      </c>
      <c r="AC12048" s="89">
        <v>565.06287699999996</v>
      </c>
      <c r="AI12048" s="89">
        <v>1087.521843</v>
      </c>
    </row>
    <row r="12049" spans="1:35" s="89" customFormat="1" x14ac:dyDescent="0.45">
      <c r="A12049" s="89" t="s">
        <v>88</v>
      </c>
      <c r="B12049" s="89" t="s">
        <v>89</v>
      </c>
      <c r="C12049" s="89" t="s">
        <v>47</v>
      </c>
      <c r="D12049" s="90">
        <v>44920</v>
      </c>
      <c r="AC12049" s="89">
        <v>565.06287699999996</v>
      </c>
      <c r="AI12049" s="89">
        <v>1087.521843</v>
      </c>
    </row>
    <row r="12050" spans="1:35" s="89" customFormat="1" x14ac:dyDescent="0.45">
      <c r="A12050" s="89" t="s">
        <v>88</v>
      </c>
      <c r="B12050" s="89" t="s">
        <v>89</v>
      </c>
      <c r="C12050" s="89" t="s">
        <v>47</v>
      </c>
      <c r="D12050" s="90">
        <v>44921</v>
      </c>
      <c r="AC12050" s="89">
        <v>565.06287699999996</v>
      </c>
      <c r="AI12050" s="89">
        <v>1087.521843</v>
      </c>
    </row>
    <row r="12051" spans="1:35" s="89" customFormat="1" x14ac:dyDescent="0.45">
      <c r="A12051" s="89" t="s">
        <v>88</v>
      </c>
      <c r="B12051" s="89" t="s">
        <v>89</v>
      </c>
      <c r="C12051" s="89" t="s">
        <v>47</v>
      </c>
      <c r="D12051" s="90">
        <v>44922</v>
      </c>
      <c r="AC12051" s="89">
        <v>565.06287699999996</v>
      </c>
      <c r="AI12051" s="89">
        <v>1087.521843</v>
      </c>
    </row>
    <row r="12052" spans="1:35" s="89" customFormat="1" x14ac:dyDescent="0.45">
      <c r="A12052" s="89" t="s">
        <v>88</v>
      </c>
      <c r="B12052" s="89" t="s">
        <v>89</v>
      </c>
      <c r="C12052" s="89" t="s">
        <v>47</v>
      </c>
      <c r="D12052" s="90">
        <v>44923</v>
      </c>
      <c r="AC12052" s="89">
        <v>565.06287699999996</v>
      </c>
      <c r="AI12052" s="89">
        <v>1087.521843</v>
      </c>
    </row>
    <row r="12053" spans="1:35" s="89" customFormat="1" x14ac:dyDescent="0.45">
      <c r="A12053" s="89" t="s">
        <v>88</v>
      </c>
      <c r="B12053" s="89" t="s">
        <v>89</v>
      </c>
      <c r="C12053" s="89" t="s">
        <v>47</v>
      </c>
      <c r="D12053" s="90">
        <v>44924</v>
      </c>
      <c r="AC12053" s="89">
        <v>565.06287699999996</v>
      </c>
      <c r="AI12053" s="89">
        <v>1087.521843</v>
      </c>
    </row>
    <row r="12054" spans="1:35" s="89" customFormat="1" x14ac:dyDescent="0.45">
      <c r="A12054" s="89" t="s">
        <v>88</v>
      </c>
      <c r="B12054" s="89" t="s">
        <v>89</v>
      </c>
      <c r="C12054" s="89" t="s">
        <v>47</v>
      </c>
      <c r="D12054" s="90">
        <v>44925</v>
      </c>
      <c r="AC12054" s="89">
        <v>565.06287699999996</v>
      </c>
      <c r="AI12054" s="89">
        <v>1087.521843</v>
      </c>
    </row>
    <row r="12055" spans="1:35" s="89" customFormat="1" x14ac:dyDescent="0.45">
      <c r="A12055" s="89" t="s">
        <v>88</v>
      </c>
      <c r="B12055" s="89" t="s">
        <v>89</v>
      </c>
      <c r="C12055" s="89" t="s">
        <v>47</v>
      </c>
      <c r="D12055" s="90">
        <v>44926</v>
      </c>
      <c r="AI12055" s="89">
        <v>1087.521843</v>
      </c>
    </row>
    <row r="12056" spans="1:35" s="89" customFormat="1" x14ac:dyDescent="0.45">
      <c r="A12056" s="89" t="s">
        <v>90</v>
      </c>
      <c r="B12056" s="89" t="s">
        <v>91</v>
      </c>
      <c r="C12056" s="89" t="s">
        <v>47</v>
      </c>
      <c r="D12056" s="90">
        <v>44562</v>
      </c>
      <c r="AC12056" s="89">
        <v>1178.3036569999999</v>
      </c>
      <c r="AI12056" s="89">
        <v>1725.8621579999999</v>
      </c>
    </row>
    <row r="12057" spans="1:35" s="89" customFormat="1" x14ac:dyDescent="0.45">
      <c r="A12057" s="89" t="s">
        <v>90</v>
      </c>
      <c r="B12057" s="89" t="s">
        <v>91</v>
      </c>
      <c r="C12057" s="89" t="s">
        <v>47</v>
      </c>
      <c r="D12057" s="90">
        <v>44563</v>
      </c>
      <c r="AC12057" s="89">
        <v>1178.3036569999999</v>
      </c>
      <c r="AI12057" s="89">
        <v>1725.8621579999999</v>
      </c>
    </row>
    <row r="12058" spans="1:35" s="89" customFormat="1" x14ac:dyDescent="0.45">
      <c r="A12058" s="89" t="s">
        <v>90</v>
      </c>
      <c r="B12058" s="89" t="s">
        <v>91</v>
      </c>
      <c r="C12058" s="89" t="s">
        <v>47</v>
      </c>
      <c r="D12058" s="90">
        <v>44564</v>
      </c>
      <c r="AC12058" s="89">
        <v>1178.3036569999999</v>
      </c>
      <c r="AI12058" s="89">
        <v>1725.8621579999999</v>
      </c>
    </row>
    <row r="12059" spans="1:35" s="89" customFormat="1" x14ac:dyDescent="0.45">
      <c r="A12059" s="89" t="s">
        <v>90</v>
      </c>
      <c r="B12059" s="89" t="s">
        <v>91</v>
      </c>
      <c r="C12059" s="89" t="s">
        <v>47</v>
      </c>
      <c r="D12059" s="90">
        <v>44565</v>
      </c>
      <c r="AC12059" s="89">
        <v>1178.3036569999999</v>
      </c>
      <c r="AI12059" s="89">
        <v>1725.8621579999999</v>
      </c>
    </row>
    <row r="12060" spans="1:35" s="89" customFormat="1" x14ac:dyDescent="0.45">
      <c r="A12060" s="89" t="s">
        <v>90</v>
      </c>
      <c r="B12060" s="89" t="s">
        <v>91</v>
      </c>
      <c r="C12060" s="89" t="s">
        <v>47</v>
      </c>
      <c r="D12060" s="90">
        <v>44566</v>
      </c>
      <c r="AC12060" s="89">
        <v>1178.3036569999999</v>
      </c>
      <c r="AI12060" s="89">
        <v>1725.8621579999999</v>
      </c>
    </row>
    <row r="12061" spans="1:35" s="89" customFormat="1" x14ac:dyDescent="0.45">
      <c r="A12061" s="89" t="s">
        <v>90</v>
      </c>
      <c r="B12061" s="89" t="s">
        <v>91</v>
      </c>
      <c r="C12061" s="89" t="s">
        <v>47</v>
      </c>
      <c r="D12061" s="90">
        <v>44567</v>
      </c>
      <c r="AC12061" s="89">
        <v>1178.3036569999999</v>
      </c>
      <c r="AI12061" s="89">
        <v>1725.8621579999999</v>
      </c>
    </row>
    <row r="12062" spans="1:35" s="89" customFormat="1" x14ac:dyDescent="0.45">
      <c r="A12062" s="89" t="s">
        <v>90</v>
      </c>
      <c r="B12062" s="89" t="s">
        <v>91</v>
      </c>
      <c r="C12062" s="89" t="s">
        <v>47</v>
      </c>
      <c r="D12062" s="90">
        <v>44568</v>
      </c>
      <c r="AC12062" s="89">
        <v>1178.3036569999999</v>
      </c>
      <c r="AI12062" s="89">
        <v>1725.8621579999999</v>
      </c>
    </row>
    <row r="12063" spans="1:35" s="89" customFormat="1" x14ac:dyDescent="0.45">
      <c r="A12063" s="89" t="s">
        <v>90</v>
      </c>
      <c r="B12063" s="89" t="s">
        <v>91</v>
      </c>
      <c r="C12063" s="89" t="s">
        <v>47</v>
      </c>
      <c r="D12063" s="90">
        <v>44569</v>
      </c>
      <c r="AC12063" s="89">
        <v>1178.3036569999999</v>
      </c>
      <c r="AI12063" s="89">
        <v>1725.8621579999999</v>
      </c>
    </row>
    <row r="12064" spans="1:35" s="89" customFormat="1" x14ac:dyDescent="0.45">
      <c r="A12064" s="89" t="s">
        <v>90</v>
      </c>
      <c r="B12064" s="89" t="s">
        <v>91</v>
      </c>
      <c r="C12064" s="89" t="s">
        <v>47</v>
      </c>
      <c r="D12064" s="90">
        <v>44570</v>
      </c>
      <c r="AC12064" s="89">
        <v>1178.3036569999999</v>
      </c>
      <c r="AI12064" s="89">
        <v>1725.8621579999999</v>
      </c>
    </row>
    <row r="12065" spans="1:35" s="89" customFormat="1" x14ac:dyDescent="0.45">
      <c r="A12065" s="89" t="s">
        <v>90</v>
      </c>
      <c r="B12065" s="89" t="s">
        <v>91</v>
      </c>
      <c r="C12065" s="89" t="s">
        <v>47</v>
      </c>
      <c r="D12065" s="90">
        <v>44571</v>
      </c>
      <c r="AC12065" s="89">
        <v>1178.3036569999999</v>
      </c>
      <c r="AI12065" s="89">
        <v>1725.8621579999999</v>
      </c>
    </row>
    <row r="12066" spans="1:35" s="89" customFormat="1" x14ac:dyDescent="0.45">
      <c r="A12066" s="89" t="s">
        <v>90</v>
      </c>
      <c r="B12066" s="89" t="s">
        <v>91</v>
      </c>
      <c r="C12066" s="89" t="s">
        <v>47</v>
      </c>
      <c r="D12066" s="90">
        <v>44572</v>
      </c>
      <c r="AC12066" s="89">
        <v>1178.3036569999999</v>
      </c>
      <c r="AI12066" s="89">
        <v>1725.8621579999999</v>
      </c>
    </row>
    <row r="12067" spans="1:35" s="89" customFormat="1" x14ac:dyDescent="0.45">
      <c r="A12067" s="89" t="s">
        <v>90</v>
      </c>
      <c r="B12067" s="89" t="s">
        <v>91</v>
      </c>
      <c r="C12067" s="89" t="s">
        <v>47</v>
      </c>
      <c r="D12067" s="90">
        <v>44573</v>
      </c>
      <c r="AC12067" s="89">
        <v>1178.3036569999999</v>
      </c>
      <c r="AI12067" s="89">
        <v>1725.8621579999999</v>
      </c>
    </row>
    <row r="12068" spans="1:35" s="89" customFormat="1" x14ac:dyDescent="0.45">
      <c r="A12068" s="89" t="s">
        <v>90</v>
      </c>
      <c r="B12068" s="89" t="s">
        <v>91</v>
      </c>
      <c r="C12068" s="89" t="s">
        <v>47</v>
      </c>
      <c r="D12068" s="90">
        <v>44574</v>
      </c>
      <c r="AC12068" s="89">
        <v>1178.3036569999999</v>
      </c>
      <c r="AI12068" s="89">
        <v>1725.8621579999999</v>
      </c>
    </row>
    <row r="12069" spans="1:35" s="89" customFormat="1" x14ac:dyDescent="0.45">
      <c r="A12069" s="89" t="s">
        <v>90</v>
      </c>
      <c r="B12069" s="89" t="s">
        <v>91</v>
      </c>
      <c r="C12069" s="89" t="s">
        <v>47</v>
      </c>
      <c r="D12069" s="90">
        <v>44575</v>
      </c>
      <c r="AC12069" s="89">
        <v>1178.3036569999999</v>
      </c>
      <c r="AI12069" s="89">
        <v>1725.8621579999999</v>
      </c>
    </row>
    <row r="12070" spans="1:35" s="89" customFormat="1" x14ac:dyDescent="0.45">
      <c r="A12070" s="89" t="s">
        <v>90</v>
      </c>
      <c r="B12070" s="89" t="s">
        <v>91</v>
      </c>
      <c r="C12070" s="89" t="s">
        <v>47</v>
      </c>
      <c r="D12070" s="90">
        <v>44576</v>
      </c>
      <c r="AC12070" s="89">
        <v>1178.3036569999999</v>
      </c>
      <c r="AI12070" s="89">
        <v>1725.8621579999999</v>
      </c>
    </row>
    <row r="12071" spans="1:35" s="89" customFormat="1" x14ac:dyDescent="0.45">
      <c r="A12071" s="89" t="s">
        <v>90</v>
      </c>
      <c r="B12071" s="89" t="s">
        <v>91</v>
      </c>
      <c r="C12071" s="89" t="s">
        <v>47</v>
      </c>
      <c r="D12071" s="90">
        <v>44577</v>
      </c>
      <c r="AC12071" s="89">
        <v>1178.3036569999999</v>
      </c>
      <c r="AI12071" s="89">
        <v>1725.8621579999999</v>
      </c>
    </row>
    <row r="12072" spans="1:35" s="89" customFormat="1" x14ac:dyDescent="0.45">
      <c r="A12072" s="89" t="s">
        <v>90</v>
      </c>
      <c r="B12072" s="89" t="s">
        <v>91</v>
      </c>
      <c r="C12072" s="89" t="s">
        <v>47</v>
      </c>
      <c r="D12072" s="90">
        <v>44578</v>
      </c>
      <c r="AC12072" s="89">
        <v>1178.3036569999999</v>
      </c>
      <c r="AI12072" s="89">
        <v>1725.8621579999999</v>
      </c>
    </row>
    <row r="12073" spans="1:35" s="89" customFormat="1" x14ac:dyDescent="0.45">
      <c r="A12073" s="89" t="s">
        <v>90</v>
      </c>
      <c r="B12073" s="89" t="s">
        <v>91</v>
      </c>
      <c r="C12073" s="89" t="s">
        <v>47</v>
      </c>
      <c r="D12073" s="90">
        <v>44579</v>
      </c>
      <c r="AC12073" s="89">
        <v>1178.3036569999999</v>
      </c>
      <c r="AI12073" s="89">
        <v>1725.8621579999999</v>
      </c>
    </row>
    <row r="12074" spans="1:35" s="89" customFormat="1" x14ac:dyDescent="0.45">
      <c r="A12074" s="89" t="s">
        <v>90</v>
      </c>
      <c r="B12074" s="89" t="s">
        <v>91</v>
      </c>
      <c r="C12074" s="89" t="s">
        <v>47</v>
      </c>
      <c r="D12074" s="90">
        <v>44580</v>
      </c>
      <c r="AC12074" s="89">
        <v>1178.3036569999999</v>
      </c>
      <c r="AI12074" s="89">
        <v>1725.8621579999999</v>
      </c>
    </row>
    <row r="12075" spans="1:35" s="89" customFormat="1" x14ac:dyDescent="0.45">
      <c r="A12075" s="89" t="s">
        <v>90</v>
      </c>
      <c r="B12075" s="89" t="s">
        <v>91</v>
      </c>
      <c r="C12075" s="89" t="s">
        <v>47</v>
      </c>
      <c r="D12075" s="90">
        <v>44581</v>
      </c>
      <c r="AC12075" s="89">
        <v>1178.3036569999999</v>
      </c>
      <c r="AI12075" s="89">
        <v>1725.8621579999999</v>
      </c>
    </row>
    <row r="12076" spans="1:35" s="89" customFormat="1" x14ac:dyDescent="0.45">
      <c r="A12076" s="89" t="s">
        <v>90</v>
      </c>
      <c r="B12076" s="89" t="s">
        <v>91</v>
      </c>
      <c r="C12076" s="89" t="s">
        <v>47</v>
      </c>
      <c r="D12076" s="90">
        <v>44582</v>
      </c>
      <c r="AC12076" s="89">
        <v>1178.3036569999999</v>
      </c>
      <c r="AI12076" s="89">
        <v>1725.8621579999999</v>
      </c>
    </row>
    <row r="12077" spans="1:35" s="89" customFormat="1" x14ac:dyDescent="0.45">
      <c r="A12077" s="89" t="s">
        <v>90</v>
      </c>
      <c r="B12077" s="89" t="s">
        <v>91</v>
      </c>
      <c r="C12077" s="89" t="s">
        <v>47</v>
      </c>
      <c r="D12077" s="90">
        <v>44583</v>
      </c>
      <c r="AC12077" s="89">
        <v>1178.3036569999999</v>
      </c>
      <c r="AI12077" s="89">
        <v>1725.8621579999999</v>
      </c>
    </row>
    <row r="12078" spans="1:35" s="89" customFormat="1" x14ac:dyDescent="0.45">
      <c r="A12078" s="89" t="s">
        <v>90</v>
      </c>
      <c r="B12078" s="89" t="s">
        <v>91</v>
      </c>
      <c r="C12078" s="89" t="s">
        <v>47</v>
      </c>
      <c r="D12078" s="90">
        <v>44584</v>
      </c>
      <c r="AC12078" s="89">
        <v>1178.3036569999999</v>
      </c>
      <c r="AI12078" s="89">
        <v>1725.8621579999999</v>
      </c>
    </row>
    <row r="12079" spans="1:35" s="89" customFormat="1" x14ac:dyDescent="0.45">
      <c r="A12079" s="89" t="s">
        <v>90</v>
      </c>
      <c r="B12079" s="89" t="s">
        <v>91</v>
      </c>
      <c r="C12079" s="89" t="s">
        <v>47</v>
      </c>
      <c r="D12079" s="90">
        <v>44585</v>
      </c>
      <c r="AC12079" s="89">
        <v>1178.3036569999999</v>
      </c>
      <c r="AI12079" s="89">
        <v>1725.8621579999999</v>
      </c>
    </row>
    <row r="12080" spans="1:35" s="89" customFormat="1" x14ac:dyDescent="0.45">
      <c r="A12080" s="89" t="s">
        <v>90</v>
      </c>
      <c r="B12080" s="89" t="s">
        <v>91</v>
      </c>
      <c r="C12080" s="89" t="s">
        <v>47</v>
      </c>
      <c r="D12080" s="90">
        <v>44586</v>
      </c>
      <c r="AC12080" s="89">
        <v>1178.3036569999999</v>
      </c>
      <c r="AI12080" s="89">
        <v>1725.8621579999999</v>
      </c>
    </row>
    <row r="12081" spans="1:35" s="89" customFormat="1" x14ac:dyDescent="0.45">
      <c r="A12081" s="89" t="s">
        <v>90</v>
      </c>
      <c r="B12081" s="89" t="s">
        <v>91</v>
      </c>
      <c r="C12081" s="89" t="s">
        <v>47</v>
      </c>
      <c r="D12081" s="90">
        <v>44587</v>
      </c>
      <c r="AC12081" s="89">
        <v>1178.3036569999999</v>
      </c>
      <c r="AI12081" s="89">
        <v>1725.8621579999999</v>
      </c>
    </row>
    <row r="12082" spans="1:35" s="89" customFormat="1" x14ac:dyDescent="0.45">
      <c r="A12082" s="89" t="s">
        <v>90</v>
      </c>
      <c r="B12082" s="89" t="s">
        <v>91</v>
      </c>
      <c r="C12082" s="89" t="s">
        <v>47</v>
      </c>
      <c r="D12082" s="90">
        <v>44588</v>
      </c>
      <c r="AC12082" s="89">
        <v>1178.3036569999999</v>
      </c>
      <c r="AI12082" s="89">
        <v>1725.8621579999999</v>
      </c>
    </row>
    <row r="12083" spans="1:35" s="89" customFormat="1" x14ac:dyDescent="0.45">
      <c r="A12083" s="89" t="s">
        <v>90</v>
      </c>
      <c r="B12083" s="89" t="s">
        <v>91</v>
      </c>
      <c r="C12083" s="89" t="s">
        <v>47</v>
      </c>
      <c r="D12083" s="90">
        <v>44589</v>
      </c>
      <c r="AC12083" s="89">
        <v>1178.3036569999999</v>
      </c>
      <c r="AI12083" s="89">
        <v>1725.8621579999999</v>
      </c>
    </row>
    <row r="12084" spans="1:35" s="89" customFormat="1" x14ac:dyDescent="0.45">
      <c r="A12084" s="89" t="s">
        <v>90</v>
      </c>
      <c r="B12084" s="89" t="s">
        <v>91</v>
      </c>
      <c r="C12084" s="89" t="s">
        <v>47</v>
      </c>
      <c r="D12084" s="90">
        <v>44590</v>
      </c>
      <c r="AC12084" s="89">
        <v>1178.3036569999999</v>
      </c>
      <c r="AI12084" s="89">
        <v>1725.8621579999999</v>
      </c>
    </row>
    <row r="12085" spans="1:35" s="89" customFormat="1" x14ac:dyDescent="0.45">
      <c r="A12085" s="89" t="s">
        <v>90</v>
      </c>
      <c r="B12085" s="89" t="s">
        <v>91</v>
      </c>
      <c r="C12085" s="89" t="s">
        <v>47</v>
      </c>
      <c r="D12085" s="90">
        <v>44591</v>
      </c>
      <c r="AC12085" s="89">
        <v>1178.3036569999999</v>
      </c>
      <c r="AI12085" s="89">
        <v>1725.8621579999999</v>
      </c>
    </row>
    <row r="12086" spans="1:35" s="89" customFormat="1" x14ac:dyDescent="0.45">
      <c r="A12086" s="89" t="s">
        <v>90</v>
      </c>
      <c r="B12086" s="89" t="s">
        <v>91</v>
      </c>
      <c r="C12086" s="89" t="s">
        <v>47</v>
      </c>
      <c r="D12086" s="90">
        <v>44592</v>
      </c>
      <c r="AC12086" s="89">
        <v>1178.3036569999999</v>
      </c>
      <c r="AI12086" s="89">
        <v>1725.8621579999999</v>
      </c>
    </row>
    <row r="12087" spans="1:35" s="89" customFormat="1" x14ac:dyDescent="0.45">
      <c r="A12087" s="89" t="s">
        <v>90</v>
      </c>
      <c r="B12087" s="89" t="s">
        <v>91</v>
      </c>
      <c r="C12087" s="89" t="s">
        <v>47</v>
      </c>
      <c r="D12087" s="90">
        <v>44593</v>
      </c>
      <c r="AC12087" s="89">
        <v>1178.3036569999999</v>
      </c>
      <c r="AI12087" s="89">
        <v>1725.8621579999999</v>
      </c>
    </row>
    <row r="12088" spans="1:35" s="89" customFormat="1" x14ac:dyDescent="0.45">
      <c r="A12088" s="89" t="s">
        <v>90</v>
      </c>
      <c r="B12088" s="89" t="s">
        <v>91</v>
      </c>
      <c r="C12088" s="89" t="s">
        <v>47</v>
      </c>
      <c r="D12088" s="90">
        <v>44594</v>
      </c>
      <c r="AC12088" s="89">
        <v>1178.3036569999999</v>
      </c>
      <c r="AI12088" s="89">
        <v>1725.8621579999999</v>
      </c>
    </row>
    <row r="12089" spans="1:35" s="89" customFormat="1" x14ac:dyDescent="0.45">
      <c r="A12089" s="89" t="s">
        <v>90</v>
      </c>
      <c r="B12089" s="89" t="s">
        <v>91</v>
      </c>
      <c r="C12089" s="89" t="s">
        <v>47</v>
      </c>
      <c r="D12089" s="90">
        <v>44595</v>
      </c>
      <c r="AC12089" s="89">
        <v>1178.3036569999999</v>
      </c>
      <c r="AI12089" s="89">
        <v>1725.8621579999999</v>
      </c>
    </row>
    <row r="12090" spans="1:35" s="89" customFormat="1" x14ac:dyDescent="0.45">
      <c r="A12090" s="89" t="s">
        <v>90</v>
      </c>
      <c r="B12090" s="89" t="s">
        <v>91</v>
      </c>
      <c r="C12090" s="89" t="s">
        <v>47</v>
      </c>
      <c r="D12090" s="90">
        <v>44596</v>
      </c>
      <c r="AC12090" s="89">
        <v>1178.3036569999999</v>
      </c>
      <c r="AI12090" s="89">
        <v>1725.8621579999999</v>
      </c>
    </row>
    <row r="12091" spans="1:35" s="89" customFormat="1" x14ac:dyDescent="0.45">
      <c r="A12091" s="89" t="s">
        <v>90</v>
      </c>
      <c r="B12091" s="89" t="s">
        <v>91</v>
      </c>
      <c r="C12091" s="89" t="s">
        <v>47</v>
      </c>
      <c r="D12091" s="90">
        <v>44597</v>
      </c>
      <c r="AC12091" s="89">
        <v>1178.3036569999999</v>
      </c>
      <c r="AI12091" s="89">
        <v>1725.8621579999999</v>
      </c>
    </row>
    <row r="12092" spans="1:35" s="89" customFormat="1" x14ac:dyDescent="0.45">
      <c r="A12092" s="89" t="s">
        <v>90</v>
      </c>
      <c r="B12092" s="89" t="s">
        <v>91</v>
      </c>
      <c r="C12092" s="89" t="s">
        <v>47</v>
      </c>
      <c r="D12092" s="90">
        <v>44598</v>
      </c>
      <c r="AC12092" s="89">
        <v>1178.3036569999999</v>
      </c>
      <c r="AI12092" s="89">
        <v>1725.8621579999999</v>
      </c>
    </row>
    <row r="12093" spans="1:35" s="89" customFormat="1" x14ac:dyDescent="0.45">
      <c r="A12093" s="89" t="s">
        <v>90</v>
      </c>
      <c r="B12093" s="89" t="s">
        <v>91</v>
      </c>
      <c r="C12093" s="89" t="s">
        <v>47</v>
      </c>
      <c r="D12093" s="90">
        <v>44599</v>
      </c>
      <c r="AC12093" s="89">
        <v>1178.3036569999999</v>
      </c>
      <c r="AI12093" s="89">
        <v>1725.8621579999999</v>
      </c>
    </row>
    <row r="12094" spans="1:35" s="89" customFormat="1" x14ac:dyDescent="0.45">
      <c r="A12094" s="89" t="s">
        <v>90</v>
      </c>
      <c r="B12094" s="89" t="s">
        <v>91</v>
      </c>
      <c r="C12094" s="89" t="s">
        <v>47</v>
      </c>
      <c r="D12094" s="90">
        <v>44600</v>
      </c>
      <c r="AC12094" s="89">
        <v>1178.3036569999999</v>
      </c>
      <c r="AI12094" s="89">
        <v>1725.8621579999999</v>
      </c>
    </row>
    <row r="12095" spans="1:35" s="89" customFormat="1" x14ac:dyDescent="0.45">
      <c r="A12095" s="89" t="s">
        <v>90</v>
      </c>
      <c r="B12095" s="89" t="s">
        <v>91</v>
      </c>
      <c r="C12095" s="89" t="s">
        <v>47</v>
      </c>
      <c r="D12095" s="90">
        <v>44601</v>
      </c>
      <c r="AC12095" s="89">
        <v>1178.3036569999999</v>
      </c>
      <c r="AI12095" s="89">
        <v>1725.8621579999999</v>
      </c>
    </row>
    <row r="12096" spans="1:35" s="89" customFormat="1" x14ac:dyDescent="0.45">
      <c r="A12096" s="89" t="s">
        <v>90</v>
      </c>
      <c r="B12096" s="89" t="s">
        <v>91</v>
      </c>
      <c r="C12096" s="89" t="s">
        <v>47</v>
      </c>
      <c r="D12096" s="90">
        <v>44602</v>
      </c>
      <c r="AC12096" s="89">
        <v>1178.3036569999999</v>
      </c>
      <c r="AI12096" s="89">
        <v>1725.8621579999999</v>
      </c>
    </row>
    <row r="12097" spans="1:35" s="89" customFormat="1" x14ac:dyDescent="0.45">
      <c r="A12097" s="89" t="s">
        <v>90</v>
      </c>
      <c r="B12097" s="89" t="s">
        <v>91</v>
      </c>
      <c r="C12097" s="89" t="s">
        <v>47</v>
      </c>
      <c r="D12097" s="90">
        <v>44603</v>
      </c>
      <c r="AC12097" s="89">
        <v>1178.3036569999999</v>
      </c>
      <c r="AI12097" s="89">
        <v>1725.8621579999999</v>
      </c>
    </row>
    <row r="12098" spans="1:35" s="89" customFormat="1" x14ac:dyDescent="0.45">
      <c r="A12098" s="89" t="s">
        <v>90</v>
      </c>
      <c r="B12098" s="89" t="s">
        <v>91</v>
      </c>
      <c r="C12098" s="89" t="s">
        <v>47</v>
      </c>
      <c r="D12098" s="90">
        <v>44604</v>
      </c>
      <c r="AC12098" s="89">
        <v>1178.3036569999999</v>
      </c>
      <c r="AI12098" s="89">
        <v>1725.8621579999999</v>
      </c>
    </row>
    <row r="12099" spans="1:35" s="89" customFormat="1" x14ac:dyDescent="0.45">
      <c r="A12099" s="89" t="s">
        <v>90</v>
      </c>
      <c r="B12099" s="89" t="s">
        <v>91</v>
      </c>
      <c r="C12099" s="89" t="s">
        <v>47</v>
      </c>
      <c r="D12099" s="90">
        <v>44605</v>
      </c>
      <c r="AC12099" s="89">
        <v>1178.3036569999999</v>
      </c>
      <c r="AI12099" s="89">
        <v>1725.8621579999999</v>
      </c>
    </row>
    <row r="12100" spans="1:35" s="89" customFormat="1" x14ac:dyDescent="0.45">
      <c r="A12100" s="89" t="s">
        <v>90</v>
      </c>
      <c r="B12100" s="89" t="s">
        <v>91</v>
      </c>
      <c r="C12100" s="89" t="s">
        <v>47</v>
      </c>
      <c r="D12100" s="90">
        <v>44606</v>
      </c>
      <c r="AC12100" s="89">
        <v>1178.3036569999999</v>
      </c>
      <c r="AI12100" s="89">
        <v>1725.8621579999999</v>
      </c>
    </row>
    <row r="12101" spans="1:35" s="89" customFormat="1" x14ac:dyDescent="0.45">
      <c r="A12101" s="89" t="s">
        <v>90</v>
      </c>
      <c r="B12101" s="89" t="s">
        <v>91</v>
      </c>
      <c r="C12101" s="89" t="s">
        <v>47</v>
      </c>
      <c r="D12101" s="90">
        <v>44607</v>
      </c>
      <c r="AC12101" s="89">
        <v>1178.3036569999999</v>
      </c>
      <c r="AI12101" s="89">
        <v>1725.8621579999999</v>
      </c>
    </row>
    <row r="12102" spans="1:35" s="89" customFormat="1" x14ac:dyDescent="0.45">
      <c r="A12102" s="89" t="s">
        <v>90</v>
      </c>
      <c r="B12102" s="89" t="s">
        <v>91</v>
      </c>
      <c r="C12102" s="89" t="s">
        <v>47</v>
      </c>
      <c r="D12102" s="90">
        <v>44608</v>
      </c>
      <c r="AC12102" s="89">
        <v>1178.3036569999999</v>
      </c>
      <c r="AI12102" s="89">
        <v>1725.8621579999999</v>
      </c>
    </row>
    <row r="12103" spans="1:35" s="89" customFormat="1" x14ac:dyDescent="0.45">
      <c r="A12103" s="89" t="s">
        <v>90</v>
      </c>
      <c r="B12103" s="89" t="s">
        <v>91</v>
      </c>
      <c r="C12103" s="89" t="s">
        <v>47</v>
      </c>
      <c r="D12103" s="90">
        <v>44609</v>
      </c>
      <c r="AC12103" s="89">
        <v>1178.3036569999999</v>
      </c>
      <c r="AI12103" s="89">
        <v>1725.8621579999999</v>
      </c>
    </row>
    <row r="12104" spans="1:35" s="89" customFormat="1" x14ac:dyDescent="0.45">
      <c r="A12104" s="89" t="s">
        <v>90</v>
      </c>
      <c r="B12104" s="89" t="s">
        <v>91</v>
      </c>
      <c r="C12104" s="89" t="s">
        <v>47</v>
      </c>
      <c r="D12104" s="90">
        <v>44610</v>
      </c>
      <c r="AC12104" s="89">
        <v>1178.3036569999999</v>
      </c>
      <c r="AI12104" s="89">
        <v>1725.8621579999999</v>
      </c>
    </row>
    <row r="12105" spans="1:35" s="89" customFormat="1" x14ac:dyDescent="0.45">
      <c r="A12105" s="89" t="s">
        <v>90</v>
      </c>
      <c r="B12105" s="89" t="s">
        <v>91</v>
      </c>
      <c r="C12105" s="89" t="s">
        <v>47</v>
      </c>
      <c r="D12105" s="90">
        <v>44611</v>
      </c>
      <c r="AC12105" s="89">
        <v>1178.3036569999999</v>
      </c>
      <c r="AI12105" s="89">
        <v>1725.8621579999999</v>
      </c>
    </row>
    <row r="12106" spans="1:35" s="89" customFormat="1" x14ac:dyDescent="0.45">
      <c r="A12106" s="89" t="s">
        <v>90</v>
      </c>
      <c r="B12106" s="89" t="s">
        <v>91</v>
      </c>
      <c r="C12106" s="89" t="s">
        <v>47</v>
      </c>
      <c r="D12106" s="90">
        <v>44612</v>
      </c>
      <c r="AC12106" s="89">
        <v>1178.3036569999999</v>
      </c>
      <c r="AI12106" s="89">
        <v>1725.8621579999999</v>
      </c>
    </row>
    <row r="12107" spans="1:35" s="89" customFormat="1" x14ac:dyDescent="0.45">
      <c r="A12107" s="89" t="s">
        <v>90</v>
      </c>
      <c r="B12107" s="89" t="s">
        <v>91</v>
      </c>
      <c r="C12107" s="89" t="s">
        <v>47</v>
      </c>
      <c r="D12107" s="90">
        <v>44613</v>
      </c>
      <c r="AC12107" s="89">
        <v>1178.3036569999999</v>
      </c>
      <c r="AI12107" s="89">
        <v>1725.8621579999999</v>
      </c>
    </row>
    <row r="12108" spans="1:35" s="89" customFormat="1" x14ac:dyDescent="0.45">
      <c r="A12108" s="89" t="s">
        <v>90</v>
      </c>
      <c r="B12108" s="89" t="s">
        <v>91</v>
      </c>
      <c r="C12108" s="89" t="s">
        <v>47</v>
      </c>
      <c r="D12108" s="90">
        <v>44614</v>
      </c>
      <c r="AC12108" s="89">
        <v>1178.3036569999999</v>
      </c>
      <c r="AI12108" s="89">
        <v>1725.8621579999999</v>
      </c>
    </row>
    <row r="12109" spans="1:35" s="89" customFormat="1" x14ac:dyDescent="0.45">
      <c r="A12109" s="89" t="s">
        <v>90</v>
      </c>
      <c r="B12109" s="89" t="s">
        <v>91</v>
      </c>
      <c r="C12109" s="89" t="s">
        <v>47</v>
      </c>
      <c r="D12109" s="90">
        <v>44615</v>
      </c>
      <c r="AC12109" s="89">
        <v>1178.3036569999999</v>
      </c>
      <c r="AI12109" s="89">
        <v>1725.8621579999999</v>
      </c>
    </row>
    <row r="12110" spans="1:35" s="89" customFormat="1" x14ac:dyDescent="0.45">
      <c r="A12110" s="89" t="s">
        <v>90</v>
      </c>
      <c r="B12110" s="89" t="s">
        <v>91</v>
      </c>
      <c r="C12110" s="89" t="s">
        <v>47</v>
      </c>
      <c r="D12110" s="90">
        <v>44616</v>
      </c>
      <c r="AC12110" s="89">
        <v>1178.3036569999999</v>
      </c>
      <c r="AI12110" s="89">
        <v>1725.8621579999999</v>
      </c>
    </row>
    <row r="12111" spans="1:35" s="89" customFormat="1" x14ac:dyDescent="0.45">
      <c r="A12111" s="89" t="s">
        <v>90</v>
      </c>
      <c r="B12111" s="89" t="s">
        <v>91</v>
      </c>
      <c r="C12111" s="89" t="s">
        <v>47</v>
      </c>
      <c r="D12111" s="90">
        <v>44617</v>
      </c>
      <c r="AC12111" s="89">
        <v>1178.3036569999999</v>
      </c>
      <c r="AI12111" s="89">
        <v>1725.8621579999999</v>
      </c>
    </row>
    <row r="12112" spans="1:35" s="89" customFormat="1" x14ac:dyDescent="0.45">
      <c r="A12112" s="89" t="s">
        <v>90</v>
      </c>
      <c r="B12112" s="89" t="s">
        <v>91</v>
      </c>
      <c r="C12112" s="89" t="s">
        <v>47</v>
      </c>
      <c r="D12112" s="90">
        <v>44618</v>
      </c>
      <c r="AC12112" s="89">
        <v>1178.3036569999999</v>
      </c>
      <c r="AI12112" s="89">
        <v>1725.8621579999999</v>
      </c>
    </row>
    <row r="12113" spans="1:35" s="89" customFormat="1" x14ac:dyDescent="0.45">
      <c r="A12113" s="89" t="s">
        <v>90</v>
      </c>
      <c r="B12113" s="89" t="s">
        <v>91</v>
      </c>
      <c r="C12113" s="89" t="s">
        <v>47</v>
      </c>
      <c r="D12113" s="90">
        <v>44619</v>
      </c>
      <c r="AC12113" s="89">
        <v>1178.3036569999999</v>
      </c>
      <c r="AI12113" s="89">
        <v>1725.8621579999999</v>
      </c>
    </row>
    <row r="12114" spans="1:35" s="89" customFormat="1" x14ac:dyDescent="0.45">
      <c r="A12114" s="89" t="s">
        <v>90</v>
      </c>
      <c r="B12114" s="89" t="s">
        <v>91</v>
      </c>
      <c r="C12114" s="89" t="s">
        <v>47</v>
      </c>
      <c r="D12114" s="90">
        <v>44620</v>
      </c>
      <c r="AC12114" s="89">
        <v>1178.3036569999999</v>
      </c>
      <c r="AI12114" s="89">
        <v>1725.8621579999999</v>
      </c>
    </row>
    <row r="12115" spans="1:35" s="89" customFormat="1" x14ac:dyDescent="0.45">
      <c r="A12115" s="89" t="s">
        <v>90</v>
      </c>
      <c r="B12115" s="89" t="s">
        <v>91</v>
      </c>
      <c r="C12115" s="89" t="s">
        <v>47</v>
      </c>
      <c r="D12115" s="90">
        <v>44621</v>
      </c>
      <c r="AC12115" s="89">
        <v>1178.3036569999999</v>
      </c>
      <c r="AI12115" s="89">
        <v>1725.8621579999999</v>
      </c>
    </row>
    <row r="12116" spans="1:35" s="89" customFormat="1" x14ac:dyDescent="0.45">
      <c r="A12116" s="89" t="s">
        <v>90</v>
      </c>
      <c r="B12116" s="89" t="s">
        <v>91</v>
      </c>
      <c r="C12116" s="89" t="s">
        <v>47</v>
      </c>
      <c r="D12116" s="90">
        <v>44622</v>
      </c>
      <c r="AC12116" s="89">
        <v>1178.3036569999999</v>
      </c>
      <c r="AI12116" s="89">
        <v>1725.8621579999999</v>
      </c>
    </row>
    <row r="12117" spans="1:35" s="89" customFormat="1" x14ac:dyDescent="0.45">
      <c r="A12117" s="89" t="s">
        <v>90</v>
      </c>
      <c r="B12117" s="89" t="s">
        <v>91</v>
      </c>
      <c r="C12117" s="89" t="s">
        <v>47</v>
      </c>
      <c r="D12117" s="90">
        <v>44623</v>
      </c>
      <c r="AC12117" s="89">
        <v>1178.3036569999999</v>
      </c>
      <c r="AI12117" s="89">
        <v>1725.8621579999999</v>
      </c>
    </row>
    <row r="12118" spans="1:35" s="89" customFormat="1" x14ac:dyDescent="0.45">
      <c r="A12118" s="89" t="s">
        <v>90</v>
      </c>
      <c r="B12118" s="89" t="s">
        <v>91</v>
      </c>
      <c r="C12118" s="89" t="s">
        <v>47</v>
      </c>
      <c r="D12118" s="90">
        <v>44624</v>
      </c>
      <c r="AC12118" s="89">
        <v>1178.3036569999999</v>
      </c>
      <c r="AI12118" s="89">
        <v>1725.8621579999999</v>
      </c>
    </row>
    <row r="12119" spans="1:35" s="89" customFormat="1" x14ac:dyDescent="0.45">
      <c r="A12119" s="89" t="s">
        <v>90</v>
      </c>
      <c r="B12119" s="89" t="s">
        <v>91</v>
      </c>
      <c r="C12119" s="89" t="s">
        <v>47</v>
      </c>
      <c r="D12119" s="90">
        <v>44625</v>
      </c>
      <c r="AC12119" s="89">
        <v>1178.3036569999999</v>
      </c>
      <c r="AI12119" s="89">
        <v>1725.8621579999999</v>
      </c>
    </row>
    <row r="12120" spans="1:35" s="89" customFormat="1" x14ac:dyDescent="0.45">
      <c r="A12120" s="89" t="s">
        <v>90</v>
      </c>
      <c r="B12120" s="89" t="s">
        <v>91</v>
      </c>
      <c r="C12120" s="89" t="s">
        <v>47</v>
      </c>
      <c r="D12120" s="90">
        <v>44626</v>
      </c>
      <c r="AC12120" s="89">
        <v>1178.3036569999999</v>
      </c>
      <c r="AI12120" s="89">
        <v>1725.8621579999999</v>
      </c>
    </row>
    <row r="12121" spans="1:35" s="89" customFormat="1" x14ac:dyDescent="0.45">
      <c r="A12121" s="89" t="s">
        <v>90</v>
      </c>
      <c r="B12121" s="89" t="s">
        <v>91</v>
      </c>
      <c r="C12121" s="89" t="s">
        <v>47</v>
      </c>
      <c r="D12121" s="90">
        <v>44627</v>
      </c>
      <c r="AC12121" s="89">
        <v>1178.3036569999999</v>
      </c>
      <c r="AI12121" s="89">
        <v>1725.8621579999999</v>
      </c>
    </row>
    <row r="12122" spans="1:35" s="89" customFormat="1" x14ac:dyDescent="0.45">
      <c r="A12122" s="89" t="s">
        <v>90</v>
      </c>
      <c r="B12122" s="89" t="s">
        <v>91</v>
      </c>
      <c r="C12122" s="89" t="s">
        <v>47</v>
      </c>
      <c r="D12122" s="90">
        <v>44628</v>
      </c>
      <c r="AC12122" s="89">
        <v>1178.3036569999999</v>
      </c>
      <c r="AI12122" s="89">
        <v>1725.8621579999999</v>
      </c>
    </row>
    <row r="12123" spans="1:35" s="89" customFormat="1" x14ac:dyDescent="0.45">
      <c r="A12123" s="89" t="s">
        <v>90</v>
      </c>
      <c r="B12123" s="89" t="s">
        <v>91</v>
      </c>
      <c r="C12123" s="89" t="s">
        <v>47</v>
      </c>
      <c r="D12123" s="90">
        <v>44629</v>
      </c>
      <c r="AC12123" s="89">
        <v>1178.3036569999999</v>
      </c>
      <c r="AI12123" s="89">
        <v>1725.8621579999999</v>
      </c>
    </row>
    <row r="12124" spans="1:35" s="89" customFormat="1" x14ac:dyDescent="0.45">
      <c r="A12124" s="89" t="s">
        <v>90</v>
      </c>
      <c r="B12124" s="89" t="s">
        <v>91</v>
      </c>
      <c r="C12124" s="89" t="s">
        <v>47</v>
      </c>
      <c r="D12124" s="90">
        <v>44630</v>
      </c>
      <c r="AC12124" s="89">
        <v>1178.3036569999999</v>
      </c>
      <c r="AI12124" s="89">
        <v>1725.8621579999999</v>
      </c>
    </row>
    <row r="12125" spans="1:35" s="89" customFormat="1" x14ac:dyDescent="0.45">
      <c r="A12125" s="89" t="s">
        <v>90</v>
      </c>
      <c r="B12125" s="89" t="s">
        <v>91</v>
      </c>
      <c r="C12125" s="89" t="s">
        <v>47</v>
      </c>
      <c r="D12125" s="90">
        <v>44631</v>
      </c>
      <c r="AC12125" s="89">
        <v>1178.3036569999999</v>
      </c>
      <c r="AI12125" s="89">
        <v>1725.8621579999999</v>
      </c>
    </row>
    <row r="12126" spans="1:35" s="89" customFormat="1" x14ac:dyDescent="0.45">
      <c r="A12126" s="89" t="s">
        <v>90</v>
      </c>
      <c r="B12126" s="89" t="s">
        <v>91</v>
      </c>
      <c r="C12126" s="89" t="s">
        <v>47</v>
      </c>
      <c r="D12126" s="90">
        <v>44632</v>
      </c>
      <c r="AC12126" s="89">
        <v>1178.3036569999999</v>
      </c>
      <c r="AI12126" s="89">
        <v>1725.8621579999999</v>
      </c>
    </row>
    <row r="12127" spans="1:35" s="89" customFormat="1" x14ac:dyDescent="0.45">
      <c r="A12127" s="89" t="s">
        <v>90</v>
      </c>
      <c r="B12127" s="89" t="s">
        <v>91</v>
      </c>
      <c r="C12127" s="89" t="s">
        <v>47</v>
      </c>
      <c r="D12127" s="90">
        <v>44633</v>
      </c>
      <c r="AC12127" s="89">
        <v>1178.3036569999999</v>
      </c>
      <c r="AI12127" s="89">
        <v>1725.8621579999999</v>
      </c>
    </row>
    <row r="12128" spans="1:35" s="89" customFormat="1" x14ac:dyDescent="0.45">
      <c r="A12128" s="89" t="s">
        <v>90</v>
      </c>
      <c r="B12128" s="89" t="s">
        <v>91</v>
      </c>
      <c r="C12128" s="89" t="s">
        <v>47</v>
      </c>
      <c r="D12128" s="90">
        <v>44634</v>
      </c>
      <c r="AC12128" s="89">
        <v>1178.3036569999999</v>
      </c>
      <c r="AI12128" s="89">
        <v>1725.8621579999999</v>
      </c>
    </row>
    <row r="12129" spans="1:35" s="89" customFormat="1" x14ac:dyDescent="0.45">
      <c r="A12129" s="89" t="s">
        <v>90</v>
      </c>
      <c r="B12129" s="89" t="s">
        <v>91</v>
      </c>
      <c r="C12129" s="89" t="s">
        <v>47</v>
      </c>
      <c r="D12129" s="90">
        <v>44635</v>
      </c>
      <c r="AC12129" s="89">
        <v>1178.3036569999999</v>
      </c>
      <c r="AI12129" s="89">
        <v>1725.8621579999999</v>
      </c>
    </row>
    <row r="12130" spans="1:35" s="89" customFormat="1" x14ac:dyDescent="0.45">
      <c r="A12130" s="89" t="s">
        <v>90</v>
      </c>
      <c r="B12130" s="89" t="s">
        <v>91</v>
      </c>
      <c r="C12130" s="89" t="s">
        <v>47</v>
      </c>
      <c r="D12130" s="90">
        <v>44636</v>
      </c>
      <c r="AC12130" s="89">
        <v>1178.3036569999999</v>
      </c>
      <c r="AI12130" s="89">
        <v>1725.8621579999999</v>
      </c>
    </row>
    <row r="12131" spans="1:35" s="89" customFormat="1" x14ac:dyDescent="0.45">
      <c r="A12131" s="89" t="s">
        <v>90</v>
      </c>
      <c r="B12131" s="89" t="s">
        <v>91</v>
      </c>
      <c r="C12131" s="89" t="s">
        <v>47</v>
      </c>
      <c r="D12131" s="90">
        <v>44637</v>
      </c>
      <c r="AC12131" s="89">
        <v>1178.3036569999999</v>
      </c>
      <c r="AI12131" s="89">
        <v>1725.8621579999999</v>
      </c>
    </row>
    <row r="12132" spans="1:35" s="89" customFormat="1" x14ac:dyDescent="0.45">
      <c r="A12132" s="89" t="s">
        <v>90</v>
      </c>
      <c r="B12132" s="89" t="s">
        <v>91</v>
      </c>
      <c r="C12132" s="89" t="s">
        <v>47</v>
      </c>
      <c r="D12132" s="90">
        <v>44638</v>
      </c>
      <c r="AC12132" s="89">
        <v>1178.3036569999999</v>
      </c>
      <c r="AI12132" s="89">
        <v>1725.8621579999999</v>
      </c>
    </row>
    <row r="12133" spans="1:35" s="89" customFormat="1" x14ac:dyDescent="0.45">
      <c r="A12133" s="89" t="s">
        <v>90</v>
      </c>
      <c r="B12133" s="89" t="s">
        <v>91</v>
      </c>
      <c r="C12133" s="89" t="s">
        <v>47</v>
      </c>
      <c r="D12133" s="90">
        <v>44639</v>
      </c>
      <c r="AC12133" s="89">
        <v>1178.3036569999999</v>
      </c>
      <c r="AI12133" s="89">
        <v>1725.8621579999999</v>
      </c>
    </row>
    <row r="12134" spans="1:35" s="89" customFormat="1" x14ac:dyDescent="0.45">
      <c r="A12134" s="89" t="s">
        <v>90</v>
      </c>
      <c r="B12134" s="89" t="s">
        <v>91</v>
      </c>
      <c r="C12134" s="89" t="s">
        <v>47</v>
      </c>
      <c r="D12134" s="90">
        <v>44640</v>
      </c>
      <c r="AC12134" s="89">
        <v>1178.3036569999999</v>
      </c>
      <c r="AI12134" s="89">
        <v>1725.8621579999999</v>
      </c>
    </row>
    <row r="12135" spans="1:35" s="89" customFormat="1" x14ac:dyDescent="0.45">
      <c r="A12135" s="89" t="s">
        <v>90</v>
      </c>
      <c r="B12135" s="89" t="s">
        <v>91</v>
      </c>
      <c r="C12135" s="89" t="s">
        <v>47</v>
      </c>
      <c r="D12135" s="90">
        <v>44641</v>
      </c>
      <c r="AC12135" s="89">
        <v>1178.3036569999999</v>
      </c>
      <c r="AI12135" s="89">
        <v>1725.8621579999999</v>
      </c>
    </row>
    <row r="12136" spans="1:35" s="89" customFormat="1" x14ac:dyDescent="0.45">
      <c r="A12136" s="89" t="s">
        <v>90</v>
      </c>
      <c r="B12136" s="89" t="s">
        <v>91</v>
      </c>
      <c r="C12136" s="89" t="s">
        <v>47</v>
      </c>
      <c r="D12136" s="90">
        <v>44642</v>
      </c>
      <c r="AC12136" s="89">
        <v>1178.3036569999999</v>
      </c>
      <c r="AI12136" s="89">
        <v>1725.8621579999999</v>
      </c>
    </row>
    <row r="12137" spans="1:35" s="89" customFormat="1" x14ac:dyDescent="0.45">
      <c r="A12137" s="89" t="s">
        <v>90</v>
      </c>
      <c r="B12137" s="89" t="s">
        <v>91</v>
      </c>
      <c r="C12137" s="89" t="s">
        <v>47</v>
      </c>
      <c r="D12137" s="90">
        <v>44643</v>
      </c>
      <c r="AC12137" s="89">
        <v>1178.3036569999999</v>
      </c>
      <c r="AI12137" s="89">
        <v>1725.8621579999999</v>
      </c>
    </row>
    <row r="12138" spans="1:35" s="89" customFormat="1" x14ac:dyDescent="0.45">
      <c r="A12138" s="89" t="s">
        <v>90</v>
      </c>
      <c r="B12138" s="89" t="s">
        <v>91</v>
      </c>
      <c r="C12138" s="89" t="s">
        <v>47</v>
      </c>
      <c r="D12138" s="90">
        <v>44644</v>
      </c>
      <c r="AC12138" s="89">
        <v>1178.3036569999999</v>
      </c>
      <c r="AI12138" s="89">
        <v>1725.8621579999999</v>
      </c>
    </row>
    <row r="12139" spans="1:35" s="89" customFormat="1" x14ac:dyDescent="0.45">
      <c r="A12139" s="89" t="s">
        <v>90</v>
      </c>
      <c r="B12139" s="89" t="s">
        <v>91</v>
      </c>
      <c r="C12139" s="89" t="s">
        <v>47</v>
      </c>
      <c r="D12139" s="90">
        <v>44645</v>
      </c>
      <c r="AC12139" s="89">
        <v>1178.3036569999999</v>
      </c>
      <c r="AI12139" s="89">
        <v>1725.8621579999999</v>
      </c>
    </row>
    <row r="12140" spans="1:35" s="89" customFormat="1" x14ac:dyDescent="0.45">
      <c r="A12140" s="89" t="s">
        <v>90</v>
      </c>
      <c r="B12140" s="89" t="s">
        <v>91</v>
      </c>
      <c r="C12140" s="89" t="s">
        <v>47</v>
      </c>
      <c r="D12140" s="90">
        <v>44646</v>
      </c>
      <c r="AC12140" s="89">
        <v>1129.2076709999999</v>
      </c>
      <c r="AI12140" s="89">
        <v>1653.951235</v>
      </c>
    </row>
    <row r="12141" spans="1:35" s="89" customFormat="1" x14ac:dyDescent="0.45">
      <c r="A12141" s="89" t="s">
        <v>90</v>
      </c>
      <c r="B12141" s="89" t="s">
        <v>91</v>
      </c>
      <c r="C12141" s="89" t="s">
        <v>47</v>
      </c>
      <c r="D12141" s="90">
        <v>44647</v>
      </c>
      <c r="AC12141" s="89">
        <v>1178.3036569999999</v>
      </c>
      <c r="AI12141" s="89">
        <v>1725.8621579999999</v>
      </c>
    </row>
    <row r="12142" spans="1:35" s="89" customFormat="1" x14ac:dyDescent="0.45">
      <c r="A12142" s="89" t="s">
        <v>90</v>
      </c>
      <c r="B12142" s="89" t="s">
        <v>91</v>
      </c>
      <c r="C12142" s="89" t="s">
        <v>47</v>
      </c>
      <c r="D12142" s="90">
        <v>44648</v>
      </c>
      <c r="AC12142" s="89">
        <v>1178.3036569999999</v>
      </c>
      <c r="AI12142" s="89">
        <v>1725.8621579999999</v>
      </c>
    </row>
    <row r="12143" spans="1:35" s="89" customFormat="1" x14ac:dyDescent="0.45">
      <c r="A12143" s="89" t="s">
        <v>90</v>
      </c>
      <c r="B12143" s="89" t="s">
        <v>91</v>
      </c>
      <c r="C12143" s="89" t="s">
        <v>47</v>
      </c>
      <c r="D12143" s="90">
        <v>44649</v>
      </c>
      <c r="AC12143" s="89">
        <v>1178.3036569999999</v>
      </c>
      <c r="AI12143" s="89">
        <v>1725.8621579999999</v>
      </c>
    </row>
    <row r="12144" spans="1:35" s="89" customFormat="1" x14ac:dyDescent="0.45">
      <c r="A12144" s="89" t="s">
        <v>90</v>
      </c>
      <c r="B12144" s="89" t="s">
        <v>91</v>
      </c>
      <c r="C12144" s="89" t="s">
        <v>47</v>
      </c>
      <c r="D12144" s="90">
        <v>44650</v>
      </c>
      <c r="AC12144" s="89">
        <v>1178.3036569999999</v>
      </c>
      <c r="AI12144" s="89">
        <v>1725.8621579999999</v>
      </c>
    </row>
    <row r="12145" spans="1:35" s="89" customFormat="1" x14ac:dyDescent="0.45">
      <c r="A12145" s="89" t="s">
        <v>90</v>
      </c>
      <c r="B12145" s="89" t="s">
        <v>91</v>
      </c>
      <c r="C12145" s="89" t="s">
        <v>47</v>
      </c>
      <c r="D12145" s="90">
        <v>44651</v>
      </c>
      <c r="AC12145" s="89">
        <v>1178.3036569999999</v>
      </c>
      <c r="AI12145" s="89">
        <v>1725.8621579999999</v>
      </c>
    </row>
    <row r="12146" spans="1:35" s="89" customFormat="1" x14ac:dyDescent="0.45">
      <c r="A12146" s="89" t="s">
        <v>90</v>
      </c>
      <c r="B12146" s="89" t="s">
        <v>91</v>
      </c>
      <c r="C12146" s="89" t="s">
        <v>47</v>
      </c>
      <c r="D12146" s="90">
        <v>44652</v>
      </c>
      <c r="AC12146" s="89">
        <v>1178.3036569999999</v>
      </c>
      <c r="AI12146" s="89">
        <v>1725.8621579999999</v>
      </c>
    </row>
    <row r="12147" spans="1:35" s="89" customFormat="1" x14ac:dyDescent="0.45">
      <c r="A12147" s="89" t="s">
        <v>90</v>
      </c>
      <c r="B12147" s="89" t="s">
        <v>91</v>
      </c>
      <c r="C12147" s="89" t="s">
        <v>47</v>
      </c>
      <c r="D12147" s="90">
        <v>44653</v>
      </c>
      <c r="AC12147" s="89">
        <v>1178.3036569999999</v>
      </c>
      <c r="AI12147" s="89">
        <v>1725.8621579999999</v>
      </c>
    </row>
    <row r="12148" spans="1:35" s="89" customFormat="1" x14ac:dyDescent="0.45">
      <c r="A12148" s="89" t="s">
        <v>90</v>
      </c>
      <c r="B12148" s="89" t="s">
        <v>91</v>
      </c>
      <c r="C12148" s="89" t="s">
        <v>47</v>
      </c>
      <c r="D12148" s="90">
        <v>44654</v>
      </c>
      <c r="AC12148" s="89">
        <v>1178.3036569999999</v>
      </c>
      <c r="AI12148" s="89">
        <v>1725.8621579999999</v>
      </c>
    </row>
    <row r="12149" spans="1:35" s="89" customFormat="1" x14ac:dyDescent="0.45">
      <c r="A12149" s="89" t="s">
        <v>90</v>
      </c>
      <c r="B12149" s="89" t="s">
        <v>91</v>
      </c>
      <c r="C12149" s="89" t="s">
        <v>47</v>
      </c>
      <c r="D12149" s="90">
        <v>44655</v>
      </c>
      <c r="AC12149" s="89">
        <v>1178.3036569999999</v>
      </c>
      <c r="AI12149" s="89">
        <v>1725.8621579999999</v>
      </c>
    </row>
    <row r="12150" spans="1:35" s="89" customFormat="1" x14ac:dyDescent="0.45">
      <c r="A12150" s="89" t="s">
        <v>90</v>
      </c>
      <c r="B12150" s="89" t="s">
        <v>91</v>
      </c>
      <c r="C12150" s="89" t="s">
        <v>47</v>
      </c>
      <c r="D12150" s="90">
        <v>44656</v>
      </c>
      <c r="AC12150" s="89">
        <v>1178.3036569999999</v>
      </c>
      <c r="AI12150" s="89">
        <v>1725.8621579999999</v>
      </c>
    </row>
    <row r="12151" spans="1:35" s="89" customFormat="1" x14ac:dyDescent="0.45">
      <c r="A12151" s="89" t="s">
        <v>90</v>
      </c>
      <c r="B12151" s="89" t="s">
        <v>91</v>
      </c>
      <c r="C12151" s="89" t="s">
        <v>47</v>
      </c>
      <c r="D12151" s="90">
        <v>44657</v>
      </c>
      <c r="AC12151" s="89">
        <v>1178.3036569999999</v>
      </c>
      <c r="AI12151" s="89">
        <v>1725.8621579999999</v>
      </c>
    </row>
    <row r="12152" spans="1:35" s="89" customFormat="1" x14ac:dyDescent="0.45">
      <c r="A12152" s="89" t="s">
        <v>90</v>
      </c>
      <c r="B12152" s="89" t="s">
        <v>91</v>
      </c>
      <c r="C12152" s="89" t="s">
        <v>47</v>
      </c>
      <c r="D12152" s="90">
        <v>44658</v>
      </c>
      <c r="AC12152" s="89">
        <v>1178.3036569999999</v>
      </c>
      <c r="AI12152" s="89">
        <v>1725.8621579999999</v>
      </c>
    </row>
    <row r="12153" spans="1:35" s="89" customFormat="1" x14ac:dyDescent="0.45">
      <c r="A12153" s="89" t="s">
        <v>90</v>
      </c>
      <c r="B12153" s="89" t="s">
        <v>91</v>
      </c>
      <c r="C12153" s="89" t="s">
        <v>47</v>
      </c>
      <c r="D12153" s="90">
        <v>44659</v>
      </c>
      <c r="AC12153" s="89">
        <v>1178.3036569999999</v>
      </c>
      <c r="AI12153" s="89">
        <v>1725.8621579999999</v>
      </c>
    </row>
    <row r="12154" spans="1:35" s="89" customFormat="1" x14ac:dyDescent="0.45">
      <c r="A12154" s="89" t="s">
        <v>90</v>
      </c>
      <c r="B12154" s="89" t="s">
        <v>91</v>
      </c>
      <c r="C12154" s="89" t="s">
        <v>47</v>
      </c>
      <c r="D12154" s="90">
        <v>44660</v>
      </c>
      <c r="K12154" s="89">
        <v>0.151322332</v>
      </c>
      <c r="L12154" s="89">
        <v>0.117375225</v>
      </c>
      <c r="AA12154" s="89">
        <v>1000</v>
      </c>
      <c r="AB12154" s="89">
        <v>1040</v>
      </c>
      <c r="AC12154" s="89">
        <v>1178.3036569999999</v>
      </c>
      <c r="AI12154" s="89">
        <v>1725.8621579999999</v>
      </c>
    </row>
    <row r="12155" spans="1:35" s="89" customFormat="1" x14ac:dyDescent="0.45">
      <c r="A12155" s="89" t="s">
        <v>90</v>
      </c>
      <c r="B12155" s="89" t="s">
        <v>91</v>
      </c>
      <c r="C12155" s="89" t="s">
        <v>47</v>
      </c>
      <c r="D12155" s="90">
        <v>44661</v>
      </c>
      <c r="K12155" s="89">
        <v>0.151322332</v>
      </c>
      <c r="L12155" s="89">
        <v>0.117375225</v>
      </c>
      <c r="AA12155" s="89">
        <v>1000</v>
      </c>
      <c r="AB12155" s="89">
        <v>1040</v>
      </c>
      <c r="AC12155" s="89">
        <v>1178.3036569999999</v>
      </c>
      <c r="AI12155" s="89">
        <v>1725.8621579999999</v>
      </c>
    </row>
    <row r="12156" spans="1:35" s="89" customFormat="1" x14ac:dyDescent="0.45">
      <c r="A12156" s="89" t="s">
        <v>90</v>
      </c>
      <c r="B12156" s="89" t="s">
        <v>91</v>
      </c>
      <c r="C12156" s="89" t="s">
        <v>47</v>
      </c>
      <c r="D12156" s="90">
        <v>44662</v>
      </c>
      <c r="K12156" s="89">
        <v>0.16829588500000001</v>
      </c>
      <c r="L12156" s="89">
        <v>0.134348778</v>
      </c>
      <c r="AA12156" s="89">
        <v>980</v>
      </c>
      <c r="AB12156" s="89">
        <v>1020</v>
      </c>
      <c r="AC12156" s="89">
        <v>1178.3036569999999</v>
      </c>
      <c r="AI12156" s="89">
        <v>1725.8621579999999</v>
      </c>
    </row>
    <row r="12157" spans="1:35" s="89" customFormat="1" x14ac:dyDescent="0.45">
      <c r="A12157" s="89" t="s">
        <v>90</v>
      </c>
      <c r="B12157" s="89" t="s">
        <v>91</v>
      </c>
      <c r="C12157" s="89" t="s">
        <v>47</v>
      </c>
      <c r="D12157" s="90">
        <v>44663</v>
      </c>
      <c r="K12157" s="89">
        <v>0.16829588500000001</v>
      </c>
      <c r="L12157" s="89">
        <v>0.134348778</v>
      </c>
      <c r="AA12157" s="89">
        <v>980</v>
      </c>
      <c r="AB12157" s="89">
        <v>1020</v>
      </c>
      <c r="AC12157" s="89">
        <v>1178.3036569999999</v>
      </c>
      <c r="AI12157" s="89">
        <v>1725.8621579999999</v>
      </c>
    </row>
    <row r="12158" spans="1:35" s="89" customFormat="1" x14ac:dyDescent="0.45">
      <c r="A12158" s="89" t="s">
        <v>90</v>
      </c>
      <c r="B12158" s="89" t="s">
        <v>91</v>
      </c>
      <c r="C12158" s="89" t="s">
        <v>47</v>
      </c>
      <c r="D12158" s="90">
        <v>44664</v>
      </c>
      <c r="K12158" s="89">
        <v>0.16829588500000001</v>
      </c>
      <c r="L12158" s="89">
        <v>0.134348778</v>
      </c>
      <c r="AA12158" s="89">
        <v>980</v>
      </c>
      <c r="AB12158" s="89">
        <v>1020</v>
      </c>
      <c r="AC12158" s="89">
        <v>1178.3036569999999</v>
      </c>
      <c r="AI12158" s="89">
        <v>1725.8621579999999</v>
      </c>
    </row>
    <row r="12159" spans="1:35" s="89" customFormat="1" x14ac:dyDescent="0.45">
      <c r="A12159" s="89" t="s">
        <v>90</v>
      </c>
      <c r="B12159" s="89" t="s">
        <v>91</v>
      </c>
      <c r="C12159" s="89" t="s">
        <v>47</v>
      </c>
      <c r="D12159" s="90">
        <v>44665</v>
      </c>
      <c r="K12159" s="89">
        <v>0.16829588500000001</v>
      </c>
      <c r="L12159" s="89">
        <v>0.134348778</v>
      </c>
      <c r="AA12159" s="89">
        <v>980</v>
      </c>
      <c r="AB12159" s="89">
        <v>1020</v>
      </c>
      <c r="AC12159" s="89">
        <v>1178.3036569999999</v>
      </c>
      <c r="AI12159" s="89">
        <v>1725.8621579999999</v>
      </c>
    </row>
    <row r="12160" spans="1:35" s="89" customFormat="1" x14ac:dyDescent="0.45">
      <c r="A12160" s="89" t="s">
        <v>90</v>
      </c>
      <c r="B12160" s="89" t="s">
        <v>91</v>
      </c>
      <c r="C12160" s="89" t="s">
        <v>47</v>
      </c>
      <c r="D12160" s="90">
        <v>44666</v>
      </c>
      <c r="K12160" s="89">
        <v>0.16829588500000001</v>
      </c>
      <c r="L12160" s="89">
        <v>0.134348778</v>
      </c>
      <c r="AA12160" s="89">
        <v>980</v>
      </c>
      <c r="AB12160" s="89">
        <v>1020</v>
      </c>
      <c r="AC12160" s="89">
        <v>1178.3036569999999</v>
      </c>
      <c r="AI12160" s="89">
        <v>1725.8621579999999</v>
      </c>
    </row>
    <row r="12161" spans="1:35" s="89" customFormat="1" x14ac:dyDescent="0.45">
      <c r="A12161" s="89" t="s">
        <v>90</v>
      </c>
      <c r="B12161" s="89" t="s">
        <v>91</v>
      </c>
      <c r="C12161" s="89" t="s">
        <v>47</v>
      </c>
      <c r="D12161" s="90">
        <v>44667</v>
      </c>
      <c r="K12161" s="89">
        <v>0.16829588500000001</v>
      </c>
      <c r="L12161" s="89">
        <v>0.134348778</v>
      </c>
      <c r="AA12161" s="89">
        <v>980</v>
      </c>
      <c r="AB12161" s="89">
        <v>1020</v>
      </c>
      <c r="AC12161" s="89">
        <v>1178.3036569999999</v>
      </c>
      <c r="AI12161" s="89">
        <v>1725.8621579999999</v>
      </c>
    </row>
    <row r="12162" spans="1:35" s="89" customFormat="1" x14ac:dyDescent="0.45">
      <c r="A12162" s="89" t="s">
        <v>90</v>
      </c>
      <c r="B12162" s="89" t="s">
        <v>91</v>
      </c>
      <c r="C12162" s="89" t="s">
        <v>47</v>
      </c>
      <c r="D12162" s="90">
        <v>44668</v>
      </c>
      <c r="K12162" s="89">
        <v>0.16829588500000001</v>
      </c>
      <c r="L12162" s="89">
        <v>0.134348778</v>
      </c>
      <c r="AA12162" s="89">
        <v>980</v>
      </c>
      <c r="AB12162" s="89">
        <v>1020</v>
      </c>
      <c r="AC12162" s="89">
        <v>1178.3036569999999</v>
      </c>
      <c r="AI12162" s="89">
        <v>1725.8621579999999</v>
      </c>
    </row>
    <row r="12163" spans="1:35" s="89" customFormat="1" x14ac:dyDescent="0.45">
      <c r="A12163" s="89" t="s">
        <v>90</v>
      </c>
      <c r="B12163" s="89" t="s">
        <v>91</v>
      </c>
      <c r="C12163" s="89" t="s">
        <v>47</v>
      </c>
      <c r="D12163" s="90">
        <v>44669</v>
      </c>
      <c r="K12163" s="89">
        <v>0.16829588500000001</v>
      </c>
      <c r="L12163" s="89">
        <v>0.134348778</v>
      </c>
      <c r="AA12163" s="89">
        <v>980</v>
      </c>
      <c r="AB12163" s="89">
        <v>1020</v>
      </c>
      <c r="AC12163" s="89">
        <v>1178.3036569999999</v>
      </c>
      <c r="AI12163" s="89">
        <v>1725.8621579999999</v>
      </c>
    </row>
    <row r="12164" spans="1:35" s="89" customFormat="1" x14ac:dyDescent="0.45">
      <c r="A12164" s="89" t="s">
        <v>90</v>
      </c>
      <c r="B12164" s="89" t="s">
        <v>91</v>
      </c>
      <c r="C12164" s="89" t="s">
        <v>47</v>
      </c>
      <c r="D12164" s="90">
        <v>44670</v>
      </c>
      <c r="K12164" s="89">
        <v>0.16829588500000001</v>
      </c>
      <c r="L12164" s="89">
        <v>0.134348778</v>
      </c>
      <c r="AA12164" s="89">
        <v>980</v>
      </c>
      <c r="AB12164" s="89">
        <v>1020</v>
      </c>
      <c r="AC12164" s="89">
        <v>1178.3036569999999</v>
      </c>
      <c r="AI12164" s="89">
        <v>1725.8621579999999</v>
      </c>
    </row>
    <row r="12165" spans="1:35" s="89" customFormat="1" x14ac:dyDescent="0.45">
      <c r="A12165" s="89" t="s">
        <v>90</v>
      </c>
      <c r="B12165" s="89" t="s">
        <v>91</v>
      </c>
      <c r="C12165" s="89" t="s">
        <v>47</v>
      </c>
      <c r="D12165" s="90">
        <v>44671</v>
      </c>
      <c r="K12165" s="89">
        <v>0.16829588500000001</v>
      </c>
      <c r="L12165" s="89">
        <v>0.134348778</v>
      </c>
      <c r="AA12165" s="89">
        <v>980</v>
      </c>
      <c r="AB12165" s="89">
        <v>1020</v>
      </c>
      <c r="AC12165" s="89">
        <v>1178.3036569999999</v>
      </c>
      <c r="AI12165" s="89">
        <v>1725.8621579999999</v>
      </c>
    </row>
    <row r="12166" spans="1:35" s="89" customFormat="1" x14ac:dyDescent="0.45">
      <c r="A12166" s="89" t="s">
        <v>90</v>
      </c>
      <c r="B12166" s="89" t="s">
        <v>91</v>
      </c>
      <c r="C12166" s="89" t="s">
        <v>47</v>
      </c>
      <c r="D12166" s="90">
        <v>44672</v>
      </c>
      <c r="K12166" s="89">
        <v>0.16829588500000001</v>
      </c>
      <c r="L12166" s="89">
        <v>0.134348778</v>
      </c>
      <c r="AA12166" s="89">
        <v>980</v>
      </c>
      <c r="AB12166" s="89">
        <v>1020</v>
      </c>
      <c r="AC12166" s="89">
        <v>1178.3036569999999</v>
      </c>
      <c r="AI12166" s="89">
        <v>1725.8621579999999</v>
      </c>
    </row>
    <row r="12167" spans="1:35" s="89" customFormat="1" x14ac:dyDescent="0.45">
      <c r="A12167" s="89" t="s">
        <v>90</v>
      </c>
      <c r="B12167" s="89" t="s">
        <v>91</v>
      </c>
      <c r="C12167" s="89" t="s">
        <v>47</v>
      </c>
      <c r="D12167" s="90">
        <v>44673</v>
      </c>
      <c r="K12167" s="89">
        <v>0.16829588500000001</v>
      </c>
      <c r="L12167" s="89">
        <v>0.134348778</v>
      </c>
      <c r="AA12167" s="89">
        <v>980</v>
      </c>
      <c r="AB12167" s="89">
        <v>1020</v>
      </c>
      <c r="AC12167" s="89">
        <v>1178.3036569999999</v>
      </c>
      <c r="AI12167" s="89">
        <v>1725.8621579999999</v>
      </c>
    </row>
    <row r="12168" spans="1:35" s="89" customFormat="1" x14ac:dyDescent="0.45">
      <c r="A12168" s="89" t="s">
        <v>90</v>
      </c>
      <c r="B12168" s="89" t="s">
        <v>91</v>
      </c>
      <c r="C12168" s="89" t="s">
        <v>47</v>
      </c>
      <c r="D12168" s="90">
        <v>44674</v>
      </c>
      <c r="K12168" s="89">
        <v>0.16829588500000001</v>
      </c>
      <c r="L12168" s="89">
        <v>0.134348778</v>
      </c>
      <c r="AA12168" s="89">
        <v>980</v>
      </c>
      <c r="AB12168" s="89">
        <v>1020</v>
      </c>
      <c r="AC12168" s="89">
        <v>1178.3036569999999</v>
      </c>
      <c r="AI12168" s="89">
        <v>1725.8621579999999</v>
      </c>
    </row>
    <row r="12169" spans="1:35" s="89" customFormat="1" x14ac:dyDescent="0.45">
      <c r="A12169" s="89" t="s">
        <v>90</v>
      </c>
      <c r="B12169" s="89" t="s">
        <v>91</v>
      </c>
      <c r="C12169" s="89" t="s">
        <v>47</v>
      </c>
      <c r="D12169" s="90">
        <v>44675</v>
      </c>
      <c r="K12169" s="89">
        <v>0.16829588500000001</v>
      </c>
      <c r="L12169" s="89">
        <v>0.134348778</v>
      </c>
      <c r="AA12169" s="89">
        <v>980</v>
      </c>
      <c r="AB12169" s="89">
        <v>1020</v>
      </c>
      <c r="AC12169" s="89">
        <v>1178.3036569999999</v>
      </c>
      <c r="AI12169" s="89">
        <v>1725.8621579999999</v>
      </c>
    </row>
    <row r="12170" spans="1:35" s="89" customFormat="1" x14ac:dyDescent="0.45">
      <c r="A12170" s="89" t="s">
        <v>90</v>
      </c>
      <c r="B12170" s="89" t="s">
        <v>91</v>
      </c>
      <c r="C12170" s="89" t="s">
        <v>47</v>
      </c>
      <c r="D12170" s="90">
        <v>44676</v>
      </c>
      <c r="K12170" s="89">
        <v>0.16829588500000001</v>
      </c>
      <c r="L12170" s="89">
        <v>0.134348778</v>
      </c>
      <c r="AA12170" s="89">
        <v>980</v>
      </c>
      <c r="AB12170" s="89">
        <v>1020</v>
      </c>
      <c r="AC12170" s="89">
        <v>1178.3036569999999</v>
      </c>
      <c r="AI12170" s="89">
        <v>1725.8621579999999</v>
      </c>
    </row>
    <row r="12171" spans="1:35" s="89" customFormat="1" x14ac:dyDescent="0.45">
      <c r="A12171" s="89" t="s">
        <v>90</v>
      </c>
      <c r="B12171" s="89" t="s">
        <v>91</v>
      </c>
      <c r="C12171" s="89" t="s">
        <v>47</v>
      </c>
      <c r="D12171" s="90">
        <v>44677</v>
      </c>
      <c r="K12171" s="89">
        <v>0.16829588500000001</v>
      </c>
      <c r="L12171" s="89">
        <v>0.134348778</v>
      </c>
      <c r="AA12171" s="89">
        <v>980</v>
      </c>
      <c r="AB12171" s="89">
        <v>1020</v>
      </c>
      <c r="AC12171" s="89">
        <v>1178.3036569999999</v>
      </c>
      <c r="AI12171" s="89">
        <v>1725.8621579999999</v>
      </c>
    </row>
    <row r="12172" spans="1:35" s="89" customFormat="1" x14ac:dyDescent="0.45">
      <c r="A12172" s="89" t="s">
        <v>90</v>
      </c>
      <c r="B12172" s="89" t="s">
        <v>91</v>
      </c>
      <c r="C12172" s="89" t="s">
        <v>47</v>
      </c>
      <c r="D12172" s="90">
        <v>44678</v>
      </c>
      <c r="K12172" s="89">
        <v>0.16829588500000001</v>
      </c>
      <c r="L12172" s="89">
        <v>0.134348778</v>
      </c>
      <c r="AA12172" s="89">
        <v>980</v>
      </c>
      <c r="AB12172" s="89">
        <v>1020</v>
      </c>
      <c r="AC12172" s="89">
        <v>1178.3036569999999</v>
      </c>
      <c r="AI12172" s="89">
        <v>1725.8621579999999</v>
      </c>
    </row>
    <row r="12173" spans="1:35" s="89" customFormat="1" x14ac:dyDescent="0.45">
      <c r="A12173" s="89" t="s">
        <v>90</v>
      </c>
      <c r="B12173" s="89" t="s">
        <v>91</v>
      </c>
      <c r="C12173" s="89" t="s">
        <v>47</v>
      </c>
      <c r="D12173" s="90">
        <v>44679</v>
      </c>
      <c r="K12173" s="89">
        <v>0.16829588500000001</v>
      </c>
      <c r="L12173" s="89">
        <v>0.134348778</v>
      </c>
      <c r="AA12173" s="89">
        <v>980</v>
      </c>
      <c r="AB12173" s="89">
        <v>1020</v>
      </c>
      <c r="AC12173" s="89">
        <v>1178.3036569999999</v>
      </c>
      <c r="AI12173" s="89">
        <v>1725.8621579999999</v>
      </c>
    </row>
    <row r="12174" spans="1:35" s="89" customFormat="1" x14ac:dyDescent="0.45">
      <c r="A12174" s="89" t="s">
        <v>90</v>
      </c>
      <c r="B12174" s="89" t="s">
        <v>91</v>
      </c>
      <c r="C12174" s="89" t="s">
        <v>47</v>
      </c>
      <c r="D12174" s="90">
        <v>44680</v>
      </c>
      <c r="K12174" s="89">
        <v>0.16829588500000001</v>
      </c>
      <c r="L12174" s="89">
        <v>0.134348778</v>
      </c>
      <c r="AA12174" s="89">
        <v>980</v>
      </c>
      <c r="AB12174" s="89">
        <v>1020</v>
      </c>
      <c r="AC12174" s="89">
        <v>1178.3036569999999</v>
      </c>
      <c r="AI12174" s="89">
        <v>1725.8621579999999</v>
      </c>
    </row>
    <row r="12175" spans="1:35" s="89" customFormat="1" x14ac:dyDescent="0.45">
      <c r="A12175" s="89" t="s">
        <v>90</v>
      </c>
      <c r="B12175" s="89" t="s">
        <v>91</v>
      </c>
      <c r="C12175" s="89" t="s">
        <v>47</v>
      </c>
      <c r="D12175" s="90">
        <v>44681</v>
      </c>
      <c r="AC12175" s="89">
        <v>1178.3036569999999</v>
      </c>
      <c r="AI12175" s="89">
        <v>1725.8621579999999</v>
      </c>
    </row>
    <row r="12176" spans="1:35" s="89" customFormat="1" x14ac:dyDescent="0.45">
      <c r="A12176" s="89" t="s">
        <v>90</v>
      </c>
      <c r="B12176" s="89" t="s">
        <v>91</v>
      </c>
      <c r="C12176" s="89" t="s">
        <v>47</v>
      </c>
      <c r="D12176" s="90">
        <v>44682</v>
      </c>
      <c r="AC12176" s="89">
        <v>1178.3036569999999</v>
      </c>
      <c r="AI12176" s="89">
        <v>1725.8621579999999</v>
      </c>
    </row>
    <row r="12177" spans="1:35" s="89" customFormat="1" x14ac:dyDescent="0.45">
      <c r="A12177" s="89" t="s">
        <v>90</v>
      </c>
      <c r="B12177" s="89" t="s">
        <v>91</v>
      </c>
      <c r="C12177" s="89" t="s">
        <v>47</v>
      </c>
      <c r="D12177" s="90">
        <v>44683</v>
      </c>
      <c r="AC12177" s="89">
        <v>1178.3036569999999</v>
      </c>
      <c r="AI12177" s="89">
        <v>1725.8621579999999</v>
      </c>
    </row>
    <row r="12178" spans="1:35" s="89" customFormat="1" x14ac:dyDescent="0.45">
      <c r="A12178" s="89" t="s">
        <v>90</v>
      </c>
      <c r="B12178" s="89" t="s">
        <v>91</v>
      </c>
      <c r="C12178" s="89" t="s">
        <v>47</v>
      </c>
      <c r="D12178" s="90">
        <v>44684</v>
      </c>
      <c r="AC12178" s="89">
        <v>1178.3036569999999</v>
      </c>
      <c r="AI12178" s="89">
        <v>1725.8621579999999</v>
      </c>
    </row>
    <row r="12179" spans="1:35" s="89" customFormat="1" x14ac:dyDescent="0.45">
      <c r="A12179" s="89" t="s">
        <v>90</v>
      </c>
      <c r="B12179" s="89" t="s">
        <v>91</v>
      </c>
      <c r="C12179" s="89" t="s">
        <v>47</v>
      </c>
      <c r="D12179" s="90">
        <v>44685</v>
      </c>
      <c r="AC12179" s="89">
        <v>1178.3036569999999</v>
      </c>
      <c r="AI12179" s="89">
        <v>1725.8621579999999</v>
      </c>
    </row>
    <row r="12180" spans="1:35" s="89" customFormat="1" x14ac:dyDescent="0.45">
      <c r="A12180" s="89" t="s">
        <v>90</v>
      </c>
      <c r="B12180" s="89" t="s">
        <v>91</v>
      </c>
      <c r="C12180" s="89" t="s">
        <v>47</v>
      </c>
      <c r="D12180" s="90">
        <v>44686</v>
      </c>
      <c r="AC12180" s="89">
        <v>1178.3036569999999</v>
      </c>
      <c r="AI12180" s="89">
        <v>1725.8621579999999</v>
      </c>
    </row>
    <row r="12181" spans="1:35" s="89" customFormat="1" x14ac:dyDescent="0.45">
      <c r="A12181" s="89" t="s">
        <v>90</v>
      </c>
      <c r="B12181" s="89" t="s">
        <v>91</v>
      </c>
      <c r="C12181" s="89" t="s">
        <v>47</v>
      </c>
      <c r="D12181" s="90">
        <v>44687</v>
      </c>
      <c r="AC12181" s="89">
        <v>1178.3036569999999</v>
      </c>
      <c r="AI12181" s="89">
        <v>1725.8621579999999</v>
      </c>
    </row>
    <row r="12182" spans="1:35" s="89" customFormat="1" x14ac:dyDescent="0.45">
      <c r="A12182" s="89" t="s">
        <v>90</v>
      </c>
      <c r="B12182" s="89" t="s">
        <v>91</v>
      </c>
      <c r="C12182" s="89" t="s">
        <v>47</v>
      </c>
      <c r="D12182" s="90">
        <v>44688</v>
      </c>
      <c r="AC12182" s="89">
        <v>1178.3036569999999</v>
      </c>
      <c r="AI12182" s="89">
        <v>1725.8621579999999</v>
      </c>
    </row>
    <row r="12183" spans="1:35" s="89" customFormat="1" x14ac:dyDescent="0.45">
      <c r="A12183" s="89" t="s">
        <v>90</v>
      </c>
      <c r="B12183" s="89" t="s">
        <v>91</v>
      </c>
      <c r="C12183" s="89" t="s">
        <v>47</v>
      </c>
      <c r="D12183" s="90">
        <v>44689</v>
      </c>
      <c r="AC12183" s="89">
        <v>1178.3036569999999</v>
      </c>
      <c r="AI12183" s="89">
        <v>1725.8621579999999</v>
      </c>
    </row>
    <row r="12184" spans="1:35" s="89" customFormat="1" x14ac:dyDescent="0.45">
      <c r="A12184" s="89" t="s">
        <v>90</v>
      </c>
      <c r="B12184" s="89" t="s">
        <v>91</v>
      </c>
      <c r="C12184" s="89" t="s">
        <v>47</v>
      </c>
      <c r="D12184" s="90">
        <v>44690</v>
      </c>
      <c r="AC12184" s="89">
        <v>1178.3036569999999</v>
      </c>
      <c r="AI12184" s="89">
        <v>1725.8621579999999</v>
      </c>
    </row>
    <row r="12185" spans="1:35" s="89" customFormat="1" x14ac:dyDescent="0.45">
      <c r="A12185" s="89" t="s">
        <v>90</v>
      </c>
      <c r="B12185" s="89" t="s">
        <v>91</v>
      </c>
      <c r="C12185" s="89" t="s">
        <v>47</v>
      </c>
      <c r="D12185" s="90">
        <v>44691</v>
      </c>
      <c r="AC12185" s="89">
        <v>1178.3036569999999</v>
      </c>
      <c r="AI12185" s="89">
        <v>1725.8621579999999</v>
      </c>
    </row>
    <row r="12186" spans="1:35" s="89" customFormat="1" x14ac:dyDescent="0.45">
      <c r="A12186" s="89" t="s">
        <v>90</v>
      </c>
      <c r="B12186" s="89" t="s">
        <v>91</v>
      </c>
      <c r="C12186" s="89" t="s">
        <v>47</v>
      </c>
      <c r="D12186" s="90">
        <v>44692</v>
      </c>
      <c r="AC12186" s="89">
        <v>1178.3036569999999</v>
      </c>
      <c r="AI12186" s="89">
        <v>1725.8621579999999</v>
      </c>
    </row>
    <row r="12187" spans="1:35" s="89" customFormat="1" x14ac:dyDescent="0.45">
      <c r="A12187" s="89" t="s">
        <v>90</v>
      </c>
      <c r="B12187" s="89" t="s">
        <v>91</v>
      </c>
      <c r="C12187" s="89" t="s">
        <v>47</v>
      </c>
      <c r="D12187" s="90">
        <v>44693</v>
      </c>
      <c r="AC12187" s="89">
        <v>1178.3036569999999</v>
      </c>
      <c r="AI12187" s="89">
        <v>1725.8621579999999</v>
      </c>
    </row>
    <row r="12188" spans="1:35" s="89" customFormat="1" x14ac:dyDescent="0.45">
      <c r="A12188" s="89" t="s">
        <v>90</v>
      </c>
      <c r="B12188" s="89" t="s">
        <v>91</v>
      </c>
      <c r="C12188" s="89" t="s">
        <v>47</v>
      </c>
      <c r="D12188" s="90">
        <v>44694</v>
      </c>
      <c r="AC12188" s="89">
        <v>1178.3036569999999</v>
      </c>
      <c r="AI12188" s="89">
        <v>1725.8621579999999</v>
      </c>
    </row>
    <row r="12189" spans="1:35" s="89" customFormat="1" x14ac:dyDescent="0.45">
      <c r="A12189" s="89" t="s">
        <v>90</v>
      </c>
      <c r="B12189" s="89" t="s">
        <v>91</v>
      </c>
      <c r="C12189" s="89" t="s">
        <v>47</v>
      </c>
      <c r="D12189" s="90">
        <v>44695</v>
      </c>
      <c r="AC12189" s="89">
        <v>1178.3036569999999</v>
      </c>
      <c r="AI12189" s="89">
        <v>1725.8621579999999</v>
      </c>
    </row>
    <row r="12190" spans="1:35" s="89" customFormat="1" x14ac:dyDescent="0.45">
      <c r="A12190" s="89" t="s">
        <v>90</v>
      </c>
      <c r="B12190" s="89" t="s">
        <v>91</v>
      </c>
      <c r="C12190" s="89" t="s">
        <v>47</v>
      </c>
      <c r="D12190" s="90">
        <v>44696</v>
      </c>
      <c r="AC12190" s="89">
        <v>1178.3036569999999</v>
      </c>
      <c r="AI12190" s="89">
        <v>1725.8621579999999</v>
      </c>
    </row>
    <row r="12191" spans="1:35" s="89" customFormat="1" x14ac:dyDescent="0.45">
      <c r="A12191" s="89" t="s">
        <v>90</v>
      </c>
      <c r="B12191" s="89" t="s">
        <v>91</v>
      </c>
      <c r="C12191" s="89" t="s">
        <v>47</v>
      </c>
      <c r="D12191" s="90">
        <v>44697</v>
      </c>
      <c r="AC12191" s="89">
        <v>1178.3036569999999</v>
      </c>
      <c r="AI12191" s="89">
        <v>1725.8621579999999</v>
      </c>
    </row>
    <row r="12192" spans="1:35" s="89" customFormat="1" x14ac:dyDescent="0.45">
      <c r="A12192" s="89" t="s">
        <v>90</v>
      </c>
      <c r="B12192" s="89" t="s">
        <v>91</v>
      </c>
      <c r="C12192" s="89" t="s">
        <v>47</v>
      </c>
      <c r="D12192" s="90">
        <v>44698</v>
      </c>
      <c r="AC12192" s="89">
        <v>1178.3036569999999</v>
      </c>
      <c r="AI12192" s="89">
        <v>1725.8621579999999</v>
      </c>
    </row>
    <row r="12193" spans="1:35" s="89" customFormat="1" x14ac:dyDescent="0.45">
      <c r="A12193" s="89" t="s">
        <v>90</v>
      </c>
      <c r="B12193" s="89" t="s">
        <v>91</v>
      </c>
      <c r="C12193" s="89" t="s">
        <v>47</v>
      </c>
      <c r="D12193" s="90">
        <v>44699</v>
      </c>
      <c r="AC12193" s="89">
        <v>1178.3036569999999</v>
      </c>
      <c r="AI12193" s="89">
        <v>1725.8621579999999</v>
      </c>
    </row>
    <row r="12194" spans="1:35" s="89" customFormat="1" x14ac:dyDescent="0.45">
      <c r="A12194" s="89" t="s">
        <v>90</v>
      </c>
      <c r="B12194" s="89" t="s">
        <v>91</v>
      </c>
      <c r="C12194" s="89" t="s">
        <v>47</v>
      </c>
      <c r="D12194" s="90">
        <v>44700</v>
      </c>
      <c r="AC12194" s="89">
        <v>1178.3036569999999</v>
      </c>
      <c r="AI12194" s="89">
        <v>1725.8621579999999</v>
      </c>
    </row>
    <row r="12195" spans="1:35" s="89" customFormat="1" x14ac:dyDescent="0.45">
      <c r="A12195" s="89" t="s">
        <v>90</v>
      </c>
      <c r="B12195" s="89" t="s">
        <v>91</v>
      </c>
      <c r="C12195" s="89" t="s">
        <v>47</v>
      </c>
      <c r="D12195" s="90">
        <v>44701</v>
      </c>
      <c r="AC12195" s="89">
        <v>1178.3036569999999</v>
      </c>
      <c r="AI12195" s="89">
        <v>1725.8621579999999</v>
      </c>
    </row>
    <row r="12196" spans="1:35" s="89" customFormat="1" x14ac:dyDescent="0.45">
      <c r="A12196" s="89" t="s">
        <v>90</v>
      </c>
      <c r="B12196" s="89" t="s">
        <v>91</v>
      </c>
      <c r="C12196" s="89" t="s">
        <v>47</v>
      </c>
      <c r="D12196" s="90">
        <v>44702</v>
      </c>
      <c r="AC12196" s="89">
        <v>1178.3036569999999</v>
      </c>
      <c r="AI12196" s="89">
        <v>1725.8621579999999</v>
      </c>
    </row>
    <row r="12197" spans="1:35" s="89" customFormat="1" x14ac:dyDescent="0.45">
      <c r="A12197" s="89" t="s">
        <v>90</v>
      </c>
      <c r="B12197" s="89" t="s">
        <v>91</v>
      </c>
      <c r="C12197" s="89" t="s">
        <v>47</v>
      </c>
      <c r="D12197" s="90">
        <v>44703</v>
      </c>
      <c r="AC12197" s="89">
        <v>1178.3036569999999</v>
      </c>
      <c r="AI12197" s="89">
        <v>1725.8621579999999</v>
      </c>
    </row>
    <row r="12198" spans="1:35" s="89" customFormat="1" x14ac:dyDescent="0.45">
      <c r="A12198" s="89" t="s">
        <v>90</v>
      </c>
      <c r="B12198" s="89" t="s">
        <v>91</v>
      </c>
      <c r="C12198" s="89" t="s">
        <v>47</v>
      </c>
      <c r="D12198" s="90">
        <v>44704</v>
      </c>
      <c r="AC12198" s="89">
        <v>1178.3036569999999</v>
      </c>
      <c r="AI12198" s="89">
        <v>1725.8621579999999</v>
      </c>
    </row>
    <row r="12199" spans="1:35" s="89" customFormat="1" x14ac:dyDescent="0.45">
      <c r="A12199" s="89" t="s">
        <v>90</v>
      </c>
      <c r="B12199" s="89" t="s">
        <v>91</v>
      </c>
      <c r="C12199" s="89" t="s">
        <v>47</v>
      </c>
      <c r="D12199" s="90">
        <v>44705</v>
      </c>
      <c r="AC12199" s="89">
        <v>1178.3036569999999</v>
      </c>
      <c r="AI12199" s="89">
        <v>1725.8621579999999</v>
      </c>
    </row>
    <row r="12200" spans="1:35" s="89" customFormat="1" x14ac:dyDescent="0.45">
      <c r="A12200" s="89" t="s">
        <v>90</v>
      </c>
      <c r="B12200" s="89" t="s">
        <v>91</v>
      </c>
      <c r="C12200" s="89" t="s">
        <v>47</v>
      </c>
      <c r="D12200" s="90">
        <v>44706</v>
      </c>
      <c r="AC12200" s="89">
        <v>1178.3036569999999</v>
      </c>
      <c r="AI12200" s="89">
        <v>1725.8621579999999</v>
      </c>
    </row>
    <row r="12201" spans="1:35" s="89" customFormat="1" x14ac:dyDescent="0.45">
      <c r="A12201" s="89" t="s">
        <v>90</v>
      </c>
      <c r="B12201" s="89" t="s">
        <v>91</v>
      </c>
      <c r="C12201" s="89" t="s">
        <v>47</v>
      </c>
      <c r="D12201" s="90">
        <v>44707</v>
      </c>
      <c r="AC12201" s="89">
        <v>1178.3036569999999</v>
      </c>
      <c r="AI12201" s="89">
        <v>1725.8621579999999</v>
      </c>
    </row>
    <row r="12202" spans="1:35" s="89" customFormat="1" x14ac:dyDescent="0.45">
      <c r="A12202" s="89" t="s">
        <v>90</v>
      </c>
      <c r="B12202" s="89" t="s">
        <v>91</v>
      </c>
      <c r="C12202" s="89" t="s">
        <v>47</v>
      </c>
      <c r="D12202" s="90">
        <v>44708</v>
      </c>
      <c r="AC12202" s="89">
        <v>1178.3036569999999</v>
      </c>
      <c r="AI12202" s="89">
        <v>1725.8621579999999</v>
      </c>
    </row>
    <row r="12203" spans="1:35" s="89" customFormat="1" x14ac:dyDescent="0.45">
      <c r="A12203" s="89" t="s">
        <v>90</v>
      </c>
      <c r="B12203" s="89" t="s">
        <v>91</v>
      </c>
      <c r="C12203" s="89" t="s">
        <v>47</v>
      </c>
      <c r="D12203" s="90">
        <v>44709</v>
      </c>
      <c r="AC12203" s="89">
        <v>1178.3036569999999</v>
      </c>
      <c r="AI12203" s="89">
        <v>1725.8621579999999</v>
      </c>
    </row>
    <row r="12204" spans="1:35" s="89" customFormat="1" x14ac:dyDescent="0.45">
      <c r="A12204" s="89" t="s">
        <v>90</v>
      </c>
      <c r="B12204" s="89" t="s">
        <v>91</v>
      </c>
      <c r="C12204" s="89" t="s">
        <v>47</v>
      </c>
      <c r="D12204" s="90">
        <v>44710</v>
      </c>
      <c r="AC12204" s="89">
        <v>1178.3036569999999</v>
      </c>
      <c r="AI12204" s="89">
        <v>1725.8621579999999</v>
      </c>
    </row>
    <row r="12205" spans="1:35" s="89" customFormat="1" x14ac:dyDescent="0.45">
      <c r="A12205" s="89" t="s">
        <v>90</v>
      </c>
      <c r="B12205" s="89" t="s">
        <v>91</v>
      </c>
      <c r="C12205" s="89" t="s">
        <v>47</v>
      </c>
      <c r="D12205" s="90">
        <v>44711</v>
      </c>
      <c r="AC12205" s="89">
        <v>1178.3036569999999</v>
      </c>
      <c r="AI12205" s="89">
        <v>1725.8621579999999</v>
      </c>
    </row>
    <row r="12206" spans="1:35" s="89" customFormat="1" x14ac:dyDescent="0.45">
      <c r="A12206" s="89" t="s">
        <v>90</v>
      </c>
      <c r="B12206" s="89" t="s">
        <v>91</v>
      </c>
      <c r="C12206" s="89" t="s">
        <v>47</v>
      </c>
      <c r="D12206" s="90">
        <v>44712</v>
      </c>
      <c r="AC12206" s="89">
        <v>1178.3036569999999</v>
      </c>
      <c r="AI12206" s="89">
        <v>1725.8621579999999</v>
      </c>
    </row>
    <row r="12207" spans="1:35" s="89" customFormat="1" x14ac:dyDescent="0.45">
      <c r="A12207" s="89" t="s">
        <v>90</v>
      </c>
      <c r="B12207" s="89" t="s">
        <v>91</v>
      </c>
      <c r="C12207" s="89" t="s">
        <v>47</v>
      </c>
      <c r="D12207" s="90">
        <v>44713</v>
      </c>
      <c r="AC12207" s="89">
        <v>1178.3036569999999</v>
      </c>
      <c r="AI12207" s="89">
        <v>1725.8621579999999</v>
      </c>
    </row>
    <row r="12208" spans="1:35" s="89" customFormat="1" x14ac:dyDescent="0.45">
      <c r="A12208" s="89" t="s">
        <v>90</v>
      </c>
      <c r="B12208" s="89" t="s">
        <v>91</v>
      </c>
      <c r="C12208" s="89" t="s">
        <v>47</v>
      </c>
      <c r="D12208" s="90">
        <v>44714</v>
      </c>
      <c r="AC12208" s="89">
        <v>1178.3036569999999</v>
      </c>
      <c r="AI12208" s="89">
        <v>1725.8621579999999</v>
      </c>
    </row>
    <row r="12209" spans="1:35" s="89" customFormat="1" x14ac:dyDescent="0.45">
      <c r="A12209" s="89" t="s">
        <v>90</v>
      </c>
      <c r="B12209" s="89" t="s">
        <v>91</v>
      </c>
      <c r="C12209" s="89" t="s">
        <v>47</v>
      </c>
      <c r="D12209" s="90">
        <v>44715</v>
      </c>
      <c r="AC12209" s="89">
        <v>1178.3036569999999</v>
      </c>
      <c r="AI12209" s="89">
        <v>1725.8621579999999</v>
      </c>
    </row>
    <row r="12210" spans="1:35" s="89" customFormat="1" x14ac:dyDescent="0.45">
      <c r="A12210" s="89" t="s">
        <v>90</v>
      </c>
      <c r="B12210" s="89" t="s">
        <v>91</v>
      </c>
      <c r="C12210" s="89" t="s">
        <v>47</v>
      </c>
      <c r="D12210" s="90">
        <v>44716</v>
      </c>
      <c r="AC12210" s="89">
        <v>1178.3036569999999</v>
      </c>
      <c r="AI12210" s="89">
        <v>1725.8621579999999</v>
      </c>
    </row>
    <row r="12211" spans="1:35" s="89" customFormat="1" x14ac:dyDescent="0.45">
      <c r="A12211" s="89" t="s">
        <v>90</v>
      </c>
      <c r="B12211" s="89" t="s">
        <v>91</v>
      </c>
      <c r="C12211" s="89" t="s">
        <v>47</v>
      </c>
      <c r="D12211" s="90">
        <v>44717</v>
      </c>
      <c r="AC12211" s="89">
        <v>1178.3036569999999</v>
      </c>
      <c r="AI12211" s="89">
        <v>1725.8621579999999</v>
      </c>
    </row>
    <row r="12212" spans="1:35" s="89" customFormat="1" x14ac:dyDescent="0.45">
      <c r="A12212" s="89" t="s">
        <v>90</v>
      </c>
      <c r="B12212" s="89" t="s">
        <v>91</v>
      </c>
      <c r="C12212" s="89" t="s">
        <v>47</v>
      </c>
      <c r="D12212" s="90">
        <v>44718</v>
      </c>
      <c r="AC12212" s="89">
        <v>1178.3036569999999</v>
      </c>
      <c r="AI12212" s="89">
        <v>1725.8621579999999</v>
      </c>
    </row>
    <row r="12213" spans="1:35" s="89" customFormat="1" x14ac:dyDescent="0.45">
      <c r="A12213" s="89" t="s">
        <v>90</v>
      </c>
      <c r="B12213" s="89" t="s">
        <v>91</v>
      </c>
      <c r="C12213" s="89" t="s">
        <v>47</v>
      </c>
      <c r="D12213" s="90">
        <v>44719</v>
      </c>
      <c r="AC12213" s="89">
        <v>1178.3036569999999</v>
      </c>
      <c r="AI12213" s="89">
        <v>1725.8621579999999</v>
      </c>
    </row>
    <row r="12214" spans="1:35" s="89" customFormat="1" x14ac:dyDescent="0.45">
      <c r="A12214" s="89" t="s">
        <v>90</v>
      </c>
      <c r="B12214" s="89" t="s">
        <v>91</v>
      </c>
      <c r="C12214" s="89" t="s">
        <v>47</v>
      </c>
      <c r="D12214" s="90">
        <v>44720</v>
      </c>
      <c r="AC12214" s="89">
        <v>1178.3036569999999</v>
      </c>
      <c r="AI12214" s="89">
        <v>1725.8621579999999</v>
      </c>
    </row>
    <row r="12215" spans="1:35" s="89" customFormat="1" x14ac:dyDescent="0.45">
      <c r="A12215" s="89" t="s">
        <v>90</v>
      </c>
      <c r="B12215" s="89" t="s">
        <v>91</v>
      </c>
      <c r="C12215" s="89" t="s">
        <v>47</v>
      </c>
      <c r="D12215" s="90">
        <v>44721</v>
      </c>
      <c r="AC12215" s="89">
        <v>1178.3036569999999</v>
      </c>
      <c r="AI12215" s="89">
        <v>1725.8621579999999</v>
      </c>
    </row>
    <row r="12216" spans="1:35" s="89" customFormat="1" x14ac:dyDescent="0.45">
      <c r="A12216" s="89" t="s">
        <v>90</v>
      </c>
      <c r="B12216" s="89" t="s">
        <v>91</v>
      </c>
      <c r="C12216" s="89" t="s">
        <v>47</v>
      </c>
      <c r="D12216" s="90">
        <v>44722</v>
      </c>
      <c r="AC12216" s="89">
        <v>1178.3036569999999</v>
      </c>
      <c r="AI12216" s="89">
        <v>1725.8621579999999</v>
      </c>
    </row>
    <row r="12217" spans="1:35" s="89" customFormat="1" x14ac:dyDescent="0.45">
      <c r="A12217" s="89" t="s">
        <v>90</v>
      </c>
      <c r="B12217" s="89" t="s">
        <v>91</v>
      </c>
      <c r="C12217" s="89" t="s">
        <v>47</v>
      </c>
      <c r="D12217" s="90">
        <v>44723</v>
      </c>
      <c r="AC12217" s="89">
        <v>1178.3036569999999</v>
      </c>
      <c r="AI12217" s="89">
        <v>1725.8621579999999</v>
      </c>
    </row>
    <row r="12218" spans="1:35" s="89" customFormat="1" x14ac:dyDescent="0.45">
      <c r="A12218" s="89" t="s">
        <v>90</v>
      </c>
      <c r="B12218" s="89" t="s">
        <v>91</v>
      </c>
      <c r="C12218" s="89" t="s">
        <v>47</v>
      </c>
      <c r="D12218" s="90">
        <v>44724</v>
      </c>
      <c r="AC12218" s="89">
        <v>1178.3036569999999</v>
      </c>
      <c r="AI12218" s="89">
        <v>1725.8621579999999</v>
      </c>
    </row>
    <row r="12219" spans="1:35" s="89" customFormat="1" x14ac:dyDescent="0.45">
      <c r="A12219" s="89" t="s">
        <v>90</v>
      </c>
      <c r="B12219" s="89" t="s">
        <v>91</v>
      </c>
      <c r="C12219" s="89" t="s">
        <v>47</v>
      </c>
      <c r="D12219" s="90">
        <v>44725</v>
      </c>
      <c r="AC12219" s="89">
        <v>1178.3036569999999</v>
      </c>
      <c r="AI12219" s="89">
        <v>1725.8621579999999</v>
      </c>
    </row>
    <row r="12220" spans="1:35" s="89" customFormat="1" x14ac:dyDescent="0.45">
      <c r="A12220" s="89" t="s">
        <v>90</v>
      </c>
      <c r="B12220" s="89" t="s">
        <v>91</v>
      </c>
      <c r="C12220" s="89" t="s">
        <v>47</v>
      </c>
      <c r="D12220" s="90">
        <v>44726</v>
      </c>
      <c r="AC12220" s="89">
        <v>1178.3036569999999</v>
      </c>
      <c r="AI12220" s="89">
        <v>1725.8621579999999</v>
      </c>
    </row>
    <row r="12221" spans="1:35" s="89" customFormat="1" x14ac:dyDescent="0.45">
      <c r="A12221" s="89" t="s">
        <v>90</v>
      </c>
      <c r="B12221" s="89" t="s">
        <v>91</v>
      </c>
      <c r="C12221" s="89" t="s">
        <v>47</v>
      </c>
      <c r="D12221" s="90">
        <v>44727</v>
      </c>
      <c r="AC12221" s="89">
        <v>1178.3036569999999</v>
      </c>
      <c r="AI12221" s="89">
        <v>1725.8621579999999</v>
      </c>
    </row>
    <row r="12222" spans="1:35" s="89" customFormat="1" x14ac:dyDescent="0.45">
      <c r="A12222" s="89" t="s">
        <v>90</v>
      </c>
      <c r="B12222" s="89" t="s">
        <v>91</v>
      </c>
      <c r="C12222" s="89" t="s">
        <v>47</v>
      </c>
      <c r="D12222" s="90">
        <v>44728</v>
      </c>
      <c r="AC12222" s="89">
        <v>1178.3036569999999</v>
      </c>
      <c r="AI12222" s="89">
        <v>1725.8621579999999</v>
      </c>
    </row>
    <row r="12223" spans="1:35" s="89" customFormat="1" x14ac:dyDescent="0.45">
      <c r="A12223" s="89" t="s">
        <v>90</v>
      </c>
      <c r="B12223" s="89" t="s">
        <v>91</v>
      </c>
      <c r="C12223" s="89" t="s">
        <v>47</v>
      </c>
      <c r="D12223" s="90">
        <v>44729</v>
      </c>
      <c r="AC12223" s="89">
        <v>1178.3036569999999</v>
      </c>
      <c r="AI12223" s="89">
        <v>1725.8621579999999</v>
      </c>
    </row>
    <row r="12224" spans="1:35" s="89" customFormat="1" x14ac:dyDescent="0.45">
      <c r="A12224" s="89" t="s">
        <v>90</v>
      </c>
      <c r="B12224" s="89" t="s">
        <v>91</v>
      </c>
      <c r="C12224" s="89" t="s">
        <v>47</v>
      </c>
      <c r="D12224" s="90">
        <v>44730</v>
      </c>
      <c r="AC12224" s="89">
        <v>1178.3036569999999</v>
      </c>
      <c r="AI12224" s="89">
        <v>1725.8621579999999</v>
      </c>
    </row>
    <row r="12225" spans="1:35" s="89" customFormat="1" x14ac:dyDescent="0.45">
      <c r="A12225" s="89" t="s">
        <v>90</v>
      </c>
      <c r="B12225" s="89" t="s">
        <v>91</v>
      </c>
      <c r="C12225" s="89" t="s">
        <v>47</v>
      </c>
      <c r="D12225" s="90">
        <v>44731</v>
      </c>
      <c r="AC12225" s="89">
        <v>1178.3036569999999</v>
      </c>
      <c r="AI12225" s="89">
        <v>1725.8621579999999</v>
      </c>
    </row>
    <row r="12226" spans="1:35" s="89" customFormat="1" x14ac:dyDescent="0.45">
      <c r="A12226" s="89" t="s">
        <v>90</v>
      </c>
      <c r="B12226" s="89" t="s">
        <v>91</v>
      </c>
      <c r="C12226" s="89" t="s">
        <v>47</v>
      </c>
      <c r="D12226" s="90">
        <v>44732</v>
      </c>
      <c r="AC12226" s="89">
        <v>1178.3036569999999</v>
      </c>
      <c r="AI12226" s="89">
        <v>1725.8621579999999</v>
      </c>
    </row>
    <row r="12227" spans="1:35" s="89" customFormat="1" x14ac:dyDescent="0.45">
      <c r="A12227" s="89" t="s">
        <v>90</v>
      </c>
      <c r="B12227" s="89" t="s">
        <v>91</v>
      </c>
      <c r="C12227" s="89" t="s">
        <v>47</v>
      </c>
      <c r="D12227" s="90">
        <v>44733</v>
      </c>
      <c r="AC12227" s="89">
        <v>1178.3036569999999</v>
      </c>
      <c r="AI12227" s="89">
        <v>1725.8621579999999</v>
      </c>
    </row>
    <row r="12228" spans="1:35" s="89" customFormat="1" x14ac:dyDescent="0.45">
      <c r="A12228" s="89" t="s">
        <v>90</v>
      </c>
      <c r="B12228" s="89" t="s">
        <v>91</v>
      </c>
      <c r="C12228" s="89" t="s">
        <v>47</v>
      </c>
      <c r="D12228" s="90">
        <v>44734</v>
      </c>
      <c r="AC12228" s="89">
        <v>1178.3036569999999</v>
      </c>
      <c r="AI12228" s="89">
        <v>1725.8621579999999</v>
      </c>
    </row>
    <row r="12229" spans="1:35" s="89" customFormat="1" x14ac:dyDescent="0.45">
      <c r="A12229" s="89" t="s">
        <v>90</v>
      </c>
      <c r="B12229" s="89" t="s">
        <v>91</v>
      </c>
      <c r="C12229" s="89" t="s">
        <v>47</v>
      </c>
      <c r="D12229" s="90">
        <v>44735</v>
      </c>
      <c r="AC12229" s="89">
        <v>1178.3036569999999</v>
      </c>
      <c r="AI12229" s="89">
        <v>1725.8621579999999</v>
      </c>
    </row>
    <row r="12230" spans="1:35" s="89" customFormat="1" x14ac:dyDescent="0.45">
      <c r="A12230" s="89" t="s">
        <v>90</v>
      </c>
      <c r="B12230" s="89" t="s">
        <v>91</v>
      </c>
      <c r="C12230" s="89" t="s">
        <v>47</v>
      </c>
      <c r="D12230" s="90">
        <v>44736</v>
      </c>
      <c r="AC12230" s="89">
        <v>1178.3036569999999</v>
      </c>
      <c r="AI12230" s="89">
        <v>1725.8621579999999</v>
      </c>
    </row>
    <row r="12231" spans="1:35" s="89" customFormat="1" x14ac:dyDescent="0.45">
      <c r="A12231" s="89" t="s">
        <v>90</v>
      </c>
      <c r="B12231" s="89" t="s">
        <v>91</v>
      </c>
      <c r="C12231" s="89" t="s">
        <v>47</v>
      </c>
      <c r="D12231" s="90">
        <v>44737</v>
      </c>
      <c r="AC12231" s="89">
        <v>1178.3036569999999</v>
      </c>
      <c r="AI12231" s="89">
        <v>1725.8621579999999</v>
      </c>
    </row>
    <row r="12232" spans="1:35" s="89" customFormat="1" x14ac:dyDescent="0.45">
      <c r="A12232" s="89" t="s">
        <v>90</v>
      </c>
      <c r="B12232" s="89" t="s">
        <v>91</v>
      </c>
      <c r="C12232" s="89" t="s">
        <v>47</v>
      </c>
      <c r="D12232" s="90">
        <v>44738</v>
      </c>
      <c r="AC12232" s="89">
        <v>1178.3036569999999</v>
      </c>
      <c r="AI12232" s="89">
        <v>1725.8621579999999</v>
      </c>
    </row>
    <row r="12233" spans="1:35" s="89" customFormat="1" x14ac:dyDescent="0.45">
      <c r="A12233" s="89" t="s">
        <v>90</v>
      </c>
      <c r="B12233" s="89" t="s">
        <v>91</v>
      </c>
      <c r="C12233" s="89" t="s">
        <v>47</v>
      </c>
      <c r="D12233" s="90">
        <v>44739</v>
      </c>
      <c r="AC12233" s="89">
        <v>1178.3036569999999</v>
      </c>
      <c r="AI12233" s="89">
        <v>1725.8621579999999</v>
      </c>
    </row>
    <row r="12234" spans="1:35" s="89" customFormat="1" x14ac:dyDescent="0.45">
      <c r="A12234" s="89" t="s">
        <v>90</v>
      </c>
      <c r="B12234" s="89" t="s">
        <v>91</v>
      </c>
      <c r="C12234" s="89" t="s">
        <v>47</v>
      </c>
      <c r="D12234" s="90">
        <v>44740</v>
      </c>
      <c r="AC12234" s="89">
        <v>1178.3036569999999</v>
      </c>
      <c r="AI12234" s="89">
        <v>1725.8621579999999</v>
      </c>
    </row>
    <row r="12235" spans="1:35" s="89" customFormat="1" x14ac:dyDescent="0.45">
      <c r="A12235" s="89" t="s">
        <v>90</v>
      </c>
      <c r="B12235" s="89" t="s">
        <v>91</v>
      </c>
      <c r="C12235" s="89" t="s">
        <v>47</v>
      </c>
      <c r="D12235" s="90">
        <v>44741</v>
      </c>
      <c r="AC12235" s="89">
        <v>1178.3036569999999</v>
      </c>
      <c r="AI12235" s="89">
        <v>1725.8621579999999</v>
      </c>
    </row>
    <row r="12236" spans="1:35" s="89" customFormat="1" x14ac:dyDescent="0.45">
      <c r="A12236" s="89" t="s">
        <v>90</v>
      </c>
      <c r="B12236" s="89" t="s">
        <v>91</v>
      </c>
      <c r="C12236" s="89" t="s">
        <v>47</v>
      </c>
      <c r="D12236" s="90">
        <v>44742</v>
      </c>
      <c r="AC12236" s="89">
        <v>1178.3036569999999</v>
      </c>
      <c r="AI12236" s="89">
        <v>1725.8621579999999</v>
      </c>
    </row>
    <row r="12237" spans="1:35" s="89" customFormat="1" x14ac:dyDescent="0.45">
      <c r="A12237" s="89" t="s">
        <v>90</v>
      </c>
      <c r="B12237" s="89" t="s">
        <v>91</v>
      </c>
      <c r="C12237" s="89" t="s">
        <v>47</v>
      </c>
      <c r="D12237" s="90">
        <v>44743</v>
      </c>
      <c r="AC12237" s="89">
        <v>1178.3036569999999</v>
      </c>
      <c r="AI12237" s="89">
        <v>1725.8621579999999</v>
      </c>
    </row>
    <row r="12238" spans="1:35" s="89" customFormat="1" x14ac:dyDescent="0.45">
      <c r="A12238" s="89" t="s">
        <v>90</v>
      </c>
      <c r="B12238" s="89" t="s">
        <v>91</v>
      </c>
      <c r="C12238" s="89" t="s">
        <v>47</v>
      </c>
      <c r="D12238" s="90">
        <v>44744</v>
      </c>
      <c r="AC12238" s="89">
        <v>1178.3036569999999</v>
      </c>
      <c r="AI12238" s="89">
        <v>1725.8621579999999</v>
      </c>
    </row>
    <row r="12239" spans="1:35" s="89" customFormat="1" x14ac:dyDescent="0.45">
      <c r="A12239" s="89" t="s">
        <v>90</v>
      </c>
      <c r="B12239" s="89" t="s">
        <v>91</v>
      </c>
      <c r="C12239" s="89" t="s">
        <v>47</v>
      </c>
      <c r="D12239" s="90">
        <v>44745</v>
      </c>
      <c r="AC12239" s="89">
        <v>1178.3036569999999</v>
      </c>
      <c r="AI12239" s="89">
        <v>1725.8621579999999</v>
      </c>
    </row>
    <row r="12240" spans="1:35" s="89" customFormat="1" x14ac:dyDescent="0.45">
      <c r="A12240" s="89" t="s">
        <v>90</v>
      </c>
      <c r="B12240" s="89" t="s">
        <v>91</v>
      </c>
      <c r="C12240" s="89" t="s">
        <v>47</v>
      </c>
      <c r="D12240" s="90">
        <v>44746</v>
      </c>
      <c r="AC12240" s="89">
        <v>1178.3036569999999</v>
      </c>
      <c r="AI12240" s="89">
        <v>1725.8621579999999</v>
      </c>
    </row>
    <row r="12241" spans="1:35" s="89" customFormat="1" x14ac:dyDescent="0.45">
      <c r="A12241" s="89" t="s">
        <v>90</v>
      </c>
      <c r="B12241" s="89" t="s">
        <v>91</v>
      </c>
      <c r="C12241" s="89" t="s">
        <v>47</v>
      </c>
      <c r="D12241" s="90">
        <v>44747</v>
      </c>
      <c r="AC12241" s="89">
        <v>1178.3036569999999</v>
      </c>
      <c r="AI12241" s="89">
        <v>1725.8621579999999</v>
      </c>
    </row>
    <row r="12242" spans="1:35" s="89" customFormat="1" x14ac:dyDescent="0.45">
      <c r="A12242" s="89" t="s">
        <v>90</v>
      </c>
      <c r="B12242" s="89" t="s">
        <v>91</v>
      </c>
      <c r="C12242" s="89" t="s">
        <v>47</v>
      </c>
      <c r="D12242" s="90">
        <v>44748</v>
      </c>
      <c r="AC12242" s="89">
        <v>1178.3036569999999</v>
      </c>
      <c r="AI12242" s="89">
        <v>1725.8621579999999</v>
      </c>
    </row>
    <row r="12243" spans="1:35" s="89" customFormat="1" x14ac:dyDescent="0.45">
      <c r="A12243" s="89" t="s">
        <v>90</v>
      </c>
      <c r="B12243" s="89" t="s">
        <v>91</v>
      </c>
      <c r="C12243" s="89" t="s">
        <v>47</v>
      </c>
      <c r="D12243" s="90">
        <v>44749</v>
      </c>
      <c r="AC12243" s="89">
        <v>1178.3036569999999</v>
      </c>
      <c r="AI12243" s="89">
        <v>1725.8621579999999</v>
      </c>
    </row>
    <row r="12244" spans="1:35" s="89" customFormat="1" x14ac:dyDescent="0.45">
      <c r="A12244" s="89" t="s">
        <v>90</v>
      </c>
      <c r="B12244" s="89" t="s">
        <v>91</v>
      </c>
      <c r="C12244" s="89" t="s">
        <v>47</v>
      </c>
      <c r="D12244" s="90">
        <v>44750</v>
      </c>
      <c r="AC12244" s="89">
        <v>1178.3036569999999</v>
      </c>
      <c r="AI12244" s="89">
        <v>1725.8621579999999</v>
      </c>
    </row>
    <row r="12245" spans="1:35" s="89" customFormat="1" x14ac:dyDescent="0.45">
      <c r="A12245" s="89" t="s">
        <v>90</v>
      </c>
      <c r="B12245" s="89" t="s">
        <v>91</v>
      </c>
      <c r="C12245" s="89" t="s">
        <v>47</v>
      </c>
      <c r="D12245" s="90">
        <v>44751</v>
      </c>
      <c r="AC12245" s="89">
        <v>1178.3036569999999</v>
      </c>
      <c r="AI12245" s="89">
        <v>1725.8621579999999</v>
      </c>
    </row>
    <row r="12246" spans="1:35" s="89" customFormat="1" x14ac:dyDescent="0.45">
      <c r="A12246" s="89" t="s">
        <v>90</v>
      </c>
      <c r="B12246" s="89" t="s">
        <v>91</v>
      </c>
      <c r="C12246" s="89" t="s">
        <v>47</v>
      </c>
      <c r="D12246" s="90">
        <v>44752</v>
      </c>
      <c r="AC12246" s="89">
        <v>1178.3036569999999</v>
      </c>
      <c r="AI12246" s="89">
        <v>1725.8621579999999</v>
      </c>
    </row>
    <row r="12247" spans="1:35" s="89" customFormat="1" x14ac:dyDescent="0.45">
      <c r="A12247" s="89" t="s">
        <v>90</v>
      </c>
      <c r="B12247" s="89" t="s">
        <v>91</v>
      </c>
      <c r="C12247" s="89" t="s">
        <v>47</v>
      </c>
      <c r="D12247" s="90">
        <v>44753</v>
      </c>
      <c r="AC12247" s="89">
        <v>1178.3036569999999</v>
      </c>
      <c r="AI12247" s="89">
        <v>1725.8621579999999</v>
      </c>
    </row>
    <row r="12248" spans="1:35" s="89" customFormat="1" x14ac:dyDescent="0.45">
      <c r="A12248" s="89" t="s">
        <v>90</v>
      </c>
      <c r="B12248" s="89" t="s">
        <v>91</v>
      </c>
      <c r="C12248" s="89" t="s">
        <v>47</v>
      </c>
      <c r="D12248" s="90">
        <v>44754</v>
      </c>
      <c r="AC12248" s="89">
        <v>1178.3036569999999</v>
      </c>
      <c r="AI12248" s="89">
        <v>1725.8621579999999</v>
      </c>
    </row>
    <row r="12249" spans="1:35" s="89" customFormat="1" x14ac:dyDescent="0.45">
      <c r="A12249" s="89" t="s">
        <v>90</v>
      </c>
      <c r="B12249" s="89" t="s">
        <v>91</v>
      </c>
      <c r="C12249" s="89" t="s">
        <v>47</v>
      </c>
      <c r="D12249" s="90">
        <v>44755</v>
      </c>
      <c r="AC12249" s="89">
        <v>1178.3036569999999</v>
      </c>
      <c r="AI12249" s="89">
        <v>1725.8621579999999</v>
      </c>
    </row>
    <row r="12250" spans="1:35" s="89" customFormat="1" x14ac:dyDescent="0.45">
      <c r="A12250" s="89" t="s">
        <v>90</v>
      </c>
      <c r="B12250" s="89" t="s">
        <v>91</v>
      </c>
      <c r="C12250" s="89" t="s">
        <v>47</v>
      </c>
      <c r="D12250" s="90">
        <v>44756</v>
      </c>
      <c r="AC12250" s="89">
        <v>1178.3036569999999</v>
      </c>
      <c r="AI12250" s="89">
        <v>1725.8621579999999</v>
      </c>
    </row>
    <row r="12251" spans="1:35" s="89" customFormat="1" x14ac:dyDescent="0.45">
      <c r="A12251" s="89" t="s">
        <v>90</v>
      </c>
      <c r="B12251" s="89" t="s">
        <v>91</v>
      </c>
      <c r="C12251" s="89" t="s">
        <v>47</v>
      </c>
      <c r="D12251" s="90">
        <v>44757</v>
      </c>
      <c r="AC12251" s="89">
        <v>1178.3036569999999</v>
      </c>
      <c r="AI12251" s="89">
        <v>1725.8621579999999</v>
      </c>
    </row>
    <row r="12252" spans="1:35" s="89" customFormat="1" x14ac:dyDescent="0.45">
      <c r="A12252" s="89" t="s">
        <v>90</v>
      </c>
      <c r="B12252" s="89" t="s">
        <v>91</v>
      </c>
      <c r="C12252" s="89" t="s">
        <v>47</v>
      </c>
      <c r="D12252" s="90">
        <v>44758</v>
      </c>
      <c r="AC12252" s="89">
        <v>1178.3036569999999</v>
      </c>
      <c r="AI12252" s="89">
        <v>1725.8621579999999</v>
      </c>
    </row>
    <row r="12253" spans="1:35" s="89" customFormat="1" x14ac:dyDescent="0.45">
      <c r="A12253" s="89" t="s">
        <v>90</v>
      </c>
      <c r="B12253" s="89" t="s">
        <v>91</v>
      </c>
      <c r="C12253" s="89" t="s">
        <v>47</v>
      </c>
      <c r="D12253" s="90">
        <v>44759</v>
      </c>
      <c r="AC12253" s="89">
        <v>1178.3036569999999</v>
      </c>
      <c r="AI12253" s="89">
        <v>1725.8621579999999</v>
      </c>
    </row>
    <row r="12254" spans="1:35" s="89" customFormat="1" x14ac:dyDescent="0.45">
      <c r="A12254" s="89" t="s">
        <v>90</v>
      </c>
      <c r="B12254" s="89" t="s">
        <v>91</v>
      </c>
      <c r="C12254" s="89" t="s">
        <v>47</v>
      </c>
      <c r="D12254" s="90">
        <v>44760</v>
      </c>
      <c r="AC12254" s="89">
        <v>1178.3036569999999</v>
      </c>
      <c r="AI12254" s="89">
        <v>1725.8621579999999</v>
      </c>
    </row>
    <row r="12255" spans="1:35" s="89" customFormat="1" x14ac:dyDescent="0.45">
      <c r="A12255" s="89" t="s">
        <v>90</v>
      </c>
      <c r="B12255" s="89" t="s">
        <v>91</v>
      </c>
      <c r="C12255" s="89" t="s">
        <v>47</v>
      </c>
      <c r="D12255" s="90">
        <v>44761</v>
      </c>
      <c r="AC12255" s="89">
        <v>1178.3036569999999</v>
      </c>
      <c r="AI12255" s="89">
        <v>1725.8621579999999</v>
      </c>
    </row>
    <row r="12256" spans="1:35" s="89" customFormat="1" x14ac:dyDescent="0.45">
      <c r="A12256" s="89" t="s">
        <v>90</v>
      </c>
      <c r="B12256" s="89" t="s">
        <v>91</v>
      </c>
      <c r="C12256" s="89" t="s">
        <v>47</v>
      </c>
      <c r="D12256" s="90">
        <v>44762</v>
      </c>
      <c r="AC12256" s="89">
        <v>1178.3036569999999</v>
      </c>
      <c r="AI12256" s="89">
        <v>1725.8621579999999</v>
      </c>
    </row>
    <row r="12257" spans="1:35" s="89" customFormat="1" x14ac:dyDescent="0.45">
      <c r="A12257" s="89" t="s">
        <v>90</v>
      </c>
      <c r="B12257" s="89" t="s">
        <v>91</v>
      </c>
      <c r="C12257" s="89" t="s">
        <v>47</v>
      </c>
      <c r="D12257" s="90">
        <v>44763</v>
      </c>
      <c r="AC12257" s="89">
        <v>1178.3036569999999</v>
      </c>
      <c r="AI12257" s="89">
        <v>1725.8621579999999</v>
      </c>
    </row>
    <row r="12258" spans="1:35" s="89" customFormat="1" x14ac:dyDescent="0.45">
      <c r="A12258" s="89" t="s">
        <v>90</v>
      </c>
      <c r="B12258" s="89" t="s">
        <v>91</v>
      </c>
      <c r="C12258" s="89" t="s">
        <v>47</v>
      </c>
      <c r="D12258" s="90">
        <v>44764</v>
      </c>
      <c r="AC12258" s="89">
        <v>1178.3036569999999</v>
      </c>
      <c r="AI12258" s="89">
        <v>1725.8621579999999</v>
      </c>
    </row>
    <row r="12259" spans="1:35" s="89" customFormat="1" x14ac:dyDescent="0.45">
      <c r="A12259" s="89" t="s">
        <v>90</v>
      </c>
      <c r="B12259" s="89" t="s">
        <v>91</v>
      </c>
      <c r="C12259" s="89" t="s">
        <v>47</v>
      </c>
      <c r="D12259" s="90">
        <v>44765</v>
      </c>
      <c r="AC12259" s="89">
        <v>1178.3036569999999</v>
      </c>
      <c r="AI12259" s="89">
        <v>1725.8621579999999</v>
      </c>
    </row>
    <row r="12260" spans="1:35" s="89" customFormat="1" x14ac:dyDescent="0.45">
      <c r="A12260" s="89" t="s">
        <v>90</v>
      </c>
      <c r="B12260" s="89" t="s">
        <v>91</v>
      </c>
      <c r="C12260" s="89" t="s">
        <v>47</v>
      </c>
      <c r="D12260" s="90">
        <v>44766</v>
      </c>
      <c r="AC12260" s="89">
        <v>1178.3036569999999</v>
      </c>
      <c r="AI12260" s="89">
        <v>1725.8621579999999</v>
      </c>
    </row>
    <row r="12261" spans="1:35" s="89" customFormat="1" x14ac:dyDescent="0.45">
      <c r="A12261" s="89" t="s">
        <v>90</v>
      </c>
      <c r="B12261" s="89" t="s">
        <v>91</v>
      </c>
      <c r="C12261" s="89" t="s">
        <v>47</v>
      </c>
      <c r="D12261" s="90">
        <v>44767</v>
      </c>
      <c r="AC12261" s="89">
        <v>1178.3036569999999</v>
      </c>
      <c r="AI12261" s="89">
        <v>1725.8621579999999</v>
      </c>
    </row>
    <row r="12262" spans="1:35" s="89" customFormat="1" x14ac:dyDescent="0.45">
      <c r="A12262" s="89" t="s">
        <v>90</v>
      </c>
      <c r="B12262" s="89" t="s">
        <v>91</v>
      </c>
      <c r="C12262" s="89" t="s">
        <v>47</v>
      </c>
      <c r="D12262" s="90">
        <v>44768</v>
      </c>
      <c r="AC12262" s="89">
        <v>1178.3036569999999</v>
      </c>
      <c r="AI12262" s="89">
        <v>1725.8621579999999</v>
      </c>
    </row>
    <row r="12263" spans="1:35" s="89" customFormat="1" x14ac:dyDescent="0.45">
      <c r="A12263" s="89" t="s">
        <v>90</v>
      </c>
      <c r="B12263" s="89" t="s">
        <v>91</v>
      </c>
      <c r="C12263" s="89" t="s">
        <v>47</v>
      </c>
      <c r="D12263" s="90">
        <v>44769</v>
      </c>
      <c r="AC12263" s="89">
        <v>1178.3036569999999</v>
      </c>
      <c r="AI12263" s="89">
        <v>1725.8621579999999</v>
      </c>
    </row>
    <row r="12264" spans="1:35" s="89" customFormat="1" x14ac:dyDescent="0.45">
      <c r="A12264" s="89" t="s">
        <v>90</v>
      </c>
      <c r="B12264" s="89" t="s">
        <v>91</v>
      </c>
      <c r="C12264" s="89" t="s">
        <v>47</v>
      </c>
      <c r="D12264" s="90">
        <v>44770</v>
      </c>
      <c r="AC12264" s="89">
        <v>1178.3036569999999</v>
      </c>
      <c r="AI12264" s="89">
        <v>1725.8621579999999</v>
      </c>
    </row>
    <row r="12265" spans="1:35" s="89" customFormat="1" x14ac:dyDescent="0.45">
      <c r="A12265" s="89" t="s">
        <v>90</v>
      </c>
      <c r="B12265" s="89" t="s">
        <v>91</v>
      </c>
      <c r="C12265" s="89" t="s">
        <v>47</v>
      </c>
      <c r="D12265" s="90">
        <v>44771</v>
      </c>
      <c r="AC12265" s="89">
        <v>1178.3036569999999</v>
      </c>
      <c r="AI12265" s="89">
        <v>1725.8621579999999</v>
      </c>
    </row>
    <row r="12266" spans="1:35" s="89" customFormat="1" x14ac:dyDescent="0.45">
      <c r="A12266" s="89" t="s">
        <v>90</v>
      </c>
      <c r="B12266" s="89" t="s">
        <v>91</v>
      </c>
      <c r="C12266" s="89" t="s">
        <v>47</v>
      </c>
      <c r="D12266" s="90">
        <v>44772</v>
      </c>
      <c r="AC12266" s="89">
        <v>1178.3036569999999</v>
      </c>
      <c r="AI12266" s="89">
        <v>1725.8621579999999</v>
      </c>
    </row>
    <row r="12267" spans="1:35" s="89" customFormat="1" x14ac:dyDescent="0.45">
      <c r="A12267" s="89" t="s">
        <v>90</v>
      </c>
      <c r="B12267" s="89" t="s">
        <v>91</v>
      </c>
      <c r="C12267" s="89" t="s">
        <v>47</v>
      </c>
      <c r="D12267" s="90">
        <v>44773</v>
      </c>
      <c r="AC12267" s="89">
        <v>1178.3036569999999</v>
      </c>
      <c r="AI12267" s="89">
        <v>1725.8621579999999</v>
      </c>
    </row>
    <row r="12268" spans="1:35" s="89" customFormat="1" x14ac:dyDescent="0.45">
      <c r="A12268" s="89" t="s">
        <v>90</v>
      </c>
      <c r="B12268" s="89" t="s">
        <v>91</v>
      </c>
      <c r="C12268" s="89" t="s">
        <v>47</v>
      </c>
      <c r="D12268" s="90">
        <v>44774</v>
      </c>
      <c r="AC12268" s="89">
        <v>1178.3036569999999</v>
      </c>
      <c r="AI12268" s="89">
        <v>1725.8621579999999</v>
      </c>
    </row>
    <row r="12269" spans="1:35" s="89" customFormat="1" x14ac:dyDescent="0.45">
      <c r="A12269" s="89" t="s">
        <v>90</v>
      </c>
      <c r="B12269" s="89" t="s">
        <v>91</v>
      </c>
      <c r="C12269" s="89" t="s">
        <v>47</v>
      </c>
      <c r="D12269" s="90">
        <v>44775</v>
      </c>
      <c r="AC12269" s="89">
        <v>1178.3036569999999</v>
      </c>
      <c r="AI12269" s="89">
        <v>1725.8621579999999</v>
      </c>
    </row>
    <row r="12270" spans="1:35" s="89" customFormat="1" x14ac:dyDescent="0.45">
      <c r="A12270" s="89" t="s">
        <v>90</v>
      </c>
      <c r="B12270" s="89" t="s">
        <v>91</v>
      </c>
      <c r="C12270" s="89" t="s">
        <v>47</v>
      </c>
      <c r="D12270" s="90">
        <v>44776</v>
      </c>
      <c r="AC12270" s="89">
        <v>1178.3036569999999</v>
      </c>
      <c r="AI12270" s="89">
        <v>1725.8621579999999</v>
      </c>
    </row>
    <row r="12271" spans="1:35" s="89" customFormat="1" x14ac:dyDescent="0.45">
      <c r="A12271" s="89" t="s">
        <v>90</v>
      </c>
      <c r="B12271" s="89" t="s">
        <v>91</v>
      </c>
      <c r="C12271" s="89" t="s">
        <v>47</v>
      </c>
      <c r="D12271" s="90">
        <v>44777</v>
      </c>
      <c r="AC12271" s="89">
        <v>1178.3036569999999</v>
      </c>
      <c r="AI12271" s="89">
        <v>1725.8621579999999</v>
      </c>
    </row>
    <row r="12272" spans="1:35" s="89" customFormat="1" x14ac:dyDescent="0.45">
      <c r="A12272" s="89" t="s">
        <v>90</v>
      </c>
      <c r="B12272" s="89" t="s">
        <v>91</v>
      </c>
      <c r="C12272" s="89" t="s">
        <v>47</v>
      </c>
      <c r="D12272" s="90">
        <v>44778</v>
      </c>
      <c r="AC12272" s="89">
        <v>1178.3036569999999</v>
      </c>
      <c r="AI12272" s="89">
        <v>1725.8621579999999</v>
      </c>
    </row>
    <row r="12273" spans="1:35" s="89" customFormat="1" x14ac:dyDescent="0.45">
      <c r="A12273" s="89" t="s">
        <v>90</v>
      </c>
      <c r="B12273" s="89" t="s">
        <v>91</v>
      </c>
      <c r="C12273" s="89" t="s">
        <v>47</v>
      </c>
      <c r="D12273" s="90">
        <v>44779</v>
      </c>
      <c r="AC12273" s="89">
        <v>1178.3036569999999</v>
      </c>
      <c r="AI12273" s="89">
        <v>1725.8621579999999</v>
      </c>
    </row>
    <row r="12274" spans="1:35" s="89" customFormat="1" x14ac:dyDescent="0.45">
      <c r="A12274" s="89" t="s">
        <v>90</v>
      </c>
      <c r="B12274" s="89" t="s">
        <v>91</v>
      </c>
      <c r="C12274" s="89" t="s">
        <v>47</v>
      </c>
      <c r="D12274" s="90">
        <v>44780</v>
      </c>
      <c r="AC12274" s="89">
        <v>1178.3036569999999</v>
      </c>
      <c r="AI12274" s="89">
        <v>1725.8621579999999</v>
      </c>
    </row>
    <row r="12275" spans="1:35" s="89" customFormat="1" x14ac:dyDescent="0.45">
      <c r="A12275" s="89" t="s">
        <v>90</v>
      </c>
      <c r="B12275" s="89" t="s">
        <v>91</v>
      </c>
      <c r="C12275" s="89" t="s">
        <v>47</v>
      </c>
      <c r="D12275" s="90">
        <v>44781</v>
      </c>
      <c r="AC12275" s="89">
        <v>1178.3036569999999</v>
      </c>
      <c r="AI12275" s="89">
        <v>1725.8621579999999</v>
      </c>
    </row>
    <row r="12276" spans="1:35" s="89" customFormat="1" x14ac:dyDescent="0.45">
      <c r="A12276" s="89" t="s">
        <v>90</v>
      </c>
      <c r="B12276" s="89" t="s">
        <v>91</v>
      </c>
      <c r="C12276" s="89" t="s">
        <v>47</v>
      </c>
      <c r="D12276" s="90">
        <v>44782</v>
      </c>
      <c r="AC12276" s="89">
        <v>1178.3036569999999</v>
      </c>
      <c r="AI12276" s="89">
        <v>1725.8621579999999</v>
      </c>
    </row>
    <row r="12277" spans="1:35" s="89" customFormat="1" x14ac:dyDescent="0.45">
      <c r="A12277" s="89" t="s">
        <v>90</v>
      </c>
      <c r="B12277" s="89" t="s">
        <v>91</v>
      </c>
      <c r="C12277" s="89" t="s">
        <v>47</v>
      </c>
      <c r="D12277" s="90">
        <v>44783</v>
      </c>
      <c r="AC12277" s="89">
        <v>1178.3036569999999</v>
      </c>
      <c r="AI12277" s="89">
        <v>1725.8621579999999</v>
      </c>
    </row>
    <row r="12278" spans="1:35" s="89" customFormat="1" x14ac:dyDescent="0.45">
      <c r="A12278" s="89" t="s">
        <v>90</v>
      </c>
      <c r="B12278" s="89" t="s">
        <v>91</v>
      </c>
      <c r="C12278" s="89" t="s">
        <v>47</v>
      </c>
      <c r="D12278" s="90">
        <v>44784</v>
      </c>
      <c r="AC12278" s="89">
        <v>1178.3036569999999</v>
      </c>
      <c r="AI12278" s="89">
        <v>1725.8621579999999</v>
      </c>
    </row>
    <row r="12279" spans="1:35" s="89" customFormat="1" x14ac:dyDescent="0.45">
      <c r="A12279" s="89" t="s">
        <v>90</v>
      </c>
      <c r="B12279" s="89" t="s">
        <v>91</v>
      </c>
      <c r="C12279" s="89" t="s">
        <v>47</v>
      </c>
      <c r="D12279" s="90">
        <v>44785</v>
      </c>
      <c r="AC12279" s="89">
        <v>1178.3036569999999</v>
      </c>
      <c r="AI12279" s="89">
        <v>1725.8621579999999</v>
      </c>
    </row>
    <row r="12280" spans="1:35" s="89" customFormat="1" x14ac:dyDescent="0.45">
      <c r="A12280" s="89" t="s">
        <v>90</v>
      </c>
      <c r="B12280" s="89" t="s">
        <v>91</v>
      </c>
      <c r="C12280" s="89" t="s">
        <v>47</v>
      </c>
      <c r="D12280" s="90">
        <v>44786</v>
      </c>
      <c r="AC12280" s="89">
        <v>1178.3036569999999</v>
      </c>
      <c r="AI12280" s="89">
        <v>1725.8621579999999</v>
      </c>
    </row>
    <row r="12281" spans="1:35" s="89" customFormat="1" x14ac:dyDescent="0.45">
      <c r="A12281" s="89" t="s">
        <v>90</v>
      </c>
      <c r="B12281" s="89" t="s">
        <v>91</v>
      </c>
      <c r="C12281" s="89" t="s">
        <v>47</v>
      </c>
      <c r="D12281" s="90">
        <v>44787</v>
      </c>
      <c r="AC12281" s="89">
        <v>1178.3036569999999</v>
      </c>
      <c r="AI12281" s="89">
        <v>1725.8621579999999</v>
      </c>
    </row>
    <row r="12282" spans="1:35" s="89" customFormat="1" x14ac:dyDescent="0.45">
      <c r="A12282" s="89" t="s">
        <v>90</v>
      </c>
      <c r="B12282" s="89" t="s">
        <v>91</v>
      </c>
      <c r="C12282" s="89" t="s">
        <v>47</v>
      </c>
      <c r="D12282" s="90">
        <v>44788</v>
      </c>
      <c r="AC12282" s="89">
        <v>1178.3036569999999</v>
      </c>
      <c r="AI12282" s="89">
        <v>1725.8621579999999</v>
      </c>
    </row>
    <row r="12283" spans="1:35" s="89" customFormat="1" x14ac:dyDescent="0.45">
      <c r="A12283" s="89" t="s">
        <v>90</v>
      </c>
      <c r="B12283" s="89" t="s">
        <v>91</v>
      </c>
      <c r="C12283" s="89" t="s">
        <v>47</v>
      </c>
      <c r="D12283" s="90">
        <v>44789</v>
      </c>
      <c r="AC12283" s="89">
        <v>1178.3036569999999</v>
      </c>
      <c r="AI12283" s="89">
        <v>1725.8621579999999</v>
      </c>
    </row>
    <row r="12284" spans="1:35" s="89" customFormat="1" x14ac:dyDescent="0.45">
      <c r="A12284" s="89" t="s">
        <v>90</v>
      </c>
      <c r="B12284" s="89" t="s">
        <v>91</v>
      </c>
      <c r="C12284" s="89" t="s">
        <v>47</v>
      </c>
      <c r="D12284" s="90">
        <v>44790</v>
      </c>
      <c r="AC12284" s="89">
        <v>1178.3036569999999</v>
      </c>
      <c r="AI12284" s="89">
        <v>1725.8621579999999</v>
      </c>
    </row>
    <row r="12285" spans="1:35" s="89" customFormat="1" x14ac:dyDescent="0.45">
      <c r="A12285" s="89" t="s">
        <v>90</v>
      </c>
      <c r="B12285" s="89" t="s">
        <v>91</v>
      </c>
      <c r="C12285" s="89" t="s">
        <v>47</v>
      </c>
      <c r="D12285" s="90">
        <v>44791</v>
      </c>
      <c r="AC12285" s="89">
        <v>1178.3036569999999</v>
      </c>
      <c r="AI12285" s="89">
        <v>1725.8621579999999</v>
      </c>
    </row>
    <row r="12286" spans="1:35" s="89" customFormat="1" x14ac:dyDescent="0.45">
      <c r="A12286" s="89" t="s">
        <v>90</v>
      </c>
      <c r="B12286" s="89" t="s">
        <v>91</v>
      </c>
      <c r="C12286" s="89" t="s">
        <v>47</v>
      </c>
      <c r="D12286" s="90">
        <v>44792</v>
      </c>
      <c r="AC12286" s="89">
        <v>1178.3036569999999</v>
      </c>
      <c r="AI12286" s="89">
        <v>1725.8621579999999</v>
      </c>
    </row>
    <row r="12287" spans="1:35" s="89" customFormat="1" x14ac:dyDescent="0.45">
      <c r="A12287" s="89" t="s">
        <v>90</v>
      </c>
      <c r="B12287" s="89" t="s">
        <v>91</v>
      </c>
      <c r="C12287" s="89" t="s">
        <v>47</v>
      </c>
      <c r="D12287" s="90">
        <v>44793</v>
      </c>
      <c r="AC12287" s="89">
        <v>1178.3036569999999</v>
      </c>
      <c r="AI12287" s="89">
        <v>1725.8621579999999</v>
      </c>
    </row>
    <row r="12288" spans="1:35" s="89" customFormat="1" x14ac:dyDescent="0.45">
      <c r="A12288" s="89" t="s">
        <v>90</v>
      </c>
      <c r="B12288" s="89" t="s">
        <v>91</v>
      </c>
      <c r="C12288" s="89" t="s">
        <v>47</v>
      </c>
      <c r="D12288" s="90">
        <v>44794</v>
      </c>
      <c r="AC12288" s="89">
        <v>1178.3036569999999</v>
      </c>
      <c r="AI12288" s="89">
        <v>1725.8621579999999</v>
      </c>
    </row>
    <row r="12289" spans="1:35" s="89" customFormat="1" x14ac:dyDescent="0.45">
      <c r="A12289" s="89" t="s">
        <v>90</v>
      </c>
      <c r="B12289" s="89" t="s">
        <v>91</v>
      </c>
      <c r="C12289" s="89" t="s">
        <v>47</v>
      </c>
      <c r="D12289" s="90">
        <v>44795</v>
      </c>
      <c r="AC12289" s="89">
        <v>1178.3036569999999</v>
      </c>
      <c r="AI12289" s="89">
        <v>1725.8621579999999</v>
      </c>
    </row>
    <row r="12290" spans="1:35" s="89" customFormat="1" x14ac:dyDescent="0.45">
      <c r="A12290" s="89" t="s">
        <v>90</v>
      </c>
      <c r="B12290" s="89" t="s">
        <v>91</v>
      </c>
      <c r="C12290" s="89" t="s">
        <v>47</v>
      </c>
      <c r="D12290" s="90">
        <v>44796</v>
      </c>
      <c r="AC12290" s="89">
        <v>1178.3036569999999</v>
      </c>
      <c r="AI12290" s="89">
        <v>1725.8621579999999</v>
      </c>
    </row>
    <row r="12291" spans="1:35" s="89" customFormat="1" x14ac:dyDescent="0.45">
      <c r="A12291" s="89" t="s">
        <v>90</v>
      </c>
      <c r="B12291" s="89" t="s">
        <v>91</v>
      </c>
      <c r="C12291" s="89" t="s">
        <v>47</v>
      </c>
      <c r="D12291" s="90">
        <v>44797</v>
      </c>
      <c r="AC12291" s="89">
        <v>1178.3036569999999</v>
      </c>
      <c r="AI12291" s="89">
        <v>1725.8621579999999</v>
      </c>
    </row>
    <row r="12292" spans="1:35" s="89" customFormat="1" x14ac:dyDescent="0.45">
      <c r="A12292" s="89" t="s">
        <v>90</v>
      </c>
      <c r="B12292" s="89" t="s">
        <v>91</v>
      </c>
      <c r="C12292" s="89" t="s">
        <v>47</v>
      </c>
      <c r="D12292" s="90">
        <v>44798</v>
      </c>
      <c r="AC12292" s="89">
        <v>1178.3036569999999</v>
      </c>
      <c r="AI12292" s="89">
        <v>1725.8621579999999</v>
      </c>
    </row>
    <row r="12293" spans="1:35" s="89" customFormat="1" x14ac:dyDescent="0.45">
      <c r="A12293" s="89" t="s">
        <v>90</v>
      </c>
      <c r="B12293" s="89" t="s">
        <v>91</v>
      </c>
      <c r="C12293" s="89" t="s">
        <v>47</v>
      </c>
      <c r="D12293" s="90">
        <v>44799</v>
      </c>
      <c r="AC12293" s="89">
        <v>1178.3036569999999</v>
      </c>
      <c r="AI12293" s="89">
        <v>1725.8621579999999</v>
      </c>
    </row>
    <row r="12294" spans="1:35" s="89" customFormat="1" x14ac:dyDescent="0.45">
      <c r="A12294" s="89" t="s">
        <v>90</v>
      </c>
      <c r="B12294" s="89" t="s">
        <v>91</v>
      </c>
      <c r="C12294" s="89" t="s">
        <v>47</v>
      </c>
      <c r="D12294" s="90">
        <v>44800</v>
      </c>
      <c r="AC12294" s="89">
        <v>1178.3036569999999</v>
      </c>
      <c r="AI12294" s="89">
        <v>1725.8621579999999</v>
      </c>
    </row>
    <row r="12295" spans="1:35" s="89" customFormat="1" x14ac:dyDescent="0.45">
      <c r="A12295" s="89" t="s">
        <v>90</v>
      </c>
      <c r="B12295" s="89" t="s">
        <v>91</v>
      </c>
      <c r="C12295" s="89" t="s">
        <v>47</v>
      </c>
      <c r="D12295" s="90">
        <v>44801</v>
      </c>
      <c r="AC12295" s="89">
        <v>1178.3036569999999</v>
      </c>
      <c r="AI12295" s="89">
        <v>1725.8621579999999</v>
      </c>
    </row>
    <row r="12296" spans="1:35" s="89" customFormat="1" x14ac:dyDescent="0.45">
      <c r="A12296" s="89" t="s">
        <v>90</v>
      </c>
      <c r="B12296" s="89" t="s">
        <v>91</v>
      </c>
      <c r="C12296" s="89" t="s">
        <v>47</v>
      </c>
      <c r="D12296" s="90">
        <v>44802</v>
      </c>
      <c r="AC12296" s="89">
        <v>1178.3036569999999</v>
      </c>
      <c r="AI12296" s="89">
        <v>1725.8621579999999</v>
      </c>
    </row>
    <row r="12297" spans="1:35" s="89" customFormat="1" x14ac:dyDescent="0.45">
      <c r="A12297" s="89" t="s">
        <v>90</v>
      </c>
      <c r="B12297" s="89" t="s">
        <v>91</v>
      </c>
      <c r="C12297" s="89" t="s">
        <v>47</v>
      </c>
      <c r="D12297" s="90">
        <v>44803</v>
      </c>
      <c r="AC12297" s="89">
        <v>1178.3036569999999</v>
      </c>
      <c r="AI12297" s="89">
        <v>1725.8621579999999</v>
      </c>
    </row>
    <row r="12298" spans="1:35" s="89" customFormat="1" x14ac:dyDescent="0.45">
      <c r="A12298" s="89" t="s">
        <v>90</v>
      </c>
      <c r="B12298" s="89" t="s">
        <v>91</v>
      </c>
      <c r="C12298" s="89" t="s">
        <v>47</v>
      </c>
      <c r="D12298" s="90">
        <v>44804</v>
      </c>
      <c r="AC12298" s="89">
        <v>1178.3036569999999</v>
      </c>
      <c r="AI12298" s="89">
        <v>1725.8621579999999</v>
      </c>
    </row>
    <row r="12299" spans="1:35" s="89" customFormat="1" x14ac:dyDescent="0.45">
      <c r="A12299" s="89" t="s">
        <v>90</v>
      </c>
      <c r="B12299" s="89" t="s">
        <v>91</v>
      </c>
      <c r="C12299" s="89" t="s">
        <v>47</v>
      </c>
      <c r="D12299" s="90">
        <v>44805</v>
      </c>
      <c r="AC12299" s="89">
        <v>1178.3036569999999</v>
      </c>
      <c r="AI12299" s="89">
        <v>1725.8621579999999</v>
      </c>
    </row>
    <row r="12300" spans="1:35" s="89" customFormat="1" x14ac:dyDescent="0.45">
      <c r="A12300" s="89" t="s">
        <v>90</v>
      </c>
      <c r="B12300" s="89" t="s">
        <v>91</v>
      </c>
      <c r="C12300" s="89" t="s">
        <v>47</v>
      </c>
      <c r="D12300" s="90">
        <v>44806</v>
      </c>
      <c r="AC12300" s="89">
        <v>1178.3036569999999</v>
      </c>
      <c r="AI12300" s="89">
        <v>1725.8621579999999</v>
      </c>
    </row>
    <row r="12301" spans="1:35" s="89" customFormat="1" x14ac:dyDescent="0.45">
      <c r="A12301" s="89" t="s">
        <v>90</v>
      </c>
      <c r="B12301" s="89" t="s">
        <v>91</v>
      </c>
      <c r="C12301" s="89" t="s">
        <v>47</v>
      </c>
      <c r="D12301" s="90">
        <v>44807</v>
      </c>
      <c r="AC12301" s="89">
        <v>1178.3036569999999</v>
      </c>
      <c r="AI12301" s="89">
        <v>1725.8621579999999</v>
      </c>
    </row>
    <row r="12302" spans="1:35" s="89" customFormat="1" x14ac:dyDescent="0.45">
      <c r="A12302" s="89" t="s">
        <v>90</v>
      </c>
      <c r="B12302" s="89" t="s">
        <v>91</v>
      </c>
      <c r="C12302" s="89" t="s">
        <v>47</v>
      </c>
      <c r="D12302" s="90">
        <v>44808</v>
      </c>
      <c r="AC12302" s="89">
        <v>1178.3036569999999</v>
      </c>
      <c r="AI12302" s="89">
        <v>1725.8621579999999</v>
      </c>
    </row>
    <row r="12303" spans="1:35" s="89" customFormat="1" x14ac:dyDescent="0.45">
      <c r="A12303" s="89" t="s">
        <v>90</v>
      </c>
      <c r="B12303" s="89" t="s">
        <v>91</v>
      </c>
      <c r="C12303" s="89" t="s">
        <v>47</v>
      </c>
      <c r="D12303" s="90">
        <v>44809</v>
      </c>
      <c r="AC12303" s="89">
        <v>1178.3036569999999</v>
      </c>
      <c r="AI12303" s="89">
        <v>1725.8621579999999</v>
      </c>
    </row>
    <row r="12304" spans="1:35" s="89" customFormat="1" x14ac:dyDescent="0.45">
      <c r="A12304" s="89" t="s">
        <v>90</v>
      </c>
      <c r="B12304" s="89" t="s">
        <v>91</v>
      </c>
      <c r="C12304" s="89" t="s">
        <v>47</v>
      </c>
      <c r="D12304" s="90">
        <v>44810</v>
      </c>
      <c r="AC12304" s="89">
        <v>1178.3036569999999</v>
      </c>
      <c r="AI12304" s="89">
        <v>1725.8621579999999</v>
      </c>
    </row>
    <row r="12305" spans="1:35" s="89" customFormat="1" x14ac:dyDescent="0.45">
      <c r="A12305" s="89" t="s">
        <v>90</v>
      </c>
      <c r="B12305" s="89" t="s">
        <v>91</v>
      </c>
      <c r="C12305" s="89" t="s">
        <v>47</v>
      </c>
      <c r="D12305" s="90">
        <v>44811</v>
      </c>
      <c r="AC12305" s="89">
        <v>1178.3036569999999</v>
      </c>
      <c r="AI12305" s="89">
        <v>1725.8621579999999</v>
      </c>
    </row>
    <row r="12306" spans="1:35" s="89" customFormat="1" x14ac:dyDescent="0.45">
      <c r="A12306" s="89" t="s">
        <v>90</v>
      </c>
      <c r="B12306" s="89" t="s">
        <v>91</v>
      </c>
      <c r="C12306" s="89" t="s">
        <v>47</v>
      </c>
      <c r="D12306" s="90">
        <v>44812</v>
      </c>
      <c r="AC12306" s="89">
        <v>1178.3036569999999</v>
      </c>
      <c r="AI12306" s="89">
        <v>1725.8621579999999</v>
      </c>
    </row>
    <row r="12307" spans="1:35" s="89" customFormat="1" x14ac:dyDescent="0.45">
      <c r="A12307" s="89" t="s">
        <v>90</v>
      </c>
      <c r="B12307" s="89" t="s">
        <v>91</v>
      </c>
      <c r="C12307" s="89" t="s">
        <v>47</v>
      </c>
      <c r="D12307" s="90">
        <v>44813</v>
      </c>
      <c r="AC12307" s="89">
        <v>1178.3036569999999</v>
      </c>
      <c r="AI12307" s="89">
        <v>1725.8621579999999</v>
      </c>
    </row>
    <row r="12308" spans="1:35" s="89" customFormat="1" x14ac:dyDescent="0.45">
      <c r="A12308" s="89" t="s">
        <v>90</v>
      </c>
      <c r="B12308" s="89" t="s">
        <v>91</v>
      </c>
      <c r="C12308" s="89" t="s">
        <v>47</v>
      </c>
      <c r="D12308" s="90">
        <v>44814</v>
      </c>
      <c r="AC12308" s="89">
        <v>1178.3036569999999</v>
      </c>
      <c r="AI12308" s="89">
        <v>1725.8621579999999</v>
      </c>
    </row>
    <row r="12309" spans="1:35" s="89" customFormat="1" x14ac:dyDescent="0.45">
      <c r="A12309" s="89" t="s">
        <v>90</v>
      </c>
      <c r="B12309" s="89" t="s">
        <v>91</v>
      </c>
      <c r="C12309" s="89" t="s">
        <v>47</v>
      </c>
      <c r="D12309" s="90">
        <v>44815</v>
      </c>
      <c r="AC12309" s="89">
        <v>1178.3036569999999</v>
      </c>
      <c r="AI12309" s="89">
        <v>1725.8621579999999</v>
      </c>
    </row>
    <row r="12310" spans="1:35" s="89" customFormat="1" x14ac:dyDescent="0.45">
      <c r="A12310" s="89" t="s">
        <v>90</v>
      </c>
      <c r="B12310" s="89" t="s">
        <v>91</v>
      </c>
      <c r="C12310" s="89" t="s">
        <v>47</v>
      </c>
      <c r="D12310" s="90">
        <v>44816</v>
      </c>
      <c r="AC12310" s="89">
        <v>1178.3036569999999</v>
      </c>
      <c r="AI12310" s="89">
        <v>1725.8621579999999</v>
      </c>
    </row>
    <row r="12311" spans="1:35" s="89" customFormat="1" x14ac:dyDescent="0.45">
      <c r="A12311" s="89" t="s">
        <v>90</v>
      </c>
      <c r="B12311" s="89" t="s">
        <v>91</v>
      </c>
      <c r="C12311" s="89" t="s">
        <v>47</v>
      </c>
      <c r="D12311" s="90">
        <v>44817</v>
      </c>
      <c r="AC12311" s="89">
        <v>1178.3036569999999</v>
      </c>
      <c r="AI12311" s="89">
        <v>1725.8621579999999</v>
      </c>
    </row>
    <row r="12312" spans="1:35" s="89" customFormat="1" x14ac:dyDescent="0.45">
      <c r="A12312" s="89" t="s">
        <v>90</v>
      </c>
      <c r="B12312" s="89" t="s">
        <v>91</v>
      </c>
      <c r="C12312" s="89" t="s">
        <v>47</v>
      </c>
      <c r="D12312" s="90">
        <v>44818</v>
      </c>
      <c r="AC12312" s="89">
        <v>1178.3036569999999</v>
      </c>
      <c r="AI12312" s="89">
        <v>1725.8621579999999</v>
      </c>
    </row>
    <row r="12313" spans="1:35" s="89" customFormat="1" x14ac:dyDescent="0.45">
      <c r="A12313" s="89" t="s">
        <v>90</v>
      </c>
      <c r="B12313" s="89" t="s">
        <v>91</v>
      </c>
      <c r="C12313" s="89" t="s">
        <v>47</v>
      </c>
      <c r="D12313" s="90">
        <v>44819</v>
      </c>
      <c r="AC12313" s="89">
        <v>1178.3036569999999</v>
      </c>
      <c r="AI12313" s="89">
        <v>1725.8621579999999</v>
      </c>
    </row>
    <row r="12314" spans="1:35" s="89" customFormat="1" x14ac:dyDescent="0.45">
      <c r="A12314" s="89" t="s">
        <v>90</v>
      </c>
      <c r="B12314" s="89" t="s">
        <v>91</v>
      </c>
      <c r="C12314" s="89" t="s">
        <v>47</v>
      </c>
      <c r="D12314" s="90">
        <v>44820</v>
      </c>
      <c r="AC12314" s="89">
        <v>1178.3036569999999</v>
      </c>
      <c r="AI12314" s="89">
        <v>1725.8621579999999</v>
      </c>
    </row>
    <row r="12315" spans="1:35" s="89" customFormat="1" x14ac:dyDescent="0.45">
      <c r="A12315" s="89" t="s">
        <v>90</v>
      </c>
      <c r="B12315" s="89" t="s">
        <v>91</v>
      </c>
      <c r="C12315" s="89" t="s">
        <v>47</v>
      </c>
      <c r="D12315" s="90">
        <v>44821</v>
      </c>
      <c r="AC12315" s="89">
        <v>1178.3036569999999</v>
      </c>
      <c r="AI12315" s="89">
        <v>1725.8621579999999</v>
      </c>
    </row>
    <row r="12316" spans="1:35" s="89" customFormat="1" x14ac:dyDescent="0.45">
      <c r="A12316" s="89" t="s">
        <v>90</v>
      </c>
      <c r="B12316" s="89" t="s">
        <v>91</v>
      </c>
      <c r="C12316" s="89" t="s">
        <v>47</v>
      </c>
      <c r="D12316" s="90">
        <v>44822</v>
      </c>
      <c r="AC12316" s="89">
        <v>1178.3036569999999</v>
      </c>
      <c r="AI12316" s="89">
        <v>1725.8621579999999</v>
      </c>
    </row>
    <row r="12317" spans="1:35" s="89" customFormat="1" x14ac:dyDescent="0.45">
      <c r="A12317" s="89" t="s">
        <v>90</v>
      </c>
      <c r="B12317" s="89" t="s">
        <v>91</v>
      </c>
      <c r="C12317" s="89" t="s">
        <v>47</v>
      </c>
      <c r="D12317" s="90">
        <v>44823</v>
      </c>
      <c r="AC12317" s="89">
        <v>1178.3036569999999</v>
      </c>
      <c r="AI12317" s="89">
        <v>1725.8621579999999</v>
      </c>
    </row>
    <row r="12318" spans="1:35" s="89" customFormat="1" x14ac:dyDescent="0.45">
      <c r="A12318" s="89" t="s">
        <v>90</v>
      </c>
      <c r="B12318" s="89" t="s">
        <v>91</v>
      </c>
      <c r="C12318" s="89" t="s">
        <v>47</v>
      </c>
      <c r="D12318" s="90">
        <v>44824</v>
      </c>
      <c r="AC12318" s="89">
        <v>1178.3036569999999</v>
      </c>
      <c r="AI12318" s="89">
        <v>1725.8621579999999</v>
      </c>
    </row>
    <row r="12319" spans="1:35" s="89" customFormat="1" x14ac:dyDescent="0.45">
      <c r="A12319" s="89" t="s">
        <v>90</v>
      </c>
      <c r="B12319" s="89" t="s">
        <v>91</v>
      </c>
      <c r="C12319" s="89" t="s">
        <v>47</v>
      </c>
      <c r="D12319" s="90">
        <v>44825</v>
      </c>
      <c r="AC12319" s="89">
        <v>1178.3036569999999</v>
      </c>
      <c r="AI12319" s="89">
        <v>1725.8621579999999</v>
      </c>
    </row>
    <row r="12320" spans="1:35" s="89" customFormat="1" x14ac:dyDescent="0.45">
      <c r="A12320" s="89" t="s">
        <v>90</v>
      </c>
      <c r="B12320" s="89" t="s">
        <v>91</v>
      </c>
      <c r="C12320" s="89" t="s">
        <v>47</v>
      </c>
      <c r="D12320" s="90">
        <v>44826</v>
      </c>
      <c r="AC12320" s="89">
        <v>1178.3036569999999</v>
      </c>
      <c r="AI12320" s="89">
        <v>1725.8621579999999</v>
      </c>
    </row>
    <row r="12321" spans="1:35" s="89" customFormat="1" x14ac:dyDescent="0.45">
      <c r="A12321" s="89" t="s">
        <v>90</v>
      </c>
      <c r="B12321" s="89" t="s">
        <v>91</v>
      </c>
      <c r="C12321" s="89" t="s">
        <v>47</v>
      </c>
      <c r="D12321" s="90">
        <v>44827</v>
      </c>
      <c r="AC12321" s="89">
        <v>1178.3036569999999</v>
      </c>
      <c r="AI12321" s="89">
        <v>1725.8621579999999</v>
      </c>
    </row>
    <row r="12322" spans="1:35" s="89" customFormat="1" x14ac:dyDescent="0.45">
      <c r="A12322" s="89" t="s">
        <v>90</v>
      </c>
      <c r="B12322" s="89" t="s">
        <v>91</v>
      </c>
      <c r="C12322" s="89" t="s">
        <v>47</v>
      </c>
      <c r="D12322" s="90">
        <v>44828</v>
      </c>
      <c r="AC12322" s="89">
        <v>1178.3036569999999</v>
      </c>
      <c r="AI12322" s="89">
        <v>1725.8621579999999</v>
      </c>
    </row>
    <row r="12323" spans="1:35" s="89" customFormat="1" x14ac:dyDescent="0.45">
      <c r="A12323" s="89" t="s">
        <v>90</v>
      </c>
      <c r="B12323" s="89" t="s">
        <v>91</v>
      </c>
      <c r="C12323" s="89" t="s">
        <v>47</v>
      </c>
      <c r="D12323" s="90">
        <v>44829</v>
      </c>
      <c r="AC12323" s="89">
        <v>1178.3036569999999</v>
      </c>
      <c r="AI12323" s="89">
        <v>1725.8621579999999</v>
      </c>
    </row>
    <row r="12324" spans="1:35" s="89" customFormat="1" x14ac:dyDescent="0.45">
      <c r="A12324" s="89" t="s">
        <v>90</v>
      </c>
      <c r="B12324" s="89" t="s">
        <v>91</v>
      </c>
      <c r="C12324" s="89" t="s">
        <v>47</v>
      </c>
      <c r="D12324" s="90">
        <v>44830</v>
      </c>
      <c r="AC12324" s="89">
        <v>1178.3036569999999</v>
      </c>
      <c r="AI12324" s="89">
        <v>1725.8621579999999</v>
      </c>
    </row>
    <row r="12325" spans="1:35" s="89" customFormat="1" x14ac:dyDescent="0.45">
      <c r="A12325" s="89" t="s">
        <v>90</v>
      </c>
      <c r="B12325" s="89" t="s">
        <v>91</v>
      </c>
      <c r="C12325" s="89" t="s">
        <v>47</v>
      </c>
      <c r="D12325" s="90">
        <v>44831</v>
      </c>
      <c r="AC12325" s="89">
        <v>1178.3036569999999</v>
      </c>
      <c r="AI12325" s="89">
        <v>1725.8621579999999</v>
      </c>
    </row>
    <row r="12326" spans="1:35" s="89" customFormat="1" x14ac:dyDescent="0.45">
      <c r="A12326" s="89" t="s">
        <v>90</v>
      </c>
      <c r="B12326" s="89" t="s">
        <v>91</v>
      </c>
      <c r="C12326" s="89" t="s">
        <v>47</v>
      </c>
      <c r="D12326" s="90">
        <v>44832</v>
      </c>
      <c r="AC12326" s="89">
        <v>1178.3036569999999</v>
      </c>
      <c r="AI12326" s="89">
        <v>1725.8621579999999</v>
      </c>
    </row>
    <row r="12327" spans="1:35" s="89" customFormat="1" x14ac:dyDescent="0.45">
      <c r="A12327" s="89" t="s">
        <v>90</v>
      </c>
      <c r="B12327" s="89" t="s">
        <v>91</v>
      </c>
      <c r="C12327" s="89" t="s">
        <v>47</v>
      </c>
      <c r="D12327" s="90">
        <v>44833</v>
      </c>
      <c r="AC12327" s="89">
        <v>1178.3036569999999</v>
      </c>
      <c r="AI12327" s="89">
        <v>1725.8621579999999</v>
      </c>
    </row>
    <row r="12328" spans="1:35" s="89" customFormat="1" x14ac:dyDescent="0.45">
      <c r="A12328" s="89" t="s">
        <v>90</v>
      </c>
      <c r="B12328" s="89" t="s">
        <v>91</v>
      </c>
      <c r="C12328" s="89" t="s">
        <v>47</v>
      </c>
      <c r="D12328" s="90">
        <v>44834</v>
      </c>
      <c r="AC12328" s="89">
        <v>1178.3036569999999</v>
      </c>
      <c r="AI12328" s="89">
        <v>1725.8621579999999</v>
      </c>
    </row>
    <row r="12329" spans="1:35" s="89" customFormat="1" x14ac:dyDescent="0.45">
      <c r="A12329" s="89" t="s">
        <v>90</v>
      </c>
      <c r="B12329" s="89" t="s">
        <v>91</v>
      </c>
      <c r="C12329" s="89" t="s">
        <v>47</v>
      </c>
      <c r="D12329" s="90">
        <v>44835</v>
      </c>
      <c r="AC12329" s="89">
        <v>1027.490364</v>
      </c>
      <c r="AI12329" s="89">
        <v>1725.8621579999999</v>
      </c>
    </row>
    <row r="12330" spans="1:35" s="89" customFormat="1" x14ac:dyDescent="0.45">
      <c r="A12330" s="89" t="s">
        <v>90</v>
      </c>
      <c r="B12330" s="89" t="s">
        <v>91</v>
      </c>
      <c r="C12330" s="89" t="s">
        <v>47</v>
      </c>
      <c r="D12330" s="90">
        <v>44836</v>
      </c>
      <c r="AC12330" s="89">
        <v>1027.490364</v>
      </c>
      <c r="AI12330" s="89">
        <v>1725.8621579999999</v>
      </c>
    </row>
    <row r="12331" spans="1:35" s="89" customFormat="1" x14ac:dyDescent="0.45">
      <c r="A12331" s="89" t="s">
        <v>90</v>
      </c>
      <c r="B12331" s="89" t="s">
        <v>91</v>
      </c>
      <c r="C12331" s="89" t="s">
        <v>47</v>
      </c>
      <c r="D12331" s="90">
        <v>44837</v>
      </c>
      <c r="AC12331" s="89">
        <v>1027.490364</v>
      </c>
      <c r="AI12331" s="89">
        <v>1725.8621579999999</v>
      </c>
    </row>
    <row r="12332" spans="1:35" s="89" customFormat="1" x14ac:dyDescent="0.45">
      <c r="A12332" s="89" t="s">
        <v>90</v>
      </c>
      <c r="B12332" s="89" t="s">
        <v>91</v>
      </c>
      <c r="C12332" s="89" t="s">
        <v>47</v>
      </c>
      <c r="D12332" s="90">
        <v>44838</v>
      </c>
      <c r="AC12332" s="89">
        <v>1027.490364</v>
      </c>
      <c r="AI12332" s="89">
        <v>1725.8621579999999</v>
      </c>
    </row>
    <row r="12333" spans="1:35" s="89" customFormat="1" x14ac:dyDescent="0.45">
      <c r="A12333" s="89" t="s">
        <v>90</v>
      </c>
      <c r="B12333" s="89" t="s">
        <v>91</v>
      </c>
      <c r="C12333" s="89" t="s">
        <v>47</v>
      </c>
      <c r="D12333" s="90">
        <v>44839</v>
      </c>
      <c r="AC12333" s="89">
        <v>1027.490364</v>
      </c>
      <c r="AI12333" s="89">
        <v>1725.8621579999999</v>
      </c>
    </row>
    <row r="12334" spans="1:35" s="89" customFormat="1" x14ac:dyDescent="0.45">
      <c r="A12334" s="89" t="s">
        <v>90</v>
      </c>
      <c r="B12334" s="89" t="s">
        <v>91</v>
      </c>
      <c r="C12334" s="89" t="s">
        <v>47</v>
      </c>
      <c r="D12334" s="90">
        <v>44840</v>
      </c>
      <c r="AC12334" s="89">
        <v>1027.490364</v>
      </c>
      <c r="AI12334" s="89">
        <v>1725.8621579999999</v>
      </c>
    </row>
    <row r="12335" spans="1:35" s="89" customFormat="1" x14ac:dyDescent="0.45">
      <c r="A12335" s="89" t="s">
        <v>90</v>
      </c>
      <c r="B12335" s="89" t="s">
        <v>91</v>
      </c>
      <c r="C12335" s="89" t="s">
        <v>47</v>
      </c>
      <c r="D12335" s="90">
        <v>44841</v>
      </c>
      <c r="AC12335" s="89">
        <v>1027.490364</v>
      </c>
      <c r="AI12335" s="89">
        <v>1725.8621579999999</v>
      </c>
    </row>
    <row r="12336" spans="1:35" s="89" customFormat="1" x14ac:dyDescent="0.45">
      <c r="A12336" s="89" t="s">
        <v>90</v>
      </c>
      <c r="B12336" s="89" t="s">
        <v>91</v>
      </c>
      <c r="C12336" s="89" t="s">
        <v>47</v>
      </c>
      <c r="D12336" s="90">
        <v>44842</v>
      </c>
      <c r="AC12336" s="89">
        <v>1027.490364</v>
      </c>
      <c r="AI12336" s="89">
        <v>1725.8621579999999</v>
      </c>
    </row>
    <row r="12337" spans="1:35" s="89" customFormat="1" x14ac:dyDescent="0.45">
      <c r="A12337" s="89" t="s">
        <v>90</v>
      </c>
      <c r="B12337" s="89" t="s">
        <v>91</v>
      </c>
      <c r="C12337" s="89" t="s">
        <v>47</v>
      </c>
      <c r="D12337" s="90">
        <v>44843</v>
      </c>
      <c r="AC12337" s="89">
        <v>1027.490364</v>
      </c>
      <c r="AI12337" s="89">
        <v>1725.8621579999999</v>
      </c>
    </row>
    <row r="12338" spans="1:35" s="89" customFormat="1" x14ac:dyDescent="0.45">
      <c r="A12338" s="89" t="s">
        <v>90</v>
      </c>
      <c r="B12338" s="89" t="s">
        <v>91</v>
      </c>
      <c r="C12338" s="89" t="s">
        <v>47</v>
      </c>
      <c r="D12338" s="90">
        <v>44844</v>
      </c>
      <c r="AC12338" s="89">
        <v>1027.490364</v>
      </c>
      <c r="AI12338" s="89">
        <v>1725.8621579999999</v>
      </c>
    </row>
    <row r="12339" spans="1:35" s="89" customFormat="1" x14ac:dyDescent="0.45">
      <c r="A12339" s="89" t="s">
        <v>90</v>
      </c>
      <c r="B12339" s="89" t="s">
        <v>91</v>
      </c>
      <c r="C12339" s="89" t="s">
        <v>47</v>
      </c>
      <c r="D12339" s="90">
        <v>44845</v>
      </c>
      <c r="AC12339" s="89">
        <v>1027.490364</v>
      </c>
      <c r="AI12339" s="89">
        <v>1725.8621579999999</v>
      </c>
    </row>
    <row r="12340" spans="1:35" s="89" customFormat="1" x14ac:dyDescent="0.45">
      <c r="A12340" s="89" t="s">
        <v>90</v>
      </c>
      <c r="B12340" s="89" t="s">
        <v>91</v>
      </c>
      <c r="C12340" s="89" t="s">
        <v>47</v>
      </c>
      <c r="D12340" s="90">
        <v>44846</v>
      </c>
      <c r="AC12340" s="89">
        <v>1027.490364</v>
      </c>
      <c r="AI12340" s="89">
        <v>1725.8621579999999</v>
      </c>
    </row>
    <row r="12341" spans="1:35" s="89" customFormat="1" x14ac:dyDescent="0.45">
      <c r="A12341" s="89" t="s">
        <v>90</v>
      </c>
      <c r="B12341" s="89" t="s">
        <v>91</v>
      </c>
      <c r="C12341" s="89" t="s">
        <v>47</v>
      </c>
      <c r="D12341" s="90">
        <v>44847</v>
      </c>
      <c r="AC12341" s="89">
        <v>1027.490364</v>
      </c>
      <c r="AI12341" s="89">
        <v>1725.8621579999999</v>
      </c>
    </row>
    <row r="12342" spans="1:35" s="89" customFormat="1" x14ac:dyDescent="0.45">
      <c r="A12342" s="89" t="s">
        <v>90</v>
      </c>
      <c r="B12342" s="89" t="s">
        <v>91</v>
      </c>
      <c r="C12342" s="89" t="s">
        <v>47</v>
      </c>
      <c r="D12342" s="90">
        <v>44848</v>
      </c>
      <c r="AC12342" s="89">
        <v>1027.490364</v>
      </c>
      <c r="AI12342" s="89">
        <v>1725.8621579999999</v>
      </c>
    </row>
    <row r="12343" spans="1:35" s="89" customFormat="1" x14ac:dyDescent="0.45">
      <c r="A12343" s="89" t="s">
        <v>90</v>
      </c>
      <c r="B12343" s="89" t="s">
        <v>91</v>
      </c>
      <c r="C12343" s="89" t="s">
        <v>47</v>
      </c>
      <c r="D12343" s="90">
        <v>44849</v>
      </c>
      <c r="AC12343" s="89">
        <v>1027.490364</v>
      </c>
      <c r="AI12343" s="89">
        <v>1725.8621579999999</v>
      </c>
    </row>
    <row r="12344" spans="1:35" s="89" customFormat="1" x14ac:dyDescent="0.45">
      <c r="A12344" s="89" t="s">
        <v>90</v>
      </c>
      <c r="B12344" s="89" t="s">
        <v>91</v>
      </c>
      <c r="C12344" s="89" t="s">
        <v>47</v>
      </c>
      <c r="D12344" s="90">
        <v>44850</v>
      </c>
      <c r="AC12344" s="89">
        <v>1027.490364</v>
      </c>
      <c r="AI12344" s="89">
        <v>1725.8621579999999</v>
      </c>
    </row>
    <row r="12345" spans="1:35" s="89" customFormat="1" x14ac:dyDescent="0.45">
      <c r="A12345" s="89" t="s">
        <v>90</v>
      </c>
      <c r="B12345" s="89" t="s">
        <v>91</v>
      </c>
      <c r="C12345" s="89" t="s">
        <v>47</v>
      </c>
      <c r="D12345" s="90">
        <v>44851</v>
      </c>
      <c r="AC12345" s="89">
        <v>1027.490364</v>
      </c>
      <c r="AI12345" s="89">
        <v>1725.8621579999999</v>
      </c>
    </row>
    <row r="12346" spans="1:35" s="89" customFormat="1" x14ac:dyDescent="0.45">
      <c r="A12346" s="89" t="s">
        <v>90</v>
      </c>
      <c r="B12346" s="89" t="s">
        <v>91</v>
      </c>
      <c r="C12346" s="89" t="s">
        <v>47</v>
      </c>
      <c r="D12346" s="90">
        <v>44852</v>
      </c>
      <c r="AC12346" s="89">
        <v>1027.490364</v>
      </c>
      <c r="AI12346" s="89">
        <v>1725.8621579999999</v>
      </c>
    </row>
    <row r="12347" spans="1:35" s="89" customFormat="1" x14ac:dyDescent="0.45">
      <c r="A12347" s="89" t="s">
        <v>90</v>
      </c>
      <c r="B12347" s="89" t="s">
        <v>91</v>
      </c>
      <c r="C12347" s="89" t="s">
        <v>47</v>
      </c>
      <c r="D12347" s="90">
        <v>44853</v>
      </c>
      <c r="AC12347" s="89">
        <v>1027.490364</v>
      </c>
      <c r="AI12347" s="89">
        <v>1725.8621579999999</v>
      </c>
    </row>
    <row r="12348" spans="1:35" s="89" customFormat="1" x14ac:dyDescent="0.45">
      <c r="A12348" s="89" t="s">
        <v>90</v>
      </c>
      <c r="B12348" s="89" t="s">
        <v>91</v>
      </c>
      <c r="C12348" s="89" t="s">
        <v>47</v>
      </c>
      <c r="D12348" s="90">
        <v>44854</v>
      </c>
      <c r="AC12348" s="89">
        <v>1027.490364</v>
      </c>
      <c r="AI12348" s="89">
        <v>1725.8621579999999</v>
      </c>
    </row>
    <row r="12349" spans="1:35" s="89" customFormat="1" x14ac:dyDescent="0.45">
      <c r="A12349" s="89" t="s">
        <v>90</v>
      </c>
      <c r="B12349" s="89" t="s">
        <v>91</v>
      </c>
      <c r="C12349" s="89" t="s">
        <v>47</v>
      </c>
      <c r="D12349" s="90">
        <v>44855</v>
      </c>
      <c r="AC12349" s="89">
        <v>1027.490364</v>
      </c>
      <c r="AI12349" s="89">
        <v>1725.8621579999999</v>
      </c>
    </row>
    <row r="12350" spans="1:35" s="89" customFormat="1" x14ac:dyDescent="0.45">
      <c r="A12350" s="89" t="s">
        <v>90</v>
      </c>
      <c r="B12350" s="89" t="s">
        <v>91</v>
      </c>
      <c r="C12350" s="89" t="s">
        <v>47</v>
      </c>
      <c r="D12350" s="90">
        <v>44856</v>
      </c>
      <c r="AC12350" s="89">
        <v>1027.490364</v>
      </c>
      <c r="AI12350" s="89">
        <v>1725.8621579999999</v>
      </c>
    </row>
    <row r="12351" spans="1:35" s="89" customFormat="1" x14ac:dyDescent="0.45">
      <c r="A12351" s="89" t="s">
        <v>90</v>
      </c>
      <c r="B12351" s="89" t="s">
        <v>91</v>
      </c>
      <c r="C12351" s="89" t="s">
        <v>47</v>
      </c>
      <c r="D12351" s="90">
        <v>44857</v>
      </c>
      <c r="AC12351" s="89">
        <v>1027.490364</v>
      </c>
      <c r="AI12351" s="89">
        <v>1725.8621579999999</v>
      </c>
    </row>
    <row r="12352" spans="1:35" s="89" customFormat="1" x14ac:dyDescent="0.45">
      <c r="A12352" s="89" t="s">
        <v>90</v>
      </c>
      <c r="B12352" s="89" t="s">
        <v>91</v>
      </c>
      <c r="C12352" s="89" t="s">
        <v>47</v>
      </c>
      <c r="D12352" s="90">
        <v>44858</v>
      </c>
      <c r="AC12352" s="89">
        <v>1027.490364</v>
      </c>
      <c r="AI12352" s="89">
        <v>1725.8621579999999</v>
      </c>
    </row>
    <row r="12353" spans="1:35" s="89" customFormat="1" x14ac:dyDescent="0.45">
      <c r="A12353" s="89" t="s">
        <v>90</v>
      </c>
      <c r="B12353" s="89" t="s">
        <v>91</v>
      </c>
      <c r="C12353" s="89" t="s">
        <v>47</v>
      </c>
      <c r="D12353" s="90">
        <v>44859</v>
      </c>
      <c r="AC12353" s="89">
        <v>1027.490364</v>
      </c>
      <c r="AI12353" s="89">
        <v>1725.8621579999999</v>
      </c>
    </row>
    <row r="12354" spans="1:35" s="89" customFormat="1" x14ac:dyDescent="0.45">
      <c r="A12354" s="89" t="s">
        <v>90</v>
      </c>
      <c r="B12354" s="89" t="s">
        <v>91</v>
      </c>
      <c r="C12354" s="89" t="s">
        <v>47</v>
      </c>
      <c r="D12354" s="90">
        <v>44860</v>
      </c>
      <c r="AC12354" s="89">
        <v>1027.490364</v>
      </c>
      <c r="AI12354" s="89">
        <v>1725.8621579999999</v>
      </c>
    </row>
    <row r="12355" spans="1:35" s="89" customFormat="1" x14ac:dyDescent="0.45">
      <c r="A12355" s="89" t="s">
        <v>90</v>
      </c>
      <c r="B12355" s="89" t="s">
        <v>91</v>
      </c>
      <c r="C12355" s="89" t="s">
        <v>47</v>
      </c>
      <c r="D12355" s="90">
        <v>44861</v>
      </c>
      <c r="AC12355" s="89">
        <v>1027.490364</v>
      </c>
      <c r="AI12355" s="89">
        <v>1725.8621579999999</v>
      </c>
    </row>
    <row r="12356" spans="1:35" s="89" customFormat="1" x14ac:dyDescent="0.45">
      <c r="A12356" s="89" t="s">
        <v>90</v>
      </c>
      <c r="B12356" s="89" t="s">
        <v>91</v>
      </c>
      <c r="C12356" s="89" t="s">
        <v>47</v>
      </c>
      <c r="D12356" s="90">
        <v>44862</v>
      </c>
      <c r="AC12356" s="89">
        <v>1027.490364</v>
      </c>
      <c r="AI12356" s="89">
        <v>1725.8621579999999</v>
      </c>
    </row>
    <row r="12357" spans="1:35" s="89" customFormat="1" x14ac:dyDescent="0.45">
      <c r="A12357" s="89" t="s">
        <v>90</v>
      </c>
      <c r="B12357" s="89" t="s">
        <v>91</v>
      </c>
      <c r="C12357" s="89" t="s">
        <v>47</v>
      </c>
      <c r="D12357" s="90">
        <v>44863</v>
      </c>
      <c r="AC12357" s="89">
        <v>1070.3024620000001</v>
      </c>
      <c r="AI12357" s="89">
        <v>1797.773081</v>
      </c>
    </row>
    <row r="12358" spans="1:35" s="89" customFormat="1" x14ac:dyDescent="0.45">
      <c r="A12358" s="89" t="s">
        <v>90</v>
      </c>
      <c r="B12358" s="89" t="s">
        <v>91</v>
      </c>
      <c r="C12358" s="89" t="s">
        <v>47</v>
      </c>
      <c r="D12358" s="90">
        <v>44864</v>
      </c>
      <c r="AC12358" s="89">
        <v>1027.490364</v>
      </c>
      <c r="AI12358" s="89">
        <v>1725.8621579999999</v>
      </c>
    </row>
    <row r="12359" spans="1:35" s="89" customFormat="1" x14ac:dyDescent="0.45">
      <c r="A12359" s="89" t="s">
        <v>90</v>
      </c>
      <c r="B12359" s="89" t="s">
        <v>91</v>
      </c>
      <c r="C12359" s="89" t="s">
        <v>47</v>
      </c>
      <c r="D12359" s="90">
        <v>44865</v>
      </c>
      <c r="AC12359" s="89">
        <v>1027.490364</v>
      </c>
      <c r="AI12359" s="89">
        <v>1725.8621579999999</v>
      </c>
    </row>
    <row r="12360" spans="1:35" s="89" customFormat="1" x14ac:dyDescent="0.45">
      <c r="A12360" s="89" t="s">
        <v>90</v>
      </c>
      <c r="B12360" s="89" t="s">
        <v>91</v>
      </c>
      <c r="C12360" s="89" t="s">
        <v>47</v>
      </c>
      <c r="D12360" s="90">
        <v>44866</v>
      </c>
      <c r="AC12360" s="89">
        <v>1027.490364</v>
      </c>
      <c r="AI12360" s="89">
        <v>1725.8621579999999</v>
      </c>
    </row>
    <row r="12361" spans="1:35" s="89" customFormat="1" x14ac:dyDescent="0.45">
      <c r="A12361" s="89" t="s">
        <v>90</v>
      </c>
      <c r="B12361" s="89" t="s">
        <v>91</v>
      </c>
      <c r="C12361" s="89" t="s">
        <v>47</v>
      </c>
      <c r="D12361" s="90">
        <v>44867</v>
      </c>
      <c r="AC12361" s="89">
        <v>1027.490364</v>
      </c>
      <c r="AI12361" s="89">
        <v>1725.8621579999999</v>
      </c>
    </row>
    <row r="12362" spans="1:35" s="89" customFormat="1" x14ac:dyDescent="0.45">
      <c r="A12362" s="89" t="s">
        <v>90</v>
      </c>
      <c r="B12362" s="89" t="s">
        <v>91</v>
      </c>
      <c r="C12362" s="89" t="s">
        <v>47</v>
      </c>
      <c r="D12362" s="90">
        <v>44868</v>
      </c>
      <c r="AC12362" s="89">
        <v>1027.490364</v>
      </c>
      <c r="AI12362" s="89">
        <v>1725.8621579999999</v>
      </c>
    </row>
    <row r="12363" spans="1:35" s="89" customFormat="1" x14ac:dyDescent="0.45">
      <c r="A12363" s="89" t="s">
        <v>90</v>
      </c>
      <c r="B12363" s="89" t="s">
        <v>91</v>
      </c>
      <c r="C12363" s="89" t="s">
        <v>47</v>
      </c>
      <c r="D12363" s="90">
        <v>44869</v>
      </c>
      <c r="AC12363" s="89">
        <v>1027.490364</v>
      </c>
      <c r="AI12363" s="89">
        <v>1725.8621579999999</v>
      </c>
    </row>
    <row r="12364" spans="1:35" s="89" customFormat="1" x14ac:dyDescent="0.45">
      <c r="A12364" s="89" t="s">
        <v>90</v>
      </c>
      <c r="B12364" s="89" t="s">
        <v>91</v>
      </c>
      <c r="C12364" s="89" t="s">
        <v>47</v>
      </c>
      <c r="D12364" s="90">
        <v>44870</v>
      </c>
      <c r="AC12364" s="89">
        <v>1027.490364</v>
      </c>
      <c r="AI12364" s="89">
        <v>1725.8621579999999</v>
      </c>
    </row>
    <row r="12365" spans="1:35" s="89" customFormat="1" x14ac:dyDescent="0.45">
      <c r="A12365" s="89" t="s">
        <v>90</v>
      </c>
      <c r="B12365" s="89" t="s">
        <v>91</v>
      </c>
      <c r="C12365" s="89" t="s">
        <v>47</v>
      </c>
      <c r="D12365" s="90">
        <v>44871</v>
      </c>
      <c r="AC12365" s="89">
        <v>1027.490364</v>
      </c>
      <c r="AI12365" s="89">
        <v>1725.8621579999999</v>
      </c>
    </row>
    <row r="12366" spans="1:35" s="89" customFormat="1" x14ac:dyDescent="0.45">
      <c r="A12366" s="89" t="s">
        <v>90</v>
      </c>
      <c r="B12366" s="89" t="s">
        <v>91</v>
      </c>
      <c r="C12366" s="89" t="s">
        <v>47</v>
      </c>
      <c r="D12366" s="90">
        <v>44872</v>
      </c>
      <c r="AC12366" s="89">
        <v>1027.490364</v>
      </c>
      <c r="AI12366" s="89">
        <v>1725.8621579999999</v>
      </c>
    </row>
    <row r="12367" spans="1:35" s="89" customFormat="1" x14ac:dyDescent="0.45">
      <c r="A12367" s="89" t="s">
        <v>90</v>
      </c>
      <c r="B12367" s="89" t="s">
        <v>91</v>
      </c>
      <c r="C12367" s="89" t="s">
        <v>47</v>
      </c>
      <c r="D12367" s="90">
        <v>44873</v>
      </c>
      <c r="AC12367" s="89">
        <v>1027.490364</v>
      </c>
      <c r="AI12367" s="89">
        <v>1725.8621579999999</v>
      </c>
    </row>
    <row r="12368" spans="1:35" s="89" customFormat="1" x14ac:dyDescent="0.45">
      <c r="A12368" s="89" t="s">
        <v>90</v>
      </c>
      <c r="B12368" s="89" t="s">
        <v>91</v>
      </c>
      <c r="C12368" s="89" t="s">
        <v>47</v>
      </c>
      <c r="D12368" s="90">
        <v>44874</v>
      </c>
      <c r="AC12368" s="89">
        <v>1027.490364</v>
      </c>
      <c r="AI12368" s="89">
        <v>1725.8621579999999</v>
      </c>
    </row>
    <row r="12369" spans="1:35" s="89" customFormat="1" x14ac:dyDescent="0.45">
      <c r="A12369" s="89" t="s">
        <v>90</v>
      </c>
      <c r="B12369" s="89" t="s">
        <v>91</v>
      </c>
      <c r="C12369" s="89" t="s">
        <v>47</v>
      </c>
      <c r="D12369" s="90">
        <v>44875</v>
      </c>
      <c r="AC12369" s="89">
        <v>1027.490364</v>
      </c>
      <c r="AI12369" s="89">
        <v>1725.8621579999999</v>
      </c>
    </row>
    <row r="12370" spans="1:35" s="89" customFormat="1" x14ac:dyDescent="0.45">
      <c r="A12370" s="89" t="s">
        <v>90</v>
      </c>
      <c r="B12370" s="89" t="s">
        <v>91</v>
      </c>
      <c r="C12370" s="89" t="s">
        <v>47</v>
      </c>
      <c r="D12370" s="90">
        <v>44876</v>
      </c>
      <c r="AC12370" s="89">
        <v>1027.490364</v>
      </c>
      <c r="AI12370" s="89">
        <v>1725.8621579999999</v>
      </c>
    </row>
    <row r="12371" spans="1:35" s="89" customFormat="1" x14ac:dyDescent="0.45">
      <c r="A12371" s="89" t="s">
        <v>90</v>
      </c>
      <c r="B12371" s="89" t="s">
        <v>91</v>
      </c>
      <c r="C12371" s="89" t="s">
        <v>47</v>
      </c>
      <c r="D12371" s="90">
        <v>44877</v>
      </c>
      <c r="AC12371" s="89">
        <v>1027.490364</v>
      </c>
      <c r="AI12371" s="89">
        <v>1725.8621579999999</v>
      </c>
    </row>
    <row r="12372" spans="1:35" s="89" customFormat="1" x14ac:dyDescent="0.45">
      <c r="A12372" s="89" t="s">
        <v>90</v>
      </c>
      <c r="B12372" s="89" t="s">
        <v>91</v>
      </c>
      <c r="C12372" s="89" t="s">
        <v>47</v>
      </c>
      <c r="D12372" s="90">
        <v>44878</v>
      </c>
      <c r="AC12372" s="89">
        <v>1027.490364</v>
      </c>
      <c r="AI12372" s="89">
        <v>1725.8621579999999</v>
      </c>
    </row>
    <row r="12373" spans="1:35" s="89" customFormat="1" x14ac:dyDescent="0.45">
      <c r="A12373" s="89" t="s">
        <v>90</v>
      </c>
      <c r="B12373" s="89" t="s">
        <v>91</v>
      </c>
      <c r="C12373" s="89" t="s">
        <v>47</v>
      </c>
      <c r="D12373" s="90">
        <v>44879</v>
      </c>
      <c r="AC12373" s="89">
        <v>1027.490364</v>
      </c>
      <c r="AI12373" s="89">
        <v>1725.8621579999999</v>
      </c>
    </row>
    <row r="12374" spans="1:35" s="89" customFormat="1" x14ac:dyDescent="0.45">
      <c r="A12374" s="89" t="s">
        <v>90</v>
      </c>
      <c r="B12374" s="89" t="s">
        <v>91</v>
      </c>
      <c r="C12374" s="89" t="s">
        <v>47</v>
      </c>
      <c r="D12374" s="90">
        <v>44880</v>
      </c>
      <c r="AC12374" s="89">
        <v>1027.490364</v>
      </c>
      <c r="AI12374" s="89">
        <v>1725.8621579999999</v>
      </c>
    </row>
    <row r="12375" spans="1:35" s="89" customFormat="1" x14ac:dyDescent="0.45">
      <c r="A12375" s="89" t="s">
        <v>90</v>
      </c>
      <c r="B12375" s="89" t="s">
        <v>91</v>
      </c>
      <c r="C12375" s="89" t="s">
        <v>47</v>
      </c>
      <c r="D12375" s="90">
        <v>44881</v>
      </c>
      <c r="AC12375" s="89">
        <v>1027.490364</v>
      </c>
      <c r="AI12375" s="89">
        <v>1725.8621579999999</v>
      </c>
    </row>
    <row r="12376" spans="1:35" s="89" customFormat="1" x14ac:dyDescent="0.45">
      <c r="A12376" s="89" t="s">
        <v>90</v>
      </c>
      <c r="B12376" s="89" t="s">
        <v>91</v>
      </c>
      <c r="C12376" s="89" t="s">
        <v>47</v>
      </c>
      <c r="D12376" s="90">
        <v>44882</v>
      </c>
      <c r="AC12376" s="89">
        <v>1027.490364</v>
      </c>
      <c r="AI12376" s="89">
        <v>1725.8621579999999</v>
      </c>
    </row>
    <row r="12377" spans="1:35" s="89" customFormat="1" x14ac:dyDescent="0.45">
      <c r="A12377" s="89" t="s">
        <v>90</v>
      </c>
      <c r="B12377" s="89" t="s">
        <v>91</v>
      </c>
      <c r="C12377" s="89" t="s">
        <v>47</v>
      </c>
      <c r="D12377" s="90">
        <v>44883</v>
      </c>
      <c r="AC12377" s="89">
        <v>1027.490364</v>
      </c>
      <c r="AI12377" s="89">
        <v>1725.8621579999999</v>
      </c>
    </row>
    <row r="12378" spans="1:35" s="89" customFormat="1" x14ac:dyDescent="0.45">
      <c r="A12378" s="89" t="s">
        <v>90</v>
      </c>
      <c r="B12378" s="89" t="s">
        <v>91</v>
      </c>
      <c r="C12378" s="89" t="s">
        <v>47</v>
      </c>
      <c r="D12378" s="90">
        <v>44884</v>
      </c>
      <c r="AC12378" s="89">
        <v>1027.490364</v>
      </c>
      <c r="AI12378" s="89">
        <v>1725.8621579999999</v>
      </c>
    </row>
    <row r="12379" spans="1:35" s="89" customFormat="1" x14ac:dyDescent="0.45">
      <c r="A12379" s="89" t="s">
        <v>90</v>
      </c>
      <c r="B12379" s="89" t="s">
        <v>91</v>
      </c>
      <c r="C12379" s="89" t="s">
        <v>47</v>
      </c>
      <c r="D12379" s="90">
        <v>44885</v>
      </c>
      <c r="AC12379" s="89">
        <v>1027.490364</v>
      </c>
      <c r="AI12379" s="89">
        <v>1725.8621579999999</v>
      </c>
    </row>
    <row r="12380" spans="1:35" s="89" customFormat="1" x14ac:dyDescent="0.45">
      <c r="A12380" s="89" t="s">
        <v>90</v>
      </c>
      <c r="B12380" s="89" t="s">
        <v>91</v>
      </c>
      <c r="C12380" s="89" t="s">
        <v>47</v>
      </c>
      <c r="D12380" s="90">
        <v>44886</v>
      </c>
      <c r="AC12380" s="89">
        <v>1027.490364</v>
      </c>
      <c r="AI12380" s="89">
        <v>1725.8621579999999</v>
      </c>
    </row>
    <row r="12381" spans="1:35" s="89" customFormat="1" x14ac:dyDescent="0.45">
      <c r="A12381" s="89" t="s">
        <v>90</v>
      </c>
      <c r="B12381" s="89" t="s">
        <v>91</v>
      </c>
      <c r="C12381" s="89" t="s">
        <v>47</v>
      </c>
      <c r="D12381" s="90">
        <v>44887</v>
      </c>
      <c r="AC12381" s="89">
        <v>1027.490364</v>
      </c>
      <c r="AI12381" s="89">
        <v>1725.8621579999999</v>
      </c>
    </row>
    <row r="12382" spans="1:35" s="89" customFormat="1" x14ac:dyDescent="0.45">
      <c r="A12382" s="89" t="s">
        <v>90</v>
      </c>
      <c r="B12382" s="89" t="s">
        <v>91</v>
      </c>
      <c r="C12382" s="89" t="s">
        <v>47</v>
      </c>
      <c r="D12382" s="90">
        <v>44888</v>
      </c>
      <c r="AC12382" s="89">
        <v>1027.490364</v>
      </c>
      <c r="AI12382" s="89">
        <v>1725.8621579999999</v>
      </c>
    </row>
    <row r="12383" spans="1:35" s="89" customFormat="1" x14ac:dyDescent="0.45">
      <c r="A12383" s="89" t="s">
        <v>90</v>
      </c>
      <c r="B12383" s="89" t="s">
        <v>91</v>
      </c>
      <c r="C12383" s="89" t="s">
        <v>47</v>
      </c>
      <c r="D12383" s="90">
        <v>44889</v>
      </c>
      <c r="AC12383" s="89">
        <v>1027.490364</v>
      </c>
      <c r="AI12383" s="89">
        <v>1725.8621579999999</v>
      </c>
    </row>
    <row r="12384" spans="1:35" s="89" customFormat="1" x14ac:dyDescent="0.45">
      <c r="A12384" s="89" t="s">
        <v>90</v>
      </c>
      <c r="B12384" s="89" t="s">
        <v>91</v>
      </c>
      <c r="C12384" s="89" t="s">
        <v>47</v>
      </c>
      <c r="D12384" s="90">
        <v>44890</v>
      </c>
      <c r="AC12384" s="89">
        <v>1027.490364</v>
      </c>
      <c r="AI12384" s="89">
        <v>1725.8621579999999</v>
      </c>
    </row>
    <row r="12385" spans="1:35" s="89" customFormat="1" x14ac:dyDescent="0.45">
      <c r="A12385" s="89" t="s">
        <v>90</v>
      </c>
      <c r="B12385" s="89" t="s">
        <v>91</v>
      </c>
      <c r="C12385" s="89" t="s">
        <v>47</v>
      </c>
      <c r="D12385" s="90">
        <v>44891</v>
      </c>
      <c r="AC12385" s="89">
        <v>1027.490364</v>
      </c>
      <c r="AI12385" s="89">
        <v>1725.8621579999999</v>
      </c>
    </row>
    <row r="12386" spans="1:35" s="89" customFormat="1" x14ac:dyDescent="0.45">
      <c r="A12386" s="89" t="s">
        <v>90</v>
      </c>
      <c r="B12386" s="89" t="s">
        <v>91</v>
      </c>
      <c r="C12386" s="89" t="s">
        <v>47</v>
      </c>
      <c r="D12386" s="90">
        <v>44892</v>
      </c>
      <c r="AC12386" s="89">
        <v>1027.490364</v>
      </c>
      <c r="AI12386" s="89">
        <v>1725.8621579999999</v>
      </c>
    </row>
    <row r="12387" spans="1:35" s="89" customFormat="1" x14ac:dyDescent="0.45">
      <c r="A12387" s="89" t="s">
        <v>90</v>
      </c>
      <c r="B12387" s="89" t="s">
        <v>91</v>
      </c>
      <c r="C12387" s="89" t="s">
        <v>47</v>
      </c>
      <c r="D12387" s="90">
        <v>44893</v>
      </c>
      <c r="AC12387" s="89">
        <v>1027.490364</v>
      </c>
      <c r="AI12387" s="89">
        <v>1725.8621579999999</v>
      </c>
    </row>
    <row r="12388" spans="1:35" s="89" customFormat="1" x14ac:dyDescent="0.45">
      <c r="A12388" s="89" t="s">
        <v>90</v>
      </c>
      <c r="B12388" s="89" t="s">
        <v>91</v>
      </c>
      <c r="C12388" s="89" t="s">
        <v>47</v>
      </c>
      <c r="D12388" s="90">
        <v>44894</v>
      </c>
      <c r="AC12388" s="89">
        <v>1027.490364</v>
      </c>
      <c r="AI12388" s="89">
        <v>1725.8621579999999</v>
      </c>
    </row>
    <row r="12389" spans="1:35" s="89" customFormat="1" x14ac:dyDescent="0.45">
      <c r="A12389" s="89" t="s">
        <v>90</v>
      </c>
      <c r="B12389" s="89" t="s">
        <v>91</v>
      </c>
      <c r="C12389" s="89" t="s">
        <v>47</v>
      </c>
      <c r="D12389" s="90">
        <v>44895</v>
      </c>
      <c r="AC12389" s="89">
        <v>1027.490364</v>
      </c>
      <c r="AI12389" s="89">
        <v>1725.8621579999999</v>
      </c>
    </row>
    <row r="12390" spans="1:35" s="89" customFormat="1" x14ac:dyDescent="0.45">
      <c r="A12390" s="89" t="s">
        <v>90</v>
      </c>
      <c r="B12390" s="89" t="s">
        <v>91</v>
      </c>
      <c r="C12390" s="89" t="s">
        <v>47</v>
      </c>
      <c r="D12390" s="90">
        <v>44896</v>
      </c>
      <c r="AC12390" s="89">
        <v>1027.490364</v>
      </c>
      <c r="AI12390" s="89">
        <v>1725.8621579999999</v>
      </c>
    </row>
    <row r="12391" spans="1:35" s="89" customFormat="1" x14ac:dyDescent="0.45">
      <c r="A12391" s="89" t="s">
        <v>90</v>
      </c>
      <c r="B12391" s="89" t="s">
        <v>91</v>
      </c>
      <c r="C12391" s="89" t="s">
        <v>47</v>
      </c>
      <c r="D12391" s="90">
        <v>44897</v>
      </c>
      <c r="AC12391" s="89">
        <v>1027.490364</v>
      </c>
      <c r="AI12391" s="89">
        <v>1725.8621579999999</v>
      </c>
    </row>
    <row r="12392" spans="1:35" s="89" customFormat="1" x14ac:dyDescent="0.45">
      <c r="A12392" s="89" t="s">
        <v>90</v>
      </c>
      <c r="B12392" s="89" t="s">
        <v>91</v>
      </c>
      <c r="C12392" s="89" t="s">
        <v>47</v>
      </c>
      <c r="D12392" s="90">
        <v>44898</v>
      </c>
      <c r="AC12392" s="89">
        <v>1027.490364</v>
      </c>
      <c r="AI12392" s="89">
        <v>1725.8621579999999</v>
      </c>
    </row>
    <row r="12393" spans="1:35" s="89" customFormat="1" x14ac:dyDescent="0.45">
      <c r="A12393" s="89" t="s">
        <v>90</v>
      </c>
      <c r="B12393" s="89" t="s">
        <v>91</v>
      </c>
      <c r="C12393" s="89" t="s">
        <v>47</v>
      </c>
      <c r="D12393" s="90">
        <v>44899</v>
      </c>
      <c r="AC12393" s="89">
        <v>1027.490364</v>
      </c>
      <c r="AI12393" s="89">
        <v>1725.8621579999999</v>
      </c>
    </row>
    <row r="12394" spans="1:35" s="89" customFormat="1" x14ac:dyDescent="0.45">
      <c r="A12394" s="89" t="s">
        <v>90</v>
      </c>
      <c r="B12394" s="89" t="s">
        <v>91</v>
      </c>
      <c r="C12394" s="89" t="s">
        <v>47</v>
      </c>
      <c r="D12394" s="90">
        <v>44900</v>
      </c>
      <c r="AC12394" s="89">
        <v>1027.490364</v>
      </c>
      <c r="AI12394" s="89">
        <v>1725.8621579999999</v>
      </c>
    </row>
    <row r="12395" spans="1:35" s="89" customFormat="1" x14ac:dyDescent="0.45">
      <c r="A12395" s="89" t="s">
        <v>90</v>
      </c>
      <c r="B12395" s="89" t="s">
        <v>91</v>
      </c>
      <c r="C12395" s="89" t="s">
        <v>47</v>
      </c>
      <c r="D12395" s="90">
        <v>44901</v>
      </c>
      <c r="AC12395" s="89">
        <v>1027.490364</v>
      </c>
      <c r="AI12395" s="89">
        <v>1725.8621579999999</v>
      </c>
    </row>
    <row r="12396" spans="1:35" s="89" customFormat="1" x14ac:dyDescent="0.45">
      <c r="A12396" s="89" t="s">
        <v>90</v>
      </c>
      <c r="B12396" s="89" t="s">
        <v>91</v>
      </c>
      <c r="C12396" s="89" t="s">
        <v>47</v>
      </c>
      <c r="D12396" s="90">
        <v>44902</v>
      </c>
      <c r="AC12396" s="89">
        <v>1027.490364</v>
      </c>
      <c r="AI12396" s="89">
        <v>1725.8621579999999</v>
      </c>
    </row>
    <row r="12397" spans="1:35" s="89" customFormat="1" x14ac:dyDescent="0.45">
      <c r="A12397" s="89" t="s">
        <v>90</v>
      </c>
      <c r="B12397" s="89" t="s">
        <v>91</v>
      </c>
      <c r="C12397" s="89" t="s">
        <v>47</v>
      </c>
      <c r="D12397" s="90">
        <v>44903</v>
      </c>
      <c r="AC12397" s="89">
        <v>1027.490364</v>
      </c>
      <c r="AI12397" s="89">
        <v>1725.8621579999999</v>
      </c>
    </row>
    <row r="12398" spans="1:35" s="89" customFormat="1" x14ac:dyDescent="0.45">
      <c r="A12398" s="89" t="s">
        <v>90</v>
      </c>
      <c r="B12398" s="89" t="s">
        <v>91</v>
      </c>
      <c r="C12398" s="89" t="s">
        <v>47</v>
      </c>
      <c r="D12398" s="90">
        <v>44904</v>
      </c>
      <c r="AC12398" s="89">
        <v>1027.490364</v>
      </c>
      <c r="AI12398" s="89">
        <v>1725.8621579999999</v>
      </c>
    </row>
    <row r="12399" spans="1:35" s="89" customFormat="1" x14ac:dyDescent="0.45">
      <c r="A12399" s="89" t="s">
        <v>90</v>
      </c>
      <c r="B12399" s="89" t="s">
        <v>91</v>
      </c>
      <c r="C12399" s="89" t="s">
        <v>47</v>
      </c>
      <c r="D12399" s="90">
        <v>44905</v>
      </c>
      <c r="AC12399" s="89">
        <v>1027.490364</v>
      </c>
      <c r="AI12399" s="89">
        <v>1725.8621579999999</v>
      </c>
    </row>
    <row r="12400" spans="1:35" s="89" customFormat="1" x14ac:dyDescent="0.45">
      <c r="A12400" s="89" t="s">
        <v>90</v>
      </c>
      <c r="B12400" s="89" t="s">
        <v>91</v>
      </c>
      <c r="C12400" s="89" t="s">
        <v>47</v>
      </c>
      <c r="D12400" s="90">
        <v>44906</v>
      </c>
      <c r="AC12400" s="89">
        <v>1027.490364</v>
      </c>
      <c r="AI12400" s="89">
        <v>1725.8621579999999</v>
      </c>
    </row>
    <row r="12401" spans="1:35" s="89" customFormat="1" x14ac:dyDescent="0.45">
      <c r="A12401" s="89" t="s">
        <v>90</v>
      </c>
      <c r="B12401" s="89" t="s">
        <v>91</v>
      </c>
      <c r="C12401" s="89" t="s">
        <v>47</v>
      </c>
      <c r="D12401" s="90">
        <v>44907</v>
      </c>
      <c r="AC12401" s="89">
        <v>1027.490364</v>
      </c>
      <c r="AI12401" s="89">
        <v>1725.8621579999999</v>
      </c>
    </row>
    <row r="12402" spans="1:35" s="89" customFormat="1" x14ac:dyDescent="0.45">
      <c r="A12402" s="89" t="s">
        <v>90</v>
      </c>
      <c r="B12402" s="89" t="s">
        <v>91</v>
      </c>
      <c r="C12402" s="89" t="s">
        <v>47</v>
      </c>
      <c r="D12402" s="90">
        <v>44908</v>
      </c>
      <c r="AC12402" s="89">
        <v>1027.490364</v>
      </c>
      <c r="AI12402" s="89">
        <v>1725.8621579999999</v>
      </c>
    </row>
    <row r="12403" spans="1:35" s="89" customFormat="1" x14ac:dyDescent="0.45">
      <c r="A12403" s="89" t="s">
        <v>90</v>
      </c>
      <c r="B12403" s="89" t="s">
        <v>91</v>
      </c>
      <c r="C12403" s="89" t="s">
        <v>47</v>
      </c>
      <c r="D12403" s="90">
        <v>44909</v>
      </c>
      <c r="AC12403" s="89">
        <v>1027.490364</v>
      </c>
      <c r="AI12403" s="89">
        <v>1725.8621579999999</v>
      </c>
    </row>
    <row r="12404" spans="1:35" s="89" customFormat="1" x14ac:dyDescent="0.45">
      <c r="A12404" s="89" t="s">
        <v>90</v>
      </c>
      <c r="B12404" s="89" t="s">
        <v>91</v>
      </c>
      <c r="C12404" s="89" t="s">
        <v>47</v>
      </c>
      <c r="D12404" s="90">
        <v>44910</v>
      </c>
      <c r="AC12404" s="89">
        <v>1027.490364</v>
      </c>
      <c r="AI12404" s="89">
        <v>1725.8621579999999</v>
      </c>
    </row>
    <row r="12405" spans="1:35" s="89" customFormat="1" x14ac:dyDescent="0.45">
      <c r="A12405" s="89" t="s">
        <v>90</v>
      </c>
      <c r="B12405" s="89" t="s">
        <v>91</v>
      </c>
      <c r="C12405" s="89" t="s">
        <v>47</v>
      </c>
      <c r="D12405" s="90">
        <v>44911</v>
      </c>
      <c r="AC12405" s="89">
        <v>1027.490364</v>
      </c>
      <c r="AI12405" s="89">
        <v>1725.8621579999999</v>
      </c>
    </row>
    <row r="12406" spans="1:35" s="89" customFormat="1" x14ac:dyDescent="0.45">
      <c r="A12406" s="89" t="s">
        <v>90</v>
      </c>
      <c r="B12406" s="89" t="s">
        <v>91</v>
      </c>
      <c r="C12406" s="89" t="s">
        <v>47</v>
      </c>
      <c r="D12406" s="90">
        <v>44912</v>
      </c>
      <c r="AC12406" s="89">
        <v>1027.490364</v>
      </c>
      <c r="AI12406" s="89">
        <v>1725.8621579999999</v>
      </c>
    </row>
    <row r="12407" spans="1:35" s="89" customFormat="1" x14ac:dyDescent="0.45">
      <c r="A12407" s="89" t="s">
        <v>90</v>
      </c>
      <c r="B12407" s="89" t="s">
        <v>91</v>
      </c>
      <c r="C12407" s="89" t="s">
        <v>47</v>
      </c>
      <c r="D12407" s="90">
        <v>44913</v>
      </c>
      <c r="AC12407" s="89">
        <v>1027.490364</v>
      </c>
      <c r="AI12407" s="89">
        <v>1725.8621579999999</v>
      </c>
    </row>
    <row r="12408" spans="1:35" s="89" customFormat="1" x14ac:dyDescent="0.45">
      <c r="A12408" s="89" t="s">
        <v>90</v>
      </c>
      <c r="B12408" s="89" t="s">
        <v>91</v>
      </c>
      <c r="C12408" s="89" t="s">
        <v>47</v>
      </c>
      <c r="D12408" s="90">
        <v>44914</v>
      </c>
      <c r="AC12408" s="89">
        <v>1027.490364</v>
      </c>
      <c r="AI12408" s="89">
        <v>1725.8621579999999</v>
      </c>
    </row>
    <row r="12409" spans="1:35" s="89" customFormat="1" x14ac:dyDescent="0.45">
      <c r="A12409" s="89" t="s">
        <v>90</v>
      </c>
      <c r="B12409" s="89" t="s">
        <v>91</v>
      </c>
      <c r="C12409" s="89" t="s">
        <v>47</v>
      </c>
      <c r="D12409" s="90">
        <v>44915</v>
      </c>
      <c r="AC12409" s="89">
        <v>1027.490364</v>
      </c>
      <c r="AI12409" s="89">
        <v>1725.8621579999999</v>
      </c>
    </row>
    <row r="12410" spans="1:35" s="89" customFormat="1" x14ac:dyDescent="0.45">
      <c r="A12410" s="89" t="s">
        <v>90</v>
      </c>
      <c r="B12410" s="89" t="s">
        <v>91</v>
      </c>
      <c r="C12410" s="89" t="s">
        <v>47</v>
      </c>
      <c r="D12410" s="90">
        <v>44916</v>
      </c>
      <c r="AC12410" s="89">
        <v>1027.490364</v>
      </c>
      <c r="AI12410" s="89">
        <v>1725.8621579999999</v>
      </c>
    </row>
    <row r="12411" spans="1:35" s="89" customFormat="1" x14ac:dyDescent="0.45">
      <c r="A12411" s="89" t="s">
        <v>90</v>
      </c>
      <c r="B12411" s="89" t="s">
        <v>91</v>
      </c>
      <c r="C12411" s="89" t="s">
        <v>47</v>
      </c>
      <c r="D12411" s="90">
        <v>44917</v>
      </c>
      <c r="AC12411" s="89">
        <v>1027.490364</v>
      </c>
      <c r="AI12411" s="89">
        <v>1725.8621579999999</v>
      </c>
    </row>
    <row r="12412" spans="1:35" s="89" customFormat="1" x14ac:dyDescent="0.45">
      <c r="A12412" s="89" t="s">
        <v>90</v>
      </c>
      <c r="B12412" s="89" t="s">
        <v>91</v>
      </c>
      <c r="C12412" s="89" t="s">
        <v>47</v>
      </c>
      <c r="D12412" s="90">
        <v>44918</v>
      </c>
      <c r="AC12412" s="89">
        <v>1027.490364</v>
      </c>
      <c r="AI12412" s="89">
        <v>1725.8621579999999</v>
      </c>
    </row>
    <row r="12413" spans="1:35" s="89" customFormat="1" x14ac:dyDescent="0.45">
      <c r="A12413" s="89" t="s">
        <v>90</v>
      </c>
      <c r="B12413" s="89" t="s">
        <v>91</v>
      </c>
      <c r="C12413" s="89" t="s">
        <v>47</v>
      </c>
      <c r="D12413" s="90">
        <v>44919</v>
      </c>
      <c r="AC12413" s="89">
        <v>1027.490364</v>
      </c>
      <c r="AI12413" s="89">
        <v>1725.8621579999999</v>
      </c>
    </row>
    <row r="12414" spans="1:35" s="89" customFormat="1" x14ac:dyDescent="0.45">
      <c r="A12414" s="89" t="s">
        <v>90</v>
      </c>
      <c r="B12414" s="89" t="s">
        <v>91</v>
      </c>
      <c r="C12414" s="89" t="s">
        <v>47</v>
      </c>
      <c r="D12414" s="90">
        <v>44920</v>
      </c>
      <c r="AC12414" s="89">
        <v>1027.490364</v>
      </c>
      <c r="AI12414" s="89">
        <v>1725.8621579999999</v>
      </c>
    </row>
    <row r="12415" spans="1:35" s="89" customFormat="1" x14ac:dyDescent="0.45">
      <c r="A12415" s="89" t="s">
        <v>90</v>
      </c>
      <c r="B12415" s="89" t="s">
        <v>91</v>
      </c>
      <c r="C12415" s="89" t="s">
        <v>47</v>
      </c>
      <c r="D12415" s="90">
        <v>44921</v>
      </c>
      <c r="AC12415" s="89">
        <v>1027.490364</v>
      </c>
      <c r="AI12415" s="89">
        <v>1725.8621579999999</v>
      </c>
    </row>
    <row r="12416" spans="1:35" s="89" customFormat="1" x14ac:dyDescent="0.45">
      <c r="A12416" s="89" t="s">
        <v>90</v>
      </c>
      <c r="B12416" s="89" t="s">
        <v>91</v>
      </c>
      <c r="C12416" s="89" t="s">
        <v>47</v>
      </c>
      <c r="D12416" s="90">
        <v>44922</v>
      </c>
      <c r="AC12416" s="89">
        <v>1027.490364</v>
      </c>
      <c r="AI12416" s="89">
        <v>1725.8621579999999</v>
      </c>
    </row>
    <row r="12417" spans="1:35" s="89" customFormat="1" x14ac:dyDescent="0.45">
      <c r="A12417" s="89" t="s">
        <v>90</v>
      </c>
      <c r="B12417" s="89" t="s">
        <v>91</v>
      </c>
      <c r="C12417" s="89" t="s">
        <v>47</v>
      </c>
      <c r="D12417" s="90">
        <v>44923</v>
      </c>
      <c r="AC12417" s="89">
        <v>1027.490364</v>
      </c>
      <c r="AI12417" s="89">
        <v>1725.8621579999999</v>
      </c>
    </row>
    <row r="12418" spans="1:35" s="89" customFormat="1" x14ac:dyDescent="0.45">
      <c r="A12418" s="89" t="s">
        <v>90</v>
      </c>
      <c r="B12418" s="89" t="s">
        <v>91</v>
      </c>
      <c r="C12418" s="89" t="s">
        <v>47</v>
      </c>
      <c r="D12418" s="90">
        <v>44924</v>
      </c>
      <c r="AC12418" s="89">
        <v>1027.490364</v>
      </c>
      <c r="AI12418" s="89">
        <v>1725.8621579999999</v>
      </c>
    </row>
    <row r="12419" spans="1:35" s="89" customFormat="1" x14ac:dyDescent="0.45">
      <c r="A12419" s="89" t="s">
        <v>90</v>
      </c>
      <c r="B12419" s="89" t="s">
        <v>91</v>
      </c>
      <c r="C12419" s="89" t="s">
        <v>47</v>
      </c>
      <c r="D12419" s="90">
        <v>44925</v>
      </c>
      <c r="AC12419" s="89">
        <v>1027.490364</v>
      </c>
      <c r="AI12419" s="89">
        <v>1725.8621579999999</v>
      </c>
    </row>
    <row r="12420" spans="1:35" s="89" customFormat="1" x14ac:dyDescent="0.45">
      <c r="A12420" s="89" t="s">
        <v>90</v>
      </c>
      <c r="B12420" s="89" t="s">
        <v>91</v>
      </c>
      <c r="C12420" s="89" t="s">
        <v>47</v>
      </c>
      <c r="D12420" s="90">
        <v>44926</v>
      </c>
      <c r="AI12420" s="89">
        <v>1725.8621579999999</v>
      </c>
    </row>
    <row r="12421" spans="1:35" s="89" customFormat="1" x14ac:dyDescent="0.45">
      <c r="A12421" s="89" t="s">
        <v>92</v>
      </c>
      <c r="B12421" s="89" t="s">
        <v>93</v>
      </c>
      <c r="C12421" s="89" t="s">
        <v>47</v>
      </c>
      <c r="D12421" s="90">
        <v>44562</v>
      </c>
      <c r="AC12421" s="89">
        <v>937.79154100000005</v>
      </c>
      <c r="AI12421" s="89">
        <v>1256.7324960000001</v>
      </c>
    </row>
    <row r="12422" spans="1:35" s="89" customFormat="1" x14ac:dyDescent="0.45">
      <c r="A12422" s="89" t="s">
        <v>92</v>
      </c>
      <c r="B12422" s="89" t="s">
        <v>93</v>
      </c>
      <c r="C12422" s="89" t="s">
        <v>47</v>
      </c>
      <c r="D12422" s="90">
        <v>44563</v>
      </c>
      <c r="AC12422" s="89">
        <v>937.79154100000005</v>
      </c>
      <c r="AI12422" s="89">
        <v>1256.7324960000001</v>
      </c>
    </row>
    <row r="12423" spans="1:35" s="89" customFormat="1" x14ac:dyDescent="0.45">
      <c r="A12423" s="89" t="s">
        <v>92</v>
      </c>
      <c r="B12423" s="89" t="s">
        <v>93</v>
      </c>
      <c r="C12423" s="89" t="s">
        <v>47</v>
      </c>
      <c r="D12423" s="90">
        <v>44564</v>
      </c>
      <c r="AC12423" s="89">
        <v>937.79154100000005</v>
      </c>
      <c r="AI12423" s="89">
        <v>1256.7324960000001</v>
      </c>
    </row>
    <row r="12424" spans="1:35" s="89" customFormat="1" x14ac:dyDescent="0.45">
      <c r="A12424" s="89" t="s">
        <v>92</v>
      </c>
      <c r="B12424" s="89" t="s">
        <v>93</v>
      </c>
      <c r="C12424" s="89" t="s">
        <v>47</v>
      </c>
      <c r="D12424" s="90">
        <v>44565</v>
      </c>
      <c r="AC12424" s="89">
        <v>937.79154100000005</v>
      </c>
      <c r="AI12424" s="89">
        <v>1256.7324960000001</v>
      </c>
    </row>
    <row r="12425" spans="1:35" s="89" customFormat="1" x14ac:dyDescent="0.45">
      <c r="A12425" s="89" t="s">
        <v>92</v>
      </c>
      <c r="B12425" s="89" t="s">
        <v>93</v>
      </c>
      <c r="C12425" s="89" t="s">
        <v>47</v>
      </c>
      <c r="D12425" s="90">
        <v>44566</v>
      </c>
      <c r="AC12425" s="89">
        <v>937.79154100000005</v>
      </c>
      <c r="AI12425" s="89">
        <v>1256.7324960000001</v>
      </c>
    </row>
    <row r="12426" spans="1:35" s="89" customFormat="1" x14ac:dyDescent="0.45">
      <c r="A12426" s="89" t="s">
        <v>92</v>
      </c>
      <c r="B12426" s="89" t="s">
        <v>93</v>
      </c>
      <c r="C12426" s="89" t="s">
        <v>47</v>
      </c>
      <c r="D12426" s="90">
        <v>44567</v>
      </c>
      <c r="AC12426" s="89">
        <v>937.79154100000005</v>
      </c>
      <c r="AI12426" s="89">
        <v>1256.7324960000001</v>
      </c>
    </row>
    <row r="12427" spans="1:35" s="89" customFormat="1" x14ac:dyDescent="0.45">
      <c r="A12427" s="89" t="s">
        <v>92</v>
      </c>
      <c r="B12427" s="89" t="s">
        <v>93</v>
      </c>
      <c r="C12427" s="89" t="s">
        <v>47</v>
      </c>
      <c r="D12427" s="90">
        <v>44568</v>
      </c>
      <c r="AC12427" s="89">
        <v>937.79154100000005</v>
      </c>
      <c r="AI12427" s="89">
        <v>1256.7324960000001</v>
      </c>
    </row>
    <row r="12428" spans="1:35" s="89" customFormat="1" x14ac:dyDescent="0.45">
      <c r="A12428" s="89" t="s">
        <v>92</v>
      </c>
      <c r="B12428" s="89" t="s">
        <v>93</v>
      </c>
      <c r="C12428" s="89" t="s">
        <v>47</v>
      </c>
      <c r="D12428" s="90">
        <v>44569</v>
      </c>
      <c r="AC12428" s="89">
        <v>937.79154100000005</v>
      </c>
      <c r="AI12428" s="89">
        <v>1256.7324960000001</v>
      </c>
    </row>
    <row r="12429" spans="1:35" s="89" customFormat="1" x14ac:dyDescent="0.45">
      <c r="A12429" s="89" t="s">
        <v>92</v>
      </c>
      <c r="B12429" s="89" t="s">
        <v>93</v>
      </c>
      <c r="C12429" s="89" t="s">
        <v>47</v>
      </c>
      <c r="D12429" s="90">
        <v>44570</v>
      </c>
      <c r="AC12429" s="89">
        <v>937.79154100000005</v>
      </c>
      <c r="AI12429" s="89">
        <v>1256.7324960000001</v>
      </c>
    </row>
    <row r="12430" spans="1:35" s="89" customFormat="1" x14ac:dyDescent="0.45">
      <c r="A12430" s="89" t="s">
        <v>92</v>
      </c>
      <c r="B12430" s="89" t="s">
        <v>93</v>
      </c>
      <c r="C12430" s="89" t="s">
        <v>47</v>
      </c>
      <c r="D12430" s="90">
        <v>44571</v>
      </c>
      <c r="AC12430" s="89">
        <v>937.79154100000005</v>
      </c>
      <c r="AI12430" s="89">
        <v>1256.7324960000001</v>
      </c>
    </row>
    <row r="12431" spans="1:35" s="89" customFormat="1" x14ac:dyDescent="0.45">
      <c r="A12431" s="89" t="s">
        <v>92</v>
      </c>
      <c r="B12431" s="89" t="s">
        <v>93</v>
      </c>
      <c r="C12431" s="89" t="s">
        <v>47</v>
      </c>
      <c r="D12431" s="90">
        <v>44572</v>
      </c>
      <c r="AC12431" s="89">
        <v>937.79154100000005</v>
      </c>
      <c r="AI12431" s="89">
        <v>1256.7324960000001</v>
      </c>
    </row>
    <row r="12432" spans="1:35" s="89" customFormat="1" x14ac:dyDescent="0.45">
      <c r="A12432" s="89" t="s">
        <v>92</v>
      </c>
      <c r="B12432" s="89" t="s">
        <v>93</v>
      </c>
      <c r="C12432" s="89" t="s">
        <v>47</v>
      </c>
      <c r="D12432" s="90">
        <v>44573</v>
      </c>
      <c r="AC12432" s="89">
        <v>937.79154100000005</v>
      </c>
      <c r="AI12432" s="89">
        <v>1256.7324960000001</v>
      </c>
    </row>
    <row r="12433" spans="1:35" s="89" customFormat="1" x14ac:dyDescent="0.45">
      <c r="A12433" s="89" t="s">
        <v>92</v>
      </c>
      <c r="B12433" s="89" t="s">
        <v>93</v>
      </c>
      <c r="C12433" s="89" t="s">
        <v>47</v>
      </c>
      <c r="D12433" s="90">
        <v>44574</v>
      </c>
      <c r="AC12433" s="89">
        <v>937.79154100000005</v>
      </c>
      <c r="AI12433" s="89">
        <v>1256.7324960000001</v>
      </c>
    </row>
    <row r="12434" spans="1:35" s="89" customFormat="1" x14ac:dyDescent="0.45">
      <c r="A12434" s="89" t="s">
        <v>92</v>
      </c>
      <c r="B12434" s="89" t="s">
        <v>93</v>
      </c>
      <c r="C12434" s="89" t="s">
        <v>47</v>
      </c>
      <c r="D12434" s="90">
        <v>44575</v>
      </c>
      <c r="AC12434" s="89">
        <v>937.79154100000005</v>
      </c>
      <c r="AI12434" s="89">
        <v>1256.7324960000001</v>
      </c>
    </row>
    <row r="12435" spans="1:35" s="89" customFormat="1" x14ac:dyDescent="0.45">
      <c r="A12435" s="89" t="s">
        <v>92</v>
      </c>
      <c r="B12435" s="89" t="s">
        <v>93</v>
      </c>
      <c r="C12435" s="89" t="s">
        <v>47</v>
      </c>
      <c r="D12435" s="90">
        <v>44576</v>
      </c>
      <c r="AC12435" s="89">
        <v>937.79154100000005</v>
      </c>
      <c r="AI12435" s="89">
        <v>1256.7324960000001</v>
      </c>
    </row>
    <row r="12436" spans="1:35" s="89" customFormat="1" x14ac:dyDescent="0.45">
      <c r="A12436" s="89" t="s">
        <v>92</v>
      </c>
      <c r="B12436" s="89" t="s">
        <v>93</v>
      </c>
      <c r="C12436" s="89" t="s">
        <v>47</v>
      </c>
      <c r="D12436" s="90">
        <v>44577</v>
      </c>
      <c r="AC12436" s="89">
        <v>937.79154100000005</v>
      </c>
      <c r="AI12436" s="89">
        <v>1256.7324960000001</v>
      </c>
    </row>
    <row r="12437" spans="1:35" s="89" customFormat="1" x14ac:dyDescent="0.45">
      <c r="A12437" s="89" t="s">
        <v>92</v>
      </c>
      <c r="B12437" s="89" t="s">
        <v>93</v>
      </c>
      <c r="C12437" s="89" t="s">
        <v>47</v>
      </c>
      <c r="D12437" s="90">
        <v>44578</v>
      </c>
      <c r="AC12437" s="89">
        <v>937.79154100000005</v>
      </c>
      <c r="AI12437" s="89">
        <v>1256.7324960000001</v>
      </c>
    </row>
    <row r="12438" spans="1:35" s="89" customFormat="1" x14ac:dyDescent="0.45">
      <c r="A12438" s="89" t="s">
        <v>92</v>
      </c>
      <c r="B12438" s="89" t="s">
        <v>93</v>
      </c>
      <c r="C12438" s="89" t="s">
        <v>47</v>
      </c>
      <c r="D12438" s="90">
        <v>44579</v>
      </c>
      <c r="AC12438" s="89">
        <v>937.79154100000005</v>
      </c>
      <c r="AI12438" s="89">
        <v>1256.7324960000001</v>
      </c>
    </row>
    <row r="12439" spans="1:35" s="89" customFormat="1" x14ac:dyDescent="0.45">
      <c r="A12439" s="89" t="s">
        <v>92</v>
      </c>
      <c r="B12439" s="89" t="s">
        <v>93</v>
      </c>
      <c r="C12439" s="89" t="s">
        <v>47</v>
      </c>
      <c r="D12439" s="90">
        <v>44580</v>
      </c>
      <c r="AC12439" s="89">
        <v>937.79154100000005</v>
      </c>
      <c r="AI12439" s="89">
        <v>1256.7324960000001</v>
      </c>
    </row>
    <row r="12440" spans="1:35" s="89" customFormat="1" x14ac:dyDescent="0.45">
      <c r="A12440" s="89" t="s">
        <v>92</v>
      </c>
      <c r="B12440" s="89" t="s">
        <v>93</v>
      </c>
      <c r="C12440" s="89" t="s">
        <v>47</v>
      </c>
      <c r="D12440" s="90">
        <v>44581</v>
      </c>
      <c r="AC12440" s="89">
        <v>937.79154100000005</v>
      </c>
      <c r="AI12440" s="89">
        <v>1256.7324960000001</v>
      </c>
    </row>
    <row r="12441" spans="1:35" s="89" customFormat="1" x14ac:dyDescent="0.45">
      <c r="A12441" s="89" t="s">
        <v>92</v>
      </c>
      <c r="B12441" s="89" t="s">
        <v>93</v>
      </c>
      <c r="C12441" s="89" t="s">
        <v>47</v>
      </c>
      <c r="D12441" s="90">
        <v>44582</v>
      </c>
      <c r="AC12441" s="89">
        <v>937.79154100000005</v>
      </c>
      <c r="AI12441" s="89">
        <v>1256.7324960000001</v>
      </c>
    </row>
    <row r="12442" spans="1:35" s="89" customFormat="1" x14ac:dyDescent="0.45">
      <c r="A12442" s="89" t="s">
        <v>92</v>
      </c>
      <c r="B12442" s="89" t="s">
        <v>93</v>
      </c>
      <c r="C12442" s="89" t="s">
        <v>47</v>
      </c>
      <c r="D12442" s="90">
        <v>44583</v>
      </c>
      <c r="AC12442" s="89">
        <v>937.79154100000005</v>
      </c>
      <c r="AI12442" s="89">
        <v>1256.7324960000001</v>
      </c>
    </row>
    <row r="12443" spans="1:35" s="89" customFormat="1" x14ac:dyDescent="0.45">
      <c r="A12443" s="89" t="s">
        <v>92</v>
      </c>
      <c r="B12443" s="89" t="s">
        <v>93</v>
      </c>
      <c r="C12443" s="89" t="s">
        <v>47</v>
      </c>
      <c r="D12443" s="90">
        <v>44584</v>
      </c>
      <c r="AC12443" s="89">
        <v>937.79154100000005</v>
      </c>
      <c r="AI12443" s="89">
        <v>1256.7324960000001</v>
      </c>
    </row>
    <row r="12444" spans="1:35" s="89" customFormat="1" x14ac:dyDescent="0.45">
      <c r="A12444" s="89" t="s">
        <v>92</v>
      </c>
      <c r="B12444" s="89" t="s">
        <v>93</v>
      </c>
      <c r="C12444" s="89" t="s">
        <v>47</v>
      </c>
      <c r="D12444" s="90">
        <v>44585</v>
      </c>
      <c r="AC12444" s="89">
        <v>937.79154100000005</v>
      </c>
      <c r="AI12444" s="89">
        <v>1256.7324960000001</v>
      </c>
    </row>
    <row r="12445" spans="1:35" s="89" customFormat="1" x14ac:dyDescent="0.45">
      <c r="A12445" s="89" t="s">
        <v>92</v>
      </c>
      <c r="B12445" s="89" t="s">
        <v>93</v>
      </c>
      <c r="C12445" s="89" t="s">
        <v>47</v>
      </c>
      <c r="D12445" s="90">
        <v>44586</v>
      </c>
      <c r="AC12445" s="89">
        <v>937.79154100000005</v>
      </c>
      <c r="AI12445" s="89">
        <v>1256.7324960000001</v>
      </c>
    </row>
    <row r="12446" spans="1:35" s="89" customFormat="1" x14ac:dyDescent="0.45">
      <c r="A12446" s="89" t="s">
        <v>92</v>
      </c>
      <c r="B12446" s="89" t="s">
        <v>93</v>
      </c>
      <c r="C12446" s="89" t="s">
        <v>47</v>
      </c>
      <c r="D12446" s="90">
        <v>44587</v>
      </c>
      <c r="AC12446" s="89">
        <v>937.79154100000005</v>
      </c>
      <c r="AI12446" s="89">
        <v>1256.7324960000001</v>
      </c>
    </row>
    <row r="12447" spans="1:35" s="89" customFormat="1" x14ac:dyDescent="0.45">
      <c r="A12447" s="89" t="s">
        <v>92</v>
      </c>
      <c r="B12447" s="89" t="s">
        <v>93</v>
      </c>
      <c r="C12447" s="89" t="s">
        <v>47</v>
      </c>
      <c r="D12447" s="90">
        <v>44588</v>
      </c>
      <c r="AC12447" s="89">
        <v>937.79154100000005</v>
      </c>
      <c r="AI12447" s="89">
        <v>1256.7324960000001</v>
      </c>
    </row>
    <row r="12448" spans="1:35" s="89" customFormat="1" x14ac:dyDescent="0.45">
      <c r="A12448" s="89" t="s">
        <v>92</v>
      </c>
      <c r="B12448" s="89" t="s">
        <v>93</v>
      </c>
      <c r="C12448" s="89" t="s">
        <v>47</v>
      </c>
      <c r="D12448" s="90">
        <v>44589</v>
      </c>
      <c r="AC12448" s="89">
        <v>937.79154100000005</v>
      </c>
      <c r="AI12448" s="89">
        <v>1256.7324960000001</v>
      </c>
    </row>
    <row r="12449" spans="1:35" s="89" customFormat="1" x14ac:dyDescent="0.45">
      <c r="A12449" s="89" t="s">
        <v>92</v>
      </c>
      <c r="B12449" s="89" t="s">
        <v>93</v>
      </c>
      <c r="C12449" s="89" t="s">
        <v>47</v>
      </c>
      <c r="D12449" s="90">
        <v>44590</v>
      </c>
      <c r="AC12449" s="89">
        <v>937.79154100000005</v>
      </c>
      <c r="AI12449" s="89">
        <v>1256.7324960000001</v>
      </c>
    </row>
    <row r="12450" spans="1:35" s="89" customFormat="1" x14ac:dyDescent="0.45">
      <c r="A12450" s="89" t="s">
        <v>92</v>
      </c>
      <c r="B12450" s="89" t="s">
        <v>93</v>
      </c>
      <c r="C12450" s="89" t="s">
        <v>47</v>
      </c>
      <c r="D12450" s="90">
        <v>44591</v>
      </c>
      <c r="AC12450" s="89">
        <v>937.79154100000005</v>
      </c>
      <c r="AI12450" s="89">
        <v>1256.7324960000001</v>
      </c>
    </row>
    <row r="12451" spans="1:35" s="89" customFormat="1" x14ac:dyDescent="0.45">
      <c r="A12451" s="89" t="s">
        <v>92</v>
      </c>
      <c r="B12451" s="89" t="s">
        <v>93</v>
      </c>
      <c r="C12451" s="89" t="s">
        <v>47</v>
      </c>
      <c r="D12451" s="90">
        <v>44592</v>
      </c>
      <c r="AC12451" s="89">
        <v>937.79154100000005</v>
      </c>
      <c r="AI12451" s="89">
        <v>1256.7324960000001</v>
      </c>
    </row>
    <row r="12452" spans="1:35" s="89" customFormat="1" x14ac:dyDescent="0.45">
      <c r="A12452" s="89" t="s">
        <v>92</v>
      </c>
      <c r="B12452" s="89" t="s">
        <v>93</v>
      </c>
      <c r="C12452" s="89" t="s">
        <v>47</v>
      </c>
      <c r="D12452" s="90">
        <v>44593</v>
      </c>
      <c r="AC12452" s="89">
        <v>937.79154100000005</v>
      </c>
      <c r="AI12452" s="89">
        <v>1256.7324960000001</v>
      </c>
    </row>
    <row r="12453" spans="1:35" s="89" customFormat="1" x14ac:dyDescent="0.45">
      <c r="A12453" s="89" t="s">
        <v>92</v>
      </c>
      <c r="B12453" s="89" t="s">
        <v>93</v>
      </c>
      <c r="C12453" s="89" t="s">
        <v>47</v>
      </c>
      <c r="D12453" s="90">
        <v>44594</v>
      </c>
      <c r="AC12453" s="89">
        <v>937.79154100000005</v>
      </c>
      <c r="AI12453" s="89">
        <v>1256.7324960000001</v>
      </c>
    </row>
    <row r="12454" spans="1:35" s="89" customFormat="1" x14ac:dyDescent="0.45">
      <c r="A12454" s="89" t="s">
        <v>92</v>
      </c>
      <c r="B12454" s="89" t="s">
        <v>93</v>
      </c>
      <c r="C12454" s="89" t="s">
        <v>47</v>
      </c>
      <c r="D12454" s="90">
        <v>44595</v>
      </c>
      <c r="AC12454" s="89">
        <v>937.79154100000005</v>
      </c>
      <c r="AI12454" s="89">
        <v>1256.7324960000001</v>
      </c>
    </row>
    <row r="12455" spans="1:35" s="89" customFormat="1" x14ac:dyDescent="0.45">
      <c r="A12455" s="89" t="s">
        <v>92</v>
      </c>
      <c r="B12455" s="89" t="s">
        <v>93</v>
      </c>
      <c r="C12455" s="89" t="s">
        <v>47</v>
      </c>
      <c r="D12455" s="90">
        <v>44596</v>
      </c>
      <c r="AC12455" s="89">
        <v>937.79154100000005</v>
      </c>
      <c r="AI12455" s="89">
        <v>1256.7324960000001</v>
      </c>
    </row>
    <row r="12456" spans="1:35" s="89" customFormat="1" x14ac:dyDescent="0.45">
      <c r="A12456" s="89" t="s">
        <v>92</v>
      </c>
      <c r="B12456" s="89" t="s">
        <v>93</v>
      </c>
      <c r="C12456" s="89" t="s">
        <v>47</v>
      </c>
      <c r="D12456" s="90">
        <v>44597</v>
      </c>
      <c r="AC12456" s="89">
        <v>937.79154100000005</v>
      </c>
      <c r="AI12456" s="89">
        <v>1256.7324960000001</v>
      </c>
    </row>
    <row r="12457" spans="1:35" s="89" customFormat="1" x14ac:dyDescent="0.45">
      <c r="A12457" s="89" t="s">
        <v>92</v>
      </c>
      <c r="B12457" s="89" t="s">
        <v>93</v>
      </c>
      <c r="C12457" s="89" t="s">
        <v>47</v>
      </c>
      <c r="D12457" s="90">
        <v>44598</v>
      </c>
      <c r="AC12457" s="89">
        <v>937.79154100000005</v>
      </c>
      <c r="AI12457" s="89">
        <v>1256.7324960000001</v>
      </c>
    </row>
    <row r="12458" spans="1:35" s="89" customFormat="1" x14ac:dyDescent="0.45">
      <c r="A12458" s="89" t="s">
        <v>92</v>
      </c>
      <c r="B12458" s="89" t="s">
        <v>93</v>
      </c>
      <c r="C12458" s="89" t="s">
        <v>47</v>
      </c>
      <c r="D12458" s="90">
        <v>44599</v>
      </c>
      <c r="AC12458" s="89">
        <v>937.79154100000005</v>
      </c>
      <c r="AI12458" s="89">
        <v>1256.7324960000001</v>
      </c>
    </row>
    <row r="12459" spans="1:35" s="89" customFormat="1" x14ac:dyDescent="0.45">
      <c r="A12459" s="89" t="s">
        <v>92</v>
      </c>
      <c r="B12459" s="89" t="s">
        <v>93</v>
      </c>
      <c r="C12459" s="89" t="s">
        <v>47</v>
      </c>
      <c r="D12459" s="90">
        <v>44600</v>
      </c>
      <c r="AC12459" s="89">
        <v>937.79154100000005</v>
      </c>
      <c r="AI12459" s="89">
        <v>1256.7324960000001</v>
      </c>
    </row>
    <row r="12460" spans="1:35" s="89" customFormat="1" x14ac:dyDescent="0.45">
      <c r="A12460" s="89" t="s">
        <v>92</v>
      </c>
      <c r="B12460" s="89" t="s">
        <v>93</v>
      </c>
      <c r="C12460" s="89" t="s">
        <v>47</v>
      </c>
      <c r="D12460" s="90">
        <v>44601</v>
      </c>
      <c r="AC12460" s="89">
        <v>937.79154100000005</v>
      </c>
      <c r="AI12460" s="89">
        <v>1256.7324960000001</v>
      </c>
    </row>
    <row r="12461" spans="1:35" s="89" customFormat="1" x14ac:dyDescent="0.45">
      <c r="A12461" s="89" t="s">
        <v>92</v>
      </c>
      <c r="B12461" s="89" t="s">
        <v>93</v>
      </c>
      <c r="C12461" s="89" t="s">
        <v>47</v>
      </c>
      <c r="D12461" s="90">
        <v>44602</v>
      </c>
      <c r="AC12461" s="89">
        <v>937.79154100000005</v>
      </c>
      <c r="AI12461" s="89">
        <v>1256.7324960000001</v>
      </c>
    </row>
    <row r="12462" spans="1:35" s="89" customFormat="1" x14ac:dyDescent="0.45">
      <c r="A12462" s="89" t="s">
        <v>92</v>
      </c>
      <c r="B12462" s="89" t="s">
        <v>93</v>
      </c>
      <c r="C12462" s="89" t="s">
        <v>47</v>
      </c>
      <c r="D12462" s="90">
        <v>44603</v>
      </c>
      <c r="AC12462" s="89">
        <v>937.79154100000005</v>
      </c>
      <c r="AI12462" s="89">
        <v>1256.7324960000001</v>
      </c>
    </row>
    <row r="12463" spans="1:35" s="89" customFormat="1" x14ac:dyDescent="0.45">
      <c r="A12463" s="89" t="s">
        <v>92</v>
      </c>
      <c r="B12463" s="89" t="s">
        <v>93</v>
      </c>
      <c r="C12463" s="89" t="s">
        <v>47</v>
      </c>
      <c r="D12463" s="90">
        <v>44604</v>
      </c>
      <c r="AC12463" s="89">
        <v>937.79154100000005</v>
      </c>
      <c r="AI12463" s="89">
        <v>1256.7324960000001</v>
      </c>
    </row>
    <row r="12464" spans="1:35" s="89" customFormat="1" x14ac:dyDescent="0.45">
      <c r="A12464" s="89" t="s">
        <v>92</v>
      </c>
      <c r="B12464" s="89" t="s">
        <v>93</v>
      </c>
      <c r="C12464" s="89" t="s">
        <v>47</v>
      </c>
      <c r="D12464" s="90">
        <v>44605</v>
      </c>
      <c r="AC12464" s="89">
        <v>937.79154100000005</v>
      </c>
      <c r="AI12464" s="89">
        <v>1256.7324960000001</v>
      </c>
    </row>
    <row r="12465" spans="1:35" s="89" customFormat="1" x14ac:dyDescent="0.45">
      <c r="A12465" s="89" t="s">
        <v>92</v>
      </c>
      <c r="B12465" s="89" t="s">
        <v>93</v>
      </c>
      <c r="C12465" s="89" t="s">
        <v>47</v>
      </c>
      <c r="D12465" s="90">
        <v>44606</v>
      </c>
      <c r="AC12465" s="89">
        <v>937.79154100000005</v>
      </c>
      <c r="AI12465" s="89">
        <v>1256.7324960000001</v>
      </c>
    </row>
    <row r="12466" spans="1:35" s="89" customFormat="1" x14ac:dyDescent="0.45">
      <c r="A12466" s="89" t="s">
        <v>92</v>
      </c>
      <c r="B12466" s="89" t="s">
        <v>93</v>
      </c>
      <c r="C12466" s="89" t="s">
        <v>47</v>
      </c>
      <c r="D12466" s="90">
        <v>44607</v>
      </c>
      <c r="AC12466" s="89">
        <v>937.79154100000005</v>
      </c>
      <c r="AI12466" s="89">
        <v>1256.7324960000001</v>
      </c>
    </row>
    <row r="12467" spans="1:35" s="89" customFormat="1" x14ac:dyDescent="0.45">
      <c r="A12467" s="89" t="s">
        <v>92</v>
      </c>
      <c r="B12467" s="89" t="s">
        <v>93</v>
      </c>
      <c r="C12467" s="89" t="s">
        <v>47</v>
      </c>
      <c r="D12467" s="90">
        <v>44608</v>
      </c>
      <c r="AC12467" s="89">
        <v>937.79154100000005</v>
      </c>
      <c r="AI12467" s="89">
        <v>1256.7324960000001</v>
      </c>
    </row>
    <row r="12468" spans="1:35" s="89" customFormat="1" x14ac:dyDescent="0.45">
      <c r="A12468" s="89" t="s">
        <v>92</v>
      </c>
      <c r="B12468" s="89" t="s">
        <v>93</v>
      </c>
      <c r="C12468" s="89" t="s">
        <v>47</v>
      </c>
      <c r="D12468" s="90">
        <v>44609</v>
      </c>
      <c r="AC12468" s="89">
        <v>937.79154100000005</v>
      </c>
      <c r="AI12468" s="89">
        <v>1256.7324960000001</v>
      </c>
    </row>
    <row r="12469" spans="1:35" s="89" customFormat="1" x14ac:dyDescent="0.45">
      <c r="A12469" s="89" t="s">
        <v>92</v>
      </c>
      <c r="B12469" s="89" t="s">
        <v>93</v>
      </c>
      <c r="C12469" s="89" t="s">
        <v>47</v>
      </c>
      <c r="D12469" s="90">
        <v>44610</v>
      </c>
      <c r="AC12469" s="89">
        <v>937.79154100000005</v>
      </c>
      <c r="AI12469" s="89">
        <v>1256.7324960000001</v>
      </c>
    </row>
    <row r="12470" spans="1:35" s="89" customFormat="1" x14ac:dyDescent="0.45">
      <c r="A12470" s="89" t="s">
        <v>92</v>
      </c>
      <c r="B12470" s="89" t="s">
        <v>93</v>
      </c>
      <c r="C12470" s="89" t="s">
        <v>47</v>
      </c>
      <c r="D12470" s="90">
        <v>44611</v>
      </c>
      <c r="AC12470" s="89">
        <v>937.79154100000005</v>
      </c>
      <c r="AI12470" s="89">
        <v>1256.7324960000001</v>
      </c>
    </row>
    <row r="12471" spans="1:35" s="89" customFormat="1" x14ac:dyDescent="0.45">
      <c r="A12471" s="89" t="s">
        <v>92</v>
      </c>
      <c r="B12471" s="89" t="s">
        <v>93</v>
      </c>
      <c r="C12471" s="89" t="s">
        <v>47</v>
      </c>
      <c r="D12471" s="90">
        <v>44612</v>
      </c>
      <c r="AC12471" s="89">
        <v>937.79154100000005</v>
      </c>
      <c r="AI12471" s="89">
        <v>1256.7324960000001</v>
      </c>
    </row>
    <row r="12472" spans="1:35" s="89" customFormat="1" x14ac:dyDescent="0.45">
      <c r="A12472" s="89" t="s">
        <v>92</v>
      </c>
      <c r="B12472" s="89" t="s">
        <v>93</v>
      </c>
      <c r="C12472" s="89" t="s">
        <v>47</v>
      </c>
      <c r="D12472" s="90">
        <v>44613</v>
      </c>
      <c r="AC12472" s="89">
        <v>937.79154100000005</v>
      </c>
      <c r="AI12472" s="89">
        <v>1256.7324960000001</v>
      </c>
    </row>
    <row r="12473" spans="1:35" s="89" customFormat="1" x14ac:dyDescent="0.45">
      <c r="A12473" s="89" t="s">
        <v>92</v>
      </c>
      <c r="B12473" s="89" t="s">
        <v>93</v>
      </c>
      <c r="C12473" s="89" t="s">
        <v>47</v>
      </c>
      <c r="D12473" s="90">
        <v>44614</v>
      </c>
      <c r="AC12473" s="89">
        <v>937.79154100000005</v>
      </c>
      <c r="AI12473" s="89">
        <v>1256.7324960000001</v>
      </c>
    </row>
    <row r="12474" spans="1:35" s="89" customFormat="1" x14ac:dyDescent="0.45">
      <c r="A12474" s="89" t="s">
        <v>92</v>
      </c>
      <c r="B12474" s="89" t="s">
        <v>93</v>
      </c>
      <c r="C12474" s="89" t="s">
        <v>47</v>
      </c>
      <c r="D12474" s="90">
        <v>44615</v>
      </c>
      <c r="AC12474" s="89">
        <v>937.79154100000005</v>
      </c>
      <c r="AI12474" s="89">
        <v>1256.7324960000001</v>
      </c>
    </row>
    <row r="12475" spans="1:35" s="89" customFormat="1" x14ac:dyDescent="0.45">
      <c r="A12475" s="89" t="s">
        <v>92</v>
      </c>
      <c r="B12475" s="89" t="s">
        <v>93</v>
      </c>
      <c r="C12475" s="89" t="s">
        <v>47</v>
      </c>
      <c r="D12475" s="90">
        <v>44616</v>
      </c>
      <c r="AC12475" s="89">
        <v>937.79154100000005</v>
      </c>
      <c r="AI12475" s="89">
        <v>1256.7324960000001</v>
      </c>
    </row>
    <row r="12476" spans="1:35" s="89" customFormat="1" x14ac:dyDescent="0.45">
      <c r="A12476" s="89" t="s">
        <v>92</v>
      </c>
      <c r="B12476" s="89" t="s">
        <v>93</v>
      </c>
      <c r="C12476" s="89" t="s">
        <v>47</v>
      </c>
      <c r="D12476" s="90">
        <v>44617</v>
      </c>
      <c r="AC12476" s="89">
        <v>937.79154100000005</v>
      </c>
      <c r="AI12476" s="89">
        <v>1256.7324960000001</v>
      </c>
    </row>
    <row r="12477" spans="1:35" s="89" customFormat="1" x14ac:dyDescent="0.45">
      <c r="A12477" s="89" t="s">
        <v>92</v>
      </c>
      <c r="B12477" s="89" t="s">
        <v>93</v>
      </c>
      <c r="C12477" s="89" t="s">
        <v>47</v>
      </c>
      <c r="D12477" s="90">
        <v>44618</v>
      </c>
      <c r="AC12477" s="89">
        <v>937.79154100000005</v>
      </c>
      <c r="AI12477" s="89">
        <v>1256.7324960000001</v>
      </c>
    </row>
    <row r="12478" spans="1:35" s="89" customFormat="1" x14ac:dyDescent="0.45">
      <c r="A12478" s="89" t="s">
        <v>92</v>
      </c>
      <c r="B12478" s="89" t="s">
        <v>93</v>
      </c>
      <c r="C12478" s="89" t="s">
        <v>47</v>
      </c>
      <c r="D12478" s="90">
        <v>44619</v>
      </c>
      <c r="AC12478" s="89">
        <v>937.79154100000005</v>
      </c>
      <c r="AI12478" s="89">
        <v>1256.7324960000001</v>
      </c>
    </row>
    <row r="12479" spans="1:35" s="89" customFormat="1" x14ac:dyDescent="0.45">
      <c r="A12479" s="89" t="s">
        <v>92</v>
      </c>
      <c r="B12479" s="89" t="s">
        <v>93</v>
      </c>
      <c r="C12479" s="89" t="s">
        <v>47</v>
      </c>
      <c r="D12479" s="90">
        <v>44620</v>
      </c>
      <c r="AC12479" s="89">
        <v>937.79154100000005</v>
      </c>
      <c r="AI12479" s="89">
        <v>1256.7324960000001</v>
      </c>
    </row>
    <row r="12480" spans="1:35" s="89" customFormat="1" x14ac:dyDescent="0.45">
      <c r="A12480" s="89" t="s">
        <v>92</v>
      </c>
      <c r="B12480" s="89" t="s">
        <v>93</v>
      </c>
      <c r="C12480" s="89" t="s">
        <v>47</v>
      </c>
      <c r="D12480" s="90">
        <v>44621</v>
      </c>
      <c r="AC12480" s="89">
        <v>937.79154100000005</v>
      </c>
      <c r="AI12480" s="89">
        <v>1256.7324960000001</v>
      </c>
    </row>
    <row r="12481" spans="1:35" s="89" customFormat="1" x14ac:dyDescent="0.45">
      <c r="A12481" s="89" t="s">
        <v>92</v>
      </c>
      <c r="B12481" s="89" t="s">
        <v>93</v>
      </c>
      <c r="C12481" s="89" t="s">
        <v>47</v>
      </c>
      <c r="D12481" s="90">
        <v>44622</v>
      </c>
      <c r="AC12481" s="89">
        <v>937.79154100000005</v>
      </c>
      <c r="AI12481" s="89">
        <v>1256.7324960000001</v>
      </c>
    </row>
    <row r="12482" spans="1:35" s="89" customFormat="1" x14ac:dyDescent="0.45">
      <c r="A12482" s="89" t="s">
        <v>92</v>
      </c>
      <c r="B12482" s="89" t="s">
        <v>93</v>
      </c>
      <c r="C12482" s="89" t="s">
        <v>47</v>
      </c>
      <c r="D12482" s="90">
        <v>44623</v>
      </c>
      <c r="AC12482" s="89">
        <v>937.79154100000005</v>
      </c>
      <c r="AI12482" s="89">
        <v>1256.7324960000001</v>
      </c>
    </row>
    <row r="12483" spans="1:35" s="89" customFormat="1" x14ac:dyDescent="0.45">
      <c r="A12483" s="89" t="s">
        <v>92</v>
      </c>
      <c r="B12483" s="89" t="s">
        <v>93</v>
      </c>
      <c r="C12483" s="89" t="s">
        <v>47</v>
      </c>
      <c r="D12483" s="90">
        <v>44624</v>
      </c>
      <c r="AC12483" s="89">
        <v>937.79154100000005</v>
      </c>
      <c r="AI12483" s="89">
        <v>1256.7324960000001</v>
      </c>
    </row>
    <row r="12484" spans="1:35" s="89" customFormat="1" x14ac:dyDescent="0.45">
      <c r="A12484" s="89" t="s">
        <v>92</v>
      </c>
      <c r="B12484" s="89" t="s">
        <v>93</v>
      </c>
      <c r="C12484" s="89" t="s">
        <v>47</v>
      </c>
      <c r="D12484" s="90">
        <v>44625</v>
      </c>
      <c r="AC12484" s="89">
        <v>937.79154100000005</v>
      </c>
      <c r="AI12484" s="89">
        <v>1256.7324960000001</v>
      </c>
    </row>
    <row r="12485" spans="1:35" s="89" customFormat="1" x14ac:dyDescent="0.45">
      <c r="A12485" s="89" t="s">
        <v>92</v>
      </c>
      <c r="B12485" s="89" t="s">
        <v>93</v>
      </c>
      <c r="C12485" s="89" t="s">
        <v>47</v>
      </c>
      <c r="D12485" s="90">
        <v>44626</v>
      </c>
      <c r="AC12485" s="89">
        <v>937.79154100000005</v>
      </c>
      <c r="AI12485" s="89">
        <v>1256.7324960000001</v>
      </c>
    </row>
    <row r="12486" spans="1:35" s="89" customFormat="1" x14ac:dyDescent="0.45">
      <c r="A12486" s="89" t="s">
        <v>92</v>
      </c>
      <c r="B12486" s="89" t="s">
        <v>93</v>
      </c>
      <c r="C12486" s="89" t="s">
        <v>47</v>
      </c>
      <c r="D12486" s="90">
        <v>44627</v>
      </c>
      <c r="AC12486" s="89">
        <v>937.79154100000005</v>
      </c>
      <c r="AI12486" s="89">
        <v>1256.7324960000001</v>
      </c>
    </row>
    <row r="12487" spans="1:35" s="89" customFormat="1" x14ac:dyDescent="0.45">
      <c r="A12487" s="89" t="s">
        <v>92</v>
      </c>
      <c r="B12487" s="89" t="s">
        <v>93</v>
      </c>
      <c r="C12487" s="89" t="s">
        <v>47</v>
      </c>
      <c r="D12487" s="90">
        <v>44628</v>
      </c>
      <c r="AC12487" s="89">
        <v>937.79154100000005</v>
      </c>
      <c r="AI12487" s="89">
        <v>1256.7324960000001</v>
      </c>
    </row>
    <row r="12488" spans="1:35" s="89" customFormat="1" x14ac:dyDescent="0.45">
      <c r="A12488" s="89" t="s">
        <v>92</v>
      </c>
      <c r="B12488" s="89" t="s">
        <v>93</v>
      </c>
      <c r="C12488" s="89" t="s">
        <v>47</v>
      </c>
      <c r="D12488" s="90">
        <v>44629</v>
      </c>
      <c r="AC12488" s="89">
        <v>937.79154100000005</v>
      </c>
      <c r="AI12488" s="89">
        <v>1256.7324960000001</v>
      </c>
    </row>
    <row r="12489" spans="1:35" s="89" customFormat="1" x14ac:dyDescent="0.45">
      <c r="A12489" s="89" t="s">
        <v>92</v>
      </c>
      <c r="B12489" s="89" t="s">
        <v>93</v>
      </c>
      <c r="C12489" s="89" t="s">
        <v>47</v>
      </c>
      <c r="D12489" s="90">
        <v>44630</v>
      </c>
      <c r="AC12489" s="89">
        <v>937.79154100000005</v>
      </c>
      <c r="AI12489" s="89">
        <v>1256.7324960000001</v>
      </c>
    </row>
    <row r="12490" spans="1:35" s="89" customFormat="1" x14ac:dyDescent="0.45">
      <c r="A12490" s="89" t="s">
        <v>92</v>
      </c>
      <c r="B12490" s="89" t="s">
        <v>93</v>
      </c>
      <c r="C12490" s="89" t="s">
        <v>47</v>
      </c>
      <c r="D12490" s="90">
        <v>44631</v>
      </c>
      <c r="AC12490" s="89">
        <v>937.79154100000005</v>
      </c>
      <c r="AI12490" s="89">
        <v>1256.7324960000001</v>
      </c>
    </row>
    <row r="12491" spans="1:35" s="89" customFormat="1" x14ac:dyDescent="0.45">
      <c r="A12491" s="89" t="s">
        <v>92</v>
      </c>
      <c r="B12491" s="89" t="s">
        <v>93</v>
      </c>
      <c r="C12491" s="89" t="s">
        <v>47</v>
      </c>
      <c r="D12491" s="90">
        <v>44632</v>
      </c>
      <c r="AC12491" s="89">
        <v>937.79154100000005</v>
      </c>
      <c r="AI12491" s="89">
        <v>1256.7324960000001</v>
      </c>
    </row>
    <row r="12492" spans="1:35" s="89" customFormat="1" x14ac:dyDescent="0.45">
      <c r="A12492" s="89" t="s">
        <v>92</v>
      </c>
      <c r="B12492" s="89" t="s">
        <v>93</v>
      </c>
      <c r="C12492" s="89" t="s">
        <v>47</v>
      </c>
      <c r="D12492" s="90">
        <v>44633</v>
      </c>
      <c r="AC12492" s="89">
        <v>937.79154100000005</v>
      </c>
      <c r="AI12492" s="89">
        <v>1256.7324960000001</v>
      </c>
    </row>
    <row r="12493" spans="1:35" s="89" customFormat="1" x14ac:dyDescent="0.45">
      <c r="A12493" s="89" t="s">
        <v>92</v>
      </c>
      <c r="B12493" s="89" t="s">
        <v>93</v>
      </c>
      <c r="C12493" s="89" t="s">
        <v>47</v>
      </c>
      <c r="D12493" s="90">
        <v>44634</v>
      </c>
      <c r="AC12493" s="89">
        <v>937.79154100000005</v>
      </c>
      <c r="AI12493" s="89">
        <v>1256.7324960000001</v>
      </c>
    </row>
    <row r="12494" spans="1:35" s="89" customFormat="1" x14ac:dyDescent="0.45">
      <c r="A12494" s="89" t="s">
        <v>92</v>
      </c>
      <c r="B12494" s="89" t="s">
        <v>93</v>
      </c>
      <c r="C12494" s="89" t="s">
        <v>47</v>
      </c>
      <c r="D12494" s="90">
        <v>44635</v>
      </c>
      <c r="AC12494" s="89">
        <v>937.79154100000005</v>
      </c>
      <c r="AI12494" s="89">
        <v>1256.7324960000001</v>
      </c>
    </row>
    <row r="12495" spans="1:35" s="89" customFormat="1" x14ac:dyDescent="0.45">
      <c r="A12495" s="89" t="s">
        <v>92</v>
      </c>
      <c r="B12495" s="89" t="s">
        <v>93</v>
      </c>
      <c r="C12495" s="89" t="s">
        <v>47</v>
      </c>
      <c r="D12495" s="90">
        <v>44636</v>
      </c>
      <c r="AC12495" s="89">
        <v>937.79154100000005</v>
      </c>
      <c r="AI12495" s="89">
        <v>1256.7324960000001</v>
      </c>
    </row>
    <row r="12496" spans="1:35" s="89" customFormat="1" x14ac:dyDescent="0.45">
      <c r="A12496" s="89" t="s">
        <v>92</v>
      </c>
      <c r="B12496" s="89" t="s">
        <v>93</v>
      </c>
      <c r="C12496" s="89" t="s">
        <v>47</v>
      </c>
      <c r="D12496" s="90">
        <v>44637</v>
      </c>
      <c r="AC12496" s="89">
        <v>937.79154100000005</v>
      </c>
      <c r="AI12496" s="89">
        <v>1256.7324960000001</v>
      </c>
    </row>
    <row r="12497" spans="1:35" s="89" customFormat="1" x14ac:dyDescent="0.45">
      <c r="A12497" s="89" t="s">
        <v>92</v>
      </c>
      <c r="B12497" s="89" t="s">
        <v>93</v>
      </c>
      <c r="C12497" s="89" t="s">
        <v>47</v>
      </c>
      <c r="D12497" s="90">
        <v>44638</v>
      </c>
      <c r="AC12497" s="89">
        <v>937.79154100000005</v>
      </c>
      <c r="AI12497" s="89">
        <v>1256.7324960000001</v>
      </c>
    </row>
    <row r="12498" spans="1:35" s="89" customFormat="1" x14ac:dyDescent="0.45">
      <c r="A12498" s="89" t="s">
        <v>92</v>
      </c>
      <c r="B12498" s="89" t="s">
        <v>93</v>
      </c>
      <c r="C12498" s="89" t="s">
        <v>47</v>
      </c>
      <c r="D12498" s="90">
        <v>44639</v>
      </c>
      <c r="AC12498" s="89">
        <v>937.79154100000005</v>
      </c>
      <c r="AI12498" s="89">
        <v>1256.7324960000001</v>
      </c>
    </row>
    <row r="12499" spans="1:35" s="89" customFormat="1" x14ac:dyDescent="0.45">
      <c r="A12499" s="89" t="s">
        <v>92</v>
      </c>
      <c r="B12499" s="89" t="s">
        <v>93</v>
      </c>
      <c r="C12499" s="89" t="s">
        <v>47</v>
      </c>
      <c r="D12499" s="90">
        <v>44640</v>
      </c>
      <c r="AC12499" s="89">
        <v>937.79154100000005</v>
      </c>
      <c r="AI12499" s="89">
        <v>1256.7324960000001</v>
      </c>
    </row>
    <row r="12500" spans="1:35" s="89" customFormat="1" x14ac:dyDescent="0.45">
      <c r="A12500" s="89" t="s">
        <v>92</v>
      </c>
      <c r="B12500" s="89" t="s">
        <v>93</v>
      </c>
      <c r="C12500" s="89" t="s">
        <v>47</v>
      </c>
      <c r="D12500" s="90">
        <v>44641</v>
      </c>
      <c r="AC12500" s="89">
        <v>937.79154100000005</v>
      </c>
      <c r="AI12500" s="89">
        <v>1256.7324960000001</v>
      </c>
    </row>
    <row r="12501" spans="1:35" s="89" customFormat="1" x14ac:dyDescent="0.45">
      <c r="A12501" s="89" t="s">
        <v>92</v>
      </c>
      <c r="B12501" s="89" t="s">
        <v>93</v>
      </c>
      <c r="C12501" s="89" t="s">
        <v>47</v>
      </c>
      <c r="D12501" s="90">
        <v>44642</v>
      </c>
      <c r="AC12501" s="89">
        <v>937.79154100000005</v>
      </c>
      <c r="AI12501" s="89">
        <v>1256.7324960000001</v>
      </c>
    </row>
    <row r="12502" spans="1:35" s="89" customFormat="1" x14ac:dyDescent="0.45">
      <c r="A12502" s="89" t="s">
        <v>92</v>
      </c>
      <c r="B12502" s="89" t="s">
        <v>93</v>
      </c>
      <c r="C12502" s="89" t="s">
        <v>47</v>
      </c>
      <c r="D12502" s="90">
        <v>44643</v>
      </c>
      <c r="AC12502" s="89">
        <v>937.79154100000005</v>
      </c>
      <c r="AI12502" s="89">
        <v>1256.7324960000001</v>
      </c>
    </row>
    <row r="12503" spans="1:35" s="89" customFormat="1" x14ac:dyDescent="0.45">
      <c r="A12503" s="89" t="s">
        <v>92</v>
      </c>
      <c r="B12503" s="89" t="s">
        <v>93</v>
      </c>
      <c r="C12503" s="89" t="s">
        <v>47</v>
      </c>
      <c r="D12503" s="90">
        <v>44644</v>
      </c>
      <c r="AC12503" s="89">
        <v>937.79154100000005</v>
      </c>
      <c r="AI12503" s="89">
        <v>1256.7324960000001</v>
      </c>
    </row>
    <row r="12504" spans="1:35" s="89" customFormat="1" x14ac:dyDescent="0.45">
      <c r="A12504" s="89" t="s">
        <v>92</v>
      </c>
      <c r="B12504" s="89" t="s">
        <v>93</v>
      </c>
      <c r="C12504" s="89" t="s">
        <v>47</v>
      </c>
      <c r="D12504" s="90">
        <v>44645</v>
      </c>
      <c r="AC12504" s="89">
        <v>937.79154100000005</v>
      </c>
      <c r="AI12504" s="89">
        <v>1256.7324960000001</v>
      </c>
    </row>
    <row r="12505" spans="1:35" s="89" customFormat="1" x14ac:dyDescent="0.45">
      <c r="A12505" s="89" t="s">
        <v>92</v>
      </c>
      <c r="B12505" s="89" t="s">
        <v>93</v>
      </c>
      <c r="C12505" s="89" t="s">
        <v>47</v>
      </c>
      <c r="D12505" s="90">
        <v>44646</v>
      </c>
      <c r="AC12505" s="89">
        <v>898.71689400000002</v>
      </c>
      <c r="AI12505" s="89">
        <v>1204.3686419999999</v>
      </c>
    </row>
    <row r="12506" spans="1:35" s="89" customFormat="1" x14ac:dyDescent="0.45">
      <c r="A12506" s="89" t="s">
        <v>92</v>
      </c>
      <c r="B12506" s="89" t="s">
        <v>93</v>
      </c>
      <c r="C12506" s="89" t="s">
        <v>47</v>
      </c>
      <c r="D12506" s="90">
        <v>44647</v>
      </c>
      <c r="AC12506" s="89">
        <v>937.79154100000005</v>
      </c>
      <c r="AI12506" s="89">
        <v>1256.7324960000001</v>
      </c>
    </row>
    <row r="12507" spans="1:35" s="89" customFormat="1" x14ac:dyDescent="0.45">
      <c r="A12507" s="89" t="s">
        <v>92</v>
      </c>
      <c r="B12507" s="89" t="s">
        <v>93</v>
      </c>
      <c r="C12507" s="89" t="s">
        <v>47</v>
      </c>
      <c r="D12507" s="90">
        <v>44648</v>
      </c>
      <c r="AC12507" s="89">
        <v>937.79154100000005</v>
      </c>
      <c r="AI12507" s="89">
        <v>1256.7324960000001</v>
      </c>
    </row>
    <row r="12508" spans="1:35" s="89" customFormat="1" x14ac:dyDescent="0.45">
      <c r="A12508" s="89" t="s">
        <v>92</v>
      </c>
      <c r="B12508" s="89" t="s">
        <v>93</v>
      </c>
      <c r="C12508" s="89" t="s">
        <v>47</v>
      </c>
      <c r="D12508" s="90">
        <v>44649</v>
      </c>
      <c r="AC12508" s="89">
        <v>937.79154100000005</v>
      </c>
      <c r="AI12508" s="89">
        <v>1256.7324960000001</v>
      </c>
    </row>
    <row r="12509" spans="1:35" s="89" customFormat="1" x14ac:dyDescent="0.45">
      <c r="A12509" s="89" t="s">
        <v>92</v>
      </c>
      <c r="B12509" s="89" t="s">
        <v>93</v>
      </c>
      <c r="C12509" s="89" t="s">
        <v>47</v>
      </c>
      <c r="D12509" s="90">
        <v>44650</v>
      </c>
      <c r="AC12509" s="89">
        <v>937.79154100000005</v>
      </c>
      <c r="AI12509" s="89">
        <v>1256.7324960000001</v>
      </c>
    </row>
    <row r="12510" spans="1:35" s="89" customFormat="1" x14ac:dyDescent="0.45">
      <c r="A12510" s="89" t="s">
        <v>92</v>
      </c>
      <c r="B12510" s="89" t="s">
        <v>93</v>
      </c>
      <c r="C12510" s="89" t="s">
        <v>47</v>
      </c>
      <c r="D12510" s="90">
        <v>44651</v>
      </c>
      <c r="AC12510" s="89">
        <v>937.79154100000005</v>
      </c>
      <c r="AI12510" s="89">
        <v>1256.7324960000001</v>
      </c>
    </row>
    <row r="12511" spans="1:35" s="89" customFormat="1" x14ac:dyDescent="0.45">
      <c r="A12511" s="89" t="s">
        <v>92</v>
      </c>
      <c r="B12511" s="89" t="s">
        <v>93</v>
      </c>
      <c r="C12511" s="89" t="s">
        <v>47</v>
      </c>
      <c r="D12511" s="90">
        <v>44652</v>
      </c>
      <c r="AC12511" s="89">
        <v>937.79154100000005</v>
      </c>
      <c r="AI12511" s="89">
        <v>1256.7324960000001</v>
      </c>
    </row>
    <row r="12512" spans="1:35" s="89" customFormat="1" x14ac:dyDescent="0.45">
      <c r="A12512" s="89" t="s">
        <v>92</v>
      </c>
      <c r="B12512" s="89" t="s">
        <v>93</v>
      </c>
      <c r="C12512" s="89" t="s">
        <v>47</v>
      </c>
      <c r="D12512" s="90">
        <v>44653</v>
      </c>
      <c r="AC12512" s="89">
        <v>937.79154100000005</v>
      </c>
      <c r="AI12512" s="89">
        <v>1256.7324960000001</v>
      </c>
    </row>
    <row r="12513" spans="1:35" s="89" customFormat="1" x14ac:dyDescent="0.45">
      <c r="A12513" s="89" t="s">
        <v>92</v>
      </c>
      <c r="B12513" s="89" t="s">
        <v>93</v>
      </c>
      <c r="C12513" s="89" t="s">
        <v>47</v>
      </c>
      <c r="D12513" s="90">
        <v>44654</v>
      </c>
      <c r="AC12513" s="89">
        <v>937.79154100000005</v>
      </c>
      <c r="AI12513" s="89">
        <v>1256.7324960000001</v>
      </c>
    </row>
    <row r="12514" spans="1:35" s="89" customFormat="1" x14ac:dyDescent="0.45">
      <c r="A12514" s="89" t="s">
        <v>92</v>
      </c>
      <c r="B12514" s="89" t="s">
        <v>93</v>
      </c>
      <c r="C12514" s="89" t="s">
        <v>47</v>
      </c>
      <c r="D12514" s="90">
        <v>44655</v>
      </c>
      <c r="AC12514" s="89">
        <v>937.79154100000005</v>
      </c>
      <c r="AI12514" s="89">
        <v>1256.7324960000001</v>
      </c>
    </row>
    <row r="12515" spans="1:35" s="89" customFormat="1" x14ac:dyDescent="0.45">
      <c r="A12515" s="89" t="s">
        <v>92</v>
      </c>
      <c r="B12515" s="89" t="s">
        <v>93</v>
      </c>
      <c r="C12515" s="89" t="s">
        <v>47</v>
      </c>
      <c r="D12515" s="90">
        <v>44656</v>
      </c>
      <c r="AC12515" s="89">
        <v>937.79154100000005</v>
      </c>
      <c r="AI12515" s="89">
        <v>1256.7324960000001</v>
      </c>
    </row>
    <row r="12516" spans="1:35" s="89" customFormat="1" x14ac:dyDescent="0.45">
      <c r="A12516" s="89" t="s">
        <v>92</v>
      </c>
      <c r="B12516" s="89" t="s">
        <v>93</v>
      </c>
      <c r="C12516" s="89" t="s">
        <v>47</v>
      </c>
      <c r="D12516" s="90">
        <v>44657</v>
      </c>
      <c r="AC12516" s="89">
        <v>937.79154100000005</v>
      </c>
      <c r="AI12516" s="89">
        <v>1256.7324960000001</v>
      </c>
    </row>
    <row r="12517" spans="1:35" s="89" customFormat="1" x14ac:dyDescent="0.45">
      <c r="A12517" s="89" t="s">
        <v>92</v>
      </c>
      <c r="B12517" s="89" t="s">
        <v>93</v>
      </c>
      <c r="C12517" s="89" t="s">
        <v>47</v>
      </c>
      <c r="D12517" s="90">
        <v>44658</v>
      </c>
      <c r="AC12517" s="89">
        <v>937.79154100000005</v>
      </c>
      <c r="AI12517" s="89">
        <v>1256.7324960000001</v>
      </c>
    </row>
    <row r="12518" spans="1:35" s="89" customFormat="1" x14ac:dyDescent="0.45">
      <c r="A12518" s="89" t="s">
        <v>92</v>
      </c>
      <c r="B12518" s="89" t="s">
        <v>93</v>
      </c>
      <c r="C12518" s="89" t="s">
        <v>47</v>
      </c>
      <c r="D12518" s="90">
        <v>44659</v>
      </c>
      <c r="AC12518" s="89">
        <v>937.79154100000005</v>
      </c>
      <c r="AI12518" s="89">
        <v>1256.7324960000001</v>
      </c>
    </row>
    <row r="12519" spans="1:35" s="89" customFormat="1" x14ac:dyDescent="0.45">
      <c r="A12519" s="89" t="s">
        <v>92</v>
      </c>
      <c r="B12519" s="89" t="s">
        <v>93</v>
      </c>
      <c r="C12519" s="89" t="s">
        <v>47</v>
      </c>
      <c r="D12519" s="90">
        <v>44660</v>
      </c>
      <c r="AC12519" s="89">
        <v>937.79154100000005</v>
      </c>
      <c r="AI12519" s="89">
        <v>1256.7324960000001</v>
      </c>
    </row>
    <row r="12520" spans="1:35" s="89" customFormat="1" x14ac:dyDescent="0.45">
      <c r="A12520" s="89" t="s">
        <v>92</v>
      </c>
      <c r="B12520" s="89" t="s">
        <v>93</v>
      </c>
      <c r="C12520" s="89" t="s">
        <v>47</v>
      </c>
      <c r="D12520" s="90">
        <v>44661</v>
      </c>
      <c r="AC12520" s="89">
        <v>937.79154100000005</v>
      </c>
      <c r="AI12520" s="89">
        <v>1256.7324960000001</v>
      </c>
    </row>
    <row r="12521" spans="1:35" s="89" customFormat="1" x14ac:dyDescent="0.45">
      <c r="A12521" s="89" t="s">
        <v>92</v>
      </c>
      <c r="B12521" s="89" t="s">
        <v>93</v>
      </c>
      <c r="C12521" s="89" t="s">
        <v>47</v>
      </c>
      <c r="D12521" s="90">
        <v>44662</v>
      </c>
      <c r="AC12521" s="89">
        <v>937.79154100000005</v>
      </c>
      <c r="AI12521" s="89">
        <v>1256.7324960000001</v>
      </c>
    </row>
    <row r="12522" spans="1:35" s="89" customFormat="1" x14ac:dyDescent="0.45">
      <c r="A12522" s="89" t="s">
        <v>92</v>
      </c>
      <c r="B12522" s="89" t="s">
        <v>93</v>
      </c>
      <c r="C12522" s="89" t="s">
        <v>47</v>
      </c>
      <c r="D12522" s="90">
        <v>44663</v>
      </c>
      <c r="AC12522" s="89">
        <v>937.79154100000005</v>
      </c>
      <c r="AI12522" s="89">
        <v>1256.7324960000001</v>
      </c>
    </row>
    <row r="12523" spans="1:35" s="89" customFormat="1" x14ac:dyDescent="0.45">
      <c r="A12523" s="89" t="s">
        <v>92</v>
      </c>
      <c r="B12523" s="89" t="s">
        <v>93</v>
      </c>
      <c r="C12523" s="89" t="s">
        <v>47</v>
      </c>
      <c r="D12523" s="90">
        <v>44664</v>
      </c>
      <c r="AC12523" s="89">
        <v>937.79154100000005</v>
      </c>
      <c r="AI12523" s="89">
        <v>1256.7324960000001</v>
      </c>
    </row>
    <row r="12524" spans="1:35" s="89" customFormat="1" x14ac:dyDescent="0.45">
      <c r="A12524" s="89" t="s">
        <v>92</v>
      </c>
      <c r="B12524" s="89" t="s">
        <v>93</v>
      </c>
      <c r="C12524" s="89" t="s">
        <v>47</v>
      </c>
      <c r="D12524" s="90">
        <v>44665</v>
      </c>
      <c r="AC12524" s="89">
        <v>937.79154100000005</v>
      </c>
      <c r="AI12524" s="89">
        <v>1256.7324960000001</v>
      </c>
    </row>
    <row r="12525" spans="1:35" s="89" customFormat="1" x14ac:dyDescent="0.45">
      <c r="A12525" s="89" t="s">
        <v>92</v>
      </c>
      <c r="B12525" s="89" t="s">
        <v>93</v>
      </c>
      <c r="C12525" s="89" t="s">
        <v>47</v>
      </c>
      <c r="D12525" s="90">
        <v>44666</v>
      </c>
      <c r="AC12525" s="89">
        <v>937.79154100000005</v>
      </c>
      <c r="AI12525" s="89">
        <v>1256.7324960000001</v>
      </c>
    </row>
    <row r="12526" spans="1:35" s="89" customFormat="1" x14ac:dyDescent="0.45">
      <c r="A12526" s="89" t="s">
        <v>92</v>
      </c>
      <c r="B12526" s="89" t="s">
        <v>93</v>
      </c>
      <c r="C12526" s="89" t="s">
        <v>47</v>
      </c>
      <c r="D12526" s="90">
        <v>44667</v>
      </c>
      <c r="AC12526" s="89">
        <v>937.79154100000005</v>
      </c>
      <c r="AI12526" s="89">
        <v>1256.7324960000001</v>
      </c>
    </row>
    <row r="12527" spans="1:35" s="89" customFormat="1" x14ac:dyDescent="0.45">
      <c r="A12527" s="89" t="s">
        <v>92</v>
      </c>
      <c r="B12527" s="89" t="s">
        <v>93</v>
      </c>
      <c r="C12527" s="89" t="s">
        <v>47</v>
      </c>
      <c r="D12527" s="90">
        <v>44668</v>
      </c>
      <c r="AC12527" s="89">
        <v>937.79154100000005</v>
      </c>
      <c r="AI12527" s="89">
        <v>1256.7324960000001</v>
      </c>
    </row>
    <row r="12528" spans="1:35" s="89" customFormat="1" x14ac:dyDescent="0.45">
      <c r="A12528" s="89" t="s">
        <v>92</v>
      </c>
      <c r="B12528" s="89" t="s">
        <v>93</v>
      </c>
      <c r="C12528" s="89" t="s">
        <v>47</v>
      </c>
      <c r="D12528" s="90">
        <v>44669</v>
      </c>
      <c r="AC12528" s="89">
        <v>937.79154100000005</v>
      </c>
      <c r="AI12528" s="89">
        <v>1256.7324960000001</v>
      </c>
    </row>
    <row r="12529" spans="1:35" s="89" customFormat="1" x14ac:dyDescent="0.45">
      <c r="A12529" s="89" t="s">
        <v>92</v>
      </c>
      <c r="B12529" s="89" t="s">
        <v>93</v>
      </c>
      <c r="C12529" s="89" t="s">
        <v>47</v>
      </c>
      <c r="D12529" s="90">
        <v>44670</v>
      </c>
      <c r="AC12529" s="89">
        <v>937.79154100000005</v>
      </c>
      <c r="AI12529" s="89">
        <v>1256.7324960000001</v>
      </c>
    </row>
    <row r="12530" spans="1:35" s="89" customFormat="1" x14ac:dyDescent="0.45">
      <c r="A12530" s="89" t="s">
        <v>92</v>
      </c>
      <c r="B12530" s="89" t="s">
        <v>93</v>
      </c>
      <c r="C12530" s="89" t="s">
        <v>47</v>
      </c>
      <c r="D12530" s="90">
        <v>44671</v>
      </c>
      <c r="AC12530" s="89">
        <v>937.79154100000005</v>
      </c>
      <c r="AI12530" s="89">
        <v>1256.7324960000001</v>
      </c>
    </row>
    <row r="12531" spans="1:35" s="89" customFormat="1" x14ac:dyDescent="0.45">
      <c r="A12531" s="89" t="s">
        <v>92</v>
      </c>
      <c r="B12531" s="89" t="s">
        <v>93</v>
      </c>
      <c r="C12531" s="89" t="s">
        <v>47</v>
      </c>
      <c r="D12531" s="90">
        <v>44672</v>
      </c>
      <c r="AC12531" s="89">
        <v>937.79154100000005</v>
      </c>
      <c r="AI12531" s="89">
        <v>1256.7324960000001</v>
      </c>
    </row>
    <row r="12532" spans="1:35" s="89" customFormat="1" x14ac:dyDescent="0.45">
      <c r="A12532" s="89" t="s">
        <v>92</v>
      </c>
      <c r="B12532" s="89" t="s">
        <v>93</v>
      </c>
      <c r="C12532" s="89" t="s">
        <v>47</v>
      </c>
      <c r="D12532" s="90">
        <v>44673</v>
      </c>
      <c r="AC12532" s="89">
        <v>937.79154100000005</v>
      </c>
      <c r="AI12532" s="89">
        <v>1256.7324960000001</v>
      </c>
    </row>
    <row r="12533" spans="1:35" s="89" customFormat="1" x14ac:dyDescent="0.45">
      <c r="A12533" s="89" t="s">
        <v>92</v>
      </c>
      <c r="B12533" s="89" t="s">
        <v>93</v>
      </c>
      <c r="C12533" s="89" t="s">
        <v>47</v>
      </c>
      <c r="D12533" s="90">
        <v>44674</v>
      </c>
      <c r="AC12533" s="89">
        <v>937.79154100000005</v>
      </c>
      <c r="AI12533" s="89">
        <v>1256.7324960000001</v>
      </c>
    </row>
    <row r="12534" spans="1:35" s="89" customFormat="1" x14ac:dyDescent="0.45">
      <c r="A12534" s="89" t="s">
        <v>92</v>
      </c>
      <c r="B12534" s="89" t="s">
        <v>93</v>
      </c>
      <c r="C12534" s="89" t="s">
        <v>47</v>
      </c>
      <c r="D12534" s="90">
        <v>44675</v>
      </c>
      <c r="AC12534" s="89">
        <v>937.79154100000005</v>
      </c>
      <c r="AI12534" s="89">
        <v>1256.7324960000001</v>
      </c>
    </row>
    <row r="12535" spans="1:35" s="89" customFormat="1" x14ac:dyDescent="0.45">
      <c r="A12535" s="89" t="s">
        <v>92</v>
      </c>
      <c r="B12535" s="89" t="s">
        <v>93</v>
      </c>
      <c r="C12535" s="89" t="s">
        <v>47</v>
      </c>
      <c r="D12535" s="90">
        <v>44676</v>
      </c>
      <c r="AC12535" s="89">
        <v>937.79154100000005</v>
      </c>
      <c r="AI12535" s="89">
        <v>1256.7324960000001</v>
      </c>
    </row>
    <row r="12536" spans="1:35" s="89" customFormat="1" x14ac:dyDescent="0.45">
      <c r="A12536" s="89" t="s">
        <v>92</v>
      </c>
      <c r="B12536" s="89" t="s">
        <v>93</v>
      </c>
      <c r="C12536" s="89" t="s">
        <v>47</v>
      </c>
      <c r="D12536" s="90">
        <v>44677</v>
      </c>
      <c r="AC12536" s="89">
        <v>937.79154100000005</v>
      </c>
      <c r="AI12536" s="89">
        <v>1256.7324960000001</v>
      </c>
    </row>
    <row r="12537" spans="1:35" s="89" customFormat="1" x14ac:dyDescent="0.45">
      <c r="A12537" s="89" t="s">
        <v>92</v>
      </c>
      <c r="B12537" s="89" t="s">
        <v>93</v>
      </c>
      <c r="C12537" s="89" t="s">
        <v>47</v>
      </c>
      <c r="D12537" s="90">
        <v>44678</v>
      </c>
      <c r="AC12537" s="89">
        <v>937.79154100000005</v>
      </c>
      <c r="AI12537" s="89">
        <v>1256.7324960000001</v>
      </c>
    </row>
    <row r="12538" spans="1:35" s="89" customFormat="1" x14ac:dyDescent="0.45">
      <c r="A12538" s="89" t="s">
        <v>92</v>
      </c>
      <c r="B12538" s="89" t="s">
        <v>93</v>
      </c>
      <c r="C12538" s="89" t="s">
        <v>47</v>
      </c>
      <c r="D12538" s="90">
        <v>44679</v>
      </c>
      <c r="AC12538" s="89">
        <v>937.79154100000005</v>
      </c>
      <c r="AI12538" s="89">
        <v>1256.7324960000001</v>
      </c>
    </row>
    <row r="12539" spans="1:35" s="89" customFormat="1" x14ac:dyDescent="0.45">
      <c r="A12539" s="89" t="s">
        <v>92</v>
      </c>
      <c r="B12539" s="89" t="s">
        <v>93</v>
      </c>
      <c r="C12539" s="89" t="s">
        <v>47</v>
      </c>
      <c r="D12539" s="90">
        <v>44680</v>
      </c>
      <c r="AC12539" s="89">
        <v>937.79154100000005</v>
      </c>
      <c r="AI12539" s="89">
        <v>1256.7324960000001</v>
      </c>
    </row>
    <row r="12540" spans="1:35" s="89" customFormat="1" x14ac:dyDescent="0.45">
      <c r="A12540" s="89" t="s">
        <v>92</v>
      </c>
      <c r="B12540" s="89" t="s">
        <v>93</v>
      </c>
      <c r="C12540" s="89" t="s">
        <v>47</v>
      </c>
      <c r="D12540" s="90">
        <v>44681</v>
      </c>
      <c r="AC12540" s="89">
        <v>937.79154100000005</v>
      </c>
      <c r="AI12540" s="89">
        <v>1256.7324960000001</v>
      </c>
    </row>
    <row r="12541" spans="1:35" s="89" customFormat="1" x14ac:dyDescent="0.45">
      <c r="A12541" s="89" t="s">
        <v>92</v>
      </c>
      <c r="B12541" s="89" t="s">
        <v>93</v>
      </c>
      <c r="C12541" s="89" t="s">
        <v>47</v>
      </c>
      <c r="D12541" s="90">
        <v>44682</v>
      </c>
      <c r="AC12541" s="89">
        <v>937.79154100000005</v>
      </c>
      <c r="AI12541" s="89">
        <v>1256.7324960000001</v>
      </c>
    </row>
    <row r="12542" spans="1:35" s="89" customFormat="1" x14ac:dyDescent="0.45">
      <c r="A12542" s="89" t="s">
        <v>92</v>
      </c>
      <c r="B12542" s="89" t="s">
        <v>93</v>
      </c>
      <c r="C12542" s="89" t="s">
        <v>47</v>
      </c>
      <c r="D12542" s="90">
        <v>44683</v>
      </c>
      <c r="AC12542" s="89">
        <v>937.79154100000005</v>
      </c>
      <c r="AI12542" s="89">
        <v>1256.7324960000001</v>
      </c>
    </row>
    <row r="12543" spans="1:35" s="89" customFormat="1" x14ac:dyDescent="0.45">
      <c r="A12543" s="89" t="s">
        <v>92</v>
      </c>
      <c r="B12543" s="89" t="s">
        <v>93</v>
      </c>
      <c r="C12543" s="89" t="s">
        <v>47</v>
      </c>
      <c r="D12543" s="90">
        <v>44684</v>
      </c>
      <c r="AC12543" s="89">
        <v>937.79154100000005</v>
      </c>
      <c r="AI12543" s="89">
        <v>1256.7324960000001</v>
      </c>
    </row>
    <row r="12544" spans="1:35" s="89" customFormat="1" x14ac:dyDescent="0.45">
      <c r="A12544" s="89" t="s">
        <v>92</v>
      </c>
      <c r="B12544" s="89" t="s">
        <v>93</v>
      </c>
      <c r="C12544" s="89" t="s">
        <v>47</v>
      </c>
      <c r="D12544" s="90">
        <v>44685</v>
      </c>
      <c r="AC12544" s="89">
        <v>937.79154100000005</v>
      </c>
      <c r="AI12544" s="89">
        <v>1256.7324960000001</v>
      </c>
    </row>
    <row r="12545" spans="1:35" s="89" customFormat="1" x14ac:dyDescent="0.45">
      <c r="A12545" s="89" t="s">
        <v>92</v>
      </c>
      <c r="B12545" s="89" t="s">
        <v>93</v>
      </c>
      <c r="C12545" s="89" t="s">
        <v>47</v>
      </c>
      <c r="D12545" s="90">
        <v>44686</v>
      </c>
      <c r="AC12545" s="89">
        <v>937.79154100000005</v>
      </c>
      <c r="AI12545" s="89">
        <v>1256.7324960000001</v>
      </c>
    </row>
    <row r="12546" spans="1:35" s="89" customFormat="1" x14ac:dyDescent="0.45">
      <c r="A12546" s="89" t="s">
        <v>92</v>
      </c>
      <c r="B12546" s="89" t="s">
        <v>93</v>
      </c>
      <c r="C12546" s="89" t="s">
        <v>47</v>
      </c>
      <c r="D12546" s="90">
        <v>44687</v>
      </c>
      <c r="AC12546" s="89">
        <v>937.79154100000005</v>
      </c>
      <c r="AI12546" s="89">
        <v>1256.7324960000001</v>
      </c>
    </row>
    <row r="12547" spans="1:35" s="89" customFormat="1" x14ac:dyDescent="0.45">
      <c r="A12547" s="89" t="s">
        <v>92</v>
      </c>
      <c r="B12547" s="89" t="s">
        <v>93</v>
      </c>
      <c r="C12547" s="89" t="s">
        <v>47</v>
      </c>
      <c r="D12547" s="90">
        <v>44688</v>
      </c>
      <c r="AC12547" s="89">
        <v>937.79154100000005</v>
      </c>
      <c r="AI12547" s="89">
        <v>1256.7324960000001</v>
      </c>
    </row>
    <row r="12548" spans="1:35" s="89" customFormat="1" x14ac:dyDescent="0.45">
      <c r="A12548" s="89" t="s">
        <v>92</v>
      </c>
      <c r="B12548" s="89" t="s">
        <v>93</v>
      </c>
      <c r="C12548" s="89" t="s">
        <v>47</v>
      </c>
      <c r="D12548" s="90">
        <v>44689</v>
      </c>
      <c r="AC12548" s="89">
        <v>937.79154100000005</v>
      </c>
      <c r="AI12548" s="89">
        <v>1256.7324960000001</v>
      </c>
    </row>
    <row r="12549" spans="1:35" s="89" customFormat="1" x14ac:dyDescent="0.45">
      <c r="A12549" s="89" t="s">
        <v>92</v>
      </c>
      <c r="B12549" s="89" t="s">
        <v>93</v>
      </c>
      <c r="C12549" s="89" t="s">
        <v>47</v>
      </c>
      <c r="D12549" s="90">
        <v>44690</v>
      </c>
      <c r="AC12549" s="89">
        <v>937.79154100000005</v>
      </c>
      <c r="AI12549" s="89">
        <v>1256.7324960000001</v>
      </c>
    </row>
    <row r="12550" spans="1:35" s="89" customFormat="1" x14ac:dyDescent="0.45">
      <c r="A12550" s="89" t="s">
        <v>92</v>
      </c>
      <c r="B12550" s="89" t="s">
        <v>93</v>
      </c>
      <c r="C12550" s="89" t="s">
        <v>47</v>
      </c>
      <c r="D12550" s="90">
        <v>44691</v>
      </c>
      <c r="AC12550" s="89">
        <v>937.79154100000005</v>
      </c>
      <c r="AI12550" s="89">
        <v>1256.7324960000001</v>
      </c>
    </row>
    <row r="12551" spans="1:35" s="89" customFormat="1" x14ac:dyDescent="0.45">
      <c r="A12551" s="89" t="s">
        <v>92</v>
      </c>
      <c r="B12551" s="89" t="s">
        <v>93</v>
      </c>
      <c r="C12551" s="89" t="s">
        <v>47</v>
      </c>
      <c r="D12551" s="90">
        <v>44692</v>
      </c>
      <c r="AC12551" s="89">
        <v>937.79154100000005</v>
      </c>
      <c r="AI12551" s="89">
        <v>1256.7324960000001</v>
      </c>
    </row>
    <row r="12552" spans="1:35" s="89" customFormat="1" x14ac:dyDescent="0.45">
      <c r="A12552" s="89" t="s">
        <v>92</v>
      </c>
      <c r="B12552" s="89" t="s">
        <v>93</v>
      </c>
      <c r="C12552" s="89" t="s">
        <v>47</v>
      </c>
      <c r="D12552" s="90">
        <v>44693</v>
      </c>
      <c r="AC12552" s="89">
        <v>937.79154100000005</v>
      </c>
      <c r="AI12552" s="89">
        <v>1256.7324960000001</v>
      </c>
    </row>
    <row r="12553" spans="1:35" s="89" customFormat="1" x14ac:dyDescent="0.45">
      <c r="A12553" s="89" t="s">
        <v>92</v>
      </c>
      <c r="B12553" s="89" t="s">
        <v>93</v>
      </c>
      <c r="C12553" s="89" t="s">
        <v>47</v>
      </c>
      <c r="D12553" s="90">
        <v>44694</v>
      </c>
      <c r="AC12553" s="89">
        <v>937.79154100000005</v>
      </c>
      <c r="AI12553" s="89">
        <v>1256.7324960000001</v>
      </c>
    </row>
    <row r="12554" spans="1:35" s="89" customFormat="1" x14ac:dyDescent="0.45">
      <c r="A12554" s="89" t="s">
        <v>92</v>
      </c>
      <c r="B12554" s="89" t="s">
        <v>93</v>
      </c>
      <c r="C12554" s="89" t="s">
        <v>47</v>
      </c>
      <c r="D12554" s="90">
        <v>44695</v>
      </c>
      <c r="AC12554" s="89">
        <v>937.79154100000005</v>
      </c>
      <c r="AI12554" s="89">
        <v>1256.7324960000001</v>
      </c>
    </row>
    <row r="12555" spans="1:35" s="89" customFormat="1" x14ac:dyDescent="0.45">
      <c r="A12555" s="89" t="s">
        <v>92</v>
      </c>
      <c r="B12555" s="89" t="s">
        <v>93</v>
      </c>
      <c r="C12555" s="89" t="s">
        <v>47</v>
      </c>
      <c r="D12555" s="90">
        <v>44696</v>
      </c>
      <c r="AC12555" s="89">
        <v>937.79154100000005</v>
      </c>
      <c r="AI12555" s="89">
        <v>1256.7324960000001</v>
      </c>
    </row>
    <row r="12556" spans="1:35" s="89" customFormat="1" x14ac:dyDescent="0.45">
      <c r="A12556" s="89" t="s">
        <v>92</v>
      </c>
      <c r="B12556" s="89" t="s">
        <v>93</v>
      </c>
      <c r="C12556" s="89" t="s">
        <v>47</v>
      </c>
      <c r="D12556" s="90">
        <v>44697</v>
      </c>
      <c r="AC12556" s="89">
        <v>937.79154100000005</v>
      </c>
      <c r="AI12556" s="89">
        <v>1256.7324960000001</v>
      </c>
    </row>
    <row r="12557" spans="1:35" s="89" customFormat="1" x14ac:dyDescent="0.45">
      <c r="A12557" s="89" t="s">
        <v>92</v>
      </c>
      <c r="B12557" s="89" t="s">
        <v>93</v>
      </c>
      <c r="C12557" s="89" t="s">
        <v>47</v>
      </c>
      <c r="D12557" s="90">
        <v>44698</v>
      </c>
      <c r="AC12557" s="89">
        <v>937.79154100000005</v>
      </c>
      <c r="AI12557" s="89">
        <v>1256.7324960000001</v>
      </c>
    </row>
    <row r="12558" spans="1:35" s="89" customFormat="1" x14ac:dyDescent="0.45">
      <c r="A12558" s="89" t="s">
        <v>92</v>
      </c>
      <c r="B12558" s="89" t="s">
        <v>93</v>
      </c>
      <c r="C12558" s="89" t="s">
        <v>47</v>
      </c>
      <c r="D12558" s="90">
        <v>44699</v>
      </c>
      <c r="AC12558" s="89">
        <v>937.79154100000005</v>
      </c>
      <c r="AI12558" s="89">
        <v>1256.7324960000001</v>
      </c>
    </row>
    <row r="12559" spans="1:35" s="89" customFormat="1" x14ac:dyDescent="0.45">
      <c r="A12559" s="89" t="s">
        <v>92</v>
      </c>
      <c r="B12559" s="89" t="s">
        <v>93</v>
      </c>
      <c r="C12559" s="89" t="s">
        <v>47</v>
      </c>
      <c r="D12559" s="90">
        <v>44700</v>
      </c>
      <c r="AC12559" s="89">
        <v>937.79154100000005</v>
      </c>
      <c r="AI12559" s="89">
        <v>1256.7324960000001</v>
      </c>
    </row>
    <row r="12560" spans="1:35" s="89" customFormat="1" x14ac:dyDescent="0.45">
      <c r="A12560" s="89" t="s">
        <v>92</v>
      </c>
      <c r="B12560" s="89" t="s">
        <v>93</v>
      </c>
      <c r="C12560" s="89" t="s">
        <v>47</v>
      </c>
      <c r="D12560" s="90">
        <v>44701</v>
      </c>
      <c r="AC12560" s="89">
        <v>937.79154100000005</v>
      </c>
      <c r="AI12560" s="89">
        <v>1256.7324960000001</v>
      </c>
    </row>
    <row r="12561" spans="1:35" s="89" customFormat="1" x14ac:dyDescent="0.45">
      <c r="A12561" s="89" t="s">
        <v>92</v>
      </c>
      <c r="B12561" s="89" t="s">
        <v>93</v>
      </c>
      <c r="C12561" s="89" t="s">
        <v>47</v>
      </c>
      <c r="D12561" s="90">
        <v>44702</v>
      </c>
      <c r="AC12561" s="89">
        <v>937.79154100000005</v>
      </c>
      <c r="AI12561" s="89">
        <v>1256.7324960000001</v>
      </c>
    </row>
    <row r="12562" spans="1:35" s="89" customFormat="1" x14ac:dyDescent="0.45">
      <c r="A12562" s="89" t="s">
        <v>92</v>
      </c>
      <c r="B12562" s="89" t="s">
        <v>93</v>
      </c>
      <c r="C12562" s="89" t="s">
        <v>47</v>
      </c>
      <c r="D12562" s="90">
        <v>44703</v>
      </c>
      <c r="AC12562" s="89">
        <v>937.79154100000005</v>
      </c>
      <c r="AI12562" s="89">
        <v>1256.7324960000001</v>
      </c>
    </row>
    <row r="12563" spans="1:35" s="89" customFormat="1" x14ac:dyDescent="0.45">
      <c r="A12563" s="89" t="s">
        <v>92</v>
      </c>
      <c r="B12563" s="89" t="s">
        <v>93</v>
      </c>
      <c r="C12563" s="89" t="s">
        <v>47</v>
      </c>
      <c r="D12563" s="90">
        <v>44704</v>
      </c>
      <c r="AC12563" s="89">
        <v>937.79154100000005</v>
      </c>
      <c r="AI12563" s="89">
        <v>1256.7324960000001</v>
      </c>
    </row>
    <row r="12564" spans="1:35" s="89" customFormat="1" x14ac:dyDescent="0.45">
      <c r="A12564" s="89" t="s">
        <v>92</v>
      </c>
      <c r="B12564" s="89" t="s">
        <v>93</v>
      </c>
      <c r="C12564" s="89" t="s">
        <v>47</v>
      </c>
      <c r="D12564" s="90">
        <v>44705</v>
      </c>
      <c r="AC12564" s="89">
        <v>937.79154100000005</v>
      </c>
      <c r="AI12564" s="89">
        <v>1256.7324960000001</v>
      </c>
    </row>
    <row r="12565" spans="1:35" s="89" customFormat="1" x14ac:dyDescent="0.45">
      <c r="A12565" s="89" t="s">
        <v>92</v>
      </c>
      <c r="B12565" s="89" t="s">
        <v>93</v>
      </c>
      <c r="C12565" s="89" t="s">
        <v>47</v>
      </c>
      <c r="D12565" s="90">
        <v>44706</v>
      </c>
      <c r="AC12565" s="89">
        <v>937.79154100000005</v>
      </c>
      <c r="AI12565" s="89">
        <v>1256.7324960000001</v>
      </c>
    </row>
    <row r="12566" spans="1:35" s="89" customFormat="1" x14ac:dyDescent="0.45">
      <c r="A12566" s="89" t="s">
        <v>92</v>
      </c>
      <c r="B12566" s="89" t="s">
        <v>93</v>
      </c>
      <c r="C12566" s="89" t="s">
        <v>47</v>
      </c>
      <c r="D12566" s="90">
        <v>44707</v>
      </c>
      <c r="AC12566" s="89">
        <v>937.79154100000005</v>
      </c>
      <c r="AI12566" s="89">
        <v>1256.7324960000001</v>
      </c>
    </row>
    <row r="12567" spans="1:35" s="89" customFormat="1" x14ac:dyDescent="0.45">
      <c r="A12567" s="89" t="s">
        <v>92</v>
      </c>
      <c r="B12567" s="89" t="s">
        <v>93</v>
      </c>
      <c r="C12567" s="89" t="s">
        <v>47</v>
      </c>
      <c r="D12567" s="90">
        <v>44708</v>
      </c>
      <c r="AC12567" s="89">
        <v>937.79154100000005</v>
      </c>
      <c r="AI12567" s="89">
        <v>1256.7324960000001</v>
      </c>
    </row>
    <row r="12568" spans="1:35" s="89" customFormat="1" x14ac:dyDescent="0.45">
      <c r="A12568" s="89" t="s">
        <v>92</v>
      </c>
      <c r="B12568" s="89" t="s">
        <v>93</v>
      </c>
      <c r="C12568" s="89" t="s">
        <v>47</v>
      </c>
      <c r="D12568" s="90">
        <v>44709</v>
      </c>
      <c r="AC12568" s="89">
        <v>937.79154100000005</v>
      </c>
      <c r="AI12568" s="89">
        <v>1256.7324960000001</v>
      </c>
    </row>
    <row r="12569" spans="1:35" s="89" customFormat="1" x14ac:dyDescent="0.45">
      <c r="A12569" s="89" t="s">
        <v>92</v>
      </c>
      <c r="B12569" s="89" t="s">
        <v>93</v>
      </c>
      <c r="C12569" s="89" t="s">
        <v>47</v>
      </c>
      <c r="D12569" s="90">
        <v>44710</v>
      </c>
      <c r="AC12569" s="89">
        <v>937.79154100000005</v>
      </c>
      <c r="AI12569" s="89">
        <v>1256.7324960000001</v>
      </c>
    </row>
    <row r="12570" spans="1:35" s="89" customFormat="1" x14ac:dyDescent="0.45">
      <c r="A12570" s="89" t="s">
        <v>92</v>
      </c>
      <c r="B12570" s="89" t="s">
        <v>93</v>
      </c>
      <c r="C12570" s="89" t="s">
        <v>47</v>
      </c>
      <c r="D12570" s="90">
        <v>44711</v>
      </c>
      <c r="AC12570" s="89">
        <v>937.79154100000005</v>
      </c>
      <c r="AI12570" s="89">
        <v>1256.7324960000001</v>
      </c>
    </row>
    <row r="12571" spans="1:35" s="89" customFormat="1" x14ac:dyDescent="0.45">
      <c r="A12571" s="89" t="s">
        <v>92</v>
      </c>
      <c r="B12571" s="89" t="s">
        <v>93</v>
      </c>
      <c r="C12571" s="89" t="s">
        <v>47</v>
      </c>
      <c r="D12571" s="90">
        <v>44712</v>
      </c>
      <c r="AC12571" s="89">
        <v>937.79154100000005</v>
      </c>
      <c r="AI12571" s="89">
        <v>1256.7324960000001</v>
      </c>
    </row>
    <row r="12572" spans="1:35" s="89" customFormat="1" x14ac:dyDescent="0.45">
      <c r="A12572" s="89" t="s">
        <v>92</v>
      </c>
      <c r="B12572" s="89" t="s">
        <v>93</v>
      </c>
      <c r="C12572" s="89" t="s">
        <v>47</v>
      </c>
      <c r="D12572" s="90">
        <v>44713</v>
      </c>
      <c r="AC12572" s="89">
        <v>937.79154100000005</v>
      </c>
      <c r="AI12572" s="89">
        <v>1256.7324960000001</v>
      </c>
    </row>
    <row r="12573" spans="1:35" s="89" customFormat="1" x14ac:dyDescent="0.45">
      <c r="A12573" s="89" t="s">
        <v>92</v>
      </c>
      <c r="B12573" s="89" t="s">
        <v>93</v>
      </c>
      <c r="C12573" s="89" t="s">
        <v>47</v>
      </c>
      <c r="D12573" s="90">
        <v>44714</v>
      </c>
      <c r="AC12573" s="89">
        <v>937.79154100000005</v>
      </c>
      <c r="AI12573" s="89">
        <v>1256.7324960000001</v>
      </c>
    </row>
    <row r="12574" spans="1:35" s="89" customFormat="1" x14ac:dyDescent="0.45">
      <c r="A12574" s="89" t="s">
        <v>92</v>
      </c>
      <c r="B12574" s="89" t="s">
        <v>93</v>
      </c>
      <c r="C12574" s="89" t="s">
        <v>47</v>
      </c>
      <c r="D12574" s="90">
        <v>44715</v>
      </c>
      <c r="AC12574" s="89">
        <v>937.79154100000005</v>
      </c>
      <c r="AI12574" s="89">
        <v>1256.7324960000001</v>
      </c>
    </row>
    <row r="12575" spans="1:35" s="89" customFormat="1" x14ac:dyDescent="0.45">
      <c r="A12575" s="89" t="s">
        <v>92</v>
      </c>
      <c r="B12575" s="89" t="s">
        <v>93</v>
      </c>
      <c r="C12575" s="89" t="s">
        <v>47</v>
      </c>
      <c r="D12575" s="90">
        <v>44716</v>
      </c>
      <c r="AC12575" s="89">
        <v>937.79154100000005</v>
      </c>
      <c r="AI12575" s="89">
        <v>1256.7324960000001</v>
      </c>
    </row>
    <row r="12576" spans="1:35" s="89" customFormat="1" x14ac:dyDescent="0.45">
      <c r="A12576" s="89" t="s">
        <v>92</v>
      </c>
      <c r="B12576" s="89" t="s">
        <v>93</v>
      </c>
      <c r="C12576" s="89" t="s">
        <v>47</v>
      </c>
      <c r="D12576" s="90">
        <v>44717</v>
      </c>
      <c r="AC12576" s="89">
        <v>937.79154100000005</v>
      </c>
      <c r="AI12576" s="89">
        <v>1256.7324960000001</v>
      </c>
    </row>
    <row r="12577" spans="1:35" s="89" customFormat="1" x14ac:dyDescent="0.45">
      <c r="A12577" s="89" t="s">
        <v>92</v>
      </c>
      <c r="B12577" s="89" t="s">
        <v>93</v>
      </c>
      <c r="C12577" s="89" t="s">
        <v>47</v>
      </c>
      <c r="D12577" s="90">
        <v>44718</v>
      </c>
      <c r="AC12577" s="89">
        <v>937.79154100000005</v>
      </c>
      <c r="AI12577" s="89">
        <v>1256.7324960000001</v>
      </c>
    </row>
    <row r="12578" spans="1:35" s="89" customFormat="1" x14ac:dyDescent="0.45">
      <c r="A12578" s="89" t="s">
        <v>92</v>
      </c>
      <c r="B12578" s="89" t="s">
        <v>93</v>
      </c>
      <c r="C12578" s="89" t="s">
        <v>47</v>
      </c>
      <c r="D12578" s="90">
        <v>44719</v>
      </c>
      <c r="AC12578" s="89">
        <v>937.79154100000005</v>
      </c>
      <c r="AI12578" s="89">
        <v>1256.7324960000001</v>
      </c>
    </row>
    <row r="12579" spans="1:35" s="89" customFormat="1" x14ac:dyDescent="0.45">
      <c r="A12579" s="89" t="s">
        <v>92</v>
      </c>
      <c r="B12579" s="89" t="s">
        <v>93</v>
      </c>
      <c r="C12579" s="89" t="s">
        <v>47</v>
      </c>
      <c r="D12579" s="90">
        <v>44720</v>
      </c>
      <c r="AC12579" s="89">
        <v>937.79154100000005</v>
      </c>
      <c r="AI12579" s="89">
        <v>1256.7324960000001</v>
      </c>
    </row>
    <row r="12580" spans="1:35" s="89" customFormat="1" x14ac:dyDescent="0.45">
      <c r="A12580" s="89" t="s">
        <v>92</v>
      </c>
      <c r="B12580" s="89" t="s">
        <v>93</v>
      </c>
      <c r="C12580" s="89" t="s">
        <v>47</v>
      </c>
      <c r="D12580" s="90">
        <v>44721</v>
      </c>
      <c r="AC12580" s="89">
        <v>937.79154100000005</v>
      </c>
      <c r="AI12580" s="89">
        <v>1256.7324960000001</v>
      </c>
    </row>
    <row r="12581" spans="1:35" s="89" customFormat="1" x14ac:dyDescent="0.45">
      <c r="A12581" s="89" t="s">
        <v>92</v>
      </c>
      <c r="B12581" s="89" t="s">
        <v>93</v>
      </c>
      <c r="C12581" s="89" t="s">
        <v>47</v>
      </c>
      <c r="D12581" s="90">
        <v>44722</v>
      </c>
      <c r="AC12581" s="89">
        <v>937.79154100000005</v>
      </c>
      <c r="AI12581" s="89">
        <v>1256.7324960000001</v>
      </c>
    </row>
    <row r="12582" spans="1:35" s="89" customFormat="1" x14ac:dyDescent="0.45">
      <c r="A12582" s="89" t="s">
        <v>92</v>
      </c>
      <c r="B12582" s="89" t="s">
        <v>93</v>
      </c>
      <c r="C12582" s="89" t="s">
        <v>47</v>
      </c>
      <c r="D12582" s="90">
        <v>44723</v>
      </c>
      <c r="AC12582" s="89">
        <v>937.79154100000005</v>
      </c>
      <c r="AI12582" s="89">
        <v>1256.7324960000001</v>
      </c>
    </row>
    <row r="12583" spans="1:35" s="89" customFormat="1" x14ac:dyDescent="0.45">
      <c r="A12583" s="89" t="s">
        <v>92</v>
      </c>
      <c r="B12583" s="89" t="s">
        <v>93</v>
      </c>
      <c r="C12583" s="89" t="s">
        <v>47</v>
      </c>
      <c r="D12583" s="90">
        <v>44724</v>
      </c>
      <c r="AC12583" s="89">
        <v>937.79154100000005</v>
      </c>
      <c r="AI12583" s="89">
        <v>1256.7324960000001</v>
      </c>
    </row>
    <row r="12584" spans="1:35" s="89" customFormat="1" x14ac:dyDescent="0.45">
      <c r="A12584" s="89" t="s">
        <v>92</v>
      </c>
      <c r="B12584" s="89" t="s">
        <v>93</v>
      </c>
      <c r="C12584" s="89" t="s">
        <v>47</v>
      </c>
      <c r="D12584" s="90">
        <v>44725</v>
      </c>
      <c r="AC12584" s="89">
        <v>937.79154100000005</v>
      </c>
      <c r="AI12584" s="89">
        <v>1256.7324960000001</v>
      </c>
    </row>
    <row r="12585" spans="1:35" s="89" customFormat="1" x14ac:dyDescent="0.45">
      <c r="A12585" s="89" t="s">
        <v>92</v>
      </c>
      <c r="B12585" s="89" t="s">
        <v>93</v>
      </c>
      <c r="C12585" s="89" t="s">
        <v>47</v>
      </c>
      <c r="D12585" s="90">
        <v>44726</v>
      </c>
      <c r="AC12585" s="89">
        <v>937.79154100000005</v>
      </c>
      <c r="AI12585" s="89">
        <v>1256.7324960000001</v>
      </c>
    </row>
    <row r="12586" spans="1:35" s="89" customFormat="1" x14ac:dyDescent="0.45">
      <c r="A12586" s="89" t="s">
        <v>92</v>
      </c>
      <c r="B12586" s="89" t="s">
        <v>93</v>
      </c>
      <c r="C12586" s="89" t="s">
        <v>47</v>
      </c>
      <c r="D12586" s="90">
        <v>44727</v>
      </c>
      <c r="AC12586" s="89">
        <v>937.79154100000005</v>
      </c>
      <c r="AI12586" s="89">
        <v>1256.7324960000001</v>
      </c>
    </row>
    <row r="12587" spans="1:35" s="89" customFormat="1" x14ac:dyDescent="0.45">
      <c r="A12587" s="89" t="s">
        <v>92</v>
      </c>
      <c r="B12587" s="89" t="s">
        <v>93</v>
      </c>
      <c r="C12587" s="89" t="s">
        <v>47</v>
      </c>
      <c r="D12587" s="90">
        <v>44728</v>
      </c>
      <c r="AC12587" s="89">
        <v>937.79154100000005</v>
      </c>
      <c r="AI12587" s="89">
        <v>1256.7324960000001</v>
      </c>
    </row>
    <row r="12588" spans="1:35" s="89" customFormat="1" x14ac:dyDescent="0.45">
      <c r="A12588" s="89" t="s">
        <v>92</v>
      </c>
      <c r="B12588" s="89" t="s">
        <v>93</v>
      </c>
      <c r="C12588" s="89" t="s">
        <v>47</v>
      </c>
      <c r="D12588" s="90">
        <v>44729</v>
      </c>
      <c r="AC12588" s="89">
        <v>937.79154100000005</v>
      </c>
      <c r="AI12588" s="89">
        <v>1256.7324960000001</v>
      </c>
    </row>
    <row r="12589" spans="1:35" s="89" customFormat="1" x14ac:dyDescent="0.45">
      <c r="A12589" s="89" t="s">
        <v>92</v>
      </c>
      <c r="B12589" s="89" t="s">
        <v>93</v>
      </c>
      <c r="C12589" s="89" t="s">
        <v>47</v>
      </c>
      <c r="D12589" s="90">
        <v>44730</v>
      </c>
      <c r="AC12589" s="89">
        <v>937.79154100000005</v>
      </c>
      <c r="AI12589" s="89">
        <v>1256.7324960000001</v>
      </c>
    </row>
    <row r="12590" spans="1:35" s="89" customFormat="1" x14ac:dyDescent="0.45">
      <c r="A12590" s="89" t="s">
        <v>92</v>
      </c>
      <c r="B12590" s="89" t="s">
        <v>93</v>
      </c>
      <c r="C12590" s="89" t="s">
        <v>47</v>
      </c>
      <c r="D12590" s="90">
        <v>44731</v>
      </c>
      <c r="AC12590" s="89">
        <v>937.79154100000005</v>
      </c>
      <c r="AI12590" s="89">
        <v>1256.7324960000001</v>
      </c>
    </row>
    <row r="12591" spans="1:35" s="89" customFormat="1" x14ac:dyDescent="0.45">
      <c r="A12591" s="89" t="s">
        <v>92</v>
      </c>
      <c r="B12591" s="89" t="s">
        <v>93</v>
      </c>
      <c r="C12591" s="89" t="s">
        <v>47</v>
      </c>
      <c r="D12591" s="90">
        <v>44732</v>
      </c>
      <c r="AC12591" s="89">
        <v>937.79154100000005</v>
      </c>
      <c r="AI12591" s="89">
        <v>1256.7324960000001</v>
      </c>
    </row>
    <row r="12592" spans="1:35" s="89" customFormat="1" x14ac:dyDescent="0.45">
      <c r="A12592" s="89" t="s">
        <v>92</v>
      </c>
      <c r="B12592" s="89" t="s">
        <v>93</v>
      </c>
      <c r="C12592" s="89" t="s">
        <v>47</v>
      </c>
      <c r="D12592" s="90">
        <v>44733</v>
      </c>
      <c r="AC12592" s="89">
        <v>937.79154100000005</v>
      </c>
      <c r="AI12592" s="89">
        <v>1256.7324960000001</v>
      </c>
    </row>
    <row r="12593" spans="1:35" s="89" customFormat="1" x14ac:dyDescent="0.45">
      <c r="A12593" s="89" t="s">
        <v>92</v>
      </c>
      <c r="B12593" s="89" t="s">
        <v>93</v>
      </c>
      <c r="C12593" s="89" t="s">
        <v>47</v>
      </c>
      <c r="D12593" s="90">
        <v>44734</v>
      </c>
      <c r="AC12593" s="89">
        <v>937.79154100000005</v>
      </c>
      <c r="AI12593" s="89">
        <v>1256.7324960000001</v>
      </c>
    </row>
    <row r="12594" spans="1:35" s="89" customFormat="1" x14ac:dyDescent="0.45">
      <c r="A12594" s="89" t="s">
        <v>92</v>
      </c>
      <c r="B12594" s="89" t="s">
        <v>93</v>
      </c>
      <c r="C12594" s="89" t="s">
        <v>47</v>
      </c>
      <c r="D12594" s="90">
        <v>44735</v>
      </c>
      <c r="AC12594" s="89">
        <v>937.79154100000005</v>
      </c>
      <c r="AI12594" s="89">
        <v>1256.7324960000001</v>
      </c>
    </row>
    <row r="12595" spans="1:35" s="89" customFormat="1" x14ac:dyDescent="0.45">
      <c r="A12595" s="89" t="s">
        <v>92</v>
      </c>
      <c r="B12595" s="89" t="s">
        <v>93</v>
      </c>
      <c r="C12595" s="89" t="s">
        <v>47</v>
      </c>
      <c r="D12595" s="90">
        <v>44736</v>
      </c>
      <c r="AC12595" s="89">
        <v>937.79154100000005</v>
      </c>
      <c r="AI12595" s="89">
        <v>1256.7324960000001</v>
      </c>
    </row>
    <row r="12596" spans="1:35" s="89" customFormat="1" x14ac:dyDescent="0.45">
      <c r="A12596" s="89" t="s">
        <v>92</v>
      </c>
      <c r="B12596" s="89" t="s">
        <v>93</v>
      </c>
      <c r="C12596" s="89" t="s">
        <v>47</v>
      </c>
      <c r="D12596" s="90">
        <v>44737</v>
      </c>
      <c r="AC12596" s="89">
        <v>937.79154100000005</v>
      </c>
      <c r="AI12596" s="89">
        <v>1256.7324960000001</v>
      </c>
    </row>
    <row r="12597" spans="1:35" s="89" customFormat="1" x14ac:dyDescent="0.45">
      <c r="A12597" s="89" t="s">
        <v>92</v>
      </c>
      <c r="B12597" s="89" t="s">
        <v>93</v>
      </c>
      <c r="C12597" s="89" t="s">
        <v>47</v>
      </c>
      <c r="D12597" s="90">
        <v>44738</v>
      </c>
      <c r="AC12597" s="89">
        <v>937.79154100000005</v>
      </c>
      <c r="AI12597" s="89">
        <v>1256.7324960000001</v>
      </c>
    </row>
    <row r="12598" spans="1:35" s="89" customFormat="1" x14ac:dyDescent="0.45">
      <c r="A12598" s="89" t="s">
        <v>92</v>
      </c>
      <c r="B12598" s="89" t="s">
        <v>93</v>
      </c>
      <c r="C12598" s="89" t="s">
        <v>47</v>
      </c>
      <c r="D12598" s="90">
        <v>44739</v>
      </c>
      <c r="AC12598" s="89">
        <v>937.79154100000005</v>
      </c>
      <c r="AI12598" s="89">
        <v>1256.7324960000001</v>
      </c>
    </row>
    <row r="12599" spans="1:35" s="89" customFormat="1" x14ac:dyDescent="0.45">
      <c r="A12599" s="89" t="s">
        <v>92</v>
      </c>
      <c r="B12599" s="89" t="s">
        <v>93</v>
      </c>
      <c r="C12599" s="89" t="s">
        <v>47</v>
      </c>
      <c r="D12599" s="90">
        <v>44740</v>
      </c>
      <c r="AC12599" s="89">
        <v>937.79154100000005</v>
      </c>
      <c r="AI12599" s="89">
        <v>1256.7324960000001</v>
      </c>
    </row>
    <row r="12600" spans="1:35" s="89" customFormat="1" x14ac:dyDescent="0.45">
      <c r="A12600" s="89" t="s">
        <v>92</v>
      </c>
      <c r="B12600" s="89" t="s">
        <v>93</v>
      </c>
      <c r="C12600" s="89" t="s">
        <v>47</v>
      </c>
      <c r="D12600" s="90">
        <v>44741</v>
      </c>
      <c r="AC12600" s="89">
        <v>937.79154100000005</v>
      </c>
      <c r="AI12600" s="89">
        <v>1256.7324960000001</v>
      </c>
    </row>
    <row r="12601" spans="1:35" s="89" customFormat="1" x14ac:dyDescent="0.45">
      <c r="A12601" s="89" t="s">
        <v>92</v>
      </c>
      <c r="B12601" s="89" t="s">
        <v>93</v>
      </c>
      <c r="C12601" s="89" t="s">
        <v>47</v>
      </c>
      <c r="D12601" s="90">
        <v>44742</v>
      </c>
      <c r="AC12601" s="89">
        <v>937.79154100000005</v>
      </c>
      <c r="AI12601" s="89">
        <v>1256.7324960000001</v>
      </c>
    </row>
    <row r="12602" spans="1:35" s="89" customFormat="1" x14ac:dyDescent="0.45">
      <c r="A12602" s="89" t="s">
        <v>92</v>
      </c>
      <c r="B12602" s="89" t="s">
        <v>93</v>
      </c>
      <c r="C12602" s="89" t="s">
        <v>47</v>
      </c>
      <c r="D12602" s="90">
        <v>44743</v>
      </c>
      <c r="AC12602" s="89">
        <v>937.79154100000005</v>
      </c>
      <c r="AI12602" s="89">
        <v>1256.7324960000001</v>
      </c>
    </row>
    <row r="12603" spans="1:35" s="89" customFormat="1" x14ac:dyDescent="0.45">
      <c r="A12603" s="89" t="s">
        <v>92</v>
      </c>
      <c r="B12603" s="89" t="s">
        <v>93</v>
      </c>
      <c r="C12603" s="89" t="s">
        <v>47</v>
      </c>
      <c r="D12603" s="90">
        <v>44744</v>
      </c>
      <c r="AC12603" s="89">
        <v>937.79154100000005</v>
      </c>
      <c r="AI12603" s="89">
        <v>1256.7324960000001</v>
      </c>
    </row>
    <row r="12604" spans="1:35" s="89" customFormat="1" x14ac:dyDescent="0.45">
      <c r="A12604" s="89" t="s">
        <v>92</v>
      </c>
      <c r="B12604" s="89" t="s">
        <v>93</v>
      </c>
      <c r="C12604" s="89" t="s">
        <v>47</v>
      </c>
      <c r="D12604" s="90">
        <v>44745</v>
      </c>
      <c r="AC12604" s="89">
        <v>937.79154100000005</v>
      </c>
      <c r="AI12604" s="89">
        <v>1256.7324960000001</v>
      </c>
    </row>
    <row r="12605" spans="1:35" s="89" customFormat="1" x14ac:dyDescent="0.45">
      <c r="A12605" s="89" t="s">
        <v>92</v>
      </c>
      <c r="B12605" s="89" t="s">
        <v>93</v>
      </c>
      <c r="C12605" s="89" t="s">
        <v>47</v>
      </c>
      <c r="D12605" s="90">
        <v>44746</v>
      </c>
      <c r="AC12605" s="89">
        <v>937.79154100000005</v>
      </c>
      <c r="AI12605" s="89">
        <v>1256.7324960000001</v>
      </c>
    </row>
    <row r="12606" spans="1:35" s="89" customFormat="1" x14ac:dyDescent="0.45">
      <c r="A12606" s="89" t="s">
        <v>92</v>
      </c>
      <c r="B12606" s="89" t="s">
        <v>93</v>
      </c>
      <c r="C12606" s="89" t="s">
        <v>47</v>
      </c>
      <c r="D12606" s="90">
        <v>44747</v>
      </c>
      <c r="AC12606" s="89">
        <v>937.79154100000005</v>
      </c>
      <c r="AI12606" s="89">
        <v>1256.7324960000001</v>
      </c>
    </row>
    <row r="12607" spans="1:35" s="89" customFormat="1" x14ac:dyDescent="0.45">
      <c r="A12607" s="89" t="s">
        <v>92</v>
      </c>
      <c r="B12607" s="89" t="s">
        <v>93</v>
      </c>
      <c r="C12607" s="89" t="s">
        <v>47</v>
      </c>
      <c r="D12607" s="90">
        <v>44748</v>
      </c>
      <c r="AC12607" s="89">
        <v>937.79154100000005</v>
      </c>
      <c r="AI12607" s="89">
        <v>1256.7324960000001</v>
      </c>
    </row>
    <row r="12608" spans="1:35" s="89" customFormat="1" x14ac:dyDescent="0.45">
      <c r="A12608" s="89" t="s">
        <v>92</v>
      </c>
      <c r="B12608" s="89" t="s">
        <v>93</v>
      </c>
      <c r="C12608" s="89" t="s">
        <v>47</v>
      </c>
      <c r="D12608" s="90">
        <v>44749</v>
      </c>
      <c r="AC12608" s="89">
        <v>937.79154100000005</v>
      </c>
      <c r="AI12608" s="89">
        <v>1256.7324960000001</v>
      </c>
    </row>
    <row r="12609" spans="1:35" s="89" customFormat="1" x14ac:dyDescent="0.45">
      <c r="A12609" s="89" t="s">
        <v>92</v>
      </c>
      <c r="B12609" s="89" t="s">
        <v>93</v>
      </c>
      <c r="C12609" s="89" t="s">
        <v>47</v>
      </c>
      <c r="D12609" s="90">
        <v>44750</v>
      </c>
      <c r="AC12609" s="89">
        <v>937.79154100000005</v>
      </c>
      <c r="AI12609" s="89">
        <v>1256.7324960000001</v>
      </c>
    </row>
    <row r="12610" spans="1:35" s="89" customFormat="1" x14ac:dyDescent="0.45">
      <c r="A12610" s="89" t="s">
        <v>92</v>
      </c>
      <c r="B12610" s="89" t="s">
        <v>93</v>
      </c>
      <c r="C12610" s="89" t="s">
        <v>47</v>
      </c>
      <c r="D12610" s="90">
        <v>44751</v>
      </c>
      <c r="AC12610" s="89">
        <v>937.79154100000005</v>
      </c>
      <c r="AI12610" s="89">
        <v>1256.7324960000001</v>
      </c>
    </row>
    <row r="12611" spans="1:35" s="89" customFormat="1" x14ac:dyDescent="0.45">
      <c r="A12611" s="89" t="s">
        <v>92</v>
      </c>
      <c r="B12611" s="89" t="s">
        <v>93</v>
      </c>
      <c r="C12611" s="89" t="s">
        <v>47</v>
      </c>
      <c r="D12611" s="90">
        <v>44752</v>
      </c>
      <c r="AC12611" s="89">
        <v>937.79154100000005</v>
      </c>
      <c r="AI12611" s="89">
        <v>1256.7324960000001</v>
      </c>
    </row>
    <row r="12612" spans="1:35" s="89" customFormat="1" x14ac:dyDescent="0.45">
      <c r="A12612" s="89" t="s">
        <v>92</v>
      </c>
      <c r="B12612" s="89" t="s">
        <v>93</v>
      </c>
      <c r="C12612" s="89" t="s">
        <v>47</v>
      </c>
      <c r="D12612" s="90">
        <v>44753</v>
      </c>
      <c r="AC12612" s="89">
        <v>937.79154100000005</v>
      </c>
      <c r="AI12612" s="89">
        <v>1256.7324960000001</v>
      </c>
    </row>
    <row r="12613" spans="1:35" s="89" customFormat="1" x14ac:dyDescent="0.45">
      <c r="A12613" s="89" t="s">
        <v>92</v>
      </c>
      <c r="B12613" s="89" t="s">
        <v>93</v>
      </c>
      <c r="C12613" s="89" t="s">
        <v>47</v>
      </c>
      <c r="D12613" s="90">
        <v>44754</v>
      </c>
      <c r="AC12613" s="89">
        <v>937.79154100000005</v>
      </c>
      <c r="AI12613" s="89">
        <v>1256.7324960000001</v>
      </c>
    </row>
    <row r="12614" spans="1:35" s="89" customFormat="1" x14ac:dyDescent="0.45">
      <c r="A12614" s="89" t="s">
        <v>92</v>
      </c>
      <c r="B12614" s="89" t="s">
        <v>93</v>
      </c>
      <c r="C12614" s="89" t="s">
        <v>47</v>
      </c>
      <c r="D12614" s="90">
        <v>44755</v>
      </c>
      <c r="AC12614" s="89">
        <v>937.79154100000005</v>
      </c>
      <c r="AI12614" s="89">
        <v>1256.7324960000001</v>
      </c>
    </row>
    <row r="12615" spans="1:35" s="89" customFormat="1" x14ac:dyDescent="0.45">
      <c r="A12615" s="89" t="s">
        <v>92</v>
      </c>
      <c r="B12615" s="89" t="s">
        <v>93</v>
      </c>
      <c r="C12615" s="89" t="s">
        <v>47</v>
      </c>
      <c r="D12615" s="90">
        <v>44756</v>
      </c>
      <c r="AC12615" s="89">
        <v>937.79154100000005</v>
      </c>
      <c r="AI12615" s="89">
        <v>1256.7324960000001</v>
      </c>
    </row>
    <row r="12616" spans="1:35" s="89" customFormat="1" x14ac:dyDescent="0.45">
      <c r="A12616" s="89" t="s">
        <v>92</v>
      </c>
      <c r="B12616" s="89" t="s">
        <v>93</v>
      </c>
      <c r="C12616" s="89" t="s">
        <v>47</v>
      </c>
      <c r="D12616" s="90">
        <v>44757</v>
      </c>
      <c r="AC12616" s="89">
        <v>937.79154100000005</v>
      </c>
      <c r="AI12616" s="89">
        <v>1256.7324960000001</v>
      </c>
    </row>
    <row r="12617" spans="1:35" s="89" customFormat="1" x14ac:dyDescent="0.45">
      <c r="A12617" s="89" t="s">
        <v>92</v>
      </c>
      <c r="B12617" s="89" t="s">
        <v>93</v>
      </c>
      <c r="C12617" s="89" t="s">
        <v>47</v>
      </c>
      <c r="D12617" s="90">
        <v>44758</v>
      </c>
      <c r="AC12617" s="89">
        <v>937.79154100000005</v>
      </c>
      <c r="AI12617" s="89">
        <v>1256.7324960000001</v>
      </c>
    </row>
    <row r="12618" spans="1:35" s="89" customFormat="1" x14ac:dyDescent="0.45">
      <c r="A12618" s="89" t="s">
        <v>92</v>
      </c>
      <c r="B12618" s="89" t="s">
        <v>93</v>
      </c>
      <c r="C12618" s="89" t="s">
        <v>47</v>
      </c>
      <c r="D12618" s="90">
        <v>44759</v>
      </c>
      <c r="AC12618" s="89">
        <v>937.79154100000005</v>
      </c>
      <c r="AI12618" s="89">
        <v>1256.7324960000001</v>
      </c>
    </row>
    <row r="12619" spans="1:35" s="89" customFormat="1" x14ac:dyDescent="0.45">
      <c r="A12619" s="89" t="s">
        <v>92</v>
      </c>
      <c r="B12619" s="89" t="s">
        <v>93</v>
      </c>
      <c r="C12619" s="89" t="s">
        <v>47</v>
      </c>
      <c r="D12619" s="90">
        <v>44760</v>
      </c>
      <c r="AC12619" s="89">
        <v>937.79154100000005</v>
      </c>
      <c r="AI12619" s="89">
        <v>1256.7324960000001</v>
      </c>
    </row>
    <row r="12620" spans="1:35" s="89" customFormat="1" x14ac:dyDescent="0.45">
      <c r="A12620" s="89" t="s">
        <v>92</v>
      </c>
      <c r="B12620" s="89" t="s">
        <v>93</v>
      </c>
      <c r="C12620" s="89" t="s">
        <v>47</v>
      </c>
      <c r="D12620" s="90">
        <v>44761</v>
      </c>
      <c r="AC12620" s="89">
        <v>937.79154100000005</v>
      </c>
      <c r="AI12620" s="89">
        <v>1256.7324960000001</v>
      </c>
    </row>
    <row r="12621" spans="1:35" s="89" customFormat="1" x14ac:dyDescent="0.45">
      <c r="A12621" s="89" t="s">
        <v>92</v>
      </c>
      <c r="B12621" s="89" t="s">
        <v>93</v>
      </c>
      <c r="C12621" s="89" t="s">
        <v>47</v>
      </c>
      <c r="D12621" s="90">
        <v>44762</v>
      </c>
      <c r="AC12621" s="89">
        <v>937.79154100000005</v>
      </c>
      <c r="AI12621" s="89">
        <v>1256.7324960000001</v>
      </c>
    </row>
    <row r="12622" spans="1:35" s="89" customFormat="1" x14ac:dyDescent="0.45">
      <c r="A12622" s="89" t="s">
        <v>92</v>
      </c>
      <c r="B12622" s="89" t="s">
        <v>93</v>
      </c>
      <c r="C12622" s="89" t="s">
        <v>47</v>
      </c>
      <c r="D12622" s="90">
        <v>44763</v>
      </c>
      <c r="AC12622" s="89">
        <v>937.79154100000005</v>
      </c>
      <c r="AI12622" s="89">
        <v>1256.7324960000001</v>
      </c>
    </row>
    <row r="12623" spans="1:35" s="89" customFormat="1" x14ac:dyDescent="0.45">
      <c r="A12623" s="89" t="s">
        <v>92</v>
      </c>
      <c r="B12623" s="89" t="s">
        <v>93</v>
      </c>
      <c r="C12623" s="89" t="s">
        <v>47</v>
      </c>
      <c r="D12623" s="90">
        <v>44764</v>
      </c>
      <c r="AC12623" s="89">
        <v>937.79154100000005</v>
      </c>
      <c r="AI12623" s="89">
        <v>1256.7324960000001</v>
      </c>
    </row>
    <row r="12624" spans="1:35" s="89" customFormat="1" x14ac:dyDescent="0.45">
      <c r="A12624" s="89" t="s">
        <v>92</v>
      </c>
      <c r="B12624" s="89" t="s">
        <v>93</v>
      </c>
      <c r="C12624" s="89" t="s">
        <v>47</v>
      </c>
      <c r="D12624" s="90">
        <v>44765</v>
      </c>
      <c r="AC12624" s="89">
        <v>937.79154100000005</v>
      </c>
      <c r="AI12624" s="89">
        <v>1256.7324960000001</v>
      </c>
    </row>
    <row r="12625" spans="1:35" s="89" customFormat="1" x14ac:dyDescent="0.45">
      <c r="A12625" s="89" t="s">
        <v>92</v>
      </c>
      <c r="B12625" s="89" t="s">
        <v>93</v>
      </c>
      <c r="C12625" s="89" t="s">
        <v>47</v>
      </c>
      <c r="D12625" s="90">
        <v>44766</v>
      </c>
      <c r="AC12625" s="89">
        <v>937.79154100000005</v>
      </c>
      <c r="AI12625" s="89">
        <v>1256.7324960000001</v>
      </c>
    </row>
    <row r="12626" spans="1:35" s="89" customFormat="1" x14ac:dyDescent="0.45">
      <c r="A12626" s="89" t="s">
        <v>92</v>
      </c>
      <c r="B12626" s="89" t="s">
        <v>93</v>
      </c>
      <c r="C12626" s="89" t="s">
        <v>47</v>
      </c>
      <c r="D12626" s="90">
        <v>44767</v>
      </c>
      <c r="AC12626" s="89">
        <v>937.79154100000005</v>
      </c>
      <c r="AI12626" s="89">
        <v>1256.7324960000001</v>
      </c>
    </row>
    <row r="12627" spans="1:35" s="89" customFormat="1" x14ac:dyDescent="0.45">
      <c r="A12627" s="89" t="s">
        <v>92</v>
      </c>
      <c r="B12627" s="89" t="s">
        <v>93</v>
      </c>
      <c r="C12627" s="89" t="s">
        <v>47</v>
      </c>
      <c r="D12627" s="90">
        <v>44768</v>
      </c>
      <c r="AC12627" s="89">
        <v>937.79154100000005</v>
      </c>
      <c r="AI12627" s="89">
        <v>1256.7324960000001</v>
      </c>
    </row>
    <row r="12628" spans="1:35" s="89" customFormat="1" x14ac:dyDescent="0.45">
      <c r="A12628" s="89" t="s">
        <v>92</v>
      </c>
      <c r="B12628" s="89" t="s">
        <v>93</v>
      </c>
      <c r="C12628" s="89" t="s">
        <v>47</v>
      </c>
      <c r="D12628" s="90">
        <v>44769</v>
      </c>
      <c r="AC12628" s="89">
        <v>937.79154100000005</v>
      </c>
      <c r="AI12628" s="89">
        <v>1256.7324960000001</v>
      </c>
    </row>
    <row r="12629" spans="1:35" s="89" customFormat="1" x14ac:dyDescent="0.45">
      <c r="A12629" s="89" t="s">
        <v>92</v>
      </c>
      <c r="B12629" s="89" t="s">
        <v>93</v>
      </c>
      <c r="C12629" s="89" t="s">
        <v>47</v>
      </c>
      <c r="D12629" s="90">
        <v>44770</v>
      </c>
      <c r="AC12629" s="89">
        <v>937.79154100000005</v>
      </c>
      <c r="AI12629" s="89">
        <v>1256.7324960000001</v>
      </c>
    </row>
    <row r="12630" spans="1:35" s="89" customFormat="1" x14ac:dyDescent="0.45">
      <c r="A12630" s="89" t="s">
        <v>92</v>
      </c>
      <c r="B12630" s="89" t="s">
        <v>93</v>
      </c>
      <c r="C12630" s="89" t="s">
        <v>47</v>
      </c>
      <c r="D12630" s="90">
        <v>44771</v>
      </c>
      <c r="AC12630" s="89">
        <v>937.79154100000005</v>
      </c>
      <c r="AI12630" s="89">
        <v>1256.7324960000001</v>
      </c>
    </row>
    <row r="12631" spans="1:35" s="89" customFormat="1" x14ac:dyDescent="0.45">
      <c r="A12631" s="89" t="s">
        <v>92</v>
      </c>
      <c r="B12631" s="89" t="s">
        <v>93</v>
      </c>
      <c r="C12631" s="89" t="s">
        <v>47</v>
      </c>
      <c r="D12631" s="90">
        <v>44772</v>
      </c>
      <c r="AC12631" s="89">
        <v>937.79154100000005</v>
      </c>
      <c r="AI12631" s="89">
        <v>1256.7324960000001</v>
      </c>
    </row>
    <row r="12632" spans="1:35" s="89" customFormat="1" x14ac:dyDescent="0.45">
      <c r="A12632" s="89" t="s">
        <v>92</v>
      </c>
      <c r="B12632" s="89" t="s">
        <v>93</v>
      </c>
      <c r="C12632" s="89" t="s">
        <v>47</v>
      </c>
      <c r="D12632" s="90">
        <v>44773</v>
      </c>
      <c r="AC12632" s="89">
        <v>937.79154100000005</v>
      </c>
      <c r="AI12632" s="89">
        <v>1256.7324960000001</v>
      </c>
    </row>
    <row r="12633" spans="1:35" s="89" customFormat="1" x14ac:dyDescent="0.45">
      <c r="A12633" s="89" t="s">
        <v>92</v>
      </c>
      <c r="B12633" s="89" t="s">
        <v>93</v>
      </c>
      <c r="C12633" s="89" t="s">
        <v>47</v>
      </c>
      <c r="D12633" s="90">
        <v>44774</v>
      </c>
      <c r="AC12633" s="89">
        <v>937.79154100000005</v>
      </c>
      <c r="AI12633" s="89">
        <v>1256.7324960000001</v>
      </c>
    </row>
    <row r="12634" spans="1:35" s="89" customFormat="1" x14ac:dyDescent="0.45">
      <c r="A12634" s="89" t="s">
        <v>92</v>
      </c>
      <c r="B12634" s="89" t="s">
        <v>93</v>
      </c>
      <c r="C12634" s="89" t="s">
        <v>47</v>
      </c>
      <c r="D12634" s="90">
        <v>44775</v>
      </c>
      <c r="AC12634" s="89">
        <v>937.79154100000005</v>
      </c>
      <c r="AI12634" s="89">
        <v>1256.7324960000001</v>
      </c>
    </row>
    <row r="12635" spans="1:35" s="89" customFormat="1" x14ac:dyDescent="0.45">
      <c r="A12635" s="89" t="s">
        <v>92</v>
      </c>
      <c r="B12635" s="89" t="s">
        <v>93</v>
      </c>
      <c r="C12635" s="89" t="s">
        <v>47</v>
      </c>
      <c r="D12635" s="90">
        <v>44776</v>
      </c>
      <c r="AC12635" s="89">
        <v>937.79154100000005</v>
      </c>
      <c r="AI12635" s="89">
        <v>1256.7324960000001</v>
      </c>
    </row>
    <row r="12636" spans="1:35" s="89" customFormat="1" x14ac:dyDescent="0.45">
      <c r="A12636" s="89" t="s">
        <v>92</v>
      </c>
      <c r="B12636" s="89" t="s">
        <v>93</v>
      </c>
      <c r="C12636" s="89" t="s">
        <v>47</v>
      </c>
      <c r="D12636" s="90">
        <v>44777</v>
      </c>
      <c r="AC12636" s="89">
        <v>937.79154100000005</v>
      </c>
      <c r="AI12636" s="89">
        <v>1256.7324960000001</v>
      </c>
    </row>
    <row r="12637" spans="1:35" s="89" customFormat="1" x14ac:dyDescent="0.45">
      <c r="A12637" s="89" t="s">
        <v>92</v>
      </c>
      <c r="B12637" s="89" t="s">
        <v>93</v>
      </c>
      <c r="C12637" s="89" t="s">
        <v>47</v>
      </c>
      <c r="D12637" s="90">
        <v>44778</v>
      </c>
      <c r="AC12637" s="89">
        <v>937.79154100000005</v>
      </c>
      <c r="AI12637" s="89">
        <v>1256.7324960000001</v>
      </c>
    </row>
    <row r="12638" spans="1:35" s="89" customFormat="1" x14ac:dyDescent="0.45">
      <c r="A12638" s="89" t="s">
        <v>92</v>
      </c>
      <c r="B12638" s="89" t="s">
        <v>93</v>
      </c>
      <c r="C12638" s="89" t="s">
        <v>47</v>
      </c>
      <c r="D12638" s="90">
        <v>44779</v>
      </c>
      <c r="AC12638" s="89">
        <v>937.79154100000005</v>
      </c>
      <c r="AI12638" s="89">
        <v>1256.7324960000001</v>
      </c>
    </row>
    <row r="12639" spans="1:35" s="89" customFormat="1" x14ac:dyDescent="0.45">
      <c r="A12639" s="89" t="s">
        <v>92</v>
      </c>
      <c r="B12639" s="89" t="s">
        <v>93</v>
      </c>
      <c r="C12639" s="89" t="s">
        <v>47</v>
      </c>
      <c r="D12639" s="90">
        <v>44780</v>
      </c>
      <c r="AC12639" s="89">
        <v>937.79154100000005</v>
      </c>
      <c r="AI12639" s="89">
        <v>1256.7324960000001</v>
      </c>
    </row>
    <row r="12640" spans="1:35" s="89" customFormat="1" x14ac:dyDescent="0.45">
      <c r="A12640" s="89" t="s">
        <v>92</v>
      </c>
      <c r="B12640" s="89" t="s">
        <v>93</v>
      </c>
      <c r="C12640" s="89" t="s">
        <v>47</v>
      </c>
      <c r="D12640" s="90">
        <v>44781</v>
      </c>
      <c r="AC12640" s="89">
        <v>937.79154100000005</v>
      </c>
      <c r="AI12640" s="89">
        <v>1256.7324960000001</v>
      </c>
    </row>
    <row r="12641" spans="1:35" s="89" customFormat="1" x14ac:dyDescent="0.45">
      <c r="A12641" s="89" t="s">
        <v>92</v>
      </c>
      <c r="B12641" s="89" t="s">
        <v>93</v>
      </c>
      <c r="C12641" s="89" t="s">
        <v>47</v>
      </c>
      <c r="D12641" s="90">
        <v>44782</v>
      </c>
      <c r="AC12641" s="89">
        <v>937.79154100000005</v>
      </c>
      <c r="AI12641" s="89">
        <v>1256.7324960000001</v>
      </c>
    </row>
    <row r="12642" spans="1:35" s="89" customFormat="1" x14ac:dyDescent="0.45">
      <c r="A12642" s="89" t="s">
        <v>92</v>
      </c>
      <c r="B12642" s="89" t="s">
        <v>93</v>
      </c>
      <c r="C12642" s="89" t="s">
        <v>47</v>
      </c>
      <c r="D12642" s="90">
        <v>44783</v>
      </c>
      <c r="AC12642" s="89">
        <v>937.79154100000005</v>
      </c>
      <c r="AI12642" s="89">
        <v>1256.7324960000001</v>
      </c>
    </row>
    <row r="12643" spans="1:35" s="89" customFormat="1" x14ac:dyDescent="0.45">
      <c r="A12643" s="89" t="s">
        <v>92</v>
      </c>
      <c r="B12643" s="89" t="s">
        <v>93</v>
      </c>
      <c r="C12643" s="89" t="s">
        <v>47</v>
      </c>
      <c r="D12643" s="90">
        <v>44784</v>
      </c>
      <c r="AC12643" s="89">
        <v>937.79154100000005</v>
      </c>
      <c r="AI12643" s="89">
        <v>1256.7324960000001</v>
      </c>
    </row>
    <row r="12644" spans="1:35" s="89" customFormat="1" x14ac:dyDescent="0.45">
      <c r="A12644" s="89" t="s">
        <v>92</v>
      </c>
      <c r="B12644" s="89" t="s">
        <v>93</v>
      </c>
      <c r="C12644" s="89" t="s">
        <v>47</v>
      </c>
      <c r="D12644" s="90">
        <v>44785</v>
      </c>
      <c r="AC12644" s="89">
        <v>937.79154100000005</v>
      </c>
      <c r="AI12644" s="89">
        <v>1256.7324960000001</v>
      </c>
    </row>
    <row r="12645" spans="1:35" s="89" customFormat="1" x14ac:dyDescent="0.45">
      <c r="A12645" s="89" t="s">
        <v>92</v>
      </c>
      <c r="B12645" s="89" t="s">
        <v>93</v>
      </c>
      <c r="C12645" s="89" t="s">
        <v>47</v>
      </c>
      <c r="D12645" s="90">
        <v>44786</v>
      </c>
      <c r="AC12645" s="89">
        <v>937.79154100000005</v>
      </c>
      <c r="AI12645" s="89">
        <v>1256.7324960000001</v>
      </c>
    </row>
    <row r="12646" spans="1:35" s="89" customFormat="1" x14ac:dyDescent="0.45">
      <c r="A12646" s="89" t="s">
        <v>92</v>
      </c>
      <c r="B12646" s="89" t="s">
        <v>93</v>
      </c>
      <c r="C12646" s="89" t="s">
        <v>47</v>
      </c>
      <c r="D12646" s="90">
        <v>44787</v>
      </c>
      <c r="AC12646" s="89">
        <v>937.79154100000005</v>
      </c>
      <c r="AI12646" s="89">
        <v>1256.7324960000001</v>
      </c>
    </row>
    <row r="12647" spans="1:35" s="89" customFormat="1" x14ac:dyDescent="0.45">
      <c r="A12647" s="89" t="s">
        <v>92</v>
      </c>
      <c r="B12647" s="89" t="s">
        <v>93</v>
      </c>
      <c r="C12647" s="89" t="s">
        <v>47</v>
      </c>
      <c r="D12647" s="90">
        <v>44788</v>
      </c>
      <c r="AC12647" s="89">
        <v>937.79154100000005</v>
      </c>
      <c r="AI12647" s="89">
        <v>1256.7324960000001</v>
      </c>
    </row>
    <row r="12648" spans="1:35" s="89" customFormat="1" x14ac:dyDescent="0.45">
      <c r="A12648" s="89" t="s">
        <v>92</v>
      </c>
      <c r="B12648" s="89" t="s">
        <v>93</v>
      </c>
      <c r="C12648" s="89" t="s">
        <v>47</v>
      </c>
      <c r="D12648" s="90">
        <v>44789</v>
      </c>
      <c r="AC12648" s="89">
        <v>937.79154100000005</v>
      </c>
      <c r="AI12648" s="89">
        <v>1256.7324960000001</v>
      </c>
    </row>
    <row r="12649" spans="1:35" s="89" customFormat="1" x14ac:dyDescent="0.45">
      <c r="A12649" s="89" t="s">
        <v>92</v>
      </c>
      <c r="B12649" s="89" t="s">
        <v>93</v>
      </c>
      <c r="C12649" s="89" t="s">
        <v>47</v>
      </c>
      <c r="D12649" s="90">
        <v>44790</v>
      </c>
      <c r="AC12649" s="89">
        <v>937.79154100000005</v>
      </c>
      <c r="AI12649" s="89">
        <v>1256.7324960000001</v>
      </c>
    </row>
    <row r="12650" spans="1:35" s="89" customFormat="1" x14ac:dyDescent="0.45">
      <c r="A12650" s="89" t="s">
        <v>92</v>
      </c>
      <c r="B12650" s="89" t="s">
        <v>93</v>
      </c>
      <c r="C12650" s="89" t="s">
        <v>47</v>
      </c>
      <c r="D12650" s="90">
        <v>44791</v>
      </c>
      <c r="AC12650" s="89">
        <v>937.79154100000005</v>
      </c>
      <c r="AI12650" s="89">
        <v>1256.7324960000001</v>
      </c>
    </row>
    <row r="12651" spans="1:35" s="89" customFormat="1" x14ac:dyDescent="0.45">
      <c r="A12651" s="89" t="s">
        <v>92</v>
      </c>
      <c r="B12651" s="89" t="s">
        <v>93</v>
      </c>
      <c r="C12651" s="89" t="s">
        <v>47</v>
      </c>
      <c r="D12651" s="90">
        <v>44792</v>
      </c>
      <c r="AC12651" s="89">
        <v>937.79154100000005</v>
      </c>
      <c r="AI12651" s="89">
        <v>1256.7324960000001</v>
      </c>
    </row>
    <row r="12652" spans="1:35" s="89" customFormat="1" x14ac:dyDescent="0.45">
      <c r="A12652" s="89" t="s">
        <v>92</v>
      </c>
      <c r="B12652" s="89" t="s">
        <v>93</v>
      </c>
      <c r="C12652" s="89" t="s">
        <v>47</v>
      </c>
      <c r="D12652" s="90">
        <v>44793</v>
      </c>
      <c r="AC12652" s="89">
        <v>937.79154100000005</v>
      </c>
      <c r="AI12652" s="89">
        <v>1256.7324960000001</v>
      </c>
    </row>
    <row r="12653" spans="1:35" s="89" customFormat="1" x14ac:dyDescent="0.45">
      <c r="A12653" s="89" t="s">
        <v>92</v>
      </c>
      <c r="B12653" s="89" t="s">
        <v>93</v>
      </c>
      <c r="C12653" s="89" t="s">
        <v>47</v>
      </c>
      <c r="D12653" s="90">
        <v>44794</v>
      </c>
      <c r="AC12653" s="89">
        <v>937.79154100000005</v>
      </c>
      <c r="AI12653" s="89">
        <v>1256.7324960000001</v>
      </c>
    </row>
    <row r="12654" spans="1:35" s="89" customFormat="1" x14ac:dyDescent="0.45">
      <c r="A12654" s="89" t="s">
        <v>92</v>
      </c>
      <c r="B12654" s="89" t="s">
        <v>93</v>
      </c>
      <c r="C12654" s="89" t="s">
        <v>47</v>
      </c>
      <c r="D12654" s="90">
        <v>44795</v>
      </c>
      <c r="AC12654" s="89">
        <v>937.79154100000005</v>
      </c>
      <c r="AI12654" s="89">
        <v>1256.7324960000001</v>
      </c>
    </row>
    <row r="12655" spans="1:35" s="89" customFormat="1" x14ac:dyDescent="0.45">
      <c r="A12655" s="89" t="s">
        <v>92</v>
      </c>
      <c r="B12655" s="89" t="s">
        <v>93</v>
      </c>
      <c r="C12655" s="89" t="s">
        <v>47</v>
      </c>
      <c r="D12655" s="90">
        <v>44796</v>
      </c>
      <c r="AC12655" s="89">
        <v>937.79154100000005</v>
      </c>
      <c r="AI12655" s="89">
        <v>1256.7324960000001</v>
      </c>
    </row>
    <row r="12656" spans="1:35" s="89" customFormat="1" x14ac:dyDescent="0.45">
      <c r="A12656" s="89" t="s">
        <v>92</v>
      </c>
      <c r="B12656" s="89" t="s">
        <v>93</v>
      </c>
      <c r="C12656" s="89" t="s">
        <v>47</v>
      </c>
      <c r="D12656" s="90">
        <v>44797</v>
      </c>
      <c r="AC12656" s="89">
        <v>937.79154100000005</v>
      </c>
      <c r="AI12656" s="89">
        <v>1256.7324960000001</v>
      </c>
    </row>
    <row r="12657" spans="1:35" s="89" customFormat="1" x14ac:dyDescent="0.45">
      <c r="A12657" s="89" t="s">
        <v>92</v>
      </c>
      <c r="B12657" s="89" t="s">
        <v>93</v>
      </c>
      <c r="C12657" s="89" t="s">
        <v>47</v>
      </c>
      <c r="D12657" s="90">
        <v>44798</v>
      </c>
      <c r="AC12657" s="89">
        <v>937.79154100000005</v>
      </c>
      <c r="AI12657" s="89">
        <v>1256.7324960000001</v>
      </c>
    </row>
    <row r="12658" spans="1:35" s="89" customFormat="1" x14ac:dyDescent="0.45">
      <c r="A12658" s="89" t="s">
        <v>92</v>
      </c>
      <c r="B12658" s="89" t="s">
        <v>93</v>
      </c>
      <c r="C12658" s="89" t="s">
        <v>47</v>
      </c>
      <c r="D12658" s="90">
        <v>44799</v>
      </c>
      <c r="AC12658" s="89">
        <v>937.79154100000005</v>
      </c>
      <c r="AI12658" s="89">
        <v>1256.7324960000001</v>
      </c>
    </row>
    <row r="12659" spans="1:35" s="89" customFormat="1" x14ac:dyDescent="0.45">
      <c r="A12659" s="89" t="s">
        <v>92</v>
      </c>
      <c r="B12659" s="89" t="s">
        <v>93</v>
      </c>
      <c r="C12659" s="89" t="s">
        <v>47</v>
      </c>
      <c r="D12659" s="90">
        <v>44800</v>
      </c>
      <c r="AC12659" s="89">
        <v>937.79154100000005</v>
      </c>
      <c r="AI12659" s="89">
        <v>1256.7324960000001</v>
      </c>
    </row>
    <row r="12660" spans="1:35" s="89" customFormat="1" x14ac:dyDescent="0.45">
      <c r="A12660" s="89" t="s">
        <v>92</v>
      </c>
      <c r="B12660" s="89" t="s">
        <v>93</v>
      </c>
      <c r="C12660" s="89" t="s">
        <v>47</v>
      </c>
      <c r="D12660" s="90">
        <v>44801</v>
      </c>
      <c r="AC12660" s="89">
        <v>937.79154100000005</v>
      </c>
      <c r="AI12660" s="89">
        <v>1256.7324960000001</v>
      </c>
    </row>
    <row r="12661" spans="1:35" s="89" customFormat="1" x14ac:dyDescent="0.45">
      <c r="A12661" s="89" t="s">
        <v>92</v>
      </c>
      <c r="B12661" s="89" t="s">
        <v>93</v>
      </c>
      <c r="C12661" s="89" t="s">
        <v>47</v>
      </c>
      <c r="D12661" s="90">
        <v>44802</v>
      </c>
      <c r="AC12661" s="89">
        <v>937.79154100000005</v>
      </c>
      <c r="AI12661" s="89">
        <v>1256.7324960000001</v>
      </c>
    </row>
    <row r="12662" spans="1:35" s="89" customFormat="1" x14ac:dyDescent="0.45">
      <c r="A12662" s="89" t="s">
        <v>92</v>
      </c>
      <c r="B12662" s="89" t="s">
        <v>93</v>
      </c>
      <c r="C12662" s="89" t="s">
        <v>47</v>
      </c>
      <c r="D12662" s="90">
        <v>44803</v>
      </c>
      <c r="AC12662" s="89">
        <v>937.79154100000005</v>
      </c>
      <c r="AI12662" s="89">
        <v>1256.7324960000001</v>
      </c>
    </row>
    <row r="12663" spans="1:35" s="89" customFormat="1" x14ac:dyDescent="0.45">
      <c r="A12663" s="89" t="s">
        <v>92</v>
      </c>
      <c r="B12663" s="89" t="s">
        <v>93</v>
      </c>
      <c r="C12663" s="89" t="s">
        <v>47</v>
      </c>
      <c r="D12663" s="90">
        <v>44804</v>
      </c>
      <c r="AC12663" s="89">
        <v>937.79154100000005</v>
      </c>
      <c r="AI12663" s="89">
        <v>1256.7324960000001</v>
      </c>
    </row>
    <row r="12664" spans="1:35" s="89" customFormat="1" x14ac:dyDescent="0.45">
      <c r="A12664" s="89" t="s">
        <v>92</v>
      </c>
      <c r="B12664" s="89" t="s">
        <v>93</v>
      </c>
      <c r="C12664" s="89" t="s">
        <v>47</v>
      </c>
      <c r="D12664" s="90">
        <v>44805</v>
      </c>
      <c r="AC12664" s="89">
        <v>937.79154100000005</v>
      </c>
      <c r="AI12664" s="89">
        <v>1256.7324960000001</v>
      </c>
    </row>
    <row r="12665" spans="1:35" s="89" customFormat="1" x14ac:dyDescent="0.45">
      <c r="A12665" s="89" t="s">
        <v>92</v>
      </c>
      <c r="B12665" s="89" t="s">
        <v>93</v>
      </c>
      <c r="C12665" s="89" t="s">
        <v>47</v>
      </c>
      <c r="D12665" s="90">
        <v>44806</v>
      </c>
      <c r="AC12665" s="89">
        <v>937.79154100000005</v>
      </c>
      <c r="AI12665" s="89">
        <v>1256.7324960000001</v>
      </c>
    </row>
    <row r="12666" spans="1:35" s="89" customFormat="1" x14ac:dyDescent="0.45">
      <c r="A12666" s="89" t="s">
        <v>92</v>
      </c>
      <c r="B12666" s="89" t="s">
        <v>93</v>
      </c>
      <c r="C12666" s="89" t="s">
        <v>47</v>
      </c>
      <c r="D12666" s="90">
        <v>44807</v>
      </c>
      <c r="AC12666" s="89">
        <v>937.79154100000005</v>
      </c>
      <c r="AI12666" s="89">
        <v>1256.7324960000001</v>
      </c>
    </row>
    <row r="12667" spans="1:35" s="89" customFormat="1" x14ac:dyDescent="0.45">
      <c r="A12667" s="89" t="s">
        <v>92</v>
      </c>
      <c r="B12667" s="89" t="s">
        <v>93</v>
      </c>
      <c r="C12667" s="89" t="s">
        <v>47</v>
      </c>
      <c r="D12667" s="90">
        <v>44808</v>
      </c>
      <c r="AC12667" s="89">
        <v>937.79154100000005</v>
      </c>
      <c r="AI12667" s="89">
        <v>1256.7324960000001</v>
      </c>
    </row>
    <row r="12668" spans="1:35" s="89" customFormat="1" x14ac:dyDescent="0.45">
      <c r="A12668" s="89" t="s">
        <v>92</v>
      </c>
      <c r="B12668" s="89" t="s">
        <v>93</v>
      </c>
      <c r="C12668" s="89" t="s">
        <v>47</v>
      </c>
      <c r="D12668" s="90">
        <v>44809</v>
      </c>
      <c r="AC12668" s="89">
        <v>937.79154100000005</v>
      </c>
      <c r="AI12668" s="89">
        <v>1256.7324960000001</v>
      </c>
    </row>
    <row r="12669" spans="1:35" s="89" customFormat="1" x14ac:dyDescent="0.45">
      <c r="A12669" s="89" t="s">
        <v>92</v>
      </c>
      <c r="B12669" s="89" t="s">
        <v>93</v>
      </c>
      <c r="C12669" s="89" t="s">
        <v>47</v>
      </c>
      <c r="D12669" s="90">
        <v>44810</v>
      </c>
      <c r="AC12669" s="89">
        <v>937.79154100000005</v>
      </c>
      <c r="AI12669" s="89">
        <v>1256.7324960000001</v>
      </c>
    </row>
    <row r="12670" spans="1:35" s="89" customFormat="1" x14ac:dyDescent="0.45">
      <c r="A12670" s="89" t="s">
        <v>92</v>
      </c>
      <c r="B12670" s="89" t="s">
        <v>93</v>
      </c>
      <c r="C12670" s="89" t="s">
        <v>47</v>
      </c>
      <c r="D12670" s="90">
        <v>44811</v>
      </c>
      <c r="AC12670" s="89">
        <v>937.79154100000005</v>
      </c>
      <c r="AI12670" s="89">
        <v>1256.7324960000001</v>
      </c>
    </row>
    <row r="12671" spans="1:35" s="89" customFormat="1" x14ac:dyDescent="0.45">
      <c r="A12671" s="89" t="s">
        <v>92</v>
      </c>
      <c r="B12671" s="89" t="s">
        <v>93</v>
      </c>
      <c r="C12671" s="89" t="s">
        <v>47</v>
      </c>
      <c r="D12671" s="90">
        <v>44812</v>
      </c>
      <c r="AC12671" s="89">
        <v>937.79154100000005</v>
      </c>
      <c r="AI12671" s="89">
        <v>1256.7324960000001</v>
      </c>
    </row>
    <row r="12672" spans="1:35" s="89" customFormat="1" x14ac:dyDescent="0.45">
      <c r="A12672" s="89" t="s">
        <v>92</v>
      </c>
      <c r="B12672" s="89" t="s">
        <v>93</v>
      </c>
      <c r="C12672" s="89" t="s">
        <v>47</v>
      </c>
      <c r="D12672" s="90">
        <v>44813</v>
      </c>
      <c r="AC12672" s="89">
        <v>937.79154100000005</v>
      </c>
      <c r="AI12672" s="89">
        <v>1256.7324960000001</v>
      </c>
    </row>
    <row r="12673" spans="1:35" s="89" customFormat="1" x14ac:dyDescent="0.45">
      <c r="A12673" s="89" t="s">
        <v>92</v>
      </c>
      <c r="B12673" s="89" t="s">
        <v>93</v>
      </c>
      <c r="C12673" s="89" t="s">
        <v>47</v>
      </c>
      <c r="D12673" s="90">
        <v>44814</v>
      </c>
      <c r="AC12673" s="89">
        <v>937.79154100000005</v>
      </c>
      <c r="AI12673" s="89">
        <v>1256.7324960000001</v>
      </c>
    </row>
    <row r="12674" spans="1:35" s="89" customFormat="1" x14ac:dyDescent="0.45">
      <c r="A12674" s="89" t="s">
        <v>92</v>
      </c>
      <c r="B12674" s="89" t="s">
        <v>93</v>
      </c>
      <c r="C12674" s="89" t="s">
        <v>47</v>
      </c>
      <c r="D12674" s="90">
        <v>44815</v>
      </c>
      <c r="AC12674" s="89">
        <v>937.79154100000005</v>
      </c>
      <c r="AI12674" s="89">
        <v>1256.7324960000001</v>
      </c>
    </row>
    <row r="12675" spans="1:35" s="89" customFormat="1" x14ac:dyDescent="0.45">
      <c r="A12675" s="89" t="s">
        <v>92</v>
      </c>
      <c r="B12675" s="89" t="s">
        <v>93</v>
      </c>
      <c r="C12675" s="89" t="s">
        <v>47</v>
      </c>
      <c r="D12675" s="90">
        <v>44816</v>
      </c>
      <c r="AC12675" s="89">
        <v>937.79154100000005</v>
      </c>
      <c r="AI12675" s="89">
        <v>1256.7324960000001</v>
      </c>
    </row>
    <row r="12676" spans="1:35" s="89" customFormat="1" x14ac:dyDescent="0.45">
      <c r="A12676" s="89" t="s">
        <v>92</v>
      </c>
      <c r="B12676" s="89" t="s">
        <v>93</v>
      </c>
      <c r="C12676" s="89" t="s">
        <v>47</v>
      </c>
      <c r="D12676" s="90">
        <v>44817</v>
      </c>
      <c r="AC12676" s="89">
        <v>937.79154100000005</v>
      </c>
      <c r="AI12676" s="89">
        <v>1256.7324960000001</v>
      </c>
    </row>
    <row r="12677" spans="1:35" s="89" customFormat="1" x14ac:dyDescent="0.45">
      <c r="A12677" s="89" t="s">
        <v>92</v>
      </c>
      <c r="B12677" s="89" t="s">
        <v>93</v>
      </c>
      <c r="C12677" s="89" t="s">
        <v>47</v>
      </c>
      <c r="D12677" s="90">
        <v>44818</v>
      </c>
      <c r="AC12677" s="89">
        <v>937.79154100000005</v>
      </c>
      <c r="AI12677" s="89">
        <v>1256.7324960000001</v>
      </c>
    </row>
    <row r="12678" spans="1:35" s="89" customFormat="1" x14ac:dyDescent="0.45">
      <c r="A12678" s="89" t="s">
        <v>92</v>
      </c>
      <c r="B12678" s="89" t="s">
        <v>93</v>
      </c>
      <c r="C12678" s="89" t="s">
        <v>47</v>
      </c>
      <c r="D12678" s="90">
        <v>44819</v>
      </c>
      <c r="AC12678" s="89">
        <v>937.79154100000005</v>
      </c>
      <c r="AI12678" s="89">
        <v>1256.7324960000001</v>
      </c>
    </row>
    <row r="12679" spans="1:35" s="89" customFormat="1" x14ac:dyDescent="0.45">
      <c r="A12679" s="89" t="s">
        <v>92</v>
      </c>
      <c r="B12679" s="89" t="s">
        <v>93</v>
      </c>
      <c r="C12679" s="89" t="s">
        <v>47</v>
      </c>
      <c r="D12679" s="90">
        <v>44820</v>
      </c>
      <c r="AC12679" s="89">
        <v>937.79154100000005</v>
      </c>
      <c r="AI12679" s="89">
        <v>1256.7324960000001</v>
      </c>
    </row>
    <row r="12680" spans="1:35" s="89" customFormat="1" x14ac:dyDescent="0.45">
      <c r="A12680" s="89" t="s">
        <v>92</v>
      </c>
      <c r="B12680" s="89" t="s">
        <v>93</v>
      </c>
      <c r="C12680" s="89" t="s">
        <v>47</v>
      </c>
      <c r="D12680" s="90">
        <v>44821</v>
      </c>
      <c r="AC12680" s="89">
        <v>937.79154100000005</v>
      </c>
      <c r="AI12680" s="89">
        <v>1256.7324960000001</v>
      </c>
    </row>
    <row r="12681" spans="1:35" s="89" customFormat="1" x14ac:dyDescent="0.45">
      <c r="A12681" s="89" t="s">
        <v>92</v>
      </c>
      <c r="B12681" s="89" t="s">
        <v>93</v>
      </c>
      <c r="C12681" s="89" t="s">
        <v>47</v>
      </c>
      <c r="D12681" s="90">
        <v>44822</v>
      </c>
      <c r="AC12681" s="89">
        <v>937.79154100000005</v>
      </c>
      <c r="AI12681" s="89">
        <v>1256.7324960000001</v>
      </c>
    </row>
    <row r="12682" spans="1:35" s="89" customFormat="1" x14ac:dyDescent="0.45">
      <c r="A12682" s="89" t="s">
        <v>92</v>
      </c>
      <c r="B12682" s="89" t="s">
        <v>93</v>
      </c>
      <c r="C12682" s="89" t="s">
        <v>47</v>
      </c>
      <c r="D12682" s="90">
        <v>44823</v>
      </c>
      <c r="AC12682" s="89">
        <v>937.79154100000005</v>
      </c>
      <c r="AI12682" s="89">
        <v>1256.7324960000001</v>
      </c>
    </row>
    <row r="12683" spans="1:35" s="89" customFormat="1" x14ac:dyDescent="0.45">
      <c r="A12683" s="89" t="s">
        <v>92</v>
      </c>
      <c r="B12683" s="89" t="s">
        <v>93</v>
      </c>
      <c r="C12683" s="89" t="s">
        <v>47</v>
      </c>
      <c r="D12683" s="90">
        <v>44824</v>
      </c>
      <c r="AC12683" s="89">
        <v>937.79154100000005</v>
      </c>
      <c r="AI12683" s="89">
        <v>1256.7324960000001</v>
      </c>
    </row>
    <row r="12684" spans="1:35" s="89" customFormat="1" x14ac:dyDescent="0.45">
      <c r="A12684" s="89" t="s">
        <v>92</v>
      </c>
      <c r="B12684" s="89" t="s">
        <v>93</v>
      </c>
      <c r="C12684" s="89" t="s">
        <v>47</v>
      </c>
      <c r="D12684" s="90">
        <v>44825</v>
      </c>
      <c r="AC12684" s="89">
        <v>937.79154100000005</v>
      </c>
      <c r="AI12684" s="89">
        <v>1256.7324960000001</v>
      </c>
    </row>
    <row r="12685" spans="1:35" s="89" customFormat="1" x14ac:dyDescent="0.45">
      <c r="A12685" s="89" t="s">
        <v>92</v>
      </c>
      <c r="B12685" s="89" t="s">
        <v>93</v>
      </c>
      <c r="C12685" s="89" t="s">
        <v>47</v>
      </c>
      <c r="D12685" s="90">
        <v>44826</v>
      </c>
      <c r="AC12685" s="89">
        <v>937.79154100000005</v>
      </c>
      <c r="AI12685" s="89">
        <v>1256.7324960000001</v>
      </c>
    </row>
    <row r="12686" spans="1:35" s="89" customFormat="1" x14ac:dyDescent="0.45">
      <c r="A12686" s="89" t="s">
        <v>92</v>
      </c>
      <c r="B12686" s="89" t="s">
        <v>93</v>
      </c>
      <c r="C12686" s="89" t="s">
        <v>47</v>
      </c>
      <c r="D12686" s="90">
        <v>44827</v>
      </c>
      <c r="AC12686" s="89">
        <v>937.79154100000005</v>
      </c>
      <c r="AI12686" s="89">
        <v>1256.7324960000001</v>
      </c>
    </row>
    <row r="12687" spans="1:35" s="89" customFormat="1" x14ac:dyDescent="0.45">
      <c r="A12687" s="89" t="s">
        <v>92</v>
      </c>
      <c r="B12687" s="89" t="s">
        <v>93</v>
      </c>
      <c r="C12687" s="89" t="s">
        <v>47</v>
      </c>
      <c r="D12687" s="90">
        <v>44828</v>
      </c>
      <c r="AC12687" s="89">
        <v>937.79154100000005</v>
      </c>
      <c r="AI12687" s="89">
        <v>1256.7324960000001</v>
      </c>
    </row>
    <row r="12688" spans="1:35" s="89" customFormat="1" x14ac:dyDescent="0.45">
      <c r="A12688" s="89" t="s">
        <v>92</v>
      </c>
      <c r="B12688" s="89" t="s">
        <v>93</v>
      </c>
      <c r="C12688" s="89" t="s">
        <v>47</v>
      </c>
      <c r="D12688" s="90">
        <v>44829</v>
      </c>
      <c r="AC12688" s="89">
        <v>937.79154100000005</v>
      </c>
      <c r="AI12688" s="89">
        <v>1256.7324960000001</v>
      </c>
    </row>
    <row r="12689" spans="1:35" s="89" customFormat="1" x14ac:dyDescent="0.45">
      <c r="A12689" s="89" t="s">
        <v>92</v>
      </c>
      <c r="B12689" s="89" t="s">
        <v>93</v>
      </c>
      <c r="C12689" s="89" t="s">
        <v>47</v>
      </c>
      <c r="D12689" s="90">
        <v>44830</v>
      </c>
      <c r="AC12689" s="89">
        <v>937.79154100000005</v>
      </c>
      <c r="AI12689" s="89">
        <v>1256.7324960000001</v>
      </c>
    </row>
    <row r="12690" spans="1:35" s="89" customFormat="1" x14ac:dyDescent="0.45">
      <c r="A12690" s="89" t="s">
        <v>92</v>
      </c>
      <c r="B12690" s="89" t="s">
        <v>93</v>
      </c>
      <c r="C12690" s="89" t="s">
        <v>47</v>
      </c>
      <c r="D12690" s="90">
        <v>44831</v>
      </c>
      <c r="AC12690" s="89">
        <v>937.79154100000005</v>
      </c>
      <c r="AI12690" s="89">
        <v>1256.7324960000001</v>
      </c>
    </row>
    <row r="12691" spans="1:35" s="89" customFormat="1" x14ac:dyDescent="0.45">
      <c r="A12691" s="89" t="s">
        <v>92</v>
      </c>
      <c r="B12691" s="89" t="s">
        <v>93</v>
      </c>
      <c r="C12691" s="89" t="s">
        <v>47</v>
      </c>
      <c r="D12691" s="90">
        <v>44832</v>
      </c>
      <c r="AC12691" s="89">
        <v>937.79154100000005</v>
      </c>
      <c r="AI12691" s="89">
        <v>1256.7324960000001</v>
      </c>
    </row>
    <row r="12692" spans="1:35" s="89" customFormat="1" x14ac:dyDescent="0.45">
      <c r="A12692" s="89" t="s">
        <v>92</v>
      </c>
      <c r="B12692" s="89" t="s">
        <v>93</v>
      </c>
      <c r="C12692" s="89" t="s">
        <v>47</v>
      </c>
      <c r="D12692" s="90">
        <v>44833</v>
      </c>
      <c r="AC12692" s="89">
        <v>937.79154100000005</v>
      </c>
      <c r="AI12692" s="89">
        <v>1256.7324960000001</v>
      </c>
    </row>
    <row r="12693" spans="1:35" s="89" customFormat="1" x14ac:dyDescent="0.45">
      <c r="A12693" s="89" t="s">
        <v>92</v>
      </c>
      <c r="B12693" s="89" t="s">
        <v>93</v>
      </c>
      <c r="C12693" s="89" t="s">
        <v>47</v>
      </c>
      <c r="D12693" s="90">
        <v>44834</v>
      </c>
      <c r="AC12693" s="89">
        <v>937.79154100000005</v>
      </c>
      <c r="AI12693" s="89">
        <v>1256.7324960000001</v>
      </c>
    </row>
    <row r="12694" spans="1:35" s="89" customFormat="1" x14ac:dyDescent="0.45">
      <c r="A12694" s="89" t="s">
        <v>92</v>
      </c>
      <c r="B12694" s="89" t="s">
        <v>93</v>
      </c>
      <c r="C12694" s="89" t="s">
        <v>47</v>
      </c>
      <c r="D12694" s="90">
        <v>44835</v>
      </c>
      <c r="AC12694" s="89">
        <v>874.95491600000003</v>
      </c>
      <c r="AI12694" s="89">
        <v>1256.7324960000001</v>
      </c>
    </row>
    <row r="12695" spans="1:35" s="89" customFormat="1" x14ac:dyDescent="0.45">
      <c r="A12695" s="89" t="s">
        <v>92</v>
      </c>
      <c r="B12695" s="89" t="s">
        <v>93</v>
      </c>
      <c r="C12695" s="89" t="s">
        <v>47</v>
      </c>
      <c r="D12695" s="90">
        <v>44836</v>
      </c>
      <c r="AC12695" s="89">
        <v>874.95491600000003</v>
      </c>
      <c r="AI12695" s="89">
        <v>1256.7324960000001</v>
      </c>
    </row>
    <row r="12696" spans="1:35" s="89" customFormat="1" x14ac:dyDescent="0.45">
      <c r="A12696" s="89" t="s">
        <v>92</v>
      </c>
      <c r="B12696" s="89" t="s">
        <v>93</v>
      </c>
      <c r="C12696" s="89" t="s">
        <v>47</v>
      </c>
      <c r="D12696" s="90">
        <v>44837</v>
      </c>
      <c r="AC12696" s="89">
        <v>874.95491600000003</v>
      </c>
      <c r="AI12696" s="89">
        <v>1256.7324960000001</v>
      </c>
    </row>
    <row r="12697" spans="1:35" s="89" customFormat="1" x14ac:dyDescent="0.45">
      <c r="A12697" s="89" t="s">
        <v>92</v>
      </c>
      <c r="B12697" s="89" t="s">
        <v>93</v>
      </c>
      <c r="C12697" s="89" t="s">
        <v>47</v>
      </c>
      <c r="D12697" s="90">
        <v>44838</v>
      </c>
      <c r="AC12697" s="89">
        <v>874.95491600000003</v>
      </c>
      <c r="AI12697" s="89">
        <v>1256.7324960000001</v>
      </c>
    </row>
    <row r="12698" spans="1:35" s="89" customFormat="1" x14ac:dyDescent="0.45">
      <c r="A12698" s="89" t="s">
        <v>92</v>
      </c>
      <c r="B12698" s="89" t="s">
        <v>93</v>
      </c>
      <c r="C12698" s="89" t="s">
        <v>47</v>
      </c>
      <c r="D12698" s="90">
        <v>44839</v>
      </c>
      <c r="AC12698" s="89">
        <v>874.95491600000003</v>
      </c>
      <c r="AI12698" s="89">
        <v>1256.7324960000001</v>
      </c>
    </row>
    <row r="12699" spans="1:35" s="89" customFormat="1" x14ac:dyDescent="0.45">
      <c r="A12699" s="89" t="s">
        <v>92</v>
      </c>
      <c r="B12699" s="89" t="s">
        <v>93</v>
      </c>
      <c r="C12699" s="89" t="s">
        <v>47</v>
      </c>
      <c r="D12699" s="90">
        <v>44840</v>
      </c>
      <c r="AC12699" s="89">
        <v>874.95491600000003</v>
      </c>
      <c r="AI12699" s="89">
        <v>1256.7324960000001</v>
      </c>
    </row>
    <row r="12700" spans="1:35" s="89" customFormat="1" x14ac:dyDescent="0.45">
      <c r="A12700" s="89" t="s">
        <v>92</v>
      </c>
      <c r="B12700" s="89" t="s">
        <v>93</v>
      </c>
      <c r="C12700" s="89" t="s">
        <v>47</v>
      </c>
      <c r="D12700" s="90">
        <v>44841</v>
      </c>
      <c r="AC12700" s="89">
        <v>874.95491600000003</v>
      </c>
      <c r="AI12700" s="89">
        <v>1256.7324960000001</v>
      </c>
    </row>
    <row r="12701" spans="1:35" s="89" customFormat="1" x14ac:dyDescent="0.45">
      <c r="A12701" s="89" t="s">
        <v>92</v>
      </c>
      <c r="B12701" s="89" t="s">
        <v>93</v>
      </c>
      <c r="C12701" s="89" t="s">
        <v>47</v>
      </c>
      <c r="D12701" s="90">
        <v>44842</v>
      </c>
      <c r="AC12701" s="89">
        <v>874.95491600000003</v>
      </c>
      <c r="AI12701" s="89">
        <v>1256.7324960000001</v>
      </c>
    </row>
    <row r="12702" spans="1:35" s="89" customFormat="1" x14ac:dyDescent="0.45">
      <c r="A12702" s="89" t="s">
        <v>92</v>
      </c>
      <c r="B12702" s="89" t="s">
        <v>93</v>
      </c>
      <c r="C12702" s="89" t="s">
        <v>47</v>
      </c>
      <c r="D12702" s="90">
        <v>44843</v>
      </c>
      <c r="AC12702" s="89">
        <v>874.95491600000003</v>
      </c>
      <c r="AI12702" s="89">
        <v>1256.7324960000001</v>
      </c>
    </row>
    <row r="12703" spans="1:35" s="89" customFormat="1" x14ac:dyDescent="0.45">
      <c r="A12703" s="89" t="s">
        <v>92</v>
      </c>
      <c r="B12703" s="89" t="s">
        <v>93</v>
      </c>
      <c r="C12703" s="89" t="s">
        <v>47</v>
      </c>
      <c r="D12703" s="90">
        <v>44844</v>
      </c>
      <c r="AC12703" s="89">
        <v>874.95491600000003</v>
      </c>
      <c r="AI12703" s="89">
        <v>1256.7324960000001</v>
      </c>
    </row>
    <row r="12704" spans="1:35" s="89" customFormat="1" x14ac:dyDescent="0.45">
      <c r="A12704" s="89" t="s">
        <v>92</v>
      </c>
      <c r="B12704" s="89" t="s">
        <v>93</v>
      </c>
      <c r="C12704" s="89" t="s">
        <v>47</v>
      </c>
      <c r="D12704" s="90">
        <v>44845</v>
      </c>
      <c r="AC12704" s="89">
        <v>874.95491600000003</v>
      </c>
      <c r="AI12704" s="89">
        <v>1256.7324960000001</v>
      </c>
    </row>
    <row r="12705" spans="1:35" s="89" customFormat="1" x14ac:dyDescent="0.45">
      <c r="A12705" s="89" t="s">
        <v>92</v>
      </c>
      <c r="B12705" s="89" t="s">
        <v>93</v>
      </c>
      <c r="C12705" s="89" t="s">
        <v>47</v>
      </c>
      <c r="D12705" s="90">
        <v>44846</v>
      </c>
      <c r="AC12705" s="89">
        <v>874.95491600000003</v>
      </c>
      <c r="AI12705" s="89">
        <v>1256.7324960000001</v>
      </c>
    </row>
    <row r="12706" spans="1:35" s="89" customFormat="1" x14ac:dyDescent="0.45">
      <c r="A12706" s="89" t="s">
        <v>92</v>
      </c>
      <c r="B12706" s="89" t="s">
        <v>93</v>
      </c>
      <c r="C12706" s="89" t="s">
        <v>47</v>
      </c>
      <c r="D12706" s="90">
        <v>44847</v>
      </c>
      <c r="AC12706" s="89">
        <v>874.95491600000003</v>
      </c>
      <c r="AI12706" s="89">
        <v>1256.7324960000001</v>
      </c>
    </row>
    <row r="12707" spans="1:35" s="89" customFormat="1" x14ac:dyDescent="0.45">
      <c r="A12707" s="89" t="s">
        <v>92</v>
      </c>
      <c r="B12707" s="89" t="s">
        <v>93</v>
      </c>
      <c r="C12707" s="89" t="s">
        <v>47</v>
      </c>
      <c r="D12707" s="90">
        <v>44848</v>
      </c>
      <c r="AC12707" s="89">
        <v>874.95491600000003</v>
      </c>
      <c r="AI12707" s="89">
        <v>1256.7324960000001</v>
      </c>
    </row>
    <row r="12708" spans="1:35" s="89" customFormat="1" x14ac:dyDescent="0.45">
      <c r="A12708" s="89" t="s">
        <v>92</v>
      </c>
      <c r="B12708" s="89" t="s">
        <v>93</v>
      </c>
      <c r="C12708" s="89" t="s">
        <v>47</v>
      </c>
      <c r="D12708" s="90">
        <v>44849</v>
      </c>
      <c r="AC12708" s="89">
        <v>874.95491600000003</v>
      </c>
      <c r="AI12708" s="89">
        <v>1256.7324960000001</v>
      </c>
    </row>
    <row r="12709" spans="1:35" s="89" customFormat="1" x14ac:dyDescent="0.45">
      <c r="A12709" s="89" t="s">
        <v>92</v>
      </c>
      <c r="B12709" s="89" t="s">
        <v>93</v>
      </c>
      <c r="C12709" s="89" t="s">
        <v>47</v>
      </c>
      <c r="D12709" s="90">
        <v>44850</v>
      </c>
      <c r="AC12709" s="89">
        <v>874.95491600000003</v>
      </c>
      <c r="AI12709" s="89">
        <v>1256.7324960000001</v>
      </c>
    </row>
    <row r="12710" spans="1:35" s="89" customFormat="1" x14ac:dyDescent="0.45">
      <c r="A12710" s="89" t="s">
        <v>92</v>
      </c>
      <c r="B12710" s="89" t="s">
        <v>93</v>
      </c>
      <c r="C12710" s="89" t="s">
        <v>47</v>
      </c>
      <c r="D12710" s="90">
        <v>44851</v>
      </c>
      <c r="AC12710" s="89">
        <v>874.95491600000003</v>
      </c>
      <c r="AI12710" s="89">
        <v>1256.7324960000001</v>
      </c>
    </row>
    <row r="12711" spans="1:35" s="89" customFormat="1" x14ac:dyDescent="0.45">
      <c r="A12711" s="89" t="s">
        <v>92</v>
      </c>
      <c r="B12711" s="89" t="s">
        <v>93</v>
      </c>
      <c r="C12711" s="89" t="s">
        <v>47</v>
      </c>
      <c r="D12711" s="90">
        <v>44852</v>
      </c>
      <c r="AC12711" s="89">
        <v>874.95491600000003</v>
      </c>
      <c r="AI12711" s="89">
        <v>1256.7324960000001</v>
      </c>
    </row>
    <row r="12712" spans="1:35" s="89" customFormat="1" x14ac:dyDescent="0.45">
      <c r="A12712" s="89" t="s">
        <v>92</v>
      </c>
      <c r="B12712" s="89" t="s">
        <v>93</v>
      </c>
      <c r="C12712" s="89" t="s">
        <v>47</v>
      </c>
      <c r="D12712" s="90">
        <v>44853</v>
      </c>
      <c r="AC12712" s="89">
        <v>874.95491600000003</v>
      </c>
      <c r="AI12712" s="89">
        <v>1256.7324960000001</v>
      </c>
    </row>
    <row r="12713" spans="1:35" s="89" customFormat="1" x14ac:dyDescent="0.45">
      <c r="A12713" s="89" t="s">
        <v>92</v>
      </c>
      <c r="B12713" s="89" t="s">
        <v>93</v>
      </c>
      <c r="C12713" s="89" t="s">
        <v>47</v>
      </c>
      <c r="D12713" s="90">
        <v>44854</v>
      </c>
      <c r="AC12713" s="89">
        <v>874.95491600000003</v>
      </c>
      <c r="AI12713" s="89">
        <v>1256.7324960000001</v>
      </c>
    </row>
    <row r="12714" spans="1:35" s="89" customFormat="1" x14ac:dyDescent="0.45">
      <c r="A12714" s="89" t="s">
        <v>92</v>
      </c>
      <c r="B12714" s="89" t="s">
        <v>93</v>
      </c>
      <c r="C12714" s="89" t="s">
        <v>47</v>
      </c>
      <c r="D12714" s="90">
        <v>44855</v>
      </c>
      <c r="AC12714" s="89">
        <v>874.95491600000003</v>
      </c>
      <c r="AI12714" s="89">
        <v>1256.7324960000001</v>
      </c>
    </row>
    <row r="12715" spans="1:35" s="89" customFormat="1" x14ac:dyDescent="0.45">
      <c r="A12715" s="89" t="s">
        <v>92</v>
      </c>
      <c r="B12715" s="89" t="s">
        <v>93</v>
      </c>
      <c r="C12715" s="89" t="s">
        <v>47</v>
      </c>
      <c r="D12715" s="90">
        <v>44856</v>
      </c>
      <c r="AC12715" s="89">
        <v>874.95491600000003</v>
      </c>
      <c r="AI12715" s="89">
        <v>1256.7324960000001</v>
      </c>
    </row>
    <row r="12716" spans="1:35" s="89" customFormat="1" x14ac:dyDescent="0.45">
      <c r="A12716" s="89" t="s">
        <v>92</v>
      </c>
      <c r="B12716" s="89" t="s">
        <v>93</v>
      </c>
      <c r="C12716" s="89" t="s">
        <v>47</v>
      </c>
      <c r="D12716" s="90">
        <v>44857</v>
      </c>
      <c r="AC12716" s="89">
        <v>874.95491600000003</v>
      </c>
      <c r="AI12716" s="89">
        <v>1256.7324960000001</v>
      </c>
    </row>
    <row r="12717" spans="1:35" s="89" customFormat="1" x14ac:dyDescent="0.45">
      <c r="A12717" s="89" t="s">
        <v>92</v>
      </c>
      <c r="B12717" s="89" t="s">
        <v>93</v>
      </c>
      <c r="C12717" s="89" t="s">
        <v>47</v>
      </c>
      <c r="D12717" s="90">
        <v>44858</v>
      </c>
      <c r="AC12717" s="89">
        <v>874.95491600000003</v>
      </c>
      <c r="AI12717" s="89">
        <v>1256.7324960000001</v>
      </c>
    </row>
    <row r="12718" spans="1:35" s="89" customFormat="1" x14ac:dyDescent="0.45">
      <c r="A12718" s="89" t="s">
        <v>92</v>
      </c>
      <c r="B12718" s="89" t="s">
        <v>93</v>
      </c>
      <c r="C12718" s="89" t="s">
        <v>47</v>
      </c>
      <c r="D12718" s="90">
        <v>44859</v>
      </c>
      <c r="AC12718" s="89">
        <v>874.95491600000003</v>
      </c>
      <c r="AI12718" s="89">
        <v>1256.7324960000001</v>
      </c>
    </row>
    <row r="12719" spans="1:35" s="89" customFormat="1" x14ac:dyDescent="0.45">
      <c r="A12719" s="89" t="s">
        <v>92</v>
      </c>
      <c r="B12719" s="89" t="s">
        <v>93</v>
      </c>
      <c r="C12719" s="89" t="s">
        <v>47</v>
      </c>
      <c r="D12719" s="90">
        <v>44860</v>
      </c>
      <c r="AC12719" s="89">
        <v>874.95491600000003</v>
      </c>
      <c r="AI12719" s="89">
        <v>1256.7324960000001</v>
      </c>
    </row>
    <row r="12720" spans="1:35" s="89" customFormat="1" x14ac:dyDescent="0.45">
      <c r="A12720" s="89" t="s">
        <v>92</v>
      </c>
      <c r="B12720" s="89" t="s">
        <v>93</v>
      </c>
      <c r="C12720" s="89" t="s">
        <v>47</v>
      </c>
      <c r="D12720" s="90">
        <v>44861</v>
      </c>
      <c r="AC12720" s="89">
        <v>874.95491600000003</v>
      </c>
      <c r="AI12720" s="89">
        <v>1256.7324960000001</v>
      </c>
    </row>
    <row r="12721" spans="1:35" s="89" customFormat="1" x14ac:dyDescent="0.45">
      <c r="A12721" s="89" t="s">
        <v>92</v>
      </c>
      <c r="B12721" s="89" t="s">
        <v>93</v>
      </c>
      <c r="C12721" s="89" t="s">
        <v>47</v>
      </c>
      <c r="D12721" s="90">
        <v>44862</v>
      </c>
      <c r="AC12721" s="89">
        <v>874.95491600000003</v>
      </c>
      <c r="AI12721" s="89">
        <v>1256.7324960000001</v>
      </c>
    </row>
    <row r="12722" spans="1:35" s="89" customFormat="1" x14ac:dyDescent="0.45">
      <c r="A12722" s="89" t="s">
        <v>92</v>
      </c>
      <c r="B12722" s="89" t="s">
        <v>93</v>
      </c>
      <c r="C12722" s="89" t="s">
        <v>47</v>
      </c>
      <c r="D12722" s="90">
        <v>44863</v>
      </c>
      <c r="AC12722" s="89">
        <v>911.41137130000004</v>
      </c>
      <c r="AI12722" s="89">
        <v>1309.0963489999999</v>
      </c>
    </row>
    <row r="12723" spans="1:35" s="89" customFormat="1" x14ac:dyDescent="0.45">
      <c r="A12723" s="89" t="s">
        <v>92</v>
      </c>
      <c r="B12723" s="89" t="s">
        <v>93</v>
      </c>
      <c r="C12723" s="89" t="s">
        <v>47</v>
      </c>
      <c r="D12723" s="90">
        <v>44864</v>
      </c>
      <c r="AC12723" s="89">
        <v>874.95491600000003</v>
      </c>
      <c r="AI12723" s="89">
        <v>1256.7324960000001</v>
      </c>
    </row>
    <row r="12724" spans="1:35" s="89" customFormat="1" x14ac:dyDescent="0.45">
      <c r="A12724" s="89" t="s">
        <v>92</v>
      </c>
      <c r="B12724" s="89" t="s">
        <v>93</v>
      </c>
      <c r="C12724" s="89" t="s">
        <v>47</v>
      </c>
      <c r="D12724" s="90">
        <v>44865</v>
      </c>
      <c r="AC12724" s="89">
        <v>874.95491600000003</v>
      </c>
      <c r="AI12724" s="89">
        <v>1256.7324960000001</v>
      </c>
    </row>
    <row r="12725" spans="1:35" s="89" customFormat="1" x14ac:dyDescent="0.45">
      <c r="A12725" s="89" t="s">
        <v>92</v>
      </c>
      <c r="B12725" s="89" t="s">
        <v>93</v>
      </c>
      <c r="C12725" s="89" t="s">
        <v>47</v>
      </c>
      <c r="D12725" s="90">
        <v>44866</v>
      </c>
      <c r="AC12725" s="89">
        <v>874.95491600000003</v>
      </c>
      <c r="AI12725" s="89">
        <v>1256.7324960000001</v>
      </c>
    </row>
    <row r="12726" spans="1:35" s="89" customFormat="1" x14ac:dyDescent="0.45">
      <c r="A12726" s="89" t="s">
        <v>92</v>
      </c>
      <c r="B12726" s="89" t="s">
        <v>93</v>
      </c>
      <c r="C12726" s="89" t="s">
        <v>47</v>
      </c>
      <c r="D12726" s="90">
        <v>44867</v>
      </c>
      <c r="AC12726" s="89">
        <v>874.95491600000003</v>
      </c>
      <c r="AI12726" s="89">
        <v>1256.7324960000001</v>
      </c>
    </row>
    <row r="12727" spans="1:35" s="89" customFormat="1" x14ac:dyDescent="0.45">
      <c r="A12727" s="89" t="s">
        <v>92</v>
      </c>
      <c r="B12727" s="89" t="s">
        <v>93</v>
      </c>
      <c r="C12727" s="89" t="s">
        <v>47</v>
      </c>
      <c r="D12727" s="90">
        <v>44868</v>
      </c>
      <c r="AC12727" s="89">
        <v>874.95491600000003</v>
      </c>
      <c r="AI12727" s="89">
        <v>1256.7324960000001</v>
      </c>
    </row>
    <row r="12728" spans="1:35" s="89" customFormat="1" x14ac:dyDescent="0.45">
      <c r="A12728" s="89" t="s">
        <v>92</v>
      </c>
      <c r="B12728" s="89" t="s">
        <v>93</v>
      </c>
      <c r="C12728" s="89" t="s">
        <v>47</v>
      </c>
      <c r="D12728" s="90">
        <v>44869</v>
      </c>
      <c r="AC12728" s="89">
        <v>874.95491600000003</v>
      </c>
      <c r="AI12728" s="89">
        <v>1256.7324960000001</v>
      </c>
    </row>
    <row r="12729" spans="1:35" s="89" customFormat="1" x14ac:dyDescent="0.45">
      <c r="A12729" s="89" t="s">
        <v>92</v>
      </c>
      <c r="B12729" s="89" t="s">
        <v>93</v>
      </c>
      <c r="C12729" s="89" t="s">
        <v>47</v>
      </c>
      <c r="D12729" s="90">
        <v>44870</v>
      </c>
      <c r="AC12729" s="89">
        <v>874.95491600000003</v>
      </c>
      <c r="AI12729" s="89">
        <v>1256.7324960000001</v>
      </c>
    </row>
    <row r="12730" spans="1:35" s="89" customFormat="1" x14ac:dyDescent="0.45">
      <c r="A12730" s="89" t="s">
        <v>92</v>
      </c>
      <c r="B12730" s="89" t="s">
        <v>93</v>
      </c>
      <c r="C12730" s="89" t="s">
        <v>47</v>
      </c>
      <c r="D12730" s="90">
        <v>44871</v>
      </c>
      <c r="AC12730" s="89">
        <v>874.95491600000003</v>
      </c>
      <c r="AI12730" s="89">
        <v>1256.7324960000001</v>
      </c>
    </row>
    <row r="12731" spans="1:35" s="89" customFormat="1" x14ac:dyDescent="0.45">
      <c r="A12731" s="89" t="s">
        <v>92</v>
      </c>
      <c r="B12731" s="89" t="s">
        <v>93</v>
      </c>
      <c r="C12731" s="89" t="s">
        <v>47</v>
      </c>
      <c r="D12731" s="90">
        <v>44872</v>
      </c>
      <c r="AC12731" s="89">
        <v>874.95491600000003</v>
      </c>
      <c r="AI12731" s="89">
        <v>1256.7324960000001</v>
      </c>
    </row>
    <row r="12732" spans="1:35" s="89" customFormat="1" x14ac:dyDescent="0.45">
      <c r="A12732" s="89" t="s">
        <v>92</v>
      </c>
      <c r="B12732" s="89" t="s">
        <v>93</v>
      </c>
      <c r="C12732" s="89" t="s">
        <v>47</v>
      </c>
      <c r="D12732" s="90">
        <v>44873</v>
      </c>
      <c r="AC12732" s="89">
        <v>874.95491600000003</v>
      </c>
      <c r="AI12732" s="89">
        <v>1256.7324960000001</v>
      </c>
    </row>
    <row r="12733" spans="1:35" s="89" customFormat="1" x14ac:dyDescent="0.45">
      <c r="A12733" s="89" t="s">
        <v>92</v>
      </c>
      <c r="B12733" s="89" t="s">
        <v>93</v>
      </c>
      <c r="C12733" s="89" t="s">
        <v>47</v>
      </c>
      <c r="D12733" s="90">
        <v>44874</v>
      </c>
      <c r="AC12733" s="89">
        <v>874.95491600000003</v>
      </c>
      <c r="AI12733" s="89">
        <v>1256.7324960000001</v>
      </c>
    </row>
    <row r="12734" spans="1:35" s="89" customFormat="1" x14ac:dyDescent="0.45">
      <c r="A12734" s="89" t="s">
        <v>92</v>
      </c>
      <c r="B12734" s="89" t="s">
        <v>93</v>
      </c>
      <c r="C12734" s="89" t="s">
        <v>47</v>
      </c>
      <c r="D12734" s="90">
        <v>44875</v>
      </c>
      <c r="AC12734" s="89">
        <v>874.95491600000003</v>
      </c>
      <c r="AI12734" s="89">
        <v>1256.7324960000001</v>
      </c>
    </row>
    <row r="12735" spans="1:35" s="89" customFormat="1" x14ac:dyDescent="0.45">
      <c r="A12735" s="89" t="s">
        <v>92</v>
      </c>
      <c r="B12735" s="89" t="s">
        <v>93</v>
      </c>
      <c r="C12735" s="89" t="s">
        <v>47</v>
      </c>
      <c r="D12735" s="90">
        <v>44876</v>
      </c>
      <c r="AC12735" s="89">
        <v>874.95491600000003</v>
      </c>
      <c r="AI12735" s="89">
        <v>1256.7324960000001</v>
      </c>
    </row>
    <row r="12736" spans="1:35" s="89" customFormat="1" x14ac:dyDescent="0.45">
      <c r="A12736" s="89" t="s">
        <v>92</v>
      </c>
      <c r="B12736" s="89" t="s">
        <v>93</v>
      </c>
      <c r="C12736" s="89" t="s">
        <v>47</v>
      </c>
      <c r="D12736" s="90">
        <v>44877</v>
      </c>
      <c r="AC12736" s="89">
        <v>874.95491600000003</v>
      </c>
      <c r="AI12736" s="89">
        <v>1256.7324960000001</v>
      </c>
    </row>
    <row r="12737" spans="1:35" s="89" customFormat="1" x14ac:dyDescent="0.45">
      <c r="A12737" s="89" t="s">
        <v>92</v>
      </c>
      <c r="B12737" s="89" t="s">
        <v>93</v>
      </c>
      <c r="C12737" s="89" t="s">
        <v>47</v>
      </c>
      <c r="D12737" s="90">
        <v>44878</v>
      </c>
      <c r="AC12737" s="89">
        <v>874.95491600000003</v>
      </c>
      <c r="AI12737" s="89">
        <v>1256.7324960000001</v>
      </c>
    </row>
    <row r="12738" spans="1:35" s="89" customFormat="1" x14ac:dyDescent="0.45">
      <c r="A12738" s="89" t="s">
        <v>92</v>
      </c>
      <c r="B12738" s="89" t="s">
        <v>93</v>
      </c>
      <c r="C12738" s="89" t="s">
        <v>47</v>
      </c>
      <c r="D12738" s="90">
        <v>44879</v>
      </c>
      <c r="AC12738" s="89">
        <v>874.95491600000003</v>
      </c>
      <c r="AI12738" s="89">
        <v>1256.7324960000001</v>
      </c>
    </row>
    <row r="12739" spans="1:35" s="89" customFormat="1" x14ac:dyDescent="0.45">
      <c r="A12739" s="89" t="s">
        <v>92</v>
      </c>
      <c r="B12739" s="89" t="s">
        <v>93</v>
      </c>
      <c r="C12739" s="89" t="s">
        <v>47</v>
      </c>
      <c r="D12739" s="90">
        <v>44880</v>
      </c>
      <c r="AC12739" s="89">
        <v>874.95491600000003</v>
      </c>
      <c r="AI12739" s="89">
        <v>1256.7324960000001</v>
      </c>
    </row>
    <row r="12740" spans="1:35" s="89" customFormat="1" x14ac:dyDescent="0.45">
      <c r="A12740" s="89" t="s">
        <v>92</v>
      </c>
      <c r="B12740" s="89" t="s">
        <v>93</v>
      </c>
      <c r="C12740" s="89" t="s">
        <v>47</v>
      </c>
      <c r="D12740" s="90">
        <v>44881</v>
      </c>
      <c r="AC12740" s="89">
        <v>874.95491600000003</v>
      </c>
      <c r="AI12740" s="89">
        <v>1256.7324960000001</v>
      </c>
    </row>
    <row r="12741" spans="1:35" s="89" customFormat="1" x14ac:dyDescent="0.45">
      <c r="A12741" s="89" t="s">
        <v>92</v>
      </c>
      <c r="B12741" s="89" t="s">
        <v>93</v>
      </c>
      <c r="C12741" s="89" t="s">
        <v>47</v>
      </c>
      <c r="D12741" s="90">
        <v>44882</v>
      </c>
      <c r="AC12741" s="89">
        <v>874.95491600000003</v>
      </c>
      <c r="AI12741" s="89">
        <v>1256.7324960000001</v>
      </c>
    </row>
    <row r="12742" spans="1:35" s="89" customFormat="1" x14ac:dyDescent="0.45">
      <c r="A12742" s="89" t="s">
        <v>92</v>
      </c>
      <c r="B12742" s="89" t="s">
        <v>93</v>
      </c>
      <c r="C12742" s="89" t="s">
        <v>47</v>
      </c>
      <c r="D12742" s="90">
        <v>44883</v>
      </c>
      <c r="AC12742" s="89">
        <v>874.95491600000003</v>
      </c>
      <c r="AI12742" s="89">
        <v>1256.7324960000001</v>
      </c>
    </row>
    <row r="12743" spans="1:35" s="89" customFormat="1" x14ac:dyDescent="0.45">
      <c r="A12743" s="89" t="s">
        <v>92</v>
      </c>
      <c r="B12743" s="89" t="s">
        <v>93</v>
      </c>
      <c r="C12743" s="89" t="s">
        <v>47</v>
      </c>
      <c r="D12743" s="90">
        <v>44884</v>
      </c>
      <c r="AC12743" s="89">
        <v>874.95491600000003</v>
      </c>
      <c r="AI12743" s="89">
        <v>1256.7324960000001</v>
      </c>
    </row>
    <row r="12744" spans="1:35" s="89" customFormat="1" x14ac:dyDescent="0.45">
      <c r="A12744" s="89" t="s">
        <v>92</v>
      </c>
      <c r="B12744" s="89" t="s">
        <v>93</v>
      </c>
      <c r="C12744" s="89" t="s">
        <v>47</v>
      </c>
      <c r="D12744" s="90">
        <v>44885</v>
      </c>
      <c r="AC12744" s="89">
        <v>874.95491600000003</v>
      </c>
      <c r="AI12744" s="89">
        <v>1256.7324960000001</v>
      </c>
    </row>
    <row r="12745" spans="1:35" s="89" customFormat="1" x14ac:dyDescent="0.45">
      <c r="A12745" s="89" t="s">
        <v>92</v>
      </c>
      <c r="B12745" s="89" t="s">
        <v>93</v>
      </c>
      <c r="C12745" s="89" t="s">
        <v>47</v>
      </c>
      <c r="D12745" s="90">
        <v>44886</v>
      </c>
      <c r="AC12745" s="89">
        <v>874.95491600000003</v>
      </c>
      <c r="AI12745" s="89">
        <v>1256.7324960000001</v>
      </c>
    </row>
    <row r="12746" spans="1:35" s="89" customFormat="1" x14ac:dyDescent="0.45">
      <c r="A12746" s="89" t="s">
        <v>92</v>
      </c>
      <c r="B12746" s="89" t="s">
        <v>93</v>
      </c>
      <c r="C12746" s="89" t="s">
        <v>47</v>
      </c>
      <c r="D12746" s="90">
        <v>44887</v>
      </c>
      <c r="AC12746" s="89">
        <v>874.95491600000003</v>
      </c>
      <c r="AI12746" s="89">
        <v>1256.7324960000001</v>
      </c>
    </row>
    <row r="12747" spans="1:35" s="89" customFormat="1" x14ac:dyDescent="0.45">
      <c r="A12747" s="89" t="s">
        <v>92</v>
      </c>
      <c r="B12747" s="89" t="s">
        <v>93</v>
      </c>
      <c r="C12747" s="89" t="s">
        <v>47</v>
      </c>
      <c r="D12747" s="90">
        <v>44888</v>
      </c>
      <c r="AC12747" s="89">
        <v>874.95491600000003</v>
      </c>
      <c r="AI12747" s="89">
        <v>1256.7324960000001</v>
      </c>
    </row>
    <row r="12748" spans="1:35" s="89" customFormat="1" x14ac:dyDescent="0.45">
      <c r="A12748" s="89" t="s">
        <v>92</v>
      </c>
      <c r="B12748" s="89" t="s">
        <v>93</v>
      </c>
      <c r="C12748" s="89" t="s">
        <v>47</v>
      </c>
      <c r="D12748" s="90">
        <v>44889</v>
      </c>
      <c r="AC12748" s="89">
        <v>874.95491600000003</v>
      </c>
      <c r="AI12748" s="89">
        <v>1256.7324960000001</v>
      </c>
    </row>
    <row r="12749" spans="1:35" s="89" customFormat="1" x14ac:dyDescent="0.45">
      <c r="A12749" s="89" t="s">
        <v>92</v>
      </c>
      <c r="B12749" s="89" t="s">
        <v>93</v>
      </c>
      <c r="C12749" s="89" t="s">
        <v>47</v>
      </c>
      <c r="D12749" s="90">
        <v>44890</v>
      </c>
      <c r="AC12749" s="89">
        <v>874.95491600000003</v>
      </c>
      <c r="AI12749" s="89">
        <v>1256.7324960000001</v>
      </c>
    </row>
    <row r="12750" spans="1:35" s="89" customFormat="1" x14ac:dyDescent="0.45">
      <c r="A12750" s="89" t="s">
        <v>92</v>
      </c>
      <c r="B12750" s="89" t="s">
        <v>93</v>
      </c>
      <c r="C12750" s="89" t="s">
        <v>47</v>
      </c>
      <c r="D12750" s="90">
        <v>44891</v>
      </c>
      <c r="AC12750" s="89">
        <v>874.95491600000003</v>
      </c>
      <c r="AI12750" s="89">
        <v>1256.7324960000001</v>
      </c>
    </row>
    <row r="12751" spans="1:35" s="89" customFormat="1" x14ac:dyDescent="0.45">
      <c r="A12751" s="89" t="s">
        <v>92</v>
      </c>
      <c r="B12751" s="89" t="s">
        <v>93</v>
      </c>
      <c r="C12751" s="89" t="s">
        <v>47</v>
      </c>
      <c r="D12751" s="90">
        <v>44892</v>
      </c>
      <c r="AC12751" s="89">
        <v>874.95491600000003</v>
      </c>
      <c r="AI12751" s="89">
        <v>1256.7324960000001</v>
      </c>
    </row>
    <row r="12752" spans="1:35" s="89" customFormat="1" x14ac:dyDescent="0.45">
      <c r="A12752" s="89" t="s">
        <v>92</v>
      </c>
      <c r="B12752" s="89" t="s">
        <v>93</v>
      </c>
      <c r="C12752" s="89" t="s">
        <v>47</v>
      </c>
      <c r="D12752" s="90">
        <v>44893</v>
      </c>
      <c r="AC12752" s="89">
        <v>874.95491600000003</v>
      </c>
      <c r="AI12752" s="89">
        <v>1256.7324960000001</v>
      </c>
    </row>
    <row r="12753" spans="1:35" s="89" customFormat="1" x14ac:dyDescent="0.45">
      <c r="A12753" s="89" t="s">
        <v>92</v>
      </c>
      <c r="B12753" s="89" t="s">
        <v>93</v>
      </c>
      <c r="C12753" s="89" t="s">
        <v>47</v>
      </c>
      <c r="D12753" s="90">
        <v>44894</v>
      </c>
      <c r="AC12753" s="89">
        <v>874.95491600000003</v>
      </c>
      <c r="AI12753" s="89">
        <v>1256.7324960000001</v>
      </c>
    </row>
    <row r="12754" spans="1:35" s="89" customFormat="1" x14ac:dyDescent="0.45">
      <c r="A12754" s="89" t="s">
        <v>92</v>
      </c>
      <c r="B12754" s="89" t="s">
        <v>93</v>
      </c>
      <c r="C12754" s="89" t="s">
        <v>47</v>
      </c>
      <c r="D12754" s="90">
        <v>44895</v>
      </c>
      <c r="AC12754" s="89">
        <v>874.95491600000003</v>
      </c>
      <c r="AI12754" s="89">
        <v>1256.7324960000001</v>
      </c>
    </row>
    <row r="12755" spans="1:35" s="89" customFormat="1" x14ac:dyDescent="0.45">
      <c r="A12755" s="89" t="s">
        <v>92</v>
      </c>
      <c r="B12755" s="89" t="s">
        <v>93</v>
      </c>
      <c r="C12755" s="89" t="s">
        <v>47</v>
      </c>
      <c r="D12755" s="90">
        <v>44896</v>
      </c>
      <c r="AC12755" s="89">
        <v>874.95491600000003</v>
      </c>
      <c r="AI12755" s="89">
        <v>1256.7324960000001</v>
      </c>
    </row>
    <row r="12756" spans="1:35" s="89" customFormat="1" x14ac:dyDescent="0.45">
      <c r="A12756" s="89" t="s">
        <v>92</v>
      </c>
      <c r="B12756" s="89" t="s">
        <v>93</v>
      </c>
      <c r="C12756" s="89" t="s">
        <v>47</v>
      </c>
      <c r="D12756" s="90">
        <v>44897</v>
      </c>
      <c r="AC12756" s="89">
        <v>874.95491600000003</v>
      </c>
      <c r="AI12756" s="89">
        <v>1256.7324960000001</v>
      </c>
    </row>
    <row r="12757" spans="1:35" s="89" customFormat="1" x14ac:dyDescent="0.45">
      <c r="A12757" s="89" t="s">
        <v>92</v>
      </c>
      <c r="B12757" s="89" t="s">
        <v>93</v>
      </c>
      <c r="C12757" s="89" t="s">
        <v>47</v>
      </c>
      <c r="D12757" s="90">
        <v>44898</v>
      </c>
      <c r="AC12757" s="89">
        <v>874.95491600000003</v>
      </c>
      <c r="AI12757" s="89">
        <v>1256.7324960000001</v>
      </c>
    </row>
    <row r="12758" spans="1:35" s="89" customFormat="1" x14ac:dyDescent="0.45">
      <c r="A12758" s="89" t="s">
        <v>92</v>
      </c>
      <c r="B12758" s="89" t="s">
        <v>93</v>
      </c>
      <c r="C12758" s="89" t="s">
        <v>47</v>
      </c>
      <c r="D12758" s="90">
        <v>44899</v>
      </c>
      <c r="AC12758" s="89">
        <v>874.95491600000003</v>
      </c>
      <c r="AI12758" s="89">
        <v>1256.7324960000001</v>
      </c>
    </row>
    <row r="12759" spans="1:35" s="89" customFormat="1" x14ac:dyDescent="0.45">
      <c r="A12759" s="89" t="s">
        <v>92</v>
      </c>
      <c r="B12759" s="89" t="s">
        <v>93</v>
      </c>
      <c r="C12759" s="89" t="s">
        <v>47</v>
      </c>
      <c r="D12759" s="90">
        <v>44900</v>
      </c>
      <c r="AC12759" s="89">
        <v>874.95491600000003</v>
      </c>
      <c r="AI12759" s="89">
        <v>1256.7324960000001</v>
      </c>
    </row>
    <row r="12760" spans="1:35" s="89" customFormat="1" x14ac:dyDescent="0.45">
      <c r="A12760" s="89" t="s">
        <v>92</v>
      </c>
      <c r="B12760" s="89" t="s">
        <v>93</v>
      </c>
      <c r="C12760" s="89" t="s">
        <v>47</v>
      </c>
      <c r="D12760" s="90">
        <v>44901</v>
      </c>
      <c r="AC12760" s="89">
        <v>874.95491600000003</v>
      </c>
      <c r="AI12760" s="89">
        <v>1256.7324960000001</v>
      </c>
    </row>
    <row r="12761" spans="1:35" s="89" customFormat="1" x14ac:dyDescent="0.45">
      <c r="A12761" s="89" t="s">
        <v>92</v>
      </c>
      <c r="B12761" s="89" t="s">
        <v>93</v>
      </c>
      <c r="C12761" s="89" t="s">
        <v>47</v>
      </c>
      <c r="D12761" s="90">
        <v>44902</v>
      </c>
      <c r="AC12761" s="89">
        <v>874.95491600000003</v>
      </c>
      <c r="AI12761" s="89">
        <v>1256.7324960000001</v>
      </c>
    </row>
    <row r="12762" spans="1:35" s="89" customFormat="1" x14ac:dyDescent="0.45">
      <c r="A12762" s="89" t="s">
        <v>92</v>
      </c>
      <c r="B12762" s="89" t="s">
        <v>93</v>
      </c>
      <c r="C12762" s="89" t="s">
        <v>47</v>
      </c>
      <c r="D12762" s="90">
        <v>44903</v>
      </c>
      <c r="AC12762" s="89">
        <v>874.95491600000003</v>
      </c>
      <c r="AI12762" s="89">
        <v>1256.7324960000001</v>
      </c>
    </row>
    <row r="12763" spans="1:35" s="89" customFormat="1" x14ac:dyDescent="0.45">
      <c r="A12763" s="89" t="s">
        <v>92</v>
      </c>
      <c r="B12763" s="89" t="s">
        <v>93</v>
      </c>
      <c r="C12763" s="89" t="s">
        <v>47</v>
      </c>
      <c r="D12763" s="90">
        <v>44904</v>
      </c>
      <c r="AC12763" s="89">
        <v>874.95491600000003</v>
      </c>
      <c r="AI12763" s="89">
        <v>1256.7324960000001</v>
      </c>
    </row>
    <row r="12764" spans="1:35" s="89" customFormat="1" x14ac:dyDescent="0.45">
      <c r="A12764" s="89" t="s">
        <v>92</v>
      </c>
      <c r="B12764" s="89" t="s">
        <v>93</v>
      </c>
      <c r="C12764" s="89" t="s">
        <v>47</v>
      </c>
      <c r="D12764" s="90">
        <v>44905</v>
      </c>
      <c r="AC12764" s="89">
        <v>874.95491600000003</v>
      </c>
      <c r="AI12764" s="89">
        <v>1256.7324960000001</v>
      </c>
    </row>
    <row r="12765" spans="1:35" s="89" customFormat="1" x14ac:dyDescent="0.45">
      <c r="A12765" s="89" t="s">
        <v>92</v>
      </c>
      <c r="B12765" s="89" t="s">
        <v>93</v>
      </c>
      <c r="C12765" s="89" t="s">
        <v>47</v>
      </c>
      <c r="D12765" s="90">
        <v>44906</v>
      </c>
      <c r="AC12765" s="89">
        <v>874.95491600000003</v>
      </c>
      <c r="AI12765" s="89">
        <v>1256.7324960000001</v>
      </c>
    </row>
    <row r="12766" spans="1:35" s="89" customFormat="1" x14ac:dyDescent="0.45">
      <c r="A12766" s="89" t="s">
        <v>92</v>
      </c>
      <c r="B12766" s="89" t="s">
        <v>93</v>
      </c>
      <c r="C12766" s="89" t="s">
        <v>47</v>
      </c>
      <c r="D12766" s="90">
        <v>44907</v>
      </c>
      <c r="AC12766" s="89">
        <v>874.95491600000003</v>
      </c>
      <c r="AI12766" s="89">
        <v>1256.7324960000001</v>
      </c>
    </row>
    <row r="12767" spans="1:35" s="89" customFormat="1" x14ac:dyDescent="0.45">
      <c r="A12767" s="89" t="s">
        <v>92</v>
      </c>
      <c r="B12767" s="89" t="s">
        <v>93</v>
      </c>
      <c r="C12767" s="89" t="s">
        <v>47</v>
      </c>
      <c r="D12767" s="90">
        <v>44908</v>
      </c>
      <c r="AC12767" s="89">
        <v>874.95491600000003</v>
      </c>
      <c r="AI12767" s="89">
        <v>1256.7324960000001</v>
      </c>
    </row>
    <row r="12768" spans="1:35" s="89" customFormat="1" x14ac:dyDescent="0.45">
      <c r="A12768" s="89" t="s">
        <v>92</v>
      </c>
      <c r="B12768" s="89" t="s">
        <v>93</v>
      </c>
      <c r="C12768" s="89" t="s">
        <v>47</v>
      </c>
      <c r="D12768" s="90">
        <v>44909</v>
      </c>
      <c r="AC12768" s="89">
        <v>874.95491600000003</v>
      </c>
      <c r="AI12768" s="89">
        <v>1256.7324960000001</v>
      </c>
    </row>
    <row r="12769" spans="1:35" s="89" customFormat="1" x14ac:dyDescent="0.45">
      <c r="A12769" s="89" t="s">
        <v>92</v>
      </c>
      <c r="B12769" s="89" t="s">
        <v>93</v>
      </c>
      <c r="C12769" s="89" t="s">
        <v>47</v>
      </c>
      <c r="D12769" s="90">
        <v>44910</v>
      </c>
      <c r="AC12769" s="89">
        <v>874.95491600000003</v>
      </c>
      <c r="AI12769" s="89">
        <v>1256.7324960000001</v>
      </c>
    </row>
    <row r="12770" spans="1:35" s="89" customFormat="1" x14ac:dyDescent="0.45">
      <c r="A12770" s="89" t="s">
        <v>92</v>
      </c>
      <c r="B12770" s="89" t="s">
        <v>93</v>
      </c>
      <c r="C12770" s="89" t="s">
        <v>47</v>
      </c>
      <c r="D12770" s="90">
        <v>44911</v>
      </c>
      <c r="AC12770" s="89">
        <v>874.95491600000003</v>
      </c>
      <c r="AI12770" s="89">
        <v>1256.7324960000001</v>
      </c>
    </row>
    <row r="12771" spans="1:35" s="89" customFormat="1" x14ac:dyDescent="0.45">
      <c r="A12771" s="89" t="s">
        <v>92</v>
      </c>
      <c r="B12771" s="89" t="s">
        <v>93</v>
      </c>
      <c r="C12771" s="89" t="s">
        <v>47</v>
      </c>
      <c r="D12771" s="90">
        <v>44912</v>
      </c>
      <c r="AC12771" s="89">
        <v>874.95491600000003</v>
      </c>
      <c r="AI12771" s="89">
        <v>1256.7324960000001</v>
      </c>
    </row>
    <row r="12772" spans="1:35" s="89" customFormat="1" x14ac:dyDescent="0.45">
      <c r="A12772" s="89" t="s">
        <v>92</v>
      </c>
      <c r="B12772" s="89" t="s">
        <v>93</v>
      </c>
      <c r="C12772" s="89" t="s">
        <v>47</v>
      </c>
      <c r="D12772" s="90">
        <v>44913</v>
      </c>
      <c r="AC12772" s="89">
        <v>874.95491600000003</v>
      </c>
      <c r="AI12772" s="89">
        <v>1256.7324960000001</v>
      </c>
    </row>
    <row r="12773" spans="1:35" s="89" customFormat="1" x14ac:dyDescent="0.45">
      <c r="A12773" s="89" t="s">
        <v>92</v>
      </c>
      <c r="B12773" s="89" t="s">
        <v>93</v>
      </c>
      <c r="C12773" s="89" t="s">
        <v>47</v>
      </c>
      <c r="D12773" s="90">
        <v>44914</v>
      </c>
      <c r="AC12773" s="89">
        <v>874.95491600000003</v>
      </c>
      <c r="AI12773" s="89">
        <v>1256.7324960000001</v>
      </c>
    </row>
    <row r="12774" spans="1:35" s="89" customFormat="1" x14ac:dyDescent="0.45">
      <c r="A12774" s="89" t="s">
        <v>92</v>
      </c>
      <c r="B12774" s="89" t="s">
        <v>93</v>
      </c>
      <c r="C12774" s="89" t="s">
        <v>47</v>
      </c>
      <c r="D12774" s="90">
        <v>44915</v>
      </c>
      <c r="AC12774" s="89">
        <v>874.95491600000003</v>
      </c>
      <c r="AI12774" s="89">
        <v>1256.7324960000001</v>
      </c>
    </row>
    <row r="12775" spans="1:35" s="89" customFormat="1" x14ac:dyDescent="0.45">
      <c r="A12775" s="89" t="s">
        <v>92</v>
      </c>
      <c r="B12775" s="89" t="s">
        <v>93</v>
      </c>
      <c r="C12775" s="89" t="s">
        <v>47</v>
      </c>
      <c r="D12775" s="90">
        <v>44916</v>
      </c>
      <c r="AC12775" s="89">
        <v>874.95491600000003</v>
      </c>
      <c r="AI12775" s="89">
        <v>1256.7324960000001</v>
      </c>
    </row>
    <row r="12776" spans="1:35" s="89" customFormat="1" x14ac:dyDescent="0.45">
      <c r="A12776" s="89" t="s">
        <v>92</v>
      </c>
      <c r="B12776" s="89" t="s">
        <v>93</v>
      </c>
      <c r="C12776" s="89" t="s">
        <v>47</v>
      </c>
      <c r="D12776" s="90">
        <v>44917</v>
      </c>
      <c r="AC12776" s="89">
        <v>874.95491600000003</v>
      </c>
      <c r="AI12776" s="89">
        <v>1256.7324960000001</v>
      </c>
    </row>
    <row r="12777" spans="1:35" s="89" customFormat="1" x14ac:dyDescent="0.45">
      <c r="A12777" s="89" t="s">
        <v>92</v>
      </c>
      <c r="B12777" s="89" t="s">
        <v>93</v>
      </c>
      <c r="C12777" s="89" t="s">
        <v>47</v>
      </c>
      <c r="D12777" s="90">
        <v>44918</v>
      </c>
      <c r="AC12777" s="89">
        <v>874.95491600000003</v>
      </c>
      <c r="AI12777" s="89">
        <v>1256.7324960000001</v>
      </c>
    </row>
    <row r="12778" spans="1:35" s="89" customFormat="1" x14ac:dyDescent="0.45">
      <c r="A12778" s="89" t="s">
        <v>92</v>
      </c>
      <c r="B12778" s="89" t="s">
        <v>93</v>
      </c>
      <c r="C12778" s="89" t="s">
        <v>47</v>
      </c>
      <c r="D12778" s="90">
        <v>44919</v>
      </c>
      <c r="AC12778" s="89">
        <v>874.95491600000003</v>
      </c>
      <c r="AI12778" s="89">
        <v>1256.7324960000001</v>
      </c>
    </row>
    <row r="12779" spans="1:35" s="89" customFormat="1" x14ac:dyDescent="0.45">
      <c r="A12779" s="89" t="s">
        <v>92</v>
      </c>
      <c r="B12779" s="89" t="s">
        <v>93</v>
      </c>
      <c r="C12779" s="89" t="s">
        <v>47</v>
      </c>
      <c r="D12779" s="90">
        <v>44920</v>
      </c>
      <c r="AC12779" s="89">
        <v>874.95491600000003</v>
      </c>
      <c r="AI12779" s="89">
        <v>1256.7324960000001</v>
      </c>
    </row>
    <row r="12780" spans="1:35" s="89" customFormat="1" x14ac:dyDescent="0.45">
      <c r="A12780" s="89" t="s">
        <v>92</v>
      </c>
      <c r="B12780" s="89" t="s">
        <v>93</v>
      </c>
      <c r="C12780" s="89" t="s">
        <v>47</v>
      </c>
      <c r="D12780" s="90">
        <v>44921</v>
      </c>
      <c r="AC12780" s="89">
        <v>874.95491600000003</v>
      </c>
      <c r="AI12780" s="89">
        <v>1256.7324960000001</v>
      </c>
    </row>
    <row r="12781" spans="1:35" s="89" customFormat="1" x14ac:dyDescent="0.45">
      <c r="A12781" s="89" t="s">
        <v>92</v>
      </c>
      <c r="B12781" s="89" t="s">
        <v>93</v>
      </c>
      <c r="C12781" s="89" t="s">
        <v>47</v>
      </c>
      <c r="D12781" s="90">
        <v>44922</v>
      </c>
      <c r="AC12781" s="89">
        <v>874.95491600000003</v>
      </c>
      <c r="AI12781" s="89">
        <v>1256.7324960000001</v>
      </c>
    </row>
    <row r="12782" spans="1:35" s="89" customFormat="1" x14ac:dyDescent="0.45">
      <c r="A12782" s="89" t="s">
        <v>92</v>
      </c>
      <c r="B12782" s="89" t="s">
        <v>93</v>
      </c>
      <c r="C12782" s="89" t="s">
        <v>47</v>
      </c>
      <c r="D12782" s="90">
        <v>44923</v>
      </c>
      <c r="AC12782" s="89">
        <v>874.95491600000003</v>
      </c>
      <c r="AI12782" s="89">
        <v>1256.7324960000001</v>
      </c>
    </row>
    <row r="12783" spans="1:35" s="89" customFormat="1" x14ac:dyDescent="0.45">
      <c r="A12783" s="89" t="s">
        <v>92</v>
      </c>
      <c r="B12783" s="89" t="s">
        <v>93</v>
      </c>
      <c r="C12783" s="89" t="s">
        <v>47</v>
      </c>
      <c r="D12783" s="90">
        <v>44924</v>
      </c>
      <c r="AC12783" s="89">
        <v>874.95491600000003</v>
      </c>
      <c r="AI12783" s="89">
        <v>1256.7324960000001</v>
      </c>
    </row>
    <row r="12784" spans="1:35" s="89" customFormat="1" x14ac:dyDescent="0.45">
      <c r="A12784" s="89" t="s">
        <v>92</v>
      </c>
      <c r="B12784" s="89" t="s">
        <v>93</v>
      </c>
      <c r="C12784" s="89" t="s">
        <v>47</v>
      </c>
      <c r="D12784" s="90">
        <v>44925</v>
      </c>
      <c r="AC12784" s="89">
        <v>874.95491600000003</v>
      </c>
      <c r="AI12784" s="89">
        <v>1256.7324960000001</v>
      </c>
    </row>
    <row r="12785" spans="1:35" s="89" customFormat="1" x14ac:dyDescent="0.45">
      <c r="A12785" s="89" t="s">
        <v>92</v>
      </c>
      <c r="B12785" s="89" t="s">
        <v>93</v>
      </c>
      <c r="C12785" s="89" t="s">
        <v>47</v>
      </c>
      <c r="D12785" s="90">
        <v>44926</v>
      </c>
      <c r="AI12785" s="89">
        <v>1256.7324960000001</v>
      </c>
    </row>
    <row r="12786" spans="1:35" s="89" customFormat="1" x14ac:dyDescent="0.45">
      <c r="A12786" s="89" t="s">
        <v>94</v>
      </c>
      <c r="B12786" s="89" t="s">
        <v>95</v>
      </c>
      <c r="C12786" s="89" t="s">
        <v>47</v>
      </c>
      <c r="D12786" s="90">
        <v>44562</v>
      </c>
      <c r="AC12786" s="89">
        <v>937.79154100000005</v>
      </c>
      <c r="AI12786" s="89">
        <v>1356.47317</v>
      </c>
    </row>
    <row r="12787" spans="1:35" s="89" customFormat="1" x14ac:dyDescent="0.45">
      <c r="A12787" s="89" t="s">
        <v>94</v>
      </c>
      <c r="B12787" s="89" t="s">
        <v>95</v>
      </c>
      <c r="C12787" s="89" t="s">
        <v>47</v>
      </c>
      <c r="D12787" s="90">
        <v>44563</v>
      </c>
      <c r="AC12787" s="89">
        <v>937.79154100000005</v>
      </c>
      <c r="AI12787" s="89">
        <v>1356.47317</v>
      </c>
    </row>
    <row r="12788" spans="1:35" s="89" customFormat="1" x14ac:dyDescent="0.45">
      <c r="A12788" s="89" t="s">
        <v>94</v>
      </c>
      <c r="B12788" s="89" t="s">
        <v>95</v>
      </c>
      <c r="C12788" s="89" t="s">
        <v>47</v>
      </c>
      <c r="D12788" s="90">
        <v>44564</v>
      </c>
      <c r="AC12788" s="89">
        <v>937.79154100000005</v>
      </c>
      <c r="AI12788" s="89">
        <v>1356.47317</v>
      </c>
    </row>
    <row r="12789" spans="1:35" s="89" customFormat="1" x14ac:dyDescent="0.45">
      <c r="A12789" s="89" t="s">
        <v>94</v>
      </c>
      <c r="B12789" s="89" t="s">
        <v>95</v>
      </c>
      <c r="C12789" s="89" t="s">
        <v>47</v>
      </c>
      <c r="D12789" s="90">
        <v>44565</v>
      </c>
      <c r="AC12789" s="89">
        <v>937.79154100000005</v>
      </c>
      <c r="AI12789" s="89">
        <v>1356.47317</v>
      </c>
    </row>
    <row r="12790" spans="1:35" s="89" customFormat="1" x14ac:dyDescent="0.45">
      <c r="A12790" s="89" t="s">
        <v>94</v>
      </c>
      <c r="B12790" s="89" t="s">
        <v>95</v>
      </c>
      <c r="C12790" s="89" t="s">
        <v>47</v>
      </c>
      <c r="D12790" s="90">
        <v>44566</v>
      </c>
      <c r="AC12790" s="89">
        <v>937.79154100000005</v>
      </c>
      <c r="AI12790" s="89">
        <v>1356.47317</v>
      </c>
    </row>
    <row r="12791" spans="1:35" s="89" customFormat="1" x14ac:dyDescent="0.45">
      <c r="A12791" s="89" t="s">
        <v>94</v>
      </c>
      <c r="B12791" s="89" t="s">
        <v>95</v>
      </c>
      <c r="C12791" s="89" t="s">
        <v>47</v>
      </c>
      <c r="D12791" s="90">
        <v>44567</v>
      </c>
      <c r="AC12791" s="89">
        <v>937.79154100000005</v>
      </c>
      <c r="AI12791" s="89">
        <v>1356.47317</v>
      </c>
    </row>
    <row r="12792" spans="1:35" s="89" customFormat="1" x14ac:dyDescent="0.45">
      <c r="A12792" s="89" t="s">
        <v>94</v>
      </c>
      <c r="B12792" s="89" t="s">
        <v>95</v>
      </c>
      <c r="C12792" s="89" t="s">
        <v>47</v>
      </c>
      <c r="D12792" s="90">
        <v>44568</v>
      </c>
      <c r="AC12792" s="89">
        <v>937.79154100000005</v>
      </c>
      <c r="AI12792" s="89">
        <v>1356.47317</v>
      </c>
    </row>
    <row r="12793" spans="1:35" s="89" customFormat="1" x14ac:dyDescent="0.45">
      <c r="A12793" s="89" t="s">
        <v>94</v>
      </c>
      <c r="B12793" s="89" t="s">
        <v>95</v>
      </c>
      <c r="C12793" s="89" t="s">
        <v>47</v>
      </c>
      <c r="D12793" s="90">
        <v>44569</v>
      </c>
      <c r="AC12793" s="89">
        <v>937.79154100000005</v>
      </c>
      <c r="AI12793" s="89">
        <v>1356.47317</v>
      </c>
    </row>
    <row r="12794" spans="1:35" s="89" customFormat="1" x14ac:dyDescent="0.45">
      <c r="A12794" s="89" t="s">
        <v>94</v>
      </c>
      <c r="B12794" s="89" t="s">
        <v>95</v>
      </c>
      <c r="C12794" s="89" t="s">
        <v>47</v>
      </c>
      <c r="D12794" s="90">
        <v>44570</v>
      </c>
      <c r="AC12794" s="89">
        <v>937.79154100000005</v>
      </c>
      <c r="AI12794" s="89">
        <v>1356.47317</v>
      </c>
    </row>
    <row r="12795" spans="1:35" s="89" customFormat="1" x14ac:dyDescent="0.45">
      <c r="A12795" s="89" t="s">
        <v>94</v>
      </c>
      <c r="B12795" s="89" t="s">
        <v>95</v>
      </c>
      <c r="C12795" s="89" t="s">
        <v>47</v>
      </c>
      <c r="D12795" s="90">
        <v>44571</v>
      </c>
      <c r="AC12795" s="89">
        <v>937.79154100000005</v>
      </c>
      <c r="AI12795" s="89">
        <v>1356.47317</v>
      </c>
    </row>
    <row r="12796" spans="1:35" s="89" customFormat="1" x14ac:dyDescent="0.45">
      <c r="A12796" s="89" t="s">
        <v>94</v>
      </c>
      <c r="B12796" s="89" t="s">
        <v>95</v>
      </c>
      <c r="C12796" s="89" t="s">
        <v>47</v>
      </c>
      <c r="D12796" s="90">
        <v>44572</v>
      </c>
      <c r="AC12796" s="89">
        <v>937.79154100000005</v>
      </c>
      <c r="AI12796" s="89">
        <v>1356.47317</v>
      </c>
    </row>
    <row r="12797" spans="1:35" s="89" customFormat="1" x14ac:dyDescent="0.45">
      <c r="A12797" s="89" t="s">
        <v>94</v>
      </c>
      <c r="B12797" s="89" t="s">
        <v>95</v>
      </c>
      <c r="C12797" s="89" t="s">
        <v>47</v>
      </c>
      <c r="D12797" s="90">
        <v>44573</v>
      </c>
      <c r="AC12797" s="89">
        <v>937.79154100000005</v>
      </c>
      <c r="AI12797" s="89">
        <v>1356.47317</v>
      </c>
    </row>
    <row r="12798" spans="1:35" s="89" customFormat="1" x14ac:dyDescent="0.45">
      <c r="A12798" s="89" t="s">
        <v>94</v>
      </c>
      <c r="B12798" s="89" t="s">
        <v>95</v>
      </c>
      <c r="C12798" s="89" t="s">
        <v>47</v>
      </c>
      <c r="D12798" s="90">
        <v>44574</v>
      </c>
      <c r="AC12798" s="89">
        <v>937.79154100000005</v>
      </c>
      <c r="AI12798" s="89">
        <v>1356.47317</v>
      </c>
    </row>
    <row r="12799" spans="1:35" s="89" customFormat="1" x14ac:dyDescent="0.45">
      <c r="A12799" s="89" t="s">
        <v>94</v>
      </c>
      <c r="B12799" s="89" t="s">
        <v>95</v>
      </c>
      <c r="C12799" s="89" t="s">
        <v>47</v>
      </c>
      <c r="D12799" s="90">
        <v>44575</v>
      </c>
      <c r="AC12799" s="89">
        <v>937.79154100000005</v>
      </c>
      <c r="AI12799" s="89">
        <v>1356.47317</v>
      </c>
    </row>
    <row r="12800" spans="1:35" s="89" customFormat="1" x14ac:dyDescent="0.45">
      <c r="A12800" s="89" t="s">
        <v>94</v>
      </c>
      <c r="B12800" s="89" t="s">
        <v>95</v>
      </c>
      <c r="C12800" s="89" t="s">
        <v>47</v>
      </c>
      <c r="D12800" s="90">
        <v>44576</v>
      </c>
      <c r="AC12800" s="89">
        <v>937.79154100000005</v>
      </c>
      <c r="AI12800" s="89">
        <v>1356.47317</v>
      </c>
    </row>
    <row r="12801" spans="1:35" s="89" customFormat="1" x14ac:dyDescent="0.45">
      <c r="A12801" s="89" t="s">
        <v>94</v>
      </c>
      <c r="B12801" s="89" t="s">
        <v>95</v>
      </c>
      <c r="C12801" s="89" t="s">
        <v>47</v>
      </c>
      <c r="D12801" s="90">
        <v>44577</v>
      </c>
      <c r="AC12801" s="89">
        <v>937.79154100000005</v>
      </c>
      <c r="AI12801" s="89">
        <v>1356.47317</v>
      </c>
    </row>
    <row r="12802" spans="1:35" s="89" customFormat="1" x14ac:dyDescent="0.45">
      <c r="A12802" s="89" t="s">
        <v>94</v>
      </c>
      <c r="B12802" s="89" t="s">
        <v>95</v>
      </c>
      <c r="C12802" s="89" t="s">
        <v>47</v>
      </c>
      <c r="D12802" s="90">
        <v>44578</v>
      </c>
      <c r="AC12802" s="89">
        <v>937.79154100000005</v>
      </c>
      <c r="AI12802" s="89">
        <v>1356.47317</v>
      </c>
    </row>
    <row r="12803" spans="1:35" s="89" customFormat="1" x14ac:dyDescent="0.45">
      <c r="A12803" s="89" t="s">
        <v>94</v>
      </c>
      <c r="B12803" s="89" t="s">
        <v>95</v>
      </c>
      <c r="C12803" s="89" t="s">
        <v>47</v>
      </c>
      <c r="D12803" s="90">
        <v>44579</v>
      </c>
      <c r="AC12803" s="89">
        <v>937.79154100000005</v>
      </c>
      <c r="AI12803" s="89">
        <v>1356.47317</v>
      </c>
    </row>
    <row r="12804" spans="1:35" s="89" customFormat="1" x14ac:dyDescent="0.45">
      <c r="A12804" s="89" t="s">
        <v>94</v>
      </c>
      <c r="B12804" s="89" t="s">
        <v>95</v>
      </c>
      <c r="C12804" s="89" t="s">
        <v>47</v>
      </c>
      <c r="D12804" s="90">
        <v>44580</v>
      </c>
      <c r="AC12804" s="89">
        <v>937.79154100000005</v>
      </c>
      <c r="AI12804" s="89">
        <v>1356.47317</v>
      </c>
    </row>
    <row r="12805" spans="1:35" s="89" customFormat="1" x14ac:dyDescent="0.45">
      <c r="A12805" s="89" t="s">
        <v>94</v>
      </c>
      <c r="B12805" s="89" t="s">
        <v>95</v>
      </c>
      <c r="C12805" s="89" t="s">
        <v>47</v>
      </c>
      <c r="D12805" s="90">
        <v>44581</v>
      </c>
      <c r="AC12805" s="89">
        <v>937.79154100000005</v>
      </c>
      <c r="AI12805" s="89">
        <v>1356.47317</v>
      </c>
    </row>
    <row r="12806" spans="1:35" s="89" customFormat="1" x14ac:dyDescent="0.45">
      <c r="A12806" s="89" t="s">
        <v>94</v>
      </c>
      <c r="B12806" s="89" t="s">
        <v>95</v>
      </c>
      <c r="C12806" s="89" t="s">
        <v>47</v>
      </c>
      <c r="D12806" s="90">
        <v>44582</v>
      </c>
      <c r="AC12806" s="89">
        <v>937.79154100000005</v>
      </c>
      <c r="AI12806" s="89">
        <v>1356.47317</v>
      </c>
    </row>
    <row r="12807" spans="1:35" s="89" customFormat="1" x14ac:dyDescent="0.45">
      <c r="A12807" s="89" t="s">
        <v>94</v>
      </c>
      <c r="B12807" s="89" t="s">
        <v>95</v>
      </c>
      <c r="C12807" s="89" t="s">
        <v>47</v>
      </c>
      <c r="D12807" s="90">
        <v>44583</v>
      </c>
      <c r="AC12807" s="89">
        <v>937.79154100000005</v>
      </c>
      <c r="AI12807" s="89">
        <v>1356.47317</v>
      </c>
    </row>
    <row r="12808" spans="1:35" s="89" customFormat="1" x14ac:dyDescent="0.45">
      <c r="A12808" s="89" t="s">
        <v>94</v>
      </c>
      <c r="B12808" s="89" t="s">
        <v>95</v>
      </c>
      <c r="C12808" s="89" t="s">
        <v>47</v>
      </c>
      <c r="D12808" s="90">
        <v>44584</v>
      </c>
      <c r="AC12808" s="89">
        <v>937.79154100000005</v>
      </c>
      <c r="AI12808" s="89">
        <v>1356.47317</v>
      </c>
    </row>
    <row r="12809" spans="1:35" s="89" customFormat="1" x14ac:dyDescent="0.45">
      <c r="A12809" s="89" t="s">
        <v>94</v>
      </c>
      <c r="B12809" s="89" t="s">
        <v>95</v>
      </c>
      <c r="C12809" s="89" t="s">
        <v>47</v>
      </c>
      <c r="D12809" s="90">
        <v>44585</v>
      </c>
      <c r="AC12809" s="89">
        <v>937.79154100000005</v>
      </c>
      <c r="AI12809" s="89">
        <v>1356.47317</v>
      </c>
    </row>
    <row r="12810" spans="1:35" s="89" customFormat="1" x14ac:dyDescent="0.45">
      <c r="A12810" s="89" t="s">
        <v>94</v>
      </c>
      <c r="B12810" s="89" t="s">
        <v>95</v>
      </c>
      <c r="C12810" s="89" t="s">
        <v>47</v>
      </c>
      <c r="D12810" s="90">
        <v>44586</v>
      </c>
      <c r="AC12810" s="89">
        <v>937.79154100000005</v>
      </c>
      <c r="AI12810" s="89">
        <v>1356.47317</v>
      </c>
    </row>
    <row r="12811" spans="1:35" s="89" customFormat="1" x14ac:dyDescent="0.45">
      <c r="A12811" s="89" t="s">
        <v>94</v>
      </c>
      <c r="B12811" s="89" t="s">
        <v>95</v>
      </c>
      <c r="C12811" s="89" t="s">
        <v>47</v>
      </c>
      <c r="D12811" s="90">
        <v>44587</v>
      </c>
      <c r="AC12811" s="89">
        <v>937.79154100000005</v>
      </c>
      <c r="AI12811" s="89">
        <v>1356.47317</v>
      </c>
    </row>
    <row r="12812" spans="1:35" s="89" customFormat="1" x14ac:dyDescent="0.45">
      <c r="A12812" s="89" t="s">
        <v>94</v>
      </c>
      <c r="B12812" s="89" t="s">
        <v>95</v>
      </c>
      <c r="C12812" s="89" t="s">
        <v>47</v>
      </c>
      <c r="D12812" s="90">
        <v>44588</v>
      </c>
      <c r="AC12812" s="89">
        <v>937.79154100000005</v>
      </c>
      <c r="AI12812" s="89">
        <v>1356.47317</v>
      </c>
    </row>
    <row r="12813" spans="1:35" s="89" customFormat="1" x14ac:dyDescent="0.45">
      <c r="A12813" s="89" t="s">
        <v>94</v>
      </c>
      <c r="B12813" s="89" t="s">
        <v>95</v>
      </c>
      <c r="C12813" s="89" t="s">
        <v>47</v>
      </c>
      <c r="D12813" s="90">
        <v>44589</v>
      </c>
      <c r="AC12813" s="89">
        <v>937.79154100000005</v>
      </c>
      <c r="AI12813" s="89">
        <v>1356.47317</v>
      </c>
    </row>
    <row r="12814" spans="1:35" s="89" customFormat="1" x14ac:dyDescent="0.45">
      <c r="A12814" s="89" t="s">
        <v>94</v>
      </c>
      <c r="B12814" s="89" t="s">
        <v>95</v>
      </c>
      <c r="C12814" s="89" t="s">
        <v>47</v>
      </c>
      <c r="D12814" s="90">
        <v>44590</v>
      </c>
      <c r="AC12814" s="89">
        <v>937.79154100000005</v>
      </c>
      <c r="AI12814" s="89">
        <v>1356.47317</v>
      </c>
    </row>
    <row r="12815" spans="1:35" s="89" customFormat="1" x14ac:dyDescent="0.45">
      <c r="A12815" s="89" t="s">
        <v>94</v>
      </c>
      <c r="B12815" s="89" t="s">
        <v>95</v>
      </c>
      <c r="C12815" s="89" t="s">
        <v>47</v>
      </c>
      <c r="D12815" s="90">
        <v>44591</v>
      </c>
      <c r="AC12815" s="89">
        <v>937.79154100000005</v>
      </c>
      <c r="AI12815" s="89">
        <v>1356.47317</v>
      </c>
    </row>
    <row r="12816" spans="1:35" s="89" customFormat="1" x14ac:dyDescent="0.45">
      <c r="A12816" s="89" t="s">
        <v>94</v>
      </c>
      <c r="B12816" s="89" t="s">
        <v>95</v>
      </c>
      <c r="C12816" s="89" t="s">
        <v>47</v>
      </c>
      <c r="D12816" s="90">
        <v>44592</v>
      </c>
      <c r="AC12816" s="89">
        <v>937.79154100000005</v>
      </c>
      <c r="AI12816" s="89">
        <v>1356.47317</v>
      </c>
    </row>
    <row r="12817" spans="1:35" s="89" customFormat="1" x14ac:dyDescent="0.45">
      <c r="A12817" s="89" t="s">
        <v>94</v>
      </c>
      <c r="B12817" s="89" t="s">
        <v>95</v>
      </c>
      <c r="C12817" s="89" t="s">
        <v>47</v>
      </c>
      <c r="D12817" s="90">
        <v>44593</v>
      </c>
      <c r="AC12817" s="89">
        <v>937.79154100000005</v>
      </c>
      <c r="AI12817" s="89">
        <v>1356.47317</v>
      </c>
    </row>
    <row r="12818" spans="1:35" s="89" customFormat="1" x14ac:dyDescent="0.45">
      <c r="A12818" s="89" t="s">
        <v>94</v>
      </c>
      <c r="B12818" s="89" t="s">
        <v>95</v>
      </c>
      <c r="C12818" s="89" t="s">
        <v>47</v>
      </c>
      <c r="D12818" s="90">
        <v>44594</v>
      </c>
      <c r="AC12818" s="89">
        <v>937.79154100000005</v>
      </c>
      <c r="AI12818" s="89">
        <v>1356.47317</v>
      </c>
    </row>
    <row r="12819" spans="1:35" s="89" customFormat="1" x14ac:dyDescent="0.45">
      <c r="A12819" s="89" t="s">
        <v>94</v>
      </c>
      <c r="B12819" s="89" t="s">
        <v>95</v>
      </c>
      <c r="C12819" s="89" t="s">
        <v>47</v>
      </c>
      <c r="D12819" s="90">
        <v>44595</v>
      </c>
      <c r="AC12819" s="89">
        <v>937.79154100000005</v>
      </c>
      <c r="AI12819" s="89">
        <v>1356.47317</v>
      </c>
    </row>
    <row r="12820" spans="1:35" s="89" customFormat="1" x14ac:dyDescent="0.45">
      <c r="A12820" s="89" t="s">
        <v>94</v>
      </c>
      <c r="B12820" s="89" t="s">
        <v>95</v>
      </c>
      <c r="C12820" s="89" t="s">
        <v>47</v>
      </c>
      <c r="D12820" s="90">
        <v>44596</v>
      </c>
      <c r="AC12820" s="89">
        <v>937.79154100000005</v>
      </c>
      <c r="AI12820" s="89">
        <v>1356.47317</v>
      </c>
    </row>
    <row r="12821" spans="1:35" s="89" customFormat="1" x14ac:dyDescent="0.45">
      <c r="A12821" s="89" t="s">
        <v>94</v>
      </c>
      <c r="B12821" s="89" t="s">
        <v>95</v>
      </c>
      <c r="C12821" s="89" t="s">
        <v>47</v>
      </c>
      <c r="D12821" s="90">
        <v>44597</v>
      </c>
      <c r="AC12821" s="89">
        <v>937.79154100000005</v>
      </c>
      <c r="AI12821" s="89">
        <v>1356.47317</v>
      </c>
    </row>
    <row r="12822" spans="1:35" s="89" customFormat="1" x14ac:dyDescent="0.45">
      <c r="A12822" s="89" t="s">
        <v>94</v>
      </c>
      <c r="B12822" s="89" t="s">
        <v>95</v>
      </c>
      <c r="C12822" s="89" t="s">
        <v>47</v>
      </c>
      <c r="D12822" s="90">
        <v>44598</v>
      </c>
      <c r="AC12822" s="89">
        <v>937.79154100000005</v>
      </c>
      <c r="AI12822" s="89">
        <v>1356.47317</v>
      </c>
    </row>
    <row r="12823" spans="1:35" s="89" customFormat="1" x14ac:dyDescent="0.45">
      <c r="A12823" s="89" t="s">
        <v>94</v>
      </c>
      <c r="B12823" s="89" t="s">
        <v>95</v>
      </c>
      <c r="C12823" s="89" t="s">
        <v>47</v>
      </c>
      <c r="D12823" s="90">
        <v>44599</v>
      </c>
      <c r="AC12823" s="89">
        <v>937.79154100000005</v>
      </c>
      <c r="AI12823" s="89">
        <v>1356.47317</v>
      </c>
    </row>
    <row r="12824" spans="1:35" s="89" customFormat="1" x14ac:dyDescent="0.45">
      <c r="A12824" s="89" t="s">
        <v>94</v>
      </c>
      <c r="B12824" s="89" t="s">
        <v>95</v>
      </c>
      <c r="C12824" s="89" t="s">
        <v>47</v>
      </c>
      <c r="D12824" s="90">
        <v>44600</v>
      </c>
      <c r="AC12824" s="89">
        <v>937.79154100000005</v>
      </c>
      <c r="AI12824" s="89">
        <v>1356.47317</v>
      </c>
    </row>
    <row r="12825" spans="1:35" s="89" customFormat="1" x14ac:dyDescent="0.45">
      <c r="A12825" s="89" t="s">
        <v>94</v>
      </c>
      <c r="B12825" s="89" t="s">
        <v>95</v>
      </c>
      <c r="C12825" s="89" t="s">
        <v>47</v>
      </c>
      <c r="D12825" s="90">
        <v>44601</v>
      </c>
      <c r="AC12825" s="89">
        <v>937.79154100000005</v>
      </c>
      <c r="AI12825" s="89">
        <v>1356.47317</v>
      </c>
    </row>
    <row r="12826" spans="1:35" s="89" customFormat="1" x14ac:dyDescent="0.45">
      <c r="A12826" s="89" t="s">
        <v>94</v>
      </c>
      <c r="B12826" s="89" t="s">
        <v>95</v>
      </c>
      <c r="C12826" s="89" t="s">
        <v>47</v>
      </c>
      <c r="D12826" s="90">
        <v>44602</v>
      </c>
      <c r="AC12826" s="89">
        <v>937.79154100000005</v>
      </c>
      <c r="AI12826" s="89">
        <v>1356.47317</v>
      </c>
    </row>
    <row r="12827" spans="1:35" s="89" customFormat="1" x14ac:dyDescent="0.45">
      <c r="A12827" s="89" t="s">
        <v>94</v>
      </c>
      <c r="B12827" s="89" t="s">
        <v>95</v>
      </c>
      <c r="C12827" s="89" t="s">
        <v>47</v>
      </c>
      <c r="D12827" s="90">
        <v>44603</v>
      </c>
      <c r="AC12827" s="89">
        <v>937.79154100000005</v>
      </c>
      <c r="AI12827" s="89">
        <v>1356.47317</v>
      </c>
    </row>
    <row r="12828" spans="1:35" s="89" customFormat="1" x14ac:dyDescent="0.45">
      <c r="A12828" s="89" t="s">
        <v>94</v>
      </c>
      <c r="B12828" s="89" t="s">
        <v>95</v>
      </c>
      <c r="C12828" s="89" t="s">
        <v>47</v>
      </c>
      <c r="D12828" s="90">
        <v>44604</v>
      </c>
      <c r="AC12828" s="89">
        <v>937.79154100000005</v>
      </c>
      <c r="AI12828" s="89">
        <v>1356.47317</v>
      </c>
    </row>
    <row r="12829" spans="1:35" s="89" customFormat="1" x14ac:dyDescent="0.45">
      <c r="A12829" s="89" t="s">
        <v>94</v>
      </c>
      <c r="B12829" s="89" t="s">
        <v>95</v>
      </c>
      <c r="C12829" s="89" t="s">
        <v>47</v>
      </c>
      <c r="D12829" s="90">
        <v>44605</v>
      </c>
      <c r="AC12829" s="89">
        <v>937.79154100000005</v>
      </c>
      <c r="AI12829" s="89">
        <v>1356.47317</v>
      </c>
    </row>
    <row r="12830" spans="1:35" s="89" customFormat="1" x14ac:dyDescent="0.45">
      <c r="A12830" s="89" t="s">
        <v>94</v>
      </c>
      <c r="B12830" s="89" t="s">
        <v>95</v>
      </c>
      <c r="C12830" s="89" t="s">
        <v>47</v>
      </c>
      <c r="D12830" s="90">
        <v>44606</v>
      </c>
      <c r="AC12830" s="89">
        <v>937.79154100000005</v>
      </c>
      <c r="AI12830" s="89">
        <v>1356.47317</v>
      </c>
    </row>
    <row r="12831" spans="1:35" s="89" customFormat="1" x14ac:dyDescent="0.45">
      <c r="A12831" s="89" t="s">
        <v>94</v>
      </c>
      <c r="B12831" s="89" t="s">
        <v>95</v>
      </c>
      <c r="C12831" s="89" t="s">
        <v>47</v>
      </c>
      <c r="D12831" s="90">
        <v>44607</v>
      </c>
      <c r="AC12831" s="89">
        <v>937.79154100000005</v>
      </c>
      <c r="AI12831" s="89">
        <v>1356.47317</v>
      </c>
    </row>
    <row r="12832" spans="1:35" s="89" customFormat="1" x14ac:dyDescent="0.45">
      <c r="A12832" s="89" t="s">
        <v>94</v>
      </c>
      <c r="B12832" s="89" t="s">
        <v>95</v>
      </c>
      <c r="C12832" s="89" t="s">
        <v>47</v>
      </c>
      <c r="D12832" s="90">
        <v>44608</v>
      </c>
      <c r="AC12832" s="89">
        <v>937.79154100000005</v>
      </c>
      <c r="AI12832" s="89">
        <v>1356.47317</v>
      </c>
    </row>
    <row r="12833" spans="1:35" s="89" customFormat="1" x14ac:dyDescent="0.45">
      <c r="A12833" s="89" t="s">
        <v>94</v>
      </c>
      <c r="B12833" s="89" t="s">
        <v>95</v>
      </c>
      <c r="C12833" s="89" t="s">
        <v>47</v>
      </c>
      <c r="D12833" s="90">
        <v>44609</v>
      </c>
      <c r="AC12833" s="89">
        <v>937.79154100000005</v>
      </c>
      <c r="AI12833" s="89">
        <v>1356.47317</v>
      </c>
    </row>
    <row r="12834" spans="1:35" s="89" customFormat="1" x14ac:dyDescent="0.45">
      <c r="A12834" s="89" t="s">
        <v>94</v>
      </c>
      <c r="B12834" s="89" t="s">
        <v>95</v>
      </c>
      <c r="C12834" s="89" t="s">
        <v>47</v>
      </c>
      <c r="D12834" s="90">
        <v>44610</v>
      </c>
      <c r="AC12834" s="89">
        <v>937.79154100000005</v>
      </c>
      <c r="AI12834" s="89">
        <v>1356.47317</v>
      </c>
    </row>
    <row r="12835" spans="1:35" s="89" customFormat="1" x14ac:dyDescent="0.45">
      <c r="A12835" s="89" t="s">
        <v>94</v>
      </c>
      <c r="B12835" s="89" t="s">
        <v>95</v>
      </c>
      <c r="C12835" s="89" t="s">
        <v>47</v>
      </c>
      <c r="D12835" s="90">
        <v>44611</v>
      </c>
      <c r="AC12835" s="89">
        <v>937.79154100000005</v>
      </c>
      <c r="AI12835" s="89">
        <v>1356.47317</v>
      </c>
    </row>
    <row r="12836" spans="1:35" s="89" customFormat="1" x14ac:dyDescent="0.45">
      <c r="A12836" s="89" t="s">
        <v>94</v>
      </c>
      <c r="B12836" s="89" t="s">
        <v>95</v>
      </c>
      <c r="C12836" s="89" t="s">
        <v>47</v>
      </c>
      <c r="D12836" s="90">
        <v>44612</v>
      </c>
      <c r="AC12836" s="89">
        <v>937.79154100000005</v>
      </c>
      <c r="AI12836" s="89">
        <v>1356.47317</v>
      </c>
    </row>
    <row r="12837" spans="1:35" s="89" customFormat="1" x14ac:dyDescent="0.45">
      <c r="A12837" s="89" t="s">
        <v>94</v>
      </c>
      <c r="B12837" s="89" t="s">
        <v>95</v>
      </c>
      <c r="C12837" s="89" t="s">
        <v>47</v>
      </c>
      <c r="D12837" s="90">
        <v>44613</v>
      </c>
      <c r="AC12837" s="89">
        <v>937.79154100000005</v>
      </c>
      <c r="AI12837" s="89">
        <v>1356.47317</v>
      </c>
    </row>
    <row r="12838" spans="1:35" s="89" customFormat="1" x14ac:dyDescent="0.45">
      <c r="A12838" s="89" t="s">
        <v>94</v>
      </c>
      <c r="B12838" s="89" t="s">
        <v>95</v>
      </c>
      <c r="C12838" s="89" t="s">
        <v>47</v>
      </c>
      <c r="D12838" s="90">
        <v>44614</v>
      </c>
      <c r="AC12838" s="89">
        <v>937.79154100000005</v>
      </c>
      <c r="AI12838" s="89">
        <v>1356.47317</v>
      </c>
    </row>
    <row r="12839" spans="1:35" s="89" customFormat="1" x14ac:dyDescent="0.45">
      <c r="A12839" s="89" t="s">
        <v>94</v>
      </c>
      <c r="B12839" s="89" t="s">
        <v>95</v>
      </c>
      <c r="C12839" s="89" t="s">
        <v>47</v>
      </c>
      <c r="D12839" s="90">
        <v>44615</v>
      </c>
      <c r="AC12839" s="89">
        <v>937.79154100000005</v>
      </c>
      <c r="AI12839" s="89">
        <v>1356.47317</v>
      </c>
    </row>
    <row r="12840" spans="1:35" s="89" customFormat="1" x14ac:dyDescent="0.45">
      <c r="A12840" s="89" t="s">
        <v>94</v>
      </c>
      <c r="B12840" s="89" t="s">
        <v>95</v>
      </c>
      <c r="C12840" s="89" t="s">
        <v>47</v>
      </c>
      <c r="D12840" s="90">
        <v>44616</v>
      </c>
      <c r="AC12840" s="89">
        <v>937.79154100000005</v>
      </c>
      <c r="AI12840" s="89">
        <v>1356.47317</v>
      </c>
    </row>
    <row r="12841" spans="1:35" s="89" customFormat="1" x14ac:dyDescent="0.45">
      <c r="A12841" s="89" t="s">
        <v>94</v>
      </c>
      <c r="B12841" s="89" t="s">
        <v>95</v>
      </c>
      <c r="C12841" s="89" t="s">
        <v>47</v>
      </c>
      <c r="D12841" s="90">
        <v>44617</v>
      </c>
      <c r="AC12841" s="89">
        <v>937.79154100000005</v>
      </c>
      <c r="AI12841" s="89">
        <v>1356.47317</v>
      </c>
    </row>
    <row r="12842" spans="1:35" s="89" customFormat="1" x14ac:dyDescent="0.45">
      <c r="A12842" s="89" t="s">
        <v>94</v>
      </c>
      <c r="B12842" s="89" t="s">
        <v>95</v>
      </c>
      <c r="C12842" s="89" t="s">
        <v>47</v>
      </c>
      <c r="D12842" s="90">
        <v>44618</v>
      </c>
      <c r="AC12842" s="89">
        <v>937.79154100000005</v>
      </c>
      <c r="AI12842" s="89">
        <v>1356.47317</v>
      </c>
    </row>
    <row r="12843" spans="1:35" s="89" customFormat="1" x14ac:dyDescent="0.45">
      <c r="A12843" s="89" t="s">
        <v>94</v>
      </c>
      <c r="B12843" s="89" t="s">
        <v>95</v>
      </c>
      <c r="C12843" s="89" t="s">
        <v>47</v>
      </c>
      <c r="D12843" s="90">
        <v>44619</v>
      </c>
      <c r="AC12843" s="89">
        <v>937.79154100000005</v>
      </c>
      <c r="AI12843" s="89">
        <v>1356.47317</v>
      </c>
    </row>
    <row r="12844" spans="1:35" s="89" customFormat="1" x14ac:dyDescent="0.45">
      <c r="A12844" s="89" t="s">
        <v>94</v>
      </c>
      <c r="B12844" s="89" t="s">
        <v>95</v>
      </c>
      <c r="C12844" s="89" t="s">
        <v>47</v>
      </c>
      <c r="D12844" s="90">
        <v>44620</v>
      </c>
      <c r="AC12844" s="89">
        <v>937.79154100000005</v>
      </c>
      <c r="AI12844" s="89">
        <v>1356.47317</v>
      </c>
    </row>
    <row r="12845" spans="1:35" s="89" customFormat="1" x14ac:dyDescent="0.45">
      <c r="A12845" s="89" t="s">
        <v>94</v>
      </c>
      <c r="B12845" s="89" t="s">
        <v>95</v>
      </c>
      <c r="C12845" s="89" t="s">
        <v>47</v>
      </c>
      <c r="D12845" s="90">
        <v>44621</v>
      </c>
      <c r="AC12845" s="89">
        <v>937.79154100000005</v>
      </c>
      <c r="AI12845" s="89">
        <v>1356.47317</v>
      </c>
    </row>
    <row r="12846" spans="1:35" s="89" customFormat="1" x14ac:dyDescent="0.45">
      <c r="A12846" s="89" t="s">
        <v>94</v>
      </c>
      <c r="B12846" s="89" t="s">
        <v>95</v>
      </c>
      <c r="C12846" s="89" t="s">
        <v>47</v>
      </c>
      <c r="D12846" s="90">
        <v>44622</v>
      </c>
      <c r="AC12846" s="89">
        <v>937.79154100000005</v>
      </c>
      <c r="AI12846" s="89">
        <v>1356.47317</v>
      </c>
    </row>
    <row r="12847" spans="1:35" s="89" customFormat="1" x14ac:dyDescent="0.45">
      <c r="A12847" s="89" t="s">
        <v>94</v>
      </c>
      <c r="B12847" s="89" t="s">
        <v>95</v>
      </c>
      <c r="C12847" s="89" t="s">
        <v>47</v>
      </c>
      <c r="D12847" s="90">
        <v>44623</v>
      </c>
      <c r="AC12847" s="89">
        <v>937.79154100000005</v>
      </c>
      <c r="AI12847" s="89">
        <v>1356.47317</v>
      </c>
    </row>
    <row r="12848" spans="1:35" s="89" customFormat="1" x14ac:dyDescent="0.45">
      <c r="A12848" s="89" t="s">
        <v>94</v>
      </c>
      <c r="B12848" s="89" t="s">
        <v>95</v>
      </c>
      <c r="C12848" s="89" t="s">
        <v>47</v>
      </c>
      <c r="D12848" s="90">
        <v>44624</v>
      </c>
      <c r="AC12848" s="89">
        <v>937.79154100000005</v>
      </c>
      <c r="AI12848" s="89">
        <v>1356.47317</v>
      </c>
    </row>
    <row r="12849" spans="1:35" s="89" customFormat="1" x14ac:dyDescent="0.45">
      <c r="A12849" s="89" t="s">
        <v>94</v>
      </c>
      <c r="B12849" s="89" t="s">
        <v>95</v>
      </c>
      <c r="C12849" s="89" t="s">
        <v>47</v>
      </c>
      <c r="D12849" s="90">
        <v>44625</v>
      </c>
      <c r="AC12849" s="89">
        <v>937.79154100000005</v>
      </c>
      <c r="AI12849" s="89">
        <v>1356.47317</v>
      </c>
    </row>
    <row r="12850" spans="1:35" s="89" customFormat="1" x14ac:dyDescent="0.45">
      <c r="A12850" s="89" t="s">
        <v>94</v>
      </c>
      <c r="B12850" s="89" t="s">
        <v>95</v>
      </c>
      <c r="C12850" s="89" t="s">
        <v>47</v>
      </c>
      <c r="D12850" s="90">
        <v>44626</v>
      </c>
      <c r="AC12850" s="89">
        <v>937.79154100000005</v>
      </c>
      <c r="AI12850" s="89">
        <v>1356.47317</v>
      </c>
    </row>
    <row r="12851" spans="1:35" s="89" customFormat="1" x14ac:dyDescent="0.45">
      <c r="A12851" s="89" t="s">
        <v>94</v>
      </c>
      <c r="B12851" s="89" t="s">
        <v>95</v>
      </c>
      <c r="C12851" s="89" t="s">
        <v>47</v>
      </c>
      <c r="D12851" s="90">
        <v>44627</v>
      </c>
      <c r="AC12851" s="89">
        <v>937.79154100000005</v>
      </c>
      <c r="AI12851" s="89">
        <v>1356.47317</v>
      </c>
    </row>
    <row r="12852" spans="1:35" s="89" customFormat="1" x14ac:dyDescent="0.45">
      <c r="A12852" s="89" t="s">
        <v>94</v>
      </c>
      <c r="B12852" s="89" t="s">
        <v>95</v>
      </c>
      <c r="C12852" s="89" t="s">
        <v>47</v>
      </c>
      <c r="D12852" s="90">
        <v>44628</v>
      </c>
      <c r="AC12852" s="89">
        <v>937.79154100000005</v>
      </c>
      <c r="AI12852" s="89">
        <v>1356.47317</v>
      </c>
    </row>
    <row r="12853" spans="1:35" s="89" customFormat="1" x14ac:dyDescent="0.45">
      <c r="A12853" s="89" t="s">
        <v>94</v>
      </c>
      <c r="B12853" s="89" t="s">
        <v>95</v>
      </c>
      <c r="C12853" s="89" t="s">
        <v>47</v>
      </c>
      <c r="D12853" s="90">
        <v>44629</v>
      </c>
      <c r="AC12853" s="89">
        <v>937.79154100000005</v>
      </c>
      <c r="AI12853" s="89">
        <v>1356.47317</v>
      </c>
    </row>
    <row r="12854" spans="1:35" s="89" customFormat="1" x14ac:dyDescent="0.45">
      <c r="A12854" s="89" t="s">
        <v>94</v>
      </c>
      <c r="B12854" s="89" t="s">
        <v>95</v>
      </c>
      <c r="C12854" s="89" t="s">
        <v>47</v>
      </c>
      <c r="D12854" s="90">
        <v>44630</v>
      </c>
      <c r="AC12854" s="89">
        <v>937.79154100000005</v>
      </c>
      <c r="AI12854" s="89">
        <v>1356.47317</v>
      </c>
    </row>
    <row r="12855" spans="1:35" s="89" customFormat="1" x14ac:dyDescent="0.45">
      <c r="A12855" s="89" t="s">
        <v>94</v>
      </c>
      <c r="B12855" s="89" t="s">
        <v>95</v>
      </c>
      <c r="C12855" s="89" t="s">
        <v>47</v>
      </c>
      <c r="D12855" s="90">
        <v>44631</v>
      </c>
      <c r="AC12855" s="89">
        <v>937.79154100000005</v>
      </c>
      <c r="AI12855" s="89">
        <v>1356.47317</v>
      </c>
    </row>
    <row r="12856" spans="1:35" s="89" customFormat="1" x14ac:dyDescent="0.45">
      <c r="A12856" s="89" t="s">
        <v>94</v>
      </c>
      <c r="B12856" s="89" t="s">
        <v>95</v>
      </c>
      <c r="C12856" s="89" t="s">
        <v>47</v>
      </c>
      <c r="D12856" s="90">
        <v>44632</v>
      </c>
      <c r="AC12856" s="89">
        <v>937.79154100000005</v>
      </c>
      <c r="AI12856" s="89">
        <v>1356.47317</v>
      </c>
    </row>
    <row r="12857" spans="1:35" s="89" customFormat="1" x14ac:dyDescent="0.45">
      <c r="A12857" s="89" t="s">
        <v>94</v>
      </c>
      <c r="B12857" s="89" t="s">
        <v>95</v>
      </c>
      <c r="C12857" s="89" t="s">
        <v>47</v>
      </c>
      <c r="D12857" s="90">
        <v>44633</v>
      </c>
      <c r="AC12857" s="89">
        <v>937.79154100000005</v>
      </c>
      <c r="AI12857" s="89">
        <v>1356.47317</v>
      </c>
    </row>
    <row r="12858" spans="1:35" s="89" customFormat="1" x14ac:dyDescent="0.45">
      <c r="A12858" s="89" t="s">
        <v>94</v>
      </c>
      <c r="B12858" s="89" t="s">
        <v>95</v>
      </c>
      <c r="C12858" s="89" t="s">
        <v>47</v>
      </c>
      <c r="D12858" s="90">
        <v>44634</v>
      </c>
      <c r="AC12858" s="89">
        <v>937.79154100000005</v>
      </c>
      <c r="AI12858" s="89">
        <v>1356.47317</v>
      </c>
    </row>
    <row r="12859" spans="1:35" s="89" customFormat="1" x14ac:dyDescent="0.45">
      <c r="A12859" s="89" t="s">
        <v>94</v>
      </c>
      <c r="B12859" s="89" t="s">
        <v>95</v>
      </c>
      <c r="C12859" s="89" t="s">
        <v>47</v>
      </c>
      <c r="D12859" s="90">
        <v>44635</v>
      </c>
      <c r="AC12859" s="89">
        <v>937.79154100000005</v>
      </c>
      <c r="AI12859" s="89">
        <v>1356.47317</v>
      </c>
    </row>
    <row r="12860" spans="1:35" s="89" customFormat="1" x14ac:dyDescent="0.45">
      <c r="A12860" s="89" t="s">
        <v>94</v>
      </c>
      <c r="B12860" s="89" t="s">
        <v>95</v>
      </c>
      <c r="C12860" s="89" t="s">
        <v>47</v>
      </c>
      <c r="D12860" s="90">
        <v>44636</v>
      </c>
      <c r="AC12860" s="89">
        <v>937.79154100000005</v>
      </c>
      <c r="AI12860" s="89">
        <v>1356.47317</v>
      </c>
    </row>
    <row r="12861" spans="1:35" s="89" customFormat="1" x14ac:dyDescent="0.45">
      <c r="A12861" s="89" t="s">
        <v>94</v>
      </c>
      <c r="B12861" s="89" t="s">
        <v>95</v>
      </c>
      <c r="C12861" s="89" t="s">
        <v>47</v>
      </c>
      <c r="D12861" s="90">
        <v>44637</v>
      </c>
      <c r="AC12861" s="89">
        <v>937.79154100000005</v>
      </c>
      <c r="AI12861" s="89">
        <v>1356.47317</v>
      </c>
    </row>
    <row r="12862" spans="1:35" s="89" customFormat="1" x14ac:dyDescent="0.45">
      <c r="A12862" s="89" t="s">
        <v>94</v>
      </c>
      <c r="B12862" s="89" t="s">
        <v>95</v>
      </c>
      <c r="C12862" s="89" t="s">
        <v>47</v>
      </c>
      <c r="D12862" s="90">
        <v>44638</v>
      </c>
      <c r="AC12862" s="89">
        <v>937.79154100000005</v>
      </c>
      <c r="AI12862" s="89">
        <v>1356.47317</v>
      </c>
    </row>
    <row r="12863" spans="1:35" s="89" customFormat="1" x14ac:dyDescent="0.45">
      <c r="A12863" s="89" t="s">
        <v>94</v>
      </c>
      <c r="B12863" s="89" t="s">
        <v>95</v>
      </c>
      <c r="C12863" s="89" t="s">
        <v>47</v>
      </c>
      <c r="D12863" s="90">
        <v>44639</v>
      </c>
      <c r="AC12863" s="89">
        <v>937.79154100000005</v>
      </c>
      <c r="AI12863" s="89">
        <v>1356.47317</v>
      </c>
    </row>
    <row r="12864" spans="1:35" s="89" customFormat="1" x14ac:dyDescent="0.45">
      <c r="A12864" s="89" t="s">
        <v>94</v>
      </c>
      <c r="B12864" s="89" t="s">
        <v>95</v>
      </c>
      <c r="C12864" s="89" t="s">
        <v>47</v>
      </c>
      <c r="D12864" s="90">
        <v>44640</v>
      </c>
      <c r="AC12864" s="89">
        <v>937.79154100000005</v>
      </c>
      <c r="AI12864" s="89">
        <v>1356.47317</v>
      </c>
    </row>
    <row r="12865" spans="1:35" s="89" customFormat="1" x14ac:dyDescent="0.45">
      <c r="A12865" s="89" t="s">
        <v>94</v>
      </c>
      <c r="B12865" s="89" t="s">
        <v>95</v>
      </c>
      <c r="C12865" s="89" t="s">
        <v>47</v>
      </c>
      <c r="D12865" s="90">
        <v>44641</v>
      </c>
      <c r="AC12865" s="89">
        <v>937.79154100000005</v>
      </c>
      <c r="AI12865" s="89">
        <v>1356.47317</v>
      </c>
    </row>
    <row r="12866" spans="1:35" s="89" customFormat="1" x14ac:dyDescent="0.45">
      <c r="A12866" s="89" t="s">
        <v>94</v>
      </c>
      <c r="B12866" s="89" t="s">
        <v>95</v>
      </c>
      <c r="C12866" s="89" t="s">
        <v>47</v>
      </c>
      <c r="D12866" s="90">
        <v>44642</v>
      </c>
      <c r="AC12866" s="89">
        <v>937.79154100000005</v>
      </c>
      <c r="AI12866" s="89">
        <v>1356.47317</v>
      </c>
    </row>
    <row r="12867" spans="1:35" s="89" customFormat="1" x14ac:dyDescent="0.45">
      <c r="A12867" s="89" t="s">
        <v>94</v>
      </c>
      <c r="B12867" s="89" t="s">
        <v>95</v>
      </c>
      <c r="C12867" s="89" t="s">
        <v>47</v>
      </c>
      <c r="D12867" s="90">
        <v>44643</v>
      </c>
      <c r="AC12867" s="89">
        <v>937.79154100000005</v>
      </c>
      <c r="AI12867" s="89">
        <v>1356.47317</v>
      </c>
    </row>
    <row r="12868" spans="1:35" s="89" customFormat="1" x14ac:dyDescent="0.45">
      <c r="A12868" s="89" t="s">
        <v>94</v>
      </c>
      <c r="B12868" s="89" t="s">
        <v>95</v>
      </c>
      <c r="C12868" s="89" t="s">
        <v>47</v>
      </c>
      <c r="D12868" s="90">
        <v>44644</v>
      </c>
      <c r="AC12868" s="89">
        <v>937.79154100000005</v>
      </c>
      <c r="AI12868" s="89">
        <v>1356.47317</v>
      </c>
    </row>
    <row r="12869" spans="1:35" s="89" customFormat="1" x14ac:dyDescent="0.45">
      <c r="A12869" s="89" t="s">
        <v>94</v>
      </c>
      <c r="B12869" s="89" t="s">
        <v>95</v>
      </c>
      <c r="C12869" s="89" t="s">
        <v>47</v>
      </c>
      <c r="D12869" s="90">
        <v>44645</v>
      </c>
      <c r="AC12869" s="89">
        <v>937.79154100000005</v>
      </c>
      <c r="AI12869" s="89">
        <v>1356.47317</v>
      </c>
    </row>
    <row r="12870" spans="1:35" s="89" customFormat="1" x14ac:dyDescent="0.45">
      <c r="A12870" s="89" t="s">
        <v>94</v>
      </c>
      <c r="B12870" s="89" t="s">
        <v>95</v>
      </c>
      <c r="C12870" s="89" t="s">
        <v>47</v>
      </c>
      <c r="D12870" s="90">
        <v>44646</v>
      </c>
      <c r="AC12870" s="89">
        <v>898.71689400000002</v>
      </c>
      <c r="AI12870" s="89">
        <v>1299.953454</v>
      </c>
    </row>
    <row r="12871" spans="1:35" s="89" customFormat="1" x14ac:dyDescent="0.45">
      <c r="A12871" s="89" t="s">
        <v>94</v>
      </c>
      <c r="B12871" s="89" t="s">
        <v>95</v>
      </c>
      <c r="C12871" s="89" t="s">
        <v>47</v>
      </c>
      <c r="D12871" s="90">
        <v>44647</v>
      </c>
      <c r="AC12871" s="89">
        <v>937.79154100000005</v>
      </c>
      <c r="AI12871" s="89">
        <v>1356.47317</v>
      </c>
    </row>
    <row r="12872" spans="1:35" s="89" customFormat="1" x14ac:dyDescent="0.45">
      <c r="A12872" s="89" t="s">
        <v>94</v>
      </c>
      <c r="B12872" s="89" t="s">
        <v>95</v>
      </c>
      <c r="C12872" s="89" t="s">
        <v>47</v>
      </c>
      <c r="D12872" s="90">
        <v>44648</v>
      </c>
      <c r="AC12872" s="89">
        <v>937.79154100000005</v>
      </c>
      <c r="AI12872" s="89">
        <v>1356.47317</v>
      </c>
    </row>
    <row r="12873" spans="1:35" s="89" customFormat="1" x14ac:dyDescent="0.45">
      <c r="A12873" s="89" t="s">
        <v>94</v>
      </c>
      <c r="B12873" s="89" t="s">
        <v>95</v>
      </c>
      <c r="C12873" s="89" t="s">
        <v>47</v>
      </c>
      <c r="D12873" s="90">
        <v>44649</v>
      </c>
      <c r="AC12873" s="89">
        <v>937.79154100000005</v>
      </c>
      <c r="AI12873" s="89">
        <v>1356.47317</v>
      </c>
    </row>
    <row r="12874" spans="1:35" s="89" customFormat="1" x14ac:dyDescent="0.45">
      <c r="A12874" s="89" t="s">
        <v>94</v>
      </c>
      <c r="B12874" s="89" t="s">
        <v>95</v>
      </c>
      <c r="C12874" s="89" t="s">
        <v>47</v>
      </c>
      <c r="D12874" s="90">
        <v>44650</v>
      </c>
      <c r="AC12874" s="89">
        <v>937.79154100000005</v>
      </c>
      <c r="AI12874" s="89">
        <v>1356.47317</v>
      </c>
    </row>
    <row r="12875" spans="1:35" s="89" customFormat="1" x14ac:dyDescent="0.45">
      <c r="A12875" s="89" t="s">
        <v>94</v>
      </c>
      <c r="B12875" s="89" t="s">
        <v>95</v>
      </c>
      <c r="C12875" s="89" t="s">
        <v>47</v>
      </c>
      <c r="D12875" s="90">
        <v>44651</v>
      </c>
      <c r="AC12875" s="89">
        <v>937.79154100000005</v>
      </c>
      <c r="AI12875" s="89">
        <v>1356.47317</v>
      </c>
    </row>
    <row r="12876" spans="1:35" s="89" customFormat="1" x14ac:dyDescent="0.45">
      <c r="A12876" s="89" t="s">
        <v>94</v>
      </c>
      <c r="B12876" s="89" t="s">
        <v>95</v>
      </c>
      <c r="C12876" s="89" t="s">
        <v>47</v>
      </c>
      <c r="D12876" s="90">
        <v>44652</v>
      </c>
      <c r="AC12876" s="89">
        <v>937.79154100000005</v>
      </c>
      <c r="AI12876" s="89">
        <v>1356.47317</v>
      </c>
    </row>
    <row r="12877" spans="1:35" s="89" customFormat="1" x14ac:dyDescent="0.45">
      <c r="A12877" s="89" t="s">
        <v>94</v>
      </c>
      <c r="B12877" s="89" t="s">
        <v>95</v>
      </c>
      <c r="C12877" s="89" t="s">
        <v>47</v>
      </c>
      <c r="D12877" s="90">
        <v>44653</v>
      </c>
      <c r="AC12877" s="89">
        <v>937.79154100000005</v>
      </c>
      <c r="AI12877" s="89">
        <v>1356.47317</v>
      </c>
    </row>
    <row r="12878" spans="1:35" s="89" customFormat="1" x14ac:dyDescent="0.45">
      <c r="A12878" s="89" t="s">
        <v>94</v>
      </c>
      <c r="B12878" s="89" t="s">
        <v>95</v>
      </c>
      <c r="C12878" s="89" t="s">
        <v>47</v>
      </c>
      <c r="D12878" s="90">
        <v>44654</v>
      </c>
      <c r="AC12878" s="89">
        <v>937.79154100000005</v>
      </c>
      <c r="AI12878" s="89">
        <v>1356.47317</v>
      </c>
    </row>
    <row r="12879" spans="1:35" s="89" customFormat="1" x14ac:dyDescent="0.45">
      <c r="A12879" s="89" t="s">
        <v>94</v>
      </c>
      <c r="B12879" s="89" t="s">
        <v>95</v>
      </c>
      <c r="C12879" s="89" t="s">
        <v>47</v>
      </c>
      <c r="D12879" s="90">
        <v>44655</v>
      </c>
      <c r="AC12879" s="89">
        <v>937.79154100000005</v>
      </c>
      <c r="AI12879" s="89">
        <v>1356.47317</v>
      </c>
    </row>
    <row r="12880" spans="1:35" s="89" customFormat="1" x14ac:dyDescent="0.45">
      <c r="A12880" s="89" t="s">
        <v>94</v>
      </c>
      <c r="B12880" s="89" t="s">
        <v>95</v>
      </c>
      <c r="C12880" s="89" t="s">
        <v>47</v>
      </c>
      <c r="D12880" s="90">
        <v>44656</v>
      </c>
      <c r="AC12880" s="89">
        <v>937.79154100000005</v>
      </c>
      <c r="AI12880" s="89">
        <v>1356.47317</v>
      </c>
    </row>
    <row r="12881" spans="1:35" s="89" customFormat="1" x14ac:dyDescent="0.45">
      <c r="A12881" s="89" t="s">
        <v>94</v>
      </c>
      <c r="B12881" s="89" t="s">
        <v>95</v>
      </c>
      <c r="C12881" s="89" t="s">
        <v>47</v>
      </c>
      <c r="D12881" s="90">
        <v>44657</v>
      </c>
      <c r="AC12881" s="89">
        <v>937.79154100000005</v>
      </c>
      <c r="AI12881" s="89">
        <v>1356.47317</v>
      </c>
    </row>
    <row r="12882" spans="1:35" s="89" customFormat="1" x14ac:dyDescent="0.45">
      <c r="A12882" s="89" t="s">
        <v>94</v>
      </c>
      <c r="B12882" s="89" t="s">
        <v>95</v>
      </c>
      <c r="C12882" s="89" t="s">
        <v>47</v>
      </c>
      <c r="D12882" s="90">
        <v>44658</v>
      </c>
      <c r="AC12882" s="89">
        <v>937.79154100000005</v>
      </c>
      <c r="AI12882" s="89">
        <v>1356.47317</v>
      </c>
    </row>
    <row r="12883" spans="1:35" s="89" customFormat="1" x14ac:dyDescent="0.45">
      <c r="A12883" s="89" t="s">
        <v>94</v>
      </c>
      <c r="B12883" s="89" t="s">
        <v>95</v>
      </c>
      <c r="C12883" s="89" t="s">
        <v>47</v>
      </c>
      <c r="D12883" s="90">
        <v>44659</v>
      </c>
      <c r="AC12883" s="89">
        <v>937.79154100000005</v>
      </c>
      <c r="AI12883" s="89">
        <v>1356.47317</v>
      </c>
    </row>
    <row r="12884" spans="1:35" s="89" customFormat="1" x14ac:dyDescent="0.45">
      <c r="A12884" s="89" t="s">
        <v>94</v>
      </c>
      <c r="B12884" s="89" t="s">
        <v>95</v>
      </c>
      <c r="C12884" s="89" t="s">
        <v>47</v>
      </c>
      <c r="D12884" s="90">
        <v>44660</v>
      </c>
      <c r="AC12884" s="89">
        <v>937.79154100000005</v>
      </c>
      <c r="AI12884" s="89">
        <v>1356.47317</v>
      </c>
    </row>
    <row r="12885" spans="1:35" s="89" customFormat="1" x14ac:dyDescent="0.45">
      <c r="A12885" s="89" t="s">
        <v>94</v>
      </c>
      <c r="B12885" s="89" t="s">
        <v>95</v>
      </c>
      <c r="C12885" s="89" t="s">
        <v>47</v>
      </c>
      <c r="D12885" s="90">
        <v>44661</v>
      </c>
      <c r="AC12885" s="89">
        <v>937.79154100000005</v>
      </c>
      <c r="AI12885" s="89">
        <v>1356.47317</v>
      </c>
    </row>
    <row r="12886" spans="1:35" s="89" customFormat="1" x14ac:dyDescent="0.45">
      <c r="A12886" s="89" t="s">
        <v>94</v>
      </c>
      <c r="B12886" s="89" t="s">
        <v>95</v>
      </c>
      <c r="C12886" s="89" t="s">
        <v>47</v>
      </c>
      <c r="D12886" s="90">
        <v>44662</v>
      </c>
      <c r="AC12886" s="89">
        <v>937.79154100000005</v>
      </c>
      <c r="AI12886" s="89">
        <v>1356.47317</v>
      </c>
    </row>
    <row r="12887" spans="1:35" s="89" customFormat="1" x14ac:dyDescent="0.45">
      <c r="A12887" s="89" t="s">
        <v>94</v>
      </c>
      <c r="B12887" s="89" t="s">
        <v>95</v>
      </c>
      <c r="C12887" s="89" t="s">
        <v>47</v>
      </c>
      <c r="D12887" s="90">
        <v>44663</v>
      </c>
      <c r="AC12887" s="89">
        <v>937.79154100000005</v>
      </c>
      <c r="AI12887" s="89">
        <v>1356.47317</v>
      </c>
    </row>
    <row r="12888" spans="1:35" s="89" customFormat="1" x14ac:dyDescent="0.45">
      <c r="A12888" s="89" t="s">
        <v>94</v>
      </c>
      <c r="B12888" s="89" t="s">
        <v>95</v>
      </c>
      <c r="C12888" s="89" t="s">
        <v>47</v>
      </c>
      <c r="D12888" s="90">
        <v>44664</v>
      </c>
      <c r="AC12888" s="89">
        <v>937.79154100000005</v>
      </c>
      <c r="AI12888" s="89">
        <v>1356.47317</v>
      </c>
    </row>
    <row r="12889" spans="1:35" s="89" customFormat="1" x14ac:dyDescent="0.45">
      <c r="A12889" s="89" t="s">
        <v>94</v>
      </c>
      <c r="B12889" s="89" t="s">
        <v>95</v>
      </c>
      <c r="C12889" s="89" t="s">
        <v>47</v>
      </c>
      <c r="D12889" s="90">
        <v>44665</v>
      </c>
      <c r="AC12889" s="89">
        <v>937.79154100000005</v>
      </c>
      <c r="AI12889" s="89">
        <v>1356.47317</v>
      </c>
    </row>
    <row r="12890" spans="1:35" s="89" customFormat="1" x14ac:dyDescent="0.45">
      <c r="A12890" s="89" t="s">
        <v>94</v>
      </c>
      <c r="B12890" s="89" t="s">
        <v>95</v>
      </c>
      <c r="C12890" s="89" t="s">
        <v>47</v>
      </c>
      <c r="D12890" s="90">
        <v>44666</v>
      </c>
      <c r="AC12890" s="89">
        <v>937.79154100000005</v>
      </c>
      <c r="AI12890" s="89">
        <v>1356.47317</v>
      </c>
    </row>
    <row r="12891" spans="1:35" s="89" customFormat="1" x14ac:dyDescent="0.45">
      <c r="A12891" s="89" t="s">
        <v>94</v>
      </c>
      <c r="B12891" s="89" t="s">
        <v>95</v>
      </c>
      <c r="C12891" s="89" t="s">
        <v>47</v>
      </c>
      <c r="D12891" s="90">
        <v>44667</v>
      </c>
      <c r="AC12891" s="89">
        <v>937.79154100000005</v>
      </c>
      <c r="AI12891" s="89">
        <v>1356.47317</v>
      </c>
    </row>
    <row r="12892" spans="1:35" s="89" customFormat="1" x14ac:dyDescent="0.45">
      <c r="A12892" s="89" t="s">
        <v>94</v>
      </c>
      <c r="B12892" s="89" t="s">
        <v>95</v>
      </c>
      <c r="C12892" s="89" t="s">
        <v>47</v>
      </c>
      <c r="D12892" s="90">
        <v>44668</v>
      </c>
      <c r="AC12892" s="89">
        <v>937.79154100000005</v>
      </c>
      <c r="AI12892" s="89">
        <v>1356.47317</v>
      </c>
    </row>
    <row r="12893" spans="1:35" s="89" customFormat="1" x14ac:dyDescent="0.45">
      <c r="A12893" s="89" t="s">
        <v>94</v>
      </c>
      <c r="B12893" s="89" t="s">
        <v>95</v>
      </c>
      <c r="C12893" s="89" t="s">
        <v>47</v>
      </c>
      <c r="D12893" s="90">
        <v>44669</v>
      </c>
      <c r="AC12893" s="89">
        <v>937.79154100000005</v>
      </c>
      <c r="AI12893" s="89">
        <v>1356.47317</v>
      </c>
    </row>
    <row r="12894" spans="1:35" s="89" customFormat="1" x14ac:dyDescent="0.45">
      <c r="A12894" s="89" t="s">
        <v>94</v>
      </c>
      <c r="B12894" s="89" t="s">
        <v>95</v>
      </c>
      <c r="C12894" s="89" t="s">
        <v>47</v>
      </c>
      <c r="D12894" s="90">
        <v>44670</v>
      </c>
      <c r="AC12894" s="89">
        <v>937.79154100000005</v>
      </c>
      <c r="AI12894" s="89">
        <v>1356.47317</v>
      </c>
    </row>
    <row r="12895" spans="1:35" s="89" customFormat="1" x14ac:dyDescent="0.45">
      <c r="A12895" s="89" t="s">
        <v>94</v>
      </c>
      <c r="B12895" s="89" t="s">
        <v>95</v>
      </c>
      <c r="C12895" s="89" t="s">
        <v>47</v>
      </c>
      <c r="D12895" s="90">
        <v>44671</v>
      </c>
      <c r="AC12895" s="89">
        <v>937.79154100000005</v>
      </c>
      <c r="AI12895" s="89">
        <v>1356.47317</v>
      </c>
    </row>
    <row r="12896" spans="1:35" s="89" customFormat="1" x14ac:dyDescent="0.45">
      <c r="A12896" s="89" t="s">
        <v>94</v>
      </c>
      <c r="B12896" s="89" t="s">
        <v>95</v>
      </c>
      <c r="C12896" s="89" t="s">
        <v>47</v>
      </c>
      <c r="D12896" s="90">
        <v>44672</v>
      </c>
      <c r="AC12896" s="89">
        <v>937.79154100000005</v>
      </c>
      <c r="AI12896" s="89">
        <v>1356.47317</v>
      </c>
    </row>
    <row r="12897" spans="1:35" s="89" customFormat="1" x14ac:dyDescent="0.45">
      <c r="A12897" s="89" t="s">
        <v>94</v>
      </c>
      <c r="B12897" s="89" t="s">
        <v>95</v>
      </c>
      <c r="C12897" s="89" t="s">
        <v>47</v>
      </c>
      <c r="D12897" s="90">
        <v>44673</v>
      </c>
      <c r="AC12897" s="89">
        <v>937.79154100000005</v>
      </c>
      <c r="AI12897" s="89">
        <v>1356.47317</v>
      </c>
    </row>
    <row r="12898" spans="1:35" s="89" customFormat="1" x14ac:dyDescent="0.45">
      <c r="A12898" s="89" t="s">
        <v>94</v>
      </c>
      <c r="B12898" s="89" t="s">
        <v>95</v>
      </c>
      <c r="C12898" s="89" t="s">
        <v>47</v>
      </c>
      <c r="D12898" s="90">
        <v>44674</v>
      </c>
      <c r="AC12898" s="89">
        <v>937.79154100000005</v>
      </c>
      <c r="AI12898" s="89">
        <v>1356.47317</v>
      </c>
    </row>
    <row r="12899" spans="1:35" s="89" customFormat="1" x14ac:dyDescent="0.45">
      <c r="A12899" s="89" t="s">
        <v>94</v>
      </c>
      <c r="B12899" s="89" t="s">
        <v>95</v>
      </c>
      <c r="C12899" s="89" t="s">
        <v>47</v>
      </c>
      <c r="D12899" s="90">
        <v>44675</v>
      </c>
      <c r="AC12899" s="89">
        <v>937.79154100000005</v>
      </c>
      <c r="AI12899" s="89">
        <v>1356.47317</v>
      </c>
    </row>
    <row r="12900" spans="1:35" s="89" customFormat="1" x14ac:dyDescent="0.45">
      <c r="A12900" s="89" t="s">
        <v>94</v>
      </c>
      <c r="B12900" s="89" t="s">
        <v>95</v>
      </c>
      <c r="C12900" s="89" t="s">
        <v>47</v>
      </c>
      <c r="D12900" s="90">
        <v>44676</v>
      </c>
      <c r="AC12900" s="89">
        <v>937.79154100000005</v>
      </c>
      <c r="AI12900" s="89">
        <v>1356.47317</v>
      </c>
    </row>
    <row r="12901" spans="1:35" s="89" customFormat="1" x14ac:dyDescent="0.45">
      <c r="A12901" s="89" t="s">
        <v>94</v>
      </c>
      <c r="B12901" s="89" t="s">
        <v>95</v>
      </c>
      <c r="C12901" s="89" t="s">
        <v>47</v>
      </c>
      <c r="D12901" s="90">
        <v>44677</v>
      </c>
      <c r="AC12901" s="89">
        <v>937.79154100000005</v>
      </c>
      <c r="AI12901" s="89">
        <v>1356.47317</v>
      </c>
    </row>
    <row r="12902" spans="1:35" s="89" customFormat="1" x14ac:dyDescent="0.45">
      <c r="A12902" s="89" t="s">
        <v>94</v>
      </c>
      <c r="B12902" s="89" t="s">
        <v>95</v>
      </c>
      <c r="C12902" s="89" t="s">
        <v>47</v>
      </c>
      <c r="D12902" s="90">
        <v>44678</v>
      </c>
      <c r="AC12902" s="89">
        <v>937.79154100000005</v>
      </c>
      <c r="AI12902" s="89">
        <v>1356.47317</v>
      </c>
    </row>
    <row r="12903" spans="1:35" s="89" customFormat="1" x14ac:dyDescent="0.45">
      <c r="A12903" s="89" t="s">
        <v>94</v>
      </c>
      <c r="B12903" s="89" t="s">
        <v>95</v>
      </c>
      <c r="C12903" s="89" t="s">
        <v>47</v>
      </c>
      <c r="D12903" s="90">
        <v>44679</v>
      </c>
      <c r="AC12903" s="89">
        <v>937.79154100000005</v>
      </c>
      <c r="AI12903" s="89">
        <v>1356.47317</v>
      </c>
    </row>
    <row r="12904" spans="1:35" s="89" customFormat="1" x14ac:dyDescent="0.45">
      <c r="A12904" s="89" t="s">
        <v>94</v>
      </c>
      <c r="B12904" s="89" t="s">
        <v>95</v>
      </c>
      <c r="C12904" s="89" t="s">
        <v>47</v>
      </c>
      <c r="D12904" s="90">
        <v>44680</v>
      </c>
      <c r="AC12904" s="89">
        <v>937.79154100000005</v>
      </c>
      <c r="AI12904" s="89">
        <v>1356.47317</v>
      </c>
    </row>
    <row r="12905" spans="1:35" s="89" customFormat="1" x14ac:dyDescent="0.45">
      <c r="A12905" s="89" t="s">
        <v>94</v>
      </c>
      <c r="B12905" s="89" t="s">
        <v>95</v>
      </c>
      <c r="C12905" s="89" t="s">
        <v>47</v>
      </c>
      <c r="D12905" s="90">
        <v>44681</v>
      </c>
      <c r="AC12905" s="89">
        <v>937.79154100000005</v>
      </c>
      <c r="AI12905" s="89">
        <v>1356.47317</v>
      </c>
    </row>
    <row r="12906" spans="1:35" s="89" customFormat="1" x14ac:dyDescent="0.45">
      <c r="A12906" s="89" t="s">
        <v>94</v>
      </c>
      <c r="B12906" s="89" t="s">
        <v>95</v>
      </c>
      <c r="C12906" s="89" t="s">
        <v>47</v>
      </c>
      <c r="D12906" s="90">
        <v>44682</v>
      </c>
      <c r="AC12906" s="89">
        <v>937.79154100000005</v>
      </c>
      <c r="AI12906" s="89">
        <v>1356.47317</v>
      </c>
    </row>
    <row r="12907" spans="1:35" s="89" customFormat="1" x14ac:dyDescent="0.45">
      <c r="A12907" s="89" t="s">
        <v>94</v>
      </c>
      <c r="B12907" s="89" t="s">
        <v>95</v>
      </c>
      <c r="C12907" s="89" t="s">
        <v>47</v>
      </c>
      <c r="D12907" s="90">
        <v>44683</v>
      </c>
      <c r="AC12907" s="89">
        <v>937.79154100000005</v>
      </c>
      <c r="AI12907" s="89">
        <v>1356.47317</v>
      </c>
    </row>
    <row r="12908" spans="1:35" s="89" customFormat="1" x14ac:dyDescent="0.45">
      <c r="A12908" s="89" t="s">
        <v>94</v>
      </c>
      <c r="B12908" s="89" t="s">
        <v>95</v>
      </c>
      <c r="C12908" s="89" t="s">
        <v>47</v>
      </c>
      <c r="D12908" s="90">
        <v>44684</v>
      </c>
      <c r="AC12908" s="89">
        <v>937.79154100000005</v>
      </c>
      <c r="AI12908" s="89">
        <v>1356.47317</v>
      </c>
    </row>
    <row r="12909" spans="1:35" s="89" customFormat="1" x14ac:dyDescent="0.45">
      <c r="A12909" s="89" t="s">
        <v>94</v>
      </c>
      <c r="B12909" s="89" t="s">
        <v>95</v>
      </c>
      <c r="C12909" s="89" t="s">
        <v>47</v>
      </c>
      <c r="D12909" s="90">
        <v>44685</v>
      </c>
      <c r="AC12909" s="89">
        <v>937.79154100000005</v>
      </c>
      <c r="AI12909" s="89">
        <v>1356.47317</v>
      </c>
    </row>
    <row r="12910" spans="1:35" s="89" customFormat="1" x14ac:dyDescent="0.45">
      <c r="A12910" s="89" t="s">
        <v>94</v>
      </c>
      <c r="B12910" s="89" t="s">
        <v>95</v>
      </c>
      <c r="C12910" s="89" t="s">
        <v>47</v>
      </c>
      <c r="D12910" s="90">
        <v>44686</v>
      </c>
      <c r="AC12910" s="89">
        <v>937.79154100000005</v>
      </c>
      <c r="AI12910" s="89">
        <v>1356.47317</v>
      </c>
    </row>
    <row r="12911" spans="1:35" s="89" customFormat="1" x14ac:dyDescent="0.45">
      <c r="A12911" s="89" t="s">
        <v>94</v>
      </c>
      <c r="B12911" s="89" t="s">
        <v>95</v>
      </c>
      <c r="C12911" s="89" t="s">
        <v>47</v>
      </c>
      <c r="D12911" s="90">
        <v>44687</v>
      </c>
      <c r="AC12911" s="89">
        <v>937.79154100000005</v>
      </c>
      <c r="AI12911" s="89">
        <v>1356.47317</v>
      </c>
    </row>
    <row r="12912" spans="1:35" s="89" customFormat="1" x14ac:dyDescent="0.45">
      <c r="A12912" s="89" t="s">
        <v>94</v>
      </c>
      <c r="B12912" s="89" t="s">
        <v>95</v>
      </c>
      <c r="C12912" s="89" t="s">
        <v>47</v>
      </c>
      <c r="D12912" s="90">
        <v>44688</v>
      </c>
      <c r="AC12912" s="89">
        <v>937.79154100000005</v>
      </c>
      <c r="AI12912" s="89">
        <v>1356.47317</v>
      </c>
    </row>
    <row r="12913" spans="1:35" s="89" customFormat="1" x14ac:dyDescent="0.45">
      <c r="A12913" s="89" t="s">
        <v>94</v>
      </c>
      <c r="B12913" s="89" t="s">
        <v>95</v>
      </c>
      <c r="C12913" s="89" t="s">
        <v>47</v>
      </c>
      <c r="D12913" s="90">
        <v>44689</v>
      </c>
      <c r="AC12913" s="89">
        <v>937.79154100000005</v>
      </c>
      <c r="AI12913" s="89">
        <v>1356.47317</v>
      </c>
    </row>
    <row r="12914" spans="1:35" s="89" customFormat="1" x14ac:dyDescent="0.45">
      <c r="A12914" s="89" t="s">
        <v>94</v>
      </c>
      <c r="B12914" s="89" t="s">
        <v>95</v>
      </c>
      <c r="C12914" s="89" t="s">
        <v>47</v>
      </c>
      <c r="D12914" s="90">
        <v>44690</v>
      </c>
      <c r="AC12914" s="89">
        <v>937.79154100000005</v>
      </c>
      <c r="AI12914" s="89">
        <v>1356.47317</v>
      </c>
    </row>
    <row r="12915" spans="1:35" s="89" customFormat="1" x14ac:dyDescent="0.45">
      <c r="A12915" s="89" t="s">
        <v>94</v>
      </c>
      <c r="B12915" s="89" t="s">
        <v>95</v>
      </c>
      <c r="C12915" s="89" t="s">
        <v>47</v>
      </c>
      <c r="D12915" s="90">
        <v>44691</v>
      </c>
      <c r="AC12915" s="89">
        <v>937.79154100000005</v>
      </c>
      <c r="AI12915" s="89">
        <v>1356.47317</v>
      </c>
    </row>
    <row r="12916" spans="1:35" s="89" customFormat="1" x14ac:dyDescent="0.45">
      <c r="A12916" s="89" t="s">
        <v>94</v>
      </c>
      <c r="B12916" s="89" t="s">
        <v>95</v>
      </c>
      <c r="C12916" s="89" t="s">
        <v>47</v>
      </c>
      <c r="D12916" s="90">
        <v>44692</v>
      </c>
      <c r="AC12916" s="89">
        <v>937.79154100000005</v>
      </c>
      <c r="AI12916" s="89">
        <v>1356.47317</v>
      </c>
    </row>
    <row r="12917" spans="1:35" s="89" customFormat="1" x14ac:dyDescent="0.45">
      <c r="A12917" s="89" t="s">
        <v>94</v>
      </c>
      <c r="B12917" s="89" t="s">
        <v>95</v>
      </c>
      <c r="C12917" s="89" t="s">
        <v>47</v>
      </c>
      <c r="D12917" s="90">
        <v>44693</v>
      </c>
      <c r="AC12917" s="89">
        <v>937.79154100000005</v>
      </c>
      <c r="AI12917" s="89">
        <v>1356.47317</v>
      </c>
    </row>
    <row r="12918" spans="1:35" s="89" customFormat="1" x14ac:dyDescent="0.45">
      <c r="A12918" s="89" t="s">
        <v>94</v>
      </c>
      <c r="B12918" s="89" t="s">
        <v>95</v>
      </c>
      <c r="C12918" s="89" t="s">
        <v>47</v>
      </c>
      <c r="D12918" s="90">
        <v>44694</v>
      </c>
      <c r="AC12918" s="89">
        <v>937.79154100000005</v>
      </c>
      <c r="AI12918" s="89">
        <v>1356.47317</v>
      </c>
    </row>
    <row r="12919" spans="1:35" s="89" customFormat="1" x14ac:dyDescent="0.45">
      <c r="A12919" s="89" t="s">
        <v>94</v>
      </c>
      <c r="B12919" s="89" t="s">
        <v>95</v>
      </c>
      <c r="C12919" s="89" t="s">
        <v>47</v>
      </c>
      <c r="D12919" s="90">
        <v>44695</v>
      </c>
      <c r="AC12919" s="89">
        <v>937.79154100000005</v>
      </c>
      <c r="AI12919" s="89">
        <v>1356.47317</v>
      </c>
    </row>
    <row r="12920" spans="1:35" s="89" customFormat="1" x14ac:dyDescent="0.45">
      <c r="A12920" s="89" t="s">
        <v>94</v>
      </c>
      <c r="B12920" s="89" t="s">
        <v>95</v>
      </c>
      <c r="C12920" s="89" t="s">
        <v>47</v>
      </c>
      <c r="D12920" s="90">
        <v>44696</v>
      </c>
      <c r="AC12920" s="89">
        <v>937.79154100000005</v>
      </c>
      <c r="AI12920" s="89">
        <v>1356.47317</v>
      </c>
    </row>
    <row r="12921" spans="1:35" s="89" customFormat="1" x14ac:dyDescent="0.45">
      <c r="A12921" s="89" t="s">
        <v>94</v>
      </c>
      <c r="B12921" s="89" t="s">
        <v>95</v>
      </c>
      <c r="C12921" s="89" t="s">
        <v>47</v>
      </c>
      <c r="D12921" s="90">
        <v>44697</v>
      </c>
      <c r="AC12921" s="89">
        <v>937.79154100000005</v>
      </c>
      <c r="AI12921" s="89">
        <v>1356.47317</v>
      </c>
    </row>
    <row r="12922" spans="1:35" s="89" customFormat="1" x14ac:dyDescent="0.45">
      <c r="A12922" s="89" t="s">
        <v>94</v>
      </c>
      <c r="B12922" s="89" t="s">
        <v>95</v>
      </c>
      <c r="C12922" s="89" t="s">
        <v>47</v>
      </c>
      <c r="D12922" s="90">
        <v>44698</v>
      </c>
      <c r="AC12922" s="89">
        <v>937.79154100000005</v>
      </c>
      <c r="AI12922" s="89">
        <v>1356.47317</v>
      </c>
    </row>
    <row r="12923" spans="1:35" s="89" customFormat="1" x14ac:dyDescent="0.45">
      <c r="A12923" s="89" t="s">
        <v>94</v>
      </c>
      <c r="B12923" s="89" t="s">
        <v>95</v>
      </c>
      <c r="C12923" s="89" t="s">
        <v>47</v>
      </c>
      <c r="D12923" s="90">
        <v>44699</v>
      </c>
      <c r="AC12923" s="89">
        <v>937.79154100000005</v>
      </c>
      <c r="AI12923" s="89">
        <v>1356.47317</v>
      </c>
    </row>
    <row r="12924" spans="1:35" s="89" customFormat="1" x14ac:dyDescent="0.45">
      <c r="A12924" s="89" t="s">
        <v>94</v>
      </c>
      <c r="B12924" s="89" t="s">
        <v>95</v>
      </c>
      <c r="C12924" s="89" t="s">
        <v>47</v>
      </c>
      <c r="D12924" s="90">
        <v>44700</v>
      </c>
      <c r="AC12924" s="89">
        <v>937.79154100000005</v>
      </c>
      <c r="AI12924" s="89">
        <v>1356.47317</v>
      </c>
    </row>
    <row r="12925" spans="1:35" s="89" customFormat="1" x14ac:dyDescent="0.45">
      <c r="A12925" s="89" t="s">
        <v>94</v>
      </c>
      <c r="B12925" s="89" t="s">
        <v>95</v>
      </c>
      <c r="C12925" s="89" t="s">
        <v>47</v>
      </c>
      <c r="D12925" s="90">
        <v>44701</v>
      </c>
      <c r="AC12925" s="89">
        <v>937.79154100000005</v>
      </c>
      <c r="AI12925" s="89">
        <v>1356.47317</v>
      </c>
    </row>
    <row r="12926" spans="1:35" s="89" customFormat="1" x14ac:dyDescent="0.45">
      <c r="A12926" s="89" t="s">
        <v>94</v>
      </c>
      <c r="B12926" s="89" t="s">
        <v>95</v>
      </c>
      <c r="C12926" s="89" t="s">
        <v>47</v>
      </c>
      <c r="D12926" s="90">
        <v>44702</v>
      </c>
      <c r="AC12926" s="89">
        <v>937.79154100000005</v>
      </c>
      <c r="AI12926" s="89">
        <v>1356.47317</v>
      </c>
    </row>
    <row r="12927" spans="1:35" s="89" customFormat="1" x14ac:dyDescent="0.45">
      <c r="A12927" s="89" t="s">
        <v>94</v>
      </c>
      <c r="B12927" s="89" t="s">
        <v>95</v>
      </c>
      <c r="C12927" s="89" t="s">
        <v>47</v>
      </c>
      <c r="D12927" s="90">
        <v>44703</v>
      </c>
      <c r="AC12927" s="89">
        <v>937.79154100000005</v>
      </c>
      <c r="AI12927" s="89">
        <v>1356.47317</v>
      </c>
    </row>
    <row r="12928" spans="1:35" s="89" customFormat="1" x14ac:dyDescent="0.45">
      <c r="A12928" s="89" t="s">
        <v>94</v>
      </c>
      <c r="B12928" s="89" t="s">
        <v>95</v>
      </c>
      <c r="C12928" s="89" t="s">
        <v>47</v>
      </c>
      <c r="D12928" s="90">
        <v>44704</v>
      </c>
      <c r="AC12928" s="89">
        <v>937.79154100000005</v>
      </c>
      <c r="AI12928" s="89">
        <v>1356.47317</v>
      </c>
    </row>
    <row r="12929" spans="1:35" s="89" customFormat="1" x14ac:dyDescent="0.45">
      <c r="A12929" s="89" t="s">
        <v>94</v>
      </c>
      <c r="B12929" s="89" t="s">
        <v>95</v>
      </c>
      <c r="C12929" s="89" t="s">
        <v>47</v>
      </c>
      <c r="D12929" s="90">
        <v>44705</v>
      </c>
      <c r="AC12929" s="89">
        <v>937.79154100000005</v>
      </c>
      <c r="AI12929" s="89">
        <v>1356.47317</v>
      </c>
    </row>
    <row r="12930" spans="1:35" s="89" customFormat="1" x14ac:dyDescent="0.45">
      <c r="A12930" s="89" t="s">
        <v>94</v>
      </c>
      <c r="B12930" s="89" t="s">
        <v>95</v>
      </c>
      <c r="C12930" s="89" t="s">
        <v>47</v>
      </c>
      <c r="D12930" s="90">
        <v>44706</v>
      </c>
      <c r="AC12930" s="89">
        <v>937.79154100000005</v>
      </c>
      <c r="AI12930" s="89">
        <v>1356.47317</v>
      </c>
    </row>
    <row r="12931" spans="1:35" s="89" customFormat="1" x14ac:dyDescent="0.45">
      <c r="A12931" s="89" t="s">
        <v>94</v>
      </c>
      <c r="B12931" s="89" t="s">
        <v>95</v>
      </c>
      <c r="C12931" s="89" t="s">
        <v>47</v>
      </c>
      <c r="D12931" s="90">
        <v>44707</v>
      </c>
      <c r="AC12931" s="89">
        <v>937.79154100000005</v>
      </c>
      <c r="AI12931" s="89">
        <v>1356.47317</v>
      </c>
    </row>
    <row r="12932" spans="1:35" s="89" customFormat="1" x14ac:dyDescent="0.45">
      <c r="A12932" s="89" t="s">
        <v>94</v>
      </c>
      <c r="B12932" s="89" t="s">
        <v>95</v>
      </c>
      <c r="C12932" s="89" t="s">
        <v>47</v>
      </c>
      <c r="D12932" s="90">
        <v>44708</v>
      </c>
      <c r="AC12932" s="89">
        <v>937.79154100000005</v>
      </c>
      <c r="AI12932" s="89">
        <v>1356.47317</v>
      </c>
    </row>
    <row r="12933" spans="1:35" s="89" customFormat="1" x14ac:dyDescent="0.45">
      <c r="A12933" s="89" t="s">
        <v>94</v>
      </c>
      <c r="B12933" s="89" t="s">
        <v>95</v>
      </c>
      <c r="C12933" s="89" t="s">
        <v>47</v>
      </c>
      <c r="D12933" s="90">
        <v>44709</v>
      </c>
      <c r="AC12933" s="89">
        <v>937.79154100000005</v>
      </c>
      <c r="AI12933" s="89">
        <v>1356.47317</v>
      </c>
    </row>
    <row r="12934" spans="1:35" s="89" customFormat="1" x14ac:dyDescent="0.45">
      <c r="A12934" s="89" t="s">
        <v>94</v>
      </c>
      <c r="B12934" s="89" t="s">
        <v>95</v>
      </c>
      <c r="C12934" s="89" t="s">
        <v>47</v>
      </c>
      <c r="D12934" s="90">
        <v>44710</v>
      </c>
      <c r="AC12934" s="89">
        <v>937.79154100000005</v>
      </c>
      <c r="AI12934" s="89">
        <v>1356.47317</v>
      </c>
    </row>
    <row r="12935" spans="1:35" s="89" customFormat="1" x14ac:dyDescent="0.45">
      <c r="A12935" s="89" t="s">
        <v>94</v>
      </c>
      <c r="B12935" s="89" t="s">
        <v>95</v>
      </c>
      <c r="C12935" s="89" t="s">
        <v>47</v>
      </c>
      <c r="D12935" s="90">
        <v>44711</v>
      </c>
      <c r="AC12935" s="89">
        <v>937.79154100000005</v>
      </c>
      <c r="AI12935" s="89">
        <v>1356.47317</v>
      </c>
    </row>
    <row r="12936" spans="1:35" s="89" customFormat="1" x14ac:dyDescent="0.45">
      <c r="A12936" s="89" t="s">
        <v>94</v>
      </c>
      <c r="B12936" s="89" t="s">
        <v>95</v>
      </c>
      <c r="C12936" s="89" t="s">
        <v>47</v>
      </c>
      <c r="D12936" s="90">
        <v>44712</v>
      </c>
      <c r="AC12936" s="89">
        <v>937.79154100000005</v>
      </c>
      <c r="AI12936" s="89">
        <v>1356.47317</v>
      </c>
    </row>
    <row r="12937" spans="1:35" s="89" customFormat="1" x14ac:dyDescent="0.45">
      <c r="A12937" s="89" t="s">
        <v>94</v>
      </c>
      <c r="B12937" s="89" t="s">
        <v>95</v>
      </c>
      <c r="C12937" s="89" t="s">
        <v>47</v>
      </c>
      <c r="D12937" s="90">
        <v>44713</v>
      </c>
      <c r="AC12937" s="89">
        <v>937.79154100000005</v>
      </c>
      <c r="AI12937" s="89">
        <v>1356.47317</v>
      </c>
    </row>
    <row r="12938" spans="1:35" s="89" customFormat="1" x14ac:dyDescent="0.45">
      <c r="A12938" s="89" t="s">
        <v>94</v>
      </c>
      <c r="B12938" s="89" t="s">
        <v>95</v>
      </c>
      <c r="C12938" s="89" t="s">
        <v>47</v>
      </c>
      <c r="D12938" s="90">
        <v>44714</v>
      </c>
      <c r="AC12938" s="89">
        <v>937.79154100000005</v>
      </c>
      <c r="AI12938" s="89">
        <v>1356.47317</v>
      </c>
    </row>
    <row r="12939" spans="1:35" s="89" customFormat="1" x14ac:dyDescent="0.45">
      <c r="A12939" s="89" t="s">
        <v>94</v>
      </c>
      <c r="B12939" s="89" t="s">
        <v>95</v>
      </c>
      <c r="C12939" s="89" t="s">
        <v>47</v>
      </c>
      <c r="D12939" s="90">
        <v>44715</v>
      </c>
      <c r="AC12939" s="89">
        <v>937.79154100000005</v>
      </c>
      <c r="AI12939" s="89">
        <v>1356.47317</v>
      </c>
    </row>
    <row r="12940" spans="1:35" s="89" customFormat="1" x14ac:dyDescent="0.45">
      <c r="A12940" s="89" t="s">
        <v>94</v>
      </c>
      <c r="B12940" s="89" t="s">
        <v>95</v>
      </c>
      <c r="C12940" s="89" t="s">
        <v>47</v>
      </c>
      <c r="D12940" s="90">
        <v>44716</v>
      </c>
      <c r="AC12940" s="89">
        <v>937.79154100000005</v>
      </c>
      <c r="AI12940" s="89">
        <v>1356.47317</v>
      </c>
    </row>
    <row r="12941" spans="1:35" s="89" customFormat="1" x14ac:dyDescent="0.45">
      <c r="A12941" s="89" t="s">
        <v>94</v>
      </c>
      <c r="B12941" s="89" t="s">
        <v>95</v>
      </c>
      <c r="C12941" s="89" t="s">
        <v>47</v>
      </c>
      <c r="D12941" s="90">
        <v>44717</v>
      </c>
      <c r="AC12941" s="89">
        <v>937.79154100000005</v>
      </c>
      <c r="AI12941" s="89">
        <v>1356.47317</v>
      </c>
    </row>
    <row r="12942" spans="1:35" s="89" customFormat="1" x14ac:dyDescent="0.45">
      <c r="A12942" s="89" t="s">
        <v>94</v>
      </c>
      <c r="B12942" s="89" t="s">
        <v>95</v>
      </c>
      <c r="C12942" s="89" t="s">
        <v>47</v>
      </c>
      <c r="D12942" s="90">
        <v>44718</v>
      </c>
      <c r="AC12942" s="89">
        <v>937.79154100000005</v>
      </c>
      <c r="AI12942" s="89">
        <v>1356.47317</v>
      </c>
    </row>
    <row r="12943" spans="1:35" s="89" customFormat="1" x14ac:dyDescent="0.45">
      <c r="A12943" s="89" t="s">
        <v>94</v>
      </c>
      <c r="B12943" s="89" t="s">
        <v>95</v>
      </c>
      <c r="C12943" s="89" t="s">
        <v>47</v>
      </c>
      <c r="D12943" s="90">
        <v>44719</v>
      </c>
      <c r="K12943" s="89">
        <v>0.34420393799999999</v>
      </c>
      <c r="L12943" s="89">
        <v>0.30155053500000001</v>
      </c>
      <c r="AA12943" s="89">
        <v>615</v>
      </c>
      <c r="AB12943" s="89">
        <v>655</v>
      </c>
      <c r="AC12943" s="89">
        <v>937.79154100000005</v>
      </c>
      <c r="AI12943" s="89">
        <v>1356.47317</v>
      </c>
    </row>
    <row r="12944" spans="1:35" s="89" customFormat="1" x14ac:dyDescent="0.45">
      <c r="A12944" s="89" t="s">
        <v>94</v>
      </c>
      <c r="B12944" s="89" t="s">
        <v>95</v>
      </c>
      <c r="C12944" s="89" t="s">
        <v>47</v>
      </c>
      <c r="D12944" s="90">
        <v>44720</v>
      </c>
      <c r="K12944" s="89">
        <v>0.34420393799999999</v>
      </c>
      <c r="L12944" s="89">
        <v>0.30155053500000001</v>
      </c>
      <c r="AA12944" s="89">
        <v>615</v>
      </c>
      <c r="AB12944" s="89">
        <v>655</v>
      </c>
      <c r="AC12944" s="89">
        <v>937.79154100000005</v>
      </c>
      <c r="AI12944" s="89">
        <v>1356.47317</v>
      </c>
    </row>
    <row r="12945" spans="1:35" s="89" customFormat="1" x14ac:dyDescent="0.45">
      <c r="A12945" s="89" t="s">
        <v>94</v>
      </c>
      <c r="B12945" s="89" t="s">
        <v>95</v>
      </c>
      <c r="C12945" s="89" t="s">
        <v>47</v>
      </c>
      <c r="D12945" s="90">
        <v>44721</v>
      </c>
      <c r="K12945" s="89">
        <v>0.34420393799999999</v>
      </c>
      <c r="L12945" s="89">
        <v>0.30155053500000001</v>
      </c>
      <c r="AA12945" s="89">
        <v>615</v>
      </c>
      <c r="AB12945" s="89">
        <v>655</v>
      </c>
      <c r="AC12945" s="89">
        <v>937.79154100000005</v>
      </c>
      <c r="AI12945" s="89">
        <v>1356.47317</v>
      </c>
    </row>
    <row r="12946" spans="1:35" s="89" customFormat="1" x14ac:dyDescent="0.45">
      <c r="A12946" s="89" t="s">
        <v>94</v>
      </c>
      <c r="B12946" s="89" t="s">
        <v>95</v>
      </c>
      <c r="C12946" s="89" t="s">
        <v>47</v>
      </c>
      <c r="D12946" s="90">
        <v>44722</v>
      </c>
      <c r="K12946" s="89">
        <v>0.34420393799999999</v>
      </c>
      <c r="L12946" s="89">
        <v>0.30155053500000001</v>
      </c>
      <c r="AA12946" s="89">
        <v>615</v>
      </c>
      <c r="AB12946" s="89">
        <v>655</v>
      </c>
      <c r="AC12946" s="89">
        <v>937.79154100000005</v>
      </c>
      <c r="AI12946" s="89">
        <v>1356.47317</v>
      </c>
    </row>
    <row r="12947" spans="1:35" s="89" customFormat="1" x14ac:dyDescent="0.45">
      <c r="A12947" s="89" t="s">
        <v>94</v>
      </c>
      <c r="B12947" s="89" t="s">
        <v>95</v>
      </c>
      <c r="C12947" s="89" t="s">
        <v>47</v>
      </c>
      <c r="D12947" s="90">
        <v>44723</v>
      </c>
      <c r="K12947" s="89">
        <v>0.34420393799999999</v>
      </c>
      <c r="L12947" s="89">
        <v>0.30155053500000001</v>
      </c>
      <c r="AA12947" s="89">
        <v>615</v>
      </c>
      <c r="AB12947" s="89">
        <v>655</v>
      </c>
      <c r="AC12947" s="89">
        <v>937.79154100000005</v>
      </c>
      <c r="AI12947" s="89">
        <v>1356.47317</v>
      </c>
    </row>
    <row r="12948" spans="1:35" s="89" customFormat="1" x14ac:dyDescent="0.45">
      <c r="A12948" s="89" t="s">
        <v>94</v>
      </c>
      <c r="B12948" s="89" t="s">
        <v>95</v>
      </c>
      <c r="C12948" s="89" t="s">
        <v>47</v>
      </c>
      <c r="D12948" s="90">
        <v>44724</v>
      </c>
      <c r="K12948" s="89">
        <v>0.34420393799999999</v>
      </c>
      <c r="L12948" s="89">
        <v>0.30155053500000001</v>
      </c>
      <c r="AA12948" s="89">
        <v>615</v>
      </c>
      <c r="AB12948" s="89">
        <v>655</v>
      </c>
      <c r="AC12948" s="89">
        <v>937.79154100000005</v>
      </c>
      <c r="AI12948" s="89">
        <v>1356.47317</v>
      </c>
    </row>
    <row r="12949" spans="1:35" s="89" customFormat="1" x14ac:dyDescent="0.45">
      <c r="A12949" s="89" t="s">
        <v>94</v>
      </c>
      <c r="B12949" s="89" t="s">
        <v>95</v>
      </c>
      <c r="C12949" s="89" t="s">
        <v>47</v>
      </c>
      <c r="D12949" s="90">
        <v>44725</v>
      </c>
      <c r="K12949" s="89">
        <v>0.34420393799999999</v>
      </c>
      <c r="L12949" s="89">
        <v>0.30155053500000001</v>
      </c>
      <c r="AA12949" s="89">
        <v>615</v>
      </c>
      <c r="AB12949" s="89">
        <v>655</v>
      </c>
      <c r="AC12949" s="89">
        <v>937.79154100000005</v>
      </c>
      <c r="AI12949" s="89">
        <v>1356.47317</v>
      </c>
    </row>
    <row r="12950" spans="1:35" s="89" customFormat="1" x14ac:dyDescent="0.45">
      <c r="A12950" s="89" t="s">
        <v>94</v>
      </c>
      <c r="B12950" s="89" t="s">
        <v>95</v>
      </c>
      <c r="C12950" s="89" t="s">
        <v>47</v>
      </c>
      <c r="D12950" s="90">
        <v>44726</v>
      </c>
      <c r="K12950" s="89">
        <v>0.34420393799999999</v>
      </c>
      <c r="L12950" s="89">
        <v>0.30155053500000001</v>
      </c>
      <c r="AA12950" s="89">
        <v>615</v>
      </c>
      <c r="AB12950" s="89">
        <v>655</v>
      </c>
      <c r="AC12950" s="89">
        <v>937.79154100000005</v>
      </c>
      <c r="AI12950" s="89">
        <v>1356.47317</v>
      </c>
    </row>
    <row r="12951" spans="1:35" s="89" customFormat="1" x14ac:dyDescent="0.45">
      <c r="A12951" s="89" t="s">
        <v>94</v>
      </c>
      <c r="B12951" s="89" t="s">
        <v>95</v>
      </c>
      <c r="C12951" s="89" t="s">
        <v>47</v>
      </c>
      <c r="D12951" s="90">
        <v>44727</v>
      </c>
      <c r="K12951" s="89">
        <v>0.34420393799999999</v>
      </c>
      <c r="L12951" s="89">
        <v>0.30155053500000001</v>
      </c>
      <c r="AA12951" s="89">
        <v>615</v>
      </c>
      <c r="AB12951" s="89">
        <v>655</v>
      </c>
      <c r="AC12951" s="89">
        <v>937.79154100000005</v>
      </c>
      <c r="AI12951" s="89">
        <v>1356.47317</v>
      </c>
    </row>
    <row r="12952" spans="1:35" s="89" customFormat="1" x14ac:dyDescent="0.45">
      <c r="A12952" s="89" t="s">
        <v>94</v>
      </c>
      <c r="B12952" s="89" t="s">
        <v>95</v>
      </c>
      <c r="C12952" s="89" t="s">
        <v>47</v>
      </c>
      <c r="D12952" s="90">
        <v>44728</v>
      </c>
      <c r="K12952" s="89">
        <v>0.34420393799999999</v>
      </c>
      <c r="L12952" s="89">
        <v>0.30155053500000001</v>
      </c>
      <c r="AA12952" s="89">
        <v>615</v>
      </c>
      <c r="AB12952" s="89">
        <v>655</v>
      </c>
      <c r="AC12952" s="89">
        <v>937.79154100000005</v>
      </c>
      <c r="AI12952" s="89">
        <v>1356.47317</v>
      </c>
    </row>
    <row r="12953" spans="1:35" s="89" customFormat="1" x14ac:dyDescent="0.45">
      <c r="A12953" s="89" t="s">
        <v>94</v>
      </c>
      <c r="B12953" s="89" t="s">
        <v>95</v>
      </c>
      <c r="C12953" s="89" t="s">
        <v>47</v>
      </c>
      <c r="D12953" s="90">
        <v>44729</v>
      </c>
      <c r="K12953" s="89">
        <v>0.34420393799999999</v>
      </c>
      <c r="L12953" s="89">
        <v>0.30155053500000001</v>
      </c>
      <c r="AA12953" s="89">
        <v>615</v>
      </c>
      <c r="AB12953" s="89">
        <v>655</v>
      </c>
      <c r="AC12953" s="89">
        <v>937.79154100000005</v>
      </c>
      <c r="AI12953" s="89">
        <v>1356.47317</v>
      </c>
    </row>
    <row r="12954" spans="1:35" s="89" customFormat="1" x14ac:dyDescent="0.45">
      <c r="A12954" s="89" t="s">
        <v>94</v>
      </c>
      <c r="B12954" s="89" t="s">
        <v>95</v>
      </c>
      <c r="C12954" s="89" t="s">
        <v>47</v>
      </c>
      <c r="D12954" s="90">
        <v>44730</v>
      </c>
      <c r="K12954" s="89">
        <v>0.34953561300000002</v>
      </c>
      <c r="L12954" s="89">
        <v>0.32820891200000002</v>
      </c>
      <c r="AA12954" s="89">
        <v>610</v>
      </c>
      <c r="AB12954" s="89">
        <v>630</v>
      </c>
      <c r="AC12954" s="89">
        <v>937.79154100000005</v>
      </c>
      <c r="AI12954" s="89">
        <v>1356.47317</v>
      </c>
    </row>
    <row r="12955" spans="1:35" s="89" customFormat="1" x14ac:dyDescent="0.45">
      <c r="A12955" s="89" t="s">
        <v>94</v>
      </c>
      <c r="B12955" s="89" t="s">
        <v>95</v>
      </c>
      <c r="C12955" s="89" t="s">
        <v>47</v>
      </c>
      <c r="D12955" s="90">
        <v>44731</v>
      </c>
      <c r="K12955" s="89">
        <v>0.34953561300000002</v>
      </c>
      <c r="L12955" s="89">
        <v>0.32820891200000002</v>
      </c>
      <c r="AA12955" s="89">
        <v>610</v>
      </c>
      <c r="AB12955" s="89">
        <v>630</v>
      </c>
      <c r="AC12955" s="89">
        <v>937.79154100000005</v>
      </c>
      <c r="AI12955" s="89">
        <v>1356.47317</v>
      </c>
    </row>
    <row r="12956" spans="1:35" s="89" customFormat="1" x14ac:dyDescent="0.45">
      <c r="A12956" s="89" t="s">
        <v>94</v>
      </c>
      <c r="B12956" s="89" t="s">
        <v>95</v>
      </c>
      <c r="C12956" s="89" t="s">
        <v>47</v>
      </c>
      <c r="D12956" s="90">
        <v>44732</v>
      </c>
      <c r="K12956" s="89">
        <v>0.34953561300000002</v>
      </c>
      <c r="L12956" s="89">
        <v>0.32820891200000002</v>
      </c>
      <c r="AA12956" s="89">
        <v>610</v>
      </c>
      <c r="AB12956" s="89">
        <v>630</v>
      </c>
      <c r="AC12956" s="89">
        <v>937.79154100000005</v>
      </c>
      <c r="AI12956" s="89">
        <v>1356.47317</v>
      </c>
    </row>
    <row r="12957" spans="1:35" s="89" customFormat="1" x14ac:dyDescent="0.45">
      <c r="A12957" s="89" t="s">
        <v>94</v>
      </c>
      <c r="B12957" s="89" t="s">
        <v>95</v>
      </c>
      <c r="C12957" s="89" t="s">
        <v>47</v>
      </c>
      <c r="D12957" s="90">
        <v>44733</v>
      </c>
      <c r="K12957" s="89">
        <v>0.34953561300000002</v>
      </c>
      <c r="L12957" s="89">
        <v>0.32820891200000002</v>
      </c>
      <c r="AA12957" s="89">
        <v>610</v>
      </c>
      <c r="AB12957" s="89">
        <v>630</v>
      </c>
      <c r="AC12957" s="89">
        <v>937.79154100000005</v>
      </c>
      <c r="AI12957" s="89">
        <v>1356.47317</v>
      </c>
    </row>
    <row r="12958" spans="1:35" s="89" customFormat="1" x14ac:dyDescent="0.45">
      <c r="A12958" s="89" t="s">
        <v>94</v>
      </c>
      <c r="B12958" s="89" t="s">
        <v>95</v>
      </c>
      <c r="C12958" s="89" t="s">
        <v>47</v>
      </c>
      <c r="D12958" s="90">
        <v>44734</v>
      </c>
      <c r="K12958" s="89">
        <v>0.34953561300000002</v>
      </c>
      <c r="L12958" s="89">
        <v>0.32820891200000002</v>
      </c>
      <c r="AA12958" s="89">
        <v>610</v>
      </c>
      <c r="AB12958" s="89">
        <v>630</v>
      </c>
      <c r="AC12958" s="89">
        <v>937.79154100000005</v>
      </c>
      <c r="AI12958" s="89">
        <v>1356.47317</v>
      </c>
    </row>
    <row r="12959" spans="1:35" s="89" customFormat="1" x14ac:dyDescent="0.45">
      <c r="A12959" s="89" t="s">
        <v>94</v>
      </c>
      <c r="B12959" s="89" t="s">
        <v>95</v>
      </c>
      <c r="C12959" s="89" t="s">
        <v>47</v>
      </c>
      <c r="D12959" s="90">
        <v>44735</v>
      </c>
      <c r="K12959" s="89">
        <v>0.34953561300000002</v>
      </c>
      <c r="L12959" s="89">
        <v>0.32820891200000002</v>
      </c>
      <c r="AA12959" s="89">
        <v>610</v>
      </c>
      <c r="AB12959" s="89">
        <v>630</v>
      </c>
      <c r="AC12959" s="89">
        <v>937.79154100000005</v>
      </c>
      <c r="AI12959" s="89">
        <v>1356.47317</v>
      </c>
    </row>
    <row r="12960" spans="1:35" s="89" customFormat="1" x14ac:dyDescent="0.45">
      <c r="A12960" s="89" t="s">
        <v>94</v>
      </c>
      <c r="B12960" s="89" t="s">
        <v>95</v>
      </c>
      <c r="C12960" s="89" t="s">
        <v>47</v>
      </c>
      <c r="D12960" s="90">
        <v>44736</v>
      </c>
      <c r="K12960" s="89">
        <v>0.34953561300000002</v>
      </c>
      <c r="L12960" s="89">
        <v>0.32820891200000002</v>
      </c>
      <c r="AA12960" s="89">
        <v>610</v>
      </c>
      <c r="AB12960" s="89">
        <v>630</v>
      </c>
      <c r="AC12960" s="89">
        <v>937.79154100000005</v>
      </c>
      <c r="AI12960" s="89">
        <v>1356.47317</v>
      </c>
    </row>
    <row r="12961" spans="1:35" s="89" customFormat="1" x14ac:dyDescent="0.45">
      <c r="A12961" s="89" t="s">
        <v>94</v>
      </c>
      <c r="B12961" s="89" t="s">
        <v>95</v>
      </c>
      <c r="C12961" s="89" t="s">
        <v>47</v>
      </c>
      <c r="D12961" s="90">
        <v>44737</v>
      </c>
      <c r="AC12961" s="89">
        <v>937.79154100000005</v>
      </c>
      <c r="AI12961" s="89">
        <v>1356.47317</v>
      </c>
    </row>
    <row r="12962" spans="1:35" s="89" customFormat="1" x14ac:dyDescent="0.45">
      <c r="A12962" s="89" t="s">
        <v>94</v>
      </c>
      <c r="B12962" s="89" t="s">
        <v>95</v>
      </c>
      <c r="C12962" s="89" t="s">
        <v>47</v>
      </c>
      <c r="D12962" s="90">
        <v>44738</v>
      </c>
      <c r="AC12962" s="89">
        <v>937.79154100000005</v>
      </c>
      <c r="AI12962" s="89">
        <v>1356.47317</v>
      </c>
    </row>
    <row r="12963" spans="1:35" s="89" customFormat="1" x14ac:dyDescent="0.45">
      <c r="A12963" s="89" t="s">
        <v>94</v>
      </c>
      <c r="B12963" s="89" t="s">
        <v>95</v>
      </c>
      <c r="C12963" s="89" t="s">
        <v>47</v>
      </c>
      <c r="D12963" s="90">
        <v>44739</v>
      </c>
      <c r="AC12963" s="89">
        <v>937.79154100000005</v>
      </c>
      <c r="AI12963" s="89">
        <v>1356.47317</v>
      </c>
    </row>
    <row r="12964" spans="1:35" s="89" customFormat="1" x14ac:dyDescent="0.45">
      <c r="A12964" s="89" t="s">
        <v>94</v>
      </c>
      <c r="B12964" s="89" t="s">
        <v>95</v>
      </c>
      <c r="C12964" s="89" t="s">
        <v>47</v>
      </c>
      <c r="D12964" s="90">
        <v>44740</v>
      </c>
      <c r="AC12964" s="89">
        <v>937.79154100000005</v>
      </c>
      <c r="AI12964" s="89">
        <v>1356.47317</v>
      </c>
    </row>
    <row r="12965" spans="1:35" s="89" customFormat="1" x14ac:dyDescent="0.45">
      <c r="A12965" s="89" t="s">
        <v>94</v>
      </c>
      <c r="B12965" s="89" t="s">
        <v>95</v>
      </c>
      <c r="C12965" s="89" t="s">
        <v>47</v>
      </c>
      <c r="D12965" s="90">
        <v>44741</v>
      </c>
      <c r="AC12965" s="89">
        <v>937.79154100000005</v>
      </c>
      <c r="AI12965" s="89">
        <v>1356.47317</v>
      </c>
    </row>
    <row r="12966" spans="1:35" s="89" customFormat="1" x14ac:dyDescent="0.45">
      <c r="A12966" s="89" t="s">
        <v>94</v>
      </c>
      <c r="B12966" s="89" t="s">
        <v>95</v>
      </c>
      <c r="C12966" s="89" t="s">
        <v>47</v>
      </c>
      <c r="D12966" s="90">
        <v>44742</v>
      </c>
      <c r="AC12966" s="89">
        <v>937.79154100000005</v>
      </c>
      <c r="AI12966" s="89">
        <v>1356.47317</v>
      </c>
    </row>
    <row r="12967" spans="1:35" s="89" customFormat="1" x14ac:dyDescent="0.45">
      <c r="A12967" s="89" t="s">
        <v>94</v>
      </c>
      <c r="B12967" s="89" t="s">
        <v>95</v>
      </c>
      <c r="C12967" s="89" t="s">
        <v>47</v>
      </c>
      <c r="D12967" s="90">
        <v>44743</v>
      </c>
      <c r="AC12967" s="89">
        <v>937.79154100000005</v>
      </c>
      <c r="AI12967" s="89">
        <v>1356.47317</v>
      </c>
    </row>
    <row r="12968" spans="1:35" s="89" customFormat="1" x14ac:dyDescent="0.45">
      <c r="A12968" s="89" t="s">
        <v>94</v>
      </c>
      <c r="B12968" s="89" t="s">
        <v>95</v>
      </c>
      <c r="C12968" s="89" t="s">
        <v>47</v>
      </c>
      <c r="D12968" s="90">
        <v>44744</v>
      </c>
      <c r="AC12968" s="89">
        <v>937.79154100000005</v>
      </c>
      <c r="AI12968" s="89">
        <v>1356.47317</v>
      </c>
    </row>
    <row r="12969" spans="1:35" s="89" customFormat="1" x14ac:dyDescent="0.45">
      <c r="A12969" s="89" t="s">
        <v>94</v>
      </c>
      <c r="B12969" s="89" t="s">
        <v>95</v>
      </c>
      <c r="C12969" s="89" t="s">
        <v>47</v>
      </c>
      <c r="D12969" s="90">
        <v>44745</v>
      </c>
      <c r="AC12969" s="89">
        <v>937.79154100000005</v>
      </c>
      <c r="AI12969" s="89">
        <v>1356.47317</v>
      </c>
    </row>
    <row r="12970" spans="1:35" s="89" customFormat="1" x14ac:dyDescent="0.45">
      <c r="A12970" s="89" t="s">
        <v>94</v>
      </c>
      <c r="B12970" s="89" t="s">
        <v>95</v>
      </c>
      <c r="C12970" s="89" t="s">
        <v>47</v>
      </c>
      <c r="D12970" s="90">
        <v>44746</v>
      </c>
      <c r="AC12970" s="89">
        <v>937.79154100000005</v>
      </c>
      <c r="AI12970" s="89">
        <v>1356.47317</v>
      </c>
    </row>
    <row r="12971" spans="1:35" s="89" customFormat="1" x14ac:dyDescent="0.45">
      <c r="A12971" s="89" t="s">
        <v>94</v>
      </c>
      <c r="B12971" s="89" t="s">
        <v>95</v>
      </c>
      <c r="C12971" s="89" t="s">
        <v>47</v>
      </c>
      <c r="D12971" s="90">
        <v>44747</v>
      </c>
      <c r="AC12971" s="89">
        <v>937.79154100000005</v>
      </c>
      <c r="AI12971" s="89">
        <v>1356.47317</v>
      </c>
    </row>
    <row r="12972" spans="1:35" s="89" customFormat="1" x14ac:dyDescent="0.45">
      <c r="A12972" s="89" t="s">
        <v>94</v>
      </c>
      <c r="B12972" s="89" t="s">
        <v>95</v>
      </c>
      <c r="C12972" s="89" t="s">
        <v>47</v>
      </c>
      <c r="D12972" s="90">
        <v>44748</v>
      </c>
      <c r="AC12972" s="89">
        <v>937.79154100000005</v>
      </c>
      <c r="AI12972" s="89">
        <v>1356.47317</v>
      </c>
    </row>
    <row r="12973" spans="1:35" s="89" customFormat="1" x14ac:dyDescent="0.45">
      <c r="A12973" s="89" t="s">
        <v>94</v>
      </c>
      <c r="B12973" s="89" t="s">
        <v>95</v>
      </c>
      <c r="C12973" s="89" t="s">
        <v>47</v>
      </c>
      <c r="D12973" s="90">
        <v>44749</v>
      </c>
      <c r="AC12973" s="89">
        <v>937.79154100000005</v>
      </c>
      <c r="AI12973" s="89">
        <v>1356.47317</v>
      </c>
    </row>
    <row r="12974" spans="1:35" s="89" customFormat="1" x14ac:dyDescent="0.45">
      <c r="A12974" s="89" t="s">
        <v>94</v>
      </c>
      <c r="B12974" s="89" t="s">
        <v>95</v>
      </c>
      <c r="C12974" s="89" t="s">
        <v>47</v>
      </c>
      <c r="D12974" s="90">
        <v>44750</v>
      </c>
      <c r="AC12974" s="89">
        <v>937.79154100000005</v>
      </c>
      <c r="AI12974" s="89">
        <v>1356.47317</v>
      </c>
    </row>
    <row r="12975" spans="1:35" s="89" customFormat="1" x14ac:dyDescent="0.45">
      <c r="A12975" s="89" t="s">
        <v>94</v>
      </c>
      <c r="B12975" s="89" t="s">
        <v>95</v>
      </c>
      <c r="C12975" s="89" t="s">
        <v>47</v>
      </c>
      <c r="D12975" s="90">
        <v>44751</v>
      </c>
      <c r="AC12975" s="89">
        <v>937.79154100000005</v>
      </c>
      <c r="AI12975" s="89">
        <v>1356.47317</v>
      </c>
    </row>
    <row r="12976" spans="1:35" s="89" customFormat="1" x14ac:dyDescent="0.45">
      <c r="A12976" s="89" t="s">
        <v>94</v>
      </c>
      <c r="B12976" s="89" t="s">
        <v>95</v>
      </c>
      <c r="C12976" s="89" t="s">
        <v>47</v>
      </c>
      <c r="D12976" s="90">
        <v>44752</v>
      </c>
      <c r="AC12976" s="89">
        <v>937.79154100000005</v>
      </c>
      <c r="AI12976" s="89">
        <v>1356.47317</v>
      </c>
    </row>
    <row r="12977" spans="1:35" s="89" customFormat="1" x14ac:dyDescent="0.45">
      <c r="A12977" s="89" t="s">
        <v>94</v>
      </c>
      <c r="B12977" s="89" t="s">
        <v>95</v>
      </c>
      <c r="C12977" s="89" t="s">
        <v>47</v>
      </c>
      <c r="D12977" s="90">
        <v>44753</v>
      </c>
      <c r="AC12977" s="89">
        <v>937.79154100000005</v>
      </c>
      <c r="AI12977" s="89">
        <v>1356.47317</v>
      </c>
    </row>
    <row r="12978" spans="1:35" s="89" customFormat="1" x14ac:dyDescent="0.45">
      <c r="A12978" s="89" t="s">
        <v>94</v>
      </c>
      <c r="B12978" s="89" t="s">
        <v>95</v>
      </c>
      <c r="C12978" s="89" t="s">
        <v>47</v>
      </c>
      <c r="D12978" s="90">
        <v>44754</v>
      </c>
      <c r="AC12978" s="89">
        <v>937.79154100000005</v>
      </c>
      <c r="AI12978" s="89">
        <v>1356.47317</v>
      </c>
    </row>
    <row r="12979" spans="1:35" s="89" customFormat="1" x14ac:dyDescent="0.45">
      <c r="A12979" s="89" t="s">
        <v>94</v>
      </c>
      <c r="B12979" s="89" t="s">
        <v>95</v>
      </c>
      <c r="C12979" s="89" t="s">
        <v>47</v>
      </c>
      <c r="D12979" s="90">
        <v>44755</v>
      </c>
      <c r="AC12979" s="89">
        <v>937.79154100000005</v>
      </c>
      <c r="AI12979" s="89">
        <v>1356.47317</v>
      </c>
    </row>
    <row r="12980" spans="1:35" s="89" customFormat="1" x14ac:dyDescent="0.45">
      <c r="A12980" s="89" t="s">
        <v>94</v>
      </c>
      <c r="B12980" s="89" t="s">
        <v>95</v>
      </c>
      <c r="C12980" s="89" t="s">
        <v>47</v>
      </c>
      <c r="D12980" s="90">
        <v>44756</v>
      </c>
      <c r="AC12980" s="89">
        <v>937.79154100000005</v>
      </c>
      <c r="AI12980" s="89">
        <v>1356.47317</v>
      </c>
    </row>
    <row r="12981" spans="1:35" s="89" customFormat="1" x14ac:dyDescent="0.45">
      <c r="A12981" s="89" t="s">
        <v>94</v>
      </c>
      <c r="B12981" s="89" t="s">
        <v>95</v>
      </c>
      <c r="C12981" s="89" t="s">
        <v>47</v>
      </c>
      <c r="D12981" s="90">
        <v>44757</v>
      </c>
      <c r="AC12981" s="89">
        <v>937.79154100000005</v>
      </c>
      <c r="AI12981" s="89">
        <v>1356.47317</v>
      </c>
    </row>
    <row r="12982" spans="1:35" s="89" customFormat="1" x14ac:dyDescent="0.45">
      <c r="A12982" s="89" t="s">
        <v>94</v>
      </c>
      <c r="B12982" s="89" t="s">
        <v>95</v>
      </c>
      <c r="C12982" s="89" t="s">
        <v>47</v>
      </c>
      <c r="D12982" s="90">
        <v>44758</v>
      </c>
      <c r="AC12982" s="89">
        <v>937.79154100000005</v>
      </c>
      <c r="AI12982" s="89">
        <v>1356.47317</v>
      </c>
    </row>
    <row r="12983" spans="1:35" s="89" customFormat="1" x14ac:dyDescent="0.45">
      <c r="A12983" s="89" t="s">
        <v>94</v>
      </c>
      <c r="B12983" s="89" t="s">
        <v>95</v>
      </c>
      <c r="C12983" s="89" t="s">
        <v>47</v>
      </c>
      <c r="D12983" s="90">
        <v>44759</v>
      </c>
      <c r="AC12983" s="89">
        <v>937.79154100000005</v>
      </c>
      <c r="AI12983" s="89">
        <v>1356.47317</v>
      </c>
    </row>
    <row r="12984" spans="1:35" s="89" customFormat="1" x14ac:dyDescent="0.45">
      <c r="A12984" s="89" t="s">
        <v>94</v>
      </c>
      <c r="B12984" s="89" t="s">
        <v>95</v>
      </c>
      <c r="C12984" s="89" t="s">
        <v>47</v>
      </c>
      <c r="D12984" s="90">
        <v>44760</v>
      </c>
      <c r="AC12984" s="89">
        <v>937.79154100000005</v>
      </c>
      <c r="AI12984" s="89">
        <v>1356.47317</v>
      </c>
    </row>
    <row r="12985" spans="1:35" s="89" customFormat="1" x14ac:dyDescent="0.45">
      <c r="A12985" s="89" t="s">
        <v>94</v>
      </c>
      <c r="B12985" s="89" t="s">
        <v>95</v>
      </c>
      <c r="C12985" s="89" t="s">
        <v>47</v>
      </c>
      <c r="D12985" s="90">
        <v>44761</v>
      </c>
      <c r="AC12985" s="89">
        <v>937.79154100000005</v>
      </c>
      <c r="AI12985" s="89">
        <v>1356.47317</v>
      </c>
    </row>
    <row r="12986" spans="1:35" s="89" customFormat="1" x14ac:dyDescent="0.45">
      <c r="A12986" s="89" t="s">
        <v>94</v>
      </c>
      <c r="B12986" s="89" t="s">
        <v>95</v>
      </c>
      <c r="C12986" s="89" t="s">
        <v>47</v>
      </c>
      <c r="D12986" s="90">
        <v>44762</v>
      </c>
      <c r="AC12986" s="89">
        <v>937.79154100000005</v>
      </c>
      <c r="AI12986" s="89">
        <v>1356.47317</v>
      </c>
    </row>
    <row r="12987" spans="1:35" s="89" customFormat="1" x14ac:dyDescent="0.45">
      <c r="A12987" s="89" t="s">
        <v>94</v>
      </c>
      <c r="B12987" s="89" t="s">
        <v>95</v>
      </c>
      <c r="C12987" s="89" t="s">
        <v>47</v>
      </c>
      <c r="D12987" s="90">
        <v>44763</v>
      </c>
      <c r="AC12987" s="89">
        <v>937.79154100000005</v>
      </c>
      <c r="AI12987" s="89">
        <v>1356.47317</v>
      </c>
    </row>
    <row r="12988" spans="1:35" s="89" customFormat="1" x14ac:dyDescent="0.45">
      <c r="A12988" s="89" t="s">
        <v>94</v>
      </c>
      <c r="B12988" s="89" t="s">
        <v>95</v>
      </c>
      <c r="C12988" s="89" t="s">
        <v>47</v>
      </c>
      <c r="D12988" s="90">
        <v>44764</v>
      </c>
      <c r="AC12988" s="89">
        <v>937.79154100000005</v>
      </c>
      <c r="AI12988" s="89">
        <v>1356.47317</v>
      </c>
    </row>
    <row r="12989" spans="1:35" s="89" customFormat="1" x14ac:dyDescent="0.45">
      <c r="A12989" s="89" t="s">
        <v>94</v>
      </c>
      <c r="B12989" s="89" t="s">
        <v>95</v>
      </c>
      <c r="C12989" s="89" t="s">
        <v>47</v>
      </c>
      <c r="D12989" s="90">
        <v>44765</v>
      </c>
      <c r="AC12989" s="89">
        <v>937.79154100000005</v>
      </c>
      <c r="AI12989" s="89">
        <v>1356.47317</v>
      </c>
    </row>
    <row r="12990" spans="1:35" s="89" customFormat="1" x14ac:dyDescent="0.45">
      <c r="A12990" s="89" t="s">
        <v>94</v>
      </c>
      <c r="B12990" s="89" t="s">
        <v>95</v>
      </c>
      <c r="C12990" s="89" t="s">
        <v>47</v>
      </c>
      <c r="D12990" s="90">
        <v>44766</v>
      </c>
      <c r="AC12990" s="89">
        <v>937.79154100000005</v>
      </c>
      <c r="AI12990" s="89">
        <v>1356.47317</v>
      </c>
    </row>
    <row r="12991" spans="1:35" s="89" customFormat="1" x14ac:dyDescent="0.45">
      <c r="A12991" s="89" t="s">
        <v>94</v>
      </c>
      <c r="B12991" s="89" t="s">
        <v>95</v>
      </c>
      <c r="C12991" s="89" t="s">
        <v>47</v>
      </c>
      <c r="D12991" s="90">
        <v>44767</v>
      </c>
      <c r="AC12991" s="89">
        <v>937.79154100000005</v>
      </c>
      <c r="AI12991" s="89">
        <v>1356.47317</v>
      </c>
    </row>
    <row r="12992" spans="1:35" s="89" customFormat="1" x14ac:dyDescent="0.45">
      <c r="A12992" s="89" t="s">
        <v>94</v>
      </c>
      <c r="B12992" s="89" t="s">
        <v>95</v>
      </c>
      <c r="C12992" s="89" t="s">
        <v>47</v>
      </c>
      <c r="D12992" s="90">
        <v>44768</v>
      </c>
      <c r="AC12992" s="89">
        <v>937.79154100000005</v>
      </c>
      <c r="AI12992" s="89">
        <v>1356.47317</v>
      </c>
    </row>
    <row r="12993" spans="1:35" s="89" customFormat="1" x14ac:dyDescent="0.45">
      <c r="A12993" s="89" t="s">
        <v>94</v>
      </c>
      <c r="B12993" s="89" t="s">
        <v>95</v>
      </c>
      <c r="C12993" s="89" t="s">
        <v>47</v>
      </c>
      <c r="D12993" s="90">
        <v>44769</v>
      </c>
      <c r="AC12993" s="89">
        <v>937.79154100000005</v>
      </c>
      <c r="AI12993" s="89">
        <v>1356.47317</v>
      </c>
    </row>
    <row r="12994" spans="1:35" s="89" customFormat="1" x14ac:dyDescent="0.45">
      <c r="A12994" s="89" t="s">
        <v>94</v>
      </c>
      <c r="B12994" s="89" t="s">
        <v>95</v>
      </c>
      <c r="C12994" s="89" t="s">
        <v>47</v>
      </c>
      <c r="D12994" s="90">
        <v>44770</v>
      </c>
      <c r="AC12994" s="89">
        <v>937.79154100000005</v>
      </c>
      <c r="AI12994" s="89">
        <v>1356.47317</v>
      </c>
    </row>
    <row r="12995" spans="1:35" s="89" customFormat="1" x14ac:dyDescent="0.45">
      <c r="A12995" s="89" t="s">
        <v>94</v>
      </c>
      <c r="B12995" s="89" t="s">
        <v>95</v>
      </c>
      <c r="C12995" s="89" t="s">
        <v>47</v>
      </c>
      <c r="D12995" s="90">
        <v>44771</v>
      </c>
      <c r="AC12995" s="89">
        <v>937.79154100000005</v>
      </c>
      <c r="AI12995" s="89">
        <v>1356.47317</v>
      </c>
    </row>
    <row r="12996" spans="1:35" s="89" customFormat="1" x14ac:dyDescent="0.45">
      <c r="A12996" s="89" t="s">
        <v>94</v>
      </c>
      <c r="B12996" s="89" t="s">
        <v>95</v>
      </c>
      <c r="C12996" s="89" t="s">
        <v>47</v>
      </c>
      <c r="D12996" s="90">
        <v>44772</v>
      </c>
      <c r="AC12996" s="89">
        <v>937.79154100000005</v>
      </c>
      <c r="AI12996" s="89">
        <v>1356.47317</v>
      </c>
    </row>
    <row r="12997" spans="1:35" s="89" customFormat="1" x14ac:dyDescent="0.45">
      <c r="A12997" s="89" t="s">
        <v>94</v>
      </c>
      <c r="B12997" s="89" t="s">
        <v>95</v>
      </c>
      <c r="C12997" s="89" t="s">
        <v>47</v>
      </c>
      <c r="D12997" s="90">
        <v>44773</v>
      </c>
      <c r="AC12997" s="89">
        <v>937.79154100000005</v>
      </c>
      <c r="AI12997" s="89">
        <v>1356.47317</v>
      </c>
    </row>
    <row r="12998" spans="1:35" s="89" customFormat="1" x14ac:dyDescent="0.45">
      <c r="A12998" s="89" t="s">
        <v>94</v>
      </c>
      <c r="B12998" s="89" t="s">
        <v>95</v>
      </c>
      <c r="C12998" s="89" t="s">
        <v>47</v>
      </c>
      <c r="D12998" s="90">
        <v>44774</v>
      </c>
      <c r="AC12998" s="89">
        <v>937.79154100000005</v>
      </c>
      <c r="AI12998" s="89">
        <v>1356.47317</v>
      </c>
    </row>
    <row r="12999" spans="1:35" s="89" customFormat="1" x14ac:dyDescent="0.45">
      <c r="A12999" s="89" t="s">
        <v>94</v>
      </c>
      <c r="B12999" s="89" t="s">
        <v>95</v>
      </c>
      <c r="C12999" s="89" t="s">
        <v>47</v>
      </c>
      <c r="D12999" s="90">
        <v>44775</v>
      </c>
      <c r="AC12999" s="89">
        <v>937.79154100000005</v>
      </c>
      <c r="AI12999" s="89">
        <v>1356.47317</v>
      </c>
    </row>
    <row r="13000" spans="1:35" s="89" customFormat="1" x14ac:dyDescent="0.45">
      <c r="A13000" s="89" t="s">
        <v>94</v>
      </c>
      <c r="B13000" s="89" t="s">
        <v>95</v>
      </c>
      <c r="C13000" s="89" t="s">
        <v>47</v>
      </c>
      <c r="D13000" s="90">
        <v>44776</v>
      </c>
      <c r="AC13000" s="89">
        <v>937.79154100000005</v>
      </c>
      <c r="AI13000" s="89">
        <v>1356.47317</v>
      </c>
    </row>
    <row r="13001" spans="1:35" s="89" customFormat="1" x14ac:dyDescent="0.45">
      <c r="A13001" s="89" t="s">
        <v>94</v>
      </c>
      <c r="B13001" s="89" t="s">
        <v>95</v>
      </c>
      <c r="C13001" s="89" t="s">
        <v>47</v>
      </c>
      <c r="D13001" s="90">
        <v>44777</v>
      </c>
      <c r="AC13001" s="89">
        <v>937.79154100000005</v>
      </c>
      <c r="AI13001" s="89">
        <v>1356.47317</v>
      </c>
    </row>
    <row r="13002" spans="1:35" s="89" customFormat="1" x14ac:dyDescent="0.45">
      <c r="A13002" s="89" t="s">
        <v>94</v>
      </c>
      <c r="B13002" s="89" t="s">
        <v>95</v>
      </c>
      <c r="C13002" s="89" t="s">
        <v>47</v>
      </c>
      <c r="D13002" s="90">
        <v>44778</v>
      </c>
      <c r="AC13002" s="89">
        <v>937.79154100000005</v>
      </c>
      <c r="AI13002" s="89">
        <v>1356.47317</v>
      </c>
    </row>
    <row r="13003" spans="1:35" s="89" customFormat="1" x14ac:dyDescent="0.45">
      <c r="A13003" s="89" t="s">
        <v>94</v>
      </c>
      <c r="B13003" s="89" t="s">
        <v>95</v>
      </c>
      <c r="C13003" s="89" t="s">
        <v>47</v>
      </c>
      <c r="D13003" s="90">
        <v>44779</v>
      </c>
      <c r="AC13003" s="89">
        <v>937.79154100000005</v>
      </c>
      <c r="AI13003" s="89">
        <v>1356.47317</v>
      </c>
    </row>
    <row r="13004" spans="1:35" s="89" customFormat="1" x14ac:dyDescent="0.45">
      <c r="A13004" s="89" t="s">
        <v>94</v>
      </c>
      <c r="B13004" s="89" t="s">
        <v>95</v>
      </c>
      <c r="C13004" s="89" t="s">
        <v>47</v>
      </c>
      <c r="D13004" s="90">
        <v>44780</v>
      </c>
      <c r="AC13004" s="89">
        <v>937.79154100000005</v>
      </c>
      <c r="AI13004" s="89">
        <v>1356.47317</v>
      </c>
    </row>
    <row r="13005" spans="1:35" s="89" customFormat="1" x14ac:dyDescent="0.45">
      <c r="A13005" s="89" t="s">
        <v>94</v>
      </c>
      <c r="B13005" s="89" t="s">
        <v>95</v>
      </c>
      <c r="C13005" s="89" t="s">
        <v>47</v>
      </c>
      <c r="D13005" s="90">
        <v>44781</v>
      </c>
      <c r="AC13005" s="89">
        <v>937.79154100000005</v>
      </c>
      <c r="AI13005" s="89">
        <v>1356.47317</v>
      </c>
    </row>
    <row r="13006" spans="1:35" s="89" customFormat="1" x14ac:dyDescent="0.45">
      <c r="A13006" s="89" t="s">
        <v>94</v>
      </c>
      <c r="B13006" s="89" t="s">
        <v>95</v>
      </c>
      <c r="C13006" s="89" t="s">
        <v>47</v>
      </c>
      <c r="D13006" s="90">
        <v>44782</v>
      </c>
      <c r="AC13006" s="89">
        <v>937.79154100000005</v>
      </c>
      <c r="AI13006" s="89">
        <v>1356.47317</v>
      </c>
    </row>
    <row r="13007" spans="1:35" s="89" customFormat="1" x14ac:dyDescent="0.45">
      <c r="A13007" s="89" t="s">
        <v>94</v>
      </c>
      <c r="B13007" s="89" t="s">
        <v>95</v>
      </c>
      <c r="C13007" s="89" t="s">
        <v>47</v>
      </c>
      <c r="D13007" s="90">
        <v>44783</v>
      </c>
      <c r="AC13007" s="89">
        <v>937.79154100000005</v>
      </c>
      <c r="AI13007" s="89">
        <v>1356.47317</v>
      </c>
    </row>
    <row r="13008" spans="1:35" s="89" customFormat="1" x14ac:dyDescent="0.45">
      <c r="A13008" s="89" t="s">
        <v>94</v>
      </c>
      <c r="B13008" s="89" t="s">
        <v>95</v>
      </c>
      <c r="C13008" s="89" t="s">
        <v>47</v>
      </c>
      <c r="D13008" s="90">
        <v>44784</v>
      </c>
      <c r="AC13008" s="89">
        <v>937.79154100000005</v>
      </c>
      <c r="AI13008" s="89">
        <v>1356.47317</v>
      </c>
    </row>
    <row r="13009" spans="1:35" s="89" customFormat="1" x14ac:dyDescent="0.45">
      <c r="A13009" s="89" t="s">
        <v>94</v>
      </c>
      <c r="B13009" s="89" t="s">
        <v>95</v>
      </c>
      <c r="C13009" s="89" t="s">
        <v>47</v>
      </c>
      <c r="D13009" s="90">
        <v>44785</v>
      </c>
      <c r="AC13009" s="89">
        <v>937.79154100000005</v>
      </c>
      <c r="AI13009" s="89">
        <v>1356.47317</v>
      </c>
    </row>
    <row r="13010" spans="1:35" s="89" customFormat="1" x14ac:dyDescent="0.45">
      <c r="A13010" s="89" t="s">
        <v>94</v>
      </c>
      <c r="B13010" s="89" t="s">
        <v>95</v>
      </c>
      <c r="C13010" s="89" t="s">
        <v>47</v>
      </c>
      <c r="D13010" s="90">
        <v>44786</v>
      </c>
      <c r="AC13010" s="89">
        <v>937.79154100000005</v>
      </c>
      <c r="AI13010" s="89">
        <v>1356.47317</v>
      </c>
    </row>
    <row r="13011" spans="1:35" s="89" customFormat="1" x14ac:dyDescent="0.45">
      <c r="A13011" s="89" t="s">
        <v>94</v>
      </c>
      <c r="B13011" s="89" t="s">
        <v>95</v>
      </c>
      <c r="C13011" s="89" t="s">
        <v>47</v>
      </c>
      <c r="D13011" s="90">
        <v>44787</v>
      </c>
      <c r="AC13011" s="89">
        <v>937.79154100000005</v>
      </c>
      <c r="AI13011" s="89">
        <v>1356.47317</v>
      </c>
    </row>
    <row r="13012" spans="1:35" s="89" customFormat="1" x14ac:dyDescent="0.45">
      <c r="A13012" s="89" t="s">
        <v>94</v>
      </c>
      <c r="B13012" s="89" t="s">
        <v>95</v>
      </c>
      <c r="C13012" s="89" t="s">
        <v>47</v>
      </c>
      <c r="D13012" s="90">
        <v>44788</v>
      </c>
      <c r="AC13012" s="89">
        <v>937.79154100000005</v>
      </c>
      <c r="AI13012" s="89">
        <v>1356.47317</v>
      </c>
    </row>
    <row r="13013" spans="1:35" s="89" customFormat="1" x14ac:dyDescent="0.45">
      <c r="A13013" s="89" t="s">
        <v>94</v>
      </c>
      <c r="B13013" s="89" t="s">
        <v>95</v>
      </c>
      <c r="C13013" s="89" t="s">
        <v>47</v>
      </c>
      <c r="D13013" s="90">
        <v>44789</v>
      </c>
      <c r="AC13013" s="89">
        <v>937.79154100000005</v>
      </c>
      <c r="AI13013" s="89">
        <v>1356.47317</v>
      </c>
    </row>
    <row r="13014" spans="1:35" s="89" customFormat="1" x14ac:dyDescent="0.45">
      <c r="A13014" s="89" t="s">
        <v>94</v>
      </c>
      <c r="B13014" s="89" t="s">
        <v>95</v>
      </c>
      <c r="C13014" s="89" t="s">
        <v>47</v>
      </c>
      <c r="D13014" s="90">
        <v>44790</v>
      </c>
      <c r="AC13014" s="89">
        <v>937.79154100000005</v>
      </c>
      <c r="AI13014" s="89">
        <v>1356.47317</v>
      </c>
    </row>
    <row r="13015" spans="1:35" s="89" customFormat="1" x14ac:dyDescent="0.45">
      <c r="A13015" s="89" t="s">
        <v>94</v>
      </c>
      <c r="B13015" s="89" t="s">
        <v>95</v>
      </c>
      <c r="C13015" s="89" t="s">
        <v>47</v>
      </c>
      <c r="D13015" s="90">
        <v>44791</v>
      </c>
      <c r="AC13015" s="89">
        <v>937.79154100000005</v>
      </c>
      <c r="AI13015" s="89">
        <v>1356.47317</v>
      </c>
    </row>
    <row r="13016" spans="1:35" s="89" customFormat="1" x14ac:dyDescent="0.45">
      <c r="A13016" s="89" t="s">
        <v>94</v>
      </c>
      <c r="B13016" s="89" t="s">
        <v>95</v>
      </c>
      <c r="C13016" s="89" t="s">
        <v>47</v>
      </c>
      <c r="D13016" s="90">
        <v>44792</v>
      </c>
      <c r="AC13016" s="89">
        <v>937.79154100000005</v>
      </c>
      <c r="AI13016" s="89">
        <v>1356.47317</v>
      </c>
    </row>
    <row r="13017" spans="1:35" s="89" customFormat="1" x14ac:dyDescent="0.45">
      <c r="A13017" s="89" t="s">
        <v>94</v>
      </c>
      <c r="B13017" s="89" t="s">
        <v>95</v>
      </c>
      <c r="C13017" s="89" t="s">
        <v>47</v>
      </c>
      <c r="D13017" s="90">
        <v>44793</v>
      </c>
      <c r="AC13017" s="89">
        <v>937.79154100000005</v>
      </c>
      <c r="AI13017" s="89">
        <v>1356.47317</v>
      </c>
    </row>
    <row r="13018" spans="1:35" s="89" customFormat="1" x14ac:dyDescent="0.45">
      <c r="A13018" s="89" t="s">
        <v>94</v>
      </c>
      <c r="B13018" s="89" t="s">
        <v>95</v>
      </c>
      <c r="C13018" s="89" t="s">
        <v>47</v>
      </c>
      <c r="D13018" s="90">
        <v>44794</v>
      </c>
      <c r="AC13018" s="89">
        <v>937.79154100000005</v>
      </c>
      <c r="AI13018" s="89">
        <v>1356.47317</v>
      </c>
    </row>
    <row r="13019" spans="1:35" s="89" customFormat="1" x14ac:dyDescent="0.45">
      <c r="A13019" s="89" t="s">
        <v>94</v>
      </c>
      <c r="B13019" s="89" t="s">
        <v>95</v>
      </c>
      <c r="C13019" s="89" t="s">
        <v>47</v>
      </c>
      <c r="D13019" s="90">
        <v>44795</v>
      </c>
      <c r="AC13019" s="89">
        <v>937.79154100000005</v>
      </c>
      <c r="AI13019" s="89">
        <v>1356.47317</v>
      </c>
    </row>
    <row r="13020" spans="1:35" s="89" customFormat="1" x14ac:dyDescent="0.45">
      <c r="A13020" s="89" t="s">
        <v>94</v>
      </c>
      <c r="B13020" s="89" t="s">
        <v>95</v>
      </c>
      <c r="C13020" s="89" t="s">
        <v>47</v>
      </c>
      <c r="D13020" s="90">
        <v>44796</v>
      </c>
      <c r="AC13020" s="89">
        <v>937.79154100000005</v>
      </c>
      <c r="AI13020" s="89">
        <v>1356.47317</v>
      </c>
    </row>
    <row r="13021" spans="1:35" s="89" customFormat="1" x14ac:dyDescent="0.45">
      <c r="A13021" s="89" t="s">
        <v>94</v>
      </c>
      <c r="B13021" s="89" t="s">
        <v>95</v>
      </c>
      <c r="C13021" s="89" t="s">
        <v>47</v>
      </c>
      <c r="D13021" s="90">
        <v>44797</v>
      </c>
      <c r="AC13021" s="89">
        <v>937.79154100000005</v>
      </c>
      <c r="AI13021" s="89">
        <v>1356.47317</v>
      </c>
    </row>
    <row r="13022" spans="1:35" s="89" customFormat="1" x14ac:dyDescent="0.45">
      <c r="A13022" s="89" t="s">
        <v>94</v>
      </c>
      <c r="B13022" s="89" t="s">
        <v>95</v>
      </c>
      <c r="C13022" s="89" t="s">
        <v>47</v>
      </c>
      <c r="D13022" s="90">
        <v>44798</v>
      </c>
      <c r="AC13022" s="89">
        <v>937.79154100000005</v>
      </c>
      <c r="AI13022" s="89">
        <v>1356.47317</v>
      </c>
    </row>
    <row r="13023" spans="1:35" s="89" customFormat="1" x14ac:dyDescent="0.45">
      <c r="A13023" s="89" t="s">
        <v>94</v>
      </c>
      <c r="B13023" s="89" t="s">
        <v>95</v>
      </c>
      <c r="C13023" s="89" t="s">
        <v>47</v>
      </c>
      <c r="D13023" s="90">
        <v>44799</v>
      </c>
      <c r="AC13023" s="89">
        <v>937.79154100000005</v>
      </c>
      <c r="AI13023" s="89">
        <v>1356.47317</v>
      </c>
    </row>
    <row r="13024" spans="1:35" s="89" customFormat="1" x14ac:dyDescent="0.45">
      <c r="A13024" s="89" t="s">
        <v>94</v>
      </c>
      <c r="B13024" s="89" t="s">
        <v>95</v>
      </c>
      <c r="C13024" s="89" t="s">
        <v>47</v>
      </c>
      <c r="D13024" s="90">
        <v>44800</v>
      </c>
      <c r="AC13024" s="89">
        <v>937.79154100000005</v>
      </c>
      <c r="AI13024" s="89">
        <v>1356.47317</v>
      </c>
    </row>
    <row r="13025" spans="1:35" s="89" customFormat="1" x14ac:dyDescent="0.45">
      <c r="A13025" s="89" t="s">
        <v>94</v>
      </c>
      <c r="B13025" s="89" t="s">
        <v>95</v>
      </c>
      <c r="C13025" s="89" t="s">
        <v>47</v>
      </c>
      <c r="D13025" s="90">
        <v>44801</v>
      </c>
      <c r="AC13025" s="89">
        <v>937.79154100000005</v>
      </c>
      <c r="AI13025" s="89">
        <v>1356.47317</v>
      </c>
    </row>
    <row r="13026" spans="1:35" s="89" customFormat="1" x14ac:dyDescent="0.45">
      <c r="A13026" s="89" t="s">
        <v>94</v>
      </c>
      <c r="B13026" s="89" t="s">
        <v>95</v>
      </c>
      <c r="C13026" s="89" t="s">
        <v>47</v>
      </c>
      <c r="D13026" s="90">
        <v>44802</v>
      </c>
      <c r="AC13026" s="89">
        <v>937.79154100000005</v>
      </c>
      <c r="AI13026" s="89">
        <v>1356.47317</v>
      </c>
    </row>
    <row r="13027" spans="1:35" s="89" customFormat="1" x14ac:dyDescent="0.45">
      <c r="A13027" s="89" t="s">
        <v>94</v>
      </c>
      <c r="B13027" s="89" t="s">
        <v>95</v>
      </c>
      <c r="C13027" s="89" t="s">
        <v>47</v>
      </c>
      <c r="D13027" s="90">
        <v>44803</v>
      </c>
      <c r="AC13027" s="89">
        <v>937.79154100000005</v>
      </c>
      <c r="AI13027" s="89">
        <v>1356.47317</v>
      </c>
    </row>
    <row r="13028" spans="1:35" s="89" customFormat="1" x14ac:dyDescent="0.45">
      <c r="A13028" s="89" t="s">
        <v>94</v>
      </c>
      <c r="B13028" s="89" t="s">
        <v>95</v>
      </c>
      <c r="C13028" s="89" t="s">
        <v>47</v>
      </c>
      <c r="D13028" s="90">
        <v>44804</v>
      </c>
      <c r="AC13028" s="89">
        <v>937.79154100000005</v>
      </c>
      <c r="AI13028" s="89">
        <v>1356.47317</v>
      </c>
    </row>
    <row r="13029" spans="1:35" s="89" customFormat="1" x14ac:dyDescent="0.45">
      <c r="A13029" s="89" t="s">
        <v>94</v>
      </c>
      <c r="B13029" s="89" t="s">
        <v>95</v>
      </c>
      <c r="C13029" s="89" t="s">
        <v>47</v>
      </c>
      <c r="D13029" s="90">
        <v>44805</v>
      </c>
      <c r="AC13029" s="89">
        <v>937.79154100000005</v>
      </c>
      <c r="AI13029" s="89">
        <v>1356.47317</v>
      </c>
    </row>
    <row r="13030" spans="1:35" s="89" customFormat="1" x14ac:dyDescent="0.45">
      <c r="A13030" s="89" t="s">
        <v>94</v>
      </c>
      <c r="B13030" s="89" t="s">
        <v>95</v>
      </c>
      <c r="C13030" s="89" t="s">
        <v>47</v>
      </c>
      <c r="D13030" s="90">
        <v>44806</v>
      </c>
      <c r="AC13030" s="89">
        <v>937.79154100000005</v>
      </c>
      <c r="AI13030" s="89">
        <v>1356.47317</v>
      </c>
    </row>
    <row r="13031" spans="1:35" s="89" customFormat="1" x14ac:dyDescent="0.45">
      <c r="A13031" s="89" t="s">
        <v>94</v>
      </c>
      <c r="B13031" s="89" t="s">
        <v>95</v>
      </c>
      <c r="C13031" s="89" t="s">
        <v>47</v>
      </c>
      <c r="D13031" s="90">
        <v>44807</v>
      </c>
      <c r="AC13031" s="89">
        <v>937.79154100000005</v>
      </c>
      <c r="AI13031" s="89">
        <v>1356.47317</v>
      </c>
    </row>
    <row r="13032" spans="1:35" s="89" customFormat="1" x14ac:dyDescent="0.45">
      <c r="A13032" s="89" t="s">
        <v>94</v>
      </c>
      <c r="B13032" s="89" t="s">
        <v>95</v>
      </c>
      <c r="C13032" s="89" t="s">
        <v>47</v>
      </c>
      <c r="D13032" s="90">
        <v>44808</v>
      </c>
      <c r="AC13032" s="89">
        <v>937.79154100000005</v>
      </c>
      <c r="AI13032" s="89">
        <v>1356.47317</v>
      </c>
    </row>
    <row r="13033" spans="1:35" s="89" customFormat="1" x14ac:dyDescent="0.45">
      <c r="A13033" s="89" t="s">
        <v>94</v>
      </c>
      <c r="B13033" s="89" t="s">
        <v>95</v>
      </c>
      <c r="C13033" s="89" t="s">
        <v>47</v>
      </c>
      <c r="D13033" s="90">
        <v>44809</v>
      </c>
      <c r="AC13033" s="89">
        <v>937.79154100000005</v>
      </c>
      <c r="AI13033" s="89">
        <v>1356.47317</v>
      </c>
    </row>
    <row r="13034" spans="1:35" s="89" customFormat="1" x14ac:dyDescent="0.45">
      <c r="A13034" s="89" t="s">
        <v>94</v>
      </c>
      <c r="B13034" s="89" t="s">
        <v>95</v>
      </c>
      <c r="C13034" s="89" t="s">
        <v>47</v>
      </c>
      <c r="D13034" s="90">
        <v>44810</v>
      </c>
      <c r="AC13034" s="89">
        <v>937.79154100000005</v>
      </c>
      <c r="AI13034" s="89">
        <v>1356.47317</v>
      </c>
    </row>
    <row r="13035" spans="1:35" s="89" customFormat="1" x14ac:dyDescent="0.45">
      <c r="A13035" s="89" t="s">
        <v>94</v>
      </c>
      <c r="B13035" s="89" t="s">
        <v>95</v>
      </c>
      <c r="C13035" s="89" t="s">
        <v>47</v>
      </c>
      <c r="D13035" s="90">
        <v>44811</v>
      </c>
      <c r="AC13035" s="89">
        <v>937.79154100000005</v>
      </c>
      <c r="AI13035" s="89">
        <v>1356.47317</v>
      </c>
    </row>
    <row r="13036" spans="1:35" s="89" customFormat="1" x14ac:dyDescent="0.45">
      <c r="A13036" s="89" t="s">
        <v>94</v>
      </c>
      <c r="B13036" s="89" t="s">
        <v>95</v>
      </c>
      <c r="C13036" s="89" t="s">
        <v>47</v>
      </c>
      <c r="D13036" s="90">
        <v>44812</v>
      </c>
      <c r="AC13036" s="89">
        <v>937.79154100000005</v>
      </c>
      <c r="AI13036" s="89">
        <v>1356.47317</v>
      </c>
    </row>
    <row r="13037" spans="1:35" s="89" customFormat="1" x14ac:dyDescent="0.45">
      <c r="A13037" s="89" t="s">
        <v>94</v>
      </c>
      <c r="B13037" s="89" t="s">
        <v>95</v>
      </c>
      <c r="C13037" s="89" t="s">
        <v>47</v>
      </c>
      <c r="D13037" s="90">
        <v>44813</v>
      </c>
      <c r="AC13037" s="89">
        <v>937.79154100000005</v>
      </c>
      <c r="AI13037" s="89">
        <v>1356.47317</v>
      </c>
    </row>
    <row r="13038" spans="1:35" s="89" customFormat="1" x14ac:dyDescent="0.45">
      <c r="A13038" s="89" t="s">
        <v>94</v>
      </c>
      <c r="B13038" s="89" t="s">
        <v>95</v>
      </c>
      <c r="C13038" s="89" t="s">
        <v>47</v>
      </c>
      <c r="D13038" s="90">
        <v>44814</v>
      </c>
      <c r="AC13038" s="89">
        <v>937.79154100000005</v>
      </c>
      <c r="AI13038" s="89">
        <v>1356.47317</v>
      </c>
    </row>
    <row r="13039" spans="1:35" s="89" customFormat="1" x14ac:dyDescent="0.45">
      <c r="A13039" s="89" t="s">
        <v>94</v>
      </c>
      <c r="B13039" s="89" t="s">
        <v>95</v>
      </c>
      <c r="C13039" s="89" t="s">
        <v>47</v>
      </c>
      <c r="D13039" s="90">
        <v>44815</v>
      </c>
      <c r="AC13039" s="89">
        <v>937.79154100000005</v>
      </c>
      <c r="AI13039" s="89">
        <v>1356.47317</v>
      </c>
    </row>
    <row r="13040" spans="1:35" s="89" customFormat="1" x14ac:dyDescent="0.45">
      <c r="A13040" s="89" t="s">
        <v>94</v>
      </c>
      <c r="B13040" s="89" t="s">
        <v>95</v>
      </c>
      <c r="C13040" s="89" t="s">
        <v>47</v>
      </c>
      <c r="D13040" s="90">
        <v>44816</v>
      </c>
      <c r="AC13040" s="89">
        <v>937.79154100000005</v>
      </c>
      <c r="AI13040" s="89">
        <v>1356.47317</v>
      </c>
    </row>
    <row r="13041" spans="1:35" s="89" customFormat="1" x14ac:dyDescent="0.45">
      <c r="A13041" s="89" t="s">
        <v>94</v>
      </c>
      <c r="B13041" s="89" t="s">
        <v>95</v>
      </c>
      <c r="C13041" s="89" t="s">
        <v>47</v>
      </c>
      <c r="D13041" s="90">
        <v>44817</v>
      </c>
      <c r="AC13041" s="89">
        <v>937.79154100000005</v>
      </c>
      <c r="AI13041" s="89">
        <v>1356.47317</v>
      </c>
    </row>
    <row r="13042" spans="1:35" s="89" customFormat="1" x14ac:dyDescent="0.45">
      <c r="A13042" s="89" t="s">
        <v>94</v>
      </c>
      <c r="B13042" s="89" t="s">
        <v>95</v>
      </c>
      <c r="C13042" s="89" t="s">
        <v>47</v>
      </c>
      <c r="D13042" s="90">
        <v>44818</v>
      </c>
      <c r="AC13042" s="89">
        <v>937.79154100000005</v>
      </c>
      <c r="AI13042" s="89">
        <v>1356.47317</v>
      </c>
    </row>
    <row r="13043" spans="1:35" s="89" customFormat="1" x14ac:dyDescent="0.45">
      <c r="A13043" s="89" t="s">
        <v>94</v>
      </c>
      <c r="B13043" s="89" t="s">
        <v>95</v>
      </c>
      <c r="C13043" s="89" t="s">
        <v>47</v>
      </c>
      <c r="D13043" s="90">
        <v>44819</v>
      </c>
      <c r="AC13043" s="89">
        <v>937.79154100000005</v>
      </c>
      <c r="AI13043" s="89">
        <v>1356.47317</v>
      </c>
    </row>
    <row r="13044" spans="1:35" s="89" customFormat="1" x14ac:dyDescent="0.45">
      <c r="A13044" s="89" t="s">
        <v>94</v>
      </c>
      <c r="B13044" s="89" t="s">
        <v>95</v>
      </c>
      <c r="C13044" s="89" t="s">
        <v>47</v>
      </c>
      <c r="D13044" s="90">
        <v>44820</v>
      </c>
      <c r="AC13044" s="89">
        <v>937.79154100000005</v>
      </c>
      <c r="AI13044" s="89">
        <v>1356.47317</v>
      </c>
    </row>
    <row r="13045" spans="1:35" s="89" customFormat="1" x14ac:dyDescent="0.45">
      <c r="A13045" s="89" t="s">
        <v>94</v>
      </c>
      <c r="B13045" s="89" t="s">
        <v>95</v>
      </c>
      <c r="C13045" s="89" t="s">
        <v>47</v>
      </c>
      <c r="D13045" s="90">
        <v>44821</v>
      </c>
      <c r="AC13045" s="89">
        <v>937.79154100000005</v>
      </c>
      <c r="AI13045" s="89">
        <v>1356.47317</v>
      </c>
    </row>
    <row r="13046" spans="1:35" s="89" customFormat="1" x14ac:dyDescent="0.45">
      <c r="A13046" s="89" t="s">
        <v>94</v>
      </c>
      <c r="B13046" s="89" t="s">
        <v>95</v>
      </c>
      <c r="C13046" s="89" t="s">
        <v>47</v>
      </c>
      <c r="D13046" s="90">
        <v>44822</v>
      </c>
      <c r="AC13046" s="89">
        <v>937.79154100000005</v>
      </c>
      <c r="AI13046" s="89">
        <v>1356.47317</v>
      </c>
    </row>
    <row r="13047" spans="1:35" s="89" customFormat="1" x14ac:dyDescent="0.45">
      <c r="A13047" s="89" t="s">
        <v>94</v>
      </c>
      <c r="B13047" s="89" t="s">
        <v>95</v>
      </c>
      <c r="C13047" s="89" t="s">
        <v>47</v>
      </c>
      <c r="D13047" s="90">
        <v>44823</v>
      </c>
      <c r="AC13047" s="89">
        <v>937.79154100000005</v>
      </c>
      <c r="AI13047" s="89">
        <v>1356.47317</v>
      </c>
    </row>
    <row r="13048" spans="1:35" s="89" customFormat="1" x14ac:dyDescent="0.45">
      <c r="A13048" s="89" t="s">
        <v>94</v>
      </c>
      <c r="B13048" s="89" t="s">
        <v>95</v>
      </c>
      <c r="C13048" s="89" t="s">
        <v>47</v>
      </c>
      <c r="D13048" s="90">
        <v>44824</v>
      </c>
      <c r="AC13048" s="89">
        <v>937.79154100000005</v>
      </c>
      <c r="AI13048" s="89">
        <v>1356.47317</v>
      </c>
    </row>
    <row r="13049" spans="1:35" s="89" customFormat="1" x14ac:dyDescent="0.45">
      <c r="A13049" s="89" t="s">
        <v>94</v>
      </c>
      <c r="B13049" s="89" t="s">
        <v>95</v>
      </c>
      <c r="C13049" s="89" t="s">
        <v>47</v>
      </c>
      <c r="D13049" s="90">
        <v>44825</v>
      </c>
      <c r="AC13049" s="89">
        <v>937.79154100000005</v>
      </c>
      <c r="AI13049" s="89">
        <v>1356.47317</v>
      </c>
    </row>
    <row r="13050" spans="1:35" s="89" customFormat="1" x14ac:dyDescent="0.45">
      <c r="A13050" s="89" t="s">
        <v>94</v>
      </c>
      <c r="B13050" s="89" t="s">
        <v>95</v>
      </c>
      <c r="C13050" s="89" t="s">
        <v>47</v>
      </c>
      <c r="D13050" s="90">
        <v>44826</v>
      </c>
      <c r="AC13050" s="89">
        <v>937.79154100000005</v>
      </c>
      <c r="AI13050" s="89">
        <v>1356.47317</v>
      </c>
    </row>
    <row r="13051" spans="1:35" s="89" customFormat="1" x14ac:dyDescent="0.45">
      <c r="A13051" s="89" t="s">
        <v>94</v>
      </c>
      <c r="B13051" s="89" t="s">
        <v>95</v>
      </c>
      <c r="C13051" s="89" t="s">
        <v>47</v>
      </c>
      <c r="D13051" s="90">
        <v>44827</v>
      </c>
      <c r="AC13051" s="89">
        <v>937.79154100000005</v>
      </c>
      <c r="AI13051" s="89">
        <v>1356.47317</v>
      </c>
    </row>
    <row r="13052" spans="1:35" s="89" customFormat="1" x14ac:dyDescent="0.45">
      <c r="A13052" s="89" t="s">
        <v>94</v>
      </c>
      <c r="B13052" s="89" t="s">
        <v>95</v>
      </c>
      <c r="C13052" s="89" t="s">
        <v>47</v>
      </c>
      <c r="D13052" s="90">
        <v>44828</v>
      </c>
      <c r="AC13052" s="89">
        <v>937.79154100000005</v>
      </c>
      <c r="AI13052" s="89">
        <v>1356.47317</v>
      </c>
    </row>
    <row r="13053" spans="1:35" s="89" customFormat="1" x14ac:dyDescent="0.45">
      <c r="A13053" s="89" t="s">
        <v>94</v>
      </c>
      <c r="B13053" s="89" t="s">
        <v>95</v>
      </c>
      <c r="C13053" s="89" t="s">
        <v>47</v>
      </c>
      <c r="D13053" s="90">
        <v>44829</v>
      </c>
      <c r="AC13053" s="89">
        <v>937.79154100000005</v>
      </c>
      <c r="AI13053" s="89">
        <v>1356.47317</v>
      </c>
    </row>
    <row r="13054" spans="1:35" s="89" customFormat="1" x14ac:dyDescent="0.45">
      <c r="A13054" s="89" t="s">
        <v>94</v>
      </c>
      <c r="B13054" s="89" t="s">
        <v>95</v>
      </c>
      <c r="C13054" s="89" t="s">
        <v>47</v>
      </c>
      <c r="D13054" s="90">
        <v>44830</v>
      </c>
      <c r="AC13054" s="89">
        <v>937.79154100000005</v>
      </c>
      <c r="AI13054" s="89">
        <v>1356.47317</v>
      </c>
    </row>
    <row r="13055" spans="1:35" s="89" customFormat="1" x14ac:dyDescent="0.45">
      <c r="A13055" s="89" t="s">
        <v>94</v>
      </c>
      <c r="B13055" s="89" t="s">
        <v>95</v>
      </c>
      <c r="C13055" s="89" t="s">
        <v>47</v>
      </c>
      <c r="D13055" s="90">
        <v>44831</v>
      </c>
      <c r="AC13055" s="89">
        <v>937.79154100000005</v>
      </c>
      <c r="AI13055" s="89">
        <v>1356.47317</v>
      </c>
    </row>
    <row r="13056" spans="1:35" s="89" customFormat="1" x14ac:dyDescent="0.45">
      <c r="A13056" s="89" t="s">
        <v>94</v>
      </c>
      <c r="B13056" s="89" t="s">
        <v>95</v>
      </c>
      <c r="C13056" s="89" t="s">
        <v>47</v>
      </c>
      <c r="D13056" s="90">
        <v>44832</v>
      </c>
      <c r="AC13056" s="89">
        <v>937.79154100000005</v>
      </c>
      <c r="AI13056" s="89">
        <v>1356.47317</v>
      </c>
    </row>
    <row r="13057" spans="1:35" s="89" customFormat="1" x14ac:dyDescent="0.45">
      <c r="A13057" s="89" t="s">
        <v>94</v>
      </c>
      <c r="B13057" s="89" t="s">
        <v>95</v>
      </c>
      <c r="C13057" s="89" t="s">
        <v>47</v>
      </c>
      <c r="D13057" s="90">
        <v>44833</v>
      </c>
      <c r="AC13057" s="89">
        <v>937.79154100000005</v>
      </c>
      <c r="AI13057" s="89">
        <v>1356.47317</v>
      </c>
    </row>
    <row r="13058" spans="1:35" s="89" customFormat="1" x14ac:dyDescent="0.45">
      <c r="A13058" s="89" t="s">
        <v>94</v>
      </c>
      <c r="B13058" s="89" t="s">
        <v>95</v>
      </c>
      <c r="C13058" s="89" t="s">
        <v>47</v>
      </c>
      <c r="D13058" s="90">
        <v>44834</v>
      </c>
      <c r="AC13058" s="89">
        <v>937.79154100000005</v>
      </c>
      <c r="AI13058" s="89">
        <v>1356.47317</v>
      </c>
    </row>
    <row r="13059" spans="1:35" s="89" customFormat="1" x14ac:dyDescent="0.45">
      <c r="A13059" s="89" t="s">
        <v>94</v>
      </c>
      <c r="B13059" s="89" t="s">
        <v>95</v>
      </c>
      <c r="C13059" s="89" t="s">
        <v>47</v>
      </c>
      <c r="D13059" s="90">
        <v>44835</v>
      </c>
      <c r="AC13059" s="89">
        <v>874.95491600000003</v>
      </c>
      <c r="AI13059" s="89">
        <v>1356.47317</v>
      </c>
    </row>
    <row r="13060" spans="1:35" s="89" customFormat="1" x14ac:dyDescent="0.45">
      <c r="A13060" s="89" t="s">
        <v>94</v>
      </c>
      <c r="B13060" s="89" t="s">
        <v>95</v>
      </c>
      <c r="C13060" s="89" t="s">
        <v>47</v>
      </c>
      <c r="D13060" s="90">
        <v>44836</v>
      </c>
      <c r="AC13060" s="89">
        <v>874.95491600000003</v>
      </c>
      <c r="AI13060" s="89">
        <v>1356.47317</v>
      </c>
    </row>
    <row r="13061" spans="1:35" s="89" customFormat="1" x14ac:dyDescent="0.45">
      <c r="A13061" s="89" t="s">
        <v>94</v>
      </c>
      <c r="B13061" s="89" t="s">
        <v>95</v>
      </c>
      <c r="C13061" s="89" t="s">
        <v>47</v>
      </c>
      <c r="D13061" s="90">
        <v>44837</v>
      </c>
      <c r="AC13061" s="89">
        <v>874.95491600000003</v>
      </c>
      <c r="AI13061" s="89">
        <v>1356.47317</v>
      </c>
    </row>
    <row r="13062" spans="1:35" s="89" customFormat="1" x14ac:dyDescent="0.45">
      <c r="A13062" s="89" t="s">
        <v>94</v>
      </c>
      <c r="B13062" s="89" t="s">
        <v>95</v>
      </c>
      <c r="C13062" s="89" t="s">
        <v>47</v>
      </c>
      <c r="D13062" s="90">
        <v>44838</v>
      </c>
      <c r="AC13062" s="89">
        <v>874.95491600000003</v>
      </c>
      <c r="AI13062" s="89">
        <v>1356.47317</v>
      </c>
    </row>
    <row r="13063" spans="1:35" s="89" customFormat="1" x14ac:dyDescent="0.45">
      <c r="A13063" s="89" t="s">
        <v>94</v>
      </c>
      <c r="B13063" s="89" t="s">
        <v>95</v>
      </c>
      <c r="C13063" s="89" t="s">
        <v>47</v>
      </c>
      <c r="D13063" s="90">
        <v>44839</v>
      </c>
      <c r="AC13063" s="89">
        <v>874.95491600000003</v>
      </c>
      <c r="AI13063" s="89">
        <v>1356.47317</v>
      </c>
    </row>
    <row r="13064" spans="1:35" s="89" customFormat="1" x14ac:dyDescent="0.45">
      <c r="A13064" s="89" t="s">
        <v>94</v>
      </c>
      <c r="B13064" s="89" t="s">
        <v>95</v>
      </c>
      <c r="C13064" s="89" t="s">
        <v>47</v>
      </c>
      <c r="D13064" s="90">
        <v>44840</v>
      </c>
      <c r="AC13064" s="89">
        <v>874.95491600000003</v>
      </c>
      <c r="AI13064" s="89">
        <v>1356.47317</v>
      </c>
    </row>
    <row r="13065" spans="1:35" s="89" customFormat="1" x14ac:dyDescent="0.45">
      <c r="A13065" s="89" t="s">
        <v>94</v>
      </c>
      <c r="B13065" s="89" t="s">
        <v>95</v>
      </c>
      <c r="C13065" s="89" t="s">
        <v>47</v>
      </c>
      <c r="D13065" s="90">
        <v>44841</v>
      </c>
      <c r="AC13065" s="89">
        <v>874.95491600000003</v>
      </c>
      <c r="AI13065" s="89">
        <v>1356.47317</v>
      </c>
    </row>
    <row r="13066" spans="1:35" s="89" customFormat="1" x14ac:dyDescent="0.45">
      <c r="A13066" s="89" t="s">
        <v>94</v>
      </c>
      <c r="B13066" s="89" t="s">
        <v>95</v>
      </c>
      <c r="C13066" s="89" t="s">
        <v>47</v>
      </c>
      <c r="D13066" s="90">
        <v>44842</v>
      </c>
      <c r="AC13066" s="89">
        <v>874.95491600000003</v>
      </c>
      <c r="AI13066" s="89">
        <v>1356.47317</v>
      </c>
    </row>
    <row r="13067" spans="1:35" s="89" customFormat="1" x14ac:dyDescent="0.45">
      <c r="A13067" s="89" t="s">
        <v>94</v>
      </c>
      <c r="B13067" s="89" t="s">
        <v>95</v>
      </c>
      <c r="C13067" s="89" t="s">
        <v>47</v>
      </c>
      <c r="D13067" s="90">
        <v>44843</v>
      </c>
      <c r="AC13067" s="89">
        <v>874.95491600000003</v>
      </c>
      <c r="AI13067" s="89">
        <v>1356.47317</v>
      </c>
    </row>
    <row r="13068" spans="1:35" s="89" customFormat="1" x14ac:dyDescent="0.45">
      <c r="A13068" s="89" t="s">
        <v>94</v>
      </c>
      <c r="B13068" s="89" t="s">
        <v>95</v>
      </c>
      <c r="C13068" s="89" t="s">
        <v>47</v>
      </c>
      <c r="D13068" s="90">
        <v>44844</v>
      </c>
      <c r="AC13068" s="89">
        <v>874.95491600000003</v>
      </c>
      <c r="AI13068" s="89">
        <v>1356.47317</v>
      </c>
    </row>
    <row r="13069" spans="1:35" s="89" customFormat="1" x14ac:dyDescent="0.45">
      <c r="A13069" s="89" t="s">
        <v>94</v>
      </c>
      <c r="B13069" s="89" t="s">
        <v>95</v>
      </c>
      <c r="C13069" s="89" t="s">
        <v>47</v>
      </c>
      <c r="D13069" s="90">
        <v>44845</v>
      </c>
      <c r="AC13069" s="89">
        <v>874.95491600000003</v>
      </c>
      <c r="AI13069" s="89">
        <v>1356.47317</v>
      </c>
    </row>
    <row r="13070" spans="1:35" s="89" customFormat="1" x14ac:dyDescent="0.45">
      <c r="A13070" s="89" t="s">
        <v>94</v>
      </c>
      <c r="B13070" s="89" t="s">
        <v>95</v>
      </c>
      <c r="C13070" s="89" t="s">
        <v>47</v>
      </c>
      <c r="D13070" s="90">
        <v>44846</v>
      </c>
      <c r="AC13070" s="89">
        <v>874.95491600000003</v>
      </c>
      <c r="AI13070" s="89">
        <v>1356.47317</v>
      </c>
    </row>
    <row r="13071" spans="1:35" s="89" customFormat="1" x14ac:dyDescent="0.45">
      <c r="A13071" s="89" t="s">
        <v>94</v>
      </c>
      <c r="B13071" s="89" t="s">
        <v>95</v>
      </c>
      <c r="C13071" s="89" t="s">
        <v>47</v>
      </c>
      <c r="D13071" s="90">
        <v>44847</v>
      </c>
      <c r="AC13071" s="89">
        <v>874.95491600000003</v>
      </c>
      <c r="AI13071" s="89">
        <v>1356.47317</v>
      </c>
    </row>
    <row r="13072" spans="1:35" s="89" customFormat="1" x14ac:dyDescent="0.45">
      <c r="A13072" s="89" t="s">
        <v>94</v>
      </c>
      <c r="B13072" s="89" t="s">
        <v>95</v>
      </c>
      <c r="C13072" s="89" t="s">
        <v>47</v>
      </c>
      <c r="D13072" s="90">
        <v>44848</v>
      </c>
      <c r="AC13072" s="89">
        <v>874.95491600000003</v>
      </c>
      <c r="AI13072" s="89">
        <v>1356.47317</v>
      </c>
    </row>
    <row r="13073" spans="1:35" s="89" customFormat="1" x14ac:dyDescent="0.45">
      <c r="A13073" s="89" t="s">
        <v>94</v>
      </c>
      <c r="B13073" s="89" t="s">
        <v>95</v>
      </c>
      <c r="C13073" s="89" t="s">
        <v>47</v>
      </c>
      <c r="D13073" s="90">
        <v>44849</v>
      </c>
      <c r="AC13073" s="89">
        <v>874.95491600000003</v>
      </c>
      <c r="AI13073" s="89">
        <v>1356.47317</v>
      </c>
    </row>
    <row r="13074" spans="1:35" s="89" customFormat="1" x14ac:dyDescent="0.45">
      <c r="A13074" s="89" t="s">
        <v>94</v>
      </c>
      <c r="B13074" s="89" t="s">
        <v>95</v>
      </c>
      <c r="C13074" s="89" t="s">
        <v>47</v>
      </c>
      <c r="D13074" s="90">
        <v>44850</v>
      </c>
      <c r="AC13074" s="89">
        <v>874.95491600000003</v>
      </c>
      <c r="AI13074" s="89">
        <v>1356.47317</v>
      </c>
    </row>
    <row r="13075" spans="1:35" s="89" customFormat="1" x14ac:dyDescent="0.45">
      <c r="A13075" s="89" t="s">
        <v>94</v>
      </c>
      <c r="B13075" s="89" t="s">
        <v>95</v>
      </c>
      <c r="C13075" s="89" t="s">
        <v>47</v>
      </c>
      <c r="D13075" s="90">
        <v>44851</v>
      </c>
      <c r="AC13075" s="89">
        <v>874.95491600000003</v>
      </c>
      <c r="AI13075" s="89">
        <v>1356.47317</v>
      </c>
    </row>
    <row r="13076" spans="1:35" s="89" customFormat="1" x14ac:dyDescent="0.45">
      <c r="A13076" s="89" t="s">
        <v>94</v>
      </c>
      <c r="B13076" s="89" t="s">
        <v>95</v>
      </c>
      <c r="C13076" s="89" t="s">
        <v>47</v>
      </c>
      <c r="D13076" s="90">
        <v>44852</v>
      </c>
      <c r="AC13076" s="89">
        <v>874.95491600000003</v>
      </c>
      <c r="AI13076" s="89">
        <v>1356.47317</v>
      </c>
    </row>
    <row r="13077" spans="1:35" s="89" customFormat="1" x14ac:dyDescent="0.45">
      <c r="A13077" s="89" t="s">
        <v>94</v>
      </c>
      <c r="B13077" s="89" t="s">
        <v>95</v>
      </c>
      <c r="C13077" s="89" t="s">
        <v>47</v>
      </c>
      <c r="D13077" s="90">
        <v>44853</v>
      </c>
      <c r="AC13077" s="89">
        <v>874.95491600000003</v>
      </c>
      <c r="AI13077" s="89">
        <v>1356.47317</v>
      </c>
    </row>
    <row r="13078" spans="1:35" s="89" customFormat="1" x14ac:dyDescent="0.45">
      <c r="A13078" s="89" t="s">
        <v>94</v>
      </c>
      <c r="B13078" s="89" t="s">
        <v>95</v>
      </c>
      <c r="C13078" s="89" t="s">
        <v>47</v>
      </c>
      <c r="D13078" s="90">
        <v>44854</v>
      </c>
      <c r="AC13078" s="89">
        <v>874.95491600000003</v>
      </c>
      <c r="AI13078" s="89">
        <v>1356.47317</v>
      </c>
    </row>
    <row r="13079" spans="1:35" s="89" customFormat="1" x14ac:dyDescent="0.45">
      <c r="A13079" s="89" t="s">
        <v>94</v>
      </c>
      <c r="B13079" s="89" t="s">
        <v>95</v>
      </c>
      <c r="C13079" s="89" t="s">
        <v>47</v>
      </c>
      <c r="D13079" s="90">
        <v>44855</v>
      </c>
      <c r="AC13079" s="89">
        <v>874.95491600000003</v>
      </c>
      <c r="AI13079" s="89">
        <v>1356.47317</v>
      </c>
    </row>
    <row r="13080" spans="1:35" s="89" customFormat="1" x14ac:dyDescent="0.45">
      <c r="A13080" s="89" t="s">
        <v>94</v>
      </c>
      <c r="B13080" s="89" t="s">
        <v>95</v>
      </c>
      <c r="C13080" s="89" t="s">
        <v>47</v>
      </c>
      <c r="D13080" s="90">
        <v>44856</v>
      </c>
      <c r="AC13080" s="89">
        <v>874.95491600000003</v>
      </c>
      <c r="AI13080" s="89">
        <v>1356.47317</v>
      </c>
    </row>
    <row r="13081" spans="1:35" s="89" customFormat="1" x14ac:dyDescent="0.45">
      <c r="A13081" s="89" t="s">
        <v>94</v>
      </c>
      <c r="B13081" s="89" t="s">
        <v>95</v>
      </c>
      <c r="C13081" s="89" t="s">
        <v>47</v>
      </c>
      <c r="D13081" s="90">
        <v>44857</v>
      </c>
      <c r="AC13081" s="89">
        <v>874.95491600000003</v>
      </c>
      <c r="AI13081" s="89">
        <v>1356.47317</v>
      </c>
    </row>
    <row r="13082" spans="1:35" s="89" customFormat="1" x14ac:dyDescent="0.45">
      <c r="A13082" s="89" t="s">
        <v>94</v>
      </c>
      <c r="B13082" s="89" t="s">
        <v>95</v>
      </c>
      <c r="C13082" s="89" t="s">
        <v>47</v>
      </c>
      <c r="D13082" s="90">
        <v>44858</v>
      </c>
      <c r="AC13082" s="89">
        <v>874.95491600000003</v>
      </c>
      <c r="AI13082" s="89">
        <v>1356.47317</v>
      </c>
    </row>
    <row r="13083" spans="1:35" s="89" customFormat="1" x14ac:dyDescent="0.45">
      <c r="A13083" s="89" t="s">
        <v>94</v>
      </c>
      <c r="B13083" s="89" t="s">
        <v>95</v>
      </c>
      <c r="C13083" s="89" t="s">
        <v>47</v>
      </c>
      <c r="D13083" s="90">
        <v>44859</v>
      </c>
      <c r="AC13083" s="89">
        <v>874.95491600000003</v>
      </c>
      <c r="AI13083" s="89">
        <v>1356.47317</v>
      </c>
    </row>
    <row r="13084" spans="1:35" s="89" customFormat="1" x14ac:dyDescent="0.45">
      <c r="A13084" s="89" t="s">
        <v>94</v>
      </c>
      <c r="B13084" s="89" t="s">
        <v>95</v>
      </c>
      <c r="C13084" s="89" t="s">
        <v>47</v>
      </c>
      <c r="D13084" s="90">
        <v>44860</v>
      </c>
      <c r="AC13084" s="89">
        <v>874.95491600000003</v>
      </c>
      <c r="AI13084" s="89">
        <v>1356.47317</v>
      </c>
    </row>
    <row r="13085" spans="1:35" s="89" customFormat="1" x14ac:dyDescent="0.45">
      <c r="A13085" s="89" t="s">
        <v>94</v>
      </c>
      <c r="B13085" s="89" t="s">
        <v>95</v>
      </c>
      <c r="C13085" s="89" t="s">
        <v>47</v>
      </c>
      <c r="D13085" s="90">
        <v>44861</v>
      </c>
      <c r="AC13085" s="89">
        <v>874.95491600000003</v>
      </c>
      <c r="AI13085" s="89">
        <v>1356.47317</v>
      </c>
    </row>
    <row r="13086" spans="1:35" s="89" customFormat="1" x14ac:dyDescent="0.45">
      <c r="A13086" s="89" t="s">
        <v>94</v>
      </c>
      <c r="B13086" s="89" t="s">
        <v>95</v>
      </c>
      <c r="C13086" s="89" t="s">
        <v>47</v>
      </c>
      <c r="D13086" s="90">
        <v>44862</v>
      </c>
      <c r="AC13086" s="89">
        <v>874.95491600000003</v>
      </c>
      <c r="AI13086" s="89">
        <v>1356.47317</v>
      </c>
    </row>
    <row r="13087" spans="1:35" s="89" customFormat="1" x14ac:dyDescent="0.45">
      <c r="A13087" s="89" t="s">
        <v>94</v>
      </c>
      <c r="B13087" s="89" t="s">
        <v>95</v>
      </c>
      <c r="C13087" s="89" t="s">
        <v>47</v>
      </c>
      <c r="D13087" s="90">
        <v>44863</v>
      </c>
      <c r="AC13087" s="89">
        <v>911.41137130000004</v>
      </c>
      <c r="AI13087" s="89">
        <v>1412.9928849999999</v>
      </c>
    </row>
    <row r="13088" spans="1:35" s="89" customFormat="1" x14ac:dyDescent="0.45">
      <c r="A13088" s="89" t="s">
        <v>94</v>
      </c>
      <c r="B13088" s="89" t="s">
        <v>95</v>
      </c>
      <c r="C13088" s="89" t="s">
        <v>47</v>
      </c>
      <c r="D13088" s="90">
        <v>44864</v>
      </c>
      <c r="AC13088" s="89">
        <v>874.95491600000003</v>
      </c>
      <c r="AI13088" s="89">
        <v>1356.47317</v>
      </c>
    </row>
    <row r="13089" spans="1:35" s="89" customFormat="1" x14ac:dyDescent="0.45">
      <c r="A13089" s="89" t="s">
        <v>94</v>
      </c>
      <c r="B13089" s="89" t="s">
        <v>95</v>
      </c>
      <c r="C13089" s="89" t="s">
        <v>47</v>
      </c>
      <c r="D13089" s="90">
        <v>44865</v>
      </c>
      <c r="AC13089" s="89">
        <v>874.95491600000003</v>
      </c>
      <c r="AI13089" s="89">
        <v>1356.47317</v>
      </c>
    </row>
    <row r="13090" spans="1:35" s="89" customFormat="1" x14ac:dyDescent="0.45">
      <c r="A13090" s="89" t="s">
        <v>94</v>
      </c>
      <c r="B13090" s="89" t="s">
        <v>95</v>
      </c>
      <c r="C13090" s="89" t="s">
        <v>47</v>
      </c>
      <c r="D13090" s="90">
        <v>44866</v>
      </c>
      <c r="AC13090" s="89">
        <v>874.95491600000003</v>
      </c>
      <c r="AI13090" s="89">
        <v>1356.47317</v>
      </c>
    </row>
    <row r="13091" spans="1:35" s="89" customFormat="1" x14ac:dyDescent="0.45">
      <c r="A13091" s="89" t="s">
        <v>94</v>
      </c>
      <c r="B13091" s="89" t="s">
        <v>95</v>
      </c>
      <c r="C13091" s="89" t="s">
        <v>47</v>
      </c>
      <c r="D13091" s="90">
        <v>44867</v>
      </c>
      <c r="AC13091" s="89">
        <v>874.95491600000003</v>
      </c>
      <c r="AI13091" s="89">
        <v>1356.47317</v>
      </c>
    </row>
    <row r="13092" spans="1:35" s="89" customFormat="1" x14ac:dyDescent="0.45">
      <c r="A13092" s="89" t="s">
        <v>94</v>
      </c>
      <c r="B13092" s="89" t="s">
        <v>95</v>
      </c>
      <c r="C13092" s="89" t="s">
        <v>47</v>
      </c>
      <c r="D13092" s="90">
        <v>44868</v>
      </c>
      <c r="AC13092" s="89">
        <v>874.95491600000003</v>
      </c>
      <c r="AI13092" s="89">
        <v>1356.47317</v>
      </c>
    </row>
    <row r="13093" spans="1:35" s="89" customFormat="1" x14ac:dyDescent="0.45">
      <c r="A13093" s="89" t="s">
        <v>94</v>
      </c>
      <c r="B13093" s="89" t="s">
        <v>95</v>
      </c>
      <c r="C13093" s="89" t="s">
        <v>47</v>
      </c>
      <c r="D13093" s="90">
        <v>44869</v>
      </c>
      <c r="AC13093" s="89">
        <v>874.95491600000003</v>
      </c>
      <c r="AI13093" s="89">
        <v>1356.47317</v>
      </c>
    </row>
    <row r="13094" spans="1:35" s="89" customFormat="1" x14ac:dyDescent="0.45">
      <c r="A13094" s="89" t="s">
        <v>94</v>
      </c>
      <c r="B13094" s="89" t="s">
        <v>95</v>
      </c>
      <c r="C13094" s="89" t="s">
        <v>47</v>
      </c>
      <c r="D13094" s="90">
        <v>44870</v>
      </c>
      <c r="AC13094" s="89">
        <v>874.95491600000003</v>
      </c>
      <c r="AI13094" s="89">
        <v>1356.47317</v>
      </c>
    </row>
    <row r="13095" spans="1:35" s="89" customFormat="1" x14ac:dyDescent="0.45">
      <c r="A13095" s="89" t="s">
        <v>94</v>
      </c>
      <c r="B13095" s="89" t="s">
        <v>95</v>
      </c>
      <c r="C13095" s="89" t="s">
        <v>47</v>
      </c>
      <c r="D13095" s="90">
        <v>44871</v>
      </c>
      <c r="AC13095" s="89">
        <v>874.95491600000003</v>
      </c>
      <c r="AI13095" s="89">
        <v>1356.47317</v>
      </c>
    </row>
    <row r="13096" spans="1:35" s="89" customFormat="1" x14ac:dyDescent="0.45">
      <c r="A13096" s="89" t="s">
        <v>94</v>
      </c>
      <c r="B13096" s="89" t="s">
        <v>95</v>
      </c>
      <c r="C13096" s="89" t="s">
        <v>47</v>
      </c>
      <c r="D13096" s="90">
        <v>44872</v>
      </c>
      <c r="AC13096" s="89">
        <v>874.95491600000003</v>
      </c>
      <c r="AI13096" s="89">
        <v>1356.47317</v>
      </c>
    </row>
    <row r="13097" spans="1:35" s="89" customFormat="1" x14ac:dyDescent="0.45">
      <c r="A13097" s="89" t="s">
        <v>94</v>
      </c>
      <c r="B13097" s="89" t="s">
        <v>95</v>
      </c>
      <c r="C13097" s="89" t="s">
        <v>47</v>
      </c>
      <c r="D13097" s="90">
        <v>44873</v>
      </c>
      <c r="AC13097" s="89">
        <v>874.95491600000003</v>
      </c>
      <c r="AI13097" s="89">
        <v>1356.47317</v>
      </c>
    </row>
    <row r="13098" spans="1:35" s="89" customFormat="1" x14ac:dyDescent="0.45">
      <c r="A13098" s="89" t="s">
        <v>94</v>
      </c>
      <c r="B13098" s="89" t="s">
        <v>95</v>
      </c>
      <c r="C13098" s="89" t="s">
        <v>47</v>
      </c>
      <c r="D13098" s="90">
        <v>44874</v>
      </c>
      <c r="AC13098" s="89">
        <v>874.95491600000003</v>
      </c>
      <c r="AI13098" s="89">
        <v>1356.47317</v>
      </c>
    </row>
    <row r="13099" spans="1:35" s="89" customFormat="1" x14ac:dyDescent="0.45">
      <c r="A13099" s="89" t="s">
        <v>94</v>
      </c>
      <c r="B13099" s="89" t="s">
        <v>95</v>
      </c>
      <c r="C13099" s="89" t="s">
        <v>47</v>
      </c>
      <c r="D13099" s="90">
        <v>44875</v>
      </c>
      <c r="AC13099" s="89">
        <v>874.95491600000003</v>
      </c>
      <c r="AI13099" s="89">
        <v>1356.47317</v>
      </c>
    </row>
    <row r="13100" spans="1:35" s="89" customFormat="1" x14ac:dyDescent="0.45">
      <c r="A13100" s="89" t="s">
        <v>94</v>
      </c>
      <c r="B13100" s="89" t="s">
        <v>95</v>
      </c>
      <c r="C13100" s="89" t="s">
        <v>47</v>
      </c>
      <c r="D13100" s="90">
        <v>44876</v>
      </c>
      <c r="AC13100" s="89">
        <v>874.95491600000003</v>
      </c>
      <c r="AI13100" s="89">
        <v>1356.47317</v>
      </c>
    </row>
    <row r="13101" spans="1:35" s="89" customFormat="1" x14ac:dyDescent="0.45">
      <c r="A13101" s="89" t="s">
        <v>94</v>
      </c>
      <c r="B13101" s="89" t="s">
        <v>95</v>
      </c>
      <c r="C13101" s="89" t="s">
        <v>47</v>
      </c>
      <c r="D13101" s="90">
        <v>44877</v>
      </c>
      <c r="AC13101" s="89">
        <v>874.95491600000003</v>
      </c>
      <c r="AI13101" s="89">
        <v>1356.47317</v>
      </c>
    </row>
    <row r="13102" spans="1:35" s="89" customFormat="1" x14ac:dyDescent="0.45">
      <c r="A13102" s="89" t="s">
        <v>94</v>
      </c>
      <c r="B13102" s="89" t="s">
        <v>95</v>
      </c>
      <c r="C13102" s="89" t="s">
        <v>47</v>
      </c>
      <c r="D13102" s="90">
        <v>44878</v>
      </c>
      <c r="AC13102" s="89">
        <v>874.95491600000003</v>
      </c>
      <c r="AI13102" s="89">
        <v>1356.47317</v>
      </c>
    </row>
    <row r="13103" spans="1:35" s="89" customFormat="1" x14ac:dyDescent="0.45">
      <c r="A13103" s="89" t="s">
        <v>94</v>
      </c>
      <c r="B13103" s="89" t="s">
        <v>95</v>
      </c>
      <c r="C13103" s="89" t="s">
        <v>47</v>
      </c>
      <c r="D13103" s="90">
        <v>44879</v>
      </c>
      <c r="AC13103" s="89">
        <v>874.95491600000003</v>
      </c>
      <c r="AI13103" s="89">
        <v>1356.47317</v>
      </c>
    </row>
    <row r="13104" spans="1:35" s="89" customFormat="1" x14ac:dyDescent="0.45">
      <c r="A13104" s="89" t="s">
        <v>94</v>
      </c>
      <c r="B13104" s="89" t="s">
        <v>95</v>
      </c>
      <c r="C13104" s="89" t="s">
        <v>47</v>
      </c>
      <c r="D13104" s="90">
        <v>44880</v>
      </c>
      <c r="AC13104" s="89">
        <v>874.95491600000003</v>
      </c>
      <c r="AI13104" s="89">
        <v>1356.47317</v>
      </c>
    </row>
    <row r="13105" spans="1:35" s="89" customFormat="1" x14ac:dyDescent="0.45">
      <c r="A13105" s="89" t="s">
        <v>94</v>
      </c>
      <c r="B13105" s="89" t="s">
        <v>95</v>
      </c>
      <c r="C13105" s="89" t="s">
        <v>47</v>
      </c>
      <c r="D13105" s="90">
        <v>44881</v>
      </c>
      <c r="AC13105" s="89">
        <v>874.95491600000003</v>
      </c>
      <c r="AI13105" s="89">
        <v>1356.47317</v>
      </c>
    </row>
    <row r="13106" spans="1:35" s="89" customFormat="1" x14ac:dyDescent="0.45">
      <c r="A13106" s="89" t="s">
        <v>94</v>
      </c>
      <c r="B13106" s="89" t="s">
        <v>95</v>
      </c>
      <c r="C13106" s="89" t="s">
        <v>47</v>
      </c>
      <c r="D13106" s="90">
        <v>44882</v>
      </c>
      <c r="AC13106" s="89">
        <v>874.95491600000003</v>
      </c>
      <c r="AI13106" s="89">
        <v>1356.47317</v>
      </c>
    </row>
    <row r="13107" spans="1:35" s="89" customFormat="1" x14ac:dyDescent="0.45">
      <c r="A13107" s="89" t="s">
        <v>94</v>
      </c>
      <c r="B13107" s="89" t="s">
        <v>95</v>
      </c>
      <c r="C13107" s="89" t="s">
        <v>47</v>
      </c>
      <c r="D13107" s="90">
        <v>44883</v>
      </c>
      <c r="AC13107" s="89">
        <v>874.95491600000003</v>
      </c>
      <c r="AI13107" s="89">
        <v>1356.47317</v>
      </c>
    </row>
    <row r="13108" spans="1:35" s="89" customFormat="1" x14ac:dyDescent="0.45">
      <c r="A13108" s="89" t="s">
        <v>94</v>
      </c>
      <c r="B13108" s="89" t="s">
        <v>95</v>
      </c>
      <c r="C13108" s="89" t="s">
        <v>47</v>
      </c>
      <c r="D13108" s="90">
        <v>44884</v>
      </c>
      <c r="AC13108" s="89">
        <v>874.95491600000003</v>
      </c>
      <c r="AI13108" s="89">
        <v>1356.47317</v>
      </c>
    </row>
    <row r="13109" spans="1:35" s="89" customFormat="1" x14ac:dyDescent="0.45">
      <c r="A13109" s="89" t="s">
        <v>94</v>
      </c>
      <c r="B13109" s="89" t="s">
        <v>95</v>
      </c>
      <c r="C13109" s="89" t="s">
        <v>47</v>
      </c>
      <c r="D13109" s="90">
        <v>44885</v>
      </c>
      <c r="AC13109" s="89">
        <v>874.95491600000003</v>
      </c>
      <c r="AI13109" s="89">
        <v>1356.47317</v>
      </c>
    </row>
    <row r="13110" spans="1:35" s="89" customFormat="1" x14ac:dyDescent="0.45">
      <c r="A13110" s="89" t="s">
        <v>94</v>
      </c>
      <c r="B13110" s="89" t="s">
        <v>95</v>
      </c>
      <c r="C13110" s="89" t="s">
        <v>47</v>
      </c>
      <c r="D13110" s="90">
        <v>44886</v>
      </c>
      <c r="AC13110" s="89">
        <v>874.95491600000003</v>
      </c>
      <c r="AI13110" s="89">
        <v>1356.47317</v>
      </c>
    </row>
    <row r="13111" spans="1:35" s="89" customFormat="1" x14ac:dyDescent="0.45">
      <c r="A13111" s="89" t="s">
        <v>94</v>
      </c>
      <c r="B13111" s="89" t="s">
        <v>95</v>
      </c>
      <c r="C13111" s="89" t="s">
        <v>47</v>
      </c>
      <c r="D13111" s="90">
        <v>44887</v>
      </c>
      <c r="AC13111" s="89">
        <v>874.95491600000003</v>
      </c>
      <c r="AI13111" s="89">
        <v>1356.47317</v>
      </c>
    </row>
    <row r="13112" spans="1:35" s="89" customFormat="1" x14ac:dyDescent="0.45">
      <c r="A13112" s="89" t="s">
        <v>94</v>
      </c>
      <c r="B13112" s="89" t="s">
        <v>95</v>
      </c>
      <c r="C13112" s="89" t="s">
        <v>47</v>
      </c>
      <c r="D13112" s="90">
        <v>44888</v>
      </c>
      <c r="AC13112" s="89">
        <v>874.95491600000003</v>
      </c>
      <c r="AI13112" s="89">
        <v>1356.47317</v>
      </c>
    </row>
    <row r="13113" spans="1:35" s="89" customFormat="1" x14ac:dyDescent="0.45">
      <c r="A13113" s="89" t="s">
        <v>94</v>
      </c>
      <c r="B13113" s="89" t="s">
        <v>95</v>
      </c>
      <c r="C13113" s="89" t="s">
        <v>47</v>
      </c>
      <c r="D13113" s="90">
        <v>44889</v>
      </c>
      <c r="AC13113" s="89">
        <v>874.95491600000003</v>
      </c>
      <c r="AI13113" s="89">
        <v>1356.47317</v>
      </c>
    </row>
    <row r="13114" spans="1:35" s="89" customFormat="1" x14ac:dyDescent="0.45">
      <c r="A13114" s="89" t="s">
        <v>94</v>
      </c>
      <c r="B13114" s="89" t="s">
        <v>95</v>
      </c>
      <c r="C13114" s="89" t="s">
        <v>47</v>
      </c>
      <c r="D13114" s="90">
        <v>44890</v>
      </c>
      <c r="AC13114" s="89">
        <v>874.95491600000003</v>
      </c>
      <c r="AI13114" s="89">
        <v>1356.47317</v>
      </c>
    </row>
    <row r="13115" spans="1:35" s="89" customFormat="1" x14ac:dyDescent="0.45">
      <c r="A13115" s="89" t="s">
        <v>94</v>
      </c>
      <c r="B13115" s="89" t="s">
        <v>95</v>
      </c>
      <c r="C13115" s="89" t="s">
        <v>47</v>
      </c>
      <c r="D13115" s="90">
        <v>44891</v>
      </c>
      <c r="AC13115" s="89">
        <v>874.95491600000003</v>
      </c>
      <c r="AI13115" s="89">
        <v>1356.47317</v>
      </c>
    </row>
    <row r="13116" spans="1:35" s="89" customFormat="1" x14ac:dyDescent="0.45">
      <c r="A13116" s="89" t="s">
        <v>94</v>
      </c>
      <c r="B13116" s="89" t="s">
        <v>95</v>
      </c>
      <c r="C13116" s="89" t="s">
        <v>47</v>
      </c>
      <c r="D13116" s="90">
        <v>44892</v>
      </c>
      <c r="AC13116" s="89">
        <v>874.95491600000003</v>
      </c>
      <c r="AI13116" s="89">
        <v>1356.47317</v>
      </c>
    </row>
    <row r="13117" spans="1:35" s="89" customFormat="1" x14ac:dyDescent="0.45">
      <c r="A13117" s="89" t="s">
        <v>94</v>
      </c>
      <c r="B13117" s="89" t="s">
        <v>95</v>
      </c>
      <c r="C13117" s="89" t="s">
        <v>47</v>
      </c>
      <c r="D13117" s="90">
        <v>44893</v>
      </c>
      <c r="AC13117" s="89">
        <v>874.95491600000003</v>
      </c>
      <c r="AI13117" s="89">
        <v>1356.47317</v>
      </c>
    </row>
    <row r="13118" spans="1:35" s="89" customFormat="1" x14ac:dyDescent="0.45">
      <c r="A13118" s="89" t="s">
        <v>94</v>
      </c>
      <c r="B13118" s="89" t="s">
        <v>95</v>
      </c>
      <c r="C13118" s="89" t="s">
        <v>47</v>
      </c>
      <c r="D13118" s="90">
        <v>44894</v>
      </c>
      <c r="AC13118" s="89">
        <v>874.95491600000003</v>
      </c>
      <c r="AI13118" s="89">
        <v>1356.47317</v>
      </c>
    </row>
    <row r="13119" spans="1:35" s="89" customFormat="1" x14ac:dyDescent="0.45">
      <c r="A13119" s="89" t="s">
        <v>94</v>
      </c>
      <c r="B13119" s="89" t="s">
        <v>95</v>
      </c>
      <c r="C13119" s="89" t="s">
        <v>47</v>
      </c>
      <c r="D13119" s="90">
        <v>44895</v>
      </c>
      <c r="AC13119" s="89">
        <v>874.95491600000003</v>
      </c>
      <c r="AI13119" s="89">
        <v>1356.47317</v>
      </c>
    </row>
    <row r="13120" spans="1:35" s="89" customFormat="1" x14ac:dyDescent="0.45">
      <c r="A13120" s="89" t="s">
        <v>94</v>
      </c>
      <c r="B13120" s="89" t="s">
        <v>95</v>
      </c>
      <c r="C13120" s="89" t="s">
        <v>47</v>
      </c>
      <c r="D13120" s="90">
        <v>44896</v>
      </c>
      <c r="AC13120" s="89">
        <v>874.95491600000003</v>
      </c>
      <c r="AI13120" s="89">
        <v>1356.47317</v>
      </c>
    </row>
    <row r="13121" spans="1:35" s="89" customFormat="1" x14ac:dyDescent="0.45">
      <c r="A13121" s="89" t="s">
        <v>94</v>
      </c>
      <c r="B13121" s="89" t="s">
        <v>95</v>
      </c>
      <c r="C13121" s="89" t="s">
        <v>47</v>
      </c>
      <c r="D13121" s="90">
        <v>44897</v>
      </c>
      <c r="AC13121" s="89">
        <v>874.95491600000003</v>
      </c>
      <c r="AI13121" s="89">
        <v>1356.47317</v>
      </c>
    </row>
    <row r="13122" spans="1:35" s="89" customFormat="1" x14ac:dyDescent="0.45">
      <c r="A13122" s="89" t="s">
        <v>94</v>
      </c>
      <c r="B13122" s="89" t="s">
        <v>95</v>
      </c>
      <c r="C13122" s="89" t="s">
        <v>47</v>
      </c>
      <c r="D13122" s="90">
        <v>44898</v>
      </c>
      <c r="AC13122" s="89">
        <v>874.95491600000003</v>
      </c>
      <c r="AI13122" s="89">
        <v>1356.47317</v>
      </c>
    </row>
    <row r="13123" spans="1:35" s="89" customFormat="1" x14ac:dyDescent="0.45">
      <c r="A13123" s="89" t="s">
        <v>94</v>
      </c>
      <c r="B13123" s="89" t="s">
        <v>95</v>
      </c>
      <c r="C13123" s="89" t="s">
        <v>47</v>
      </c>
      <c r="D13123" s="90">
        <v>44899</v>
      </c>
      <c r="AC13123" s="89">
        <v>874.95491600000003</v>
      </c>
      <c r="AI13123" s="89">
        <v>1356.47317</v>
      </c>
    </row>
    <row r="13124" spans="1:35" s="89" customFormat="1" x14ac:dyDescent="0.45">
      <c r="A13124" s="89" t="s">
        <v>94</v>
      </c>
      <c r="B13124" s="89" t="s">
        <v>95</v>
      </c>
      <c r="C13124" s="89" t="s">
        <v>47</v>
      </c>
      <c r="D13124" s="90">
        <v>44900</v>
      </c>
      <c r="AC13124" s="89">
        <v>874.95491600000003</v>
      </c>
      <c r="AI13124" s="89">
        <v>1356.47317</v>
      </c>
    </row>
    <row r="13125" spans="1:35" s="89" customFormat="1" x14ac:dyDescent="0.45">
      <c r="A13125" s="89" t="s">
        <v>94</v>
      </c>
      <c r="B13125" s="89" t="s">
        <v>95</v>
      </c>
      <c r="C13125" s="89" t="s">
        <v>47</v>
      </c>
      <c r="D13125" s="90">
        <v>44901</v>
      </c>
      <c r="AC13125" s="89">
        <v>874.95491600000003</v>
      </c>
      <c r="AI13125" s="89">
        <v>1356.47317</v>
      </c>
    </row>
    <row r="13126" spans="1:35" s="89" customFormat="1" x14ac:dyDescent="0.45">
      <c r="A13126" s="89" t="s">
        <v>94</v>
      </c>
      <c r="B13126" s="89" t="s">
        <v>95</v>
      </c>
      <c r="C13126" s="89" t="s">
        <v>47</v>
      </c>
      <c r="D13126" s="90">
        <v>44902</v>
      </c>
      <c r="AC13126" s="89">
        <v>874.95491600000003</v>
      </c>
      <c r="AI13126" s="89">
        <v>1356.47317</v>
      </c>
    </row>
    <row r="13127" spans="1:35" s="89" customFormat="1" x14ac:dyDescent="0.45">
      <c r="A13127" s="89" t="s">
        <v>94</v>
      </c>
      <c r="B13127" s="89" t="s">
        <v>95</v>
      </c>
      <c r="C13127" s="89" t="s">
        <v>47</v>
      </c>
      <c r="D13127" s="90">
        <v>44903</v>
      </c>
      <c r="AC13127" s="89">
        <v>874.95491600000003</v>
      </c>
      <c r="AI13127" s="89">
        <v>1356.47317</v>
      </c>
    </row>
    <row r="13128" spans="1:35" s="89" customFormat="1" x14ac:dyDescent="0.45">
      <c r="A13128" s="89" t="s">
        <v>94</v>
      </c>
      <c r="B13128" s="89" t="s">
        <v>95</v>
      </c>
      <c r="C13128" s="89" t="s">
        <v>47</v>
      </c>
      <c r="D13128" s="90">
        <v>44904</v>
      </c>
      <c r="AC13128" s="89">
        <v>874.95491600000003</v>
      </c>
      <c r="AI13128" s="89">
        <v>1356.47317</v>
      </c>
    </row>
    <row r="13129" spans="1:35" s="89" customFormat="1" x14ac:dyDescent="0.45">
      <c r="A13129" s="89" t="s">
        <v>94</v>
      </c>
      <c r="B13129" s="89" t="s">
        <v>95</v>
      </c>
      <c r="C13129" s="89" t="s">
        <v>47</v>
      </c>
      <c r="D13129" s="90">
        <v>44905</v>
      </c>
      <c r="AC13129" s="89">
        <v>874.95491600000003</v>
      </c>
      <c r="AI13129" s="89">
        <v>1356.47317</v>
      </c>
    </row>
    <row r="13130" spans="1:35" s="89" customFormat="1" x14ac:dyDescent="0.45">
      <c r="A13130" s="89" t="s">
        <v>94</v>
      </c>
      <c r="B13130" s="89" t="s">
        <v>95</v>
      </c>
      <c r="C13130" s="89" t="s">
        <v>47</v>
      </c>
      <c r="D13130" s="90">
        <v>44906</v>
      </c>
      <c r="AC13130" s="89">
        <v>874.95491600000003</v>
      </c>
      <c r="AI13130" s="89">
        <v>1356.47317</v>
      </c>
    </row>
    <row r="13131" spans="1:35" s="89" customFormat="1" x14ac:dyDescent="0.45">
      <c r="A13131" s="89" t="s">
        <v>94</v>
      </c>
      <c r="B13131" s="89" t="s">
        <v>95</v>
      </c>
      <c r="C13131" s="89" t="s">
        <v>47</v>
      </c>
      <c r="D13131" s="90">
        <v>44907</v>
      </c>
      <c r="AC13131" s="89">
        <v>874.95491600000003</v>
      </c>
      <c r="AI13131" s="89">
        <v>1356.47317</v>
      </c>
    </row>
    <row r="13132" spans="1:35" s="89" customFormat="1" x14ac:dyDescent="0.45">
      <c r="A13132" s="89" t="s">
        <v>94</v>
      </c>
      <c r="B13132" s="89" t="s">
        <v>95</v>
      </c>
      <c r="C13132" s="89" t="s">
        <v>47</v>
      </c>
      <c r="D13132" s="90">
        <v>44908</v>
      </c>
      <c r="AC13132" s="89">
        <v>874.95491600000003</v>
      </c>
      <c r="AI13132" s="89">
        <v>1356.47317</v>
      </c>
    </row>
    <row r="13133" spans="1:35" s="89" customFormat="1" x14ac:dyDescent="0.45">
      <c r="A13133" s="89" t="s">
        <v>94</v>
      </c>
      <c r="B13133" s="89" t="s">
        <v>95</v>
      </c>
      <c r="C13133" s="89" t="s">
        <v>47</v>
      </c>
      <c r="D13133" s="90">
        <v>44909</v>
      </c>
      <c r="AC13133" s="89">
        <v>874.95491600000003</v>
      </c>
      <c r="AI13133" s="89">
        <v>1356.47317</v>
      </c>
    </row>
    <row r="13134" spans="1:35" s="89" customFormat="1" x14ac:dyDescent="0.45">
      <c r="A13134" s="89" t="s">
        <v>94</v>
      </c>
      <c r="B13134" s="89" t="s">
        <v>95</v>
      </c>
      <c r="C13134" s="89" t="s">
        <v>47</v>
      </c>
      <c r="D13134" s="90">
        <v>44910</v>
      </c>
      <c r="AC13134" s="89">
        <v>874.95491600000003</v>
      </c>
      <c r="AI13134" s="89">
        <v>1356.47317</v>
      </c>
    </row>
    <row r="13135" spans="1:35" s="89" customFormat="1" x14ac:dyDescent="0.45">
      <c r="A13135" s="89" t="s">
        <v>94</v>
      </c>
      <c r="B13135" s="89" t="s">
        <v>95</v>
      </c>
      <c r="C13135" s="89" t="s">
        <v>47</v>
      </c>
      <c r="D13135" s="90">
        <v>44911</v>
      </c>
      <c r="AC13135" s="89">
        <v>874.95491600000003</v>
      </c>
      <c r="AI13135" s="89">
        <v>1356.47317</v>
      </c>
    </row>
    <row r="13136" spans="1:35" s="89" customFormat="1" x14ac:dyDescent="0.45">
      <c r="A13136" s="89" t="s">
        <v>94</v>
      </c>
      <c r="B13136" s="89" t="s">
        <v>95</v>
      </c>
      <c r="C13136" s="89" t="s">
        <v>47</v>
      </c>
      <c r="D13136" s="90">
        <v>44912</v>
      </c>
      <c r="AC13136" s="89">
        <v>874.95491600000003</v>
      </c>
      <c r="AI13136" s="89">
        <v>1356.47317</v>
      </c>
    </row>
    <row r="13137" spans="1:35" s="89" customFormat="1" x14ac:dyDescent="0.45">
      <c r="A13137" s="89" t="s">
        <v>94</v>
      </c>
      <c r="B13137" s="89" t="s">
        <v>95</v>
      </c>
      <c r="C13137" s="89" t="s">
        <v>47</v>
      </c>
      <c r="D13137" s="90">
        <v>44913</v>
      </c>
      <c r="AC13137" s="89">
        <v>874.95491600000003</v>
      </c>
      <c r="AI13137" s="89">
        <v>1356.47317</v>
      </c>
    </row>
    <row r="13138" spans="1:35" s="89" customFormat="1" x14ac:dyDescent="0.45">
      <c r="A13138" s="89" t="s">
        <v>94</v>
      </c>
      <c r="B13138" s="89" t="s">
        <v>95</v>
      </c>
      <c r="C13138" s="89" t="s">
        <v>47</v>
      </c>
      <c r="D13138" s="90">
        <v>44914</v>
      </c>
      <c r="AC13138" s="89">
        <v>874.95491600000003</v>
      </c>
      <c r="AI13138" s="89">
        <v>1356.47317</v>
      </c>
    </row>
    <row r="13139" spans="1:35" s="89" customFormat="1" x14ac:dyDescent="0.45">
      <c r="A13139" s="89" t="s">
        <v>94</v>
      </c>
      <c r="B13139" s="89" t="s">
        <v>95</v>
      </c>
      <c r="C13139" s="89" t="s">
        <v>47</v>
      </c>
      <c r="D13139" s="90">
        <v>44915</v>
      </c>
      <c r="AC13139" s="89">
        <v>874.95491600000003</v>
      </c>
      <c r="AI13139" s="89">
        <v>1356.47317</v>
      </c>
    </row>
    <row r="13140" spans="1:35" s="89" customFormat="1" x14ac:dyDescent="0.45">
      <c r="A13140" s="89" t="s">
        <v>94</v>
      </c>
      <c r="B13140" s="89" t="s">
        <v>95</v>
      </c>
      <c r="C13140" s="89" t="s">
        <v>47</v>
      </c>
      <c r="D13140" s="90">
        <v>44916</v>
      </c>
      <c r="AC13140" s="89">
        <v>874.95491600000003</v>
      </c>
      <c r="AI13140" s="89">
        <v>1356.47317</v>
      </c>
    </row>
    <row r="13141" spans="1:35" s="89" customFormat="1" x14ac:dyDescent="0.45">
      <c r="A13141" s="89" t="s">
        <v>94</v>
      </c>
      <c r="B13141" s="89" t="s">
        <v>95</v>
      </c>
      <c r="C13141" s="89" t="s">
        <v>47</v>
      </c>
      <c r="D13141" s="90">
        <v>44917</v>
      </c>
      <c r="AC13141" s="89">
        <v>874.95491600000003</v>
      </c>
      <c r="AI13141" s="89">
        <v>1356.47317</v>
      </c>
    </row>
    <row r="13142" spans="1:35" s="89" customFormat="1" x14ac:dyDescent="0.45">
      <c r="A13142" s="89" t="s">
        <v>94</v>
      </c>
      <c r="B13142" s="89" t="s">
        <v>95</v>
      </c>
      <c r="C13142" s="89" t="s">
        <v>47</v>
      </c>
      <c r="D13142" s="90">
        <v>44918</v>
      </c>
      <c r="AC13142" s="89">
        <v>874.95491600000003</v>
      </c>
      <c r="AI13142" s="89">
        <v>1356.47317</v>
      </c>
    </row>
    <row r="13143" spans="1:35" s="89" customFormat="1" x14ac:dyDescent="0.45">
      <c r="A13143" s="89" t="s">
        <v>94</v>
      </c>
      <c r="B13143" s="89" t="s">
        <v>95</v>
      </c>
      <c r="C13143" s="89" t="s">
        <v>47</v>
      </c>
      <c r="D13143" s="90">
        <v>44919</v>
      </c>
      <c r="AC13143" s="89">
        <v>874.95491600000003</v>
      </c>
      <c r="AI13143" s="89">
        <v>1356.47317</v>
      </c>
    </row>
    <row r="13144" spans="1:35" s="89" customFormat="1" x14ac:dyDescent="0.45">
      <c r="A13144" s="89" t="s">
        <v>94</v>
      </c>
      <c r="B13144" s="89" t="s">
        <v>95</v>
      </c>
      <c r="C13144" s="89" t="s">
        <v>47</v>
      </c>
      <c r="D13144" s="90">
        <v>44920</v>
      </c>
      <c r="AC13144" s="89">
        <v>874.95491600000003</v>
      </c>
      <c r="AI13144" s="89">
        <v>1356.47317</v>
      </c>
    </row>
    <row r="13145" spans="1:35" s="89" customFormat="1" x14ac:dyDescent="0.45">
      <c r="A13145" s="89" t="s">
        <v>94</v>
      </c>
      <c r="B13145" s="89" t="s">
        <v>95</v>
      </c>
      <c r="C13145" s="89" t="s">
        <v>47</v>
      </c>
      <c r="D13145" s="90">
        <v>44921</v>
      </c>
      <c r="AC13145" s="89">
        <v>874.95491600000003</v>
      </c>
      <c r="AI13145" s="89">
        <v>1356.47317</v>
      </c>
    </row>
    <row r="13146" spans="1:35" s="89" customFormat="1" x14ac:dyDescent="0.45">
      <c r="A13146" s="89" t="s">
        <v>94</v>
      </c>
      <c r="B13146" s="89" t="s">
        <v>95</v>
      </c>
      <c r="C13146" s="89" t="s">
        <v>47</v>
      </c>
      <c r="D13146" s="90">
        <v>44922</v>
      </c>
      <c r="AC13146" s="89">
        <v>874.95491600000003</v>
      </c>
      <c r="AI13146" s="89">
        <v>1356.47317</v>
      </c>
    </row>
    <row r="13147" spans="1:35" s="89" customFormat="1" x14ac:dyDescent="0.45">
      <c r="A13147" s="89" t="s">
        <v>94</v>
      </c>
      <c r="B13147" s="89" t="s">
        <v>95</v>
      </c>
      <c r="C13147" s="89" t="s">
        <v>47</v>
      </c>
      <c r="D13147" s="90">
        <v>44923</v>
      </c>
      <c r="AC13147" s="89">
        <v>874.95491600000003</v>
      </c>
      <c r="AI13147" s="89">
        <v>1356.47317</v>
      </c>
    </row>
    <row r="13148" spans="1:35" s="89" customFormat="1" x14ac:dyDescent="0.45">
      <c r="A13148" s="89" t="s">
        <v>94</v>
      </c>
      <c r="B13148" s="89" t="s">
        <v>95</v>
      </c>
      <c r="C13148" s="89" t="s">
        <v>47</v>
      </c>
      <c r="D13148" s="90">
        <v>44924</v>
      </c>
      <c r="AC13148" s="89">
        <v>874.95491600000003</v>
      </c>
      <c r="AI13148" s="89">
        <v>1356.47317</v>
      </c>
    </row>
    <row r="13149" spans="1:35" s="89" customFormat="1" x14ac:dyDescent="0.45">
      <c r="A13149" s="89" t="s">
        <v>94</v>
      </c>
      <c r="B13149" s="89" t="s">
        <v>95</v>
      </c>
      <c r="C13149" s="89" t="s">
        <v>47</v>
      </c>
      <c r="D13149" s="90">
        <v>44925</v>
      </c>
      <c r="AC13149" s="89">
        <v>874.95491600000003</v>
      </c>
      <c r="AI13149" s="89">
        <v>1356.47317</v>
      </c>
    </row>
    <row r="13150" spans="1:35" s="89" customFormat="1" x14ac:dyDescent="0.45">
      <c r="A13150" s="89" t="s">
        <v>94</v>
      </c>
      <c r="B13150" s="89" t="s">
        <v>95</v>
      </c>
      <c r="C13150" s="89" t="s">
        <v>47</v>
      </c>
      <c r="D13150" s="90">
        <v>44926</v>
      </c>
      <c r="AI13150" s="89">
        <v>1356.47317</v>
      </c>
    </row>
    <row r="13151" spans="1:35" s="89" customFormat="1" x14ac:dyDescent="0.45">
      <c r="A13151" s="89" t="s">
        <v>176</v>
      </c>
      <c r="B13151" s="89" t="s">
        <v>177</v>
      </c>
      <c r="C13151" s="89" t="s">
        <v>47</v>
      </c>
      <c r="D13151" s="90">
        <v>44562</v>
      </c>
      <c r="AC13151" s="89">
        <v>2012.856806</v>
      </c>
      <c r="AI13151" s="89">
        <v>2942.6983829999999</v>
      </c>
    </row>
    <row r="13152" spans="1:35" s="89" customFormat="1" x14ac:dyDescent="0.45">
      <c r="A13152" s="89" t="s">
        <v>176</v>
      </c>
      <c r="B13152" s="89" t="s">
        <v>177</v>
      </c>
      <c r="C13152" s="89" t="s">
        <v>47</v>
      </c>
      <c r="D13152" s="90">
        <v>44563</v>
      </c>
      <c r="AC13152" s="89">
        <v>2012.856806</v>
      </c>
      <c r="AI13152" s="89">
        <v>2942.6983829999999</v>
      </c>
    </row>
    <row r="13153" spans="1:35" s="89" customFormat="1" x14ac:dyDescent="0.45">
      <c r="A13153" s="89" t="s">
        <v>176</v>
      </c>
      <c r="B13153" s="89" t="s">
        <v>177</v>
      </c>
      <c r="C13153" s="89" t="s">
        <v>47</v>
      </c>
      <c r="D13153" s="90">
        <v>44564</v>
      </c>
      <c r="AC13153" s="89">
        <v>2012.856806</v>
      </c>
      <c r="AI13153" s="89">
        <v>2942.6983829999999</v>
      </c>
    </row>
    <row r="13154" spans="1:35" s="89" customFormat="1" x14ac:dyDescent="0.45">
      <c r="A13154" s="89" t="s">
        <v>176</v>
      </c>
      <c r="B13154" s="89" t="s">
        <v>177</v>
      </c>
      <c r="C13154" s="89" t="s">
        <v>47</v>
      </c>
      <c r="D13154" s="90">
        <v>44565</v>
      </c>
      <c r="AC13154" s="89">
        <v>2012.856806</v>
      </c>
      <c r="AI13154" s="89">
        <v>2942.6983829999999</v>
      </c>
    </row>
    <row r="13155" spans="1:35" s="89" customFormat="1" x14ac:dyDescent="0.45">
      <c r="A13155" s="89" t="s">
        <v>176</v>
      </c>
      <c r="B13155" s="89" t="s">
        <v>177</v>
      </c>
      <c r="C13155" s="89" t="s">
        <v>47</v>
      </c>
      <c r="D13155" s="90">
        <v>44566</v>
      </c>
      <c r="AC13155" s="89">
        <v>2012.856806</v>
      </c>
      <c r="AI13155" s="89">
        <v>2942.6983829999999</v>
      </c>
    </row>
    <row r="13156" spans="1:35" s="89" customFormat="1" x14ac:dyDescent="0.45">
      <c r="A13156" s="89" t="s">
        <v>176</v>
      </c>
      <c r="B13156" s="89" t="s">
        <v>177</v>
      </c>
      <c r="C13156" s="89" t="s">
        <v>47</v>
      </c>
      <c r="D13156" s="90">
        <v>44567</v>
      </c>
      <c r="AC13156" s="89">
        <v>2012.856806</v>
      </c>
      <c r="AI13156" s="89">
        <v>2942.6983829999999</v>
      </c>
    </row>
    <row r="13157" spans="1:35" s="89" customFormat="1" x14ac:dyDescent="0.45">
      <c r="A13157" s="89" t="s">
        <v>176</v>
      </c>
      <c r="B13157" s="89" t="s">
        <v>177</v>
      </c>
      <c r="C13157" s="89" t="s">
        <v>47</v>
      </c>
      <c r="D13157" s="90">
        <v>44568</v>
      </c>
      <c r="AC13157" s="89">
        <v>2012.856806</v>
      </c>
      <c r="AI13157" s="89">
        <v>2942.6983829999999</v>
      </c>
    </row>
    <row r="13158" spans="1:35" s="89" customFormat="1" x14ac:dyDescent="0.45">
      <c r="A13158" s="89" t="s">
        <v>176</v>
      </c>
      <c r="B13158" s="89" t="s">
        <v>177</v>
      </c>
      <c r="C13158" s="89" t="s">
        <v>47</v>
      </c>
      <c r="D13158" s="90">
        <v>44569</v>
      </c>
      <c r="AC13158" s="89">
        <v>2012.856806</v>
      </c>
      <c r="AI13158" s="89">
        <v>2942.6983829999999</v>
      </c>
    </row>
    <row r="13159" spans="1:35" s="89" customFormat="1" x14ac:dyDescent="0.45">
      <c r="A13159" s="89" t="s">
        <v>176</v>
      </c>
      <c r="B13159" s="89" t="s">
        <v>177</v>
      </c>
      <c r="C13159" s="89" t="s">
        <v>47</v>
      </c>
      <c r="D13159" s="90">
        <v>44570</v>
      </c>
      <c r="AC13159" s="89">
        <v>2012.856806</v>
      </c>
      <c r="AI13159" s="89">
        <v>2942.6983829999999</v>
      </c>
    </row>
    <row r="13160" spans="1:35" s="89" customFormat="1" x14ac:dyDescent="0.45">
      <c r="A13160" s="89" t="s">
        <v>176</v>
      </c>
      <c r="B13160" s="89" t="s">
        <v>177</v>
      </c>
      <c r="C13160" s="89" t="s">
        <v>47</v>
      </c>
      <c r="D13160" s="90">
        <v>44571</v>
      </c>
      <c r="AC13160" s="89">
        <v>2012.856806</v>
      </c>
      <c r="AI13160" s="89">
        <v>2942.6983829999999</v>
      </c>
    </row>
    <row r="13161" spans="1:35" s="89" customFormat="1" x14ac:dyDescent="0.45">
      <c r="A13161" s="89" t="s">
        <v>176</v>
      </c>
      <c r="B13161" s="89" t="s">
        <v>177</v>
      </c>
      <c r="C13161" s="89" t="s">
        <v>47</v>
      </c>
      <c r="D13161" s="90">
        <v>44572</v>
      </c>
      <c r="AC13161" s="89">
        <v>2012.856806</v>
      </c>
      <c r="AI13161" s="89">
        <v>2942.6983829999999</v>
      </c>
    </row>
    <row r="13162" spans="1:35" s="89" customFormat="1" x14ac:dyDescent="0.45">
      <c r="A13162" s="89" t="s">
        <v>176</v>
      </c>
      <c r="B13162" s="89" t="s">
        <v>177</v>
      </c>
      <c r="C13162" s="89" t="s">
        <v>47</v>
      </c>
      <c r="D13162" s="90">
        <v>44573</v>
      </c>
      <c r="AC13162" s="89">
        <v>2012.856806</v>
      </c>
      <c r="AI13162" s="89">
        <v>2942.6983829999999</v>
      </c>
    </row>
    <row r="13163" spans="1:35" s="89" customFormat="1" x14ac:dyDescent="0.45">
      <c r="A13163" s="89" t="s">
        <v>176</v>
      </c>
      <c r="B13163" s="89" t="s">
        <v>177</v>
      </c>
      <c r="C13163" s="89" t="s">
        <v>47</v>
      </c>
      <c r="D13163" s="90">
        <v>44574</v>
      </c>
      <c r="AC13163" s="89">
        <v>2012.856806</v>
      </c>
      <c r="AI13163" s="89">
        <v>2942.6983829999999</v>
      </c>
    </row>
    <row r="13164" spans="1:35" s="89" customFormat="1" x14ac:dyDescent="0.45">
      <c r="A13164" s="89" t="s">
        <v>176</v>
      </c>
      <c r="B13164" s="89" t="s">
        <v>177</v>
      </c>
      <c r="C13164" s="89" t="s">
        <v>47</v>
      </c>
      <c r="D13164" s="90">
        <v>44575</v>
      </c>
      <c r="AC13164" s="89">
        <v>2012.856806</v>
      </c>
      <c r="AI13164" s="89">
        <v>2942.6983829999999</v>
      </c>
    </row>
    <row r="13165" spans="1:35" s="89" customFormat="1" x14ac:dyDescent="0.45">
      <c r="A13165" s="89" t="s">
        <v>176</v>
      </c>
      <c r="B13165" s="89" t="s">
        <v>177</v>
      </c>
      <c r="C13165" s="89" t="s">
        <v>47</v>
      </c>
      <c r="D13165" s="90">
        <v>44576</v>
      </c>
      <c r="AC13165" s="89">
        <v>2012.856806</v>
      </c>
      <c r="AI13165" s="89">
        <v>2942.6983829999999</v>
      </c>
    </row>
    <row r="13166" spans="1:35" s="89" customFormat="1" x14ac:dyDescent="0.45">
      <c r="A13166" s="89" t="s">
        <v>176</v>
      </c>
      <c r="B13166" s="89" t="s">
        <v>177</v>
      </c>
      <c r="C13166" s="89" t="s">
        <v>47</v>
      </c>
      <c r="D13166" s="90">
        <v>44577</v>
      </c>
      <c r="AC13166" s="89">
        <v>2012.856806</v>
      </c>
      <c r="AI13166" s="89">
        <v>2942.6983829999999</v>
      </c>
    </row>
    <row r="13167" spans="1:35" s="89" customFormat="1" x14ac:dyDescent="0.45">
      <c r="A13167" s="89" t="s">
        <v>176</v>
      </c>
      <c r="B13167" s="89" t="s">
        <v>177</v>
      </c>
      <c r="C13167" s="89" t="s">
        <v>47</v>
      </c>
      <c r="D13167" s="90">
        <v>44578</v>
      </c>
      <c r="AC13167" s="89">
        <v>2012.856806</v>
      </c>
      <c r="AI13167" s="89">
        <v>2942.6983829999999</v>
      </c>
    </row>
    <row r="13168" spans="1:35" s="89" customFormat="1" x14ac:dyDescent="0.45">
      <c r="A13168" s="89" t="s">
        <v>176</v>
      </c>
      <c r="B13168" s="89" t="s">
        <v>177</v>
      </c>
      <c r="C13168" s="89" t="s">
        <v>47</v>
      </c>
      <c r="D13168" s="90">
        <v>44579</v>
      </c>
      <c r="AC13168" s="89">
        <v>2012.856806</v>
      </c>
      <c r="AI13168" s="89">
        <v>2942.6983829999999</v>
      </c>
    </row>
    <row r="13169" spans="1:35" s="89" customFormat="1" x14ac:dyDescent="0.45">
      <c r="A13169" s="89" t="s">
        <v>176</v>
      </c>
      <c r="B13169" s="89" t="s">
        <v>177</v>
      </c>
      <c r="C13169" s="89" t="s">
        <v>47</v>
      </c>
      <c r="D13169" s="90">
        <v>44580</v>
      </c>
      <c r="AC13169" s="89">
        <v>2012.856806</v>
      </c>
      <c r="AI13169" s="89">
        <v>2942.6983829999999</v>
      </c>
    </row>
    <row r="13170" spans="1:35" s="89" customFormat="1" x14ac:dyDescent="0.45">
      <c r="A13170" s="89" t="s">
        <v>176</v>
      </c>
      <c r="B13170" s="89" t="s">
        <v>177</v>
      </c>
      <c r="C13170" s="89" t="s">
        <v>47</v>
      </c>
      <c r="D13170" s="90">
        <v>44581</v>
      </c>
      <c r="AC13170" s="89">
        <v>2012.856806</v>
      </c>
      <c r="AI13170" s="89">
        <v>2942.6983829999999</v>
      </c>
    </row>
    <row r="13171" spans="1:35" s="89" customFormat="1" x14ac:dyDescent="0.45">
      <c r="A13171" s="89" t="s">
        <v>176</v>
      </c>
      <c r="B13171" s="89" t="s">
        <v>177</v>
      </c>
      <c r="C13171" s="89" t="s">
        <v>47</v>
      </c>
      <c r="D13171" s="90">
        <v>44582</v>
      </c>
      <c r="AC13171" s="89">
        <v>2012.856806</v>
      </c>
      <c r="AI13171" s="89">
        <v>2942.6983829999999</v>
      </c>
    </row>
    <row r="13172" spans="1:35" s="89" customFormat="1" x14ac:dyDescent="0.45">
      <c r="A13172" s="89" t="s">
        <v>176</v>
      </c>
      <c r="B13172" s="89" t="s">
        <v>177</v>
      </c>
      <c r="C13172" s="89" t="s">
        <v>47</v>
      </c>
      <c r="D13172" s="90">
        <v>44583</v>
      </c>
      <c r="AC13172" s="89">
        <v>2012.856806</v>
      </c>
      <c r="AI13172" s="89">
        <v>2942.6983829999999</v>
      </c>
    </row>
    <row r="13173" spans="1:35" s="89" customFormat="1" x14ac:dyDescent="0.45">
      <c r="A13173" s="89" t="s">
        <v>176</v>
      </c>
      <c r="B13173" s="89" t="s">
        <v>177</v>
      </c>
      <c r="C13173" s="89" t="s">
        <v>47</v>
      </c>
      <c r="D13173" s="90">
        <v>44584</v>
      </c>
      <c r="AC13173" s="89">
        <v>2012.856806</v>
      </c>
      <c r="AI13173" s="89">
        <v>2942.6983829999999</v>
      </c>
    </row>
    <row r="13174" spans="1:35" s="89" customFormat="1" x14ac:dyDescent="0.45">
      <c r="A13174" s="89" t="s">
        <v>176</v>
      </c>
      <c r="B13174" s="89" t="s">
        <v>177</v>
      </c>
      <c r="C13174" s="89" t="s">
        <v>47</v>
      </c>
      <c r="D13174" s="90">
        <v>44585</v>
      </c>
      <c r="AC13174" s="89">
        <v>2012.856806</v>
      </c>
      <c r="AI13174" s="89">
        <v>2942.6983829999999</v>
      </c>
    </row>
    <row r="13175" spans="1:35" s="89" customFormat="1" x14ac:dyDescent="0.45">
      <c r="A13175" s="89" t="s">
        <v>176</v>
      </c>
      <c r="B13175" s="89" t="s">
        <v>177</v>
      </c>
      <c r="C13175" s="89" t="s">
        <v>47</v>
      </c>
      <c r="D13175" s="90">
        <v>44586</v>
      </c>
      <c r="AC13175" s="89">
        <v>2012.856806</v>
      </c>
      <c r="AI13175" s="89">
        <v>2942.6983829999999</v>
      </c>
    </row>
    <row r="13176" spans="1:35" s="89" customFormat="1" x14ac:dyDescent="0.45">
      <c r="A13176" s="89" t="s">
        <v>176</v>
      </c>
      <c r="B13176" s="89" t="s">
        <v>177</v>
      </c>
      <c r="C13176" s="89" t="s">
        <v>47</v>
      </c>
      <c r="D13176" s="90">
        <v>44587</v>
      </c>
      <c r="AC13176" s="89">
        <v>2012.856806</v>
      </c>
      <c r="AI13176" s="89">
        <v>2942.6983829999999</v>
      </c>
    </row>
    <row r="13177" spans="1:35" s="89" customFormat="1" x14ac:dyDescent="0.45">
      <c r="A13177" s="89" t="s">
        <v>176</v>
      </c>
      <c r="B13177" s="89" t="s">
        <v>177</v>
      </c>
      <c r="C13177" s="89" t="s">
        <v>47</v>
      </c>
      <c r="D13177" s="90">
        <v>44588</v>
      </c>
      <c r="AC13177" s="89">
        <v>2012.856806</v>
      </c>
      <c r="AI13177" s="89">
        <v>2942.6983829999999</v>
      </c>
    </row>
    <row r="13178" spans="1:35" s="89" customFormat="1" x14ac:dyDescent="0.45">
      <c r="A13178" s="89" t="s">
        <v>176</v>
      </c>
      <c r="B13178" s="89" t="s">
        <v>177</v>
      </c>
      <c r="C13178" s="89" t="s">
        <v>47</v>
      </c>
      <c r="D13178" s="90">
        <v>44589</v>
      </c>
      <c r="AC13178" s="89">
        <v>2012.856806</v>
      </c>
      <c r="AI13178" s="89">
        <v>2942.6983829999999</v>
      </c>
    </row>
    <row r="13179" spans="1:35" s="89" customFormat="1" x14ac:dyDescent="0.45">
      <c r="A13179" s="89" t="s">
        <v>176</v>
      </c>
      <c r="B13179" s="89" t="s">
        <v>177</v>
      </c>
      <c r="C13179" s="89" t="s">
        <v>47</v>
      </c>
      <c r="D13179" s="90">
        <v>44590</v>
      </c>
      <c r="AC13179" s="89">
        <v>2012.856806</v>
      </c>
      <c r="AI13179" s="89">
        <v>2942.6983829999999</v>
      </c>
    </row>
    <row r="13180" spans="1:35" s="89" customFormat="1" x14ac:dyDescent="0.45">
      <c r="A13180" s="89" t="s">
        <v>176</v>
      </c>
      <c r="B13180" s="89" t="s">
        <v>177</v>
      </c>
      <c r="C13180" s="89" t="s">
        <v>47</v>
      </c>
      <c r="D13180" s="90">
        <v>44591</v>
      </c>
      <c r="AC13180" s="89">
        <v>2012.856806</v>
      </c>
      <c r="AI13180" s="89">
        <v>2942.6983829999999</v>
      </c>
    </row>
    <row r="13181" spans="1:35" s="89" customFormat="1" x14ac:dyDescent="0.45">
      <c r="A13181" s="89" t="s">
        <v>176</v>
      </c>
      <c r="B13181" s="89" t="s">
        <v>177</v>
      </c>
      <c r="C13181" s="89" t="s">
        <v>47</v>
      </c>
      <c r="D13181" s="90">
        <v>44592</v>
      </c>
      <c r="AC13181" s="89">
        <v>2012.856806</v>
      </c>
      <c r="AI13181" s="89">
        <v>2942.6983829999999</v>
      </c>
    </row>
    <row r="13182" spans="1:35" s="89" customFormat="1" x14ac:dyDescent="0.45">
      <c r="A13182" s="89" t="s">
        <v>176</v>
      </c>
      <c r="B13182" s="89" t="s">
        <v>177</v>
      </c>
      <c r="C13182" s="89" t="s">
        <v>47</v>
      </c>
      <c r="D13182" s="90">
        <v>44593</v>
      </c>
      <c r="AC13182" s="89">
        <v>2012.856806</v>
      </c>
      <c r="AI13182" s="89">
        <v>2942.6983829999999</v>
      </c>
    </row>
    <row r="13183" spans="1:35" s="89" customFormat="1" x14ac:dyDescent="0.45">
      <c r="A13183" s="89" t="s">
        <v>176</v>
      </c>
      <c r="B13183" s="89" t="s">
        <v>177</v>
      </c>
      <c r="C13183" s="89" t="s">
        <v>47</v>
      </c>
      <c r="D13183" s="90">
        <v>44594</v>
      </c>
      <c r="AC13183" s="89">
        <v>2012.856806</v>
      </c>
      <c r="AI13183" s="89">
        <v>2942.6983829999999</v>
      </c>
    </row>
    <row r="13184" spans="1:35" s="89" customFormat="1" x14ac:dyDescent="0.45">
      <c r="A13184" s="89" t="s">
        <v>176</v>
      </c>
      <c r="B13184" s="89" t="s">
        <v>177</v>
      </c>
      <c r="C13184" s="89" t="s">
        <v>47</v>
      </c>
      <c r="D13184" s="90">
        <v>44595</v>
      </c>
      <c r="AC13184" s="89">
        <v>2012.856806</v>
      </c>
      <c r="AI13184" s="89">
        <v>2942.6983829999999</v>
      </c>
    </row>
    <row r="13185" spans="1:35" s="89" customFormat="1" x14ac:dyDescent="0.45">
      <c r="A13185" s="89" t="s">
        <v>176</v>
      </c>
      <c r="B13185" s="89" t="s">
        <v>177</v>
      </c>
      <c r="C13185" s="89" t="s">
        <v>47</v>
      </c>
      <c r="D13185" s="90">
        <v>44596</v>
      </c>
      <c r="AC13185" s="89">
        <v>2012.856806</v>
      </c>
      <c r="AI13185" s="89">
        <v>2942.6983829999999</v>
      </c>
    </row>
    <row r="13186" spans="1:35" s="89" customFormat="1" x14ac:dyDescent="0.45">
      <c r="A13186" s="89" t="s">
        <v>176</v>
      </c>
      <c r="B13186" s="89" t="s">
        <v>177</v>
      </c>
      <c r="C13186" s="89" t="s">
        <v>47</v>
      </c>
      <c r="D13186" s="90">
        <v>44597</v>
      </c>
      <c r="AC13186" s="89">
        <v>2012.856806</v>
      </c>
      <c r="AI13186" s="89">
        <v>2942.6983829999999</v>
      </c>
    </row>
    <row r="13187" spans="1:35" s="89" customFormat="1" x14ac:dyDescent="0.45">
      <c r="A13187" s="89" t="s">
        <v>176</v>
      </c>
      <c r="B13187" s="89" t="s">
        <v>177</v>
      </c>
      <c r="C13187" s="89" t="s">
        <v>47</v>
      </c>
      <c r="D13187" s="90">
        <v>44598</v>
      </c>
      <c r="AC13187" s="89">
        <v>2012.856806</v>
      </c>
      <c r="AI13187" s="89">
        <v>2942.6983829999999</v>
      </c>
    </row>
    <row r="13188" spans="1:35" s="89" customFormat="1" x14ac:dyDescent="0.45">
      <c r="A13188" s="89" t="s">
        <v>176</v>
      </c>
      <c r="B13188" s="89" t="s">
        <v>177</v>
      </c>
      <c r="C13188" s="89" t="s">
        <v>47</v>
      </c>
      <c r="D13188" s="90">
        <v>44599</v>
      </c>
      <c r="AC13188" s="89">
        <v>2012.856806</v>
      </c>
      <c r="AI13188" s="89">
        <v>2942.6983829999999</v>
      </c>
    </row>
    <row r="13189" spans="1:35" s="89" customFormat="1" x14ac:dyDescent="0.45">
      <c r="A13189" s="89" t="s">
        <v>176</v>
      </c>
      <c r="B13189" s="89" t="s">
        <v>177</v>
      </c>
      <c r="C13189" s="89" t="s">
        <v>47</v>
      </c>
      <c r="D13189" s="90">
        <v>44600</v>
      </c>
      <c r="AC13189" s="89">
        <v>2012.856806</v>
      </c>
      <c r="AI13189" s="89">
        <v>2942.6983829999999</v>
      </c>
    </row>
    <row r="13190" spans="1:35" s="89" customFormat="1" x14ac:dyDescent="0.45">
      <c r="A13190" s="89" t="s">
        <v>176</v>
      </c>
      <c r="B13190" s="89" t="s">
        <v>177</v>
      </c>
      <c r="C13190" s="89" t="s">
        <v>47</v>
      </c>
      <c r="D13190" s="90">
        <v>44601</v>
      </c>
      <c r="AC13190" s="89">
        <v>2012.856806</v>
      </c>
      <c r="AI13190" s="89">
        <v>2942.6983829999999</v>
      </c>
    </row>
    <row r="13191" spans="1:35" s="89" customFormat="1" x14ac:dyDescent="0.45">
      <c r="A13191" s="89" t="s">
        <v>176</v>
      </c>
      <c r="B13191" s="89" t="s">
        <v>177</v>
      </c>
      <c r="C13191" s="89" t="s">
        <v>47</v>
      </c>
      <c r="D13191" s="90">
        <v>44602</v>
      </c>
      <c r="AC13191" s="89">
        <v>2012.856806</v>
      </c>
      <c r="AI13191" s="89">
        <v>2942.6983829999999</v>
      </c>
    </row>
    <row r="13192" spans="1:35" s="89" customFormat="1" x14ac:dyDescent="0.45">
      <c r="A13192" s="89" t="s">
        <v>176</v>
      </c>
      <c r="B13192" s="89" t="s">
        <v>177</v>
      </c>
      <c r="C13192" s="89" t="s">
        <v>47</v>
      </c>
      <c r="D13192" s="90">
        <v>44603</v>
      </c>
      <c r="AC13192" s="89">
        <v>2012.856806</v>
      </c>
      <c r="AI13192" s="89">
        <v>2942.6983829999999</v>
      </c>
    </row>
    <row r="13193" spans="1:35" s="89" customFormat="1" x14ac:dyDescent="0.45">
      <c r="A13193" s="89" t="s">
        <v>176</v>
      </c>
      <c r="B13193" s="89" t="s">
        <v>177</v>
      </c>
      <c r="C13193" s="89" t="s">
        <v>47</v>
      </c>
      <c r="D13193" s="90">
        <v>44604</v>
      </c>
      <c r="AC13193" s="89">
        <v>2012.856806</v>
      </c>
      <c r="AI13193" s="89">
        <v>2942.6983829999999</v>
      </c>
    </row>
    <row r="13194" spans="1:35" s="89" customFormat="1" x14ac:dyDescent="0.45">
      <c r="A13194" s="89" t="s">
        <v>176</v>
      </c>
      <c r="B13194" s="89" t="s">
        <v>177</v>
      </c>
      <c r="C13194" s="89" t="s">
        <v>47</v>
      </c>
      <c r="D13194" s="90">
        <v>44605</v>
      </c>
      <c r="AC13194" s="89">
        <v>2012.856806</v>
      </c>
      <c r="AI13194" s="89">
        <v>2942.6983829999999</v>
      </c>
    </row>
    <row r="13195" spans="1:35" s="89" customFormat="1" x14ac:dyDescent="0.45">
      <c r="A13195" s="89" t="s">
        <v>176</v>
      </c>
      <c r="B13195" s="89" t="s">
        <v>177</v>
      </c>
      <c r="C13195" s="89" t="s">
        <v>47</v>
      </c>
      <c r="D13195" s="90">
        <v>44606</v>
      </c>
      <c r="AC13195" s="89">
        <v>2012.856806</v>
      </c>
      <c r="AI13195" s="89">
        <v>2942.6983829999999</v>
      </c>
    </row>
    <row r="13196" spans="1:35" s="89" customFormat="1" x14ac:dyDescent="0.45">
      <c r="A13196" s="89" t="s">
        <v>176</v>
      </c>
      <c r="B13196" s="89" t="s">
        <v>177</v>
      </c>
      <c r="C13196" s="89" t="s">
        <v>47</v>
      </c>
      <c r="D13196" s="90">
        <v>44607</v>
      </c>
      <c r="AC13196" s="89">
        <v>2012.856806</v>
      </c>
      <c r="AI13196" s="89">
        <v>2942.6983829999999</v>
      </c>
    </row>
    <row r="13197" spans="1:35" s="89" customFormat="1" x14ac:dyDescent="0.45">
      <c r="A13197" s="89" t="s">
        <v>176</v>
      </c>
      <c r="B13197" s="89" t="s">
        <v>177</v>
      </c>
      <c r="C13197" s="89" t="s">
        <v>47</v>
      </c>
      <c r="D13197" s="90">
        <v>44608</v>
      </c>
      <c r="AC13197" s="89">
        <v>2012.856806</v>
      </c>
      <c r="AI13197" s="89">
        <v>2942.6983829999999</v>
      </c>
    </row>
    <row r="13198" spans="1:35" s="89" customFormat="1" x14ac:dyDescent="0.45">
      <c r="A13198" s="89" t="s">
        <v>176</v>
      </c>
      <c r="B13198" s="89" t="s">
        <v>177</v>
      </c>
      <c r="C13198" s="89" t="s">
        <v>47</v>
      </c>
      <c r="D13198" s="90">
        <v>44609</v>
      </c>
      <c r="AC13198" s="89">
        <v>2012.856806</v>
      </c>
      <c r="AI13198" s="89">
        <v>2942.6983829999999</v>
      </c>
    </row>
    <row r="13199" spans="1:35" s="89" customFormat="1" x14ac:dyDescent="0.45">
      <c r="A13199" s="89" t="s">
        <v>176</v>
      </c>
      <c r="B13199" s="89" t="s">
        <v>177</v>
      </c>
      <c r="C13199" s="89" t="s">
        <v>47</v>
      </c>
      <c r="D13199" s="90">
        <v>44610</v>
      </c>
      <c r="AC13199" s="89">
        <v>2012.856806</v>
      </c>
      <c r="AI13199" s="89">
        <v>2942.6983829999999</v>
      </c>
    </row>
    <row r="13200" spans="1:35" s="89" customFormat="1" x14ac:dyDescent="0.45">
      <c r="A13200" s="89" t="s">
        <v>176</v>
      </c>
      <c r="B13200" s="89" t="s">
        <v>177</v>
      </c>
      <c r="C13200" s="89" t="s">
        <v>47</v>
      </c>
      <c r="D13200" s="90">
        <v>44611</v>
      </c>
      <c r="AC13200" s="89">
        <v>2012.856806</v>
      </c>
      <c r="AI13200" s="89">
        <v>2942.6983829999999</v>
      </c>
    </row>
    <row r="13201" spans="1:35" s="89" customFormat="1" x14ac:dyDescent="0.45">
      <c r="A13201" s="89" t="s">
        <v>176</v>
      </c>
      <c r="B13201" s="89" t="s">
        <v>177</v>
      </c>
      <c r="C13201" s="89" t="s">
        <v>47</v>
      </c>
      <c r="D13201" s="90">
        <v>44612</v>
      </c>
      <c r="AC13201" s="89">
        <v>2012.856806</v>
      </c>
      <c r="AI13201" s="89">
        <v>2942.6983829999999</v>
      </c>
    </row>
    <row r="13202" spans="1:35" s="89" customFormat="1" x14ac:dyDescent="0.45">
      <c r="A13202" s="89" t="s">
        <v>176</v>
      </c>
      <c r="B13202" s="89" t="s">
        <v>177</v>
      </c>
      <c r="C13202" s="89" t="s">
        <v>47</v>
      </c>
      <c r="D13202" s="90">
        <v>44613</v>
      </c>
      <c r="AC13202" s="89">
        <v>2012.856806</v>
      </c>
      <c r="AI13202" s="89">
        <v>2942.6983829999999</v>
      </c>
    </row>
    <row r="13203" spans="1:35" s="89" customFormat="1" x14ac:dyDescent="0.45">
      <c r="A13203" s="89" t="s">
        <v>176</v>
      </c>
      <c r="B13203" s="89" t="s">
        <v>177</v>
      </c>
      <c r="C13203" s="89" t="s">
        <v>47</v>
      </c>
      <c r="D13203" s="90">
        <v>44614</v>
      </c>
      <c r="AC13203" s="89">
        <v>2012.856806</v>
      </c>
      <c r="AI13203" s="89">
        <v>2942.6983829999999</v>
      </c>
    </row>
    <row r="13204" spans="1:35" s="89" customFormat="1" x14ac:dyDescent="0.45">
      <c r="A13204" s="89" t="s">
        <v>176</v>
      </c>
      <c r="B13204" s="89" t="s">
        <v>177</v>
      </c>
      <c r="C13204" s="89" t="s">
        <v>47</v>
      </c>
      <c r="D13204" s="90">
        <v>44615</v>
      </c>
      <c r="AC13204" s="89">
        <v>2012.856806</v>
      </c>
      <c r="AI13204" s="89">
        <v>2942.6983829999999</v>
      </c>
    </row>
    <row r="13205" spans="1:35" s="89" customFormat="1" x14ac:dyDescent="0.45">
      <c r="A13205" s="89" t="s">
        <v>176</v>
      </c>
      <c r="B13205" s="89" t="s">
        <v>177</v>
      </c>
      <c r="C13205" s="89" t="s">
        <v>47</v>
      </c>
      <c r="D13205" s="90">
        <v>44616</v>
      </c>
      <c r="AC13205" s="89">
        <v>2012.856806</v>
      </c>
      <c r="AI13205" s="89">
        <v>2942.6983829999999</v>
      </c>
    </row>
    <row r="13206" spans="1:35" s="89" customFormat="1" x14ac:dyDescent="0.45">
      <c r="A13206" s="89" t="s">
        <v>176</v>
      </c>
      <c r="B13206" s="89" t="s">
        <v>177</v>
      </c>
      <c r="C13206" s="89" t="s">
        <v>47</v>
      </c>
      <c r="D13206" s="90">
        <v>44617</v>
      </c>
      <c r="AC13206" s="89">
        <v>2012.856806</v>
      </c>
      <c r="AI13206" s="89">
        <v>2942.6983829999999</v>
      </c>
    </row>
    <row r="13207" spans="1:35" s="89" customFormat="1" x14ac:dyDescent="0.45">
      <c r="A13207" s="89" t="s">
        <v>176</v>
      </c>
      <c r="B13207" s="89" t="s">
        <v>177</v>
      </c>
      <c r="C13207" s="89" t="s">
        <v>47</v>
      </c>
      <c r="D13207" s="90">
        <v>44618</v>
      </c>
      <c r="AC13207" s="89">
        <v>2012.856806</v>
      </c>
      <c r="AI13207" s="89">
        <v>2942.6983829999999</v>
      </c>
    </row>
    <row r="13208" spans="1:35" s="89" customFormat="1" x14ac:dyDescent="0.45">
      <c r="A13208" s="89" t="s">
        <v>176</v>
      </c>
      <c r="B13208" s="89" t="s">
        <v>177</v>
      </c>
      <c r="C13208" s="89" t="s">
        <v>47</v>
      </c>
      <c r="D13208" s="90">
        <v>44619</v>
      </c>
      <c r="AC13208" s="89">
        <v>2012.856806</v>
      </c>
      <c r="AI13208" s="89">
        <v>2942.6983829999999</v>
      </c>
    </row>
    <row r="13209" spans="1:35" s="89" customFormat="1" x14ac:dyDescent="0.45">
      <c r="A13209" s="89" t="s">
        <v>176</v>
      </c>
      <c r="B13209" s="89" t="s">
        <v>177</v>
      </c>
      <c r="C13209" s="89" t="s">
        <v>47</v>
      </c>
      <c r="D13209" s="90">
        <v>44620</v>
      </c>
      <c r="AC13209" s="89">
        <v>2012.856806</v>
      </c>
      <c r="AI13209" s="89">
        <v>2942.6983829999999</v>
      </c>
    </row>
    <row r="13210" spans="1:35" s="89" customFormat="1" x14ac:dyDescent="0.45">
      <c r="A13210" s="89" t="s">
        <v>176</v>
      </c>
      <c r="B13210" s="89" t="s">
        <v>177</v>
      </c>
      <c r="C13210" s="89" t="s">
        <v>47</v>
      </c>
      <c r="D13210" s="90">
        <v>44621</v>
      </c>
      <c r="AC13210" s="89">
        <v>2012.856806</v>
      </c>
      <c r="AI13210" s="89">
        <v>2942.6983829999999</v>
      </c>
    </row>
    <row r="13211" spans="1:35" s="89" customFormat="1" x14ac:dyDescent="0.45">
      <c r="A13211" s="89" t="s">
        <v>176</v>
      </c>
      <c r="B13211" s="89" t="s">
        <v>177</v>
      </c>
      <c r="C13211" s="89" t="s">
        <v>47</v>
      </c>
      <c r="D13211" s="90">
        <v>44622</v>
      </c>
      <c r="AC13211" s="89">
        <v>2012.856806</v>
      </c>
      <c r="AI13211" s="89">
        <v>2942.6983829999999</v>
      </c>
    </row>
    <row r="13212" spans="1:35" s="89" customFormat="1" x14ac:dyDescent="0.45">
      <c r="A13212" s="89" t="s">
        <v>176</v>
      </c>
      <c r="B13212" s="89" t="s">
        <v>177</v>
      </c>
      <c r="C13212" s="89" t="s">
        <v>47</v>
      </c>
      <c r="D13212" s="90">
        <v>44623</v>
      </c>
      <c r="AC13212" s="89">
        <v>2012.856806</v>
      </c>
      <c r="AI13212" s="89">
        <v>2942.6983829999999</v>
      </c>
    </row>
    <row r="13213" spans="1:35" s="89" customFormat="1" x14ac:dyDescent="0.45">
      <c r="A13213" s="89" t="s">
        <v>176</v>
      </c>
      <c r="B13213" s="89" t="s">
        <v>177</v>
      </c>
      <c r="C13213" s="89" t="s">
        <v>47</v>
      </c>
      <c r="D13213" s="90">
        <v>44624</v>
      </c>
      <c r="AC13213" s="89">
        <v>2012.856806</v>
      </c>
      <c r="AI13213" s="89">
        <v>2942.6983829999999</v>
      </c>
    </row>
    <row r="13214" spans="1:35" s="89" customFormat="1" x14ac:dyDescent="0.45">
      <c r="A13214" s="89" t="s">
        <v>176</v>
      </c>
      <c r="B13214" s="89" t="s">
        <v>177</v>
      </c>
      <c r="C13214" s="89" t="s">
        <v>47</v>
      </c>
      <c r="D13214" s="90">
        <v>44625</v>
      </c>
      <c r="AC13214" s="89">
        <v>2012.856806</v>
      </c>
      <c r="AI13214" s="89">
        <v>2942.6983829999999</v>
      </c>
    </row>
    <row r="13215" spans="1:35" s="89" customFormat="1" x14ac:dyDescent="0.45">
      <c r="A13215" s="89" t="s">
        <v>176</v>
      </c>
      <c r="B13215" s="89" t="s">
        <v>177</v>
      </c>
      <c r="C13215" s="89" t="s">
        <v>47</v>
      </c>
      <c r="D13215" s="90">
        <v>44626</v>
      </c>
      <c r="AC13215" s="89">
        <v>2012.856806</v>
      </c>
      <c r="AI13215" s="89">
        <v>2942.6983829999999</v>
      </c>
    </row>
    <row r="13216" spans="1:35" s="89" customFormat="1" x14ac:dyDescent="0.45">
      <c r="A13216" s="89" t="s">
        <v>176</v>
      </c>
      <c r="B13216" s="89" t="s">
        <v>177</v>
      </c>
      <c r="C13216" s="89" t="s">
        <v>47</v>
      </c>
      <c r="D13216" s="90">
        <v>44627</v>
      </c>
      <c r="AC13216" s="89">
        <v>2012.856806</v>
      </c>
      <c r="AI13216" s="89">
        <v>2942.6983829999999</v>
      </c>
    </row>
    <row r="13217" spans="1:35" s="89" customFormat="1" x14ac:dyDescent="0.45">
      <c r="A13217" s="89" t="s">
        <v>176</v>
      </c>
      <c r="B13217" s="89" t="s">
        <v>177</v>
      </c>
      <c r="C13217" s="89" t="s">
        <v>47</v>
      </c>
      <c r="D13217" s="90">
        <v>44628</v>
      </c>
      <c r="AC13217" s="89">
        <v>2012.856806</v>
      </c>
      <c r="AI13217" s="89">
        <v>2942.6983829999999</v>
      </c>
    </row>
    <row r="13218" spans="1:35" s="89" customFormat="1" x14ac:dyDescent="0.45">
      <c r="A13218" s="89" t="s">
        <v>176</v>
      </c>
      <c r="B13218" s="89" t="s">
        <v>177</v>
      </c>
      <c r="C13218" s="89" t="s">
        <v>47</v>
      </c>
      <c r="D13218" s="90">
        <v>44629</v>
      </c>
      <c r="AC13218" s="89">
        <v>2012.856806</v>
      </c>
      <c r="AI13218" s="89">
        <v>2942.6983829999999</v>
      </c>
    </row>
    <row r="13219" spans="1:35" s="89" customFormat="1" x14ac:dyDescent="0.45">
      <c r="A13219" s="89" t="s">
        <v>176</v>
      </c>
      <c r="B13219" s="89" t="s">
        <v>177</v>
      </c>
      <c r="C13219" s="89" t="s">
        <v>47</v>
      </c>
      <c r="D13219" s="90">
        <v>44630</v>
      </c>
      <c r="AC13219" s="89">
        <v>2012.856806</v>
      </c>
      <c r="AI13219" s="89">
        <v>2942.6983829999999</v>
      </c>
    </row>
    <row r="13220" spans="1:35" s="89" customFormat="1" x14ac:dyDescent="0.45">
      <c r="A13220" s="89" t="s">
        <v>176</v>
      </c>
      <c r="B13220" s="89" t="s">
        <v>177</v>
      </c>
      <c r="C13220" s="89" t="s">
        <v>47</v>
      </c>
      <c r="D13220" s="90">
        <v>44631</v>
      </c>
      <c r="AC13220" s="89">
        <v>2012.856806</v>
      </c>
      <c r="AI13220" s="89">
        <v>2942.6983829999999</v>
      </c>
    </row>
    <row r="13221" spans="1:35" s="89" customFormat="1" x14ac:dyDescent="0.45">
      <c r="A13221" s="89" t="s">
        <v>176</v>
      </c>
      <c r="B13221" s="89" t="s">
        <v>177</v>
      </c>
      <c r="C13221" s="89" t="s">
        <v>47</v>
      </c>
      <c r="D13221" s="90">
        <v>44632</v>
      </c>
      <c r="AC13221" s="89">
        <v>2012.856806</v>
      </c>
      <c r="AI13221" s="89">
        <v>2942.6983829999999</v>
      </c>
    </row>
    <row r="13222" spans="1:35" s="89" customFormat="1" x14ac:dyDescent="0.45">
      <c r="A13222" s="89" t="s">
        <v>176</v>
      </c>
      <c r="B13222" s="89" t="s">
        <v>177</v>
      </c>
      <c r="C13222" s="89" t="s">
        <v>47</v>
      </c>
      <c r="D13222" s="90">
        <v>44633</v>
      </c>
      <c r="AC13222" s="89">
        <v>2012.856806</v>
      </c>
      <c r="AI13222" s="89">
        <v>2942.6983829999999</v>
      </c>
    </row>
    <row r="13223" spans="1:35" s="89" customFormat="1" x14ac:dyDescent="0.45">
      <c r="A13223" s="89" t="s">
        <v>176</v>
      </c>
      <c r="B13223" s="89" t="s">
        <v>177</v>
      </c>
      <c r="C13223" s="89" t="s">
        <v>47</v>
      </c>
      <c r="D13223" s="90">
        <v>44634</v>
      </c>
      <c r="AC13223" s="89">
        <v>2012.856806</v>
      </c>
      <c r="AI13223" s="89">
        <v>2942.6983829999999</v>
      </c>
    </row>
    <row r="13224" spans="1:35" s="89" customFormat="1" x14ac:dyDescent="0.45">
      <c r="A13224" s="89" t="s">
        <v>176</v>
      </c>
      <c r="B13224" s="89" t="s">
        <v>177</v>
      </c>
      <c r="C13224" s="89" t="s">
        <v>47</v>
      </c>
      <c r="D13224" s="90">
        <v>44635</v>
      </c>
      <c r="AC13224" s="89">
        <v>2012.856806</v>
      </c>
      <c r="AI13224" s="89">
        <v>2942.6983829999999</v>
      </c>
    </row>
    <row r="13225" spans="1:35" s="89" customFormat="1" x14ac:dyDescent="0.45">
      <c r="A13225" s="89" t="s">
        <v>176</v>
      </c>
      <c r="B13225" s="89" t="s">
        <v>177</v>
      </c>
      <c r="C13225" s="89" t="s">
        <v>47</v>
      </c>
      <c r="D13225" s="90">
        <v>44636</v>
      </c>
      <c r="AC13225" s="89">
        <v>2012.856806</v>
      </c>
      <c r="AI13225" s="89">
        <v>2942.6983829999999</v>
      </c>
    </row>
    <row r="13226" spans="1:35" s="89" customFormat="1" x14ac:dyDescent="0.45">
      <c r="A13226" s="89" t="s">
        <v>176</v>
      </c>
      <c r="B13226" s="89" t="s">
        <v>177</v>
      </c>
      <c r="C13226" s="89" t="s">
        <v>47</v>
      </c>
      <c r="D13226" s="90">
        <v>44637</v>
      </c>
      <c r="AC13226" s="89">
        <v>2012.856806</v>
      </c>
      <c r="AI13226" s="89">
        <v>2942.6983829999999</v>
      </c>
    </row>
    <row r="13227" spans="1:35" s="89" customFormat="1" x14ac:dyDescent="0.45">
      <c r="A13227" s="89" t="s">
        <v>176</v>
      </c>
      <c r="B13227" s="89" t="s">
        <v>177</v>
      </c>
      <c r="C13227" s="89" t="s">
        <v>47</v>
      </c>
      <c r="D13227" s="90">
        <v>44638</v>
      </c>
      <c r="AC13227" s="89">
        <v>2012.856806</v>
      </c>
      <c r="AI13227" s="89">
        <v>2942.6983829999999</v>
      </c>
    </row>
    <row r="13228" spans="1:35" s="89" customFormat="1" x14ac:dyDescent="0.45">
      <c r="A13228" s="89" t="s">
        <v>176</v>
      </c>
      <c r="B13228" s="89" t="s">
        <v>177</v>
      </c>
      <c r="C13228" s="89" t="s">
        <v>47</v>
      </c>
      <c r="D13228" s="90">
        <v>44639</v>
      </c>
      <c r="AC13228" s="89">
        <v>2012.856806</v>
      </c>
      <c r="AI13228" s="89">
        <v>2942.6983829999999</v>
      </c>
    </row>
    <row r="13229" spans="1:35" s="89" customFormat="1" x14ac:dyDescent="0.45">
      <c r="A13229" s="89" t="s">
        <v>176</v>
      </c>
      <c r="B13229" s="89" t="s">
        <v>177</v>
      </c>
      <c r="C13229" s="89" t="s">
        <v>47</v>
      </c>
      <c r="D13229" s="90">
        <v>44640</v>
      </c>
      <c r="AC13229" s="89">
        <v>2012.856806</v>
      </c>
      <c r="AI13229" s="89">
        <v>2942.6983829999999</v>
      </c>
    </row>
    <row r="13230" spans="1:35" s="89" customFormat="1" x14ac:dyDescent="0.45">
      <c r="A13230" s="89" t="s">
        <v>176</v>
      </c>
      <c r="B13230" s="89" t="s">
        <v>177</v>
      </c>
      <c r="C13230" s="89" t="s">
        <v>47</v>
      </c>
      <c r="D13230" s="90">
        <v>44641</v>
      </c>
      <c r="AC13230" s="89">
        <v>2012.856806</v>
      </c>
      <c r="AI13230" s="89">
        <v>2942.6983829999999</v>
      </c>
    </row>
    <row r="13231" spans="1:35" s="89" customFormat="1" x14ac:dyDescent="0.45">
      <c r="A13231" s="89" t="s">
        <v>176</v>
      </c>
      <c r="B13231" s="89" t="s">
        <v>177</v>
      </c>
      <c r="C13231" s="89" t="s">
        <v>47</v>
      </c>
      <c r="D13231" s="90">
        <v>44642</v>
      </c>
      <c r="AC13231" s="89">
        <v>2012.856806</v>
      </c>
      <c r="AI13231" s="89">
        <v>2942.6983829999999</v>
      </c>
    </row>
    <row r="13232" spans="1:35" s="89" customFormat="1" x14ac:dyDescent="0.45">
      <c r="A13232" s="89" t="s">
        <v>176</v>
      </c>
      <c r="B13232" s="89" t="s">
        <v>177</v>
      </c>
      <c r="C13232" s="89" t="s">
        <v>47</v>
      </c>
      <c r="D13232" s="90">
        <v>44643</v>
      </c>
      <c r="AC13232" s="89">
        <v>2012.856806</v>
      </c>
      <c r="AI13232" s="89">
        <v>2942.6983829999999</v>
      </c>
    </row>
    <row r="13233" spans="1:35" s="89" customFormat="1" x14ac:dyDescent="0.45">
      <c r="A13233" s="89" t="s">
        <v>176</v>
      </c>
      <c r="B13233" s="89" t="s">
        <v>177</v>
      </c>
      <c r="C13233" s="89" t="s">
        <v>47</v>
      </c>
      <c r="D13233" s="90">
        <v>44644</v>
      </c>
      <c r="AC13233" s="89">
        <v>2012.856806</v>
      </c>
      <c r="AI13233" s="89">
        <v>2942.6983829999999</v>
      </c>
    </row>
    <row r="13234" spans="1:35" s="89" customFormat="1" x14ac:dyDescent="0.45">
      <c r="A13234" s="89" t="s">
        <v>176</v>
      </c>
      <c r="B13234" s="89" t="s">
        <v>177</v>
      </c>
      <c r="C13234" s="89" t="s">
        <v>47</v>
      </c>
      <c r="D13234" s="90">
        <v>44645</v>
      </c>
      <c r="AC13234" s="89">
        <v>2012.856806</v>
      </c>
      <c r="AI13234" s="89">
        <v>2942.6983829999999</v>
      </c>
    </row>
    <row r="13235" spans="1:35" s="89" customFormat="1" x14ac:dyDescent="0.45">
      <c r="A13235" s="89" t="s">
        <v>176</v>
      </c>
      <c r="B13235" s="89" t="s">
        <v>177</v>
      </c>
      <c r="C13235" s="89" t="s">
        <v>47</v>
      </c>
      <c r="D13235" s="90">
        <v>44646</v>
      </c>
      <c r="AC13235" s="89">
        <v>1928.9877719999999</v>
      </c>
      <c r="AI13235" s="89">
        <v>2820.0859500000001</v>
      </c>
    </row>
    <row r="13236" spans="1:35" s="89" customFormat="1" x14ac:dyDescent="0.45">
      <c r="A13236" s="89" t="s">
        <v>176</v>
      </c>
      <c r="B13236" s="89" t="s">
        <v>177</v>
      </c>
      <c r="C13236" s="89" t="s">
        <v>47</v>
      </c>
      <c r="D13236" s="90">
        <v>44647</v>
      </c>
      <c r="AC13236" s="89">
        <v>2012.856806</v>
      </c>
      <c r="AI13236" s="89">
        <v>2942.6983829999999</v>
      </c>
    </row>
    <row r="13237" spans="1:35" s="89" customFormat="1" x14ac:dyDescent="0.45">
      <c r="A13237" s="89" t="s">
        <v>176</v>
      </c>
      <c r="B13237" s="89" t="s">
        <v>177</v>
      </c>
      <c r="C13237" s="89" t="s">
        <v>47</v>
      </c>
      <c r="D13237" s="90">
        <v>44648</v>
      </c>
      <c r="AC13237" s="89">
        <v>2012.856806</v>
      </c>
      <c r="AI13237" s="89">
        <v>2942.6983829999999</v>
      </c>
    </row>
    <row r="13238" spans="1:35" s="89" customFormat="1" x14ac:dyDescent="0.45">
      <c r="A13238" s="89" t="s">
        <v>176</v>
      </c>
      <c r="B13238" s="89" t="s">
        <v>177</v>
      </c>
      <c r="C13238" s="89" t="s">
        <v>47</v>
      </c>
      <c r="D13238" s="90">
        <v>44649</v>
      </c>
      <c r="AC13238" s="89">
        <v>2012.856806</v>
      </c>
      <c r="AI13238" s="89">
        <v>2942.6983829999999</v>
      </c>
    </row>
    <row r="13239" spans="1:35" s="89" customFormat="1" x14ac:dyDescent="0.45">
      <c r="A13239" s="89" t="s">
        <v>176</v>
      </c>
      <c r="B13239" s="89" t="s">
        <v>177</v>
      </c>
      <c r="C13239" s="89" t="s">
        <v>47</v>
      </c>
      <c r="D13239" s="90">
        <v>44650</v>
      </c>
      <c r="AC13239" s="89">
        <v>2012.856806</v>
      </c>
      <c r="AI13239" s="89">
        <v>2942.6983829999999</v>
      </c>
    </row>
    <row r="13240" spans="1:35" s="89" customFormat="1" x14ac:dyDescent="0.45">
      <c r="A13240" s="89" t="s">
        <v>176</v>
      </c>
      <c r="B13240" s="89" t="s">
        <v>177</v>
      </c>
      <c r="C13240" s="89" t="s">
        <v>47</v>
      </c>
      <c r="D13240" s="90">
        <v>44651</v>
      </c>
      <c r="AC13240" s="89">
        <v>2012.856806</v>
      </c>
      <c r="AI13240" s="89">
        <v>2942.6983829999999</v>
      </c>
    </row>
    <row r="13241" spans="1:35" s="89" customFormat="1" x14ac:dyDescent="0.45">
      <c r="A13241" s="89" t="s">
        <v>176</v>
      </c>
      <c r="B13241" s="89" t="s">
        <v>177</v>
      </c>
      <c r="C13241" s="89" t="s">
        <v>47</v>
      </c>
      <c r="D13241" s="90">
        <v>44652</v>
      </c>
      <c r="AC13241" s="89">
        <v>2030.8310859999999</v>
      </c>
      <c r="AI13241" s="89">
        <v>2963.476361</v>
      </c>
    </row>
    <row r="13242" spans="1:35" s="89" customFormat="1" x14ac:dyDescent="0.45">
      <c r="A13242" s="89" t="s">
        <v>176</v>
      </c>
      <c r="B13242" s="89" t="s">
        <v>177</v>
      </c>
      <c r="C13242" s="89" t="s">
        <v>47</v>
      </c>
      <c r="D13242" s="90">
        <v>44653</v>
      </c>
      <c r="AC13242" s="89">
        <v>2030.8310859999999</v>
      </c>
      <c r="AI13242" s="89">
        <v>2963.476361</v>
      </c>
    </row>
    <row r="13243" spans="1:35" s="89" customFormat="1" x14ac:dyDescent="0.45">
      <c r="A13243" s="89" t="s">
        <v>176</v>
      </c>
      <c r="B13243" s="89" t="s">
        <v>177</v>
      </c>
      <c r="C13243" s="89" t="s">
        <v>47</v>
      </c>
      <c r="D13243" s="90">
        <v>44654</v>
      </c>
      <c r="AC13243" s="89">
        <v>2030.8310859999999</v>
      </c>
      <c r="AI13243" s="89">
        <v>2963.476361</v>
      </c>
    </row>
    <row r="13244" spans="1:35" s="89" customFormat="1" x14ac:dyDescent="0.45">
      <c r="A13244" s="89" t="s">
        <v>176</v>
      </c>
      <c r="B13244" s="89" t="s">
        <v>177</v>
      </c>
      <c r="C13244" s="89" t="s">
        <v>47</v>
      </c>
      <c r="D13244" s="90">
        <v>44655</v>
      </c>
      <c r="AC13244" s="89">
        <v>2030.8310859999999</v>
      </c>
      <c r="AI13244" s="89">
        <v>2963.476361</v>
      </c>
    </row>
    <row r="13245" spans="1:35" s="89" customFormat="1" x14ac:dyDescent="0.45">
      <c r="A13245" s="89" t="s">
        <v>176</v>
      </c>
      <c r="B13245" s="89" t="s">
        <v>177</v>
      </c>
      <c r="C13245" s="89" t="s">
        <v>47</v>
      </c>
      <c r="D13245" s="90">
        <v>44656</v>
      </c>
      <c r="AC13245" s="89">
        <v>2030.8310859999999</v>
      </c>
      <c r="AI13245" s="89">
        <v>2963.476361</v>
      </c>
    </row>
    <row r="13246" spans="1:35" s="89" customFormat="1" x14ac:dyDescent="0.45">
      <c r="A13246" s="89" t="s">
        <v>176</v>
      </c>
      <c r="B13246" s="89" t="s">
        <v>177</v>
      </c>
      <c r="C13246" s="89" t="s">
        <v>47</v>
      </c>
      <c r="D13246" s="90">
        <v>44657</v>
      </c>
      <c r="AC13246" s="89">
        <v>2030.8310859999999</v>
      </c>
      <c r="AI13246" s="89">
        <v>2963.476361</v>
      </c>
    </row>
    <row r="13247" spans="1:35" s="89" customFormat="1" x14ac:dyDescent="0.45">
      <c r="A13247" s="89" t="s">
        <v>176</v>
      </c>
      <c r="B13247" s="89" t="s">
        <v>177</v>
      </c>
      <c r="C13247" s="89" t="s">
        <v>47</v>
      </c>
      <c r="D13247" s="90">
        <v>44658</v>
      </c>
      <c r="AC13247" s="89">
        <v>2030.8310859999999</v>
      </c>
      <c r="AI13247" s="89">
        <v>2963.476361</v>
      </c>
    </row>
    <row r="13248" spans="1:35" s="89" customFormat="1" x14ac:dyDescent="0.45">
      <c r="A13248" s="89" t="s">
        <v>176</v>
      </c>
      <c r="B13248" s="89" t="s">
        <v>177</v>
      </c>
      <c r="C13248" s="89" t="s">
        <v>47</v>
      </c>
      <c r="D13248" s="90">
        <v>44659</v>
      </c>
      <c r="AC13248" s="89">
        <v>2030.8310859999999</v>
      </c>
      <c r="AI13248" s="89">
        <v>2963.476361</v>
      </c>
    </row>
    <row r="13249" spans="1:35" s="89" customFormat="1" x14ac:dyDescent="0.45">
      <c r="A13249" s="89" t="s">
        <v>176</v>
      </c>
      <c r="B13249" s="89" t="s">
        <v>177</v>
      </c>
      <c r="C13249" s="89" t="s">
        <v>47</v>
      </c>
      <c r="D13249" s="90">
        <v>44660</v>
      </c>
      <c r="AC13249" s="89">
        <v>2030.8310859999999</v>
      </c>
      <c r="AI13249" s="89">
        <v>2963.476361</v>
      </c>
    </row>
    <row r="13250" spans="1:35" s="89" customFormat="1" x14ac:dyDescent="0.45">
      <c r="A13250" s="89" t="s">
        <v>176</v>
      </c>
      <c r="B13250" s="89" t="s">
        <v>177</v>
      </c>
      <c r="C13250" s="89" t="s">
        <v>47</v>
      </c>
      <c r="D13250" s="90">
        <v>44661</v>
      </c>
      <c r="AC13250" s="89">
        <v>2030.8310859999999</v>
      </c>
      <c r="AI13250" s="89">
        <v>2963.476361</v>
      </c>
    </row>
    <row r="13251" spans="1:35" s="89" customFormat="1" x14ac:dyDescent="0.45">
      <c r="A13251" s="89" t="s">
        <v>176</v>
      </c>
      <c r="B13251" s="89" t="s">
        <v>177</v>
      </c>
      <c r="C13251" s="89" t="s">
        <v>47</v>
      </c>
      <c r="D13251" s="90">
        <v>44662</v>
      </c>
      <c r="AC13251" s="89">
        <v>2030.8310859999999</v>
      </c>
      <c r="AI13251" s="89">
        <v>2963.476361</v>
      </c>
    </row>
    <row r="13252" spans="1:35" s="89" customFormat="1" x14ac:dyDescent="0.45">
      <c r="A13252" s="89" t="s">
        <v>176</v>
      </c>
      <c r="B13252" s="89" t="s">
        <v>177</v>
      </c>
      <c r="C13252" s="89" t="s">
        <v>47</v>
      </c>
      <c r="D13252" s="90">
        <v>44663</v>
      </c>
      <c r="AC13252" s="89">
        <v>2030.8310859999999</v>
      </c>
      <c r="AI13252" s="89">
        <v>2963.476361</v>
      </c>
    </row>
    <row r="13253" spans="1:35" s="89" customFormat="1" x14ac:dyDescent="0.45">
      <c r="A13253" s="89" t="s">
        <v>176</v>
      </c>
      <c r="B13253" s="89" t="s">
        <v>177</v>
      </c>
      <c r="C13253" s="89" t="s">
        <v>47</v>
      </c>
      <c r="D13253" s="90">
        <v>44664</v>
      </c>
      <c r="AC13253" s="89">
        <v>2030.8310859999999</v>
      </c>
      <c r="AI13253" s="89">
        <v>2963.476361</v>
      </c>
    </row>
    <row r="13254" spans="1:35" s="89" customFormat="1" x14ac:dyDescent="0.45">
      <c r="A13254" s="89" t="s">
        <v>176</v>
      </c>
      <c r="B13254" s="89" t="s">
        <v>177</v>
      </c>
      <c r="C13254" s="89" t="s">
        <v>47</v>
      </c>
      <c r="D13254" s="90">
        <v>44665</v>
      </c>
      <c r="AC13254" s="89">
        <v>2030.8310859999999</v>
      </c>
      <c r="AI13254" s="89">
        <v>2963.476361</v>
      </c>
    </row>
    <row r="13255" spans="1:35" s="89" customFormat="1" x14ac:dyDescent="0.45">
      <c r="A13255" s="89" t="s">
        <v>176</v>
      </c>
      <c r="B13255" s="89" t="s">
        <v>177</v>
      </c>
      <c r="C13255" s="89" t="s">
        <v>47</v>
      </c>
      <c r="D13255" s="90">
        <v>44666</v>
      </c>
      <c r="AC13255" s="89">
        <v>2030.8310859999999</v>
      </c>
      <c r="AI13255" s="89">
        <v>2963.476361</v>
      </c>
    </row>
    <row r="13256" spans="1:35" s="89" customFormat="1" x14ac:dyDescent="0.45">
      <c r="A13256" s="89" t="s">
        <v>176</v>
      </c>
      <c r="B13256" s="89" t="s">
        <v>177</v>
      </c>
      <c r="C13256" s="89" t="s">
        <v>47</v>
      </c>
      <c r="D13256" s="90">
        <v>44667</v>
      </c>
      <c r="AC13256" s="89">
        <v>2030.8310859999999</v>
      </c>
      <c r="AI13256" s="89">
        <v>2963.476361</v>
      </c>
    </row>
    <row r="13257" spans="1:35" s="89" customFormat="1" x14ac:dyDescent="0.45">
      <c r="A13257" s="89" t="s">
        <v>176</v>
      </c>
      <c r="B13257" s="89" t="s">
        <v>177</v>
      </c>
      <c r="C13257" s="89" t="s">
        <v>47</v>
      </c>
      <c r="D13257" s="90">
        <v>44668</v>
      </c>
      <c r="AC13257" s="89">
        <v>2030.8310859999999</v>
      </c>
      <c r="AI13257" s="89">
        <v>2963.476361</v>
      </c>
    </row>
    <row r="13258" spans="1:35" s="89" customFormat="1" x14ac:dyDescent="0.45">
      <c r="A13258" s="89" t="s">
        <v>176</v>
      </c>
      <c r="B13258" s="89" t="s">
        <v>177</v>
      </c>
      <c r="C13258" s="89" t="s">
        <v>47</v>
      </c>
      <c r="D13258" s="90">
        <v>44669</v>
      </c>
      <c r="AC13258" s="89">
        <v>2030.8310859999999</v>
      </c>
      <c r="AI13258" s="89">
        <v>2963.476361</v>
      </c>
    </row>
    <row r="13259" spans="1:35" s="89" customFormat="1" x14ac:dyDescent="0.45">
      <c r="A13259" s="89" t="s">
        <v>176</v>
      </c>
      <c r="B13259" s="89" t="s">
        <v>177</v>
      </c>
      <c r="C13259" s="89" t="s">
        <v>47</v>
      </c>
      <c r="D13259" s="90">
        <v>44670</v>
      </c>
      <c r="AC13259" s="89">
        <v>2030.8310859999999</v>
      </c>
      <c r="AI13259" s="89">
        <v>2963.476361</v>
      </c>
    </row>
    <row r="13260" spans="1:35" s="89" customFormat="1" x14ac:dyDescent="0.45">
      <c r="A13260" s="89" t="s">
        <v>176</v>
      </c>
      <c r="B13260" s="89" t="s">
        <v>177</v>
      </c>
      <c r="C13260" s="89" t="s">
        <v>47</v>
      </c>
      <c r="D13260" s="90">
        <v>44671</v>
      </c>
      <c r="AC13260" s="89">
        <v>2030.8310859999999</v>
      </c>
      <c r="AI13260" s="89">
        <v>2963.476361</v>
      </c>
    </row>
    <row r="13261" spans="1:35" s="89" customFormat="1" x14ac:dyDescent="0.45">
      <c r="A13261" s="89" t="s">
        <v>176</v>
      </c>
      <c r="B13261" s="89" t="s">
        <v>177</v>
      </c>
      <c r="C13261" s="89" t="s">
        <v>47</v>
      </c>
      <c r="D13261" s="90">
        <v>44672</v>
      </c>
      <c r="AC13261" s="89">
        <v>2030.8310859999999</v>
      </c>
      <c r="AI13261" s="89">
        <v>2963.476361</v>
      </c>
    </row>
    <row r="13262" spans="1:35" s="89" customFormat="1" x14ac:dyDescent="0.45">
      <c r="A13262" s="89" t="s">
        <v>176</v>
      </c>
      <c r="B13262" s="89" t="s">
        <v>177</v>
      </c>
      <c r="C13262" s="89" t="s">
        <v>47</v>
      </c>
      <c r="D13262" s="90">
        <v>44673</v>
      </c>
      <c r="AC13262" s="89">
        <v>2030.8310859999999</v>
      </c>
      <c r="AI13262" s="89">
        <v>2963.476361</v>
      </c>
    </row>
    <row r="13263" spans="1:35" s="89" customFormat="1" x14ac:dyDescent="0.45">
      <c r="A13263" s="89" t="s">
        <v>176</v>
      </c>
      <c r="B13263" s="89" t="s">
        <v>177</v>
      </c>
      <c r="C13263" s="89" t="s">
        <v>47</v>
      </c>
      <c r="D13263" s="90">
        <v>44674</v>
      </c>
      <c r="AC13263" s="89">
        <v>2030.8310859999999</v>
      </c>
      <c r="AI13263" s="89">
        <v>2963.476361</v>
      </c>
    </row>
    <row r="13264" spans="1:35" s="89" customFormat="1" x14ac:dyDescent="0.45">
      <c r="A13264" s="89" t="s">
        <v>176</v>
      </c>
      <c r="B13264" s="89" t="s">
        <v>177</v>
      </c>
      <c r="C13264" s="89" t="s">
        <v>47</v>
      </c>
      <c r="D13264" s="90">
        <v>44675</v>
      </c>
      <c r="AC13264" s="89">
        <v>2030.8310859999999</v>
      </c>
      <c r="AI13264" s="89">
        <v>2963.476361</v>
      </c>
    </row>
    <row r="13265" spans="1:35" s="89" customFormat="1" x14ac:dyDescent="0.45">
      <c r="A13265" s="89" t="s">
        <v>176</v>
      </c>
      <c r="B13265" s="89" t="s">
        <v>177</v>
      </c>
      <c r="C13265" s="89" t="s">
        <v>47</v>
      </c>
      <c r="D13265" s="90">
        <v>44676</v>
      </c>
      <c r="AC13265" s="89">
        <v>2030.8310859999999</v>
      </c>
      <c r="AI13265" s="89">
        <v>2963.476361</v>
      </c>
    </row>
    <row r="13266" spans="1:35" s="89" customFormat="1" x14ac:dyDescent="0.45">
      <c r="A13266" s="89" t="s">
        <v>176</v>
      </c>
      <c r="B13266" s="89" t="s">
        <v>177</v>
      </c>
      <c r="C13266" s="89" t="s">
        <v>47</v>
      </c>
      <c r="D13266" s="90">
        <v>44677</v>
      </c>
      <c r="AC13266" s="89">
        <v>2030.8310859999999</v>
      </c>
      <c r="AI13266" s="89">
        <v>2963.476361</v>
      </c>
    </row>
    <row r="13267" spans="1:35" s="89" customFormat="1" x14ac:dyDescent="0.45">
      <c r="A13267" s="89" t="s">
        <v>176</v>
      </c>
      <c r="B13267" s="89" t="s">
        <v>177</v>
      </c>
      <c r="C13267" s="89" t="s">
        <v>47</v>
      </c>
      <c r="D13267" s="90">
        <v>44678</v>
      </c>
      <c r="AC13267" s="89">
        <v>2030.8310859999999</v>
      </c>
      <c r="AI13267" s="89">
        <v>2963.476361</v>
      </c>
    </row>
    <row r="13268" spans="1:35" s="89" customFormat="1" x14ac:dyDescent="0.45">
      <c r="A13268" s="89" t="s">
        <v>176</v>
      </c>
      <c r="B13268" s="89" t="s">
        <v>177</v>
      </c>
      <c r="C13268" s="89" t="s">
        <v>47</v>
      </c>
      <c r="D13268" s="90">
        <v>44679</v>
      </c>
      <c r="AC13268" s="89">
        <v>2030.8310859999999</v>
      </c>
      <c r="AI13268" s="89">
        <v>2963.476361</v>
      </c>
    </row>
    <row r="13269" spans="1:35" s="89" customFormat="1" x14ac:dyDescent="0.45">
      <c r="A13269" s="89" t="s">
        <v>176</v>
      </c>
      <c r="B13269" s="89" t="s">
        <v>177</v>
      </c>
      <c r="C13269" s="89" t="s">
        <v>47</v>
      </c>
      <c r="D13269" s="90">
        <v>44680</v>
      </c>
      <c r="AC13269" s="89">
        <v>2030.8310859999999</v>
      </c>
      <c r="AI13269" s="89">
        <v>2963.476361</v>
      </c>
    </row>
    <row r="13270" spans="1:35" s="89" customFormat="1" x14ac:dyDescent="0.45">
      <c r="A13270" s="89" t="s">
        <v>176</v>
      </c>
      <c r="B13270" s="89" t="s">
        <v>177</v>
      </c>
      <c r="C13270" s="89" t="s">
        <v>47</v>
      </c>
      <c r="D13270" s="90">
        <v>44681</v>
      </c>
      <c r="AC13270" s="89">
        <v>2030.8310859999999</v>
      </c>
      <c r="AI13270" s="89">
        <v>2963.476361</v>
      </c>
    </row>
    <row r="13271" spans="1:35" s="89" customFormat="1" x14ac:dyDescent="0.45">
      <c r="A13271" s="89" t="s">
        <v>176</v>
      </c>
      <c r="B13271" s="89" t="s">
        <v>177</v>
      </c>
      <c r="C13271" s="89" t="s">
        <v>47</v>
      </c>
      <c r="D13271" s="90">
        <v>44682</v>
      </c>
      <c r="AC13271" s="89">
        <v>2030.8310859999999</v>
      </c>
      <c r="AI13271" s="89">
        <v>2963.476361</v>
      </c>
    </row>
    <row r="13272" spans="1:35" s="89" customFormat="1" x14ac:dyDescent="0.45">
      <c r="A13272" s="89" t="s">
        <v>176</v>
      </c>
      <c r="B13272" s="89" t="s">
        <v>177</v>
      </c>
      <c r="C13272" s="89" t="s">
        <v>47</v>
      </c>
      <c r="D13272" s="90">
        <v>44683</v>
      </c>
      <c r="AC13272" s="89">
        <v>2030.8310859999999</v>
      </c>
      <c r="AI13272" s="89">
        <v>2963.476361</v>
      </c>
    </row>
    <row r="13273" spans="1:35" s="89" customFormat="1" x14ac:dyDescent="0.45">
      <c r="A13273" s="89" t="s">
        <v>176</v>
      </c>
      <c r="B13273" s="89" t="s">
        <v>177</v>
      </c>
      <c r="C13273" s="89" t="s">
        <v>47</v>
      </c>
      <c r="D13273" s="90">
        <v>44684</v>
      </c>
      <c r="AC13273" s="89">
        <v>2030.8310859999999</v>
      </c>
      <c r="AI13273" s="89">
        <v>2963.476361</v>
      </c>
    </row>
    <row r="13274" spans="1:35" s="89" customFormat="1" x14ac:dyDescent="0.45">
      <c r="A13274" s="89" t="s">
        <v>176</v>
      </c>
      <c r="B13274" s="89" t="s">
        <v>177</v>
      </c>
      <c r="C13274" s="89" t="s">
        <v>47</v>
      </c>
      <c r="D13274" s="90">
        <v>44685</v>
      </c>
      <c r="AC13274" s="89">
        <v>2030.8310859999999</v>
      </c>
      <c r="AI13274" s="89">
        <v>2963.476361</v>
      </c>
    </row>
    <row r="13275" spans="1:35" s="89" customFormat="1" x14ac:dyDescent="0.45">
      <c r="A13275" s="89" t="s">
        <v>176</v>
      </c>
      <c r="B13275" s="89" t="s">
        <v>177</v>
      </c>
      <c r="C13275" s="89" t="s">
        <v>47</v>
      </c>
      <c r="D13275" s="90">
        <v>44686</v>
      </c>
      <c r="AC13275" s="89">
        <v>2030.8310859999999</v>
      </c>
      <c r="AI13275" s="89">
        <v>2963.476361</v>
      </c>
    </row>
    <row r="13276" spans="1:35" s="89" customFormat="1" x14ac:dyDescent="0.45">
      <c r="A13276" s="89" t="s">
        <v>176</v>
      </c>
      <c r="B13276" s="89" t="s">
        <v>177</v>
      </c>
      <c r="C13276" s="89" t="s">
        <v>47</v>
      </c>
      <c r="D13276" s="90">
        <v>44687</v>
      </c>
      <c r="AC13276" s="89">
        <v>2030.8310859999999</v>
      </c>
      <c r="AI13276" s="89">
        <v>2963.476361</v>
      </c>
    </row>
    <row r="13277" spans="1:35" s="89" customFormat="1" x14ac:dyDescent="0.45">
      <c r="A13277" s="89" t="s">
        <v>176</v>
      </c>
      <c r="B13277" s="89" t="s">
        <v>177</v>
      </c>
      <c r="C13277" s="89" t="s">
        <v>47</v>
      </c>
      <c r="D13277" s="90">
        <v>44688</v>
      </c>
      <c r="AC13277" s="89">
        <v>2030.8310859999999</v>
      </c>
      <c r="AI13277" s="89">
        <v>2963.476361</v>
      </c>
    </row>
    <row r="13278" spans="1:35" s="89" customFormat="1" x14ac:dyDescent="0.45">
      <c r="A13278" s="89" t="s">
        <v>176</v>
      </c>
      <c r="B13278" s="89" t="s">
        <v>177</v>
      </c>
      <c r="C13278" s="89" t="s">
        <v>47</v>
      </c>
      <c r="D13278" s="90">
        <v>44689</v>
      </c>
      <c r="AC13278" s="89">
        <v>2030.8310859999999</v>
      </c>
      <c r="AI13278" s="89">
        <v>2963.476361</v>
      </c>
    </row>
    <row r="13279" spans="1:35" s="89" customFormat="1" x14ac:dyDescent="0.45">
      <c r="A13279" s="89" t="s">
        <v>176</v>
      </c>
      <c r="B13279" s="89" t="s">
        <v>177</v>
      </c>
      <c r="C13279" s="89" t="s">
        <v>47</v>
      </c>
      <c r="D13279" s="90">
        <v>44690</v>
      </c>
      <c r="AC13279" s="89">
        <v>2030.8310859999999</v>
      </c>
      <c r="AI13279" s="89">
        <v>2963.476361</v>
      </c>
    </row>
    <row r="13280" spans="1:35" s="89" customFormat="1" x14ac:dyDescent="0.45">
      <c r="A13280" s="89" t="s">
        <v>176</v>
      </c>
      <c r="B13280" s="89" t="s">
        <v>177</v>
      </c>
      <c r="C13280" s="89" t="s">
        <v>47</v>
      </c>
      <c r="D13280" s="90">
        <v>44691</v>
      </c>
      <c r="AC13280" s="89">
        <v>2030.8310859999999</v>
      </c>
      <c r="AI13280" s="89">
        <v>2963.476361</v>
      </c>
    </row>
    <row r="13281" spans="1:35" s="89" customFormat="1" x14ac:dyDescent="0.45">
      <c r="A13281" s="89" t="s">
        <v>176</v>
      </c>
      <c r="B13281" s="89" t="s">
        <v>177</v>
      </c>
      <c r="C13281" s="89" t="s">
        <v>47</v>
      </c>
      <c r="D13281" s="90">
        <v>44692</v>
      </c>
      <c r="AC13281" s="89">
        <v>2030.8310859999999</v>
      </c>
      <c r="AI13281" s="89">
        <v>2963.476361</v>
      </c>
    </row>
    <row r="13282" spans="1:35" s="89" customFormat="1" x14ac:dyDescent="0.45">
      <c r="A13282" s="89" t="s">
        <v>176</v>
      </c>
      <c r="B13282" s="89" t="s">
        <v>177</v>
      </c>
      <c r="C13282" s="89" t="s">
        <v>47</v>
      </c>
      <c r="D13282" s="90">
        <v>44693</v>
      </c>
      <c r="AC13282" s="89">
        <v>2030.8310859999999</v>
      </c>
      <c r="AI13282" s="89">
        <v>2963.476361</v>
      </c>
    </row>
    <row r="13283" spans="1:35" s="89" customFormat="1" x14ac:dyDescent="0.45">
      <c r="A13283" s="89" t="s">
        <v>176</v>
      </c>
      <c r="B13283" s="89" t="s">
        <v>177</v>
      </c>
      <c r="C13283" s="89" t="s">
        <v>47</v>
      </c>
      <c r="D13283" s="90">
        <v>44694</v>
      </c>
      <c r="AC13283" s="89">
        <v>2030.8310859999999</v>
      </c>
      <c r="AI13283" s="89">
        <v>2963.476361</v>
      </c>
    </row>
    <row r="13284" spans="1:35" s="89" customFormat="1" x14ac:dyDescent="0.45">
      <c r="A13284" s="89" t="s">
        <v>176</v>
      </c>
      <c r="B13284" s="89" t="s">
        <v>177</v>
      </c>
      <c r="C13284" s="89" t="s">
        <v>47</v>
      </c>
      <c r="D13284" s="90">
        <v>44695</v>
      </c>
      <c r="AC13284" s="89">
        <v>2030.8310859999999</v>
      </c>
      <c r="AI13284" s="89">
        <v>2963.476361</v>
      </c>
    </row>
    <row r="13285" spans="1:35" s="89" customFormat="1" x14ac:dyDescent="0.45">
      <c r="A13285" s="89" t="s">
        <v>176</v>
      </c>
      <c r="B13285" s="89" t="s">
        <v>177</v>
      </c>
      <c r="C13285" s="89" t="s">
        <v>47</v>
      </c>
      <c r="D13285" s="90">
        <v>44696</v>
      </c>
      <c r="AC13285" s="89">
        <v>2030.8310859999999</v>
      </c>
      <c r="AI13285" s="89">
        <v>2963.476361</v>
      </c>
    </row>
    <row r="13286" spans="1:35" s="89" customFormat="1" x14ac:dyDescent="0.45">
      <c r="A13286" s="89" t="s">
        <v>176</v>
      </c>
      <c r="B13286" s="89" t="s">
        <v>177</v>
      </c>
      <c r="C13286" s="89" t="s">
        <v>47</v>
      </c>
      <c r="D13286" s="90">
        <v>44697</v>
      </c>
      <c r="AC13286" s="89">
        <v>2030.8310859999999</v>
      </c>
      <c r="AI13286" s="89">
        <v>2963.476361</v>
      </c>
    </row>
    <row r="13287" spans="1:35" s="89" customFormat="1" x14ac:dyDescent="0.45">
      <c r="A13287" s="89" t="s">
        <v>176</v>
      </c>
      <c r="B13287" s="89" t="s">
        <v>177</v>
      </c>
      <c r="C13287" s="89" t="s">
        <v>47</v>
      </c>
      <c r="D13287" s="90">
        <v>44698</v>
      </c>
      <c r="AC13287" s="89">
        <v>2030.8310859999999</v>
      </c>
      <c r="AI13287" s="89">
        <v>2963.476361</v>
      </c>
    </row>
    <row r="13288" spans="1:35" s="89" customFormat="1" x14ac:dyDescent="0.45">
      <c r="A13288" s="89" t="s">
        <v>176</v>
      </c>
      <c r="B13288" s="89" t="s">
        <v>177</v>
      </c>
      <c r="C13288" s="89" t="s">
        <v>47</v>
      </c>
      <c r="D13288" s="90">
        <v>44699</v>
      </c>
      <c r="AC13288" s="89">
        <v>2030.8310859999999</v>
      </c>
      <c r="AI13288" s="89">
        <v>2963.476361</v>
      </c>
    </row>
    <row r="13289" spans="1:35" s="89" customFormat="1" x14ac:dyDescent="0.45">
      <c r="A13289" s="89" t="s">
        <v>176</v>
      </c>
      <c r="B13289" s="89" t="s">
        <v>177</v>
      </c>
      <c r="C13289" s="89" t="s">
        <v>47</v>
      </c>
      <c r="D13289" s="90">
        <v>44700</v>
      </c>
      <c r="AC13289" s="89">
        <v>2030.8310859999999</v>
      </c>
      <c r="AI13289" s="89">
        <v>2963.476361</v>
      </c>
    </row>
    <row r="13290" spans="1:35" s="89" customFormat="1" x14ac:dyDescent="0.45">
      <c r="A13290" s="89" t="s">
        <v>176</v>
      </c>
      <c r="B13290" s="89" t="s">
        <v>177</v>
      </c>
      <c r="C13290" s="89" t="s">
        <v>47</v>
      </c>
      <c r="D13290" s="90">
        <v>44701</v>
      </c>
      <c r="AC13290" s="89">
        <v>2030.8310859999999</v>
      </c>
      <c r="AI13290" s="89">
        <v>2963.476361</v>
      </c>
    </row>
    <row r="13291" spans="1:35" s="89" customFormat="1" x14ac:dyDescent="0.45">
      <c r="A13291" s="89" t="s">
        <v>176</v>
      </c>
      <c r="B13291" s="89" t="s">
        <v>177</v>
      </c>
      <c r="C13291" s="89" t="s">
        <v>47</v>
      </c>
      <c r="D13291" s="90">
        <v>44702</v>
      </c>
      <c r="AC13291" s="89">
        <v>2030.8310859999999</v>
      </c>
      <c r="AI13291" s="89">
        <v>2963.476361</v>
      </c>
    </row>
    <row r="13292" spans="1:35" s="89" customFormat="1" x14ac:dyDescent="0.45">
      <c r="A13292" s="89" t="s">
        <v>176</v>
      </c>
      <c r="B13292" s="89" t="s">
        <v>177</v>
      </c>
      <c r="C13292" s="89" t="s">
        <v>47</v>
      </c>
      <c r="D13292" s="90">
        <v>44703</v>
      </c>
      <c r="AC13292" s="89">
        <v>2030.8310859999999</v>
      </c>
      <c r="AI13292" s="89">
        <v>2963.476361</v>
      </c>
    </row>
    <row r="13293" spans="1:35" s="89" customFormat="1" x14ac:dyDescent="0.45">
      <c r="A13293" s="89" t="s">
        <v>176</v>
      </c>
      <c r="B13293" s="89" t="s">
        <v>177</v>
      </c>
      <c r="C13293" s="89" t="s">
        <v>47</v>
      </c>
      <c r="D13293" s="90">
        <v>44704</v>
      </c>
      <c r="AC13293" s="89">
        <v>2030.8310859999999</v>
      </c>
      <c r="AI13293" s="89">
        <v>2963.476361</v>
      </c>
    </row>
    <row r="13294" spans="1:35" s="89" customFormat="1" x14ac:dyDescent="0.45">
      <c r="A13294" s="89" t="s">
        <v>176</v>
      </c>
      <c r="B13294" s="89" t="s">
        <v>177</v>
      </c>
      <c r="C13294" s="89" t="s">
        <v>47</v>
      </c>
      <c r="D13294" s="90">
        <v>44705</v>
      </c>
      <c r="AC13294" s="89">
        <v>2030.8310859999999</v>
      </c>
      <c r="AI13294" s="89">
        <v>2963.476361</v>
      </c>
    </row>
    <row r="13295" spans="1:35" s="89" customFormat="1" x14ac:dyDescent="0.45">
      <c r="A13295" s="89" t="s">
        <v>176</v>
      </c>
      <c r="B13295" s="89" t="s">
        <v>177</v>
      </c>
      <c r="C13295" s="89" t="s">
        <v>47</v>
      </c>
      <c r="D13295" s="90">
        <v>44706</v>
      </c>
      <c r="AC13295" s="89">
        <v>2030.8310859999999</v>
      </c>
      <c r="AI13295" s="89">
        <v>2963.476361</v>
      </c>
    </row>
    <row r="13296" spans="1:35" s="89" customFormat="1" x14ac:dyDescent="0.45">
      <c r="A13296" s="89" t="s">
        <v>176</v>
      </c>
      <c r="B13296" s="89" t="s">
        <v>177</v>
      </c>
      <c r="C13296" s="89" t="s">
        <v>47</v>
      </c>
      <c r="D13296" s="90">
        <v>44707</v>
      </c>
      <c r="AC13296" s="89">
        <v>2030.8310859999999</v>
      </c>
      <c r="AI13296" s="89">
        <v>2963.476361</v>
      </c>
    </row>
    <row r="13297" spans="1:35" s="89" customFormat="1" x14ac:dyDescent="0.45">
      <c r="A13297" s="89" t="s">
        <v>176</v>
      </c>
      <c r="B13297" s="89" t="s">
        <v>177</v>
      </c>
      <c r="C13297" s="89" t="s">
        <v>47</v>
      </c>
      <c r="D13297" s="90">
        <v>44708</v>
      </c>
      <c r="AC13297" s="89">
        <v>2030.8310859999999</v>
      </c>
      <c r="AI13297" s="89">
        <v>2963.476361</v>
      </c>
    </row>
    <row r="13298" spans="1:35" s="89" customFormat="1" x14ac:dyDescent="0.45">
      <c r="A13298" s="89" t="s">
        <v>176</v>
      </c>
      <c r="B13298" s="89" t="s">
        <v>177</v>
      </c>
      <c r="C13298" s="89" t="s">
        <v>47</v>
      </c>
      <c r="D13298" s="90">
        <v>44709</v>
      </c>
      <c r="AC13298" s="89">
        <v>2030.8310859999999</v>
      </c>
      <c r="AI13298" s="89">
        <v>2963.476361</v>
      </c>
    </row>
    <row r="13299" spans="1:35" s="89" customFormat="1" x14ac:dyDescent="0.45">
      <c r="A13299" s="89" t="s">
        <v>176</v>
      </c>
      <c r="B13299" s="89" t="s">
        <v>177</v>
      </c>
      <c r="C13299" s="89" t="s">
        <v>47</v>
      </c>
      <c r="D13299" s="90">
        <v>44710</v>
      </c>
      <c r="AC13299" s="89">
        <v>2030.8310859999999</v>
      </c>
      <c r="AI13299" s="89">
        <v>2963.476361</v>
      </c>
    </row>
    <row r="13300" spans="1:35" s="89" customFormat="1" x14ac:dyDescent="0.45">
      <c r="A13300" s="89" t="s">
        <v>176</v>
      </c>
      <c r="B13300" s="89" t="s">
        <v>177</v>
      </c>
      <c r="C13300" s="89" t="s">
        <v>47</v>
      </c>
      <c r="D13300" s="90">
        <v>44711</v>
      </c>
      <c r="AC13300" s="89">
        <v>2030.8310859999999</v>
      </c>
      <c r="AI13300" s="89">
        <v>2963.476361</v>
      </c>
    </row>
    <row r="13301" spans="1:35" s="89" customFormat="1" x14ac:dyDescent="0.45">
      <c r="A13301" s="89" t="s">
        <v>176</v>
      </c>
      <c r="B13301" s="89" t="s">
        <v>177</v>
      </c>
      <c r="C13301" s="89" t="s">
        <v>47</v>
      </c>
      <c r="D13301" s="90">
        <v>44712</v>
      </c>
      <c r="AC13301" s="89">
        <v>2030.8310859999999</v>
      </c>
      <c r="AI13301" s="89">
        <v>2963.476361</v>
      </c>
    </row>
    <row r="13302" spans="1:35" s="89" customFormat="1" x14ac:dyDescent="0.45">
      <c r="A13302" s="89" t="s">
        <v>176</v>
      </c>
      <c r="B13302" s="89" t="s">
        <v>177</v>
      </c>
      <c r="C13302" s="89" t="s">
        <v>47</v>
      </c>
      <c r="D13302" s="90">
        <v>44713</v>
      </c>
      <c r="AC13302" s="89">
        <v>2030.8310859999999</v>
      </c>
      <c r="AI13302" s="89">
        <v>2963.476361</v>
      </c>
    </row>
    <row r="13303" spans="1:35" s="89" customFormat="1" x14ac:dyDescent="0.45">
      <c r="A13303" s="89" t="s">
        <v>176</v>
      </c>
      <c r="B13303" s="89" t="s">
        <v>177</v>
      </c>
      <c r="C13303" s="89" t="s">
        <v>47</v>
      </c>
      <c r="D13303" s="90">
        <v>44714</v>
      </c>
      <c r="AC13303" s="89">
        <v>2030.8310859999999</v>
      </c>
      <c r="AI13303" s="89">
        <v>2963.476361</v>
      </c>
    </row>
    <row r="13304" spans="1:35" s="89" customFormat="1" x14ac:dyDescent="0.45">
      <c r="A13304" s="89" t="s">
        <v>176</v>
      </c>
      <c r="B13304" s="89" t="s">
        <v>177</v>
      </c>
      <c r="C13304" s="89" t="s">
        <v>47</v>
      </c>
      <c r="D13304" s="90">
        <v>44715</v>
      </c>
      <c r="AC13304" s="89">
        <v>2030.8310859999999</v>
      </c>
      <c r="AI13304" s="89">
        <v>2963.476361</v>
      </c>
    </row>
    <row r="13305" spans="1:35" s="89" customFormat="1" x14ac:dyDescent="0.45">
      <c r="A13305" s="89" t="s">
        <v>176</v>
      </c>
      <c r="B13305" s="89" t="s">
        <v>177</v>
      </c>
      <c r="C13305" s="89" t="s">
        <v>47</v>
      </c>
      <c r="D13305" s="90">
        <v>44716</v>
      </c>
      <c r="AC13305" s="89">
        <v>2030.8310859999999</v>
      </c>
      <c r="AI13305" s="89">
        <v>2963.476361</v>
      </c>
    </row>
    <row r="13306" spans="1:35" s="89" customFormat="1" x14ac:dyDescent="0.45">
      <c r="A13306" s="89" t="s">
        <v>176</v>
      </c>
      <c r="B13306" s="89" t="s">
        <v>177</v>
      </c>
      <c r="C13306" s="89" t="s">
        <v>47</v>
      </c>
      <c r="D13306" s="90">
        <v>44717</v>
      </c>
      <c r="AC13306" s="89">
        <v>2030.8310859999999</v>
      </c>
      <c r="AI13306" s="89">
        <v>2963.476361</v>
      </c>
    </row>
    <row r="13307" spans="1:35" s="89" customFormat="1" x14ac:dyDescent="0.45">
      <c r="A13307" s="89" t="s">
        <v>176</v>
      </c>
      <c r="B13307" s="89" t="s">
        <v>177</v>
      </c>
      <c r="C13307" s="89" t="s">
        <v>47</v>
      </c>
      <c r="D13307" s="90">
        <v>44718</v>
      </c>
      <c r="AC13307" s="89">
        <v>2030.8310859999999</v>
      </c>
      <c r="AI13307" s="89">
        <v>2963.476361</v>
      </c>
    </row>
    <row r="13308" spans="1:35" s="89" customFormat="1" x14ac:dyDescent="0.45">
      <c r="A13308" s="89" t="s">
        <v>176</v>
      </c>
      <c r="B13308" s="89" t="s">
        <v>177</v>
      </c>
      <c r="C13308" s="89" t="s">
        <v>47</v>
      </c>
      <c r="D13308" s="90">
        <v>44719</v>
      </c>
      <c r="AC13308" s="89">
        <v>2030.8310859999999</v>
      </c>
      <c r="AI13308" s="89">
        <v>2963.476361</v>
      </c>
    </row>
    <row r="13309" spans="1:35" s="89" customFormat="1" x14ac:dyDescent="0.45">
      <c r="A13309" s="89" t="s">
        <v>176</v>
      </c>
      <c r="B13309" s="89" t="s">
        <v>177</v>
      </c>
      <c r="C13309" s="89" t="s">
        <v>47</v>
      </c>
      <c r="D13309" s="90">
        <v>44720</v>
      </c>
      <c r="AC13309" s="89">
        <v>2030.8310859999999</v>
      </c>
      <c r="AI13309" s="89">
        <v>2963.476361</v>
      </c>
    </row>
    <row r="13310" spans="1:35" s="89" customFormat="1" x14ac:dyDescent="0.45">
      <c r="A13310" s="89" t="s">
        <v>176</v>
      </c>
      <c r="B13310" s="89" t="s">
        <v>177</v>
      </c>
      <c r="C13310" s="89" t="s">
        <v>47</v>
      </c>
      <c r="D13310" s="90">
        <v>44721</v>
      </c>
      <c r="AC13310" s="89">
        <v>2030.8310859999999</v>
      </c>
      <c r="AI13310" s="89">
        <v>2963.476361</v>
      </c>
    </row>
    <row r="13311" spans="1:35" s="89" customFormat="1" x14ac:dyDescent="0.45">
      <c r="A13311" s="89" t="s">
        <v>176</v>
      </c>
      <c r="B13311" s="89" t="s">
        <v>177</v>
      </c>
      <c r="C13311" s="89" t="s">
        <v>47</v>
      </c>
      <c r="D13311" s="90">
        <v>44722</v>
      </c>
      <c r="AC13311" s="89">
        <v>2030.8310859999999</v>
      </c>
      <c r="AI13311" s="89">
        <v>2963.476361</v>
      </c>
    </row>
    <row r="13312" spans="1:35" s="89" customFormat="1" x14ac:dyDescent="0.45">
      <c r="A13312" s="89" t="s">
        <v>176</v>
      </c>
      <c r="B13312" s="89" t="s">
        <v>177</v>
      </c>
      <c r="C13312" s="89" t="s">
        <v>47</v>
      </c>
      <c r="D13312" s="90">
        <v>44723</v>
      </c>
      <c r="AC13312" s="89">
        <v>2030.8310859999999</v>
      </c>
      <c r="AI13312" s="89">
        <v>2963.476361</v>
      </c>
    </row>
    <row r="13313" spans="1:35" s="89" customFormat="1" x14ac:dyDescent="0.45">
      <c r="A13313" s="89" t="s">
        <v>176</v>
      </c>
      <c r="B13313" s="89" t="s">
        <v>177</v>
      </c>
      <c r="C13313" s="89" t="s">
        <v>47</v>
      </c>
      <c r="D13313" s="90">
        <v>44724</v>
      </c>
      <c r="AC13313" s="89">
        <v>2030.8310859999999</v>
      </c>
      <c r="AI13313" s="89">
        <v>2963.476361</v>
      </c>
    </row>
    <row r="13314" spans="1:35" s="89" customFormat="1" x14ac:dyDescent="0.45">
      <c r="A13314" s="89" t="s">
        <v>176</v>
      </c>
      <c r="B13314" s="89" t="s">
        <v>177</v>
      </c>
      <c r="C13314" s="89" t="s">
        <v>47</v>
      </c>
      <c r="D13314" s="90">
        <v>44725</v>
      </c>
      <c r="AC13314" s="89">
        <v>2030.8310859999999</v>
      </c>
      <c r="AI13314" s="89">
        <v>2963.476361</v>
      </c>
    </row>
    <row r="13315" spans="1:35" s="89" customFormat="1" x14ac:dyDescent="0.45">
      <c r="A13315" s="89" t="s">
        <v>176</v>
      </c>
      <c r="B13315" s="89" t="s">
        <v>177</v>
      </c>
      <c r="C13315" s="89" t="s">
        <v>47</v>
      </c>
      <c r="D13315" s="90">
        <v>44726</v>
      </c>
      <c r="AC13315" s="89">
        <v>2030.8310859999999</v>
      </c>
      <c r="AI13315" s="89">
        <v>2963.476361</v>
      </c>
    </row>
    <row r="13316" spans="1:35" s="89" customFormat="1" x14ac:dyDescent="0.45">
      <c r="A13316" s="89" t="s">
        <v>176</v>
      </c>
      <c r="B13316" s="89" t="s">
        <v>177</v>
      </c>
      <c r="C13316" s="89" t="s">
        <v>47</v>
      </c>
      <c r="D13316" s="90">
        <v>44727</v>
      </c>
      <c r="AC13316" s="89">
        <v>2030.8310859999999</v>
      </c>
      <c r="AI13316" s="89">
        <v>2963.476361</v>
      </c>
    </row>
    <row r="13317" spans="1:35" s="89" customFormat="1" x14ac:dyDescent="0.45">
      <c r="A13317" s="89" t="s">
        <v>176</v>
      </c>
      <c r="B13317" s="89" t="s">
        <v>177</v>
      </c>
      <c r="C13317" s="89" t="s">
        <v>47</v>
      </c>
      <c r="D13317" s="90">
        <v>44728</v>
      </c>
      <c r="AC13317" s="89">
        <v>2030.8310859999999</v>
      </c>
      <c r="AI13317" s="89">
        <v>2963.476361</v>
      </c>
    </row>
    <row r="13318" spans="1:35" s="89" customFormat="1" x14ac:dyDescent="0.45">
      <c r="A13318" s="89" t="s">
        <v>176</v>
      </c>
      <c r="B13318" s="89" t="s">
        <v>177</v>
      </c>
      <c r="C13318" s="89" t="s">
        <v>47</v>
      </c>
      <c r="D13318" s="90">
        <v>44729</v>
      </c>
      <c r="AC13318" s="89">
        <v>2030.8310859999999</v>
      </c>
      <c r="AI13318" s="89">
        <v>2963.476361</v>
      </c>
    </row>
    <row r="13319" spans="1:35" s="89" customFormat="1" x14ac:dyDescent="0.45">
      <c r="A13319" s="89" t="s">
        <v>176</v>
      </c>
      <c r="B13319" s="89" t="s">
        <v>177</v>
      </c>
      <c r="C13319" s="89" t="s">
        <v>47</v>
      </c>
      <c r="D13319" s="90">
        <v>44730</v>
      </c>
      <c r="AC13319" s="89">
        <v>2030.8310859999999</v>
      </c>
      <c r="AI13319" s="89">
        <v>2963.476361</v>
      </c>
    </row>
    <row r="13320" spans="1:35" s="89" customFormat="1" x14ac:dyDescent="0.45">
      <c r="A13320" s="89" t="s">
        <v>176</v>
      </c>
      <c r="B13320" s="89" t="s">
        <v>177</v>
      </c>
      <c r="C13320" s="89" t="s">
        <v>47</v>
      </c>
      <c r="D13320" s="90">
        <v>44731</v>
      </c>
      <c r="AC13320" s="89">
        <v>2030.8310859999999</v>
      </c>
      <c r="AI13320" s="89">
        <v>2963.476361</v>
      </c>
    </row>
    <row r="13321" spans="1:35" s="89" customFormat="1" x14ac:dyDescent="0.45">
      <c r="A13321" s="89" t="s">
        <v>176</v>
      </c>
      <c r="B13321" s="89" t="s">
        <v>177</v>
      </c>
      <c r="C13321" s="89" t="s">
        <v>47</v>
      </c>
      <c r="D13321" s="90">
        <v>44732</v>
      </c>
      <c r="AC13321" s="89">
        <v>2030.8310859999999</v>
      </c>
      <c r="AI13321" s="89">
        <v>2963.476361</v>
      </c>
    </row>
    <row r="13322" spans="1:35" s="89" customFormat="1" x14ac:dyDescent="0.45">
      <c r="A13322" s="89" t="s">
        <v>176</v>
      </c>
      <c r="B13322" s="89" t="s">
        <v>177</v>
      </c>
      <c r="C13322" s="89" t="s">
        <v>47</v>
      </c>
      <c r="D13322" s="90">
        <v>44733</v>
      </c>
      <c r="AC13322" s="89">
        <v>2030.8310859999999</v>
      </c>
      <c r="AI13322" s="89">
        <v>2963.476361</v>
      </c>
    </row>
    <row r="13323" spans="1:35" s="89" customFormat="1" x14ac:dyDescent="0.45">
      <c r="A13323" s="89" t="s">
        <v>176</v>
      </c>
      <c r="B13323" s="89" t="s">
        <v>177</v>
      </c>
      <c r="C13323" s="89" t="s">
        <v>47</v>
      </c>
      <c r="D13323" s="90">
        <v>44734</v>
      </c>
      <c r="AC13323" s="89">
        <v>2030.8310859999999</v>
      </c>
      <c r="AI13323" s="89">
        <v>2963.476361</v>
      </c>
    </row>
    <row r="13324" spans="1:35" s="89" customFormat="1" x14ac:dyDescent="0.45">
      <c r="A13324" s="89" t="s">
        <v>176</v>
      </c>
      <c r="B13324" s="89" t="s">
        <v>177</v>
      </c>
      <c r="C13324" s="89" t="s">
        <v>47</v>
      </c>
      <c r="D13324" s="90">
        <v>44735</v>
      </c>
      <c r="AC13324" s="89">
        <v>2030.8310859999999</v>
      </c>
      <c r="AI13324" s="89">
        <v>2963.476361</v>
      </c>
    </row>
    <row r="13325" spans="1:35" s="89" customFormat="1" x14ac:dyDescent="0.45">
      <c r="A13325" s="89" t="s">
        <v>176</v>
      </c>
      <c r="B13325" s="89" t="s">
        <v>177</v>
      </c>
      <c r="C13325" s="89" t="s">
        <v>47</v>
      </c>
      <c r="D13325" s="90">
        <v>44736</v>
      </c>
      <c r="AC13325" s="89">
        <v>2030.8310859999999</v>
      </c>
      <c r="AI13325" s="89">
        <v>2963.476361</v>
      </c>
    </row>
    <row r="13326" spans="1:35" s="89" customFormat="1" x14ac:dyDescent="0.45">
      <c r="A13326" s="89" t="s">
        <v>176</v>
      </c>
      <c r="B13326" s="89" t="s">
        <v>177</v>
      </c>
      <c r="C13326" s="89" t="s">
        <v>47</v>
      </c>
      <c r="D13326" s="90">
        <v>44737</v>
      </c>
      <c r="AC13326" s="89">
        <v>2030.8310859999999</v>
      </c>
      <c r="AI13326" s="89">
        <v>2963.476361</v>
      </c>
    </row>
    <row r="13327" spans="1:35" s="89" customFormat="1" x14ac:dyDescent="0.45">
      <c r="A13327" s="89" t="s">
        <v>176</v>
      </c>
      <c r="B13327" s="89" t="s">
        <v>177</v>
      </c>
      <c r="C13327" s="89" t="s">
        <v>47</v>
      </c>
      <c r="D13327" s="90">
        <v>44738</v>
      </c>
      <c r="AC13327" s="89">
        <v>2030.8310859999999</v>
      </c>
      <c r="AI13327" s="89">
        <v>2963.476361</v>
      </c>
    </row>
    <row r="13328" spans="1:35" s="89" customFormat="1" x14ac:dyDescent="0.45">
      <c r="A13328" s="89" t="s">
        <v>176</v>
      </c>
      <c r="B13328" s="89" t="s">
        <v>177</v>
      </c>
      <c r="C13328" s="89" t="s">
        <v>47</v>
      </c>
      <c r="D13328" s="90">
        <v>44739</v>
      </c>
      <c r="AC13328" s="89">
        <v>2030.8310859999999</v>
      </c>
      <c r="AI13328" s="89">
        <v>2963.476361</v>
      </c>
    </row>
    <row r="13329" spans="1:35" s="89" customFormat="1" x14ac:dyDescent="0.45">
      <c r="A13329" s="89" t="s">
        <v>176</v>
      </c>
      <c r="B13329" s="89" t="s">
        <v>177</v>
      </c>
      <c r="C13329" s="89" t="s">
        <v>47</v>
      </c>
      <c r="D13329" s="90">
        <v>44740</v>
      </c>
      <c r="AC13329" s="89">
        <v>2030.8310859999999</v>
      </c>
      <c r="AI13329" s="89">
        <v>2963.476361</v>
      </c>
    </row>
    <row r="13330" spans="1:35" s="89" customFormat="1" x14ac:dyDescent="0.45">
      <c r="A13330" s="89" t="s">
        <v>176</v>
      </c>
      <c r="B13330" s="89" t="s">
        <v>177</v>
      </c>
      <c r="C13330" s="89" t="s">
        <v>47</v>
      </c>
      <c r="D13330" s="90">
        <v>44741</v>
      </c>
      <c r="AC13330" s="89">
        <v>2030.8310859999999</v>
      </c>
      <c r="AI13330" s="89">
        <v>2963.476361</v>
      </c>
    </row>
    <row r="13331" spans="1:35" s="89" customFormat="1" x14ac:dyDescent="0.45">
      <c r="A13331" s="89" t="s">
        <v>176</v>
      </c>
      <c r="B13331" s="89" t="s">
        <v>177</v>
      </c>
      <c r="C13331" s="89" t="s">
        <v>47</v>
      </c>
      <c r="D13331" s="90">
        <v>44742</v>
      </c>
      <c r="AC13331" s="89">
        <v>2030.8310859999999</v>
      </c>
      <c r="AI13331" s="89">
        <v>2963.476361</v>
      </c>
    </row>
    <row r="13332" spans="1:35" s="89" customFormat="1" x14ac:dyDescent="0.45">
      <c r="A13332" s="89" t="s">
        <v>176</v>
      </c>
      <c r="B13332" s="89" t="s">
        <v>177</v>
      </c>
      <c r="C13332" s="89" t="s">
        <v>47</v>
      </c>
      <c r="D13332" s="90">
        <v>44743</v>
      </c>
      <c r="AC13332" s="89">
        <v>2030.8310859999999</v>
      </c>
      <c r="AI13332" s="89">
        <v>2963.476361</v>
      </c>
    </row>
    <row r="13333" spans="1:35" s="89" customFormat="1" x14ac:dyDescent="0.45">
      <c r="A13333" s="89" t="s">
        <v>176</v>
      </c>
      <c r="B13333" s="89" t="s">
        <v>177</v>
      </c>
      <c r="C13333" s="89" t="s">
        <v>47</v>
      </c>
      <c r="D13333" s="90">
        <v>44744</v>
      </c>
      <c r="AC13333" s="89">
        <v>2030.8310859999999</v>
      </c>
      <c r="AI13333" s="89">
        <v>2963.476361</v>
      </c>
    </row>
    <row r="13334" spans="1:35" s="89" customFormat="1" x14ac:dyDescent="0.45">
      <c r="A13334" s="89" t="s">
        <v>176</v>
      </c>
      <c r="B13334" s="89" t="s">
        <v>177</v>
      </c>
      <c r="C13334" s="89" t="s">
        <v>47</v>
      </c>
      <c r="D13334" s="90">
        <v>44745</v>
      </c>
      <c r="AC13334" s="89">
        <v>2030.8310859999999</v>
      </c>
      <c r="AI13334" s="89">
        <v>2963.476361</v>
      </c>
    </row>
    <row r="13335" spans="1:35" s="89" customFormat="1" x14ac:dyDescent="0.45">
      <c r="A13335" s="89" t="s">
        <v>176</v>
      </c>
      <c r="B13335" s="89" t="s">
        <v>177</v>
      </c>
      <c r="C13335" s="89" t="s">
        <v>47</v>
      </c>
      <c r="D13335" s="90">
        <v>44746</v>
      </c>
      <c r="AC13335" s="89">
        <v>2030.8310859999999</v>
      </c>
      <c r="AI13335" s="89">
        <v>2963.476361</v>
      </c>
    </row>
    <row r="13336" spans="1:35" s="89" customFormat="1" x14ac:dyDescent="0.45">
      <c r="A13336" s="89" t="s">
        <v>176</v>
      </c>
      <c r="B13336" s="89" t="s">
        <v>177</v>
      </c>
      <c r="C13336" s="89" t="s">
        <v>47</v>
      </c>
      <c r="D13336" s="90">
        <v>44747</v>
      </c>
      <c r="AC13336" s="89">
        <v>2030.8310859999999</v>
      </c>
      <c r="AI13336" s="89">
        <v>2963.476361</v>
      </c>
    </row>
    <row r="13337" spans="1:35" s="89" customFormat="1" x14ac:dyDescent="0.45">
      <c r="A13337" s="89" t="s">
        <v>176</v>
      </c>
      <c r="B13337" s="89" t="s">
        <v>177</v>
      </c>
      <c r="C13337" s="89" t="s">
        <v>47</v>
      </c>
      <c r="D13337" s="90">
        <v>44748</v>
      </c>
      <c r="AC13337" s="89">
        <v>2030.8310859999999</v>
      </c>
      <c r="AI13337" s="89">
        <v>2963.476361</v>
      </c>
    </row>
    <row r="13338" spans="1:35" s="89" customFormat="1" x14ac:dyDescent="0.45">
      <c r="A13338" s="89" t="s">
        <v>176</v>
      </c>
      <c r="B13338" s="89" t="s">
        <v>177</v>
      </c>
      <c r="C13338" s="89" t="s">
        <v>47</v>
      </c>
      <c r="D13338" s="90">
        <v>44749</v>
      </c>
      <c r="AC13338" s="89">
        <v>2030.8310859999999</v>
      </c>
      <c r="AI13338" s="89">
        <v>2963.476361</v>
      </c>
    </row>
    <row r="13339" spans="1:35" s="89" customFormat="1" x14ac:dyDescent="0.45">
      <c r="A13339" s="89" t="s">
        <v>176</v>
      </c>
      <c r="B13339" s="89" t="s">
        <v>177</v>
      </c>
      <c r="C13339" s="89" t="s">
        <v>47</v>
      </c>
      <c r="D13339" s="90">
        <v>44750</v>
      </c>
      <c r="AC13339" s="89">
        <v>2030.8310859999999</v>
      </c>
      <c r="AI13339" s="89">
        <v>2963.476361</v>
      </c>
    </row>
    <row r="13340" spans="1:35" s="89" customFormat="1" x14ac:dyDescent="0.45">
      <c r="A13340" s="89" t="s">
        <v>176</v>
      </c>
      <c r="B13340" s="89" t="s">
        <v>177</v>
      </c>
      <c r="C13340" s="89" t="s">
        <v>47</v>
      </c>
      <c r="D13340" s="90">
        <v>44751</v>
      </c>
      <c r="AC13340" s="89">
        <v>2030.8310859999999</v>
      </c>
      <c r="AI13340" s="89">
        <v>2963.476361</v>
      </c>
    </row>
    <row r="13341" spans="1:35" s="89" customFormat="1" x14ac:dyDescent="0.45">
      <c r="A13341" s="89" t="s">
        <v>176</v>
      </c>
      <c r="B13341" s="89" t="s">
        <v>177</v>
      </c>
      <c r="C13341" s="89" t="s">
        <v>47</v>
      </c>
      <c r="D13341" s="90">
        <v>44752</v>
      </c>
      <c r="AC13341" s="89">
        <v>2030.8310859999999</v>
      </c>
      <c r="AI13341" s="89">
        <v>2963.476361</v>
      </c>
    </row>
    <row r="13342" spans="1:35" s="89" customFormat="1" x14ac:dyDescent="0.45">
      <c r="A13342" s="89" t="s">
        <v>176</v>
      </c>
      <c r="B13342" s="89" t="s">
        <v>177</v>
      </c>
      <c r="C13342" s="89" t="s">
        <v>47</v>
      </c>
      <c r="D13342" s="90">
        <v>44753</v>
      </c>
      <c r="AC13342" s="89">
        <v>2030.8310859999999</v>
      </c>
      <c r="AI13342" s="89">
        <v>2963.476361</v>
      </c>
    </row>
    <row r="13343" spans="1:35" s="89" customFormat="1" x14ac:dyDescent="0.45">
      <c r="A13343" s="89" t="s">
        <v>176</v>
      </c>
      <c r="B13343" s="89" t="s">
        <v>177</v>
      </c>
      <c r="C13343" s="89" t="s">
        <v>47</v>
      </c>
      <c r="D13343" s="90">
        <v>44754</v>
      </c>
      <c r="AC13343" s="89">
        <v>2030.8310859999999</v>
      </c>
      <c r="AI13343" s="89">
        <v>2963.476361</v>
      </c>
    </row>
    <row r="13344" spans="1:35" s="89" customFormat="1" x14ac:dyDescent="0.45">
      <c r="A13344" s="89" t="s">
        <v>176</v>
      </c>
      <c r="B13344" s="89" t="s">
        <v>177</v>
      </c>
      <c r="C13344" s="89" t="s">
        <v>47</v>
      </c>
      <c r="D13344" s="90">
        <v>44755</v>
      </c>
      <c r="AC13344" s="89">
        <v>2030.8310859999999</v>
      </c>
      <c r="AI13344" s="89">
        <v>2963.476361</v>
      </c>
    </row>
    <row r="13345" spans="1:35" s="89" customFormat="1" x14ac:dyDescent="0.45">
      <c r="A13345" s="89" t="s">
        <v>176</v>
      </c>
      <c r="B13345" s="89" t="s">
        <v>177</v>
      </c>
      <c r="C13345" s="89" t="s">
        <v>47</v>
      </c>
      <c r="D13345" s="90">
        <v>44756</v>
      </c>
      <c r="AC13345" s="89">
        <v>2030.8310859999999</v>
      </c>
      <c r="AI13345" s="89">
        <v>2963.476361</v>
      </c>
    </row>
    <row r="13346" spans="1:35" s="89" customFormat="1" x14ac:dyDescent="0.45">
      <c r="A13346" s="89" t="s">
        <v>176</v>
      </c>
      <c r="B13346" s="89" t="s">
        <v>177</v>
      </c>
      <c r="C13346" s="89" t="s">
        <v>47</v>
      </c>
      <c r="D13346" s="90">
        <v>44757</v>
      </c>
      <c r="AC13346" s="89">
        <v>2030.8310859999999</v>
      </c>
      <c r="AI13346" s="89">
        <v>2963.476361</v>
      </c>
    </row>
    <row r="13347" spans="1:35" s="89" customFormat="1" x14ac:dyDescent="0.45">
      <c r="A13347" s="89" t="s">
        <v>176</v>
      </c>
      <c r="B13347" s="89" t="s">
        <v>177</v>
      </c>
      <c r="C13347" s="89" t="s">
        <v>47</v>
      </c>
      <c r="D13347" s="90">
        <v>44758</v>
      </c>
      <c r="AC13347" s="89">
        <v>2030.8310859999999</v>
      </c>
      <c r="AI13347" s="89">
        <v>2963.476361</v>
      </c>
    </row>
    <row r="13348" spans="1:35" s="89" customFormat="1" x14ac:dyDescent="0.45">
      <c r="A13348" s="89" t="s">
        <v>176</v>
      </c>
      <c r="B13348" s="89" t="s">
        <v>177</v>
      </c>
      <c r="C13348" s="89" t="s">
        <v>47</v>
      </c>
      <c r="D13348" s="90">
        <v>44759</v>
      </c>
      <c r="AC13348" s="89">
        <v>2030.8310859999999</v>
      </c>
      <c r="AI13348" s="89">
        <v>2963.476361</v>
      </c>
    </row>
    <row r="13349" spans="1:35" s="89" customFormat="1" x14ac:dyDescent="0.45">
      <c r="A13349" s="89" t="s">
        <v>176</v>
      </c>
      <c r="B13349" s="89" t="s">
        <v>177</v>
      </c>
      <c r="C13349" s="89" t="s">
        <v>47</v>
      </c>
      <c r="D13349" s="90">
        <v>44760</v>
      </c>
      <c r="AC13349" s="89">
        <v>2030.8310859999999</v>
      </c>
      <c r="AI13349" s="89">
        <v>2963.476361</v>
      </c>
    </row>
    <row r="13350" spans="1:35" s="89" customFormat="1" x14ac:dyDescent="0.45">
      <c r="A13350" s="89" t="s">
        <v>176</v>
      </c>
      <c r="B13350" s="89" t="s">
        <v>177</v>
      </c>
      <c r="C13350" s="89" t="s">
        <v>47</v>
      </c>
      <c r="D13350" s="90">
        <v>44761</v>
      </c>
      <c r="AC13350" s="89">
        <v>2030.8310859999999</v>
      </c>
      <c r="AI13350" s="89">
        <v>2963.476361</v>
      </c>
    </row>
    <row r="13351" spans="1:35" s="89" customFormat="1" x14ac:dyDescent="0.45">
      <c r="A13351" s="89" t="s">
        <v>176</v>
      </c>
      <c r="B13351" s="89" t="s">
        <v>177</v>
      </c>
      <c r="C13351" s="89" t="s">
        <v>47</v>
      </c>
      <c r="D13351" s="90">
        <v>44762</v>
      </c>
      <c r="AC13351" s="89">
        <v>2030.8310859999999</v>
      </c>
      <c r="AI13351" s="89">
        <v>2963.476361</v>
      </c>
    </row>
    <row r="13352" spans="1:35" s="89" customFormat="1" x14ac:dyDescent="0.45">
      <c r="A13352" s="89" t="s">
        <v>176</v>
      </c>
      <c r="B13352" s="89" t="s">
        <v>177</v>
      </c>
      <c r="C13352" s="89" t="s">
        <v>47</v>
      </c>
      <c r="D13352" s="90">
        <v>44763</v>
      </c>
      <c r="AC13352" s="89">
        <v>2030.8310859999999</v>
      </c>
      <c r="AI13352" s="89">
        <v>2963.476361</v>
      </c>
    </row>
    <row r="13353" spans="1:35" s="89" customFormat="1" x14ac:dyDescent="0.45">
      <c r="A13353" s="89" t="s">
        <v>176</v>
      </c>
      <c r="B13353" s="89" t="s">
        <v>177</v>
      </c>
      <c r="C13353" s="89" t="s">
        <v>47</v>
      </c>
      <c r="D13353" s="90">
        <v>44764</v>
      </c>
      <c r="AC13353" s="89">
        <v>2030.8310859999999</v>
      </c>
      <c r="AI13353" s="89">
        <v>2963.476361</v>
      </c>
    </row>
    <row r="13354" spans="1:35" s="89" customFormat="1" x14ac:dyDescent="0.45">
      <c r="A13354" s="89" t="s">
        <v>176</v>
      </c>
      <c r="B13354" s="89" t="s">
        <v>177</v>
      </c>
      <c r="C13354" s="89" t="s">
        <v>47</v>
      </c>
      <c r="D13354" s="90">
        <v>44765</v>
      </c>
      <c r="AC13354" s="89">
        <v>2030.8310859999999</v>
      </c>
      <c r="AI13354" s="89">
        <v>2963.476361</v>
      </c>
    </row>
    <row r="13355" spans="1:35" s="89" customFormat="1" x14ac:dyDescent="0.45">
      <c r="A13355" s="89" t="s">
        <v>176</v>
      </c>
      <c r="B13355" s="89" t="s">
        <v>177</v>
      </c>
      <c r="C13355" s="89" t="s">
        <v>47</v>
      </c>
      <c r="D13355" s="90">
        <v>44766</v>
      </c>
      <c r="AC13355" s="89">
        <v>2030.8310859999999</v>
      </c>
      <c r="AI13355" s="89">
        <v>2963.476361</v>
      </c>
    </row>
    <row r="13356" spans="1:35" s="89" customFormat="1" x14ac:dyDescent="0.45">
      <c r="A13356" s="89" t="s">
        <v>176</v>
      </c>
      <c r="B13356" s="89" t="s">
        <v>177</v>
      </c>
      <c r="C13356" s="89" t="s">
        <v>47</v>
      </c>
      <c r="D13356" s="90">
        <v>44767</v>
      </c>
      <c r="AC13356" s="89">
        <v>2030.8310859999999</v>
      </c>
      <c r="AI13356" s="89">
        <v>2963.476361</v>
      </c>
    </row>
    <row r="13357" spans="1:35" s="89" customFormat="1" x14ac:dyDescent="0.45">
      <c r="A13357" s="89" t="s">
        <v>176</v>
      </c>
      <c r="B13357" s="89" t="s">
        <v>177</v>
      </c>
      <c r="C13357" s="89" t="s">
        <v>47</v>
      </c>
      <c r="D13357" s="90">
        <v>44768</v>
      </c>
      <c r="AC13357" s="89">
        <v>2030.8310859999999</v>
      </c>
      <c r="AI13357" s="89">
        <v>2963.476361</v>
      </c>
    </row>
    <row r="13358" spans="1:35" s="89" customFormat="1" x14ac:dyDescent="0.45">
      <c r="A13358" s="89" t="s">
        <v>176</v>
      </c>
      <c r="B13358" s="89" t="s">
        <v>177</v>
      </c>
      <c r="C13358" s="89" t="s">
        <v>47</v>
      </c>
      <c r="D13358" s="90">
        <v>44769</v>
      </c>
      <c r="AC13358" s="89">
        <v>2030.8310859999999</v>
      </c>
      <c r="AI13358" s="89">
        <v>2963.476361</v>
      </c>
    </row>
    <row r="13359" spans="1:35" s="89" customFormat="1" x14ac:dyDescent="0.45">
      <c r="A13359" s="89" t="s">
        <v>176</v>
      </c>
      <c r="B13359" s="89" t="s">
        <v>177</v>
      </c>
      <c r="C13359" s="89" t="s">
        <v>47</v>
      </c>
      <c r="D13359" s="90">
        <v>44770</v>
      </c>
      <c r="AC13359" s="89">
        <v>2030.8310859999999</v>
      </c>
      <c r="AI13359" s="89">
        <v>2963.476361</v>
      </c>
    </row>
    <row r="13360" spans="1:35" s="89" customFormat="1" x14ac:dyDescent="0.45">
      <c r="A13360" s="89" t="s">
        <v>176</v>
      </c>
      <c r="B13360" s="89" t="s">
        <v>177</v>
      </c>
      <c r="C13360" s="89" t="s">
        <v>47</v>
      </c>
      <c r="D13360" s="90">
        <v>44771</v>
      </c>
      <c r="AC13360" s="89">
        <v>2030.8310859999999</v>
      </c>
      <c r="AI13360" s="89">
        <v>2963.476361</v>
      </c>
    </row>
    <row r="13361" spans="1:35" s="89" customFormat="1" x14ac:dyDescent="0.45">
      <c r="A13361" s="89" t="s">
        <v>176</v>
      </c>
      <c r="B13361" s="89" t="s">
        <v>177</v>
      </c>
      <c r="C13361" s="89" t="s">
        <v>47</v>
      </c>
      <c r="D13361" s="90">
        <v>44772</v>
      </c>
      <c r="AC13361" s="89">
        <v>2030.8310859999999</v>
      </c>
      <c r="AI13361" s="89">
        <v>2963.476361</v>
      </c>
    </row>
    <row r="13362" spans="1:35" s="89" customFormat="1" x14ac:dyDescent="0.45">
      <c r="A13362" s="89" t="s">
        <v>176</v>
      </c>
      <c r="B13362" s="89" t="s">
        <v>177</v>
      </c>
      <c r="C13362" s="89" t="s">
        <v>47</v>
      </c>
      <c r="D13362" s="90">
        <v>44773</v>
      </c>
      <c r="AC13362" s="89">
        <v>2030.8310859999999</v>
      </c>
      <c r="AI13362" s="89">
        <v>2963.476361</v>
      </c>
    </row>
    <row r="13363" spans="1:35" s="89" customFormat="1" x14ac:dyDescent="0.45">
      <c r="A13363" s="89" t="s">
        <v>176</v>
      </c>
      <c r="B13363" s="89" t="s">
        <v>177</v>
      </c>
      <c r="C13363" s="89" t="s">
        <v>47</v>
      </c>
      <c r="D13363" s="90">
        <v>44774</v>
      </c>
      <c r="AC13363" s="89">
        <v>2030.8310859999999</v>
      </c>
      <c r="AI13363" s="89">
        <v>2963.476361</v>
      </c>
    </row>
    <row r="13364" spans="1:35" s="89" customFormat="1" x14ac:dyDescent="0.45">
      <c r="A13364" s="89" t="s">
        <v>176</v>
      </c>
      <c r="B13364" s="89" t="s">
        <v>177</v>
      </c>
      <c r="C13364" s="89" t="s">
        <v>47</v>
      </c>
      <c r="D13364" s="90">
        <v>44775</v>
      </c>
      <c r="AC13364" s="89">
        <v>2030.8310859999999</v>
      </c>
      <c r="AI13364" s="89">
        <v>2963.476361</v>
      </c>
    </row>
    <row r="13365" spans="1:35" s="89" customFormat="1" x14ac:dyDescent="0.45">
      <c r="A13365" s="89" t="s">
        <v>176</v>
      </c>
      <c r="B13365" s="89" t="s">
        <v>177</v>
      </c>
      <c r="C13365" s="89" t="s">
        <v>47</v>
      </c>
      <c r="D13365" s="90">
        <v>44776</v>
      </c>
      <c r="AC13365" s="89">
        <v>2030.8310859999999</v>
      </c>
      <c r="AI13365" s="89">
        <v>2963.476361</v>
      </c>
    </row>
    <row r="13366" spans="1:35" s="89" customFormat="1" x14ac:dyDescent="0.45">
      <c r="A13366" s="89" t="s">
        <v>176</v>
      </c>
      <c r="B13366" s="89" t="s">
        <v>177</v>
      </c>
      <c r="C13366" s="89" t="s">
        <v>47</v>
      </c>
      <c r="D13366" s="90">
        <v>44777</v>
      </c>
      <c r="AC13366" s="89">
        <v>2030.8310859999999</v>
      </c>
      <c r="AI13366" s="89">
        <v>2963.476361</v>
      </c>
    </row>
    <row r="13367" spans="1:35" s="89" customFormat="1" x14ac:dyDescent="0.45">
      <c r="A13367" s="89" t="s">
        <v>176</v>
      </c>
      <c r="B13367" s="89" t="s">
        <v>177</v>
      </c>
      <c r="C13367" s="89" t="s">
        <v>47</v>
      </c>
      <c r="D13367" s="90">
        <v>44778</v>
      </c>
      <c r="AC13367" s="89">
        <v>2030.8310859999999</v>
      </c>
      <c r="AI13367" s="89">
        <v>2963.476361</v>
      </c>
    </row>
    <row r="13368" spans="1:35" s="89" customFormat="1" x14ac:dyDescent="0.45">
      <c r="A13368" s="89" t="s">
        <v>176</v>
      </c>
      <c r="B13368" s="89" t="s">
        <v>177</v>
      </c>
      <c r="C13368" s="89" t="s">
        <v>47</v>
      </c>
      <c r="D13368" s="90">
        <v>44779</v>
      </c>
      <c r="AC13368" s="89">
        <v>2030.8310859999999</v>
      </c>
      <c r="AI13368" s="89">
        <v>2963.476361</v>
      </c>
    </row>
    <row r="13369" spans="1:35" s="89" customFormat="1" x14ac:dyDescent="0.45">
      <c r="A13369" s="89" t="s">
        <v>176</v>
      </c>
      <c r="B13369" s="89" t="s">
        <v>177</v>
      </c>
      <c r="C13369" s="89" t="s">
        <v>47</v>
      </c>
      <c r="D13369" s="90">
        <v>44780</v>
      </c>
      <c r="AC13369" s="89">
        <v>2030.8310859999999</v>
      </c>
      <c r="AI13369" s="89">
        <v>2963.476361</v>
      </c>
    </row>
    <row r="13370" spans="1:35" s="89" customFormat="1" x14ac:dyDescent="0.45">
      <c r="A13370" s="89" t="s">
        <v>176</v>
      </c>
      <c r="B13370" s="89" t="s">
        <v>177</v>
      </c>
      <c r="C13370" s="89" t="s">
        <v>47</v>
      </c>
      <c r="D13370" s="90">
        <v>44781</v>
      </c>
      <c r="AC13370" s="89">
        <v>2030.8310859999999</v>
      </c>
      <c r="AI13370" s="89">
        <v>2963.476361</v>
      </c>
    </row>
    <row r="13371" spans="1:35" s="89" customFormat="1" x14ac:dyDescent="0.45">
      <c r="A13371" s="89" t="s">
        <v>176</v>
      </c>
      <c r="B13371" s="89" t="s">
        <v>177</v>
      </c>
      <c r="C13371" s="89" t="s">
        <v>47</v>
      </c>
      <c r="D13371" s="90">
        <v>44782</v>
      </c>
      <c r="AC13371" s="89">
        <v>2030.8310859999999</v>
      </c>
      <c r="AI13371" s="89">
        <v>2963.476361</v>
      </c>
    </row>
    <row r="13372" spans="1:35" s="89" customFormat="1" x14ac:dyDescent="0.45">
      <c r="A13372" s="89" t="s">
        <v>176</v>
      </c>
      <c r="B13372" s="89" t="s">
        <v>177</v>
      </c>
      <c r="C13372" s="89" t="s">
        <v>47</v>
      </c>
      <c r="D13372" s="90">
        <v>44783</v>
      </c>
      <c r="AC13372" s="89">
        <v>2030.8310859999999</v>
      </c>
      <c r="AI13372" s="89">
        <v>2963.476361</v>
      </c>
    </row>
    <row r="13373" spans="1:35" s="89" customFormat="1" x14ac:dyDescent="0.45">
      <c r="A13373" s="89" t="s">
        <v>176</v>
      </c>
      <c r="B13373" s="89" t="s">
        <v>177</v>
      </c>
      <c r="C13373" s="89" t="s">
        <v>47</v>
      </c>
      <c r="D13373" s="90">
        <v>44784</v>
      </c>
      <c r="AC13373" s="89">
        <v>2030.8310859999999</v>
      </c>
      <c r="AI13373" s="89">
        <v>2963.476361</v>
      </c>
    </row>
    <row r="13374" spans="1:35" s="89" customFormat="1" x14ac:dyDescent="0.45">
      <c r="A13374" s="89" t="s">
        <v>176</v>
      </c>
      <c r="B13374" s="89" t="s">
        <v>177</v>
      </c>
      <c r="C13374" s="89" t="s">
        <v>47</v>
      </c>
      <c r="D13374" s="90">
        <v>44785</v>
      </c>
      <c r="AC13374" s="89">
        <v>2030.8310859999999</v>
      </c>
      <c r="AI13374" s="89">
        <v>2963.476361</v>
      </c>
    </row>
    <row r="13375" spans="1:35" s="89" customFormat="1" x14ac:dyDescent="0.45">
      <c r="A13375" s="89" t="s">
        <v>176</v>
      </c>
      <c r="B13375" s="89" t="s">
        <v>177</v>
      </c>
      <c r="C13375" s="89" t="s">
        <v>47</v>
      </c>
      <c r="D13375" s="90">
        <v>44786</v>
      </c>
      <c r="AC13375" s="89">
        <v>2030.8310859999999</v>
      </c>
      <c r="AI13375" s="89">
        <v>2963.476361</v>
      </c>
    </row>
    <row r="13376" spans="1:35" s="89" customFormat="1" x14ac:dyDescent="0.45">
      <c r="A13376" s="89" t="s">
        <v>176</v>
      </c>
      <c r="B13376" s="89" t="s">
        <v>177</v>
      </c>
      <c r="C13376" s="89" t="s">
        <v>47</v>
      </c>
      <c r="D13376" s="90">
        <v>44787</v>
      </c>
      <c r="AC13376" s="89">
        <v>2030.8310859999999</v>
      </c>
      <c r="AI13376" s="89">
        <v>2963.476361</v>
      </c>
    </row>
    <row r="13377" spans="1:35" s="89" customFormat="1" x14ac:dyDescent="0.45">
      <c r="A13377" s="89" t="s">
        <v>176</v>
      </c>
      <c r="B13377" s="89" t="s">
        <v>177</v>
      </c>
      <c r="C13377" s="89" t="s">
        <v>47</v>
      </c>
      <c r="D13377" s="90">
        <v>44788</v>
      </c>
      <c r="AC13377" s="89">
        <v>2030.8310859999999</v>
      </c>
      <c r="AI13377" s="89">
        <v>2963.476361</v>
      </c>
    </row>
    <row r="13378" spans="1:35" s="89" customFormat="1" x14ac:dyDescent="0.45">
      <c r="A13378" s="89" t="s">
        <v>176</v>
      </c>
      <c r="B13378" s="89" t="s">
        <v>177</v>
      </c>
      <c r="C13378" s="89" t="s">
        <v>47</v>
      </c>
      <c r="D13378" s="90">
        <v>44789</v>
      </c>
      <c r="AC13378" s="89">
        <v>2030.8310859999999</v>
      </c>
      <c r="AI13378" s="89">
        <v>2963.476361</v>
      </c>
    </row>
    <row r="13379" spans="1:35" s="89" customFormat="1" x14ac:dyDescent="0.45">
      <c r="A13379" s="89" t="s">
        <v>176</v>
      </c>
      <c r="B13379" s="89" t="s">
        <v>177</v>
      </c>
      <c r="C13379" s="89" t="s">
        <v>47</v>
      </c>
      <c r="D13379" s="90">
        <v>44790</v>
      </c>
      <c r="AC13379" s="89">
        <v>2030.8310859999999</v>
      </c>
      <c r="AI13379" s="89">
        <v>2963.476361</v>
      </c>
    </row>
    <row r="13380" spans="1:35" s="89" customFormat="1" x14ac:dyDescent="0.45">
      <c r="A13380" s="89" t="s">
        <v>176</v>
      </c>
      <c r="B13380" s="89" t="s">
        <v>177</v>
      </c>
      <c r="C13380" s="89" t="s">
        <v>47</v>
      </c>
      <c r="D13380" s="90">
        <v>44791</v>
      </c>
      <c r="AC13380" s="89">
        <v>2030.8310859999999</v>
      </c>
      <c r="AI13380" s="89">
        <v>2963.476361</v>
      </c>
    </row>
    <row r="13381" spans="1:35" s="89" customFormat="1" x14ac:dyDescent="0.45">
      <c r="A13381" s="89" t="s">
        <v>176</v>
      </c>
      <c r="B13381" s="89" t="s">
        <v>177</v>
      </c>
      <c r="C13381" s="89" t="s">
        <v>47</v>
      </c>
      <c r="D13381" s="90">
        <v>44792</v>
      </c>
      <c r="AC13381" s="89">
        <v>2030.8310859999999</v>
      </c>
      <c r="AI13381" s="89">
        <v>2963.476361</v>
      </c>
    </row>
    <row r="13382" spans="1:35" s="89" customFormat="1" x14ac:dyDescent="0.45">
      <c r="A13382" s="89" t="s">
        <v>176</v>
      </c>
      <c r="B13382" s="89" t="s">
        <v>177</v>
      </c>
      <c r="C13382" s="89" t="s">
        <v>47</v>
      </c>
      <c r="D13382" s="90">
        <v>44793</v>
      </c>
      <c r="AC13382" s="89">
        <v>2030.8310859999999</v>
      </c>
      <c r="AI13382" s="89">
        <v>2963.476361</v>
      </c>
    </row>
    <row r="13383" spans="1:35" s="89" customFormat="1" x14ac:dyDescent="0.45">
      <c r="A13383" s="89" t="s">
        <v>176</v>
      </c>
      <c r="B13383" s="89" t="s">
        <v>177</v>
      </c>
      <c r="C13383" s="89" t="s">
        <v>47</v>
      </c>
      <c r="D13383" s="90">
        <v>44794</v>
      </c>
      <c r="AC13383" s="89">
        <v>2030.8310859999999</v>
      </c>
      <c r="AI13383" s="89">
        <v>2963.476361</v>
      </c>
    </row>
    <row r="13384" spans="1:35" s="89" customFormat="1" x14ac:dyDescent="0.45">
      <c r="A13384" s="89" t="s">
        <v>176</v>
      </c>
      <c r="B13384" s="89" t="s">
        <v>177</v>
      </c>
      <c r="C13384" s="89" t="s">
        <v>47</v>
      </c>
      <c r="D13384" s="90">
        <v>44795</v>
      </c>
      <c r="AC13384" s="89">
        <v>2030.8310859999999</v>
      </c>
      <c r="AI13384" s="89">
        <v>2963.476361</v>
      </c>
    </row>
    <row r="13385" spans="1:35" s="89" customFormat="1" x14ac:dyDescent="0.45">
      <c r="A13385" s="89" t="s">
        <v>176</v>
      </c>
      <c r="B13385" s="89" t="s">
        <v>177</v>
      </c>
      <c r="C13385" s="89" t="s">
        <v>47</v>
      </c>
      <c r="D13385" s="90">
        <v>44796</v>
      </c>
      <c r="AC13385" s="89">
        <v>2030.8310859999999</v>
      </c>
      <c r="AI13385" s="89">
        <v>2963.476361</v>
      </c>
    </row>
    <row r="13386" spans="1:35" s="89" customFormat="1" x14ac:dyDescent="0.45">
      <c r="A13386" s="89" t="s">
        <v>176</v>
      </c>
      <c r="B13386" s="89" t="s">
        <v>177</v>
      </c>
      <c r="C13386" s="89" t="s">
        <v>47</v>
      </c>
      <c r="D13386" s="90">
        <v>44797</v>
      </c>
      <c r="AC13386" s="89">
        <v>2030.8310859999999</v>
      </c>
      <c r="AI13386" s="89">
        <v>2963.476361</v>
      </c>
    </row>
    <row r="13387" spans="1:35" s="89" customFormat="1" x14ac:dyDescent="0.45">
      <c r="A13387" s="89" t="s">
        <v>176</v>
      </c>
      <c r="B13387" s="89" t="s">
        <v>177</v>
      </c>
      <c r="C13387" s="89" t="s">
        <v>47</v>
      </c>
      <c r="D13387" s="90">
        <v>44798</v>
      </c>
      <c r="AC13387" s="89">
        <v>2030.8310859999999</v>
      </c>
      <c r="AI13387" s="89">
        <v>2963.476361</v>
      </c>
    </row>
    <row r="13388" spans="1:35" s="89" customFormat="1" x14ac:dyDescent="0.45">
      <c r="A13388" s="89" t="s">
        <v>176</v>
      </c>
      <c r="B13388" s="89" t="s">
        <v>177</v>
      </c>
      <c r="C13388" s="89" t="s">
        <v>47</v>
      </c>
      <c r="D13388" s="90">
        <v>44799</v>
      </c>
      <c r="AC13388" s="89">
        <v>2030.8310859999999</v>
      </c>
      <c r="AI13388" s="89">
        <v>2963.476361</v>
      </c>
    </row>
    <row r="13389" spans="1:35" s="89" customFormat="1" x14ac:dyDescent="0.45">
      <c r="A13389" s="89" t="s">
        <v>176</v>
      </c>
      <c r="B13389" s="89" t="s">
        <v>177</v>
      </c>
      <c r="C13389" s="89" t="s">
        <v>47</v>
      </c>
      <c r="D13389" s="90">
        <v>44800</v>
      </c>
      <c r="AC13389" s="89">
        <v>2030.8310859999999</v>
      </c>
      <c r="AI13389" s="89">
        <v>2963.476361</v>
      </c>
    </row>
    <row r="13390" spans="1:35" s="89" customFormat="1" x14ac:dyDescent="0.45">
      <c r="A13390" s="89" t="s">
        <v>176</v>
      </c>
      <c r="B13390" s="89" t="s">
        <v>177</v>
      </c>
      <c r="C13390" s="89" t="s">
        <v>47</v>
      </c>
      <c r="D13390" s="90">
        <v>44801</v>
      </c>
      <c r="AC13390" s="89">
        <v>2030.8310859999999</v>
      </c>
      <c r="AI13390" s="89">
        <v>2963.476361</v>
      </c>
    </row>
    <row r="13391" spans="1:35" s="89" customFormat="1" x14ac:dyDescent="0.45">
      <c r="A13391" s="89" t="s">
        <v>176</v>
      </c>
      <c r="B13391" s="89" t="s">
        <v>177</v>
      </c>
      <c r="C13391" s="89" t="s">
        <v>47</v>
      </c>
      <c r="D13391" s="90">
        <v>44802</v>
      </c>
      <c r="AC13391" s="89">
        <v>2030.8310859999999</v>
      </c>
      <c r="AI13391" s="89">
        <v>2963.476361</v>
      </c>
    </row>
    <row r="13392" spans="1:35" s="89" customFormat="1" x14ac:dyDescent="0.45">
      <c r="A13392" s="89" t="s">
        <v>176</v>
      </c>
      <c r="B13392" s="89" t="s">
        <v>177</v>
      </c>
      <c r="C13392" s="89" t="s">
        <v>47</v>
      </c>
      <c r="D13392" s="90">
        <v>44803</v>
      </c>
      <c r="AC13392" s="89">
        <v>2030.8310859999999</v>
      </c>
      <c r="AI13392" s="89">
        <v>2963.476361</v>
      </c>
    </row>
    <row r="13393" spans="1:35" s="89" customFormat="1" x14ac:dyDescent="0.45">
      <c r="A13393" s="89" t="s">
        <v>176</v>
      </c>
      <c r="B13393" s="89" t="s">
        <v>177</v>
      </c>
      <c r="C13393" s="89" t="s">
        <v>47</v>
      </c>
      <c r="D13393" s="90">
        <v>44804</v>
      </c>
      <c r="AC13393" s="89">
        <v>2030.8310859999999</v>
      </c>
      <c r="AI13393" s="89">
        <v>2963.476361</v>
      </c>
    </row>
    <row r="13394" spans="1:35" s="89" customFormat="1" x14ac:dyDescent="0.45">
      <c r="A13394" s="89" t="s">
        <v>176</v>
      </c>
      <c r="B13394" s="89" t="s">
        <v>177</v>
      </c>
      <c r="C13394" s="89" t="s">
        <v>47</v>
      </c>
      <c r="D13394" s="90">
        <v>44805</v>
      </c>
      <c r="AC13394" s="89">
        <v>2030.8310859999999</v>
      </c>
      <c r="AI13394" s="89">
        <v>2963.476361</v>
      </c>
    </row>
    <row r="13395" spans="1:35" s="89" customFormat="1" x14ac:dyDescent="0.45">
      <c r="A13395" s="89" t="s">
        <v>176</v>
      </c>
      <c r="B13395" s="89" t="s">
        <v>177</v>
      </c>
      <c r="C13395" s="89" t="s">
        <v>47</v>
      </c>
      <c r="D13395" s="90">
        <v>44806</v>
      </c>
      <c r="AC13395" s="89">
        <v>2030.8310859999999</v>
      </c>
      <c r="AI13395" s="89">
        <v>2963.476361</v>
      </c>
    </row>
    <row r="13396" spans="1:35" s="89" customFormat="1" x14ac:dyDescent="0.45">
      <c r="A13396" s="89" t="s">
        <v>176</v>
      </c>
      <c r="B13396" s="89" t="s">
        <v>177</v>
      </c>
      <c r="C13396" s="89" t="s">
        <v>47</v>
      </c>
      <c r="D13396" s="90">
        <v>44807</v>
      </c>
      <c r="AC13396" s="89">
        <v>2030.8310859999999</v>
      </c>
      <c r="AI13396" s="89">
        <v>2963.476361</v>
      </c>
    </row>
    <row r="13397" spans="1:35" s="89" customFormat="1" x14ac:dyDescent="0.45">
      <c r="A13397" s="89" t="s">
        <v>176</v>
      </c>
      <c r="B13397" s="89" t="s">
        <v>177</v>
      </c>
      <c r="C13397" s="89" t="s">
        <v>47</v>
      </c>
      <c r="D13397" s="90">
        <v>44808</v>
      </c>
      <c r="AC13397" s="89">
        <v>2030.8310859999999</v>
      </c>
      <c r="AI13397" s="89">
        <v>2963.476361</v>
      </c>
    </row>
    <row r="13398" spans="1:35" s="89" customFormat="1" x14ac:dyDescent="0.45">
      <c r="A13398" s="89" t="s">
        <v>176</v>
      </c>
      <c r="B13398" s="89" t="s">
        <v>177</v>
      </c>
      <c r="C13398" s="89" t="s">
        <v>47</v>
      </c>
      <c r="D13398" s="90">
        <v>44809</v>
      </c>
      <c r="AC13398" s="89">
        <v>2030.8310859999999</v>
      </c>
      <c r="AI13398" s="89">
        <v>2963.476361</v>
      </c>
    </row>
    <row r="13399" spans="1:35" s="89" customFormat="1" x14ac:dyDescent="0.45">
      <c r="A13399" s="89" t="s">
        <v>176</v>
      </c>
      <c r="B13399" s="89" t="s">
        <v>177</v>
      </c>
      <c r="C13399" s="89" t="s">
        <v>47</v>
      </c>
      <c r="D13399" s="90">
        <v>44810</v>
      </c>
      <c r="AC13399" s="89">
        <v>2030.8310859999999</v>
      </c>
      <c r="AI13399" s="89">
        <v>2963.476361</v>
      </c>
    </row>
    <row r="13400" spans="1:35" s="89" customFormat="1" x14ac:dyDescent="0.45">
      <c r="A13400" s="89" t="s">
        <v>176</v>
      </c>
      <c r="B13400" s="89" t="s">
        <v>177</v>
      </c>
      <c r="C13400" s="89" t="s">
        <v>47</v>
      </c>
      <c r="D13400" s="90">
        <v>44811</v>
      </c>
      <c r="AC13400" s="89">
        <v>2030.8310859999999</v>
      </c>
      <c r="AI13400" s="89">
        <v>2963.476361</v>
      </c>
    </row>
    <row r="13401" spans="1:35" s="89" customFormat="1" x14ac:dyDescent="0.45">
      <c r="A13401" s="89" t="s">
        <v>176</v>
      </c>
      <c r="B13401" s="89" t="s">
        <v>177</v>
      </c>
      <c r="C13401" s="89" t="s">
        <v>47</v>
      </c>
      <c r="D13401" s="90">
        <v>44812</v>
      </c>
      <c r="AC13401" s="89">
        <v>2030.8310859999999</v>
      </c>
      <c r="AI13401" s="89">
        <v>2963.476361</v>
      </c>
    </row>
    <row r="13402" spans="1:35" s="89" customFormat="1" x14ac:dyDescent="0.45">
      <c r="A13402" s="89" t="s">
        <v>176</v>
      </c>
      <c r="B13402" s="89" t="s">
        <v>177</v>
      </c>
      <c r="C13402" s="89" t="s">
        <v>47</v>
      </c>
      <c r="D13402" s="90">
        <v>44813</v>
      </c>
      <c r="AC13402" s="89">
        <v>2030.8310859999999</v>
      </c>
      <c r="AI13402" s="89">
        <v>2963.476361</v>
      </c>
    </row>
    <row r="13403" spans="1:35" s="89" customFormat="1" x14ac:dyDescent="0.45">
      <c r="A13403" s="89" t="s">
        <v>176</v>
      </c>
      <c r="B13403" s="89" t="s">
        <v>177</v>
      </c>
      <c r="C13403" s="89" t="s">
        <v>47</v>
      </c>
      <c r="D13403" s="90">
        <v>44814</v>
      </c>
      <c r="AC13403" s="89">
        <v>2030.8310859999999</v>
      </c>
      <c r="AI13403" s="89">
        <v>2963.476361</v>
      </c>
    </row>
    <row r="13404" spans="1:35" s="89" customFormat="1" x14ac:dyDescent="0.45">
      <c r="A13404" s="89" t="s">
        <v>176</v>
      </c>
      <c r="B13404" s="89" t="s">
        <v>177</v>
      </c>
      <c r="C13404" s="89" t="s">
        <v>47</v>
      </c>
      <c r="D13404" s="90">
        <v>44815</v>
      </c>
      <c r="AC13404" s="89">
        <v>2030.8310859999999</v>
      </c>
      <c r="AI13404" s="89">
        <v>2963.476361</v>
      </c>
    </row>
    <row r="13405" spans="1:35" s="89" customFormat="1" x14ac:dyDescent="0.45">
      <c r="A13405" s="89" t="s">
        <v>176</v>
      </c>
      <c r="B13405" s="89" t="s">
        <v>177</v>
      </c>
      <c r="C13405" s="89" t="s">
        <v>47</v>
      </c>
      <c r="D13405" s="90">
        <v>44816</v>
      </c>
      <c r="AC13405" s="89">
        <v>2030.8310859999999</v>
      </c>
      <c r="AI13405" s="89">
        <v>2963.476361</v>
      </c>
    </row>
    <row r="13406" spans="1:35" s="89" customFormat="1" x14ac:dyDescent="0.45">
      <c r="A13406" s="89" t="s">
        <v>176</v>
      </c>
      <c r="B13406" s="89" t="s">
        <v>177</v>
      </c>
      <c r="C13406" s="89" t="s">
        <v>47</v>
      </c>
      <c r="D13406" s="90">
        <v>44817</v>
      </c>
      <c r="AC13406" s="89">
        <v>2030.8310859999999</v>
      </c>
      <c r="AI13406" s="89">
        <v>2963.476361</v>
      </c>
    </row>
    <row r="13407" spans="1:35" s="89" customFormat="1" x14ac:dyDescent="0.45">
      <c r="A13407" s="89" t="s">
        <v>176</v>
      </c>
      <c r="B13407" s="89" t="s">
        <v>177</v>
      </c>
      <c r="C13407" s="89" t="s">
        <v>47</v>
      </c>
      <c r="D13407" s="90">
        <v>44818</v>
      </c>
      <c r="AC13407" s="89">
        <v>2030.8310859999999</v>
      </c>
      <c r="AI13407" s="89">
        <v>2963.476361</v>
      </c>
    </row>
    <row r="13408" spans="1:35" s="89" customFormat="1" x14ac:dyDescent="0.45">
      <c r="A13408" s="89" t="s">
        <v>176</v>
      </c>
      <c r="B13408" s="89" t="s">
        <v>177</v>
      </c>
      <c r="C13408" s="89" t="s">
        <v>47</v>
      </c>
      <c r="D13408" s="90">
        <v>44819</v>
      </c>
      <c r="AC13408" s="89">
        <v>2030.8310859999999</v>
      </c>
      <c r="AI13408" s="89">
        <v>2963.476361</v>
      </c>
    </row>
    <row r="13409" spans="1:35" s="89" customFormat="1" x14ac:dyDescent="0.45">
      <c r="A13409" s="89" t="s">
        <v>176</v>
      </c>
      <c r="B13409" s="89" t="s">
        <v>177</v>
      </c>
      <c r="C13409" s="89" t="s">
        <v>47</v>
      </c>
      <c r="D13409" s="90">
        <v>44820</v>
      </c>
      <c r="AC13409" s="89">
        <v>2030.8310859999999</v>
      </c>
      <c r="AI13409" s="89">
        <v>2963.476361</v>
      </c>
    </row>
    <row r="13410" spans="1:35" s="89" customFormat="1" x14ac:dyDescent="0.45">
      <c r="A13410" s="89" t="s">
        <v>176</v>
      </c>
      <c r="B13410" s="89" t="s">
        <v>177</v>
      </c>
      <c r="C13410" s="89" t="s">
        <v>47</v>
      </c>
      <c r="D13410" s="90">
        <v>44821</v>
      </c>
      <c r="AC13410" s="89">
        <v>2030.8310859999999</v>
      </c>
      <c r="AI13410" s="89">
        <v>2963.476361</v>
      </c>
    </row>
    <row r="13411" spans="1:35" s="89" customFormat="1" x14ac:dyDescent="0.45">
      <c r="A13411" s="89" t="s">
        <v>176</v>
      </c>
      <c r="B13411" s="89" t="s">
        <v>177</v>
      </c>
      <c r="C13411" s="89" t="s">
        <v>47</v>
      </c>
      <c r="D13411" s="90">
        <v>44822</v>
      </c>
      <c r="AC13411" s="89">
        <v>2030.8310859999999</v>
      </c>
      <c r="AI13411" s="89">
        <v>2963.476361</v>
      </c>
    </row>
    <row r="13412" spans="1:35" s="89" customFormat="1" x14ac:dyDescent="0.45">
      <c r="A13412" s="89" t="s">
        <v>176</v>
      </c>
      <c r="B13412" s="89" t="s">
        <v>177</v>
      </c>
      <c r="C13412" s="89" t="s">
        <v>47</v>
      </c>
      <c r="D13412" s="90">
        <v>44823</v>
      </c>
      <c r="AC13412" s="89">
        <v>2030.8310859999999</v>
      </c>
      <c r="AI13412" s="89">
        <v>2963.476361</v>
      </c>
    </row>
    <row r="13413" spans="1:35" s="89" customFormat="1" x14ac:dyDescent="0.45">
      <c r="A13413" s="89" t="s">
        <v>176</v>
      </c>
      <c r="B13413" s="89" t="s">
        <v>177</v>
      </c>
      <c r="C13413" s="89" t="s">
        <v>47</v>
      </c>
      <c r="D13413" s="90">
        <v>44824</v>
      </c>
      <c r="AC13413" s="89">
        <v>2030.8310859999999</v>
      </c>
      <c r="AI13413" s="89">
        <v>2963.476361</v>
      </c>
    </row>
    <row r="13414" spans="1:35" s="89" customFormat="1" x14ac:dyDescent="0.45">
      <c r="A13414" s="89" t="s">
        <v>176</v>
      </c>
      <c r="B13414" s="89" t="s">
        <v>177</v>
      </c>
      <c r="C13414" s="89" t="s">
        <v>47</v>
      </c>
      <c r="D13414" s="90">
        <v>44825</v>
      </c>
      <c r="AC13414" s="89">
        <v>2030.8310859999999</v>
      </c>
      <c r="AI13414" s="89">
        <v>2963.476361</v>
      </c>
    </row>
    <row r="13415" spans="1:35" s="89" customFormat="1" x14ac:dyDescent="0.45">
      <c r="A13415" s="89" t="s">
        <v>176</v>
      </c>
      <c r="B13415" s="89" t="s">
        <v>177</v>
      </c>
      <c r="C13415" s="89" t="s">
        <v>47</v>
      </c>
      <c r="D13415" s="90">
        <v>44826</v>
      </c>
      <c r="AC13415" s="89">
        <v>2030.8310859999999</v>
      </c>
      <c r="AI13415" s="89">
        <v>2963.476361</v>
      </c>
    </row>
    <row r="13416" spans="1:35" s="89" customFormat="1" x14ac:dyDescent="0.45">
      <c r="A13416" s="89" t="s">
        <v>176</v>
      </c>
      <c r="B13416" s="89" t="s">
        <v>177</v>
      </c>
      <c r="C13416" s="89" t="s">
        <v>47</v>
      </c>
      <c r="D13416" s="90">
        <v>44827</v>
      </c>
      <c r="AC13416" s="89">
        <v>2030.8310859999999</v>
      </c>
      <c r="AI13416" s="89">
        <v>2963.476361</v>
      </c>
    </row>
    <row r="13417" spans="1:35" s="89" customFormat="1" x14ac:dyDescent="0.45">
      <c r="A13417" s="89" t="s">
        <v>176</v>
      </c>
      <c r="B13417" s="89" t="s">
        <v>177</v>
      </c>
      <c r="C13417" s="89" t="s">
        <v>47</v>
      </c>
      <c r="D13417" s="90">
        <v>44828</v>
      </c>
      <c r="AC13417" s="89">
        <v>2030.8310859999999</v>
      </c>
      <c r="AI13417" s="89">
        <v>2963.476361</v>
      </c>
    </row>
    <row r="13418" spans="1:35" s="89" customFormat="1" x14ac:dyDescent="0.45">
      <c r="A13418" s="89" t="s">
        <v>176</v>
      </c>
      <c r="B13418" s="89" t="s">
        <v>177</v>
      </c>
      <c r="C13418" s="89" t="s">
        <v>47</v>
      </c>
      <c r="D13418" s="90">
        <v>44829</v>
      </c>
      <c r="AC13418" s="89">
        <v>2030.8310859999999</v>
      </c>
      <c r="AI13418" s="89">
        <v>2963.476361</v>
      </c>
    </row>
    <row r="13419" spans="1:35" s="89" customFormat="1" x14ac:dyDescent="0.45">
      <c r="A13419" s="89" t="s">
        <v>176</v>
      </c>
      <c r="B13419" s="89" t="s">
        <v>177</v>
      </c>
      <c r="C13419" s="89" t="s">
        <v>47</v>
      </c>
      <c r="D13419" s="90">
        <v>44830</v>
      </c>
      <c r="AC13419" s="89">
        <v>2030.8310859999999</v>
      </c>
      <c r="AI13419" s="89">
        <v>2963.476361</v>
      </c>
    </row>
    <row r="13420" spans="1:35" s="89" customFormat="1" x14ac:dyDescent="0.45">
      <c r="A13420" s="89" t="s">
        <v>176</v>
      </c>
      <c r="B13420" s="89" t="s">
        <v>177</v>
      </c>
      <c r="C13420" s="89" t="s">
        <v>47</v>
      </c>
      <c r="D13420" s="90">
        <v>44831</v>
      </c>
      <c r="AC13420" s="89">
        <v>2030.8310859999999</v>
      </c>
      <c r="AI13420" s="89">
        <v>2963.476361</v>
      </c>
    </row>
    <row r="13421" spans="1:35" s="89" customFormat="1" x14ac:dyDescent="0.45">
      <c r="A13421" s="89" t="s">
        <v>176</v>
      </c>
      <c r="B13421" s="89" t="s">
        <v>177</v>
      </c>
      <c r="C13421" s="89" t="s">
        <v>47</v>
      </c>
      <c r="D13421" s="90">
        <v>44832</v>
      </c>
      <c r="AC13421" s="89">
        <v>2030.8310859999999</v>
      </c>
      <c r="AI13421" s="89">
        <v>2963.476361</v>
      </c>
    </row>
    <row r="13422" spans="1:35" s="89" customFormat="1" x14ac:dyDescent="0.45">
      <c r="A13422" s="89" t="s">
        <v>176</v>
      </c>
      <c r="B13422" s="89" t="s">
        <v>177</v>
      </c>
      <c r="C13422" s="89" t="s">
        <v>47</v>
      </c>
      <c r="D13422" s="90">
        <v>44833</v>
      </c>
      <c r="AC13422" s="89">
        <v>2030.8310859999999</v>
      </c>
      <c r="AI13422" s="89">
        <v>2963.476361</v>
      </c>
    </row>
    <row r="13423" spans="1:35" s="89" customFormat="1" x14ac:dyDescent="0.45">
      <c r="A13423" s="89" t="s">
        <v>176</v>
      </c>
      <c r="B13423" s="89" t="s">
        <v>177</v>
      </c>
      <c r="C13423" s="89" t="s">
        <v>47</v>
      </c>
      <c r="D13423" s="90">
        <v>44834</v>
      </c>
      <c r="AC13423" s="89">
        <v>2030.8310859999999</v>
      </c>
      <c r="AI13423" s="89">
        <v>2963.476361</v>
      </c>
    </row>
    <row r="13424" spans="1:35" s="89" customFormat="1" x14ac:dyDescent="0.45">
      <c r="A13424" s="89" t="s">
        <v>176</v>
      </c>
      <c r="B13424" s="89" t="s">
        <v>177</v>
      </c>
      <c r="C13424" s="89" t="s">
        <v>47</v>
      </c>
      <c r="D13424" s="90">
        <v>44835</v>
      </c>
      <c r="AC13424" s="89">
        <v>2030.8310859999999</v>
      </c>
      <c r="AI13424" s="89">
        <v>2963.476361</v>
      </c>
    </row>
    <row r="13425" spans="1:35" s="89" customFormat="1" x14ac:dyDescent="0.45">
      <c r="A13425" s="89" t="s">
        <v>176</v>
      </c>
      <c r="B13425" s="89" t="s">
        <v>177</v>
      </c>
      <c r="C13425" s="89" t="s">
        <v>47</v>
      </c>
      <c r="D13425" s="90">
        <v>44836</v>
      </c>
      <c r="AC13425" s="89">
        <v>2030.8310859999999</v>
      </c>
      <c r="AI13425" s="89">
        <v>2963.476361</v>
      </c>
    </row>
    <row r="13426" spans="1:35" s="89" customFormat="1" x14ac:dyDescent="0.45">
      <c r="A13426" s="89" t="s">
        <v>176</v>
      </c>
      <c r="B13426" s="89" t="s">
        <v>177</v>
      </c>
      <c r="C13426" s="89" t="s">
        <v>47</v>
      </c>
      <c r="D13426" s="90">
        <v>44837</v>
      </c>
      <c r="AC13426" s="89">
        <v>2030.8310859999999</v>
      </c>
      <c r="AI13426" s="89">
        <v>2963.476361</v>
      </c>
    </row>
    <row r="13427" spans="1:35" s="89" customFormat="1" x14ac:dyDescent="0.45">
      <c r="A13427" s="89" t="s">
        <v>176</v>
      </c>
      <c r="B13427" s="89" t="s">
        <v>177</v>
      </c>
      <c r="C13427" s="89" t="s">
        <v>47</v>
      </c>
      <c r="D13427" s="90">
        <v>44838</v>
      </c>
      <c r="AC13427" s="89">
        <v>2030.8310859999999</v>
      </c>
      <c r="AI13427" s="89">
        <v>2963.476361</v>
      </c>
    </row>
    <row r="13428" spans="1:35" s="89" customFormat="1" x14ac:dyDescent="0.45">
      <c r="A13428" s="89" t="s">
        <v>176</v>
      </c>
      <c r="B13428" s="89" t="s">
        <v>177</v>
      </c>
      <c r="C13428" s="89" t="s">
        <v>47</v>
      </c>
      <c r="D13428" s="90">
        <v>44839</v>
      </c>
      <c r="AC13428" s="89">
        <v>2030.8310859999999</v>
      </c>
      <c r="AI13428" s="89">
        <v>2963.476361</v>
      </c>
    </row>
    <row r="13429" spans="1:35" s="89" customFormat="1" x14ac:dyDescent="0.45">
      <c r="A13429" s="89" t="s">
        <v>176</v>
      </c>
      <c r="B13429" s="89" t="s">
        <v>177</v>
      </c>
      <c r="C13429" s="89" t="s">
        <v>47</v>
      </c>
      <c r="D13429" s="90">
        <v>44840</v>
      </c>
      <c r="AC13429" s="89">
        <v>2030.8310859999999</v>
      </c>
      <c r="AI13429" s="89">
        <v>2963.476361</v>
      </c>
    </row>
    <row r="13430" spans="1:35" s="89" customFormat="1" x14ac:dyDescent="0.45">
      <c r="A13430" s="89" t="s">
        <v>176</v>
      </c>
      <c r="B13430" s="89" t="s">
        <v>177</v>
      </c>
      <c r="C13430" s="89" t="s">
        <v>47</v>
      </c>
      <c r="D13430" s="90">
        <v>44841</v>
      </c>
      <c r="AC13430" s="89">
        <v>2030.8310859999999</v>
      </c>
      <c r="AI13430" s="89">
        <v>2963.476361</v>
      </c>
    </row>
    <row r="13431" spans="1:35" s="89" customFormat="1" x14ac:dyDescent="0.45">
      <c r="A13431" s="89" t="s">
        <v>176</v>
      </c>
      <c r="B13431" s="89" t="s">
        <v>177</v>
      </c>
      <c r="C13431" s="89" t="s">
        <v>47</v>
      </c>
      <c r="D13431" s="90">
        <v>44842</v>
      </c>
      <c r="AC13431" s="89">
        <v>2030.8310859999999</v>
      </c>
      <c r="AI13431" s="89">
        <v>2963.476361</v>
      </c>
    </row>
    <row r="13432" spans="1:35" s="89" customFormat="1" x14ac:dyDescent="0.45">
      <c r="A13432" s="89" t="s">
        <v>176</v>
      </c>
      <c r="B13432" s="89" t="s">
        <v>177</v>
      </c>
      <c r="C13432" s="89" t="s">
        <v>47</v>
      </c>
      <c r="D13432" s="90">
        <v>44843</v>
      </c>
      <c r="AC13432" s="89">
        <v>2030.8310859999999</v>
      </c>
      <c r="AI13432" s="89">
        <v>2963.476361</v>
      </c>
    </row>
    <row r="13433" spans="1:35" s="89" customFormat="1" x14ac:dyDescent="0.45">
      <c r="A13433" s="89" t="s">
        <v>176</v>
      </c>
      <c r="B13433" s="89" t="s">
        <v>177</v>
      </c>
      <c r="C13433" s="89" t="s">
        <v>47</v>
      </c>
      <c r="D13433" s="90">
        <v>44844</v>
      </c>
      <c r="AC13433" s="89">
        <v>2030.8310859999999</v>
      </c>
      <c r="AI13433" s="89">
        <v>2963.476361</v>
      </c>
    </row>
    <row r="13434" spans="1:35" s="89" customFormat="1" x14ac:dyDescent="0.45">
      <c r="A13434" s="89" t="s">
        <v>176</v>
      </c>
      <c r="B13434" s="89" t="s">
        <v>177</v>
      </c>
      <c r="C13434" s="89" t="s">
        <v>47</v>
      </c>
      <c r="D13434" s="90">
        <v>44845</v>
      </c>
      <c r="AC13434" s="89">
        <v>2030.8310859999999</v>
      </c>
      <c r="AI13434" s="89">
        <v>2963.476361</v>
      </c>
    </row>
    <row r="13435" spans="1:35" s="89" customFormat="1" x14ac:dyDescent="0.45">
      <c r="A13435" s="89" t="s">
        <v>176</v>
      </c>
      <c r="B13435" s="89" t="s">
        <v>177</v>
      </c>
      <c r="C13435" s="89" t="s">
        <v>47</v>
      </c>
      <c r="D13435" s="90">
        <v>44846</v>
      </c>
      <c r="AC13435" s="89">
        <v>2030.8310859999999</v>
      </c>
      <c r="AI13435" s="89">
        <v>2963.476361</v>
      </c>
    </row>
    <row r="13436" spans="1:35" s="89" customFormat="1" x14ac:dyDescent="0.45">
      <c r="A13436" s="89" t="s">
        <v>176</v>
      </c>
      <c r="B13436" s="89" t="s">
        <v>177</v>
      </c>
      <c r="C13436" s="89" t="s">
        <v>47</v>
      </c>
      <c r="D13436" s="90">
        <v>44847</v>
      </c>
      <c r="AC13436" s="89">
        <v>2030.8310859999999</v>
      </c>
      <c r="AI13436" s="89">
        <v>2963.476361</v>
      </c>
    </row>
    <row r="13437" spans="1:35" s="89" customFormat="1" x14ac:dyDescent="0.45">
      <c r="A13437" s="89" t="s">
        <v>176</v>
      </c>
      <c r="B13437" s="89" t="s">
        <v>177</v>
      </c>
      <c r="C13437" s="89" t="s">
        <v>47</v>
      </c>
      <c r="D13437" s="90">
        <v>44848</v>
      </c>
      <c r="AC13437" s="89">
        <v>2030.8310859999999</v>
      </c>
      <c r="AI13437" s="89">
        <v>2963.476361</v>
      </c>
    </row>
    <row r="13438" spans="1:35" s="89" customFormat="1" x14ac:dyDescent="0.45">
      <c r="A13438" s="89" t="s">
        <v>176</v>
      </c>
      <c r="B13438" s="89" t="s">
        <v>177</v>
      </c>
      <c r="C13438" s="89" t="s">
        <v>47</v>
      </c>
      <c r="D13438" s="90">
        <v>44849</v>
      </c>
      <c r="AC13438" s="89">
        <v>2030.8310859999999</v>
      </c>
      <c r="AI13438" s="89">
        <v>2963.476361</v>
      </c>
    </row>
    <row r="13439" spans="1:35" s="89" customFormat="1" x14ac:dyDescent="0.45">
      <c r="A13439" s="89" t="s">
        <v>176</v>
      </c>
      <c r="B13439" s="89" t="s">
        <v>177</v>
      </c>
      <c r="C13439" s="89" t="s">
        <v>47</v>
      </c>
      <c r="D13439" s="90">
        <v>44850</v>
      </c>
      <c r="AC13439" s="89">
        <v>2030.8310859999999</v>
      </c>
      <c r="AI13439" s="89">
        <v>2963.476361</v>
      </c>
    </row>
    <row r="13440" spans="1:35" s="89" customFormat="1" x14ac:dyDescent="0.45">
      <c r="A13440" s="89" t="s">
        <v>176</v>
      </c>
      <c r="B13440" s="89" t="s">
        <v>177</v>
      </c>
      <c r="C13440" s="89" t="s">
        <v>47</v>
      </c>
      <c r="D13440" s="90">
        <v>44851</v>
      </c>
      <c r="AC13440" s="89">
        <v>2030.8310859999999</v>
      </c>
      <c r="AI13440" s="89">
        <v>2963.476361</v>
      </c>
    </row>
    <row r="13441" spans="1:35" s="89" customFormat="1" x14ac:dyDescent="0.45">
      <c r="A13441" s="89" t="s">
        <v>176</v>
      </c>
      <c r="B13441" s="89" t="s">
        <v>177</v>
      </c>
      <c r="C13441" s="89" t="s">
        <v>47</v>
      </c>
      <c r="D13441" s="90">
        <v>44852</v>
      </c>
      <c r="AC13441" s="89">
        <v>2030.8310859999999</v>
      </c>
      <c r="AI13441" s="89">
        <v>2963.476361</v>
      </c>
    </row>
    <row r="13442" spans="1:35" s="89" customFormat="1" x14ac:dyDescent="0.45">
      <c r="A13442" s="89" t="s">
        <v>176</v>
      </c>
      <c r="B13442" s="89" t="s">
        <v>177</v>
      </c>
      <c r="C13442" s="89" t="s">
        <v>47</v>
      </c>
      <c r="D13442" s="90">
        <v>44853</v>
      </c>
      <c r="AC13442" s="89">
        <v>2030.8310859999999</v>
      </c>
      <c r="AI13442" s="89">
        <v>2963.476361</v>
      </c>
    </row>
    <row r="13443" spans="1:35" s="89" customFormat="1" x14ac:dyDescent="0.45">
      <c r="A13443" s="89" t="s">
        <v>176</v>
      </c>
      <c r="B13443" s="89" t="s">
        <v>177</v>
      </c>
      <c r="C13443" s="89" t="s">
        <v>47</v>
      </c>
      <c r="D13443" s="90">
        <v>44854</v>
      </c>
      <c r="AC13443" s="89">
        <v>2030.8310859999999</v>
      </c>
      <c r="AI13443" s="89">
        <v>2963.476361</v>
      </c>
    </row>
    <row r="13444" spans="1:35" s="89" customFormat="1" x14ac:dyDescent="0.45">
      <c r="A13444" s="89" t="s">
        <v>176</v>
      </c>
      <c r="B13444" s="89" t="s">
        <v>177</v>
      </c>
      <c r="C13444" s="89" t="s">
        <v>47</v>
      </c>
      <c r="D13444" s="90">
        <v>44855</v>
      </c>
      <c r="AC13444" s="89">
        <v>2030.8310859999999</v>
      </c>
      <c r="AI13444" s="89">
        <v>2963.476361</v>
      </c>
    </row>
    <row r="13445" spans="1:35" s="89" customFormat="1" x14ac:dyDescent="0.45">
      <c r="A13445" s="89" t="s">
        <v>176</v>
      </c>
      <c r="B13445" s="89" t="s">
        <v>177</v>
      </c>
      <c r="C13445" s="89" t="s">
        <v>47</v>
      </c>
      <c r="D13445" s="90">
        <v>44856</v>
      </c>
      <c r="AC13445" s="89">
        <v>2030.8310859999999</v>
      </c>
      <c r="AI13445" s="89">
        <v>2963.476361</v>
      </c>
    </row>
    <row r="13446" spans="1:35" s="89" customFormat="1" x14ac:dyDescent="0.45">
      <c r="A13446" s="89" t="s">
        <v>176</v>
      </c>
      <c r="B13446" s="89" t="s">
        <v>177</v>
      </c>
      <c r="C13446" s="89" t="s">
        <v>47</v>
      </c>
      <c r="D13446" s="90">
        <v>44857</v>
      </c>
      <c r="AC13446" s="89">
        <v>2030.8310859999999</v>
      </c>
      <c r="AI13446" s="89">
        <v>2963.476361</v>
      </c>
    </row>
    <row r="13447" spans="1:35" s="89" customFormat="1" x14ac:dyDescent="0.45">
      <c r="A13447" s="89" t="s">
        <v>176</v>
      </c>
      <c r="B13447" s="89" t="s">
        <v>177</v>
      </c>
      <c r="C13447" s="89" t="s">
        <v>47</v>
      </c>
      <c r="D13447" s="90">
        <v>44858</v>
      </c>
      <c r="AC13447" s="89">
        <v>2030.8310859999999</v>
      </c>
      <c r="AI13447" s="89">
        <v>2963.476361</v>
      </c>
    </row>
    <row r="13448" spans="1:35" s="89" customFormat="1" x14ac:dyDescent="0.45">
      <c r="A13448" s="89" t="s">
        <v>176</v>
      </c>
      <c r="B13448" s="89" t="s">
        <v>177</v>
      </c>
      <c r="C13448" s="89" t="s">
        <v>47</v>
      </c>
      <c r="D13448" s="90">
        <v>44859</v>
      </c>
      <c r="AC13448" s="89">
        <v>2030.8310859999999</v>
      </c>
      <c r="AI13448" s="89">
        <v>2963.476361</v>
      </c>
    </row>
    <row r="13449" spans="1:35" s="89" customFormat="1" x14ac:dyDescent="0.45">
      <c r="A13449" s="89" t="s">
        <v>176</v>
      </c>
      <c r="B13449" s="89" t="s">
        <v>177</v>
      </c>
      <c r="C13449" s="89" t="s">
        <v>47</v>
      </c>
      <c r="D13449" s="90">
        <v>44860</v>
      </c>
      <c r="AC13449" s="89">
        <v>2030.8310859999999</v>
      </c>
      <c r="AI13449" s="89">
        <v>2963.476361</v>
      </c>
    </row>
    <row r="13450" spans="1:35" s="89" customFormat="1" x14ac:dyDescent="0.45">
      <c r="A13450" s="89" t="s">
        <v>176</v>
      </c>
      <c r="B13450" s="89" t="s">
        <v>177</v>
      </c>
      <c r="C13450" s="89" t="s">
        <v>47</v>
      </c>
      <c r="D13450" s="90">
        <v>44861</v>
      </c>
      <c r="AC13450" s="89">
        <v>2030.8310859999999</v>
      </c>
      <c r="AI13450" s="89">
        <v>2963.476361</v>
      </c>
    </row>
    <row r="13451" spans="1:35" s="89" customFormat="1" x14ac:dyDescent="0.45">
      <c r="A13451" s="89" t="s">
        <v>176</v>
      </c>
      <c r="B13451" s="89" t="s">
        <v>177</v>
      </c>
      <c r="C13451" s="89" t="s">
        <v>47</v>
      </c>
      <c r="D13451" s="90">
        <v>44862</v>
      </c>
      <c r="AC13451" s="89">
        <v>2030.8310859999999</v>
      </c>
      <c r="AI13451" s="89">
        <v>2963.476361</v>
      </c>
    </row>
    <row r="13452" spans="1:35" s="89" customFormat="1" x14ac:dyDescent="0.45">
      <c r="A13452" s="89" t="s">
        <v>176</v>
      </c>
      <c r="B13452" s="89" t="s">
        <v>177</v>
      </c>
      <c r="C13452" s="89" t="s">
        <v>47</v>
      </c>
      <c r="D13452" s="90">
        <v>44863</v>
      </c>
      <c r="AC13452" s="89">
        <v>2030.8310859999999</v>
      </c>
      <c r="AI13452" s="89">
        <v>2963.476361</v>
      </c>
    </row>
    <row r="13453" spans="1:35" s="89" customFormat="1" x14ac:dyDescent="0.45">
      <c r="A13453" s="89" t="s">
        <v>176</v>
      </c>
      <c r="B13453" s="89" t="s">
        <v>177</v>
      </c>
      <c r="C13453" s="89" t="s">
        <v>47</v>
      </c>
      <c r="D13453" s="90">
        <v>44864</v>
      </c>
      <c r="AC13453" s="89">
        <v>2030.8310859999999</v>
      </c>
      <c r="AI13453" s="89">
        <v>2963.476361</v>
      </c>
    </row>
    <row r="13454" spans="1:35" s="89" customFormat="1" x14ac:dyDescent="0.45">
      <c r="A13454" s="89" t="s">
        <v>176</v>
      </c>
      <c r="B13454" s="89" t="s">
        <v>177</v>
      </c>
      <c r="C13454" s="89" t="s">
        <v>47</v>
      </c>
      <c r="D13454" s="90">
        <v>44865</v>
      </c>
      <c r="AC13454" s="89">
        <v>2030.8310859999999</v>
      </c>
      <c r="AI13454" s="89">
        <v>2963.476361</v>
      </c>
    </row>
    <row r="13455" spans="1:35" s="89" customFormat="1" x14ac:dyDescent="0.45">
      <c r="A13455" s="89" t="s">
        <v>176</v>
      </c>
      <c r="B13455" s="89" t="s">
        <v>177</v>
      </c>
      <c r="C13455" s="89" t="s">
        <v>47</v>
      </c>
      <c r="D13455" s="90">
        <v>44866</v>
      </c>
      <c r="AC13455" s="89">
        <v>2030.8310859999999</v>
      </c>
      <c r="AI13455" s="89">
        <v>2963.476361</v>
      </c>
    </row>
    <row r="13456" spans="1:35" s="89" customFormat="1" x14ac:dyDescent="0.45">
      <c r="A13456" s="89" t="s">
        <v>176</v>
      </c>
      <c r="B13456" s="89" t="s">
        <v>177</v>
      </c>
      <c r="C13456" s="89" t="s">
        <v>47</v>
      </c>
      <c r="D13456" s="90">
        <v>44867</v>
      </c>
      <c r="AC13456" s="89">
        <v>2030.8310859999999</v>
      </c>
      <c r="AI13456" s="89">
        <v>2963.476361</v>
      </c>
    </row>
    <row r="13457" spans="1:35" s="89" customFormat="1" x14ac:dyDescent="0.45">
      <c r="A13457" s="89" t="s">
        <v>176</v>
      </c>
      <c r="B13457" s="89" t="s">
        <v>177</v>
      </c>
      <c r="C13457" s="89" t="s">
        <v>47</v>
      </c>
      <c r="D13457" s="90">
        <v>44868</v>
      </c>
      <c r="AC13457" s="89">
        <v>2030.8310859999999</v>
      </c>
      <c r="AI13457" s="89">
        <v>2963.476361</v>
      </c>
    </row>
    <row r="13458" spans="1:35" s="89" customFormat="1" x14ac:dyDescent="0.45">
      <c r="A13458" s="89" t="s">
        <v>176</v>
      </c>
      <c r="B13458" s="89" t="s">
        <v>177</v>
      </c>
      <c r="C13458" s="89" t="s">
        <v>47</v>
      </c>
      <c r="D13458" s="90">
        <v>44869</v>
      </c>
      <c r="AC13458" s="89">
        <v>2030.8310859999999</v>
      </c>
      <c r="AI13458" s="89">
        <v>2963.476361</v>
      </c>
    </row>
    <row r="13459" spans="1:35" s="89" customFormat="1" x14ac:dyDescent="0.45">
      <c r="A13459" s="89" t="s">
        <v>176</v>
      </c>
      <c r="B13459" s="89" t="s">
        <v>177</v>
      </c>
      <c r="C13459" s="89" t="s">
        <v>47</v>
      </c>
      <c r="D13459" s="90">
        <v>44870</v>
      </c>
      <c r="AC13459" s="89">
        <v>2030.8310859999999</v>
      </c>
      <c r="AI13459" s="89">
        <v>2963.476361</v>
      </c>
    </row>
    <row r="13460" spans="1:35" s="89" customFormat="1" x14ac:dyDescent="0.45">
      <c r="A13460" s="89" t="s">
        <v>176</v>
      </c>
      <c r="B13460" s="89" t="s">
        <v>177</v>
      </c>
      <c r="C13460" s="89" t="s">
        <v>47</v>
      </c>
      <c r="D13460" s="90">
        <v>44871</v>
      </c>
      <c r="AC13460" s="89">
        <v>2030.8310859999999</v>
      </c>
      <c r="AI13460" s="89">
        <v>2963.476361</v>
      </c>
    </row>
    <row r="13461" spans="1:35" s="89" customFormat="1" x14ac:dyDescent="0.45">
      <c r="A13461" s="89" t="s">
        <v>176</v>
      </c>
      <c r="B13461" s="89" t="s">
        <v>177</v>
      </c>
      <c r="C13461" s="89" t="s">
        <v>47</v>
      </c>
      <c r="D13461" s="90">
        <v>44872</v>
      </c>
      <c r="AC13461" s="89">
        <v>2030.8310859999999</v>
      </c>
      <c r="AI13461" s="89">
        <v>2963.476361</v>
      </c>
    </row>
    <row r="13462" spans="1:35" s="89" customFormat="1" x14ac:dyDescent="0.45">
      <c r="A13462" s="89" t="s">
        <v>176</v>
      </c>
      <c r="B13462" s="89" t="s">
        <v>177</v>
      </c>
      <c r="C13462" s="89" t="s">
        <v>47</v>
      </c>
      <c r="D13462" s="90">
        <v>44873</v>
      </c>
      <c r="AC13462" s="89">
        <v>2030.8310859999999</v>
      </c>
      <c r="AI13462" s="89">
        <v>2963.476361</v>
      </c>
    </row>
    <row r="13463" spans="1:35" s="89" customFormat="1" x14ac:dyDescent="0.45">
      <c r="A13463" s="89" t="s">
        <v>176</v>
      </c>
      <c r="B13463" s="89" t="s">
        <v>177</v>
      </c>
      <c r="C13463" s="89" t="s">
        <v>47</v>
      </c>
      <c r="D13463" s="90">
        <v>44874</v>
      </c>
      <c r="AC13463" s="89">
        <v>2030.8310859999999</v>
      </c>
      <c r="AI13463" s="89">
        <v>2963.476361</v>
      </c>
    </row>
    <row r="13464" spans="1:35" s="89" customFormat="1" x14ac:dyDescent="0.45">
      <c r="A13464" s="89" t="s">
        <v>176</v>
      </c>
      <c r="B13464" s="89" t="s">
        <v>177</v>
      </c>
      <c r="C13464" s="89" t="s">
        <v>47</v>
      </c>
      <c r="D13464" s="90">
        <v>44875</v>
      </c>
      <c r="AC13464" s="89">
        <v>2030.8310859999999</v>
      </c>
      <c r="AI13464" s="89">
        <v>2963.476361</v>
      </c>
    </row>
    <row r="13465" spans="1:35" s="89" customFormat="1" x14ac:dyDescent="0.45">
      <c r="A13465" s="89" t="s">
        <v>176</v>
      </c>
      <c r="B13465" s="89" t="s">
        <v>177</v>
      </c>
      <c r="C13465" s="89" t="s">
        <v>47</v>
      </c>
      <c r="D13465" s="90">
        <v>44876</v>
      </c>
      <c r="AC13465" s="89">
        <v>2030.8310859999999</v>
      </c>
      <c r="AI13465" s="89">
        <v>2963.476361</v>
      </c>
    </row>
    <row r="13466" spans="1:35" s="89" customFormat="1" x14ac:dyDescent="0.45">
      <c r="A13466" s="89" t="s">
        <v>176</v>
      </c>
      <c r="B13466" s="89" t="s">
        <v>177</v>
      </c>
      <c r="C13466" s="89" t="s">
        <v>47</v>
      </c>
      <c r="D13466" s="90">
        <v>44877</v>
      </c>
      <c r="AC13466" s="89">
        <v>2030.8310859999999</v>
      </c>
      <c r="AI13466" s="89">
        <v>2963.476361</v>
      </c>
    </row>
    <row r="13467" spans="1:35" s="89" customFormat="1" x14ac:dyDescent="0.45">
      <c r="A13467" s="89" t="s">
        <v>176</v>
      </c>
      <c r="B13467" s="89" t="s">
        <v>177</v>
      </c>
      <c r="C13467" s="89" t="s">
        <v>47</v>
      </c>
      <c r="D13467" s="90">
        <v>44878</v>
      </c>
      <c r="AC13467" s="89">
        <v>2030.8310859999999</v>
      </c>
      <c r="AI13467" s="89">
        <v>2963.476361</v>
      </c>
    </row>
    <row r="13468" spans="1:35" s="89" customFormat="1" x14ac:dyDescent="0.45">
      <c r="A13468" s="89" t="s">
        <v>176</v>
      </c>
      <c r="B13468" s="89" t="s">
        <v>177</v>
      </c>
      <c r="C13468" s="89" t="s">
        <v>47</v>
      </c>
      <c r="D13468" s="90">
        <v>44879</v>
      </c>
      <c r="AC13468" s="89">
        <v>2030.8310859999999</v>
      </c>
      <c r="AI13468" s="89">
        <v>2963.476361</v>
      </c>
    </row>
    <row r="13469" spans="1:35" s="89" customFormat="1" x14ac:dyDescent="0.45">
      <c r="A13469" s="89" t="s">
        <v>176</v>
      </c>
      <c r="B13469" s="89" t="s">
        <v>177</v>
      </c>
      <c r="C13469" s="89" t="s">
        <v>47</v>
      </c>
      <c r="D13469" s="90">
        <v>44880</v>
      </c>
      <c r="AC13469" s="89">
        <v>2030.8310859999999</v>
      </c>
      <c r="AI13469" s="89">
        <v>2963.476361</v>
      </c>
    </row>
    <row r="13470" spans="1:35" s="89" customFormat="1" x14ac:dyDescent="0.45">
      <c r="A13470" s="89" t="s">
        <v>176</v>
      </c>
      <c r="B13470" s="89" t="s">
        <v>177</v>
      </c>
      <c r="C13470" s="89" t="s">
        <v>47</v>
      </c>
      <c r="D13470" s="90">
        <v>44881</v>
      </c>
      <c r="AC13470" s="89">
        <v>2030.8310859999999</v>
      </c>
      <c r="AI13470" s="89">
        <v>2963.476361</v>
      </c>
    </row>
    <row r="13471" spans="1:35" s="89" customFormat="1" x14ac:dyDescent="0.45">
      <c r="A13471" s="89" t="s">
        <v>176</v>
      </c>
      <c r="B13471" s="89" t="s">
        <v>177</v>
      </c>
      <c r="C13471" s="89" t="s">
        <v>47</v>
      </c>
      <c r="D13471" s="90">
        <v>44882</v>
      </c>
      <c r="AC13471" s="89">
        <v>2030.8310859999999</v>
      </c>
      <c r="AI13471" s="89">
        <v>2963.476361</v>
      </c>
    </row>
    <row r="13472" spans="1:35" s="89" customFormat="1" x14ac:dyDescent="0.45">
      <c r="A13472" s="89" t="s">
        <v>176</v>
      </c>
      <c r="B13472" s="89" t="s">
        <v>177</v>
      </c>
      <c r="C13472" s="89" t="s">
        <v>47</v>
      </c>
      <c r="D13472" s="90">
        <v>44883</v>
      </c>
      <c r="AC13472" s="89">
        <v>2030.8310859999999</v>
      </c>
      <c r="AI13472" s="89">
        <v>2963.476361</v>
      </c>
    </row>
    <row r="13473" spans="1:35" s="89" customFormat="1" x14ac:dyDescent="0.45">
      <c r="A13473" s="89" t="s">
        <v>176</v>
      </c>
      <c r="B13473" s="89" t="s">
        <v>177</v>
      </c>
      <c r="C13473" s="89" t="s">
        <v>47</v>
      </c>
      <c r="D13473" s="90">
        <v>44884</v>
      </c>
      <c r="AC13473" s="89">
        <v>2030.8310859999999</v>
      </c>
      <c r="AI13473" s="89">
        <v>2963.476361</v>
      </c>
    </row>
    <row r="13474" spans="1:35" s="89" customFormat="1" x14ac:dyDescent="0.45">
      <c r="A13474" s="89" t="s">
        <v>176</v>
      </c>
      <c r="B13474" s="89" t="s">
        <v>177</v>
      </c>
      <c r="C13474" s="89" t="s">
        <v>47</v>
      </c>
      <c r="D13474" s="90">
        <v>44885</v>
      </c>
      <c r="AC13474" s="89">
        <v>2030.8310859999999</v>
      </c>
      <c r="AI13474" s="89">
        <v>2963.476361</v>
      </c>
    </row>
    <row r="13475" spans="1:35" s="89" customFormat="1" x14ac:dyDescent="0.45">
      <c r="A13475" s="89" t="s">
        <v>176</v>
      </c>
      <c r="B13475" s="89" t="s">
        <v>177</v>
      </c>
      <c r="C13475" s="89" t="s">
        <v>47</v>
      </c>
      <c r="D13475" s="90">
        <v>44886</v>
      </c>
      <c r="AC13475" s="89">
        <v>2030.8310859999999</v>
      </c>
      <c r="AI13475" s="89">
        <v>2963.476361</v>
      </c>
    </row>
    <row r="13476" spans="1:35" s="89" customFormat="1" x14ac:dyDescent="0.45">
      <c r="A13476" s="89" t="s">
        <v>176</v>
      </c>
      <c r="B13476" s="89" t="s">
        <v>177</v>
      </c>
      <c r="C13476" s="89" t="s">
        <v>47</v>
      </c>
      <c r="D13476" s="90">
        <v>44887</v>
      </c>
      <c r="AC13476" s="89">
        <v>2030.8310859999999</v>
      </c>
      <c r="AI13476" s="89">
        <v>2963.476361</v>
      </c>
    </row>
    <row r="13477" spans="1:35" s="89" customFormat="1" x14ac:dyDescent="0.45">
      <c r="A13477" s="89" t="s">
        <v>176</v>
      </c>
      <c r="B13477" s="89" t="s">
        <v>177</v>
      </c>
      <c r="C13477" s="89" t="s">
        <v>47</v>
      </c>
      <c r="D13477" s="90">
        <v>44888</v>
      </c>
      <c r="AC13477" s="89">
        <v>2030.8310859999999</v>
      </c>
      <c r="AI13477" s="89">
        <v>2963.476361</v>
      </c>
    </row>
    <row r="13478" spans="1:35" s="89" customFormat="1" x14ac:dyDescent="0.45">
      <c r="A13478" s="89" t="s">
        <v>176</v>
      </c>
      <c r="B13478" s="89" t="s">
        <v>177</v>
      </c>
      <c r="C13478" s="89" t="s">
        <v>47</v>
      </c>
      <c r="D13478" s="90">
        <v>44889</v>
      </c>
      <c r="AC13478" s="89">
        <v>2030.8310859999999</v>
      </c>
      <c r="AI13478" s="89">
        <v>2963.476361</v>
      </c>
    </row>
    <row r="13479" spans="1:35" s="89" customFormat="1" x14ac:dyDescent="0.45">
      <c r="A13479" s="89" t="s">
        <v>176</v>
      </c>
      <c r="B13479" s="89" t="s">
        <v>177</v>
      </c>
      <c r="C13479" s="89" t="s">
        <v>47</v>
      </c>
      <c r="D13479" s="90">
        <v>44890</v>
      </c>
      <c r="AC13479" s="89">
        <v>2030.8310859999999</v>
      </c>
      <c r="AI13479" s="89">
        <v>2963.476361</v>
      </c>
    </row>
    <row r="13480" spans="1:35" s="89" customFormat="1" x14ac:dyDescent="0.45">
      <c r="A13480" s="89" t="s">
        <v>176</v>
      </c>
      <c r="B13480" s="89" t="s">
        <v>177</v>
      </c>
      <c r="C13480" s="89" t="s">
        <v>47</v>
      </c>
      <c r="D13480" s="90">
        <v>44891</v>
      </c>
      <c r="AC13480" s="89">
        <v>2030.8310859999999</v>
      </c>
      <c r="AI13480" s="89">
        <v>2963.476361</v>
      </c>
    </row>
    <row r="13481" spans="1:35" s="89" customFormat="1" x14ac:dyDescent="0.45">
      <c r="A13481" s="89" t="s">
        <v>176</v>
      </c>
      <c r="B13481" s="89" t="s">
        <v>177</v>
      </c>
      <c r="C13481" s="89" t="s">
        <v>47</v>
      </c>
      <c r="D13481" s="90">
        <v>44892</v>
      </c>
      <c r="AC13481" s="89">
        <v>2030.8310859999999</v>
      </c>
      <c r="AI13481" s="89">
        <v>2963.476361</v>
      </c>
    </row>
    <row r="13482" spans="1:35" s="89" customFormat="1" x14ac:dyDescent="0.45">
      <c r="A13482" s="89" t="s">
        <v>176</v>
      </c>
      <c r="B13482" s="89" t="s">
        <v>177</v>
      </c>
      <c r="C13482" s="89" t="s">
        <v>47</v>
      </c>
      <c r="D13482" s="90">
        <v>44893</v>
      </c>
      <c r="AC13482" s="89">
        <v>2030.8310859999999</v>
      </c>
      <c r="AI13482" s="89">
        <v>2963.476361</v>
      </c>
    </row>
    <row r="13483" spans="1:35" s="89" customFormat="1" x14ac:dyDescent="0.45">
      <c r="A13483" s="89" t="s">
        <v>176</v>
      </c>
      <c r="B13483" s="89" t="s">
        <v>177</v>
      </c>
      <c r="C13483" s="89" t="s">
        <v>47</v>
      </c>
      <c r="D13483" s="90">
        <v>44894</v>
      </c>
      <c r="AC13483" s="89">
        <v>2030.8310859999999</v>
      </c>
      <c r="AI13483" s="89">
        <v>2963.476361</v>
      </c>
    </row>
    <row r="13484" spans="1:35" s="89" customFormat="1" x14ac:dyDescent="0.45">
      <c r="A13484" s="89" t="s">
        <v>176</v>
      </c>
      <c r="B13484" s="89" t="s">
        <v>177</v>
      </c>
      <c r="C13484" s="89" t="s">
        <v>47</v>
      </c>
      <c r="D13484" s="90">
        <v>44895</v>
      </c>
      <c r="AC13484" s="89">
        <v>2030.8310859999999</v>
      </c>
      <c r="AI13484" s="89">
        <v>2963.476361</v>
      </c>
    </row>
    <row r="13485" spans="1:35" s="89" customFormat="1" x14ac:dyDescent="0.45">
      <c r="A13485" s="89" t="s">
        <v>176</v>
      </c>
      <c r="B13485" s="89" t="s">
        <v>177</v>
      </c>
      <c r="C13485" s="89" t="s">
        <v>47</v>
      </c>
      <c r="D13485" s="90">
        <v>44896</v>
      </c>
      <c r="AC13485" s="89">
        <v>2030.8310859999999</v>
      </c>
      <c r="AI13485" s="89">
        <v>2963.476361</v>
      </c>
    </row>
    <row r="13486" spans="1:35" s="89" customFormat="1" x14ac:dyDescent="0.45">
      <c r="A13486" s="89" t="s">
        <v>176</v>
      </c>
      <c r="B13486" s="89" t="s">
        <v>177</v>
      </c>
      <c r="C13486" s="89" t="s">
        <v>47</v>
      </c>
      <c r="D13486" s="90">
        <v>44897</v>
      </c>
      <c r="AC13486" s="89">
        <v>2030.8310859999999</v>
      </c>
      <c r="AI13486" s="89">
        <v>2963.476361</v>
      </c>
    </row>
    <row r="13487" spans="1:35" s="89" customFormat="1" x14ac:dyDescent="0.45">
      <c r="A13487" s="89" t="s">
        <v>176</v>
      </c>
      <c r="B13487" s="89" t="s">
        <v>177</v>
      </c>
      <c r="C13487" s="89" t="s">
        <v>47</v>
      </c>
      <c r="D13487" s="90">
        <v>44898</v>
      </c>
      <c r="AC13487" s="89">
        <v>2030.8310859999999</v>
      </c>
      <c r="AI13487" s="89">
        <v>2963.476361</v>
      </c>
    </row>
    <row r="13488" spans="1:35" s="89" customFormat="1" x14ac:dyDescent="0.45">
      <c r="A13488" s="89" t="s">
        <v>176</v>
      </c>
      <c r="B13488" s="89" t="s">
        <v>177</v>
      </c>
      <c r="C13488" s="89" t="s">
        <v>47</v>
      </c>
      <c r="D13488" s="90">
        <v>44899</v>
      </c>
      <c r="AC13488" s="89">
        <v>2030.8310859999999</v>
      </c>
      <c r="AI13488" s="89">
        <v>2963.476361</v>
      </c>
    </row>
    <row r="13489" spans="1:35" s="89" customFormat="1" x14ac:dyDescent="0.45">
      <c r="A13489" s="89" t="s">
        <v>176</v>
      </c>
      <c r="B13489" s="89" t="s">
        <v>177</v>
      </c>
      <c r="C13489" s="89" t="s">
        <v>47</v>
      </c>
      <c r="D13489" s="90">
        <v>44900</v>
      </c>
      <c r="AC13489" s="89">
        <v>2030.8310859999999</v>
      </c>
      <c r="AI13489" s="89">
        <v>2963.476361</v>
      </c>
    </row>
    <row r="13490" spans="1:35" s="89" customFormat="1" x14ac:dyDescent="0.45">
      <c r="A13490" s="89" t="s">
        <v>176</v>
      </c>
      <c r="B13490" s="89" t="s">
        <v>177</v>
      </c>
      <c r="C13490" s="89" t="s">
        <v>47</v>
      </c>
      <c r="D13490" s="90">
        <v>44901</v>
      </c>
      <c r="AC13490" s="89">
        <v>2030.8310859999999</v>
      </c>
      <c r="AI13490" s="89">
        <v>2963.476361</v>
      </c>
    </row>
    <row r="13491" spans="1:35" s="89" customFormat="1" x14ac:dyDescent="0.45">
      <c r="A13491" s="89" t="s">
        <v>176</v>
      </c>
      <c r="B13491" s="89" t="s">
        <v>177</v>
      </c>
      <c r="C13491" s="89" t="s">
        <v>47</v>
      </c>
      <c r="D13491" s="90">
        <v>44902</v>
      </c>
      <c r="AC13491" s="89">
        <v>2030.8310859999999</v>
      </c>
      <c r="AI13491" s="89">
        <v>2963.476361</v>
      </c>
    </row>
    <row r="13492" spans="1:35" s="89" customFormat="1" x14ac:dyDescent="0.45">
      <c r="A13492" s="89" t="s">
        <v>176</v>
      </c>
      <c r="B13492" s="89" t="s">
        <v>177</v>
      </c>
      <c r="C13492" s="89" t="s">
        <v>47</v>
      </c>
      <c r="D13492" s="90">
        <v>44903</v>
      </c>
      <c r="AC13492" s="89">
        <v>2030.8310859999999</v>
      </c>
      <c r="AI13492" s="89">
        <v>2963.476361</v>
      </c>
    </row>
    <row r="13493" spans="1:35" s="89" customFormat="1" x14ac:dyDescent="0.45">
      <c r="A13493" s="89" t="s">
        <v>176</v>
      </c>
      <c r="B13493" s="89" t="s">
        <v>177</v>
      </c>
      <c r="C13493" s="89" t="s">
        <v>47</v>
      </c>
      <c r="D13493" s="90">
        <v>44904</v>
      </c>
      <c r="AC13493" s="89">
        <v>2030.8310859999999</v>
      </c>
      <c r="AI13493" s="89">
        <v>2963.476361</v>
      </c>
    </row>
    <row r="13494" spans="1:35" s="89" customFormat="1" x14ac:dyDescent="0.45">
      <c r="A13494" s="89" t="s">
        <v>176</v>
      </c>
      <c r="B13494" s="89" t="s">
        <v>177</v>
      </c>
      <c r="C13494" s="89" t="s">
        <v>47</v>
      </c>
      <c r="D13494" s="90">
        <v>44905</v>
      </c>
      <c r="AC13494" s="89">
        <v>2030.8310859999999</v>
      </c>
      <c r="AI13494" s="89">
        <v>2963.476361</v>
      </c>
    </row>
    <row r="13495" spans="1:35" s="89" customFormat="1" x14ac:dyDescent="0.45">
      <c r="A13495" s="89" t="s">
        <v>176</v>
      </c>
      <c r="B13495" s="89" t="s">
        <v>177</v>
      </c>
      <c r="C13495" s="89" t="s">
        <v>47</v>
      </c>
      <c r="D13495" s="90">
        <v>44906</v>
      </c>
      <c r="AC13495" s="89">
        <v>2030.8310859999999</v>
      </c>
      <c r="AI13495" s="89">
        <v>2963.476361</v>
      </c>
    </row>
    <row r="13496" spans="1:35" s="89" customFormat="1" x14ac:dyDescent="0.45">
      <c r="A13496" s="89" t="s">
        <v>176</v>
      </c>
      <c r="B13496" s="89" t="s">
        <v>177</v>
      </c>
      <c r="C13496" s="89" t="s">
        <v>47</v>
      </c>
      <c r="D13496" s="90">
        <v>44907</v>
      </c>
      <c r="AC13496" s="89">
        <v>2030.8310859999999</v>
      </c>
      <c r="AI13496" s="89">
        <v>2963.476361</v>
      </c>
    </row>
    <row r="13497" spans="1:35" s="89" customFormat="1" x14ac:dyDescent="0.45">
      <c r="A13497" s="89" t="s">
        <v>176</v>
      </c>
      <c r="B13497" s="89" t="s">
        <v>177</v>
      </c>
      <c r="C13497" s="89" t="s">
        <v>47</v>
      </c>
      <c r="D13497" s="90">
        <v>44908</v>
      </c>
      <c r="AC13497" s="89">
        <v>2030.8310859999999</v>
      </c>
      <c r="AI13497" s="89">
        <v>2963.476361</v>
      </c>
    </row>
    <row r="13498" spans="1:35" s="89" customFormat="1" x14ac:dyDescent="0.45">
      <c r="A13498" s="89" t="s">
        <v>176</v>
      </c>
      <c r="B13498" s="89" t="s">
        <v>177</v>
      </c>
      <c r="C13498" s="89" t="s">
        <v>47</v>
      </c>
      <c r="D13498" s="90">
        <v>44909</v>
      </c>
      <c r="AC13498" s="89">
        <v>2030.8310859999999</v>
      </c>
      <c r="AI13498" s="89">
        <v>2963.476361</v>
      </c>
    </row>
    <row r="13499" spans="1:35" s="89" customFormat="1" x14ac:dyDescent="0.45">
      <c r="A13499" s="89" t="s">
        <v>176</v>
      </c>
      <c r="B13499" s="89" t="s">
        <v>177</v>
      </c>
      <c r="C13499" s="89" t="s">
        <v>47</v>
      </c>
      <c r="D13499" s="90">
        <v>44910</v>
      </c>
      <c r="AC13499" s="89">
        <v>2030.8310859999999</v>
      </c>
      <c r="AI13499" s="89">
        <v>2963.476361</v>
      </c>
    </row>
    <row r="13500" spans="1:35" s="89" customFormat="1" x14ac:dyDescent="0.45">
      <c r="A13500" s="89" t="s">
        <v>176</v>
      </c>
      <c r="B13500" s="89" t="s">
        <v>177</v>
      </c>
      <c r="C13500" s="89" t="s">
        <v>47</v>
      </c>
      <c r="D13500" s="90">
        <v>44911</v>
      </c>
      <c r="AC13500" s="89">
        <v>2030.8310859999999</v>
      </c>
      <c r="AI13500" s="89">
        <v>2963.476361</v>
      </c>
    </row>
    <row r="13501" spans="1:35" s="89" customFormat="1" x14ac:dyDescent="0.45">
      <c r="A13501" s="89" t="s">
        <v>176</v>
      </c>
      <c r="B13501" s="89" t="s">
        <v>177</v>
      </c>
      <c r="C13501" s="89" t="s">
        <v>47</v>
      </c>
      <c r="D13501" s="90">
        <v>44912</v>
      </c>
      <c r="AC13501" s="89">
        <v>2030.8310859999999</v>
      </c>
      <c r="AI13501" s="89">
        <v>2963.476361</v>
      </c>
    </row>
    <row r="13502" spans="1:35" s="89" customFormat="1" x14ac:dyDescent="0.45">
      <c r="A13502" s="89" t="s">
        <v>176</v>
      </c>
      <c r="B13502" s="89" t="s">
        <v>177</v>
      </c>
      <c r="C13502" s="89" t="s">
        <v>47</v>
      </c>
      <c r="D13502" s="90">
        <v>44913</v>
      </c>
      <c r="AC13502" s="89">
        <v>2030.8310859999999</v>
      </c>
      <c r="AI13502" s="89">
        <v>2963.476361</v>
      </c>
    </row>
    <row r="13503" spans="1:35" s="89" customFormat="1" x14ac:dyDescent="0.45">
      <c r="A13503" s="89" t="s">
        <v>176</v>
      </c>
      <c r="B13503" s="89" t="s">
        <v>177</v>
      </c>
      <c r="C13503" s="89" t="s">
        <v>47</v>
      </c>
      <c r="D13503" s="90">
        <v>44914</v>
      </c>
      <c r="AC13503" s="89">
        <v>2030.8310859999999</v>
      </c>
      <c r="AI13503" s="89">
        <v>2963.476361</v>
      </c>
    </row>
    <row r="13504" spans="1:35" s="89" customFormat="1" x14ac:dyDescent="0.45">
      <c r="A13504" s="89" t="s">
        <v>176</v>
      </c>
      <c r="B13504" s="89" t="s">
        <v>177</v>
      </c>
      <c r="C13504" s="89" t="s">
        <v>47</v>
      </c>
      <c r="D13504" s="90">
        <v>44915</v>
      </c>
      <c r="AC13504" s="89">
        <v>2030.8310859999999</v>
      </c>
      <c r="AI13504" s="89">
        <v>2963.476361</v>
      </c>
    </row>
    <row r="13505" spans="1:35" s="89" customFormat="1" x14ac:dyDescent="0.45">
      <c r="A13505" s="89" t="s">
        <v>176</v>
      </c>
      <c r="B13505" s="89" t="s">
        <v>177</v>
      </c>
      <c r="C13505" s="89" t="s">
        <v>47</v>
      </c>
      <c r="D13505" s="90">
        <v>44916</v>
      </c>
      <c r="AC13505" s="89">
        <v>2030.8310859999999</v>
      </c>
      <c r="AI13505" s="89">
        <v>2963.476361</v>
      </c>
    </row>
    <row r="13506" spans="1:35" s="89" customFormat="1" x14ac:dyDescent="0.45">
      <c r="A13506" s="89" t="s">
        <v>176</v>
      </c>
      <c r="B13506" s="89" t="s">
        <v>177</v>
      </c>
      <c r="C13506" s="89" t="s">
        <v>47</v>
      </c>
      <c r="D13506" s="90">
        <v>44917</v>
      </c>
      <c r="AC13506" s="89">
        <v>2030.8310859999999</v>
      </c>
      <c r="AI13506" s="89">
        <v>2963.476361</v>
      </c>
    </row>
    <row r="13507" spans="1:35" s="89" customFormat="1" x14ac:dyDescent="0.45">
      <c r="A13507" s="89" t="s">
        <v>176</v>
      </c>
      <c r="B13507" s="89" t="s">
        <v>177</v>
      </c>
      <c r="C13507" s="89" t="s">
        <v>47</v>
      </c>
      <c r="D13507" s="90">
        <v>44918</v>
      </c>
      <c r="AC13507" s="89">
        <v>2030.8310859999999</v>
      </c>
      <c r="AI13507" s="89">
        <v>2963.476361</v>
      </c>
    </row>
    <row r="13508" spans="1:35" s="89" customFormat="1" x14ac:dyDescent="0.45">
      <c r="A13508" s="89" t="s">
        <v>176</v>
      </c>
      <c r="B13508" s="89" t="s">
        <v>177</v>
      </c>
      <c r="C13508" s="89" t="s">
        <v>47</v>
      </c>
      <c r="D13508" s="90">
        <v>44919</v>
      </c>
      <c r="AC13508" s="89">
        <v>2030.8310859999999</v>
      </c>
      <c r="AI13508" s="89">
        <v>2963.476361</v>
      </c>
    </row>
    <row r="13509" spans="1:35" s="89" customFormat="1" x14ac:dyDescent="0.45">
      <c r="A13509" s="89" t="s">
        <v>176</v>
      </c>
      <c r="B13509" s="89" t="s">
        <v>177</v>
      </c>
      <c r="C13509" s="89" t="s">
        <v>47</v>
      </c>
      <c r="D13509" s="90">
        <v>44920</v>
      </c>
      <c r="AC13509" s="89">
        <v>2030.8310859999999</v>
      </c>
      <c r="AI13509" s="89">
        <v>2963.476361</v>
      </c>
    </row>
    <row r="13510" spans="1:35" s="89" customFormat="1" x14ac:dyDescent="0.45">
      <c r="A13510" s="89" t="s">
        <v>176</v>
      </c>
      <c r="B13510" s="89" t="s">
        <v>177</v>
      </c>
      <c r="C13510" s="89" t="s">
        <v>47</v>
      </c>
      <c r="D13510" s="90">
        <v>44921</v>
      </c>
      <c r="AC13510" s="89">
        <v>2030.8310859999999</v>
      </c>
      <c r="AI13510" s="89">
        <v>2963.476361</v>
      </c>
    </row>
    <row r="13511" spans="1:35" s="89" customFormat="1" x14ac:dyDescent="0.45">
      <c r="A13511" s="89" t="s">
        <v>176</v>
      </c>
      <c r="B13511" s="89" t="s">
        <v>177</v>
      </c>
      <c r="C13511" s="89" t="s">
        <v>47</v>
      </c>
      <c r="D13511" s="90">
        <v>44922</v>
      </c>
      <c r="AC13511" s="89">
        <v>2030.8310859999999</v>
      </c>
      <c r="AI13511" s="89">
        <v>2963.476361</v>
      </c>
    </row>
    <row r="13512" spans="1:35" s="89" customFormat="1" x14ac:dyDescent="0.45">
      <c r="A13512" s="89" t="s">
        <v>176</v>
      </c>
      <c r="B13512" s="89" t="s">
        <v>177</v>
      </c>
      <c r="C13512" s="89" t="s">
        <v>47</v>
      </c>
      <c r="D13512" s="90">
        <v>44923</v>
      </c>
      <c r="AC13512" s="89">
        <v>2030.8310859999999</v>
      </c>
      <c r="AI13512" s="89">
        <v>2963.476361</v>
      </c>
    </row>
    <row r="13513" spans="1:35" s="89" customFormat="1" x14ac:dyDescent="0.45">
      <c r="A13513" s="89" t="s">
        <v>176</v>
      </c>
      <c r="B13513" s="89" t="s">
        <v>177</v>
      </c>
      <c r="C13513" s="89" t="s">
        <v>47</v>
      </c>
      <c r="D13513" s="90">
        <v>44924</v>
      </c>
      <c r="AC13513" s="89">
        <v>2030.8310859999999</v>
      </c>
      <c r="AI13513" s="89">
        <v>2963.476361</v>
      </c>
    </row>
    <row r="13514" spans="1:35" s="89" customFormat="1" x14ac:dyDescent="0.45">
      <c r="A13514" s="89" t="s">
        <v>176</v>
      </c>
      <c r="B13514" s="89" t="s">
        <v>177</v>
      </c>
      <c r="C13514" s="89" t="s">
        <v>47</v>
      </c>
      <c r="D13514" s="90">
        <v>44925</v>
      </c>
      <c r="AC13514" s="89">
        <v>2030.8310859999999</v>
      </c>
      <c r="AI13514" s="89">
        <v>2963.476361</v>
      </c>
    </row>
    <row r="13515" spans="1:35" s="89" customFormat="1" x14ac:dyDescent="0.45">
      <c r="A13515" s="89" t="s">
        <v>176</v>
      </c>
      <c r="B13515" s="89" t="s">
        <v>177</v>
      </c>
      <c r="C13515" s="89" t="s">
        <v>47</v>
      </c>
      <c r="D13515" s="90">
        <v>44926</v>
      </c>
      <c r="AI13515" s="89">
        <v>2963.476361</v>
      </c>
    </row>
    <row r="13516" spans="1:35" s="89" customFormat="1" x14ac:dyDescent="0.45">
      <c r="A13516" s="89" t="s">
        <v>178</v>
      </c>
      <c r="B13516" s="89" t="s">
        <v>175</v>
      </c>
      <c r="C13516" s="89" t="s">
        <v>47</v>
      </c>
      <c r="D13516" s="90">
        <v>44562</v>
      </c>
      <c r="AC13516" s="89">
        <v>2839.0416110000001</v>
      </c>
      <c r="AI13516" s="89">
        <v>3900.2088549999999</v>
      </c>
    </row>
    <row r="13517" spans="1:35" s="89" customFormat="1" x14ac:dyDescent="0.45">
      <c r="A13517" s="89" t="s">
        <v>178</v>
      </c>
      <c r="B13517" s="89" t="s">
        <v>175</v>
      </c>
      <c r="C13517" s="89" t="s">
        <v>47</v>
      </c>
      <c r="D13517" s="90">
        <v>44563</v>
      </c>
      <c r="AC13517" s="89">
        <v>2839.0416110000001</v>
      </c>
      <c r="AI13517" s="89">
        <v>3900.2088549999999</v>
      </c>
    </row>
    <row r="13518" spans="1:35" s="89" customFormat="1" x14ac:dyDescent="0.45">
      <c r="A13518" s="89" t="s">
        <v>178</v>
      </c>
      <c r="B13518" s="89" t="s">
        <v>175</v>
      </c>
      <c r="C13518" s="89" t="s">
        <v>47</v>
      </c>
      <c r="D13518" s="90">
        <v>44564</v>
      </c>
      <c r="AC13518" s="89">
        <v>2839.0416110000001</v>
      </c>
      <c r="AI13518" s="89">
        <v>3900.2088549999999</v>
      </c>
    </row>
    <row r="13519" spans="1:35" s="89" customFormat="1" x14ac:dyDescent="0.45">
      <c r="A13519" s="89" t="s">
        <v>178</v>
      </c>
      <c r="B13519" s="89" t="s">
        <v>175</v>
      </c>
      <c r="C13519" s="89" t="s">
        <v>47</v>
      </c>
      <c r="D13519" s="90">
        <v>44565</v>
      </c>
      <c r="AC13519" s="89">
        <v>2839.0416110000001</v>
      </c>
      <c r="AI13519" s="89">
        <v>3900.2088549999999</v>
      </c>
    </row>
    <row r="13520" spans="1:35" s="89" customFormat="1" x14ac:dyDescent="0.45">
      <c r="A13520" s="89" t="s">
        <v>178</v>
      </c>
      <c r="B13520" s="89" t="s">
        <v>175</v>
      </c>
      <c r="C13520" s="89" t="s">
        <v>47</v>
      </c>
      <c r="D13520" s="90">
        <v>44566</v>
      </c>
      <c r="AC13520" s="89">
        <v>2839.0416110000001</v>
      </c>
      <c r="AI13520" s="89">
        <v>3900.2088549999999</v>
      </c>
    </row>
    <row r="13521" spans="1:35" s="89" customFormat="1" x14ac:dyDescent="0.45">
      <c r="A13521" s="89" t="s">
        <v>178</v>
      </c>
      <c r="B13521" s="89" t="s">
        <v>175</v>
      </c>
      <c r="C13521" s="89" t="s">
        <v>47</v>
      </c>
      <c r="D13521" s="90">
        <v>44567</v>
      </c>
      <c r="AC13521" s="89">
        <v>2839.0416110000001</v>
      </c>
      <c r="AI13521" s="89">
        <v>3900.2088549999999</v>
      </c>
    </row>
    <row r="13522" spans="1:35" s="89" customFormat="1" x14ac:dyDescent="0.45">
      <c r="A13522" s="89" t="s">
        <v>178</v>
      </c>
      <c r="B13522" s="89" t="s">
        <v>175</v>
      </c>
      <c r="C13522" s="89" t="s">
        <v>47</v>
      </c>
      <c r="D13522" s="90">
        <v>44568</v>
      </c>
      <c r="AC13522" s="89">
        <v>2839.0416110000001</v>
      </c>
      <c r="AI13522" s="89">
        <v>3900.2088549999999</v>
      </c>
    </row>
    <row r="13523" spans="1:35" s="89" customFormat="1" x14ac:dyDescent="0.45">
      <c r="A13523" s="89" t="s">
        <v>178</v>
      </c>
      <c r="B13523" s="89" t="s">
        <v>175</v>
      </c>
      <c r="C13523" s="89" t="s">
        <v>47</v>
      </c>
      <c r="D13523" s="90">
        <v>44569</v>
      </c>
      <c r="AC13523" s="89">
        <v>2839.0416110000001</v>
      </c>
      <c r="AI13523" s="89">
        <v>3900.2088549999999</v>
      </c>
    </row>
    <row r="13524" spans="1:35" s="89" customFormat="1" x14ac:dyDescent="0.45">
      <c r="A13524" s="89" t="s">
        <v>178</v>
      </c>
      <c r="B13524" s="89" t="s">
        <v>175</v>
      </c>
      <c r="C13524" s="89" t="s">
        <v>47</v>
      </c>
      <c r="D13524" s="90">
        <v>44570</v>
      </c>
      <c r="AC13524" s="89">
        <v>2839.0416110000001</v>
      </c>
      <c r="AI13524" s="89">
        <v>3900.2088549999999</v>
      </c>
    </row>
    <row r="13525" spans="1:35" s="89" customFormat="1" x14ac:dyDescent="0.45">
      <c r="A13525" s="89" t="s">
        <v>178</v>
      </c>
      <c r="B13525" s="89" t="s">
        <v>175</v>
      </c>
      <c r="C13525" s="89" t="s">
        <v>47</v>
      </c>
      <c r="D13525" s="90">
        <v>44571</v>
      </c>
      <c r="AC13525" s="89">
        <v>2839.0416110000001</v>
      </c>
      <c r="AI13525" s="89">
        <v>3900.2088549999999</v>
      </c>
    </row>
    <row r="13526" spans="1:35" s="89" customFormat="1" x14ac:dyDescent="0.45">
      <c r="A13526" s="89" t="s">
        <v>178</v>
      </c>
      <c r="B13526" s="89" t="s">
        <v>175</v>
      </c>
      <c r="C13526" s="89" t="s">
        <v>47</v>
      </c>
      <c r="D13526" s="90">
        <v>44572</v>
      </c>
      <c r="AC13526" s="89">
        <v>2839.0416110000001</v>
      </c>
      <c r="AI13526" s="89">
        <v>3900.2088549999999</v>
      </c>
    </row>
    <row r="13527" spans="1:35" s="89" customFormat="1" x14ac:dyDescent="0.45">
      <c r="A13527" s="89" t="s">
        <v>178</v>
      </c>
      <c r="B13527" s="89" t="s">
        <v>175</v>
      </c>
      <c r="C13527" s="89" t="s">
        <v>47</v>
      </c>
      <c r="D13527" s="90">
        <v>44573</v>
      </c>
      <c r="AC13527" s="89">
        <v>2839.0416110000001</v>
      </c>
      <c r="AI13527" s="89">
        <v>3900.2088549999999</v>
      </c>
    </row>
    <row r="13528" spans="1:35" s="89" customFormat="1" x14ac:dyDescent="0.45">
      <c r="A13528" s="89" t="s">
        <v>178</v>
      </c>
      <c r="B13528" s="89" t="s">
        <v>175</v>
      </c>
      <c r="C13528" s="89" t="s">
        <v>47</v>
      </c>
      <c r="D13528" s="90">
        <v>44574</v>
      </c>
      <c r="AC13528" s="89">
        <v>2839.0416110000001</v>
      </c>
      <c r="AI13528" s="89">
        <v>3900.2088549999999</v>
      </c>
    </row>
    <row r="13529" spans="1:35" s="89" customFormat="1" x14ac:dyDescent="0.45">
      <c r="A13529" s="89" t="s">
        <v>178</v>
      </c>
      <c r="B13529" s="89" t="s">
        <v>175</v>
      </c>
      <c r="C13529" s="89" t="s">
        <v>47</v>
      </c>
      <c r="D13529" s="90">
        <v>44575</v>
      </c>
      <c r="AC13529" s="89">
        <v>2839.0416110000001</v>
      </c>
      <c r="AI13529" s="89">
        <v>3900.2088549999999</v>
      </c>
    </row>
    <row r="13530" spans="1:35" s="89" customFormat="1" x14ac:dyDescent="0.45">
      <c r="A13530" s="89" t="s">
        <v>178</v>
      </c>
      <c r="B13530" s="89" t="s">
        <v>175</v>
      </c>
      <c r="C13530" s="89" t="s">
        <v>47</v>
      </c>
      <c r="D13530" s="90">
        <v>44576</v>
      </c>
      <c r="AC13530" s="89">
        <v>2839.0416110000001</v>
      </c>
      <c r="AI13530" s="89">
        <v>3900.2088549999999</v>
      </c>
    </row>
    <row r="13531" spans="1:35" s="89" customFormat="1" x14ac:dyDescent="0.45">
      <c r="A13531" s="89" t="s">
        <v>178</v>
      </c>
      <c r="B13531" s="89" t="s">
        <v>175</v>
      </c>
      <c r="C13531" s="89" t="s">
        <v>47</v>
      </c>
      <c r="D13531" s="90">
        <v>44577</v>
      </c>
      <c r="AC13531" s="89">
        <v>2839.0416110000001</v>
      </c>
      <c r="AI13531" s="89">
        <v>3900.2088549999999</v>
      </c>
    </row>
    <row r="13532" spans="1:35" s="89" customFormat="1" x14ac:dyDescent="0.45">
      <c r="A13532" s="89" t="s">
        <v>178</v>
      </c>
      <c r="B13532" s="89" t="s">
        <v>175</v>
      </c>
      <c r="C13532" s="89" t="s">
        <v>47</v>
      </c>
      <c r="D13532" s="90">
        <v>44578</v>
      </c>
      <c r="AC13532" s="89">
        <v>2839.0416110000001</v>
      </c>
      <c r="AI13532" s="89">
        <v>3900.2088549999999</v>
      </c>
    </row>
    <row r="13533" spans="1:35" s="89" customFormat="1" x14ac:dyDescent="0.45">
      <c r="A13533" s="89" t="s">
        <v>178</v>
      </c>
      <c r="B13533" s="89" t="s">
        <v>175</v>
      </c>
      <c r="C13533" s="89" t="s">
        <v>47</v>
      </c>
      <c r="D13533" s="90">
        <v>44579</v>
      </c>
      <c r="AC13533" s="89">
        <v>2839.0416110000001</v>
      </c>
      <c r="AI13533" s="89">
        <v>3900.2088549999999</v>
      </c>
    </row>
    <row r="13534" spans="1:35" s="89" customFormat="1" x14ac:dyDescent="0.45">
      <c r="A13534" s="89" t="s">
        <v>178</v>
      </c>
      <c r="B13534" s="89" t="s">
        <v>175</v>
      </c>
      <c r="C13534" s="89" t="s">
        <v>47</v>
      </c>
      <c r="D13534" s="90">
        <v>44580</v>
      </c>
      <c r="AC13534" s="89">
        <v>2839.0416110000001</v>
      </c>
      <c r="AI13534" s="89">
        <v>3900.2088549999999</v>
      </c>
    </row>
    <row r="13535" spans="1:35" s="89" customFormat="1" x14ac:dyDescent="0.45">
      <c r="A13535" s="89" t="s">
        <v>178</v>
      </c>
      <c r="B13535" s="89" t="s">
        <v>175</v>
      </c>
      <c r="C13535" s="89" t="s">
        <v>47</v>
      </c>
      <c r="D13535" s="90">
        <v>44581</v>
      </c>
      <c r="AC13535" s="89">
        <v>2839.0416110000001</v>
      </c>
      <c r="AI13535" s="89">
        <v>3900.2088549999999</v>
      </c>
    </row>
    <row r="13536" spans="1:35" s="89" customFormat="1" x14ac:dyDescent="0.45">
      <c r="A13536" s="89" t="s">
        <v>178</v>
      </c>
      <c r="B13536" s="89" t="s">
        <v>175</v>
      </c>
      <c r="C13536" s="89" t="s">
        <v>47</v>
      </c>
      <c r="D13536" s="90">
        <v>44582</v>
      </c>
      <c r="AC13536" s="89">
        <v>2839.0416110000001</v>
      </c>
      <c r="AI13536" s="89">
        <v>3900.2088549999999</v>
      </c>
    </row>
    <row r="13537" spans="1:35" s="89" customFormat="1" x14ac:dyDescent="0.45">
      <c r="A13537" s="89" t="s">
        <v>178</v>
      </c>
      <c r="B13537" s="89" t="s">
        <v>175</v>
      </c>
      <c r="C13537" s="89" t="s">
        <v>47</v>
      </c>
      <c r="D13537" s="90">
        <v>44583</v>
      </c>
      <c r="AC13537" s="89">
        <v>2839.0416110000001</v>
      </c>
      <c r="AI13537" s="89">
        <v>3900.2088549999999</v>
      </c>
    </row>
    <row r="13538" spans="1:35" s="89" customFormat="1" x14ac:dyDescent="0.45">
      <c r="A13538" s="89" t="s">
        <v>178</v>
      </c>
      <c r="B13538" s="89" t="s">
        <v>175</v>
      </c>
      <c r="C13538" s="89" t="s">
        <v>47</v>
      </c>
      <c r="D13538" s="90">
        <v>44584</v>
      </c>
      <c r="AC13538" s="89">
        <v>2839.0416110000001</v>
      </c>
      <c r="AI13538" s="89">
        <v>3900.2088549999999</v>
      </c>
    </row>
    <row r="13539" spans="1:35" s="89" customFormat="1" x14ac:dyDescent="0.45">
      <c r="A13539" s="89" t="s">
        <v>178</v>
      </c>
      <c r="B13539" s="89" t="s">
        <v>175</v>
      </c>
      <c r="C13539" s="89" t="s">
        <v>47</v>
      </c>
      <c r="D13539" s="90">
        <v>44585</v>
      </c>
      <c r="AC13539" s="89">
        <v>2839.0416110000001</v>
      </c>
      <c r="AI13539" s="89">
        <v>3900.2088549999999</v>
      </c>
    </row>
    <row r="13540" spans="1:35" s="89" customFormat="1" x14ac:dyDescent="0.45">
      <c r="A13540" s="89" t="s">
        <v>178</v>
      </c>
      <c r="B13540" s="89" t="s">
        <v>175</v>
      </c>
      <c r="C13540" s="89" t="s">
        <v>47</v>
      </c>
      <c r="D13540" s="90">
        <v>44586</v>
      </c>
      <c r="AC13540" s="89">
        <v>2839.0416110000001</v>
      </c>
      <c r="AI13540" s="89">
        <v>3900.2088549999999</v>
      </c>
    </row>
    <row r="13541" spans="1:35" s="89" customFormat="1" x14ac:dyDescent="0.45">
      <c r="A13541" s="89" t="s">
        <v>178</v>
      </c>
      <c r="B13541" s="89" t="s">
        <v>175</v>
      </c>
      <c r="C13541" s="89" t="s">
        <v>47</v>
      </c>
      <c r="D13541" s="90">
        <v>44587</v>
      </c>
      <c r="AC13541" s="89">
        <v>2839.0416110000001</v>
      </c>
      <c r="AI13541" s="89">
        <v>3900.2088549999999</v>
      </c>
    </row>
    <row r="13542" spans="1:35" s="89" customFormat="1" x14ac:dyDescent="0.45">
      <c r="A13542" s="89" t="s">
        <v>178</v>
      </c>
      <c r="B13542" s="89" t="s">
        <v>175</v>
      </c>
      <c r="C13542" s="89" t="s">
        <v>47</v>
      </c>
      <c r="D13542" s="90">
        <v>44588</v>
      </c>
      <c r="AC13542" s="89">
        <v>2839.0416110000001</v>
      </c>
      <c r="AI13542" s="89">
        <v>3900.2088549999999</v>
      </c>
    </row>
    <row r="13543" spans="1:35" s="89" customFormat="1" x14ac:dyDescent="0.45">
      <c r="A13543" s="89" t="s">
        <v>178</v>
      </c>
      <c r="B13543" s="89" t="s">
        <v>175</v>
      </c>
      <c r="C13543" s="89" t="s">
        <v>47</v>
      </c>
      <c r="D13543" s="90">
        <v>44589</v>
      </c>
      <c r="AC13543" s="89">
        <v>2839.0416110000001</v>
      </c>
      <c r="AI13543" s="89">
        <v>3900.2088549999999</v>
      </c>
    </row>
    <row r="13544" spans="1:35" s="89" customFormat="1" x14ac:dyDescent="0.45">
      <c r="A13544" s="89" t="s">
        <v>178</v>
      </c>
      <c r="B13544" s="89" t="s">
        <v>175</v>
      </c>
      <c r="C13544" s="89" t="s">
        <v>47</v>
      </c>
      <c r="D13544" s="90">
        <v>44590</v>
      </c>
      <c r="AC13544" s="89">
        <v>2839.0416110000001</v>
      </c>
      <c r="AI13544" s="89">
        <v>3900.2088549999999</v>
      </c>
    </row>
    <row r="13545" spans="1:35" s="89" customFormat="1" x14ac:dyDescent="0.45">
      <c r="A13545" s="89" t="s">
        <v>178</v>
      </c>
      <c r="B13545" s="89" t="s">
        <v>175</v>
      </c>
      <c r="C13545" s="89" t="s">
        <v>47</v>
      </c>
      <c r="D13545" s="90">
        <v>44591</v>
      </c>
      <c r="AC13545" s="89">
        <v>2839.0416110000001</v>
      </c>
      <c r="AI13545" s="89">
        <v>3900.2088549999999</v>
      </c>
    </row>
    <row r="13546" spans="1:35" s="89" customFormat="1" x14ac:dyDescent="0.45">
      <c r="A13546" s="89" t="s">
        <v>178</v>
      </c>
      <c r="B13546" s="89" t="s">
        <v>175</v>
      </c>
      <c r="C13546" s="89" t="s">
        <v>47</v>
      </c>
      <c r="D13546" s="90">
        <v>44592</v>
      </c>
      <c r="AC13546" s="89">
        <v>2839.0416110000001</v>
      </c>
      <c r="AI13546" s="89">
        <v>3900.2088549999999</v>
      </c>
    </row>
    <row r="13547" spans="1:35" s="89" customFormat="1" x14ac:dyDescent="0.45">
      <c r="A13547" s="89" t="s">
        <v>178</v>
      </c>
      <c r="B13547" s="89" t="s">
        <v>175</v>
      </c>
      <c r="C13547" s="89" t="s">
        <v>47</v>
      </c>
      <c r="D13547" s="90">
        <v>44593</v>
      </c>
      <c r="AC13547" s="89">
        <v>2839.0416110000001</v>
      </c>
      <c r="AI13547" s="89">
        <v>3900.2088549999999</v>
      </c>
    </row>
    <row r="13548" spans="1:35" s="89" customFormat="1" x14ac:dyDescent="0.45">
      <c r="A13548" s="89" t="s">
        <v>178</v>
      </c>
      <c r="B13548" s="89" t="s">
        <v>175</v>
      </c>
      <c r="C13548" s="89" t="s">
        <v>47</v>
      </c>
      <c r="D13548" s="90">
        <v>44594</v>
      </c>
      <c r="AC13548" s="89">
        <v>2839.0416110000001</v>
      </c>
      <c r="AI13548" s="89">
        <v>3900.2088549999999</v>
      </c>
    </row>
    <row r="13549" spans="1:35" s="89" customFormat="1" x14ac:dyDescent="0.45">
      <c r="A13549" s="89" t="s">
        <v>178</v>
      </c>
      <c r="B13549" s="89" t="s">
        <v>175</v>
      </c>
      <c r="C13549" s="89" t="s">
        <v>47</v>
      </c>
      <c r="D13549" s="90">
        <v>44595</v>
      </c>
      <c r="AC13549" s="89">
        <v>2839.0416110000001</v>
      </c>
      <c r="AI13549" s="89">
        <v>3900.2088549999999</v>
      </c>
    </row>
    <row r="13550" spans="1:35" s="89" customFormat="1" x14ac:dyDescent="0.45">
      <c r="A13550" s="89" t="s">
        <v>178</v>
      </c>
      <c r="B13550" s="89" t="s">
        <v>175</v>
      </c>
      <c r="C13550" s="89" t="s">
        <v>47</v>
      </c>
      <c r="D13550" s="90">
        <v>44596</v>
      </c>
      <c r="AC13550" s="89">
        <v>2839.0416110000001</v>
      </c>
      <c r="AI13550" s="89">
        <v>3900.2088549999999</v>
      </c>
    </row>
    <row r="13551" spans="1:35" s="89" customFormat="1" x14ac:dyDescent="0.45">
      <c r="A13551" s="89" t="s">
        <v>178</v>
      </c>
      <c r="B13551" s="89" t="s">
        <v>175</v>
      </c>
      <c r="C13551" s="89" t="s">
        <v>47</v>
      </c>
      <c r="D13551" s="90">
        <v>44597</v>
      </c>
      <c r="AC13551" s="89">
        <v>2839.0416110000001</v>
      </c>
      <c r="AI13551" s="89">
        <v>3900.2088549999999</v>
      </c>
    </row>
    <row r="13552" spans="1:35" s="89" customFormat="1" x14ac:dyDescent="0.45">
      <c r="A13552" s="89" t="s">
        <v>178</v>
      </c>
      <c r="B13552" s="89" t="s">
        <v>175</v>
      </c>
      <c r="C13552" s="89" t="s">
        <v>47</v>
      </c>
      <c r="D13552" s="90">
        <v>44598</v>
      </c>
      <c r="AC13552" s="89">
        <v>2839.0416110000001</v>
      </c>
      <c r="AI13552" s="89">
        <v>3900.2088549999999</v>
      </c>
    </row>
    <row r="13553" spans="1:35" s="89" customFormat="1" x14ac:dyDescent="0.45">
      <c r="A13553" s="89" t="s">
        <v>178</v>
      </c>
      <c r="B13553" s="89" t="s">
        <v>175</v>
      </c>
      <c r="C13553" s="89" t="s">
        <v>47</v>
      </c>
      <c r="D13553" s="90">
        <v>44599</v>
      </c>
      <c r="AC13553" s="89">
        <v>2839.0416110000001</v>
      </c>
      <c r="AI13553" s="89">
        <v>3900.2088549999999</v>
      </c>
    </row>
    <row r="13554" spans="1:35" s="89" customFormat="1" x14ac:dyDescent="0.45">
      <c r="A13554" s="89" t="s">
        <v>178</v>
      </c>
      <c r="B13554" s="89" t="s">
        <v>175</v>
      </c>
      <c r="C13554" s="89" t="s">
        <v>47</v>
      </c>
      <c r="D13554" s="90">
        <v>44600</v>
      </c>
      <c r="AC13554" s="89">
        <v>2839.0416110000001</v>
      </c>
      <c r="AI13554" s="89">
        <v>3900.2088549999999</v>
      </c>
    </row>
    <row r="13555" spans="1:35" s="89" customFormat="1" x14ac:dyDescent="0.45">
      <c r="A13555" s="89" t="s">
        <v>178</v>
      </c>
      <c r="B13555" s="89" t="s">
        <v>175</v>
      </c>
      <c r="C13555" s="89" t="s">
        <v>47</v>
      </c>
      <c r="D13555" s="90">
        <v>44601</v>
      </c>
      <c r="AC13555" s="89">
        <v>2839.0416110000001</v>
      </c>
      <c r="AI13555" s="89">
        <v>3900.2088549999999</v>
      </c>
    </row>
    <row r="13556" spans="1:35" s="89" customFormat="1" x14ac:dyDescent="0.45">
      <c r="A13556" s="89" t="s">
        <v>178</v>
      </c>
      <c r="B13556" s="89" t="s">
        <v>175</v>
      </c>
      <c r="C13556" s="89" t="s">
        <v>47</v>
      </c>
      <c r="D13556" s="90">
        <v>44602</v>
      </c>
      <c r="AC13556" s="89">
        <v>2839.0416110000001</v>
      </c>
      <c r="AI13556" s="89">
        <v>3900.2088549999999</v>
      </c>
    </row>
    <row r="13557" spans="1:35" s="89" customFormat="1" x14ac:dyDescent="0.45">
      <c r="A13557" s="89" t="s">
        <v>178</v>
      </c>
      <c r="B13557" s="89" t="s">
        <v>175</v>
      </c>
      <c r="C13557" s="89" t="s">
        <v>47</v>
      </c>
      <c r="D13557" s="90">
        <v>44603</v>
      </c>
      <c r="AC13557" s="89">
        <v>2839.0416110000001</v>
      </c>
      <c r="AI13557" s="89">
        <v>3900.2088549999999</v>
      </c>
    </row>
    <row r="13558" spans="1:35" s="89" customFormat="1" x14ac:dyDescent="0.45">
      <c r="A13558" s="89" t="s">
        <v>178</v>
      </c>
      <c r="B13558" s="89" t="s">
        <v>175</v>
      </c>
      <c r="C13558" s="89" t="s">
        <v>47</v>
      </c>
      <c r="D13558" s="90">
        <v>44604</v>
      </c>
      <c r="AC13558" s="89">
        <v>2839.0416110000001</v>
      </c>
      <c r="AI13558" s="89">
        <v>3900.2088549999999</v>
      </c>
    </row>
    <row r="13559" spans="1:35" s="89" customFormat="1" x14ac:dyDescent="0.45">
      <c r="A13559" s="89" t="s">
        <v>178</v>
      </c>
      <c r="B13559" s="89" t="s">
        <v>175</v>
      </c>
      <c r="C13559" s="89" t="s">
        <v>47</v>
      </c>
      <c r="D13559" s="90">
        <v>44605</v>
      </c>
      <c r="AC13559" s="89">
        <v>2839.0416110000001</v>
      </c>
      <c r="AI13559" s="89">
        <v>3900.2088549999999</v>
      </c>
    </row>
    <row r="13560" spans="1:35" s="89" customFormat="1" x14ac:dyDescent="0.45">
      <c r="A13560" s="89" t="s">
        <v>178</v>
      </c>
      <c r="B13560" s="89" t="s">
        <v>175</v>
      </c>
      <c r="C13560" s="89" t="s">
        <v>47</v>
      </c>
      <c r="D13560" s="90">
        <v>44606</v>
      </c>
      <c r="AC13560" s="89">
        <v>2839.0416110000001</v>
      </c>
      <c r="AI13560" s="89">
        <v>3900.2088549999999</v>
      </c>
    </row>
    <row r="13561" spans="1:35" s="89" customFormat="1" x14ac:dyDescent="0.45">
      <c r="A13561" s="89" t="s">
        <v>178</v>
      </c>
      <c r="B13561" s="89" t="s">
        <v>175</v>
      </c>
      <c r="C13561" s="89" t="s">
        <v>47</v>
      </c>
      <c r="D13561" s="90">
        <v>44607</v>
      </c>
      <c r="AC13561" s="89">
        <v>2839.0416110000001</v>
      </c>
      <c r="AI13561" s="89">
        <v>3900.2088549999999</v>
      </c>
    </row>
    <row r="13562" spans="1:35" s="89" customFormat="1" x14ac:dyDescent="0.45">
      <c r="A13562" s="89" t="s">
        <v>178</v>
      </c>
      <c r="B13562" s="89" t="s">
        <v>175</v>
      </c>
      <c r="C13562" s="89" t="s">
        <v>47</v>
      </c>
      <c r="D13562" s="90">
        <v>44608</v>
      </c>
      <c r="AC13562" s="89">
        <v>2839.0416110000001</v>
      </c>
      <c r="AI13562" s="89">
        <v>3900.2088549999999</v>
      </c>
    </row>
    <row r="13563" spans="1:35" s="89" customFormat="1" x14ac:dyDescent="0.45">
      <c r="A13563" s="89" t="s">
        <v>178</v>
      </c>
      <c r="B13563" s="89" t="s">
        <v>175</v>
      </c>
      <c r="C13563" s="89" t="s">
        <v>47</v>
      </c>
      <c r="D13563" s="90">
        <v>44609</v>
      </c>
      <c r="AC13563" s="89">
        <v>2839.0416110000001</v>
      </c>
      <c r="AI13563" s="89">
        <v>3900.2088549999999</v>
      </c>
    </row>
    <row r="13564" spans="1:35" s="89" customFormat="1" x14ac:dyDescent="0.45">
      <c r="A13564" s="89" t="s">
        <v>178</v>
      </c>
      <c r="B13564" s="89" t="s">
        <v>175</v>
      </c>
      <c r="C13564" s="89" t="s">
        <v>47</v>
      </c>
      <c r="D13564" s="90">
        <v>44610</v>
      </c>
      <c r="AC13564" s="89">
        <v>2839.0416110000001</v>
      </c>
      <c r="AI13564" s="89">
        <v>3900.2088549999999</v>
      </c>
    </row>
    <row r="13565" spans="1:35" s="89" customFormat="1" x14ac:dyDescent="0.45">
      <c r="A13565" s="89" t="s">
        <v>178</v>
      </c>
      <c r="B13565" s="89" t="s">
        <v>175</v>
      </c>
      <c r="C13565" s="89" t="s">
        <v>47</v>
      </c>
      <c r="D13565" s="90">
        <v>44611</v>
      </c>
      <c r="AC13565" s="89">
        <v>2839.0416110000001</v>
      </c>
      <c r="AI13565" s="89">
        <v>3900.2088549999999</v>
      </c>
    </row>
    <row r="13566" spans="1:35" s="89" customFormat="1" x14ac:dyDescent="0.45">
      <c r="A13566" s="89" t="s">
        <v>178</v>
      </c>
      <c r="B13566" s="89" t="s">
        <v>175</v>
      </c>
      <c r="C13566" s="89" t="s">
        <v>47</v>
      </c>
      <c r="D13566" s="90">
        <v>44612</v>
      </c>
      <c r="AC13566" s="89">
        <v>2839.0416110000001</v>
      </c>
      <c r="AI13566" s="89">
        <v>3900.2088549999999</v>
      </c>
    </row>
    <row r="13567" spans="1:35" s="89" customFormat="1" x14ac:dyDescent="0.45">
      <c r="A13567" s="89" t="s">
        <v>178</v>
      </c>
      <c r="B13567" s="89" t="s">
        <v>175</v>
      </c>
      <c r="C13567" s="89" t="s">
        <v>47</v>
      </c>
      <c r="D13567" s="90">
        <v>44613</v>
      </c>
      <c r="AC13567" s="89">
        <v>2839.0416110000001</v>
      </c>
      <c r="AI13567" s="89">
        <v>3900.2088549999999</v>
      </c>
    </row>
    <row r="13568" spans="1:35" s="89" customFormat="1" x14ac:dyDescent="0.45">
      <c r="A13568" s="89" t="s">
        <v>178</v>
      </c>
      <c r="B13568" s="89" t="s">
        <v>175</v>
      </c>
      <c r="C13568" s="89" t="s">
        <v>47</v>
      </c>
      <c r="D13568" s="90">
        <v>44614</v>
      </c>
      <c r="AC13568" s="89">
        <v>2839.0416110000001</v>
      </c>
      <c r="AI13568" s="89">
        <v>3900.2088549999999</v>
      </c>
    </row>
    <row r="13569" spans="1:35" s="89" customFormat="1" x14ac:dyDescent="0.45">
      <c r="A13569" s="89" t="s">
        <v>178</v>
      </c>
      <c r="B13569" s="89" t="s">
        <v>175</v>
      </c>
      <c r="C13569" s="89" t="s">
        <v>47</v>
      </c>
      <c r="D13569" s="90">
        <v>44615</v>
      </c>
      <c r="AC13569" s="89">
        <v>2839.0416110000001</v>
      </c>
      <c r="AI13569" s="89">
        <v>3900.2088549999999</v>
      </c>
    </row>
    <row r="13570" spans="1:35" s="89" customFormat="1" x14ac:dyDescent="0.45">
      <c r="A13570" s="89" t="s">
        <v>178</v>
      </c>
      <c r="B13570" s="89" t="s">
        <v>175</v>
      </c>
      <c r="C13570" s="89" t="s">
        <v>47</v>
      </c>
      <c r="D13570" s="90">
        <v>44616</v>
      </c>
      <c r="AC13570" s="89">
        <v>2839.0416110000001</v>
      </c>
      <c r="AI13570" s="89">
        <v>3900.2088549999999</v>
      </c>
    </row>
    <row r="13571" spans="1:35" s="89" customFormat="1" x14ac:dyDescent="0.45">
      <c r="A13571" s="89" t="s">
        <v>178</v>
      </c>
      <c r="B13571" s="89" t="s">
        <v>175</v>
      </c>
      <c r="C13571" s="89" t="s">
        <v>47</v>
      </c>
      <c r="D13571" s="90">
        <v>44617</v>
      </c>
      <c r="AC13571" s="89">
        <v>2839.0416110000001</v>
      </c>
      <c r="AI13571" s="89">
        <v>3900.2088549999999</v>
      </c>
    </row>
    <row r="13572" spans="1:35" s="89" customFormat="1" x14ac:dyDescent="0.45">
      <c r="A13572" s="89" t="s">
        <v>178</v>
      </c>
      <c r="B13572" s="89" t="s">
        <v>175</v>
      </c>
      <c r="C13572" s="89" t="s">
        <v>47</v>
      </c>
      <c r="D13572" s="90">
        <v>44618</v>
      </c>
      <c r="AC13572" s="89">
        <v>2839.0416110000001</v>
      </c>
      <c r="AI13572" s="89">
        <v>3900.2088549999999</v>
      </c>
    </row>
    <row r="13573" spans="1:35" s="89" customFormat="1" x14ac:dyDescent="0.45">
      <c r="A13573" s="89" t="s">
        <v>178</v>
      </c>
      <c r="B13573" s="89" t="s">
        <v>175</v>
      </c>
      <c r="C13573" s="89" t="s">
        <v>47</v>
      </c>
      <c r="D13573" s="90">
        <v>44619</v>
      </c>
      <c r="AC13573" s="89">
        <v>2839.0416110000001</v>
      </c>
      <c r="AI13573" s="89">
        <v>3900.2088549999999</v>
      </c>
    </row>
    <row r="13574" spans="1:35" s="89" customFormat="1" x14ac:dyDescent="0.45">
      <c r="A13574" s="89" t="s">
        <v>178</v>
      </c>
      <c r="B13574" s="89" t="s">
        <v>175</v>
      </c>
      <c r="C13574" s="89" t="s">
        <v>47</v>
      </c>
      <c r="D13574" s="90">
        <v>44620</v>
      </c>
      <c r="AC13574" s="89">
        <v>2839.0416110000001</v>
      </c>
      <c r="AI13574" s="89">
        <v>3900.2088549999999</v>
      </c>
    </row>
    <row r="13575" spans="1:35" s="89" customFormat="1" x14ac:dyDescent="0.45">
      <c r="A13575" s="89" t="s">
        <v>178</v>
      </c>
      <c r="B13575" s="89" t="s">
        <v>175</v>
      </c>
      <c r="C13575" s="89" t="s">
        <v>47</v>
      </c>
      <c r="D13575" s="90">
        <v>44621</v>
      </c>
      <c r="AC13575" s="89">
        <v>2839.0416110000001</v>
      </c>
      <c r="AI13575" s="89">
        <v>3900.2088549999999</v>
      </c>
    </row>
    <row r="13576" spans="1:35" s="89" customFormat="1" x14ac:dyDescent="0.45">
      <c r="A13576" s="89" t="s">
        <v>178</v>
      </c>
      <c r="B13576" s="89" t="s">
        <v>175</v>
      </c>
      <c r="C13576" s="89" t="s">
        <v>47</v>
      </c>
      <c r="D13576" s="90">
        <v>44622</v>
      </c>
      <c r="AC13576" s="89">
        <v>2839.0416110000001</v>
      </c>
      <c r="AI13576" s="89">
        <v>3900.2088549999999</v>
      </c>
    </row>
    <row r="13577" spans="1:35" s="89" customFormat="1" x14ac:dyDescent="0.45">
      <c r="A13577" s="89" t="s">
        <v>178</v>
      </c>
      <c r="B13577" s="89" t="s">
        <v>175</v>
      </c>
      <c r="C13577" s="89" t="s">
        <v>47</v>
      </c>
      <c r="D13577" s="90">
        <v>44623</v>
      </c>
      <c r="AC13577" s="89">
        <v>2839.0416110000001</v>
      </c>
      <c r="AI13577" s="89">
        <v>3900.2088549999999</v>
      </c>
    </row>
    <row r="13578" spans="1:35" s="89" customFormat="1" x14ac:dyDescent="0.45">
      <c r="A13578" s="89" t="s">
        <v>178</v>
      </c>
      <c r="B13578" s="89" t="s">
        <v>175</v>
      </c>
      <c r="C13578" s="89" t="s">
        <v>47</v>
      </c>
      <c r="D13578" s="90">
        <v>44624</v>
      </c>
      <c r="AC13578" s="89">
        <v>2839.0416110000001</v>
      </c>
      <c r="AI13578" s="89">
        <v>3900.2088549999999</v>
      </c>
    </row>
    <row r="13579" spans="1:35" s="89" customFormat="1" x14ac:dyDescent="0.45">
      <c r="A13579" s="89" t="s">
        <v>178</v>
      </c>
      <c r="B13579" s="89" t="s">
        <v>175</v>
      </c>
      <c r="C13579" s="89" t="s">
        <v>47</v>
      </c>
      <c r="D13579" s="90">
        <v>44625</v>
      </c>
      <c r="AC13579" s="89">
        <v>2839.0416110000001</v>
      </c>
      <c r="AI13579" s="89">
        <v>3900.2088549999999</v>
      </c>
    </row>
    <row r="13580" spans="1:35" s="89" customFormat="1" x14ac:dyDescent="0.45">
      <c r="A13580" s="89" t="s">
        <v>178</v>
      </c>
      <c r="B13580" s="89" t="s">
        <v>175</v>
      </c>
      <c r="C13580" s="89" t="s">
        <v>47</v>
      </c>
      <c r="D13580" s="90">
        <v>44626</v>
      </c>
      <c r="AC13580" s="89">
        <v>2839.0416110000001</v>
      </c>
      <c r="AI13580" s="89">
        <v>3900.2088549999999</v>
      </c>
    </row>
    <row r="13581" spans="1:35" s="89" customFormat="1" x14ac:dyDescent="0.45">
      <c r="A13581" s="89" t="s">
        <v>178</v>
      </c>
      <c r="B13581" s="89" t="s">
        <v>175</v>
      </c>
      <c r="C13581" s="89" t="s">
        <v>47</v>
      </c>
      <c r="D13581" s="90">
        <v>44627</v>
      </c>
      <c r="AC13581" s="89">
        <v>2839.0416110000001</v>
      </c>
      <c r="AI13581" s="89">
        <v>3900.2088549999999</v>
      </c>
    </row>
    <row r="13582" spans="1:35" s="89" customFormat="1" x14ac:dyDescent="0.45">
      <c r="A13582" s="89" t="s">
        <v>178</v>
      </c>
      <c r="B13582" s="89" t="s">
        <v>175</v>
      </c>
      <c r="C13582" s="89" t="s">
        <v>47</v>
      </c>
      <c r="D13582" s="90">
        <v>44628</v>
      </c>
      <c r="AC13582" s="89">
        <v>2839.0416110000001</v>
      </c>
      <c r="AI13582" s="89">
        <v>3900.2088549999999</v>
      </c>
    </row>
    <row r="13583" spans="1:35" s="89" customFormat="1" x14ac:dyDescent="0.45">
      <c r="A13583" s="89" t="s">
        <v>178</v>
      </c>
      <c r="B13583" s="89" t="s">
        <v>175</v>
      </c>
      <c r="C13583" s="89" t="s">
        <v>47</v>
      </c>
      <c r="D13583" s="90">
        <v>44629</v>
      </c>
      <c r="AC13583" s="89">
        <v>2839.0416110000001</v>
      </c>
      <c r="AI13583" s="89">
        <v>3900.2088549999999</v>
      </c>
    </row>
    <row r="13584" spans="1:35" s="89" customFormat="1" x14ac:dyDescent="0.45">
      <c r="A13584" s="89" t="s">
        <v>178</v>
      </c>
      <c r="B13584" s="89" t="s">
        <v>175</v>
      </c>
      <c r="C13584" s="89" t="s">
        <v>47</v>
      </c>
      <c r="D13584" s="90">
        <v>44630</v>
      </c>
      <c r="AC13584" s="89">
        <v>2839.0416110000001</v>
      </c>
      <c r="AI13584" s="89">
        <v>3900.2088549999999</v>
      </c>
    </row>
    <row r="13585" spans="1:35" s="89" customFormat="1" x14ac:dyDescent="0.45">
      <c r="A13585" s="89" t="s">
        <v>178</v>
      </c>
      <c r="B13585" s="89" t="s">
        <v>175</v>
      </c>
      <c r="C13585" s="89" t="s">
        <v>47</v>
      </c>
      <c r="D13585" s="90">
        <v>44631</v>
      </c>
      <c r="AC13585" s="89">
        <v>2839.0416110000001</v>
      </c>
      <c r="AI13585" s="89">
        <v>3900.2088549999999</v>
      </c>
    </row>
    <row r="13586" spans="1:35" s="89" customFormat="1" x14ac:dyDescent="0.45">
      <c r="A13586" s="89" t="s">
        <v>178</v>
      </c>
      <c r="B13586" s="89" t="s">
        <v>175</v>
      </c>
      <c r="C13586" s="89" t="s">
        <v>47</v>
      </c>
      <c r="D13586" s="90">
        <v>44632</v>
      </c>
      <c r="AC13586" s="89">
        <v>2839.0416110000001</v>
      </c>
      <c r="AI13586" s="89">
        <v>3900.2088549999999</v>
      </c>
    </row>
    <row r="13587" spans="1:35" s="89" customFormat="1" x14ac:dyDescent="0.45">
      <c r="A13587" s="89" t="s">
        <v>178</v>
      </c>
      <c r="B13587" s="89" t="s">
        <v>175</v>
      </c>
      <c r="C13587" s="89" t="s">
        <v>47</v>
      </c>
      <c r="D13587" s="90">
        <v>44633</v>
      </c>
      <c r="AC13587" s="89">
        <v>2839.0416110000001</v>
      </c>
      <c r="AI13587" s="89">
        <v>3900.2088549999999</v>
      </c>
    </row>
    <row r="13588" spans="1:35" s="89" customFormat="1" x14ac:dyDescent="0.45">
      <c r="A13588" s="89" t="s">
        <v>178</v>
      </c>
      <c r="B13588" s="89" t="s">
        <v>175</v>
      </c>
      <c r="C13588" s="89" t="s">
        <v>47</v>
      </c>
      <c r="D13588" s="90">
        <v>44634</v>
      </c>
      <c r="AC13588" s="89">
        <v>2839.0416110000001</v>
      </c>
      <c r="AI13588" s="89">
        <v>3900.2088549999999</v>
      </c>
    </row>
    <row r="13589" spans="1:35" s="89" customFormat="1" x14ac:dyDescent="0.45">
      <c r="A13589" s="89" t="s">
        <v>178</v>
      </c>
      <c r="B13589" s="89" t="s">
        <v>175</v>
      </c>
      <c r="C13589" s="89" t="s">
        <v>47</v>
      </c>
      <c r="D13589" s="90">
        <v>44635</v>
      </c>
      <c r="AC13589" s="89">
        <v>2839.0416110000001</v>
      </c>
      <c r="AI13589" s="89">
        <v>3900.2088549999999</v>
      </c>
    </row>
    <row r="13590" spans="1:35" s="89" customFormat="1" x14ac:dyDescent="0.45">
      <c r="A13590" s="89" t="s">
        <v>178</v>
      </c>
      <c r="B13590" s="89" t="s">
        <v>175</v>
      </c>
      <c r="C13590" s="89" t="s">
        <v>47</v>
      </c>
      <c r="D13590" s="90">
        <v>44636</v>
      </c>
      <c r="AC13590" s="89">
        <v>2839.0416110000001</v>
      </c>
      <c r="AI13590" s="89">
        <v>3900.2088549999999</v>
      </c>
    </row>
    <row r="13591" spans="1:35" s="89" customFormat="1" x14ac:dyDescent="0.45">
      <c r="A13591" s="89" t="s">
        <v>178</v>
      </c>
      <c r="B13591" s="89" t="s">
        <v>175</v>
      </c>
      <c r="C13591" s="89" t="s">
        <v>47</v>
      </c>
      <c r="D13591" s="90">
        <v>44637</v>
      </c>
      <c r="AC13591" s="89">
        <v>2839.0416110000001</v>
      </c>
      <c r="AI13591" s="89">
        <v>3900.2088549999999</v>
      </c>
    </row>
    <row r="13592" spans="1:35" s="89" customFormat="1" x14ac:dyDescent="0.45">
      <c r="A13592" s="89" t="s">
        <v>178</v>
      </c>
      <c r="B13592" s="89" t="s">
        <v>175</v>
      </c>
      <c r="C13592" s="89" t="s">
        <v>47</v>
      </c>
      <c r="D13592" s="90">
        <v>44638</v>
      </c>
      <c r="AC13592" s="89">
        <v>2839.0416110000001</v>
      </c>
      <c r="AI13592" s="89">
        <v>3900.2088549999999</v>
      </c>
    </row>
    <row r="13593" spans="1:35" s="89" customFormat="1" x14ac:dyDescent="0.45">
      <c r="A13593" s="89" t="s">
        <v>178</v>
      </c>
      <c r="B13593" s="89" t="s">
        <v>175</v>
      </c>
      <c r="C13593" s="89" t="s">
        <v>47</v>
      </c>
      <c r="D13593" s="90">
        <v>44639</v>
      </c>
      <c r="AC13593" s="89">
        <v>2839.0416110000001</v>
      </c>
      <c r="AI13593" s="89">
        <v>3900.2088549999999</v>
      </c>
    </row>
    <row r="13594" spans="1:35" s="89" customFormat="1" x14ac:dyDescent="0.45">
      <c r="A13594" s="89" t="s">
        <v>178</v>
      </c>
      <c r="B13594" s="89" t="s">
        <v>175</v>
      </c>
      <c r="C13594" s="89" t="s">
        <v>47</v>
      </c>
      <c r="D13594" s="90">
        <v>44640</v>
      </c>
      <c r="AC13594" s="89">
        <v>2839.0416110000001</v>
      </c>
      <c r="AI13594" s="89">
        <v>3900.2088549999999</v>
      </c>
    </row>
    <row r="13595" spans="1:35" s="89" customFormat="1" x14ac:dyDescent="0.45">
      <c r="A13595" s="89" t="s">
        <v>178</v>
      </c>
      <c r="B13595" s="89" t="s">
        <v>175</v>
      </c>
      <c r="C13595" s="89" t="s">
        <v>47</v>
      </c>
      <c r="D13595" s="90">
        <v>44641</v>
      </c>
      <c r="AC13595" s="89">
        <v>2839.0416110000001</v>
      </c>
      <c r="AI13595" s="89">
        <v>3900.2088549999999</v>
      </c>
    </row>
    <row r="13596" spans="1:35" s="89" customFormat="1" x14ac:dyDescent="0.45">
      <c r="A13596" s="89" t="s">
        <v>178</v>
      </c>
      <c r="B13596" s="89" t="s">
        <v>175</v>
      </c>
      <c r="C13596" s="89" t="s">
        <v>47</v>
      </c>
      <c r="D13596" s="90">
        <v>44642</v>
      </c>
      <c r="AC13596" s="89">
        <v>2839.0416110000001</v>
      </c>
      <c r="AI13596" s="89">
        <v>3900.2088549999999</v>
      </c>
    </row>
    <row r="13597" spans="1:35" s="89" customFormat="1" x14ac:dyDescent="0.45">
      <c r="A13597" s="89" t="s">
        <v>178</v>
      </c>
      <c r="B13597" s="89" t="s">
        <v>175</v>
      </c>
      <c r="C13597" s="89" t="s">
        <v>47</v>
      </c>
      <c r="D13597" s="90">
        <v>44643</v>
      </c>
      <c r="AC13597" s="89">
        <v>2839.0416110000001</v>
      </c>
      <c r="AI13597" s="89">
        <v>3900.2088549999999</v>
      </c>
    </row>
    <row r="13598" spans="1:35" s="89" customFormat="1" x14ac:dyDescent="0.45">
      <c r="A13598" s="89" t="s">
        <v>178</v>
      </c>
      <c r="B13598" s="89" t="s">
        <v>175</v>
      </c>
      <c r="C13598" s="89" t="s">
        <v>47</v>
      </c>
      <c r="D13598" s="90">
        <v>44644</v>
      </c>
      <c r="AC13598" s="89">
        <v>2839.0416110000001</v>
      </c>
      <c r="AI13598" s="89">
        <v>3900.2088549999999</v>
      </c>
    </row>
    <row r="13599" spans="1:35" s="89" customFormat="1" x14ac:dyDescent="0.45">
      <c r="A13599" s="89" t="s">
        <v>178</v>
      </c>
      <c r="B13599" s="89" t="s">
        <v>175</v>
      </c>
      <c r="C13599" s="89" t="s">
        <v>47</v>
      </c>
      <c r="D13599" s="90">
        <v>44645</v>
      </c>
      <c r="AC13599" s="89">
        <v>2839.0416110000001</v>
      </c>
      <c r="AI13599" s="89">
        <v>3900.2088549999999</v>
      </c>
    </row>
    <row r="13600" spans="1:35" s="89" customFormat="1" x14ac:dyDescent="0.45">
      <c r="A13600" s="89" t="s">
        <v>178</v>
      </c>
      <c r="B13600" s="89" t="s">
        <v>175</v>
      </c>
      <c r="C13600" s="89" t="s">
        <v>47</v>
      </c>
      <c r="D13600" s="90">
        <v>44646</v>
      </c>
      <c r="AC13600" s="89">
        <v>2839.0416110000001</v>
      </c>
      <c r="AI13600" s="89">
        <v>3900.2088549999999</v>
      </c>
    </row>
    <row r="13601" spans="1:35" s="89" customFormat="1" x14ac:dyDescent="0.45">
      <c r="A13601" s="89" t="s">
        <v>178</v>
      </c>
      <c r="B13601" s="89" t="s">
        <v>175</v>
      </c>
      <c r="C13601" s="89" t="s">
        <v>47</v>
      </c>
      <c r="D13601" s="90">
        <v>44647</v>
      </c>
      <c r="AC13601" s="89">
        <v>2839.0416110000001</v>
      </c>
      <c r="AI13601" s="89">
        <v>3900.2088549999999</v>
      </c>
    </row>
    <row r="13602" spans="1:35" s="89" customFormat="1" x14ac:dyDescent="0.45">
      <c r="A13602" s="89" t="s">
        <v>178</v>
      </c>
      <c r="B13602" s="89" t="s">
        <v>175</v>
      </c>
      <c r="C13602" s="89" t="s">
        <v>47</v>
      </c>
      <c r="D13602" s="90">
        <v>44648</v>
      </c>
      <c r="AC13602" s="89">
        <v>2839.0416110000001</v>
      </c>
      <c r="AI13602" s="89">
        <v>3900.2088549999999</v>
      </c>
    </row>
    <row r="13603" spans="1:35" s="89" customFormat="1" x14ac:dyDescent="0.45">
      <c r="A13603" s="89" t="s">
        <v>178</v>
      </c>
      <c r="B13603" s="89" t="s">
        <v>175</v>
      </c>
      <c r="C13603" s="89" t="s">
        <v>47</v>
      </c>
      <c r="D13603" s="90">
        <v>44649</v>
      </c>
      <c r="AC13603" s="89">
        <v>2839.0416110000001</v>
      </c>
      <c r="AI13603" s="89">
        <v>3900.2088549999999</v>
      </c>
    </row>
    <row r="13604" spans="1:35" s="89" customFormat="1" x14ac:dyDescent="0.45">
      <c r="A13604" s="89" t="s">
        <v>178</v>
      </c>
      <c r="B13604" s="89" t="s">
        <v>175</v>
      </c>
      <c r="C13604" s="89" t="s">
        <v>47</v>
      </c>
      <c r="D13604" s="90">
        <v>44650</v>
      </c>
      <c r="AC13604" s="89">
        <v>2839.0416110000001</v>
      </c>
      <c r="AI13604" s="89">
        <v>3900.2088549999999</v>
      </c>
    </row>
    <row r="13605" spans="1:35" s="89" customFormat="1" x14ac:dyDescent="0.45">
      <c r="A13605" s="89" t="s">
        <v>178</v>
      </c>
      <c r="B13605" s="89" t="s">
        <v>175</v>
      </c>
      <c r="C13605" s="89" t="s">
        <v>47</v>
      </c>
      <c r="D13605" s="90">
        <v>44651</v>
      </c>
      <c r="AC13605" s="89">
        <v>2839.0416110000001</v>
      </c>
      <c r="AI13605" s="89">
        <v>3900.2088549999999</v>
      </c>
    </row>
    <row r="13606" spans="1:35" s="89" customFormat="1" x14ac:dyDescent="0.45">
      <c r="A13606" s="89" t="s">
        <v>178</v>
      </c>
      <c r="B13606" s="89" t="s">
        <v>175</v>
      </c>
      <c r="C13606" s="89" t="s">
        <v>47</v>
      </c>
      <c r="D13606" s="90">
        <v>44652</v>
      </c>
      <c r="AC13606" s="89">
        <v>2997.3712019999998</v>
      </c>
      <c r="AI13606" s="89">
        <v>3943.0614399999999</v>
      </c>
    </row>
    <row r="13607" spans="1:35" s="89" customFormat="1" x14ac:dyDescent="0.45">
      <c r="A13607" s="89" t="s">
        <v>178</v>
      </c>
      <c r="B13607" s="89" t="s">
        <v>175</v>
      </c>
      <c r="C13607" s="89" t="s">
        <v>47</v>
      </c>
      <c r="D13607" s="90">
        <v>44653</v>
      </c>
      <c r="AC13607" s="89">
        <v>2997.3712019999998</v>
      </c>
      <c r="AI13607" s="89">
        <v>3943.0614399999999</v>
      </c>
    </row>
    <row r="13608" spans="1:35" s="89" customFormat="1" x14ac:dyDescent="0.45">
      <c r="A13608" s="89" t="s">
        <v>178</v>
      </c>
      <c r="B13608" s="89" t="s">
        <v>175</v>
      </c>
      <c r="C13608" s="89" t="s">
        <v>47</v>
      </c>
      <c r="D13608" s="90">
        <v>44654</v>
      </c>
      <c r="AC13608" s="89">
        <v>2997.3712019999998</v>
      </c>
      <c r="AI13608" s="89">
        <v>3943.0614399999999</v>
      </c>
    </row>
    <row r="13609" spans="1:35" s="89" customFormat="1" x14ac:dyDescent="0.45">
      <c r="A13609" s="89" t="s">
        <v>178</v>
      </c>
      <c r="B13609" s="89" t="s">
        <v>175</v>
      </c>
      <c r="C13609" s="89" t="s">
        <v>47</v>
      </c>
      <c r="D13609" s="90">
        <v>44655</v>
      </c>
      <c r="AC13609" s="89">
        <v>2997.3712019999998</v>
      </c>
      <c r="AI13609" s="89">
        <v>3943.0614399999999</v>
      </c>
    </row>
    <row r="13610" spans="1:35" s="89" customFormat="1" x14ac:dyDescent="0.45">
      <c r="A13610" s="89" t="s">
        <v>178</v>
      </c>
      <c r="B13610" s="89" t="s">
        <v>175</v>
      </c>
      <c r="C13610" s="89" t="s">
        <v>47</v>
      </c>
      <c r="D13610" s="90">
        <v>44656</v>
      </c>
      <c r="AC13610" s="89">
        <v>2997.3712019999998</v>
      </c>
      <c r="AI13610" s="89">
        <v>3943.0614399999999</v>
      </c>
    </row>
    <row r="13611" spans="1:35" s="89" customFormat="1" x14ac:dyDescent="0.45">
      <c r="A13611" s="89" t="s">
        <v>178</v>
      </c>
      <c r="B13611" s="89" t="s">
        <v>175</v>
      </c>
      <c r="C13611" s="89" t="s">
        <v>47</v>
      </c>
      <c r="D13611" s="90">
        <v>44657</v>
      </c>
      <c r="AC13611" s="89">
        <v>2997.3712019999998</v>
      </c>
      <c r="AI13611" s="89">
        <v>3943.0614399999999</v>
      </c>
    </row>
    <row r="13612" spans="1:35" s="89" customFormat="1" x14ac:dyDescent="0.45">
      <c r="A13612" s="89" t="s">
        <v>178</v>
      </c>
      <c r="B13612" s="89" t="s">
        <v>175</v>
      </c>
      <c r="C13612" s="89" t="s">
        <v>47</v>
      </c>
      <c r="D13612" s="90">
        <v>44658</v>
      </c>
      <c r="AC13612" s="89">
        <v>2997.3712019999998</v>
      </c>
      <c r="AI13612" s="89">
        <v>3943.0614399999999</v>
      </c>
    </row>
    <row r="13613" spans="1:35" s="89" customFormat="1" x14ac:dyDescent="0.45">
      <c r="A13613" s="89" t="s">
        <v>178</v>
      </c>
      <c r="B13613" s="89" t="s">
        <v>175</v>
      </c>
      <c r="C13613" s="89" t="s">
        <v>47</v>
      </c>
      <c r="D13613" s="90">
        <v>44659</v>
      </c>
      <c r="AC13613" s="89">
        <v>2997.3712019999998</v>
      </c>
      <c r="AI13613" s="89">
        <v>3943.0614399999999</v>
      </c>
    </row>
    <row r="13614" spans="1:35" s="89" customFormat="1" x14ac:dyDescent="0.45">
      <c r="A13614" s="89" t="s">
        <v>178</v>
      </c>
      <c r="B13614" s="89" t="s">
        <v>175</v>
      </c>
      <c r="C13614" s="89" t="s">
        <v>47</v>
      </c>
      <c r="D13614" s="90">
        <v>44660</v>
      </c>
      <c r="AC13614" s="89">
        <v>2997.3712019999998</v>
      </c>
      <c r="AI13614" s="89">
        <v>3943.0614399999999</v>
      </c>
    </row>
    <row r="13615" spans="1:35" s="89" customFormat="1" x14ac:dyDescent="0.45">
      <c r="A13615" s="89" t="s">
        <v>178</v>
      </c>
      <c r="B13615" s="89" t="s">
        <v>175</v>
      </c>
      <c r="C13615" s="89" t="s">
        <v>47</v>
      </c>
      <c r="D13615" s="90">
        <v>44661</v>
      </c>
      <c r="AC13615" s="89">
        <v>2997.3712019999998</v>
      </c>
      <c r="AI13615" s="89">
        <v>3943.0614399999999</v>
      </c>
    </row>
    <row r="13616" spans="1:35" s="89" customFormat="1" x14ac:dyDescent="0.45">
      <c r="A13616" s="89" t="s">
        <v>178</v>
      </c>
      <c r="B13616" s="89" t="s">
        <v>175</v>
      </c>
      <c r="C13616" s="89" t="s">
        <v>47</v>
      </c>
      <c r="D13616" s="90">
        <v>44662</v>
      </c>
      <c r="AC13616" s="89">
        <v>2997.3712019999998</v>
      </c>
      <c r="AI13616" s="89">
        <v>3943.0614399999999</v>
      </c>
    </row>
    <row r="13617" spans="1:35" s="89" customFormat="1" x14ac:dyDescent="0.45">
      <c r="A13617" s="89" t="s">
        <v>178</v>
      </c>
      <c r="B13617" s="89" t="s">
        <v>175</v>
      </c>
      <c r="C13617" s="89" t="s">
        <v>47</v>
      </c>
      <c r="D13617" s="90">
        <v>44663</v>
      </c>
      <c r="AC13617" s="89">
        <v>2997.3712019999998</v>
      </c>
      <c r="AI13617" s="89">
        <v>3943.0614399999999</v>
      </c>
    </row>
    <row r="13618" spans="1:35" s="89" customFormat="1" x14ac:dyDescent="0.45">
      <c r="A13618" s="89" t="s">
        <v>178</v>
      </c>
      <c r="B13618" s="89" t="s">
        <v>175</v>
      </c>
      <c r="C13618" s="89" t="s">
        <v>47</v>
      </c>
      <c r="D13618" s="90">
        <v>44664</v>
      </c>
      <c r="AC13618" s="89">
        <v>2997.3712019999998</v>
      </c>
      <c r="AI13618" s="89">
        <v>3943.0614399999999</v>
      </c>
    </row>
    <row r="13619" spans="1:35" s="89" customFormat="1" x14ac:dyDescent="0.45">
      <c r="A13619" s="89" t="s">
        <v>178</v>
      </c>
      <c r="B13619" s="89" t="s">
        <v>175</v>
      </c>
      <c r="C13619" s="89" t="s">
        <v>47</v>
      </c>
      <c r="D13619" s="90">
        <v>44665</v>
      </c>
      <c r="AC13619" s="89">
        <v>2997.3712019999998</v>
      </c>
      <c r="AI13619" s="89">
        <v>3943.0614399999999</v>
      </c>
    </row>
    <row r="13620" spans="1:35" s="89" customFormat="1" x14ac:dyDescent="0.45">
      <c r="A13620" s="89" t="s">
        <v>178</v>
      </c>
      <c r="B13620" s="89" t="s">
        <v>175</v>
      </c>
      <c r="C13620" s="89" t="s">
        <v>47</v>
      </c>
      <c r="D13620" s="90">
        <v>44666</v>
      </c>
      <c r="AC13620" s="89">
        <v>2997.3712019999998</v>
      </c>
      <c r="AI13620" s="89">
        <v>3943.0614399999999</v>
      </c>
    </row>
    <row r="13621" spans="1:35" s="89" customFormat="1" x14ac:dyDescent="0.45">
      <c r="A13621" s="89" t="s">
        <v>178</v>
      </c>
      <c r="B13621" s="89" t="s">
        <v>175</v>
      </c>
      <c r="C13621" s="89" t="s">
        <v>47</v>
      </c>
      <c r="D13621" s="90">
        <v>44667</v>
      </c>
      <c r="AC13621" s="89">
        <v>2997.3712019999998</v>
      </c>
      <c r="AI13621" s="89">
        <v>3943.0614399999999</v>
      </c>
    </row>
    <row r="13622" spans="1:35" s="89" customFormat="1" x14ac:dyDescent="0.45">
      <c r="A13622" s="89" t="s">
        <v>178</v>
      </c>
      <c r="B13622" s="89" t="s">
        <v>175</v>
      </c>
      <c r="C13622" s="89" t="s">
        <v>47</v>
      </c>
      <c r="D13622" s="90">
        <v>44668</v>
      </c>
      <c r="AC13622" s="89">
        <v>2997.3712019999998</v>
      </c>
      <c r="AI13622" s="89">
        <v>3943.0614399999999</v>
      </c>
    </row>
    <row r="13623" spans="1:35" s="89" customFormat="1" x14ac:dyDescent="0.45">
      <c r="A13623" s="89" t="s">
        <v>178</v>
      </c>
      <c r="B13623" s="89" t="s">
        <v>175</v>
      </c>
      <c r="C13623" s="89" t="s">
        <v>47</v>
      </c>
      <c r="D13623" s="90">
        <v>44669</v>
      </c>
      <c r="AC13623" s="89">
        <v>2997.3712019999998</v>
      </c>
      <c r="AI13623" s="89">
        <v>3943.0614399999999</v>
      </c>
    </row>
    <row r="13624" spans="1:35" s="89" customFormat="1" x14ac:dyDescent="0.45">
      <c r="A13624" s="89" t="s">
        <v>178</v>
      </c>
      <c r="B13624" s="89" t="s">
        <v>175</v>
      </c>
      <c r="C13624" s="89" t="s">
        <v>47</v>
      </c>
      <c r="D13624" s="90">
        <v>44670</v>
      </c>
      <c r="AC13624" s="89">
        <v>2997.3712019999998</v>
      </c>
      <c r="AI13624" s="89">
        <v>3943.0614399999999</v>
      </c>
    </row>
    <row r="13625" spans="1:35" s="89" customFormat="1" x14ac:dyDescent="0.45">
      <c r="A13625" s="89" t="s">
        <v>178</v>
      </c>
      <c r="B13625" s="89" t="s">
        <v>175</v>
      </c>
      <c r="C13625" s="89" t="s">
        <v>47</v>
      </c>
      <c r="D13625" s="90">
        <v>44671</v>
      </c>
      <c r="AC13625" s="89">
        <v>2997.3712019999998</v>
      </c>
      <c r="AI13625" s="89">
        <v>3943.0614399999999</v>
      </c>
    </row>
    <row r="13626" spans="1:35" s="89" customFormat="1" x14ac:dyDescent="0.45">
      <c r="A13626" s="89" t="s">
        <v>178</v>
      </c>
      <c r="B13626" s="89" t="s">
        <v>175</v>
      </c>
      <c r="C13626" s="89" t="s">
        <v>47</v>
      </c>
      <c r="D13626" s="90">
        <v>44672</v>
      </c>
      <c r="AC13626" s="89">
        <v>2997.3712019999998</v>
      </c>
      <c r="AI13626" s="89">
        <v>3943.0614399999999</v>
      </c>
    </row>
    <row r="13627" spans="1:35" s="89" customFormat="1" x14ac:dyDescent="0.45">
      <c r="A13627" s="89" t="s">
        <v>178</v>
      </c>
      <c r="B13627" s="89" t="s">
        <v>175</v>
      </c>
      <c r="C13627" s="89" t="s">
        <v>47</v>
      </c>
      <c r="D13627" s="90">
        <v>44673</v>
      </c>
      <c r="AC13627" s="89">
        <v>2997.3712019999998</v>
      </c>
      <c r="AI13627" s="89">
        <v>3943.0614399999999</v>
      </c>
    </row>
    <row r="13628" spans="1:35" s="89" customFormat="1" x14ac:dyDescent="0.45">
      <c r="A13628" s="89" t="s">
        <v>178</v>
      </c>
      <c r="B13628" s="89" t="s">
        <v>175</v>
      </c>
      <c r="C13628" s="89" t="s">
        <v>47</v>
      </c>
      <c r="D13628" s="90">
        <v>44674</v>
      </c>
      <c r="AC13628" s="89">
        <v>2997.3712019999998</v>
      </c>
      <c r="AI13628" s="89">
        <v>3943.0614399999999</v>
      </c>
    </row>
    <row r="13629" spans="1:35" s="89" customFormat="1" x14ac:dyDescent="0.45">
      <c r="A13629" s="89" t="s">
        <v>178</v>
      </c>
      <c r="B13629" s="89" t="s">
        <v>175</v>
      </c>
      <c r="C13629" s="89" t="s">
        <v>47</v>
      </c>
      <c r="D13629" s="90">
        <v>44675</v>
      </c>
      <c r="AC13629" s="89">
        <v>2997.3712019999998</v>
      </c>
      <c r="AI13629" s="89">
        <v>3943.0614399999999</v>
      </c>
    </row>
    <row r="13630" spans="1:35" s="89" customFormat="1" x14ac:dyDescent="0.45">
      <c r="A13630" s="89" t="s">
        <v>178</v>
      </c>
      <c r="B13630" s="89" t="s">
        <v>175</v>
      </c>
      <c r="C13630" s="89" t="s">
        <v>47</v>
      </c>
      <c r="D13630" s="90">
        <v>44676</v>
      </c>
      <c r="AC13630" s="89">
        <v>2997.3712019999998</v>
      </c>
      <c r="AI13630" s="89">
        <v>3943.0614399999999</v>
      </c>
    </row>
    <row r="13631" spans="1:35" s="89" customFormat="1" x14ac:dyDescent="0.45">
      <c r="A13631" s="89" t="s">
        <v>178</v>
      </c>
      <c r="B13631" s="89" t="s">
        <v>175</v>
      </c>
      <c r="C13631" s="89" t="s">
        <v>47</v>
      </c>
      <c r="D13631" s="90">
        <v>44677</v>
      </c>
      <c r="AC13631" s="89">
        <v>2997.3712019999998</v>
      </c>
      <c r="AI13631" s="89">
        <v>3943.0614399999999</v>
      </c>
    </row>
    <row r="13632" spans="1:35" s="89" customFormat="1" x14ac:dyDescent="0.45">
      <c r="A13632" s="89" t="s">
        <v>178</v>
      </c>
      <c r="B13632" s="89" t="s">
        <v>175</v>
      </c>
      <c r="C13632" s="89" t="s">
        <v>47</v>
      </c>
      <c r="D13632" s="90">
        <v>44678</v>
      </c>
      <c r="AC13632" s="89">
        <v>2997.3712019999998</v>
      </c>
      <c r="AI13632" s="89">
        <v>3943.0614399999999</v>
      </c>
    </row>
    <row r="13633" spans="1:35" s="89" customFormat="1" x14ac:dyDescent="0.45">
      <c r="A13633" s="89" t="s">
        <v>178</v>
      </c>
      <c r="B13633" s="89" t="s">
        <v>175</v>
      </c>
      <c r="C13633" s="89" t="s">
        <v>47</v>
      </c>
      <c r="D13633" s="90">
        <v>44679</v>
      </c>
      <c r="AC13633" s="89">
        <v>2997.3712019999998</v>
      </c>
      <c r="AI13633" s="89">
        <v>3943.0614399999999</v>
      </c>
    </row>
    <row r="13634" spans="1:35" s="89" customFormat="1" x14ac:dyDescent="0.45">
      <c r="A13634" s="89" t="s">
        <v>178</v>
      </c>
      <c r="B13634" s="89" t="s">
        <v>175</v>
      </c>
      <c r="C13634" s="89" t="s">
        <v>47</v>
      </c>
      <c r="D13634" s="90">
        <v>44680</v>
      </c>
      <c r="AC13634" s="89">
        <v>2997.3712019999998</v>
      </c>
      <c r="AI13634" s="89">
        <v>3943.0614399999999</v>
      </c>
    </row>
    <row r="13635" spans="1:35" s="89" customFormat="1" x14ac:dyDescent="0.45">
      <c r="A13635" s="89" t="s">
        <v>178</v>
      </c>
      <c r="B13635" s="89" t="s">
        <v>175</v>
      </c>
      <c r="C13635" s="89" t="s">
        <v>47</v>
      </c>
      <c r="D13635" s="90">
        <v>44681</v>
      </c>
      <c r="AC13635" s="89">
        <v>2997.3712019999998</v>
      </c>
      <c r="AI13635" s="89">
        <v>3943.0614399999999</v>
      </c>
    </row>
    <row r="13636" spans="1:35" s="89" customFormat="1" x14ac:dyDescent="0.45">
      <c r="A13636" s="89" t="s">
        <v>178</v>
      </c>
      <c r="B13636" s="89" t="s">
        <v>175</v>
      </c>
      <c r="C13636" s="89" t="s">
        <v>47</v>
      </c>
      <c r="D13636" s="90">
        <v>44682</v>
      </c>
      <c r="AC13636" s="89">
        <v>2997.3712019999998</v>
      </c>
      <c r="AI13636" s="89">
        <v>3943.0614399999999</v>
      </c>
    </row>
    <row r="13637" spans="1:35" s="89" customFormat="1" x14ac:dyDescent="0.45">
      <c r="A13637" s="89" t="s">
        <v>178</v>
      </c>
      <c r="B13637" s="89" t="s">
        <v>175</v>
      </c>
      <c r="C13637" s="89" t="s">
        <v>47</v>
      </c>
      <c r="D13637" s="90">
        <v>44683</v>
      </c>
      <c r="AC13637" s="89">
        <v>2997.3712019999998</v>
      </c>
      <c r="AI13637" s="89">
        <v>3943.0614399999999</v>
      </c>
    </row>
    <row r="13638" spans="1:35" s="89" customFormat="1" x14ac:dyDescent="0.45">
      <c r="A13638" s="89" t="s">
        <v>178</v>
      </c>
      <c r="B13638" s="89" t="s">
        <v>175</v>
      </c>
      <c r="C13638" s="89" t="s">
        <v>47</v>
      </c>
      <c r="D13638" s="90">
        <v>44684</v>
      </c>
      <c r="AC13638" s="89">
        <v>2997.3712019999998</v>
      </c>
      <c r="AI13638" s="89">
        <v>3943.0614399999999</v>
      </c>
    </row>
    <row r="13639" spans="1:35" s="89" customFormat="1" x14ac:dyDescent="0.45">
      <c r="A13639" s="89" t="s">
        <v>178</v>
      </c>
      <c r="B13639" s="89" t="s">
        <v>175</v>
      </c>
      <c r="C13639" s="89" t="s">
        <v>47</v>
      </c>
      <c r="D13639" s="90">
        <v>44685</v>
      </c>
      <c r="AC13639" s="89">
        <v>2997.3712019999998</v>
      </c>
      <c r="AI13639" s="89">
        <v>3943.0614399999999</v>
      </c>
    </row>
    <row r="13640" spans="1:35" s="89" customFormat="1" x14ac:dyDescent="0.45">
      <c r="A13640" s="89" t="s">
        <v>178</v>
      </c>
      <c r="B13640" s="89" t="s">
        <v>175</v>
      </c>
      <c r="C13640" s="89" t="s">
        <v>47</v>
      </c>
      <c r="D13640" s="90">
        <v>44686</v>
      </c>
      <c r="AC13640" s="89">
        <v>2997.3712019999998</v>
      </c>
      <c r="AI13640" s="89">
        <v>3943.0614399999999</v>
      </c>
    </row>
    <row r="13641" spans="1:35" s="89" customFormat="1" x14ac:dyDescent="0.45">
      <c r="A13641" s="89" t="s">
        <v>178</v>
      </c>
      <c r="B13641" s="89" t="s">
        <v>175</v>
      </c>
      <c r="C13641" s="89" t="s">
        <v>47</v>
      </c>
      <c r="D13641" s="90">
        <v>44687</v>
      </c>
      <c r="AC13641" s="89">
        <v>2997.3712019999998</v>
      </c>
      <c r="AI13641" s="89">
        <v>3943.0614399999999</v>
      </c>
    </row>
    <row r="13642" spans="1:35" s="89" customFormat="1" x14ac:dyDescent="0.45">
      <c r="A13642" s="89" t="s">
        <v>178</v>
      </c>
      <c r="B13642" s="89" t="s">
        <v>175</v>
      </c>
      <c r="C13642" s="89" t="s">
        <v>47</v>
      </c>
      <c r="D13642" s="90">
        <v>44688</v>
      </c>
      <c r="AC13642" s="89">
        <v>2997.3712019999998</v>
      </c>
      <c r="AI13642" s="89">
        <v>3943.0614399999999</v>
      </c>
    </row>
    <row r="13643" spans="1:35" s="89" customFormat="1" x14ac:dyDescent="0.45">
      <c r="A13643" s="89" t="s">
        <v>178</v>
      </c>
      <c r="B13643" s="89" t="s">
        <v>175</v>
      </c>
      <c r="C13643" s="89" t="s">
        <v>47</v>
      </c>
      <c r="D13643" s="90">
        <v>44689</v>
      </c>
      <c r="AC13643" s="89">
        <v>2997.3712019999998</v>
      </c>
      <c r="AI13643" s="89">
        <v>3943.0614399999999</v>
      </c>
    </row>
    <row r="13644" spans="1:35" s="89" customFormat="1" x14ac:dyDescent="0.45">
      <c r="A13644" s="89" t="s">
        <v>178</v>
      </c>
      <c r="B13644" s="89" t="s">
        <v>175</v>
      </c>
      <c r="C13644" s="89" t="s">
        <v>47</v>
      </c>
      <c r="D13644" s="90">
        <v>44690</v>
      </c>
      <c r="AC13644" s="89">
        <v>2997.3712019999998</v>
      </c>
      <c r="AI13644" s="89">
        <v>3943.0614399999999</v>
      </c>
    </row>
    <row r="13645" spans="1:35" s="89" customFormat="1" x14ac:dyDescent="0.45">
      <c r="A13645" s="89" t="s">
        <v>178</v>
      </c>
      <c r="B13645" s="89" t="s">
        <v>175</v>
      </c>
      <c r="C13645" s="89" t="s">
        <v>47</v>
      </c>
      <c r="D13645" s="90">
        <v>44691</v>
      </c>
      <c r="AC13645" s="89">
        <v>2997.3712019999998</v>
      </c>
      <c r="AI13645" s="89">
        <v>3943.0614399999999</v>
      </c>
    </row>
    <row r="13646" spans="1:35" s="89" customFormat="1" x14ac:dyDescent="0.45">
      <c r="A13646" s="89" t="s">
        <v>178</v>
      </c>
      <c r="B13646" s="89" t="s">
        <v>175</v>
      </c>
      <c r="C13646" s="89" t="s">
        <v>47</v>
      </c>
      <c r="D13646" s="90">
        <v>44692</v>
      </c>
      <c r="AC13646" s="89">
        <v>2997.3712019999998</v>
      </c>
      <c r="AI13646" s="89">
        <v>3943.0614399999999</v>
      </c>
    </row>
    <row r="13647" spans="1:35" s="89" customFormat="1" x14ac:dyDescent="0.45">
      <c r="A13647" s="89" t="s">
        <v>178</v>
      </c>
      <c r="B13647" s="89" t="s">
        <v>175</v>
      </c>
      <c r="C13647" s="89" t="s">
        <v>47</v>
      </c>
      <c r="D13647" s="90">
        <v>44693</v>
      </c>
      <c r="AC13647" s="89">
        <v>2997.3712019999998</v>
      </c>
      <c r="AI13647" s="89">
        <v>3943.0614399999999</v>
      </c>
    </row>
    <row r="13648" spans="1:35" s="89" customFormat="1" x14ac:dyDescent="0.45">
      <c r="A13648" s="89" t="s">
        <v>178</v>
      </c>
      <c r="B13648" s="89" t="s">
        <v>175</v>
      </c>
      <c r="C13648" s="89" t="s">
        <v>47</v>
      </c>
      <c r="D13648" s="90">
        <v>44694</v>
      </c>
      <c r="AC13648" s="89">
        <v>2997.3712019999998</v>
      </c>
      <c r="AI13648" s="89">
        <v>3943.0614399999999</v>
      </c>
    </row>
    <row r="13649" spans="1:35" s="89" customFormat="1" x14ac:dyDescent="0.45">
      <c r="A13649" s="89" t="s">
        <v>178</v>
      </c>
      <c r="B13649" s="89" t="s">
        <v>175</v>
      </c>
      <c r="C13649" s="89" t="s">
        <v>47</v>
      </c>
      <c r="D13649" s="90">
        <v>44695</v>
      </c>
      <c r="AC13649" s="89">
        <v>2997.3712019999998</v>
      </c>
      <c r="AI13649" s="89">
        <v>3943.0614399999999</v>
      </c>
    </row>
    <row r="13650" spans="1:35" s="89" customFormat="1" x14ac:dyDescent="0.45">
      <c r="A13650" s="89" t="s">
        <v>178</v>
      </c>
      <c r="B13650" s="89" t="s">
        <v>175</v>
      </c>
      <c r="C13650" s="89" t="s">
        <v>47</v>
      </c>
      <c r="D13650" s="90">
        <v>44696</v>
      </c>
      <c r="AC13650" s="89">
        <v>2997.3712019999998</v>
      </c>
      <c r="AI13650" s="89">
        <v>3943.0614399999999</v>
      </c>
    </row>
    <row r="13651" spans="1:35" s="89" customFormat="1" x14ac:dyDescent="0.45">
      <c r="A13651" s="89" t="s">
        <v>178</v>
      </c>
      <c r="B13651" s="89" t="s">
        <v>175</v>
      </c>
      <c r="C13651" s="89" t="s">
        <v>47</v>
      </c>
      <c r="D13651" s="90">
        <v>44697</v>
      </c>
      <c r="AC13651" s="89">
        <v>2997.3712019999998</v>
      </c>
      <c r="AI13651" s="89">
        <v>3943.0614399999999</v>
      </c>
    </row>
    <row r="13652" spans="1:35" s="89" customFormat="1" x14ac:dyDescent="0.45">
      <c r="A13652" s="89" t="s">
        <v>178</v>
      </c>
      <c r="B13652" s="89" t="s">
        <v>175</v>
      </c>
      <c r="C13652" s="89" t="s">
        <v>47</v>
      </c>
      <c r="D13652" s="90">
        <v>44698</v>
      </c>
      <c r="AC13652" s="89">
        <v>2997.3712019999998</v>
      </c>
      <c r="AI13652" s="89">
        <v>3943.0614399999999</v>
      </c>
    </row>
    <row r="13653" spans="1:35" s="89" customFormat="1" x14ac:dyDescent="0.45">
      <c r="A13653" s="89" t="s">
        <v>178</v>
      </c>
      <c r="B13653" s="89" t="s">
        <v>175</v>
      </c>
      <c r="C13653" s="89" t="s">
        <v>47</v>
      </c>
      <c r="D13653" s="90">
        <v>44699</v>
      </c>
      <c r="AC13653" s="89">
        <v>2997.3712019999998</v>
      </c>
      <c r="AI13653" s="89">
        <v>3943.0614399999999</v>
      </c>
    </row>
    <row r="13654" spans="1:35" s="89" customFormat="1" x14ac:dyDescent="0.45">
      <c r="A13654" s="89" t="s">
        <v>178</v>
      </c>
      <c r="B13654" s="89" t="s">
        <v>175</v>
      </c>
      <c r="C13654" s="89" t="s">
        <v>47</v>
      </c>
      <c r="D13654" s="90">
        <v>44700</v>
      </c>
      <c r="AC13654" s="89">
        <v>2997.3712019999998</v>
      </c>
      <c r="AI13654" s="89">
        <v>3943.0614399999999</v>
      </c>
    </row>
    <row r="13655" spans="1:35" s="89" customFormat="1" x14ac:dyDescent="0.45">
      <c r="A13655" s="89" t="s">
        <v>178</v>
      </c>
      <c r="B13655" s="89" t="s">
        <v>175</v>
      </c>
      <c r="C13655" s="89" t="s">
        <v>47</v>
      </c>
      <c r="D13655" s="90">
        <v>44701</v>
      </c>
      <c r="AC13655" s="89">
        <v>2997.3712019999998</v>
      </c>
      <c r="AI13655" s="89">
        <v>3943.0614399999999</v>
      </c>
    </row>
    <row r="13656" spans="1:35" s="89" customFormat="1" x14ac:dyDescent="0.45">
      <c r="A13656" s="89" t="s">
        <v>178</v>
      </c>
      <c r="B13656" s="89" t="s">
        <v>175</v>
      </c>
      <c r="C13656" s="89" t="s">
        <v>47</v>
      </c>
      <c r="D13656" s="90">
        <v>44702</v>
      </c>
      <c r="AC13656" s="89">
        <v>2997.3712019999998</v>
      </c>
      <c r="AI13656" s="89">
        <v>3943.0614399999999</v>
      </c>
    </row>
    <row r="13657" spans="1:35" s="89" customFormat="1" x14ac:dyDescent="0.45">
      <c r="A13657" s="89" t="s">
        <v>178</v>
      </c>
      <c r="B13657" s="89" t="s">
        <v>175</v>
      </c>
      <c r="C13657" s="89" t="s">
        <v>47</v>
      </c>
      <c r="D13657" s="90">
        <v>44703</v>
      </c>
      <c r="AC13657" s="89">
        <v>2997.3712019999998</v>
      </c>
      <c r="AI13657" s="89">
        <v>3943.0614399999999</v>
      </c>
    </row>
    <row r="13658" spans="1:35" s="89" customFormat="1" x14ac:dyDescent="0.45">
      <c r="A13658" s="89" t="s">
        <v>178</v>
      </c>
      <c r="B13658" s="89" t="s">
        <v>175</v>
      </c>
      <c r="C13658" s="89" t="s">
        <v>47</v>
      </c>
      <c r="D13658" s="90">
        <v>44704</v>
      </c>
      <c r="AC13658" s="89">
        <v>2997.3712019999998</v>
      </c>
      <c r="AI13658" s="89">
        <v>3943.0614399999999</v>
      </c>
    </row>
    <row r="13659" spans="1:35" s="89" customFormat="1" x14ac:dyDescent="0.45">
      <c r="A13659" s="89" t="s">
        <v>178</v>
      </c>
      <c r="B13659" s="89" t="s">
        <v>175</v>
      </c>
      <c r="C13659" s="89" t="s">
        <v>47</v>
      </c>
      <c r="D13659" s="90">
        <v>44705</v>
      </c>
      <c r="AC13659" s="89">
        <v>2997.3712019999998</v>
      </c>
      <c r="AI13659" s="89">
        <v>3943.0614399999999</v>
      </c>
    </row>
    <row r="13660" spans="1:35" s="89" customFormat="1" x14ac:dyDescent="0.45">
      <c r="A13660" s="89" t="s">
        <v>178</v>
      </c>
      <c r="B13660" s="89" t="s">
        <v>175</v>
      </c>
      <c r="C13660" s="89" t="s">
        <v>47</v>
      </c>
      <c r="D13660" s="90">
        <v>44706</v>
      </c>
      <c r="AC13660" s="89">
        <v>2997.3712019999998</v>
      </c>
      <c r="AI13660" s="89">
        <v>3943.0614399999999</v>
      </c>
    </row>
    <row r="13661" spans="1:35" s="89" customFormat="1" x14ac:dyDescent="0.45">
      <c r="A13661" s="89" t="s">
        <v>178</v>
      </c>
      <c r="B13661" s="89" t="s">
        <v>175</v>
      </c>
      <c r="C13661" s="89" t="s">
        <v>47</v>
      </c>
      <c r="D13661" s="90">
        <v>44707</v>
      </c>
      <c r="AC13661" s="89">
        <v>2997.3712019999998</v>
      </c>
      <c r="AI13661" s="89">
        <v>3943.0614399999999</v>
      </c>
    </row>
    <row r="13662" spans="1:35" s="89" customFormat="1" x14ac:dyDescent="0.45">
      <c r="A13662" s="89" t="s">
        <v>178</v>
      </c>
      <c r="B13662" s="89" t="s">
        <v>175</v>
      </c>
      <c r="C13662" s="89" t="s">
        <v>47</v>
      </c>
      <c r="D13662" s="90">
        <v>44708</v>
      </c>
      <c r="AC13662" s="89">
        <v>2997.3712019999998</v>
      </c>
      <c r="AI13662" s="89">
        <v>3943.0614399999999</v>
      </c>
    </row>
    <row r="13663" spans="1:35" s="89" customFormat="1" x14ac:dyDescent="0.45">
      <c r="A13663" s="89" t="s">
        <v>178</v>
      </c>
      <c r="B13663" s="89" t="s">
        <v>175</v>
      </c>
      <c r="C13663" s="89" t="s">
        <v>47</v>
      </c>
      <c r="D13663" s="90">
        <v>44709</v>
      </c>
      <c r="AC13663" s="89">
        <v>2997.3712019999998</v>
      </c>
      <c r="AI13663" s="89">
        <v>3943.0614399999999</v>
      </c>
    </row>
    <row r="13664" spans="1:35" s="89" customFormat="1" x14ac:dyDescent="0.45">
      <c r="A13664" s="89" t="s">
        <v>178</v>
      </c>
      <c r="B13664" s="89" t="s">
        <v>175</v>
      </c>
      <c r="C13664" s="89" t="s">
        <v>47</v>
      </c>
      <c r="D13664" s="90">
        <v>44710</v>
      </c>
      <c r="AC13664" s="89">
        <v>2997.3712019999998</v>
      </c>
      <c r="AI13664" s="89">
        <v>3943.0614399999999</v>
      </c>
    </row>
    <row r="13665" spans="1:35" s="89" customFormat="1" x14ac:dyDescent="0.45">
      <c r="A13665" s="89" t="s">
        <v>178</v>
      </c>
      <c r="B13665" s="89" t="s">
        <v>175</v>
      </c>
      <c r="C13665" s="89" t="s">
        <v>47</v>
      </c>
      <c r="D13665" s="90">
        <v>44711</v>
      </c>
      <c r="AC13665" s="89">
        <v>2997.3712019999998</v>
      </c>
      <c r="AI13665" s="89">
        <v>3943.0614399999999</v>
      </c>
    </row>
    <row r="13666" spans="1:35" s="89" customFormat="1" x14ac:dyDescent="0.45">
      <c r="A13666" s="89" t="s">
        <v>178</v>
      </c>
      <c r="B13666" s="89" t="s">
        <v>175</v>
      </c>
      <c r="C13666" s="89" t="s">
        <v>47</v>
      </c>
      <c r="D13666" s="90">
        <v>44712</v>
      </c>
      <c r="AC13666" s="89">
        <v>2997.3712019999998</v>
      </c>
      <c r="AI13666" s="89">
        <v>3943.0614399999999</v>
      </c>
    </row>
    <row r="13667" spans="1:35" s="89" customFormat="1" x14ac:dyDescent="0.45">
      <c r="A13667" s="89" t="s">
        <v>178</v>
      </c>
      <c r="B13667" s="89" t="s">
        <v>175</v>
      </c>
      <c r="C13667" s="89" t="s">
        <v>47</v>
      </c>
      <c r="D13667" s="90">
        <v>44713</v>
      </c>
      <c r="AC13667" s="89">
        <v>2997.3712019999998</v>
      </c>
      <c r="AI13667" s="89">
        <v>3943.0614399999999</v>
      </c>
    </row>
    <row r="13668" spans="1:35" s="89" customFormat="1" x14ac:dyDescent="0.45">
      <c r="A13668" s="89" t="s">
        <v>178</v>
      </c>
      <c r="B13668" s="89" t="s">
        <v>175</v>
      </c>
      <c r="C13668" s="89" t="s">
        <v>47</v>
      </c>
      <c r="D13668" s="90">
        <v>44714</v>
      </c>
      <c r="AC13668" s="89">
        <v>2997.3712019999998</v>
      </c>
      <c r="AI13668" s="89">
        <v>3943.0614399999999</v>
      </c>
    </row>
    <row r="13669" spans="1:35" s="89" customFormat="1" x14ac:dyDescent="0.45">
      <c r="A13669" s="89" t="s">
        <v>178</v>
      </c>
      <c r="B13669" s="89" t="s">
        <v>175</v>
      </c>
      <c r="C13669" s="89" t="s">
        <v>47</v>
      </c>
      <c r="D13669" s="90">
        <v>44715</v>
      </c>
      <c r="AC13669" s="89">
        <v>2997.3712019999998</v>
      </c>
      <c r="AI13669" s="89">
        <v>3943.0614399999999</v>
      </c>
    </row>
    <row r="13670" spans="1:35" s="89" customFormat="1" x14ac:dyDescent="0.45">
      <c r="A13670" s="89" t="s">
        <v>178</v>
      </c>
      <c r="B13670" s="89" t="s">
        <v>175</v>
      </c>
      <c r="C13670" s="89" t="s">
        <v>47</v>
      </c>
      <c r="D13670" s="90">
        <v>44716</v>
      </c>
      <c r="AC13670" s="89">
        <v>2997.3712019999998</v>
      </c>
      <c r="AI13670" s="89">
        <v>3943.0614399999999</v>
      </c>
    </row>
    <row r="13671" spans="1:35" s="89" customFormat="1" x14ac:dyDescent="0.45">
      <c r="A13671" s="89" t="s">
        <v>178</v>
      </c>
      <c r="B13671" s="89" t="s">
        <v>175</v>
      </c>
      <c r="C13671" s="89" t="s">
        <v>47</v>
      </c>
      <c r="D13671" s="90">
        <v>44717</v>
      </c>
      <c r="AC13671" s="89">
        <v>2997.3712019999998</v>
      </c>
      <c r="AI13671" s="89">
        <v>3943.0614399999999</v>
      </c>
    </row>
    <row r="13672" spans="1:35" s="89" customFormat="1" x14ac:dyDescent="0.45">
      <c r="A13672" s="89" t="s">
        <v>178</v>
      </c>
      <c r="B13672" s="89" t="s">
        <v>175</v>
      </c>
      <c r="C13672" s="89" t="s">
        <v>47</v>
      </c>
      <c r="D13672" s="90">
        <v>44718</v>
      </c>
      <c r="AC13672" s="89">
        <v>2997.3712019999998</v>
      </c>
      <c r="AI13672" s="89">
        <v>3943.0614399999999</v>
      </c>
    </row>
    <row r="13673" spans="1:35" s="89" customFormat="1" x14ac:dyDescent="0.45">
      <c r="A13673" s="89" t="s">
        <v>178</v>
      </c>
      <c r="B13673" s="89" t="s">
        <v>175</v>
      </c>
      <c r="C13673" s="89" t="s">
        <v>47</v>
      </c>
      <c r="D13673" s="90">
        <v>44719</v>
      </c>
      <c r="AC13673" s="89">
        <v>2997.3712019999998</v>
      </c>
      <c r="AI13673" s="89">
        <v>3943.0614399999999</v>
      </c>
    </row>
    <row r="13674" spans="1:35" s="89" customFormat="1" x14ac:dyDescent="0.45">
      <c r="A13674" s="89" t="s">
        <v>178</v>
      </c>
      <c r="B13674" s="89" t="s">
        <v>175</v>
      </c>
      <c r="C13674" s="89" t="s">
        <v>47</v>
      </c>
      <c r="D13674" s="90">
        <v>44720</v>
      </c>
      <c r="AC13674" s="89">
        <v>2997.3712019999998</v>
      </c>
      <c r="AI13674" s="89">
        <v>3943.0614399999999</v>
      </c>
    </row>
    <row r="13675" spans="1:35" s="89" customFormat="1" x14ac:dyDescent="0.45">
      <c r="A13675" s="89" t="s">
        <v>178</v>
      </c>
      <c r="B13675" s="89" t="s">
        <v>175</v>
      </c>
      <c r="C13675" s="89" t="s">
        <v>47</v>
      </c>
      <c r="D13675" s="90">
        <v>44721</v>
      </c>
      <c r="AC13675" s="89">
        <v>2997.3712019999998</v>
      </c>
      <c r="AI13675" s="89">
        <v>3943.0614399999999</v>
      </c>
    </row>
    <row r="13676" spans="1:35" s="89" customFormat="1" x14ac:dyDescent="0.45">
      <c r="A13676" s="89" t="s">
        <v>178</v>
      </c>
      <c r="B13676" s="89" t="s">
        <v>175</v>
      </c>
      <c r="C13676" s="89" t="s">
        <v>47</v>
      </c>
      <c r="D13676" s="90">
        <v>44722</v>
      </c>
      <c r="AC13676" s="89">
        <v>2997.3712019999998</v>
      </c>
      <c r="AI13676" s="89">
        <v>3943.0614399999999</v>
      </c>
    </row>
    <row r="13677" spans="1:35" s="89" customFormat="1" x14ac:dyDescent="0.45">
      <c r="A13677" s="89" t="s">
        <v>178</v>
      </c>
      <c r="B13677" s="89" t="s">
        <v>175</v>
      </c>
      <c r="C13677" s="89" t="s">
        <v>47</v>
      </c>
      <c r="D13677" s="90">
        <v>44723</v>
      </c>
      <c r="AC13677" s="89">
        <v>2997.3712019999998</v>
      </c>
      <c r="AI13677" s="89">
        <v>3943.0614399999999</v>
      </c>
    </row>
    <row r="13678" spans="1:35" s="89" customFormat="1" x14ac:dyDescent="0.45">
      <c r="A13678" s="89" t="s">
        <v>178</v>
      </c>
      <c r="B13678" s="89" t="s">
        <v>175</v>
      </c>
      <c r="C13678" s="89" t="s">
        <v>47</v>
      </c>
      <c r="D13678" s="90">
        <v>44724</v>
      </c>
      <c r="AC13678" s="89">
        <v>2997.3712019999998</v>
      </c>
      <c r="AI13678" s="89">
        <v>3943.0614399999999</v>
      </c>
    </row>
    <row r="13679" spans="1:35" s="89" customFormat="1" x14ac:dyDescent="0.45">
      <c r="A13679" s="89" t="s">
        <v>178</v>
      </c>
      <c r="B13679" s="89" t="s">
        <v>175</v>
      </c>
      <c r="C13679" s="89" t="s">
        <v>47</v>
      </c>
      <c r="D13679" s="90">
        <v>44725</v>
      </c>
      <c r="AC13679" s="89">
        <v>2997.3712019999998</v>
      </c>
      <c r="AI13679" s="89">
        <v>3943.0614399999999</v>
      </c>
    </row>
    <row r="13680" spans="1:35" s="89" customFormat="1" x14ac:dyDescent="0.45">
      <c r="A13680" s="89" t="s">
        <v>178</v>
      </c>
      <c r="B13680" s="89" t="s">
        <v>175</v>
      </c>
      <c r="C13680" s="89" t="s">
        <v>47</v>
      </c>
      <c r="D13680" s="90">
        <v>44726</v>
      </c>
      <c r="AC13680" s="89">
        <v>2997.3712019999998</v>
      </c>
      <c r="AI13680" s="89">
        <v>3943.0614399999999</v>
      </c>
    </row>
    <row r="13681" spans="1:35" s="89" customFormat="1" x14ac:dyDescent="0.45">
      <c r="A13681" s="89" t="s">
        <v>178</v>
      </c>
      <c r="B13681" s="89" t="s">
        <v>175</v>
      </c>
      <c r="C13681" s="89" t="s">
        <v>47</v>
      </c>
      <c r="D13681" s="90">
        <v>44727</v>
      </c>
      <c r="AC13681" s="89">
        <v>2997.3712019999998</v>
      </c>
      <c r="AI13681" s="89">
        <v>3943.0614399999999</v>
      </c>
    </row>
    <row r="13682" spans="1:35" s="89" customFormat="1" x14ac:dyDescent="0.45">
      <c r="A13682" s="89" t="s">
        <v>178</v>
      </c>
      <c r="B13682" s="89" t="s">
        <v>175</v>
      </c>
      <c r="C13682" s="89" t="s">
        <v>47</v>
      </c>
      <c r="D13682" s="90">
        <v>44728</v>
      </c>
      <c r="AC13682" s="89">
        <v>2997.3712019999998</v>
      </c>
      <c r="AI13682" s="89">
        <v>3943.0614399999999</v>
      </c>
    </row>
    <row r="13683" spans="1:35" s="89" customFormat="1" x14ac:dyDescent="0.45">
      <c r="A13683" s="89" t="s">
        <v>178</v>
      </c>
      <c r="B13683" s="89" t="s">
        <v>175</v>
      </c>
      <c r="C13683" s="89" t="s">
        <v>47</v>
      </c>
      <c r="D13683" s="90">
        <v>44729</v>
      </c>
      <c r="AC13683" s="89">
        <v>2997.3712019999998</v>
      </c>
      <c r="AI13683" s="89">
        <v>3943.0614399999999</v>
      </c>
    </row>
    <row r="13684" spans="1:35" s="89" customFormat="1" x14ac:dyDescent="0.45">
      <c r="A13684" s="89" t="s">
        <v>178</v>
      </c>
      <c r="B13684" s="89" t="s">
        <v>175</v>
      </c>
      <c r="C13684" s="89" t="s">
        <v>47</v>
      </c>
      <c r="D13684" s="90">
        <v>44730</v>
      </c>
      <c r="AC13684" s="89">
        <v>2997.3712019999998</v>
      </c>
      <c r="AI13684" s="89">
        <v>3943.0614399999999</v>
      </c>
    </row>
    <row r="13685" spans="1:35" s="89" customFormat="1" x14ac:dyDescent="0.45">
      <c r="A13685" s="89" t="s">
        <v>178</v>
      </c>
      <c r="B13685" s="89" t="s">
        <v>175</v>
      </c>
      <c r="C13685" s="89" t="s">
        <v>47</v>
      </c>
      <c r="D13685" s="90">
        <v>44731</v>
      </c>
      <c r="AC13685" s="89">
        <v>2997.3712019999998</v>
      </c>
      <c r="AI13685" s="89">
        <v>3943.0614399999999</v>
      </c>
    </row>
    <row r="13686" spans="1:35" s="89" customFormat="1" x14ac:dyDescent="0.45">
      <c r="A13686" s="89" t="s">
        <v>178</v>
      </c>
      <c r="B13686" s="89" t="s">
        <v>175</v>
      </c>
      <c r="C13686" s="89" t="s">
        <v>47</v>
      </c>
      <c r="D13686" s="90">
        <v>44732</v>
      </c>
      <c r="AC13686" s="89">
        <v>2997.3712019999998</v>
      </c>
      <c r="AI13686" s="89">
        <v>3943.0614399999999</v>
      </c>
    </row>
    <row r="13687" spans="1:35" s="89" customFormat="1" x14ac:dyDescent="0.45">
      <c r="A13687" s="89" t="s">
        <v>178</v>
      </c>
      <c r="B13687" s="89" t="s">
        <v>175</v>
      </c>
      <c r="C13687" s="89" t="s">
        <v>47</v>
      </c>
      <c r="D13687" s="90">
        <v>44733</v>
      </c>
      <c r="AC13687" s="89">
        <v>2997.3712019999998</v>
      </c>
      <c r="AI13687" s="89">
        <v>3943.0614399999999</v>
      </c>
    </row>
    <row r="13688" spans="1:35" s="89" customFormat="1" x14ac:dyDescent="0.45">
      <c r="A13688" s="89" t="s">
        <v>178</v>
      </c>
      <c r="B13688" s="89" t="s">
        <v>175</v>
      </c>
      <c r="C13688" s="89" t="s">
        <v>47</v>
      </c>
      <c r="D13688" s="90">
        <v>44734</v>
      </c>
      <c r="AC13688" s="89">
        <v>2997.3712019999998</v>
      </c>
      <c r="AI13688" s="89">
        <v>3943.0614399999999</v>
      </c>
    </row>
    <row r="13689" spans="1:35" s="89" customFormat="1" x14ac:dyDescent="0.45">
      <c r="A13689" s="89" t="s">
        <v>178</v>
      </c>
      <c r="B13689" s="89" t="s">
        <v>175</v>
      </c>
      <c r="C13689" s="89" t="s">
        <v>47</v>
      </c>
      <c r="D13689" s="90">
        <v>44735</v>
      </c>
      <c r="AC13689" s="89">
        <v>2997.3712019999998</v>
      </c>
      <c r="AI13689" s="89">
        <v>3943.0614399999999</v>
      </c>
    </row>
    <row r="13690" spans="1:35" s="89" customFormat="1" x14ac:dyDescent="0.45">
      <c r="A13690" s="89" t="s">
        <v>178</v>
      </c>
      <c r="B13690" s="89" t="s">
        <v>175</v>
      </c>
      <c r="C13690" s="89" t="s">
        <v>47</v>
      </c>
      <c r="D13690" s="90">
        <v>44736</v>
      </c>
      <c r="AC13690" s="89">
        <v>2997.3712019999998</v>
      </c>
      <c r="AI13690" s="89">
        <v>3943.0614399999999</v>
      </c>
    </row>
    <row r="13691" spans="1:35" s="89" customFormat="1" x14ac:dyDescent="0.45">
      <c r="A13691" s="89" t="s">
        <v>178</v>
      </c>
      <c r="B13691" s="89" t="s">
        <v>175</v>
      </c>
      <c r="C13691" s="89" t="s">
        <v>47</v>
      </c>
      <c r="D13691" s="90">
        <v>44737</v>
      </c>
      <c r="AC13691" s="89">
        <v>2997.3712019999998</v>
      </c>
      <c r="AI13691" s="89">
        <v>3943.0614399999999</v>
      </c>
    </row>
    <row r="13692" spans="1:35" s="89" customFormat="1" x14ac:dyDescent="0.45">
      <c r="A13692" s="89" t="s">
        <v>178</v>
      </c>
      <c r="B13692" s="89" t="s">
        <v>175</v>
      </c>
      <c r="C13692" s="89" t="s">
        <v>47</v>
      </c>
      <c r="D13692" s="90">
        <v>44738</v>
      </c>
      <c r="AC13692" s="89">
        <v>2997.3712019999998</v>
      </c>
      <c r="AI13692" s="89">
        <v>3943.0614399999999</v>
      </c>
    </row>
    <row r="13693" spans="1:35" s="89" customFormat="1" x14ac:dyDescent="0.45">
      <c r="A13693" s="89" t="s">
        <v>178</v>
      </c>
      <c r="B13693" s="89" t="s">
        <v>175</v>
      </c>
      <c r="C13693" s="89" t="s">
        <v>47</v>
      </c>
      <c r="D13693" s="90">
        <v>44739</v>
      </c>
      <c r="AC13693" s="89">
        <v>2997.3712019999998</v>
      </c>
      <c r="AI13693" s="89">
        <v>3943.0614399999999</v>
      </c>
    </row>
    <row r="13694" spans="1:35" s="89" customFormat="1" x14ac:dyDescent="0.45">
      <c r="A13694" s="89" t="s">
        <v>178</v>
      </c>
      <c r="B13694" s="89" t="s">
        <v>175</v>
      </c>
      <c r="C13694" s="89" t="s">
        <v>47</v>
      </c>
      <c r="D13694" s="90">
        <v>44740</v>
      </c>
      <c r="AC13694" s="89">
        <v>2997.3712019999998</v>
      </c>
      <c r="AI13694" s="89">
        <v>3943.0614399999999</v>
      </c>
    </row>
    <row r="13695" spans="1:35" s="89" customFormat="1" x14ac:dyDescent="0.45">
      <c r="A13695" s="89" t="s">
        <v>178</v>
      </c>
      <c r="B13695" s="89" t="s">
        <v>175</v>
      </c>
      <c r="C13695" s="89" t="s">
        <v>47</v>
      </c>
      <c r="D13695" s="90">
        <v>44741</v>
      </c>
      <c r="AC13695" s="89">
        <v>2997.3712019999998</v>
      </c>
      <c r="AI13695" s="89">
        <v>3943.0614399999999</v>
      </c>
    </row>
    <row r="13696" spans="1:35" s="89" customFormat="1" x14ac:dyDescent="0.45">
      <c r="A13696" s="89" t="s">
        <v>178</v>
      </c>
      <c r="B13696" s="89" t="s">
        <v>175</v>
      </c>
      <c r="C13696" s="89" t="s">
        <v>47</v>
      </c>
      <c r="D13696" s="90">
        <v>44742</v>
      </c>
      <c r="AC13696" s="89">
        <v>2997.3712019999998</v>
      </c>
      <c r="AI13696" s="89">
        <v>3943.0614399999999</v>
      </c>
    </row>
    <row r="13697" spans="1:35" s="89" customFormat="1" x14ac:dyDescent="0.45">
      <c r="A13697" s="89" t="s">
        <v>178</v>
      </c>
      <c r="B13697" s="89" t="s">
        <v>175</v>
      </c>
      <c r="C13697" s="89" t="s">
        <v>47</v>
      </c>
      <c r="D13697" s="90">
        <v>44743</v>
      </c>
      <c r="AC13697" s="89">
        <v>2997.3712019999998</v>
      </c>
      <c r="AI13697" s="89">
        <v>3943.0614399999999</v>
      </c>
    </row>
    <row r="13698" spans="1:35" s="89" customFormat="1" x14ac:dyDescent="0.45">
      <c r="A13698" s="89" t="s">
        <v>178</v>
      </c>
      <c r="B13698" s="89" t="s">
        <v>175</v>
      </c>
      <c r="C13698" s="89" t="s">
        <v>47</v>
      </c>
      <c r="D13698" s="90">
        <v>44744</v>
      </c>
      <c r="AC13698" s="89">
        <v>2997.3712019999998</v>
      </c>
      <c r="AI13698" s="89">
        <v>3943.0614399999999</v>
      </c>
    </row>
    <row r="13699" spans="1:35" s="89" customFormat="1" x14ac:dyDescent="0.45">
      <c r="A13699" s="89" t="s">
        <v>178</v>
      </c>
      <c r="B13699" s="89" t="s">
        <v>175</v>
      </c>
      <c r="C13699" s="89" t="s">
        <v>47</v>
      </c>
      <c r="D13699" s="90">
        <v>44745</v>
      </c>
      <c r="AC13699" s="89">
        <v>2997.3712019999998</v>
      </c>
      <c r="AI13699" s="89">
        <v>3943.0614399999999</v>
      </c>
    </row>
    <row r="13700" spans="1:35" s="89" customFormat="1" x14ac:dyDescent="0.45">
      <c r="A13700" s="89" t="s">
        <v>178</v>
      </c>
      <c r="B13700" s="89" t="s">
        <v>175</v>
      </c>
      <c r="C13700" s="89" t="s">
        <v>47</v>
      </c>
      <c r="D13700" s="90">
        <v>44746</v>
      </c>
      <c r="AC13700" s="89">
        <v>2997.3712019999998</v>
      </c>
      <c r="AI13700" s="89">
        <v>3943.0614399999999</v>
      </c>
    </row>
    <row r="13701" spans="1:35" s="89" customFormat="1" x14ac:dyDescent="0.45">
      <c r="A13701" s="89" t="s">
        <v>178</v>
      </c>
      <c r="B13701" s="89" t="s">
        <v>175</v>
      </c>
      <c r="C13701" s="89" t="s">
        <v>47</v>
      </c>
      <c r="D13701" s="90">
        <v>44747</v>
      </c>
      <c r="AC13701" s="89">
        <v>2997.3712019999998</v>
      </c>
      <c r="AI13701" s="89">
        <v>3943.0614399999999</v>
      </c>
    </row>
    <row r="13702" spans="1:35" s="89" customFormat="1" x14ac:dyDescent="0.45">
      <c r="A13702" s="89" t="s">
        <v>178</v>
      </c>
      <c r="B13702" s="89" t="s">
        <v>175</v>
      </c>
      <c r="C13702" s="89" t="s">
        <v>47</v>
      </c>
      <c r="D13702" s="90">
        <v>44748</v>
      </c>
      <c r="AC13702" s="89">
        <v>2997.3712019999998</v>
      </c>
      <c r="AI13702" s="89">
        <v>3943.0614399999999</v>
      </c>
    </row>
    <row r="13703" spans="1:35" s="89" customFormat="1" x14ac:dyDescent="0.45">
      <c r="A13703" s="89" t="s">
        <v>178</v>
      </c>
      <c r="B13703" s="89" t="s">
        <v>175</v>
      </c>
      <c r="C13703" s="89" t="s">
        <v>47</v>
      </c>
      <c r="D13703" s="90">
        <v>44749</v>
      </c>
      <c r="AC13703" s="89">
        <v>2997.3712019999998</v>
      </c>
      <c r="AI13703" s="89">
        <v>3943.0614399999999</v>
      </c>
    </row>
    <row r="13704" spans="1:35" s="89" customFormat="1" x14ac:dyDescent="0.45">
      <c r="A13704" s="89" t="s">
        <v>178</v>
      </c>
      <c r="B13704" s="89" t="s">
        <v>175</v>
      </c>
      <c r="C13704" s="89" t="s">
        <v>47</v>
      </c>
      <c r="D13704" s="90">
        <v>44750</v>
      </c>
      <c r="AC13704" s="89">
        <v>2997.3712019999998</v>
      </c>
      <c r="AI13704" s="89">
        <v>3943.0614399999999</v>
      </c>
    </row>
    <row r="13705" spans="1:35" s="89" customFormat="1" x14ac:dyDescent="0.45">
      <c r="A13705" s="89" t="s">
        <v>178</v>
      </c>
      <c r="B13705" s="89" t="s">
        <v>175</v>
      </c>
      <c r="C13705" s="89" t="s">
        <v>47</v>
      </c>
      <c r="D13705" s="90">
        <v>44751</v>
      </c>
      <c r="AC13705" s="89">
        <v>2997.3712019999998</v>
      </c>
      <c r="AI13705" s="89">
        <v>3943.0614399999999</v>
      </c>
    </row>
    <row r="13706" spans="1:35" s="89" customFormat="1" x14ac:dyDescent="0.45">
      <c r="A13706" s="89" t="s">
        <v>178</v>
      </c>
      <c r="B13706" s="89" t="s">
        <v>175</v>
      </c>
      <c r="C13706" s="89" t="s">
        <v>47</v>
      </c>
      <c r="D13706" s="90">
        <v>44752</v>
      </c>
      <c r="AC13706" s="89">
        <v>2997.3712019999998</v>
      </c>
      <c r="AI13706" s="89">
        <v>3943.0614399999999</v>
      </c>
    </row>
    <row r="13707" spans="1:35" s="89" customFormat="1" x14ac:dyDescent="0.45">
      <c r="A13707" s="89" t="s">
        <v>178</v>
      </c>
      <c r="B13707" s="89" t="s">
        <v>175</v>
      </c>
      <c r="C13707" s="89" t="s">
        <v>47</v>
      </c>
      <c r="D13707" s="90">
        <v>44753</v>
      </c>
      <c r="AC13707" s="89">
        <v>2997.3712019999998</v>
      </c>
      <c r="AI13707" s="89">
        <v>3943.0614399999999</v>
      </c>
    </row>
    <row r="13708" spans="1:35" s="89" customFormat="1" x14ac:dyDescent="0.45">
      <c r="A13708" s="89" t="s">
        <v>178</v>
      </c>
      <c r="B13708" s="89" t="s">
        <v>175</v>
      </c>
      <c r="C13708" s="89" t="s">
        <v>47</v>
      </c>
      <c r="D13708" s="90">
        <v>44754</v>
      </c>
      <c r="AC13708" s="89">
        <v>2997.3712019999998</v>
      </c>
      <c r="AI13708" s="89">
        <v>3943.0614399999999</v>
      </c>
    </row>
    <row r="13709" spans="1:35" s="89" customFormat="1" x14ac:dyDescent="0.45">
      <c r="A13709" s="89" t="s">
        <v>178</v>
      </c>
      <c r="B13709" s="89" t="s">
        <v>175</v>
      </c>
      <c r="C13709" s="89" t="s">
        <v>47</v>
      </c>
      <c r="D13709" s="90">
        <v>44755</v>
      </c>
      <c r="AC13709" s="89">
        <v>2997.3712019999998</v>
      </c>
      <c r="AI13709" s="89">
        <v>3943.0614399999999</v>
      </c>
    </row>
    <row r="13710" spans="1:35" s="89" customFormat="1" x14ac:dyDescent="0.45">
      <c r="A13710" s="89" t="s">
        <v>178</v>
      </c>
      <c r="B13710" s="89" t="s">
        <v>175</v>
      </c>
      <c r="C13710" s="89" t="s">
        <v>47</v>
      </c>
      <c r="D13710" s="90">
        <v>44756</v>
      </c>
      <c r="AC13710" s="89">
        <v>2997.3712019999998</v>
      </c>
      <c r="AI13710" s="89">
        <v>3943.0614399999999</v>
      </c>
    </row>
    <row r="13711" spans="1:35" s="89" customFormat="1" x14ac:dyDescent="0.45">
      <c r="A13711" s="89" t="s">
        <v>178</v>
      </c>
      <c r="B13711" s="89" t="s">
        <v>175</v>
      </c>
      <c r="C13711" s="89" t="s">
        <v>47</v>
      </c>
      <c r="D13711" s="90">
        <v>44757</v>
      </c>
      <c r="AC13711" s="89">
        <v>2997.3712019999998</v>
      </c>
      <c r="AI13711" s="89">
        <v>3943.0614399999999</v>
      </c>
    </row>
    <row r="13712" spans="1:35" s="89" customFormat="1" x14ac:dyDescent="0.45">
      <c r="A13712" s="89" t="s">
        <v>178</v>
      </c>
      <c r="B13712" s="89" t="s">
        <v>175</v>
      </c>
      <c r="C13712" s="89" t="s">
        <v>47</v>
      </c>
      <c r="D13712" s="90">
        <v>44758</v>
      </c>
      <c r="AC13712" s="89">
        <v>2997.3712019999998</v>
      </c>
      <c r="AI13712" s="89">
        <v>3943.0614399999999</v>
      </c>
    </row>
    <row r="13713" spans="1:35" s="89" customFormat="1" x14ac:dyDescent="0.45">
      <c r="A13713" s="89" t="s">
        <v>178</v>
      </c>
      <c r="B13713" s="89" t="s">
        <v>175</v>
      </c>
      <c r="C13713" s="89" t="s">
        <v>47</v>
      </c>
      <c r="D13713" s="90">
        <v>44759</v>
      </c>
      <c r="AC13713" s="89">
        <v>2997.3712019999998</v>
      </c>
      <c r="AI13713" s="89">
        <v>3943.0614399999999</v>
      </c>
    </row>
    <row r="13714" spans="1:35" s="89" customFormat="1" x14ac:dyDescent="0.45">
      <c r="A13714" s="89" t="s">
        <v>178</v>
      </c>
      <c r="B13714" s="89" t="s">
        <v>175</v>
      </c>
      <c r="C13714" s="89" t="s">
        <v>47</v>
      </c>
      <c r="D13714" s="90">
        <v>44760</v>
      </c>
      <c r="AC13714" s="89">
        <v>2997.3712019999998</v>
      </c>
      <c r="AI13714" s="89">
        <v>3943.0614399999999</v>
      </c>
    </row>
    <row r="13715" spans="1:35" s="89" customFormat="1" x14ac:dyDescent="0.45">
      <c r="A13715" s="89" t="s">
        <v>178</v>
      </c>
      <c r="B13715" s="89" t="s">
        <v>175</v>
      </c>
      <c r="C13715" s="89" t="s">
        <v>47</v>
      </c>
      <c r="D13715" s="90">
        <v>44761</v>
      </c>
      <c r="AC13715" s="89">
        <v>2997.3712019999998</v>
      </c>
      <c r="AI13715" s="89">
        <v>3943.0614399999999</v>
      </c>
    </row>
    <row r="13716" spans="1:35" s="89" customFormat="1" x14ac:dyDescent="0.45">
      <c r="A13716" s="89" t="s">
        <v>178</v>
      </c>
      <c r="B13716" s="89" t="s">
        <v>175</v>
      </c>
      <c r="C13716" s="89" t="s">
        <v>47</v>
      </c>
      <c r="D13716" s="90">
        <v>44762</v>
      </c>
      <c r="AC13716" s="89">
        <v>2997.3712019999998</v>
      </c>
      <c r="AI13716" s="89">
        <v>3943.0614399999999</v>
      </c>
    </row>
    <row r="13717" spans="1:35" s="89" customFormat="1" x14ac:dyDescent="0.45">
      <c r="A13717" s="89" t="s">
        <v>178</v>
      </c>
      <c r="B13717" s="89" t="s">
        <v>175</v>
      </c>
      <c r="C13717" s="89" t="s">
        <v>47</v>
      </c>
      <c r="D13717" s="90">
        <v>44763</v>
      </c>
      <c r="AC13717" s="89">
        <v>2997.3712019999998</v>
      </c>
      <c r="AI13717" s="89">
        <v>3943.0614399999999</v>
      </c>
    </row>
    <row r="13718" spans="1:35" s="89" customFormat="1" x14ac:dyDescent="0.45">
      <c r="A13718" s="89" t="s">
        <v>178</v>
      </c>
      <c r="B13718" s="89" t="s">
        <v>175</v>
      </c>
      <c r="C13718" s="89" t="s">
        <v>47</v>
      </c>
      <c r="D13718" s="90">
        <v>44764</v>
      </c>
      <c r="AC13718" s="89">
        <v>2997.3712019999998</v>
      </c>
      <c r="AI13718" s="89">
        <v>3943.0614399999999</v>
      </c>
    </row>
    <row r="13719" spans="1:35" s="89" customFormat="1" x14ac:dyDescent="0.45">
      <c r="A13719" s="89" t="s">
        <v>178</v>
      </c>
      <c r="B13719" s="89" t="s">
        <v>175</v>
      </c>
      <c r="C13719" s="89" t="s">
        <v>47</v>
      </c>
      <c r="D13719" s="90">
        <v>44765</v>
      </c>
      <c r="AC13719" s="89">
        <v>2997.3712019999998</v>
      </c>
      <c r="AI13719" s="89">
        <v>3943.0614399999999</v>
      </c>
    </row>
    <row r="13720" spans="1:35" s="89" customFormat="1" x14ac:dyDescent="0.45">
      <c r="A13720" s="89" t="s">
        <v>178</v>
      </c>
      <c r="B13720" s="89" t="s">
        <v>175</v>
      </c>
      <c r="C13720" s="89" t="s">
        <v>47</v>
      </c>
      <c r="D13720" s="90">
        <v>44766</v>
      </c>
      <c r="AC13720" s="89">
        <v>2997.3712019999998</v>
      </c>
      <c r="AI13720" s="89">
        <v>3943.0614399999999</v>
      </c>
    </row>
    <row r="13721" spans="1:35" s="89" customFormat="1" x14ac:dyDescent="0.45">
      <c r="A13721" s="89" t="s">
        <v>178</v>
      </c>
      <c r="B13721" s="89" t="s">
        <v>175</v>
      </c>
      <c r="C13721" s="89" t="s">
        <v>47</v>
      </c>
      <c r="D13721" s="90">
        <v>44767</v>
      </c>
      <c r="AC13721" s="89">
        <v>2997.3712019999998</v>
      </c>
      <c r="AI13721" s="89">
        <v>3943.0614399999999</v>
      </c>
    </row>
    <row r="13722" spans="1:35" s="89" customFormat="1" x14ac:dyDescent="0.45">
      <c r="A13722" s="89" t="s">
        <v>178</v>
      </c>
      <c r="B13722" s="89" t="s">
        <v>175</v>
      </c>
      <c r="C13722" s="89" t="s">
        <v>47</v>
      </c>
      <c r="D13722" s="90">
        <v>44768</v>
      </c>
      <c r="AC13722" s="89">
        <v>2997.3712019999998</v>
      </c>
      <c r="AI13722" s="89">
        <v>3943.0614399999999</v>
      </c>
    </row>
    <row r="13723" spans="1:35" s="89" customFormat="1" x14ac:dyDescent="0.45">
      <c r="A13723" s="89" t="s">
        <v>178</v>
      </c>
      <c r="B13723" s="89" t="s">
        <v>175</v>
      </c>
      <c r="C13723" s="89" t="s">
        <v>47</v>
      </c>
      <c r="D13723" s="90">
        <v>44769</v>
      </c>
      <c r="AC13723" s="89">
        <v>2997.3712019999998</v>
      </c>
      <c r="AI13723" s="89">
        <v>3943.0614399999999</v>
      </c>
    </row>
    <row r="13724" spans="1:35" s="89" customFormat="1" x14ac:dyDescent="0.45">
      <c r="A13724" s="89" t="s">
        <v>178</v>
      </c>
      <c r="B13724" s="89" t="s">
        <v>175</v>
      </c>
      <c r="C13724" s="89" t="s">
        <v>47</v>
      </c>
      <c r="D13724" s="90">
        <v>44770</v>
      </c>
      <c r="AC13724" s="89">
        <v>2997.3712019999998</v>
      </c>
      <c r="AI13724" s="89">
        <v>3943.0614399999999</v>
      </c>
    </row>
    <row r="13725" spans="1:35" s="89" customFormat="1" x14ac:dyDescent="0.45">
      <c r="A13725" s="89" t="s">
        <v>178</v>
      </c>
      <c r="B13725" s="89" t="s">
        <v>175</v>
      </c>
      <c r="C13725" s="89" t="s">
        <v>47</v>
      </c>
      <c r="D13725" s="90">
        <v>44771</v>
      </c>
      <c r="AC13725" s="89">
        <v>2997.3712019999998</v>
      </c>
      <c r="AI13725" s="89">
        <v>3943.0614399999999</v>
      </c>
    </row>
    <row r="13726" spans="1:35" s="89" customFormat="1" x14ac:dyDescent="0.45">
      <c r="A13726" s="89" t="s">
        <v>178</v>
      </c>
      <c r="B13726" s="89" t="s">
        <v>175</v>
      </c>
      <c r="C13726" s="89" t="s">
        <v>47</v>
      </c>
      <c r="D13726" s="90">
        <v>44772</v>
      </c>
      <c r="AC13726" s="89">
        <v>2997.3712019999998</v>
      </c>
      <c r="AI13726" s="89">
        <v>3943.0614399999999</v>
      </c>
    </row>
    <row r="13727" spans="1:35" s="89" customFormat="1" x14ac:dyDescent="0.45">
      <c r="A13727" s="89" t="s">
        <v>178</v>
      </c>
      <c r="B13727" s="89" t="s">
        <v>175</v>
      </c>
      <c r="C13727" s="89" t="s">
        <v>47</v>
      </c>
      <c r="D13727" s="90">
        <v>44773</v>
      </c>
      <c r="AC13727" s="89">
        <v>2997.3712019999998</v>
      </c>
      <c r="AI13727" s="89">
        <v>3943.0614399999999</v>
      </c>
    </row>
    <row r="13728" spans="1:35" s="89" customFormat="1" x14ac:dyDescent="0.45">
      <c r="A13728" s="89" t="s">
        <v>178</v>
      </c>
      <c r="B13728" s="89" t="s">
        <v>175</v>
      </c>
      <c r="C13728" s="89" t="s">
        <v>47</v>
      </c>
      <c r="D13728" s="90">
        <v>44774</v>
      </c>
      <c r="AC13728" s="89">
        <v>2997.3712019999998</v>
      </c>
      <c r="AI13728" s="89">
        <v>3943.0614399999999</v>
      </c>
    </row>
    <row r="13729" spans="1:35" s="89" customFormat="1" x14ac:dyDescent="0.45">
      <c r="A13729" s="89" t="s">
        <v>178</v>
      </c>
      <c r="B13729" s="89" t="s">
        <v>175</v>
      </c>
      <c r="C13729" s="89" t="s">
        <v>47</v>
      </c>
      <c r="D13729" s="90">
        <v>44775</v>
      </c>
      <c r="AC13729" s="89">
        <v>2997.3712019999998</v>
      </c>
      <c r="AI13729" s="89">
        <v>3943.0614399999999</v>
      </c>
    </row>
    <row r="13730" spans="1:35" s="89" customFormat="1" x14ac:dyDescent="0.45">
      <c r="A13730" s="89" t="s">
        <v>178</v>
      </c>
      <c r="B13730" s="89" t="s">
        <v>175</v>
      </c>
      <c r="C13730" s="89" t="s">
        <v>47</v>
      </c>
      <c r="D13730" s="90">
        <v>44776</v>
      </c>
      <c r="AC13730" s="89">
        <v>2997.3712019999998</v>
      </c>
      <c r="AI13730" s="89">
        <v>3943.0614399999999</v>
      </c>
    </row>
    <row r="13731" spans="1:35" s="89" customFormat="1" x14ac:dyDescent="0.45">
      <c r="A13731" s="89" t="s">
        <v>178</v>
      </c>
      <c r="B13731" s="89" t="s">
        <v>175</v>
      </c>
      <c r="C13731" s="89" t="s">
        <v>47</v>
      </c>
      <c r="D13731" s="90">
        <v>44777</v>
      </c>
      <c r="AC13731" s="89">
        <v>2997.3712019999998</v>
      </c>
      <c r="AI13731" s="89">
        <v>3943.0614399999999</v>
      </c>
    </row>
    <row r="13732" spans="1:35" s="89" customFormat="1" x14ac:dyDescent="0.45">
      <c r="A13732" s="89" t="s">
        <v>178</v>
      </c>
      <c r="B13732" s="89" t="s">
        <v>175</v>
      </c>
      <c r="C13732" s="89" t="s">
        <v>47</v>
      </c>
      <c r="D13732" s="90">
        <v>44778</v>
      </c>
      <c r="AC13732" s="89">
        <v>2997.3712019999998</v>
      </c>
      <c r="AI13732" s="89">
        <v>3943.0614399999999</v>
      </c>
    </row>
    <row r="13733" spans="1:35" s="89" customFormat="1" x14ac:dyDescent="0.45">
      <c r="A13733" s="89" t="s">
        <v>178</v>
      </c>
      <c r="B13733" s="89" t="s">
        <v>175</v>
      </c>
      <c r="C13733" s="89" t="s">
        <v>47</v>
      </c>
      <c r="D13733" s="90">
        <v>44779</v>
      </c>
      <c r="AC13733" s="89">
        <v>2997.3712019999998</v>
      </c>
      <c r="AI13733" s="89">
        <v>3943.0614399999999</v>
      </c>
    </row>
    <row r="13734" spans="1:35" s="89" customFormat="1" x14ac:dyDescent="0.45">
      <c r="A13734" s="89" t="s">
        <v>178</v>
      </c>
      <c r="B13734" s="89" t="s">
        <v>175</v>
      </c>
      <c r="C13734" s="89" t="s">
        <v>47</v>
      </c>
      <c r="D13734" s="90">
        <v>44780</v>
      </c>
      <c r="AC13734" s="89">
        <v>2997.3712019999998</v>
      </c>
      <c r="AI13734" s="89">
        <v>3943.0614399999999</v>
      </c>
    </row>
    <row r="13735" spans="1:35" s="89" customFormat="1" x14ac:dyDescent="0.45">
      <c r="A13735" s="89" t="s">
        <v>178</v>
      </c>
      <c r="B13735" s="89" t="s">
        <v>175</v>
      </c>
      <c r="C13735" s="89" t="s">
        <v>47</v>
      </c>
      <c r="D13735" s="90">
        <v>44781</v>
      </c>
      <c r="AC13735" s="89">
        <v>2997.3712019999998</v>
      </c>
      <c r="AI13735" s="89">
        <v>3943.0614399999999</v>
      </c>
    </row>
    <row r="13736" spans="1:35" s="89" customFormat="1" x14ac:dyDescent="0.45">
      <c r="A13736" s="89" t="s">
        <v>178</v>
      </c>
      <c r="B13736" s="89" t="s">
        <v>175</v>
      </c>
      <c r="C13736" s="89" t="s">
        <v>47</v>
      </c>
      <c r="D13736" s="90">
        <v>44782</v>
      </c>
      <c r="AC13736" s="89">
        <v>2997.3712019999998</v>
      </c>
      <c r="AI13736" s="89">
        <v>3943.0614399999999</v>
      </c>
    </row>
    <row r="13737" spans="1:35" s="89" customFormat="1" x14ac:dyDescent="0.45">
      <c r="A13737" s="89" t="s">
        <v>178</v>
      </c>
      <c r="B13737" s="89" t="s">
        <v>175</v>
      </c>
      <c r="C13737" s="89" t="s">
        <v>47</v>
      </c>
      <c r="D13737" s="90">
        <v>44783</v>
      </c>
      <c r="AC13737" s="89">
        <v>2997.3712019999998</v>
      </c>
      <c r="AI13737" s="89">
        <v>3943.0614399999999</v>
      </c>
    </row>
    <row r="13738" spans="1:35" s="89" customFormat="1" x14ac:dyDescent="0.45">
      <c r="A13738" s="89" t="s">
        <v>178</v>
      </c>
      <c r="B13738" s="89" t="s">
        <v>175</v>
      </c>
      <c r="C13738" s="89" t="s">
        <v>47</v>
      </c>
      <c r="D13738" s="90">
        <v>44784</v>
      </c>
      <c r="AC13738" s="89">
        <v>2997.3712019999998</v>
      </c>
      <c r="AI13738" s="89">
        <v>3943.0614399999999</v>
      </c>
    </row>
    <row r="13739" spans="1:35" s="89" customFormat="1" x14ac:dyDescent="0.45">
      <c r="A13739" s="89" t="s">
        <v>178</v>
      </c>
      <c r="B13739" s="89" t="s">
        <v>175</v>
      </c>
      <c r="C13739" s="89" t="s">
        <v>47</v>
      </c>
      <c r="D13739" s="90">
        <v>44785</v>
      </c>
      <c r="AC13739" s="89">
        <v>2997.3712019999998</v>
      </c>
      <c r="AI13739" s="89">
        <v>3943.0614399999999</v>
      </c>
    </row>
    <row r="13740" spans="1:35" s="89" customFormat="1" x14ac:dyDescent="0.45">
      <c r="A13740" s="89" t="s">
        <v>178</v>
      </c>
      <c r="B13740" s="89" t="s">
        <v>175</v>
      </c>
      <c r="C13740" s="89" t="s">
        <v>47</v>
      </c>
      <c r="D13740" s="90">
        <v>44786</v>
      </c>
      <c r="AC13740" s="89">
        <v>2997.3712019999998</v>
      </c>
      <c r="AI13740" s="89">
        <v>3943.0614399999999</v>
      </c>
    </row>
    <row r="13741" spans="1:35" s="89" customFormat="1" x14ac:dyDescent="0.45">
      <c r="A13741" s="89" t="s">
        <v>178</v>
      </c>
      <c r="B13741" s="89" t="s">
        <v>175</v>
      </c>
      <c r="C13741" s="89" t="s">
        <v>47</v>
      </c>
      <c r="D13741" s="90">
        <v>44787</v>
      </c>
      <c r="AC13741" s="89">
        <v>2997.3712019999998</v>
      </c>
      <c r="AI13741" s="89">
        <v>3943.0614399999999</v>
      </c>
    </row>
    <row r="13742" spans="1:35" s="89" customFormat="1" x14ac:dyDescent="0.45">
      <c r="A13742" s="89" t="s">
        <v>178</v>
      </c>
      <c r="B13742" s="89" t="s">
        <v>175</v>
      </c>
      <c r="C13742" s="89" t="s">
        <v>47</v>
      </c>
      <c r="D13742" s="90">
        <v>44788</v>
      </c>
      <c r="AC13742" s="89">
        <v>2997.3712019999998</v>
      </c>
      <c r="AI13742" s="89">
        <v>3943.0614399999999</v>
      </c>
    </row>
    <row r="13743" spans="1:35" s="89" customFormat="1" x14ac:dyDescent="0.45">
      <c r="A13743" s="89" t="s">
        <v>178</v>
      </c>
      <c r="B13743" s="89" t="s">
        <v>175</v>
      </c>
      <c r="C13743" s="89" t="s">
        <v>47</v>
      </c>
      <c r="D13743" s="90">
        <v>44789</v>
      </c>
      <c r="AC13743" s="89">
        <v>2997.3712019999998</v>
      </c>
      <c r="AI13743" s="89">
        <v>3943.0614399999999</v>
      </c>
    </row>
    <row r="13744" spans="1:35" s="89" customFormat="1" x14ac:dyDescent="0.45">
      <c r="A13744" s="89" t="s">
        <v>178</v>
      </c>
      <c r="B13744" s="89" t="s">
        <v>175</v>
      </c>
      <c r="C13744" s="89" t="s">
        <v>47</v>
      </c>
      <c r="D13744" s="90">
        <v>44790</v>
      </c>
      <c r="AC13744" s="89">
        <v>2997.3712019999998</v>
      </c>
      <c r="AI13744" s="89">
        <v>3943.0614399999999</v>
      </c>
    </row>
    <row r="13745" spans="1:35" s="89" customFormat="1" x14ac:dyDescent="0.45">
      <c r="A13745" s="89" t="s">
        <v>178</v>
      </c>
      <c r="B13745" s="89" t="s">
        <v>175</v>
      </c>
      <c r="C13745" s="89" t="s">
        <v>47</v>
      </c>
      <c r="D13745" s="90">
        <v>44791</v>
      </c>
      <c r="AC13745" s="89">
        <v>2997.3712019999998</v>
      </c>
      <c r="AI13745" s="89">
        <v>3943.0614399999999</v>
      </c>
    </row>
    <row r="13746" spans="1:35" s="89" customFormat="1" x14ac:dyDescent="0.45">
      <c r="A13746" s="89" t="s">
        <v>178</v>
      </c>
      <c r="B13746" s="89" t="s">
        <v>175</v>
      </c>
      <c r="C13746" s="89" t="s">
        <v>47</v>
      </c>
      <c r="D13746" s="90">
        <v>44792</v>
      </c>
      <c r="AC13746" s="89">
        <v>2997.3712019999998</v>
      </c>
      <c r="AI13746" s="89">
        <v>3943.0614399999999</v>
      </c>
    </row>
    <row r="13747" spans="1:35" s="89" customFormat="1" x14ac:dyDescent="0.45">
      <c r="A13747" s="89" t="s">
        <v>178</v>
      </c>
      <c r="B13747" s="89" t="s">
        <v>175</v>
      </c>
      <c r="C13747" s="89" t="s">
        <v>47</v>
      </c>
      <c r="D13747" s="90">
        <v>44793</v>
      </c>
      <c r="AC13747" s="89">
        <v>2997.3712019999998</v>
      </c>
      <c r="AI13747" s="89">
        <v>3943.0614399999999</v>
      </c>
    </row>
    <row r="13748" spans="1:35" s="89" customFormat="1" x14ac:dyDescent="0.45">
      <c r="A13748" s="89" t="s">
        <v>178</v>
      </c>
      <c r="B13748" s="89" t="s">
        <v>175</v>
      </c>
      <c r="C13748" s="89" t="s">
        <v>47</v>
      </c>
      <c r="D13748" s="90">
        <v>44794</v>
      </c>
      <c r="AC13748" s="89">
        <v>2997.3712019999998</v>
      </c>
      <c r="AI13748" s="89">
        <v>3943.0614399999999</v>
      </c>
    </row>
    <row r="13749" spans="1:35" s="89" customFormat="1" x14ac:dyDescent="0.45">
      <c r="A13749" s="89" t="s">
        <v>178</v>
      </c>
      <c r="B13749" s="89" t="s">
        <v>175</v>
      </c>
      <c r="C13749" s="89" t="s">
        <v>47</v>
      </c>
      <c r="D13749" s="90">
        <v>44795</v>
      </c>
      <c r="AC13749" s="89">
        <v>2997.3712019999998</v>
      </c>
      <c r="AI13749" s="89">
        <v>3943.0614399999999</v>
      </c>
    </row>
    <row r="13750" spans="1:35" s="89" customFormat="1" x14ac:dyDescent="0.45">
      <c r="A13750" s="89" t="s">
        <v>178</v>
      </c>
      <c r="B13750" s="89" t="s">
        <v>175</v>
      </c>
      <c r="C13750" s="89" t="s">
        <v>47</v>
      </c>
      <c r="D13750" s="90">
        <v>44796</v>
      </c>
      <c r="AC13750" s="89">
        <v>2997.3712019999998</v>
      </c>
      <c r="AI13750" s="89">
        <v>3943.0614399999999</v>
      </c>
    </row>
    <row r="13751" spans="1:35" s="89" customFormat="1" x14ac:dyDescent="0.45">
      <c r="A13751" s="89" t="s">
        <v>178</v>
      </c>
      <c r="B13751" s="89" t="s">
        <v>175</v>
      </c>
      <c r="C13751" s="89" t="s">
        <v>47</v>
      </c>
      <c r="D13751" s="90">
        <v>44797</v>
      </c>
      <c r="AC13751" s="89">
        <v>2997.3712019999998</v>
      </c>
      <c r="AI13751" s="89">
        <v>3943.0614399999999</v>
      </c>
    </row>
    <row r="13752" spans="1:35" s="89" customFormat="1" x14ac:dyDescent="0.45">
      <c r="A13752" s="89" t="s">
        <v>178</v>
      </c>
      <c r="B13752" s="89" t="s">
        <v>175</v>
      </c>
      <c r="C13752" s="89" t="s">
        <v>47</v>
      </c>
      <c r="D13752" s="90">
        <v>44798</v>
      </c>
      <c r="AC13752" s="89">
        <v>2997.3712019999998</v>
      </c>
      <c r="AI13752" s="89">
        <v>3943.0614399999999</v>
      </c>
    </row>
    <row r="13753" spans="1:35" s="89" customFormat="1" x14ac:dyDescent="0.45">
      <c r="A13753" s="89" t="s">
        <v>178</v>
      </c>
      <c r="B13753" s="89" t="s">
        <v>175</v>
      </c>
      <c r="C13753" s="89" t="s">
        <v>47</v>
      </c>
      <c r="D13753" s="90">
        <v>44799</v>
      </c>
      <c r="AC13753" s="89">
        <v>2997.3712019999998</v>
      </c>
      <c r="AI13753" s="89">
        <v>3943.0614399999999</v>
      </c>
    </row>
    <row r="13754" spans="1:35" s="89" customFormat="1" x14ac:dyDescent="0.45">
      <c r="A13754" s="89" t="s">
        <v>178</v>
      </c>
      <c r="B13754" s="89" t="s">
        <v>175</v>
      </c>
      <c r="C13754" s="89" t="s">
        <v>47</v>
      </c>
      <c r="D13754" s="90">
        <v>44800</v>
      </c>
      <c r="AC13754" s="89">
        <v>2997.3712019999998</v>
      </c>
      <c r="AI13754" s="89">
        <v>3943.0614399999999</v>
      </c>
    </row>
    <row r="13755" spans="1:35" s="89" customFormat="1" x14ac:dyDescent="0.45">
      <c r="A13755" s="89" t="s">
        <v>178</v>
      </c>
      <c r="B13755" s="89" t="s">
        <v>175</v>
      </c>
      <c r="C13755" s="89" t="s">
        <v>47</v>
      </c>
      <c r="D13755" s="90">
        <v>44801</v>
      </c>
      <c r="AC13755" s="89">
        <v>2997.3712019999998</v>
      </c>
      <c r="AI13755" s="89">
        <v>3943.0614399999999</v>
      </c>
    </row>
    <row r="13756" spans="1:35" s="89" customFormat="1" x14ac:dyDescent="0.45">
      <c r="A13756" s="89" t="s">
        <v>178</v>
      </c>
      <c r="B13756" s="89" t="s">
        <v>175</v>
      </c>
      <c r="C13756" s="89" t="s">
        <v>47</v>
      </c>
      <c r="D13756" s="90">
        <v>44802</v>
      </c>
      <c r="AC13756" s="89">
        <v>2997.3712019999998</v>
      </c>
      <c r="AI13756" s="89">
        <v>3943.0614399999999</v>
      </c>
    </row>
    <row r="13757" spans="1:35" s="89" customFormat="1" x14ac:dyDescent="0.45">
      <c r="A13757" s="89" t="s">
        <v>178</v>
      </c>
      <c r="B13757" s="89" t="s">
        <v>175</v>
      </c>
      <c r="C13757" s="89" t="s">
        <v>47</v>
      </c>
      <c r="D13757" s="90">
        <v>44803</v>
      </c>
      <c r="AC13757" s="89">
        <v>2997.3712019999998</v>
      </c>
      <c r="AI13757" s="89">
        <v>3943.0614399999999</v>
      </c>
    </row>
    <row r="13758" spans="1:35" s="89" customFormat="1" x14ac:dyDescent="0.45">
      <c r="A13758" s="89" t="s">
        <v>178</v>
      </c>
      <c r="B13758" s="89" t="s">
        <v>175</v>
      </c>
      <c r="C13758" s="89" t="s">
        <v>47</v>
      </c>
      <c r="D13758" s="90">
        <v>44804</v>
      </c>
      <c r="AC13758" s="89">
        <v>2997.3712019999998</v>
      </c>
      <c r="AI13758" s="89">
        <v>3943.0614399999999</v>
      </c>
    </row>
    <row r="13759" spans="1:35" s="89" customFormat="1" x14ac:dyDescent="0.45">
      <c r="A13759" s="89" t="s">
        <v>178</v>
      </c>
      <c r="B13759" s="89" t="s">
        <v>175</v>
      </c>
      <c r="C13759" s="89" t="s">
        <v>47</v>
      </c>
      <c r="D13759" s="90">
        <v>44805</v>
      </c>
      <c r="AC13759" s="89">
        <v>2997.3712019999998</v>
      </c>
      <c r="AI13759" s="89">
        <v>3943.0614399999999</v>
      </c>
    </row>
    <row r="13760" spans="1:35" s="89" customFormat="1" x14ac:dyDescent="0.45">
      <c r="A13760" s="89" t="s">
        <v>178</v>
      </c>
      <c r="B13760" s="89" t="s">
        <v>175</v>
      </c>
      <c r="C13760" s="89" t="s">
        <v>47</v>
      </c>
      <c r="D13760" s="90">
        <v>44806</v>
      </c>
      <c r="AC13760" s="89">
        <v>2997.3712019999998</v>
      </c>
      <c r="AI13760" s="89">
        <v>3943.0614399999999</v>
      </c>
    </row>
    <row r="13761" spans="1:35" s="89" customFormat="1" x14ac:dyDescent="0.45">
      <c r="A13761" s="89" t="s">
        <v>178</v>
      </c>
      <c r="B13761" s="89" t="s">
        <v>175</v>
      </c>
      <c r="C13761" s="89" t="s">
        <v>47</v>
      </c>
      <c r="D13761" s="90">
        <v>44807</v>
      </c>
      <c r="AC13761" s="89">
        <v>2997.3712019999998</v>
      </c>
      <c r="AI13761" s="89">
        <v>3943.0614399999999</v>
      </c>
    </row>
    <row r="13762" spans="1:35" s="89" customFormat="1" x14ac:dyDescent="0.45">
      <c r="A13762" s="89" t="s">
        <v>178</v>
      </c>
      <c r="B13762" s="89" t="s">
        <v>175</v>
      </c>
      <c r="C13762" s="89" t="s">
        <v>47</v>
      </c>
      <c r="D13762" s="90">
        <v>44808</v>
      </c>
      <c r="AC13762" s="89">
        <v>2997.3712019999998</v>
      </c>
      <c r="AI13762" s="89">
        <v>3943.0614399999999</v>
      </c>
    </row>
    <row r="13763" spans="1:35" s="89" customFormat="1" x14ac:dyDescent="0.45">
      <c r="A13763" s="89" t="s">
        <v>178</v>
      </c>
      <c r="B13763" s="89" t="s">
        <v>175</v>
      </c>
      <c r="C13763" s="89" t="s">
        <v>47</v>
      </c>
      <c r="D13763" s="90">
        <v>44809</v>
      </c>
      <c r="AC13763" s="89">
        <v>2997.3712019999998</v>
      </c>
      <c r="AI13763" s="89">
        <v>3943.0614399999999</v>
      </c>
    </row>
    <row r="13764" spans="1:35" s="89" customFormat="1" x14ac:dyDescent="0.45">
      <c r="A13764" s="89" t="s">
        <v>178</v>
      </c>
      <c r="B13764" s="89" t="s">
        <v>175</v>
      </c>
      <c r="C13764" s="89" t="s">
        <v>47</v>
      </c>
      <c r="D13764" s="90">
        <v>44810</v>
      </c>
      <c r="AC13764" s="89">
        <v>2997.3712019999998</v>
      </c>
      <c r="AI13764" s="89">
        <v>3943.0614399999999</v>
      </c>
    </row>
    <row r="13765" spans="1:35" s="89" customFormat="1" x14ac:dyDescent="0.45">
      <c r="A13765" s="89" t="s">
        <v>178</v>
      </c>
      <c r="B13765" s="89" t="s">
        <v>175</v>
      </c>
      <c r="C13765" s="89" t="s">
        <v>47</v>
      </c>
      <c r="D13765" s="90">
        <v>44811</v>
      </c>
      <c r="AC13765" s="89">
        <v>2997.3712019999998</v>
      </c>
      <c r="AI13765" s="89">
        <v>3943.0614399999999</v>
      </c>
    </row>
    <row r="13766" spans="1:35" s="89" customFormat="1" x14ac:dyDescent="0.45">
      <c r="A13766" s="89" t="s">
        <v>178</v>
      </c>
      <c r="B13766" s="89" t="s">
        <v>175</v>
      </c>
      <c r="C13766" s="89" t="s">
        <v>47</v>
      </c>
      <c r="D13766" s="90">
        <v>44812</v>
      </c>
      <c r="AC13766" s="89">
        <v>2997.3712019999998</v>
      </c>
      <c r="AI13766" s="89">
        <v>3943.0614399999999</v>
      </c>
    </row>
    <row r="13767" spans="1:35" s="89" customFormat="1" x14ac:dyDescent="0.45">
      <c r="A13767" s="89" t="s">
        <v>178</v>
      </c>
      <c r="B13767" s="89" t="s">
        <v>175</v>
      </c>
      <c r="C13767" s="89" t="s">
        <v>47</v>
      </c>
      <c r="D13767" s="90">
        <v>44813</v>
      </c>
      <c r="AC13767" s="89">
        <v>2997.3712019999998</v>
      </c>
      <c r="AI13767" s="89">
        <v>3943.0614399999999</v>
      </c>
    </row>
    <row r="13768" spans="1:35" s="89" customFormat="1" x14ac:dyDescent="0.45">
      <c r="A13768" s="89" t="s">
        <v>178</v>
      </c>
      <c r="B13768" s="89" t="s">
        <v>175</v>
      </c>
      <c r="C13768" s="89" t="s">
        <v>47</v>
      </c>
      <c r="D13768" s="90">
        <v>44814</v>
      </c>
      <c r="AC13768" s="89">
        <v>2997.3712019999998</v>
      </c>
      <c r="AI13768" s="89">
        <v>3943.0614399999999</v>
      </c>
    </row>
    <row r="13769" spans="1:35" s="89" customFormat="1" x14ac:dyDescent="0.45">
      <c r="A13769" s="89" t="s">
        <v>178</v>
      </c>
      <c r="B13769" s="89" t="s">
        <v>175</v>
      </c>
      <c r="C13769" s="89" t="s">
        <v>47</v>
      </c>
      <c r="D13769" s="90">
        <v>44815</v>
      </c>
      <c r="AC13769" s="89">
        <v>2997.3712019999998</v>
      </c>
      <c r="AI13769" s="89">
        <v>3943.0614399999999</v>
      </c>
    </row>
    <row r="13770" spans="1:35" s="89" customFormat="1" x14ac:dyDescent="0.45">
      <c r="A13770" s="89" t="s">
        <v>178</v>
      </c>
      <c r="B13770" s="89" t="s">
        <v>175</v>
      </c>
      <c r="C13770" s="89" t="s">
        <v>47</v>
      </c>
      <c r="D13770" s="90">
        <v>44816</v>
      </c>
      <c r="AC13770" s="89">
        <v>2997.3712019999998</v>
      </c>
      <c r="AI13770" s="89">
        <v>3943.0614399999999</v>
      </c>
    </row>
    <row r="13771" spans="1:35" s="89" customFormat="1" x14ac:dyDescent="0.45">
      <c r="A13771" s="89" t="s">
        <v>178</v>
      </c>
      <c r="B13771" s="89" t="s">
        <v>175</v>
      </c>
      <c r="C13771" s="89" t="s">
        <v>47</v>
      </c>
      <c r="D13771" s="90">
        <v>44817</v>
      </c>
      <c r="AC13771" s="89">
        <v>2997.3712019999998</v>
      </c>
      <c r="AI13771" s="89">
        <v>3943.0614399999999</v>
      </c>
    </row>
    <row r="13772" spans="1:35" s="89" customFormat="1" x14ac:dyDescent="0.45">
      <c r="A13772" s="89" t="s">
        <v>178</v>
      </c>
      <c r="B13772" s="89" t="s">
        <v>175</v>
      </c>
      <c r="C13772" s="89" t="s">
        <v>47</v>
      </c>
      <c r="D13772" s="90">
        <v>44818</v>
      </c>
      <c r="AC13772" s="89">
        <v>2997.3712019999998</v>
      </c>
      <c r="AI13772" s="89">
        <v>3943.0614399999999</v>
      </c>
    </row>
    <row r="13773" spans="1:35" s="89" customFormat="1" x14ac:dyDescent="0.45">
      <c r="A13773" s="89" t="s">
        <v>178</v>
      </c>
      <c r="B13773" s="89" t="s">
        <v>175</v>
      </c>
      <c r="C13773" s="89" t="s">
        <v>47</v>
      </c>
      <c r="D13773" s="90">
        <v>44819</v>
      </c>
      <c r="AC13773" s="89">
        <v>2997.3712019999998</v>
      </c>
      <c r="AI13773" s="89">
        <v>3943.0614399999999</v>
      </c>
    </row>
    <row r="13774" spans="1:35" s="89" customFormat="1" x14ac:dyDescent="0.45">
      <c r="A13774" s="89" t="s">
        <v>178</v>
      </c>
      <c r="B13774" s="89" t="s">
        <v>175</v>
      </c>
      <c r="C13774" s="89" t="s">
        <v>47</v>
      </c>
      <c r="D13774" s="90">
        <v>44820</v>
      </c>
      <c r="AC13774" s="89">
        <v>2997.3712019999998</v>
      </c>
      <c r="AI13774" s="89">
        <v>3943.0614399999999</v>
      </c>
    </row>
    <row r="13775" spans="1:35" s="89" customFormat="1" x14ac:dyDescent="0.45">
      <c r="A13775" s="89" t="s">
        <v>178</v>
      </c>
      <c r="B13775" s="89" t="s">
        <v>175</v>
      </c>
      <c r="C13775" s="89" t="s">
        <v>47</v>
      </c>
      <c r="D13775" s="90">
        <v>44821</v>
      </c>
      <c r="AC13775" s="89">
        <v>2997.3712019999998</v>
      </c>
      <c r="AI13775" s="89">
        <v>3943.0614399999999</v>
      </c>
    </row>
    <row r="13776" spans="1:35" s="89" customFormat="1" x14ac:dyDescent="0.45">
      <c r="A13776" s="89" t="s">
        <v>178</v>
      </c>
      <c r="B13776" s="89" t="s">
        <v>175</v>
      </c>
      <c r="C13776" s="89" t="s">
        <v>47</v>
      </c>
      <c r="D13776" s="90">
        <v>44822</v>
      </c>
      <c r="AC13776" s="89">
        <v>2997.3712019999998</v>
      </c>
      <c r="AI13776" s="89">
        <v>3943.0614399999999</v>
      </c>
    </row>
    <row r="13777" spans="1:35" s="89" customFormat="1" x14ac:dyDescent="0.45">
      <c r="A13777" s="89" t="s">
        <v>178</v>
      </c>
      <c r="B13777" s="89" t="s">
        <v>175</v>
      </c>
      <c r="C13777" s="89" t="s">
        <v>47</v>
      </c>
      <c r="D13777" s="90">
        <v>44823</v>
      </c>
      <c r="AC13777" s="89">
        <v>2997.3712019999998</v>
      </c>
      <c r="AI13777" s="89">
        <v>3943.0614399999999</v>
      </c>
    </row>
    <row r="13778" spans="1:35" s="89" customFormat="1" x14ac:dyDescent="0.45">
      <c r="A13778" s="89" t="s">
        <v>178</v>
      </c>
      <c r="B13778" s="89" t="s">
        <v>175</v>
      </c>
      <c r="C13778" s="89" t="s">
        <v>47</v>
      </c>
      <c r="D13778" s="90">
        <v>44824</v>
      </c>
      <c r="AC13778" s="89">
        <v>2997.3712019999998</v>
      </c>
      <c r="AI13778" s="89">
        <v>3943.0614399999999</v>
      </c>
    </row>
    <row r="13779" spans="1:35" s="89" customFormat="1" x14ac:dyDescent="0.45">
      <c r="A13779" s="89" t="s">
        <v>178</v>
      </c>
      <c r="B13779" s="89" t="s">
        <v>175</v>
      </c>
      <c r="C13779" s="89" t="s">
        <v>47</v>
      </c>
      <c r="D13779" s="90">
        <v>44825</v>
      </c>
      <c r="AC13779" s="89">
        <v>2997.3712019999998</v>
      </c>
      <c r="AI13779" s="89">
        <v>3943.0614399999999</v>
      </c>
    </row>
    <row r="13780" spans="1:35" s="89" customFormat="1" x14ac:dyDescent="0.45">
      <c r="A13780" s="89" t="s">
        <v>178</v>
      </c>
      <c r="B13780" s="89" t="s">
        <v>175</v>
      </c>
      <c r="C13780" s="89" t="s">
        <v>47</v>
      </c>
      <c r="D13780" s="90">
        <v>44826</v>
      </c>
      <c r="AC13780" s="89">
        <v>2997.3712019999998</v>
      </c>
      <c r="AI13780" s="89">
        <v>3943.0614399999999</v>
      </c>
    </row>
    <row r="13781" spans="1:35" s="89" customFormat="1" x14ac:dyDescent="0.45">
      <c r="A13781" s="89" t="s">
        <v>178</v>
      </c>
      <c r="B13781" s="89" t="s">
        <v>175</v>
      </c>
      <c r="C13781" s="89" t="s">
        <v>47</v>
      </c>
      <c r="D13781" s="90">
        <v>44827</v>
      </c>
      <c r="AC13781" s="89">
        <v>2997.3712019999998</v>
      </c>
      <c r="AI13781" s="89">
        <v>3943.0614399999999</v>
      </c>
    </row>
    <row r="13782" spans="1:35" s="89" customFormat="1" x14ac:dyDescent="0.45">
      <c r="A13782" s="89" t="s">
        <v>178</v>
      </c>
      <c r="B13782" s="89" t="s">
        <v>175</v>
      </c>
      <c r="C13782" s="89" t="s">
        <v>47</v>
      </c>
      <c r="D13782" s="90">
        <v>44828</v>
      </c>
      <c r="AC13782" s="89">
        <v>2997.3712019999998</v>
      </c>
      <c r="AI13782" s="89">
        <v>3943.0614399999999</v>
      </c>
    </row>
    <row r="13783" spans="1:35" s="89" customFormat="1" x14ac:dyDescent="0.45">
      <c r="A13783" s="89" t="s">
        <v>178</v>
      </c>
      <c r="B13783" s="89" t="s">
        <v>175</v>
      </c>
      <c r="C13783" s="89" t="s">
        <v>47</v>
      </c>
      <c r="D13783" s="90">
        <v>44829</v>
      </c>
      <c r="AC13783" s="89">
        <v>2997.3712019999998</v>
      </c>
      <c r="AI13783" s="89">
        <v>3943.0614399999999</v>
      </c>
    </row>
    <row r="13784" spans="1:35" s="89" customFormat="1" x14ac:dyDescent="0.45">
      <c r="A13784" s="89" t="s">
        <v>178</v>
      </c>
      <c r="B13784" s="89" t="s">
        <v>175</v>
      </c>
      <c r="C13784" s="89" t="s">
        <v>47</v>
      </c>
      <c r="D13784" s="90">
        <v>44830</v>
      </c>
      <c r="AC13784" s="89">
        <v>2997.3712019999998</v>
      </c>
      <c r="AI13784" s="89">
        <v>3943.0614399999999</v>
      </c>
    </row>
    <row r="13785" spans="1:35" s="89" customFormat="1" x14ac:dyDescent="0.45">
      <c r="A13785" s="89" t="s">
        <v>178</v>
      </c>
      <c r="B13785" s="89" t="s">
        <v>175</v>
      </c>
      <c r="C13785" s="89" t="s">
        <v>47</v>
      </c>
      <c r="D13785" s="90">
        <v>44831</v>
      </c>
      <c r="AC13785" s="89">
        <v>2997.3712019999998</v>
      </c>
      <c r="AI13785" s="89">
        <v>3943.0614399999999</v>
      </c>
    </row>
    <row r="13786" spans="1:35" s="89" customFormat="1" x14ac:dyDescent="0.45">
      <c r="A13786" s="89" t="s">
        <v>178</v>
      </c>
      <c r="B13786" s="89" t="s">
        <v>175</v>
      </c>
      <c r="C13786" s="89" t="s">
        <v>47</v>
      </c>
      <c r="D13786" s="90">
        <v>44832</v>
      </c>
      <c r="AC13786" s="89">
        <v>2997.3712019999998</v>
      </c>
      <c r="AI13786" s="89">
        <v>3943.0614399999999</v>
      </c>
    </row>
    <row r="13787" spans="1:35" s="89" customFormat="1" x14ac:dyDescent="0.45">
      <c r="A13787" s="89" t="s">
        <v>178</v>
      </c>
      <c r="B13787" s="89" t="s">
        <v>175</v>
      </c>
      <c r="C13787" s="89" t="s">
        <v>47</v>
      </c>
      <c r="D13787" s="90">
        <v>44833</v>
      </c>
      <c r="AC13787" s="89">
        <v>2997.3712019999998</v>
      </c>
      <c r="AI13787" s="89">
        <v>3943.0614399999999</v>
      </c>
    </row>
    <row r="13788" spans="1:35" s="89" customFormat="1" x14ac:dyDescent="0.45">
      <c r="A13788" s="89" t="s">
        <v>178</v>
      </c>
      <c r="B13788" s="89" t="s">
        <v>175</v>
      </c>
      <c r="C13788" s="89" t="s">
        <v>47</v>
      </c>
      <c r="D13788" s="90">
        <v>44834</v>
      </c>
      <c r="AC13788" s="89">
        <v>2997.3712019999998</v>
      </c>
      <c r="AI13788" s="89">
        <v>3943.0614399999999</v>
      </c>
    </row>
    <row r="13789" spans="1:35" s="89" customFormat="1" x14ac:dyDescent="0.45">
      <c r="A13789" s="89" t="s">
        <v>178</v>
      </c>
      <c r="B13789" s="89" t="s">
        <v>175</v>
      </c>
      <c r="C13789" s="89" t="s">
        <v>47</v>
      </c>
      <c r="D13789" s="90">
        <v>44835</v>
      </c>
      <c r="AC13789" s="89">
        <v>2997.3712019999998</v>
      </c>
      <c r="AI13789" s="89">
        <v>3943.0614399999999</v>
      </c>
    </row>
    <row r="13790" spans="1:35" s="89" customFormat="1" x14ac:dyDescent="0.45">
      <c r="A13790" s="89" t="s">
        <v>178</v>
      </c>
      <c r="B13790" s="89" t="s">
        <v>175</v>
      </c>
      <c r="C13790" s="89" t="s">
        <v>47</v>
      </c>
      <c r="D13790" s="90">
        <v>44836</v>
      </c>
      <c r="AC13790" s="89">
        <v>2997.3712019999998</v>
      </c>
      <c r="AI13790" s="89">
        <v>3943.0614399999999</v>
      </c>
    </row>
    <row r="13791" spans="1:35" s="89" customFormat="1" x14ac:dyDescent="0.45">
      <c r="A13791" s="89" t="s">
        <v>178</v>
      </c>
      <c r="B13791" s="89" t="s">
        <v>175</v>
      </c>
      <c r="C13791" s="89" t="s">
        <v>47</v>
      </c>
      <c r="D13791" s="90">
        <v>44837</v>
      </c>
      <c r="AC13791" s="89">
        <v>2997.3712019999998</v>
      </c>
      <c r="AI13791" s="89">
        <v>3943.0614399999999</v>
      </c>
    </row>
    <row r="13792" spans="1:35" s="89" customFormat="1" x14ac:dyDescent="0.45">
      <c r="A13792" s="89" t="s">
        <v>178</v>
      </c>
      <c r="B13792" s="89" t="s">
        <v>175</v>
      </c>
      <c r="C13792" s="89" t="s">
        <v>47</v>
      </c>
      <c r="D13792" s="90">
        <v>44838</v>
      </c>
      <c r="AC13792" s="89">
        <v>2997.3712019999998</v>
      </c>
      <c r="AI13792" s="89">
        <v>3943.0614399999999</v>
      </c>
    </row>
    <row r="13793" spans="1:35" s="89" customFormat="1" x14ac:dyDescent="0.45">
      <c r="A13793" s="89" t="s">
        <v>178</v>
      </c>
      <c r="B13793" s="89" t="s">
        <v>175</v>
      </c>
      <c r="C13793" s="89" t="s">
        <v>47</v>
      </c>
      <c r="D13793" s="90">
        <v>44839</v>
      </c>
      <c r="AC13793" s="89">
        <v>2997.3712019999998</v>
      </c>
      <c r="AI13793" s="89">
        <v>3943.0614399999999</v>
      </c>
    </row>
    <row r="13794" spans="1:35" s="89" customFormat="1" x14ac:dyDescent="0.45">
      <c r="A13794" s="89" t="s">
        <v>178</v>
      </c>
      <c r="B13794" s="89" t="s">
        <v>175</v>
      </c>
      <c r="C13794" s="89" t="s">
        <v>47</v>
      </c>
      <c r="D13794" s="90">
        <v>44840</v>
      </c>
      <c r="AC13794" s="89">
        <v>2997.3712019999998</v>
      </c>
      <c r="AI13794" s="89">
        <v>3943.0614399999999</v>
      </c>
    </row>
    <row r="13795" spans="1:35" s="89" customFormat="1" x14ac:dyDescent="0.45">
      <c r="A13795" s="89" t="s">
        <v>178</v>
      </c>
      <c r="B13795" s="89" t="s">
        <v>175</v>
      </c>
      <c r="C13795" s="89" t="s">
        <v>47</v>
      </c>
      <c r="D13795" s="90">
        <v>44841</v>
      </c>
      <c r="AC13795" s="89">
        <v>2997.3712019999998</v>
      </c>
      <c r="AI13795" s="89">
        <v>3943.0614399999999</v>
      </c>
    </row>
    <row r="13796" spans="1:35" s="89" customFormat="1" x14ac:dyDescent="0.45">
      <c r="A13796" s="89" t="s">
        <v>178</v>
      </c>
      <c r="B13796" s="89" t="s">
        <v>175</v>
      </c>
      <c r="C13796" s="89" t="s">
        <v>47</v>
      </c>
      <c r="D13796" s="90">
        <v>44842</v>
      </c>
      <c r="AC13796" s="89">
        <v>2997.3712019999998</v>
      </c>
      <c r="AI13796" s="89">
        <v>3943.0614399999999</v>
      </c>
    </row>
    <row r="13797" spans="1:35" s="89" customFormat="1" x14ac:dyDescent="0.45">
      <c r="A13797" s="89" t="s">
        <v>178</v>
      </c>
      <c r="B13797" s="89" t="s">
        <v>175</v>
      </c>
      <c r="C13797" s="89" t="s">
        <v>47</v>
      </c>
      <c r="D13797" s="90">
        <v>44843</v>
      </c>
      <c r="AC13797" s="89">
        <v>2997.3712019999998</v>
      </c>
      <c r="AI13797" s="89">
        <v>3943.0614399999999</v>
      </c>
    </row>
    <row r="13798" spans="1:35" s="89" customFormat="1" x14ac:dyDescent="0.45">
      <c r="A13798" s="89" t="s">
        <v>178</v>
      </c>
      <c r="B13798" s="89" t="s">
        <v>175</v>
      </c>
      <c r="C13798" s="89" t="s">
        <v>47</v>
      </c>
      <c r="D13798" s="90">
        <v>44844</v>
      </c>
      <c r="AC13798" s="89">
        <v>2997.3712019999998</v>
      </c>
      <c r="AI13798" s="89">
        <v>3943.0614399999999</v>
      </c>
    </row>
    <row r="13799" spans="1:35" s="89" customFormat="1" x14ac:dyDescent="0.45">
      <c r="A13799" s="89" t="s">
        <v>178</v>
      </c>
      <c r="B13799" s="89" t="s">
        <v>175</v>
      </c>
      <c r="C13799" s="89" t="s">
        <v>47</v>
      </c>
      <c r="D13799" s="90">
        <v>44845</v>
      </c>
      <c r="AC13799" s="89">
        <v>2997.3712019999998</v>
      </c>
      <c r="AI13799" s="89">
        <v>3943.0614399999999</v>
      </c>
    </row>
    <row r="13800" spans="1:35" s="89" customFormat="1" x14ac:dyDescent="0.45">
      <c r="A13800" s="89" t="s">
        <v>178</v>
      </c>
      <c r="B13800" s="89" t="s">
        <v>175</v>
      </c>
      <c r="C13800" s="89" t="s">
        <v>47</v>
      </c>
      <c r="D13800" s="90">
        <v>44846</v>
      </c>
      <c r="AC13800" s="89">
        <v>2997.3712019999998</v>
      </c>
      <c r="AI13800" s="89">
        <v>3943.0614399999999</v>
      </c>
    </row>
    <row r="13801" spans="1:35" s="89" customFormat="1" x14ac:dyDescent="0.45">
      <c r="A13801" s="89" t="s">
        <v>178</v>
      </c>
      <c r="B13801" s="89" t="s">
        <v>175</v>
      </c>
      <c r="C13801" s="89" t="s">
        <v>47</v>
      </c>
      <c r="D13801" s="90">
        <v>44847</v>
      </c>
      <c r="AC13801" s="89">
        <v>2997.3712019999998</v>
      </c>
      <c r="AI13801" s="89">
        <v>3943.0614399999999</v>
      </c>
    </row>
    <row r="13802" spans="1:35" s="89" customFormat="1" x14ac:dyDescent="0.45">
      <c r="A13802" s="89" t="s">
        <v>178</v>
      </c>
      <c r="B13802" s="89" t="s">
        <v>175</v>
      </c>
      <c r="C13802" s="89" t="s">
        <v>47</v>
      </c>
      <c r="D13802" s="90">
        <v>44848</v>
      </c>
      <c r="AC13802" s="89">
        <v>2997.3712019999998</v>
      </c>
      <c r="AI13802" s="89">
        <v>3943.0614399999999</v>
      </c>
    </row>
    <row r="13803" spans="1:35" s="89" customFormat="1" x14ac:dyDescent="0.45">
      <c r="A13803" s="89" t="s">
        <v>178</v>
      </c>
      <c r="B13803" s="89" t="s">
        <v>175</v>
      </c>
      <c r="C13803" s="89" t="s">
        <v>47</v>
      </c>
      <c r="D13803" s="90">
        <v>44849</v>
      </c>
      <c r="AC13803" s="89">
        <v>2997.3712019999998</v>
      </c>
      <c r="AI13803" s="89">
        <v>3943.0614399999999</v>
      </c>
    </row>
    <row r="13804" spans="1:35" s="89" customFormat="1" x14ac:dyDescent="0.45">
      <c r="A13804" s="89" t="s">
        <v>178</v>
      </c>
      <c r="B13804" s="89" t="s">
        <v>175</v>
      </c>
      <c r="C13804" s="89" t="s">
        <v>47</v>
      </c>
      <c r="D13804" s="90">
        <v>44850</v>
      </c>
      <c r="AC13804" s="89">
        <v>2997.3712019999998</v>
      </c>
      <c r="AI13804" s="89">
        <v>3943.0614399999999</v>
      </c>
    </row>
    <row r="13805" spans="1:35" s="89" customFormat="1" x14ac:dyDescent="0.45">
      <c r="A13805" s="89" t="s">
        <v>178</v>
      </c>
      <c r="B13805" s="89" t="s">
        <v>175</v>
      </c>
      <c r="C13805" s="89" t="s">
        <v>47</v>
      </c>
      <c r="D13805" s="90">
        <v>44851</v>
      </c>
      <c r="AC13805" s="89">
        <v>2997.3712019999998</v>
      </c>
      <c r="AI13805" s="89">
        <v>3943.0614399999999</v>
      </c>
    </row>
    <row r="13806" spans="1:35" s="89" customFormat="1" x14ac:dyDescent="0.45">
      <c r="A13806" s="89" t="s">
        <v>178</v>
      </c>
      <c r="B13806" s="89" t="s">
        <v>175</v>
      </c>
      <c r="C13806" s="89" t="s">
        <v>47</v>
      </c>
      <c r="D13806" s="90">
        <v>44852</v>
      </c>
      <c r="AC13806" s="89">
        <v>2997.3712019999998</v>
      </c>
      <c r="AI13806" s="89">
        <v>3943.0614399999999</v>
      </c>
    </row>
    <row r="13807" spans="1:35" s="89" customFormat="1" x14ac:dyDescent="0.45">
      <c r="A13807" s="89" t="s">
        <v>178</v>
      </c>
      <c r="B13807" s="89" t="s">
        <v>175</v>
      </c>
      <c r="C13807" s="89" t="s">
        <v>47</v>
      </c>
      <c r="D13807" s="90">
        <v>44853</v>
      </c>
      <c r="AC13807" s="89">
        <v>2997.3712019999998</v>
      </c>
      <c r="AI13807" s="89">
        <v>3943.0614399999999</v>
      </c>
    </row>
    <row r="13808" spans="1:35" s="89" customFormat="1" x14ac:dyDescent="0.45">
      <c r="A13808" s="89" t="s">
        <v>178</v>
      </c>
      <c r="B13808" s="89" t="s">
        <v>175</v>
      </c>
      <c r="C13808" s="89" t="s">
        <v>47</v>
      </c>
      <c r="D13808" s="90">
        <v>44854</v>
      </c>
      <c r="AC13808" s="89">
        <v>2997.3712019999998</v>
      </c>
      <c r="AI13808" s="89">
        <v>3943.0614399999999</v>
      </c>
    </row>
    <row r="13809" spans="1:35" s="89" customFormat="1" x14ac:dyDescent="0.45">
      <c r="A13809" s="89" t="s">
        <v>178</v>
      </c>
      <c r="B13809" s="89" t="s">
        <v>175</v>
      </c>
      <c r="C13809" s="89" t="s">
        <v>47</v>
      </c>
      <c r="D13809" s="90">
        <v>44855</v>
      </c>
      <c r="AC13809" s="89">
        <v>2997.3712019999998</v>
      </c>
      <c r="AI13809" s="89">
        <v>3943.0614399999999</v>
      </c>
    </row>
    <row r="13810" spans="1:35" s="89" customFormat="1" x14ac:dyDescent="0.45">
      <c r="A13810" s="89" t="s">
        <v>178</v>
      </c>
      <c r="B13810" s="89" t="s">
        <v>175</v>
      </c>
      <c r="C13810" s="89" t="s">
        <v>47</v>
      </c>
      <c r="D13810" s="90">
        <v>44856</v>
      </c>
      <c r="AC13810" s="89">
        <v>2997.3712019999998</v>
      </c>
      <c r="AI13810" s="89">
        <v>3943.0614399999999</v>
      </c>
    </row>
    <row r="13811" spans="1:35" s="89" customFormat="1" x14ac:dyDescent="0.45">
      <c r="A13811" s="89" t="s">
        <v>178</v>
      </c>
      <c r="B13811" s="89" t="s">
        <v>175</v>
      </c>
      <c r="C13811" s="89" t="s">
        <v>47</v>
      </c>
      <c r="D13811" s="90">
        <v>44857</v>
      </c>
      <c r="AC13811" s="89">
        <v>2997.3712019999998</v>
      </c>
      <c r="AI13811" s="89">
        <v>3943.0614399999999</v>
      </c>
    </row>
    <row r="13812" spans="1:35" s="89" customFormat="1" x14ac:dyDescent="0.45">
      <c r="A13812" s="89" t="s">
        <v>178</v>
      </c>
      <c r="B13812" s="89" t="s">
        <v>175</v>
      </c>
      <c r="C13812" s="89" t="s">
        <v>47</v>
      </c>
      <c r="D13812" s="90">
        <v>44858</v>
      </c>
      <c r="AC13812" s="89">
        <v>2997.3712019999998</v>
      </c>
      <c r="AI13812" s="89">
        <v>3943.0614399999999</v>
      </c>
    </row>
    <row r="13813" spans="1:35" s="89" customFormat="1" x14ac:dyDescent="0.45">
      <c r="A13813" s="89" t="s">
        <v>178</v>
      </c>
      <c r="B13813" s="89" t="s">
        <v>175</v>
      </c>
      <c r="C13813" s="89" t="s">
        <v>47</v>
      </c>
      <c r="D13813" s="90">
        <v>44859</v>
      </c>
      <c r="AC13813" s="89">
        <v>2997.3712019999998</v>
      </c>
      <c r="AI13813" s="89">
        <v>3943.0614399999999</v>
      </c>
    </row>
    <row r="13814" spans="1:35" s="89" customFormat="1" x14ac:dyDescent="0.45">
      <c r="A13814" s="89" t="s">
        <v>178</v>
      </c>
      <c r="B13814" s="89" t="s">
        <v>175</v>
      </c>
      <c r="C13814" s="89" t="s">
        <v>47</v>
      </c>
      <c r="D13814" s="90">
        <v>44860</v>
      </c>
      <c r="AC13814" s="89">
        <v>2997.3712019999998</v>
      </c>
      <c r="AI13814" s="89">
        <v>3943.0614399999999</v>
      </c>
    </row>
    <row r="13815" spans="1:35" s="89" customFormat="1" x14ac:dyDescent="0.45">
      <c r="A13815" s="89" t="s">
        <v>178</v>
      </c>
      <c r="B13815" s="89" t="s">
        <v>175</v>
      </c>
      <c r="C13815" s="89" t="s">
        <v>47</v>
      </c>
      <c r="D13815" s="90">
        <v>44861</v>
      </c>
      <c r="AC13815" s="89">
        <v>2997.3712019999998</v>
      </c>
      <c r="AI13815" s="89">
        <v>3943.0614399999999</v>
      </c>
    </row>
    <row r="13816" spans="1:35" s="89" customFormat="1" x14ac:dyDescent="0.45">
      <c r="A13816" s="89" t="s">
        <v>178</v>
      </c>
      <c r="B13816" s="89" t="s">
        <v>175</v>
      </c>
      <c r="C13816" s="89" t="s">
        <v>47</v>
      </c>
      <c r="D13816" s="90">
        <v>44862</v>
      </c>
      <c r="AC13816" s="89">
        <v>2997.3712019999998</v>
      </c>
      <c r="AI13816" s="89">
        <v>3943.0614399999999</v>
      </c>
    </row>
    <row r="13817" spans="1:35" s="89" customFormat="1" x14ac:dyDescent="0.45">
      <c r="A13817" s="89" t="s">
        <v>178</v>
      </c>
      <c r="B13817" s="89" t="s">
        <v>175</v>
      </c>
      <c r="C13817" s="89" t="s">
        <v>47</v>
      </c>
      <c r="D13817" s="90">
        <v>44863</v>
      </c>
      <c r="AC13817" s="89">
        <v>2997.3712019999998</v>
      </c>
      <c r="AI13817" s="89">
        <v>3943.0614399999999</v>
      </c>
    </row>
    <row r="13818" spans="1:35" s="89" customFormat="1" x14ac:dyDescent="0.45">
      <c r="A13818" s="89" t="s">
        <v>178</v>
      </c>
      <c r="B13818" s="89" t="s">
        <v>175</v>
      </c>
      <c r="C13818" s="89" t="s">
        <v>47</v>
      </c>
      <c r="D13818" s="90">
        <v>44864</v>
      </c>
      <c r="AC13818" s="89">
        <v>2997.3712019999998</v>
      </c>
      <c r="AI13818" s="89">
        <v>3943.0614399999999</v>
      </c>
    </row>
    <row r="13819" spans="1:35" s="89" customFormat="1" x14ac:dyDescent="0.45">
      <c r="A13819" s="89" t="s">
        <v>178</v>
      </c>
      <c r="B13819" s="89" t="s">
        <v>175</v>
      </c>
      <c r="C13819" s="89" t="s">
        <v>47</v>
      </c>
      <c r="D13819" s="90">
        <v>44865</v>
      </c>
      <c r="AC13819" s="89">
        <v>2997.3712019999998</v>
      </c>
      <c r="AI13819" s="89">
        <v>3943.0614399999999</v>
      </c>
    </row>
    <row r="13820" spans="1:35" s="89" customFormat="1" x14ac:dyDescent="0.45">
      <c r="A13820" s="89" t="s">
        <v>178</v>
      </c>
      <c r="B13820" s="89" t="s">
        <v>175</v>
      </c>
      <c r="C13820" s="89" t="s">
        <v>47</v>
      </c>
      <c r="D13820" s="90">
        <v>44866</v>
      </c>
      <c r="AC13820" s="89">
        <v>2997.3712019999998</v>
      </c>
      <c r="AI13820" s="89">
        <v>3943.0614399999999</v>
      </c>
    </row>
    <row r="13821" spans="1:35" s="89" customFormat="1" x14ac:dyDescent="0.45">
      <c r="A13821" s="89" t="s">
        <v>178</v>
      </c>
      <c r="B13821" s="89" t="s">
        <v>175</v>
      </c>
      <c r="C13821" s="89" t="s">
        <v>47</v>
      </c>
      <c r="D13821" s="90">
        <v>44867</v>
      </c>
      <c r="AC13821" s="89">
        <v>2997.3712019999998</v>
      </c>
      <c r="AI13821" s="89">
        <v>3943.0614399999999</v>
      </c>
    </row>
    <row r="13822" spans="1:35" s="89" customFormat="1" x14ac:dyDescent="0.45">
      <c r="A13822" s="89" t="s">
        <v>178</v>
      </c>
      <c r="B13822" s="89" t="s">
        <v>175</v>
      </c>
      <c r="C13822" s="89" t="s">
        <v>47</v>
      </c>
      <c r="D13822" s="90">
        <v>44868</v>
      </c>
      <c r="AC13822" s="89">
        <v>2997.3712019999998</v>
      </c>
      <c r="AI13822" s="89">
        <v>3943.0614399999999</v>
      </c>
    </row>
    <row r="13823" spans="1:35" s="89" customFormat="1" x14ac:dyDescent="0.45">
      <c r="A13823" s="89" t="s">
        <v>178</v>
      </c>
      <c r="B13823" s="89" t="s">
        <v>175</v>
      </c>
      <c r="C13823" s="89" t="s">
        <v>47</v>
      </c>
      <c r="D13823" s="90">
        <v>44869</v>
      </c>
      <c r="AC13823" s="89">
        <v>2997.3712019999998</v>
      </c>
      <c r="AI13823" s="89">
        <v>3943.0614399999999</v>
      </c>
    </row>
    <row r="13824" spans="1:35" s="89" customFormat="1" x14ac:dyDescent="0.45">
      <c r="A13824" s="89" t="s">
        <v>178</v>
      </c>
      <c r="B13824" s="89" t="s">
        <v>175</v>
      </c>
      <c r="C13824" s="89" t="s">
        <v>47</v>
      </c>
      <c r="D13824" s="90">
        <v>44870</v>
      </c>
      <c r="AC13824" s="89">
        <v>2997.3712019999998</v>
      </c>
      <c r="AI13824" s="89">
        <v>3943.0614399999999</v>
      </c>
    </row>
    <row r="13825" spans="1:35" s="89" customFormat="1" x14ac:dyDescent="0.45">
      <c r="A13825" s="89" t="s">
        <v>178</v>
      </c>
      <c r="B13825" s="89" t="s">
        <v>175</v>
      </c>
      <c r="C13825" s="89" t="s">
        <v>47</v>
      </c>
      <c r="D13825" s="90">
        <v>44871</v>
      </c>
      <c r="AC13825" s="89">
        <v>2997.3712019999998</v>
      </c>
      <c r="AI13825" s="89">
        <v>3943.0614399999999</v>
      </c>
    </row>
    <row r="13826" spans="1:35" s="89" customFormat="1" x14ac:dyDescent="0.45">
      <c r="A13826" s="89" t="s">
        <v>178</v>
      </c>
      <c r="B13826" s="89" t="s">
        <v>175</v>
      </c>
      <c r="C13826" s="89" t="s">
        <v>47</v>
      </c>
      <c r="D13826" s="90">
        <v>44872</v>
      </c>
      <c r="AC13826" s="89">
        <v>2997.3712019999998</v>
      </c>
      <c r="AI13826" s="89">
        <v>3943.0614399999999</v>
      </c>
    </row>
    <row r="13827" spans="1:35" s="89" customFormat="1" x14ac:dyDescent="0.45">
      <c r="A13827" s="89" t="s">
        <v>178</v>
      </c>
      <c r="B13827" s="89" t="s">
        <v>175</v>
      </c>
      <c r="C13827" s="89" t="s">
        <v>47</v>
      </c>
      <c r="D13827" s="90">
        <v>44873</v>
      </c>
      <c r="AC13827" s="89">
        <v>2997.3712019999998</v>
      </c>
      <c r="AI13827" s="89">
        <v>3943.0614399999999</v>
      </c>
    </row>
    <row r="13828" spans="1:35" s="89" customFormat="1" x14ac:dyDescent="0.45">
      <c r="A13828" s="89" t="s">
        <v>178</v>
      </c>
      <c r="B13828" s="89" t="s">
        <v>175</v>
      </c>
      <c r="C13828" s="89" t="s">
        <v>47</v>
      </c>
      <c r="D13828" s="90">
        <v>44874</v>
      </c>
      <c r="AC13828" s="89">
        <v>2997.3712019999998</v>
      </c>
      <c r="AI13828" s="89">
        <v>3943.0614399999999</v>
      </c>
    </row>
    <row r="13829" spans="1:35" s="89" customFormat="1" x14ac:dyDescent="0.45">
      <c r="A13829" s="89" t="s">
        <v>178</v>
      </c>
      <c r="B13829" s="89" t="s">
        <v>175</v>
      </c>
      <c r="C13829" s="89" t="s">
        <v>47</v>
      </c>
      <c r="D13829" s="90">
        <v>44875</v>
      </c>
      <c r="AC13829" s="89">
        <v>2997.3712019999998</v>
      </c>
      <c r="AI13829" s="89">
        <v>3943.0614399999999</v>
      </c>
    </row>
    <row r="13830" spans="1:35" s="89" customFormat="1" x14ac:dyDescent="0.45">
      <c r="A13830" s="89" t="s">
        <v>178</v>
      </c>
      <c r="B13830" s="89" t="s">
        <v>175</v>
      </c>
      <c r="C13830" s="89" t="s">
        <v>47</v>
      </c>
      <c r="D13830" s="90">
        <v>44876</v>
      </c>
      <c r="AC13830" s="89">
        <v>2997.3712019999998</v>
      </c>
      <c r="AI13830" s="89">
        <v>3943.0614399999999</v>
      </c>
    </row>
    <row r="13831" spans="1:35" s="89" customFormat="1" x14ac:dyDescent="0.45">
      <c r="A13831" s="89" t="s">
        <v>178</v>
      </c>
      <c r="B13831" s="89" t="s">
        <v>175</v>
      </c>
      <c r="C13831" s="89" t="s">
        <v>47</v>
      </c>
      <c r="D13831" s="90">
        <v>44877</v>
      </c>
      <c r="AC13831" s="89">
        <v>2997.3712019999998</v>
      </c>
      <c r="AI13831" s="89">
        <v>3943.0614399999999</v>
      </c>
    </row>
    <row r="13832" spans="1:35" s="89" customFormat="1" x14ac:dyDescent="0.45">
      <c r="A13832" s="89" t="s">
        <v>178</v>
      </c>
      <c r="B13832" s="89" t="s">
        <v>175</v>
      </c>
      <c r="C13832" s="89" t="s">
        <v>47</v>
      </c>
      <c r="D13832" s="90">
        <v>44878</v>
      </c>
      <c r="AC13832" s="89">
        <v>2997.3712019999998</v>
      </c>
      <c r="AI13832" s="89">
        <v>3943.0614399999999</v>
      </c>
    </row>
    <row r="13833" spans="1:35" s="89" customFormat="1" x14ac:dyDescent="0.45">
      <c r="A13833" s="89" t="s">
        <v>178</v>
      </c>
      <c r="B13833" s="89" t="s">
        <v>175</v>
      </c>
      <c r="C13833" s="89" t="s">
        <v>47</v>
      </c>
      <c r="D13833" s="90">
        <v>44879</v>
      </c>
      <c r="AC13833" s="89">
        <v>2997.3712019999998</v>
      </c>
      <c r="AI13833" s="89">
        <v>3943.0614399999999</v>
      </c>
    </row>
    <row r="13834" spans="1:35" s="89" customFormat="1" x14ac:dyDescent="0.45">
      <c r="A13834" s="89" t="s">
        <v>178</v>
      </c>
      <c r="B13834" s="89" t="s">
        <v>175</v>
      </c>
      <c r="C13834" s="89" t="s">
        <v>47</v>
      </c>
      <c r="D13834" s="90">
        <v>44880</v>
      </c>
      <c r="AC13834" s="89">
        <v>2997.3712019999998</v>
      </c>
      <c r="AI13834" s="89">
        <v>3943.0614399999999</v>
      </c>
    </row>
    <row r="13835" spans="1:35" s="89" customFormat="1" x14ac:dyDescent="0.45">
      <c r="A13835" s="89" t="s">
        <v>178</v>
      </c>
      <c r="B13835" s="89" t="s">
        <v>175</v>
      </c>
      <c r="C13835" s="89" t="s">
        <v>47</v>
      </c>
      <c r="D13835" s="90">
        <v>44881</v>
      </c>
      <c r="AC13835" s="89">
        <v>2997.3712019999998</v>
      </c>
      <c r="AI13835" s="89">
        <v>3943.0614399999999</v>
      </c>
    </row>
    <row r="13836" spans="1:35" s="89" customFormat="1" x14ac:dyDescent="0.45">
      <c r="A13836" s="89" t="s">
        <v>178</v>
      </c>
      <c r="B13836" s="89" t="s">
        <v>175</v>
      </c>
      <c r="C13836" s="89" t="s">
        <v>47</v>
      </c>
      <c r="D13836" s="90">
        <v>44882</v>
      </c>
      <c r="AC13836" s="89">
        <v>2997.3712019999998</v>
      </c>
      <c r="AI13836" s="89">
        <v>3943.0614399999999</v>
      </c>
    </row>
    <row r="13837" spans="1:35" s="89" customFormat="1" x14ac:dyDescent="0.45">
      <c r="A13837" s="89" t="s">
        <v>178</v>
      </c>
      <c r="B13837" s="89" t="s">
        <v>175</v>
      </c>
      <c r="C13837" s="89" t="s">
        <v>47</v>
      </c>
      <c r="D13837" s="90">
        <v>44883</v>
      </c>
      <c r="AC13837" s="89">
        <v>2997.3712019999998</v>
      </c>
      <c r="AI13837" s="89">
        <v>3943.0614399999999</v>
      </c>
    </row>
    <row r="13838" spans="1:35" s="89" customFormat="1" x14ac:dyDescent="0.45">
      <c r="A13838" s="89" t="s">
        <v>178</v>
      </c>
      <c r="B13838" s="89" t="s">
        <v>175</v>
      </c>
      <c r="C13838" s="89" t="s">
        <v>47</v>
      </c>
      <c r="D13838" s="90">
        <v>44884</v>
      </c>
      <c r="AC13838" s="89">
        <v>2997.3712019999998</v>
      </c>
      <c r="AI13838" s="89">
        <v>3943.0614399999999</v>
      </c>
    </row>
    <row r="13839" spans="1:35" s="89" customFormat="1" x14ac:dyDescent="0.45">
      <c r="A13839" s="89" t="s">
        <v>178</v>
      </c>
      <c r="B13839" s="89" t="s">
        <v>175</v>
      </c>
      <c r="C13839" s="89" t="s">
        <v>47</v>
      </c>
      <c r="D13839" s="90">
        <v>44885</v>
      </c>
      <c r="AC13839" s="89">
        <v>2997.3712019999998</v>
      </c>
      <c r="AI13839" s="89">
        <v>3943.0614399999999</v>
      </c>
    </row>
    <row r="13840" spans="1:35" s="89" customFormat="1" x14ac:dyDescent="0.45">
      <c r="A13840" s="89" t="s">
        <v>178</v>
      </c>
      <c r="B13840" s="89" t="s">
        <v>175</v>
      </c>
      <c r="C13840" s="89" t="s">
        <v>47</v>
      </c>
      <c r="D13840" s="90">
        <v>44886</v>
      </c>
      <c r="AC13840" s="89">
        <v>2997.3712019999998</v>
      </c>
      <c r="AI13840" s="89">
        <v>3943.0614399999999</v>
      </c>
    </row>
    <row r="13841" spans="1:35" s="89" customFormat="1" x14ac:dyDescent="0.45">
      <c r="A13841" s="89" t="s">
        <v>178</v>
      </c>
      <c r="B13841" s="89" t="s">
        <v>175</v>
      </c>
      <c r="C13841" s="89" t="s">
        <v>47</v>
      </c>
      <c r="D13841" s="90">
        <v>44887</v>
      </c>
      <c r="AC13841" s="89">
        <v>2997.3712019999998</v>
      </c>
      <c r="AI13841" s="89">
        <v>3943.0614399999999</v>
      </c>
    </row>
    <row r="13842" spans="1:35" s="89" customFormat="1" x14ac:dyDescent="0.45">
      <c r="A13842" s="89" t="s">
        <v>178</v>
      </c>
      <c r="B13842" s="89" t="s">
        <v>175</v>
      </c>
      <c r="C13842" s="89" t="s">
        <v>47</v>
      </c>
      <c r="D13842" s="90">
        <v>44888</v>
      </c>
      <c r="AC13842" s="89">
        <v>2997.3712019999998</v>
      </c>
      <c r="AI13842" s="89">
        <v>3943.0614399999999</v>
      </c>
    </row>
    <row r="13843" spans="1:35" s="89" customFormat="1" x14ac:dyDescent="0.45">
      <c r="A13843" s="89" t="s">
        <v>178</v>
      </c>
      <c r="B13843" s="89" t="s">
        <v>175</v>
      </c>
      <c r="C13843" s="89" t="s">
        <v>47</v>
      </c>
      <c r="D13843" s="90">
        <v>44889</v>
      </c>
      <c r="AC13843" s="89">
        <v>2997.3712019999998</v>
      </c>
      <c r="AI13843" s="89">
        <v>3943.0614399999999</v>
      </c>
    </row>
    <row r="13844" spans="1:35" s="89" customFormat="1" x14ac:dyDescent="0.45">
      <c r="A13844" s="89" t="s">
        <v>178</v>
      </c>
      <c r="B13844" s="89" t="s">
        <v>175</v>
      </c>
      <c r="C13844" s="89" t="s">
        <v>47</v>
      </c>
      <c r="D13844" s="90">
        <v>44890</v>
      </c>
      <c r="AC13844" s="89">
        <v>2997.3712019999998</v>
      </c>
      <c r="AI13844" s="89">
        <v>3943.0614399999999</v>
      </c>
    </row>
    <row r="13845" spans="1:35" s="89" customFormat="1" x14ac:dyDescent="0.45">
      <c r="A13845" s="89" t="s">
        <v>178</v>
      </c>
      <c r="B13845" s="89" t="s">
        <v>175</v>
      </c>
      <c r="C13845" s="89" t="s">
        <v>47</v>
      </c>
      <c r="D13845" s="90">
        <v>44891</v>
      </c>
      <c r="AC13845" s="89">
        <v>2997.3712019999998</v>
      </c>
      <c r="AI13845" s="89">
        <v>3943.0614399999999</v>
      </c>
    </row>
    <row r="13846" spans="1:35" s="89" customFormat="1" x14ac:dyDescent="0.45">
      <c r="A13846" s="89" t="s">
        <v>178</v>
      </c>
      <c r="B13846" s="89" t="s">
        <v>175</v>
      </c>
      <c r="C13846" s="89" t="s">
        <v>47</v>
      </c>
      <c r="D13846" s="90">
        <v>44892</v>
      </c>
      <c r="AC13846" s="89">
        <v>2997.3712019999998</v>
      </c>
      <c r="AI13846" s="89">
        <v>3943.0614399999999</v>
      </c>
    </row>
    <row r="13847" spans="1:35" s="89" customFormat="1" x14ac:dyDescent="0.45">
      <c r="A13847" s="89" t="s">
        <v>178</v>
      </c>
      <c r="B13847" s="89" t="s">
        <v>175</v>
      </c>
      <c r="C13847" s="89" t="s">
        <v>47</v>
      </c>
      <c r="D13847" s="90">
        <v>44893</v>
      </c>
      <c r="AC13847" s="89">
        <v>2997.3712019999998</v>
      </c>
      <c r="AI13847" s="89">
        <v>3943.0614399999999</v>
      </c>
    </row>
    <row r="13848" spans="1:35" s="89" customFormat="1" x14ac:dyDescent="0.45">
      <c r="A13848" s="89" t="s">
        <v>178</v>
      </c>
      <c r="B13848" s="89" t="s">
        <v>175</v>
      </c>
      <c r="C13848" s="89" t="s">
        <v>47</v>
      </c>
      <c r="D13848" s="90">
        <v>44894</v>
      </c>
      <c r="AC13848" s="89">
        <v>2997.3712019999998</v>
      </c>
      <c r="AI13848" s="89">
        <v>3943.0614399999999</v>
      </c>
    </row>
    <row r="13849" spans="1:35" s="89" customFormat="1" x14ac:dyDescent="0.45">
      <c r="A13849" s="89" t="s">
        <v>178</v>
      </c>
      <c r="B13849" s="89" t="s">
        <v>175</v>
      </c>
      <c r="C13849" s="89" t="s">
        <v>47</v>
      </c>
      <c r="D13849" s="90">
        <v>44895</v>
      </c>
      <c r="AC13849" s="89">
        <v>2997.3712019999998</v>
      </c>
      <c r="AI13849" s="89">
        <v>3943.0614399999999</v>
      </c>
    </row>
    <row r="13850" spans="1:35" s="89" customFormat="1" x14ac:dyDescent="0.45">
      <c r="A13850" s="89" t="s">
        <v>178</v>
      </c>
      <c r="B13850" s="89" t="s">
        <v>175</v>
      </c>
      <c r="C13850" s="89" t="s">
        <v>47</v>
      </c>
      <c r="D13850" s="90">
        <v>44896</v>
      </c>
      <c r="AC13850" s="89">
        <v>2997.3712019999998</v>
      </c>
      <c r="AI13850" s="89">
        <v>3943.0614399999999</v>
      </c>
    </row>
    <row r="13851" spans="1:35" s="89" customFormat="1" x14ac:dyDescent="0.45">
      <c r="A13851" s="89" t="s">
        <v>178</v>
      </c>
      <c r="B13851" s="89" t="s">
        <v>175</v>
      </c>
      <c r="C13851" s="89" t="s">
        <v>47</v>
      </c>
      <c r="D13851" s="90">
        <v>44897</v>
      </c>
      <c r="AC13851" s="89">
        <v>2997.3712019999998</v>
      </c>
      <c r="AI13851" s="89">
        <v>3943.0614399999999</v>
      </c>
    </row>
    <row r="13852" spans="1:35" s="89" customFormat="1" x14ac:dyDescent="0.45">
      <c r="A13852" s="89" t="s">
        <v>178</v>
      </c>
      <c r="B13852" s="89" t="s">
        <v>175</v>
      </c>
      <c r="C13852" s="89" t="s">
        <v>47</v>
      </c>
      <c r="D13852" s="90">
        <v>44898</v>
      </c>
      <c r="AC13852" s="89">
        <v>2997.3712019999998</v>
      </c>
      <c r="AI13852" s="89">
        <v>3943.0614399999999</v>
      </c>
    </row>
    <row r="13853" spans="1:35" s="89" customFormat="1" x14ac:dyDescent="0.45">
      <c r="A13853" s="89" t="s">
        <v>178</v>
      </c>
      <c r="B13853" s="89" t="s">
        <v>175</v>
      </c>
      <c r="C13853" s="89" t="s">
        <v>47</v>
      </c>
      <c r="D13853" s="90">
        <v>44899</v>
      </c>
      <c r="AC13853" s="89">
        <v>2997.3712019999998</v>
      </c>
      <c r="AI13853" s="89">
        <v>3943.0614399999999</v>
      </c>
    </row>
    <row r="13854" spans="1:35" s="89" customFormat="1" x14ac:dyDescent="0.45">
      <c r="A13854" s="89" t="s">
        <v>178</v>
      </c>
      <c r="B13854" s="89" t="s">
        <v>175</v>
      </c>
      <c r="C13854" s="89" t="s">
        <v>47</v>
      </c>
      <c r="D13854" s="90">
        <v>44900</v>
      </c>
      <c r="AC13854" s="89">
        <v>2997.3712019999998</v>
      </c>
      <c r="AI13854" s="89">
        <v>3943.0614399999999</v>
      </c>
    </row>
    <row r="13855" spans="1:35" s="89" customFormat="1" x14ac:dyDescent="0.45">
      <c r="A13855" s="89" t="s">
        <v>178</v>
      </c>
      <c r="B13855" s="89" t="s">
        <v>175</v>
      </c>
      <c r="C13855" s="89" t="s">
        <v>47</v>
      </c>
      <c r="D13855" s="90">
        <v>44901</v>
      </c>
      <c r="AC13855" s="89">
        <v>2997.3712019999998</v>
      </c>
      <c r="AI13855" s="89">
        <v>3943.0614399999999</v>
      </c>
    </row>
    <row r="13856" spans="1:35" s="89" customFormat="1" x14ac:dyDescent="0.45">
      <c r="A13856" s="89" t="s">
        <v>178</v>
      </c>
      <c r="B13856" s="89" t="s">
        <v>175</v>
      </c>
      <c r="C13856" s="89" t="s">
        <v>47</v>
      </c>
      <c r="D13856" s="90">
        <v>44902</v>
      </c>
      <c r="AC13856" s="89">
        <v>2997.3712019999998</v>
      </c>
      <c r="AI13856" s="89">
        <v>3943.0614399999999</v>
      </c>
    </row>
    <row r="13857" spans="1:35" s="89" customFormat="1" x14ac:dyDescent="0.45">
      <c r="A13857" s="89" t="s">
        <v>178</v>
      </c>
      <c r="B13857" s="89" t="s">
        <v>175</v>
      </c>
      <c r="C13857" s="89" t="s">
        <v>47</v>
      </c>
      <c r="D13857" s="90">
        <v>44903</v>
      </c>
      <c r="AC13857" s="89">
        <v>2997.3712019999998</v>
      </c>
      <c r="AI13857" s="89">
        <v>3943.0614399999999</v>
      </c>
    </row>
    <row r="13858" spans="1:35" s="89" customFormat="1" x14ac:dyDescent="0.45">
      <c r="A13858" s="89" t="s">
        <v>178</v>
      </c>
      <c r="B13858" s="89" t="s">
        <v>175</v>
      </c>
      <c r="C13858" s="89" t="s">
        <v>47</v>
      </c>
      <c r="D13858" s="90">
        <v>44904</v>
      </c>
      <c r="AC13858" s="89">
        <v>2997.3712019999998</v>
      </c>
      <c r="AI13858" s="89">
        <v>3943.0614399999999</v>
      </c>
    </row>
    <row r="13859" spans="1:35" s="89" customFormat="1" x14ac:dyDescent="0.45">
      <c r="A13859" s="89" t="s">
        <v>178</v>
      </c>
      <c r="B13859" s="89" t="s">
        <v>175</v>
      </c>
      <c r="C13859" s="89" t="s">
        <v>47</v>
      </c>
      <c r="D13859" s="90">
        <v>44905</v>
      </c>
      <c r="AC13859" s="89">
        <v>2997.3712019999998</v>
      </c>
      <c r="AI13859" s="89">
        <v>3943.0614399999999</v>
      </c>
    </row>
    <row r="13860" spans="1:35" s="89" customFormat="1" x14ac:dyDescent="0.45">
      <c r="A13860" s="89" t="s">
        <v>178</v>
      </c>
      <c r="B13860" s="89" t="s">
        <v>175</v>
      </c>
      <c r="C13860" s="89" t="s">
        <v>47</v>
      </c>
      <c r="D13860" s="90">
        <v>44906</v>
      </c>
      <c r="AC13860" s="89">
        <v>2997.3712019999998</v>
      </c>
      <c r="AI13860" s="89">
        <v>3943.0614399999999</v>
      </c>
    </row>
    <row r="13861" spans="1:35" s="89" customFormat="1" x14ac:dyDescent="0.45">
      <c r="A13861" s="89" t="s">
        <v>178</v>
      </c>
      <c r="B13861" s="89" t="s">
        <v>175</v>
      </c>
      <c r="C13861" s="89" t="s">
        <v>47</v>
      </c>
      <c r="D13861" s="90">
        <v>44907</v>
      </c>
      <c r="AC13861" s="89">
        <v>2997.3712019999998</v>
      </c>
      <c r="AI13861" s="89">
        <v>3943.0614399999999</v>
      </c>
    </row>
    <row r="13862" spans="1:35" s="89" customFormat="1" x14ac:dyDescent="0.45">
      <c r="A13862" s="89" t="s">
        <v>178</v>
      </c>
      <c r="B13862" s="89" t="s">
        <v>175</v>
      </c>
      <c r="C13862" s="89" t="s">
        <v>47</v>
      </c>
      <c r="D13862" s="90">
        <v>44908</v>
      </c>
      <c r="AC13862" s="89">
        <v>2997.3712019999998</v>
      </c>
      <c r="AI13862" s="89">
        <v>3943.0614399999999</v>
      </c>
    </row>
    <row r="13863" spans="1:35" s="89" customFormat="1" x14ac:dyDescent="0.45">
      <c r="A13863" s="89" t="s">
        <v>178</v>
      </c>
      <c r="B13863" s="89" t="s">
        <v>175</v>
      </c>
      <c r="C13863" s="89" t="s">
        <v>47</v>
      </c>
      <c r="D13863" s="90">
        <v>44909</v>
      </c>
      <c r="AC13863" s="89">
        <v>2997.3712019999998</v>
      </c>
      <c r="AI13863" s="89">
        <v>3943.0614399999999</v>
      </c>
    </row>
    <row r="13864" spans="1:35" s="89" customFormat="1" x14ac:dyDescent="0.45">
      <c r="A13864" s="89" t="s">
        <v>178</v>
      </c>
      <c r="B13864" s="89" t="s">
        <v>175</v>
      </c>
      <c r="C13864" s="89" t="s">
        <v>47</v>
      </c>
      <c r="D13864" s="90">
        <v>44910</v>
      </c>
      <c r="AC13864" s="89">
        <v>2997.3712019999998</v>
      </c>
      <c r="AI13864" s="89">
        <v>3943.0614399999999</v>
      </c>
    </row>
    <row r="13865" spans="1:35" s="89" customFormat="1" x14ac:dyDescent="0.45">
      <c r="A13865" s="89" t="s">
        <v>178</v>
      </c>
      <c r="B13865" s="89" t="s">
        <v>175</v>
      </c>
      <c r="C13865" s="89" t="s">
        <v>47</v>
      </c>
      <c r="D13865" s="90">
        <v>44911</v>
      </c>
      <c r="AC13865" s="89">
        <v>2997.3712019999998</v>
      </c>
      <c r="AI13865" s="89">
        <v>3943.0614399999999</v>
      </c>
    </row>
    <row r="13866" spans="1:35" s="89" customFormat="1" x14ac:dyDescent="0.45">
      <c r="A13866" s="89" t="s">
        <v>178</v>
      </c>
      <c r="B13866" s="89" t="s">
        <v>175</v>
      </c>
      <c r="C13866" s="89" t="s">
        <v>47</v>
      </c>
      <c r="D13866" s="90">
        <v>44912</v>
      </c>
      <c r="AC13866" s="89">
        <v>2997.3712019999998</v>
      </c>
      <c r="AI13866" s="89">
        <v>3943.0614399999999</v>
      </c>
    </row>
    <row r="13867" spans="1:35" s="89" customFormat="1" x14ac:dyDescent="0.45">
      <c r="A13867" s="89" t="s">
        <v>178</v>
      </c>
      <c r="B13867" s="89" t="s">
        <v>175</v>
      </c>
      <c r="C13867" s="89" t="s">
        <v>47</v>
      </c>
      <c r="D13867" s="90">
        <v>44913</v>
      </c>
      <c r="AC13867" s="89">
        <v>2997.3712019999998</v>
      </c>
      <c r="AI13867" s="89">
        <v>3943.0614399999999</v>
      </c>
    </row>
    <row r="13868" spans="1:35" s="89" customFormat="1" x14ac:dyDescent="0.45">
      <c r="A13868" s="89" t="s">
        <v>178</v>
      </c>
      <c r="B13868" s="89" t="s">
        <v>175</v>
      </c>
      <c r="C13868" s="89" t="s">
        <v>47</v>
      </c>
      <c r="D13868" s="90">
        <v>44914</v>
      </c>
      <c r="AC13868" s="89">
        <v>2997.3712019999998</v>
      </c>
      <c r="AI13868" s="89">
        <v>3943.0614399999999</v>
      </c>
    </row>
    <row r="13869" spans="1:35" s="89" customFormat="1" x14ac:dyDescent="0.45">
      <c r="A13869" s="89" t="s">
        <v>178</v>
      </c>
      <c r="B13869" s="89" t="s">
        <v>175</v>
      </c>
      <c r="C13869" s="89" t="s">
        <v>47</v>
      </c>
      <c r="D13869" s="90">
        <v>44915</v>
      </c>
      <c r="AC13869" s="89">
        <v>2997.3712019999998</v>
      </c>
      <c r="AI13869" s="89">
        <v>3943.0614399999999</v>
      </c>
    </row>
    <row r="13870" spans="1:35" s="89" customFormat="1" x14ac:dyDescent="0.45">
      <c r="A13870" s="89" t="s">
        <v>178</v>
      </c>
      <c r="B13870" s="89" t="s">
        <v>175</v>
      </c>
      <c r="C13870" s="89" t="s">
        <v>47</v>
      </c>
      <c r="D13870" s="90">
        <v>44916</v>
      </c>
      <c r="AC13870" s="89">
        <v>2997.3712019999998</v>
      </c>
      <c r="AI13870" s="89">
        <v>3943.0614399999999</v>
      </c>
    </row>
    <row r="13871" spans="1:35" s="89" customFormat="1" x14ac:dyDescent="0.45">
      <c r="A13871" s="89" t="s">
        <v>178</v>
      </c>
      <c r="B13871" s="89" t="s">
        <v>175</v>
      </c>
      <c r="C13871" s="89" t="s">
        <v>47</v>
      </c>
      <c r="D13871" s="90">
        <v>44917</v>
      </c>
      <c r="AC13871" s="89">
        <v>2997.3712019999998</v>
      </c>
      <c r="AI13871" s="89">
        <v>3943.0614399999999</v>
      </c>
    </row>
    <row r="13872" spans="1:35" s="89" customFormat="1" x14ac:dyDescent="0.45">
      <c r="A13872" s="89" t="s">
        <v>178</v>
      </c>
      <c r="B13872" s="89" t="s">
        <v>175</v>
      </c>
      <c r="C13872" s="89" t="s">
        <v>47</v>
      </c>
      <c r="D13872" s="90">
        <v>44918</v>
      </c>
      <c r="AC13872" s="89">
        <v>2997.3712019999998</v>
      </c>
      <c r="AI13872" s="89">
        <v>3943.0614399999999</v>
      </c>
    </row>
    <row r="13873" spans="1:35" s="89" customFormat="1" x14ac:dyDescent="0.45">
      <c r="A13873" s="89" t="s">
        <v>178</v>
      </c>
      <c r="B13873" s="89" t="s">
        <v>175</v>
      </c>
      <c r="C13873" s="89" t="s">
        <v>47</v>
      </c>
      <c r="D13873" s="90">
        <v>44919</v>
      </c>
      <c r="AC13873" s="89">
        <v>2997.3712019999998</v>
      </c>
      <c r="AI13873" s="89">
        <v>3943.0614399999999</v>
      </c>
    </row>
    <row r="13874" spans="1:35" s="89" customFormat="1" x14ac:dyDescent="0.45">
      <c r="A13874" s="89" t="s">
        <v>178</v>
      </c>
      <c r="B13874" s="89" t="s">
        <v>175</v>
      </c>
      <c r="C13874" s="89" t="s">
        <v>47</v>
      </c>
      <c r="D13874" s="90">
        <v>44920</v>
      </c>
      <c r="AC13874" s="89">
        <v>2997.3712019999998</v>
      </c>
      <c r="AI13874" s="89">
        <v>3943.0614399999999</v>
      </c>
    </row>
    <row r="13875" spans="1:35" s="89" customFormat="1" x14ac:dyDescent="0.45">
      <c r="A13875" s="89" t="s">
        <v>178</v>
      </c>
      <c r="B13875" s="89" t="s">
        <v>175</v>
      </c>
      <c r="C13875" s="89" t="s">
        <v>47</v>
      </c>
      <c r="D13875" s="90">
        <v>44921</v>
      </c>
      <c r="AC13875" s="89">
        <v>2997.3712019999998</v>
      </c>
      <c r="AI13875" s="89">
        <v>3943.0614399999999</v>
      </c>
    </row>
    <row r="13876" spans="1:35" s="89" customFormat="1" x14ac:dyDescent="0.45">
      <c r="A13876" s="89" t="s">
        <v>178</v>
      </c>
      <c r="B13876" s="89" t="s">
        <v>175</v>
      </c>
      <c r="C13876" s="89" t="s">
        <v>47</v>
      </c>
      <c r="D13876" s="90">
        <v>44922</v>
      </c>
      <c r="AC13876" s="89">
        <v>2997.3712019999998</v>
      </c>
      <c r="AI13876" s="89">
        <v>3943.0614399999999</v>
      </c>
    </row>
    <row r="13877" spans="1:35" s="89" customFormat="1" x14ac:dyDescent="0.45">
      <c r="A13877" s="89" t="s">
        <v>178</v>
      </c>
      <c r="B13877" s="89" t="s">
        <v>175</v>
      </c>
      <c r="C13877" s="89" t="s">
        <v>47</v>
      </c>
      <c r="D13877" s="90">
        <v>44923</v>
      </c>
      <c r="AC13877" s="89">
        <v>2997.3712019999998</v>
      </c>
      <c r="AI13877" s="89">
        <v>3943.0614399999999</v>
      </c>
    </row>
    <row r="13878" spans="1:35" s="89" customFormat="1" x14ac:dyDescent="0.45">
      <c r="A13878" s="89" t="s">
        <v>178</v>
      </c>
      <c r="B13878" s="89" t="s">
        <v>175</v>
      </c>
      <c r="C13878" s="89" t="s">
        <v>47</v>
      </c>
      <c r="D13878" s="90">
        <v>44924</v>
      </c>
      <c r="AC13878" s="89">
        <v>2997.3712019999998</v>
      </c>
      <c r="AI13878" s="89">
        <v>3943.0614399999999</v>
      </c>
    </row>
    <row r="13879" spans="1:35" s="89" customFormat="1" x14ac:dyDescent="0.45">
      <c r="A13879" s="89" t="s">
        <v>178</v>
      </c>
      <c r="B13879" s="89" t="s">
        <v>175</v>
      </c>
      <c r="C13879" s="89" t="s">
        <v>47</v>
      </c>
      <c r="D13879" s="90">
        <v>44925</v>
      </c>
      <c r="AC13879" s="89">
        <v>2997.3712019999998</v>
      </c>
      <c r="AI13879" s="89">
        <v>3943.0614399999999</v>
      </c>
    </row>
    <row r="13880" spans="1:35" s="89" customFormat="1" x14ac:dyDescent="0.45">
      <c r="A13880" s="89" t="s">
        <v>178</v>
      </c>
      <c r="B13880" s="89" t="s">
        <v>175</v>
      </c>
      <c r="C13880" s="89" t="s">
        <v>47</v>
      </c>
      <c r="D13880" s="90">
        <v>44926</v>
      </c>
      <c r="AI13880" s="89">
        <v>3943.0614399999999</v>
      </c>
    </row>
    <row r="13881" spans="1:35" s="89" customFormat="1" x14ac:dyDescent="0.45">
      <c r="A13881" s="89" t="s">
        <v>143</v>
      </c>
      <c r="B13881" s="89" t="s">
        <v>144</v>
      </c>
      <c r="C13881" s="89" t="s">
        <v>47</v>
      </c>
      <c r="D13881" s="90">
        <v>44562</v>
      </c>
      <c r="AC13881" s="89">
        <v>3378.8146790000001</v>
      </c>
      <c r="AI13881" s="89">
        <v>4578.4454400000004</v>
      </c>
    </row>
    <row r="13882" spans="1:35" s="89" customFormat="1" x14ac:dyDescent="0.45">
      <c r="A13882" s="89" t="s">
        <v>143</v>
      </c>
      <c r="B13882" s="89" t="s">
        <v>144</v>
      </c>
      <c r="C13882" s="89" t="s">
        <v>47</v>
      </c>
      <c r="D13882" s="90">
        <v>44563</v>
      </c>
      <c r="AC13882" s="89">
        <v>3378.8146790000001</v>
      </c>
      <c r="AI13882" s="89">
        <v>4578.4454400000004</v>
      </c>
    </row>
    <row r="13883" spans="1:35" s="89" customFormat="1" x14ac:dyDescent="0.45">
      <c r="A13883" s="89" t="s">
        <v>143</v>
      </c>
      <c r="B13883" s="89" t="s">
        <v>144</v>
      </c>
      <c r="C13883" s="89" t="s">
        <v>47</v>
      </c>
      <c r="D13883" s="90">
        <v>44564</v>
      </c>
      <c r="AC13883" s="89">
        <v>3378.8146790000001</v>
      </c>
      <c r="AI13883" s="89">
        <v>4578.4454400000004</v>
      </c>
    </row>
    <row r="13884" spans="1:35" s="89" customFormat="1" x14ac:dyDescent="0.45">
      <c r="A13884" s="89" t="s">
        <v>143</v>
      </c>
      <c r="B13884" s="89" t="s">
        <v>144</v>
      </c>
      <c r="C13884" s="89" t="s">
        <v>47</v>
      </c>
      <c r="D13884" s="90">
        <v>44565</v>
      </c>
      <c r="AC13884" s="89">
        <v>3378.8146790000001</v>
      </c>
      <c r="AI13884" s="89">
        <v>4578.4454400000004</v>
      </c>
    </row>
    <row r="13885" spans="1:35" s="89" customFormat="1" x14ac:dyDescent="0.45">
      <c r="A13885" s="89" t="s">
        <v>143</v>
      </c>
      <c r="B13885" s="89" t="s">
        <v>144</v>
      </c>
      <c r="C13885" s="89" t="s">
        <v>47</v>
      </c>
      <c r="D13885" s="90">
        <v>44566</v>
      </c>
      <c r="AC13885" s="89">
        <v>3378.8146790000001</v>
      </c>
      <c r="AI13885" s="89">
        <v>4578.4454400000004</v>
      </c>
    </row>
    <row r="13886" spans="1:35" s="89" customFormat="1" x14ac:dyDescent="0.45">
      <c r="A13886" s="89" t="s">
        <v>143</v>
      </c>
      <c r="B13886" s="89" t="s">
        <v>144</v>
      </c>
      <c r="C13886" s="89" t="s">
        <v>47</v>
      </c>
      <c r="D13886" s="90">
        <v>44567</v>
      </c>
      <c r="AC13886" s="89">
        <v>3378.8146790000001</v>
      </c>
      <c r="AI13886" s="89">
        <v>4578.4454400000004</v>
      </c>
    </row>
    <row r="13887" spans="1:35" s="89" customFormat="1" x14ac:dyDescent="0.45">
      <c r="A13887" s="89" t="s">
        <v>143</v>
      </c>
      <c r="B13887" s="89" t="s">
        <v>144</v>
      </c>
      <c r="C13887" s="89" t="s">
        <v>47</v>
      </c>
      <c r="D13887" s="90">
        <v>44568</v>
      </c>
      <c r="AC13887" s="89">
        <v>3378.8146790000001</v>
      </c>
      <c r="AI13887" s="89">
        <v>4578.4454400000004</v>
      </c>
    </row>
    <row r="13888" spans="1:35" s="89" customFormat="1" x14ac:dyDescent="0.45">
      <c r="A13888" s="89" t="s">
        <v>143</v>
      </c>
      <c r="B13888" s="89" t="s">
        <v>144</v>
      </c>
      <c r="C13888" s="89" t="s">
        <v>47</v>
      </c>
      <c r="D13888" s="90">
        <v>44569</v>
      </c>
      <c r="AC13888" s="89">
        <v>3378.8146790000001</v>
      </c>
      <c r="AI13888" s="89">
        <v>4578.4454400000004</v>
      </c>
    </row>
    <row r="13889" spans="1:35" s="89" customFormat="1" x14ac:dyDescent="0.45">
      <c r="A13889" s="89" t="s">
        <v>143</v>
      </c>
      <c r="B13889" s="89" t="s">
        <v>144</v>
      </c>
      <c r="C13889" s="89" t="s">
        <v>47</v>
      </c>
      <c r="D13889" s="90">
        <v>44570</v>
      </c>
      <c r="AC13889" s="89">
        <v>3378.8146790000001</v>
      </c>
      <c r="AI13889" s="89">
        <v>4578.4454400000004</v>
      </c>
    </row>
    <row r="13890" spans="1:35" s="89" customFormat="1" x14ac:dyDescent="0.45">
      <c r="A13890" s="89" t="s">
        <v>143</v>
      </c>
      <c r="B13890" s="89" t="s">
        <v>144</v>
      </c>
      <c r="C13890" s="89" t="s">
        <v>47</v>
      </c>
      <c r="D13890" s="90">
        <v>44571</v>
      </c>
      <c r="AC13890" s="89">
        <v>3378.8146790000001</v>
      </c>
      <c r="AI13890" s="89">
        <v>4578.4454400000004</v>
      </c>
    </row>
    <row r="13891" spans="1:35" s="89" customFormat="1" x14ac:dyDescent="0.45">
      <c r="A13891" s="89" t="s">
        <v>143</v>
      </c>
      <c r="B13891" s="89" t="s">
        <v>144</v>
      </c>
      <c r="C13891" s="89" t="s">
        <v>47</v>
      </c>
      <c r="D13891" s="90">
        <v>44572</v>
      </c>
      <c r="AC13891" s="89">
        <v>3378.8146790000001</v>
      </c>
      <c r="AI13891" s="89">
        <v>4578.4454400000004</v>
      </c>
    </row>
    <row r="13892" spans="1:35" s="89" customFormat="1" x14ac:dyDescent="0.45">
      <c r="A13892" s="89" t="s">
        <v>143</v>
      </c>
      <c r="B13892" s="89" t="s">
        <v>144</v>
      </c>
      <c r="C13892" s="89" t="s">
        <v>47</v>
      </c>
      <c r="D13892" s="90">
        <v>44573</v>
      </c>
      <c r="AC13892" s="89">
        <v>3378.8146790000001</v>
      </c>
      <c r="AI13892" s="89">
        <v>4578.4454400000004</v>
      </c>
    </row>
    <row r="13893" spans="1:35" s="89" customFormat="1" x14ac:dyDescent="0.45">
      <c r="A13893" s="89" t="s">
        <v>143</v>
      </c>
      <c r="B13893" s="89" t="s">
        <v>144</v>
      </c>
      <c r="C13893" s="89" t="s">
        <v>47</v>
      </c>
      <c r="D13893" s="90">
        <v>44574</v>
      </c>
      <c r="AC13893" s="89">
        <v>3378.8146790000001</v>
      </c>
      <c r="AI13893" s="89">
        <v>4578.4454400000004</v>
      </c>
    </row>
    <row r="13894" spans="1:35" s="89" customFormat="1" x14ac:dyDescent="0.45">
      <c r="A13894" s="89" t="s">
        <v>143</v>
      </c>
      <c r="B13894" s="89" t="s">
        <v>144</v>
      </c>
      <c r="C13894" s="89" t="s">
        <v>47</v>
      </c>
      <c r="D13894" s="90">
        <v>44575</v>
      </c>
      <c r="AC13894" s="89">
        <v>3378.8146790000001</v>
      </c>
      <c r="AI13894" s="89">
        <v>4578.4454400000004</v>
      </c>
    </row>
    <row r="13895" spans="1:35" s="89" customFormat="1" x14ac:dyDescent="0.45">
      <c r="A13895" s="89" t="s">
        <v>143</v>
      </c>
      <c r="B13895" s="89" t="s">
        <v>144</v>
      </c>
      <c r="C13895" s="89" t="s">
        <v>47</v>
      </c>
      <c r="D13895" s="90">
        <v>44576</v>
      </c>
      <c r="AC13895" s="89">
        <v>3378.8146790000001</v>
      </c>
      <c r="AI13895" s="89">
        <v>4578.4454400000004</v>
      </c>
    </row>
    <row r="13896" spans="1:35" s="89" customFormat="1" x14ac:dyDescent="0.45">
      <c r="A13896" s="89" t="s">
        <v>143</v>
      </c>
      <c r="B13896" s="89" t="s">
        <v>144</v>
      </c>
      <c r="C13896" s="89" t="s">
        <v>47</v>
      </c>
      <c r="D13896" s="90">
        <v>44577</v>
      </c>
      <c r="AC13896" s="89">
        <v>3378.8146790000001</v>
      </c>
      <c r="AI13896" s="89">
        <v>4578.4454400000004</v>
      </c>
    </row>
    <row r="13897" spans="1:35" s="89" customFormat="1" x14ac:dyDescent="0.45">
      <c r="A13897" s="89" t="s">
        <v>143</v>
      </c>
      <c r="B13897" s="89" t="s">
        <v>144</v>
      </c>
      <c r="C13897" s="89" t="s">
        <v>47</v>
      </c>
      <c r="D13897" s="90">
        <v>44578</v>
      </c>
      <c r="AC13897" s="89">
        <v>3378.8146790000001</v>
      </c>
      <c r="AI13897" s="89">
        <v>4578.4454400000004</v>
      </c>
    </row>
    <row r="13898" spans="1:35" s="89" customFormat="1" x14ac:dyDescent="0.45">
      <c r="A13898" s="89" t="s">
        <v>143</v>
      </c>
      <c r="B13898" s="89" t="s">
        <v>144</v>
      </c>
      <c r="C13898" s="89" t="s">
        <v>47</v>
      </c>
      <c r="D13898" s="90">
        <v>44579</v>
      </c>
      <c r="AC13898" s="89">
        <v>3378.8146790000001</v>
      </c>
      <c r="AI13898" s="89">
        <v>4578.4454400000004</v>
      </c>
    </row>
    <row r="13899" spans="1:35" s="89" customFormat="1" x14ac:dyDescent="0.45">
      <c r="A13899" s="89" t="s">
        <v>143</v>
      </c>
      <c r="B13899" s="89" t="s">
        <v>144</v>
      </c>
      <c r="C13899" s="89" t="s">
        <v>47</v>
      </c>
      <c r="D13899" s="90">
        <v>44580</v>
      </c>
      <c r="AC13899" s="89">
        <v>3378.8146790000001</v>
      </c>
      <c r="AI13899" s="89">
        <v>4578.4454400000004</v>
      </c>
    </row>
    <row r="13900" spans="1:35" s="89" customFormat="1" x14ac:dyDescent="0.45">
      <c r="A13900" s="89" t="s">
        <v>143</v>
      </c>
      <c r="B13900" s="89" t="s">
        <v>144</v>
      </c>
      <c r="C13900" s="89" t="s">
        <v>47</v>
      </c>
      <c r="D13900" s="90">
        <v>44581</v>
      </c>
      <c r="AC13900" s="89">
        <v>3378.8146790000001</v>
      </c>
      <c r="AI13900" s="89">
        <v>4578.4454400000004</v>
      </c>
    </row>
    <row r="13901" spans="1:35" s="89" customFormat="1" x14ac:dyDescent="0.45">
      <c r="A13901" s="89" t="s">
        <v>143</v>
      </c>
      <c r="B13901" s="89" t="s">
        <v>144</v>
      </c>
      <c r="C13901" s="89" t="s">
        <v>47</v>
      </c>
      <c r="D13901" s="90">
        <v>44582</v>
      </c>
      <c r="AC13901" s="89">
        <v>3378.8146790000001</v>
      </c>
      <c r="AI13901" s="89">
        <v>4578.4454400000004</v>
      </c>
    </row>
    <row r="13902" spans="1:35" s="89" customFormat="1" x14ac:dyDescent="0.45">
      <c r="A13902" s="89" t="s">
        <v>143</v>
      </c>
      <c r="B13902" s="89" t="s">
        <v>144</v>
      </c>
      <c r="C13902" s="89" t="s">
        <v>47</v>
      </c>
      <c r="D13902" s="90">
        <v>44583</v>
      </c>
      <c r="AC13902" s="89">
        <v>3378.8146790000001</v>
      </c>
      <c r="AI13902" s="89">
        <v>4578.4454400000004</v>
      </c>
    </row>
    <row r="13903" spans="1:35" s="89" customFormat="1" x14ac:dyDescent="0.45">
      <c r="A13903" s="89" t="s">
        <v>143</v>
      </c>
      <c r="B13903" s="89" t="s">
        <v>144</v>
      </c>
      <c r="C13903" s="89" t="s">
        <v>47</v>
      </c>
      <c r="D13903" s="90">
        <v>44584</v>
      </c>
      <c r="AC13903" s="89">
        <v>3378.8146790000001</v>
      </c>
      <c r="AI13903" s="89">
        <v>4578.4454400000004</v>
      </c>
    </row>
    <row r="13904" spans="1:35" s="89" customFormat="1" x14ac:dyDescent="0.45">
      <c r="A13904" s="89" t="s">
        <v>143</v>
      </c>
      <c r="B13904" s="89" t="s">
        <v>144</v>
      </c>
      <c r="C13904" s="89" t="s">
        <v>47</v>
      </c>
      <c r="D13904" s="90">
        <v>44585</v>
      </c>
      <c r="AC13904" s="89">
        <v>3378.8146790000001</v>
      </c>
      <c r="AI13904" s="89">
        <v>4578.4454400000004</v>
      </c>
    </row>
    <row r="13905" spans="1:35" s="89" customFormat="1" x14ac:dyDescent="0.45">
      <c r="A13905" s="89" t="s">
        <v>143</v>
      </c>
      <c r="B13905" s="89" t="s">
        <v>144</v>
      </c>
      <c r="C13905" s="89" t="s">
        <v>47</v>
      </c>
      <c r="D13905" s="90">
        <v>44586</v>
      </c>
      <c r="AC13905" s="89">
        <v>3378.8146790000001</v>
      </c>
      <c r="AI13905" s="89">
        <v>4578.4454400000004</v>
      </c>
    </row>
    <row r="13906" spans="1:35" s="89" customFormat="1" x14ac:dyDescent="0.45">
      <c r="A13906" s="89" t="s">
        <v>143</v>
      </c>
      <c r="B13906" s="89" t="s">
        <v>144</v>
      </c>
      <c r="C13906" s="89" t="s">
        <v>47</v>
      </c>
      <c r="D13906" s="90">
        <v>44587</v>
      </c>
      <c r="AC13906" s="89">
        <v>3378.8146790000001</v>
      </c>
      <c r="AI13906" s="89">
        <v>4578.4454400000004</v>
      </c>
    </row>
    <row r="13907" spans="1:35" s="89" customFormat="1" x14ac:dyDescent="0.45">
      <c r="A13907" s="89" t="s">
        <v>143</v>
      </c>
      <c r="B13907" s="89" t="s">
        <v>144</v>
      </c>
      <c r="C13907" s="89" t="s">
        <v>47</v>
      </c>
      <c r="D13907" s="90">
        <v>44588</v>
      </c>
      <c r="AC13907" s="89">
        <v>3378.8146790000001</v>
      </c>
      <c r="AI13907" s="89">
        <v>4578.4454400000004</v>
      </c>
    </row>
    <row r="13908" spans="1:35" s="89" customFormat="1" x14ac:dyDescent="0.45">
      <c r="A13908" s="89" t="s">
        <v>143</v>
      </c>
      <c r="B13908" s="89" t="s">
        <v>144</v>
      </c>
      <c r="C13908" s="89" t="s">
        <v>47</v>
      </c>
      <c r="D13908" s="90">
        <v>44589</v>
      </c>
      <c r="AC13908" s="89">
        <v>3378.8146790000001</v>
      </c>
      <c r="AI13908" s="89">
        <v>4578.4454400000004</v>
      </c>
    </row>
    <row r="13909" spans="1:35" s="89" customFormat="1" x14ac:dyDescent="0.45">
      <c r="A13909" s="89" t="s">
        <v>143</v>
      </c>
      <c r="B13909" s="89" t="s">
        <v>144</v>
      </c>
      <c r="C13909" s="89" t="s">
        <v>47</v>
      </c>
      <c r="D13909" s="90">
        <v>44590</v>
      </c>
      <c r="AC13909" s="89">
        <v>3378.8146790000001</v>
      </c>
      <c r="AI13909" s="89">
        <v>4578.4454400000004</v>
      </c>
    </row>
    <row r="13910" spans="1:35" s="89" customFormat="1" x14ac:dyDescent="0.45">
      <c r="A13910" s="89" t="s">
        <v>143</v>
      </c>
      <c r="B13910" s="89" t="s">
        <v>144</v>
      </c>
      <c r="C13910" s="89" t="s">
        <v>47</v>
      </c>
      <c r="D13910" s="90">
        <v>44591</v>
      </c>
      <c r="AC13910" s="89">
        <v>3378.8146790000001</v>
      </c>
      <c r="AI13910" s="89">
        <v>4578.4454400000004</v>
      </c>
    </row>
    <row r="13911" spans="1:35" s="89" customFormat="1" x14ac:dyDescent="0.45">
      <c r="A13911" s="89" t="s">
        <v>143</v>
      </c>
      <c r="B13911" s="89" t="s">
        <v>144</v>
      </c>
      <c r="C13911" s="89" t="s">
        <v>47</v>
      </c>
      <c r="D13911" s="90">
        <v>44592</v>
      </c>
      <c r="AC13911" s="89">
        <v>3378.8146790000001</v>
      </c>
      <c r="AI13911" s="89">
        <v>4578.4454400000004</v>
      </c>
    </row>
    <row r="13912" spans="1:35" s="89" customFormat="1" x14ac:dyDescent="0.45">
      <c r="A13912" s="89" t="s">
        <v>143</v>
      </c>
      <c r="B13912" s="89" t="s">
        <v>144</v>
      </c>
      <c r="C13912" s="89" t="s">
        <v>47</v>
      </c>
      <c r="D13912" s="90">
        <v>44593</v>
      </c>
      <c r="AC13912" s="89">
        <v>3378.8146790000001</v>
      </c>
      <c r="AI13912" s="89">
        <v>4578.4454400000004</v>
      </c>
    </row>
    <row r="13913" spans="1:35" s="89" customFormat="1" x14ac:dyDescent="0.45">
      <c r="A13913" s="89" t="s">
        <v>143</v>
      </c>
      <c r="B13913" s="89" t="s">
        <v>144</v>
      </c>
      <c r="C13913" s="89" t="s">
        <v>47</v>
      </c>
      <c r="D13913" s="90">
        <v>44594</v>
      </c>
      <c r="AC13913" s="89">
        <v>3378.8146790000001</v>
      </c>
      <c r="AI13913" s="89">
        <v>4578.4454400000004</v>
      </c>
    </row>
    <row r="13914" spans="1:35" s="89" customFormat="1" x14ac:dyDescent="0.45">
      <c r="A13914" s="89" t="s">
        <v>143</v>
      </c>
      <c r="B13914" s="89" t="s">
        <v>144</v>
      </c>
      <c r="C13914" s="89" t="s">
        <v>47</v>
      </c>
      <c r="D13914" s="90">
        <v>44595</v>
      </c>
      <c r="AC13914" s="89">
        <v>3378.8146790000001</v>
      </c>
      <c r="AI13914" s="89">
        <v>4578.4454400000004</v>
      </c>
    </row>
    <row r="13915" spans="1:35" s="89" customFormat="1" x14ac:dyDescent="0.45">
      <c r="A13915" s="89" t="s">
        <v>143</v>
      </c>
      <c r="B13915" s="89" t="s">
        <v>144</v>
      </c>
      <c r="C13915" s="89" t="s">
        <v>47</v>
      </c>
      <c r="D13915" s="90">
        <v>44596</v>
      </c>
      <c r="AC13915" s="89">
        <v>3378.8146790000001</v>
      </c>
      <c r="AI13915" s="89">
        <v>4578.4454400000004</v>
      </c>
    </row>
    <row r="13916" spans="1:35" s="89" customFormat="1" x14ac:dyDescent="0.45">
      <c r="A13916" s="89" t="s">
        <v>143</v>
      </c>
      <c r="B13916" s="89" t="s">
        <v>144</v>
      </c>
      <c r="C13916" s="89" t="s">
        <v>47</v>
      </c>
      <c r="D13916" s="90">
        <v>44597</v>
      </c>
      <c r="AC13916" s="89">
        <v>3378.8146790000001</v>
      </c>
      <c r="AI13916" s="89">
        <v>4578.4454400000004</v>
      </c>
    </row>
    <row r="13917" spans="1:35" s="89" customFormat="1" x14ac:dyDescent="0.45">
      <c r="A13917" s="89" t="s">
        <v>143</v>
      </c>
      <c r="B13917" s="89" t="s">
        <v>144</v>
      </c>
      <c r="C13917" s="89" t="s">
        <v>47</v>
      </c>
      <c r="D13917" s="90">
        <v>44598</v>
      </c>
      <c r="AC13917" s="89">
        <v>3378.8146790000001</v>
      </c>
      <c r="AI13917" s="89">
        <v>4578.4454400000004</v>
      </c>
    </row>
    <row r="13918" spans="1:35" s="89" customFormat="1" x14ac:dyDescent="0.45">
      <c r="A13918" s="89" t="s">
        <v>143</v>
      </c>
      <c r="B13918" s="89" t="s">
        <v>144</v>
      </c>
      <c r="C13918" s="89" t="s">
        <v>47</v>
      </c>
      <c r="D13918" s="90">
        <v>44599</v>
      </c>
      <c r="AC13918" s="89">
        <v>3378.8146790000001</v>
      </c>
      <c r="AI13918" s="89">
        <v>4578.4454400000004</v>
      </c>
    </row>
    <row r="13919" spans="1:35" s="89" customFormat="1" x14ac:dyDescent="0.45">
      <c r="A13919" s="89" t="s">
        <v>143</v>
      </c>
      <c r="B13919" s="89" t="s">
        <v>144</v>
      </c>
      <c r="C13919" s="89" t="s">
        <v>47</v>
      </c>
      <c r="D13919" s="90">
        <v>44600</v>
      </c>
      <c r="AC13919" s="89">
        <v>3378.8146790000001</v>
      </c>
      <c r="AI13919" s="89">
        <v>4578.4454400000004</v>
      </c>
    </row>
    <row r="13920" spans="1:35" s="89" customFormat="1" x14ac:dyDescent="0.45">
      <c r="A13920" s="89" t="s">
        <v>143</v>
      </c>
      <c r="B13920" s="89" t="s">
        <v>144</v>
      </c>
      <c r="C13920" s="89" t="s">
        <v>47</v>
      </c>
      <c r="D13920" s="90">
        <v>44601</v>
      </c>
      <c r="AC13920" s="89">
        <v>3378.8146790000001</v>
      </c>
      <c r="AI13920" s="89">
        <v>4578.4454400000004</v>
      </c>
    </row>
    <row r="13921" spans="1:35" s="89" customFormat="1" x14ac:dyDescent="0.45">
      <c r="A13921" s="89" t="s">
        <v>143</v>
      </c>
      <c r="B13921" s="89" t="s">
        <v>144</v>
      </c>
      <c r="C13921" s="89" t="s">
        <v>47</v>
      </c>
      <c r="D13921" s="90">
        <v>44602</v>
      </c>
      <c r="AC13921" s="89">
        <v>3378.8146790000001</v>
      </c>
      <c r="AI13921" s="89">
        <v>4578.4454400000004</v>
      </c>
    </row>
    <row r="13922" spans="1:35" s="89" customFormat="1" x14ac:dyDescent="0.45">
      <c r="A13922" s="89" t="s">
        <v>143</v>
      </c>
      <c r="B13922" s="89" t="s">
        <v>144</v>
      </c>
      <c r="C13922" s="89" t="s">
        <v>47</v>
      </c>
      <c r="D13922" s="90">
        <v>44603</v>
      </c>
      <c r="AC13922" s="89">
        <v>3378.8146790000001</v>
      </c>
      <c r="AI13922" s="89">
        <v>4578.4454400000004</v>
      </c>
    </row>
    <row r="13923" spans="1:35" s="89" customFormat="1" x14ac:dyDescent="0.45">
      <c r="A13923" s="89" t="s">
        <v>143</v>
      </c>
      <c r="B13923" s="89" t="s">
        <v>144</v>
      </c>
      <c r="C13923" s="89" t="s">
        <v>47</v>
      </c>
      <c r="D13923" s="90">
        <v>44604</v>
      </c>
      <c r="AC13923" s="89">
        <v>3378.8146790000001</v>
      </c>
      <c r="AI13923" s="89">
        <v>4578.4454400000004</v>
      </c>
    </row>
    <row r="13924" spans="1:35" s="89" customFormat="1" x14ac:dyDescent="0.45">
      <c r="A13924" s="89" t="s">
        <v>143</v>
      </c>
      <c r="B13924" s="89" t="s">
        <v>144</v>
      </c>
      <c r="C13924" s="89" t="s">
        <v>47</v>
      </c>
      <c r="D13924" s="90">
        <v>44605</v>
      </c>
      <c r="AC13924" s="89">
        <v>3378.8146790000001</v>
      </c>
      <c r="AI13924" s="89">
        <v>4578.4454400000004</v>
      </c>
    </row>
    <row r="13925" spans="1:35" s="89" customFormat="1" x14ac:dyDescent="0.45">
      <c r="A13925" s="89" t="s">
        <v>143</v>
      </c>
      <c r="B13925" s="89" t="s">
        <v>144</v>
      </c>
      <c r="C13925" s="89" t="s">
        <v>47</v>
      </c>
      <c r="D13925" s="90">
        <v>44606</v>
      </c>
      <c r="AC13925" s="89">
        <v>3378.8146790000001</v>
      </c>
      <c r="AI13925" s="89">
        <v>4578.4454400000004</v>
      </c>
    </row>
    <row r="13926" spans="1:35" s="89" customFormat="1" x14ac:dyDescent="0.45">
      <c r="A13926" s="89" t="s">
        <v>143</v>
      </c>
      <c r="B13926" s="89" t="s">
        <v>144</v>
      </c>
      <c r="C13926" s="89" t="s">
        <v>47</v>
      </c>
      <c r="D13926" s="90">
        <v>44607</v>
      </c>
      <c r="AC13926" s="89">
        <v>3378.8146790000001</v>
      </c>
      <c r="AI13926" s="89">
        <v>4578.4454400000004</v>
      </c>
    </row>
    <row r="13927" spans="1:35" s="89" customFormat="1" x14ac:dyDescent="0.45">
      <c r="A13927" s="89" t="s">
        <v>143</v>
      </c>
      <c r="B13927" s="89" t="s">
        <v>144</v>
      </c>
      <c r="C13927" s="89" t="s">
        <v>47</v>
      </c>
      <c r="D13927" s="90">
        <v>44608</v>
      </c>
      <c r="AC13927" s="89">
        <v>3378.8146790000001</v>
      </c>
      <c r="AI13927" s="89">
        <v>4578.4454400000004</v>
      </c>
    </row>
    <row r="13928" spans="1:35" s="89" customFormat="1" x14ac:dyDescent="0.45">
      <c r="A13928" s="89" t="s">
        <v>143</v>
      </c>
      <c r="B13928" s="89" t="s">
        <v>144</v>
      </c>
      <c r="C13928" s="89" t="s">
        <v>47</v>
      </c>
      <c r="D13928" s="90">
        <v>44609</v>
      </c>
      <c r="AC13928" s="89">
        <v>3378.8146790000001</v>
      </c>
      <c r="AI13928" s="89">
        <v>4578.4454400000004</v>
      </c>
    </row>
    <row r="13929" spans="1:35" s="89" customFormat="1" x14ac:dyDescent="0.45">
      <c r="A13929" s="89" t="s">
        <v>143</v>
      </c>
      <c r="B13929" s="89" t="s">
        <v>144</v>
      </c>
      <c r="C13929" s="89" t="s">
        <v>47</v>
      </c>
      <c r="D13929" s="90">
        <v>44610</v>
      </c>
      <c r="AC13929" s="89">
        <v>3378.8146790000001</v>
      </c>
      <c r="AI13929" s="89">
        <v>4578.4454400000004</v>
      </c>
    </row>
    <row r="13930" spans="1:35" s="89" customFormat="1" x14ac:dyDescent="0.45">
      <c r="A13930" s="89" t="s">
        <v>143</v>
      </c>
      <c r="B13930" s="89" t="s">
        <v>144</v>
      </c>
      <c r="C13930" s="89" t="s">
        <v>47</v>
      </c>
      <c r="D13930" s="90">
        <v>44611</v>
      </c>
      <c r="AC13930" s="89">
        <v>3378.8146790000001</v>
      </c>
      <c r="AI13930" s="89">
        <v>4578.4454400000004</v>
      </c>
    </row>
    <row r="13931" spans="1:35" s="89" customFormat="1" x14ac:dyDescent="0.45">
      <c r="A13931" s="89" t="s">
        <v>143</v>
      </c>
      <c r="B13931" s="89" t="s">
        <v>144</v>
      </c>
      <c r="C13931" s="89" t="s">
        <v>47</v>
      </c>
      <c r="D13931" s="90">
        <v>44612</v>
      </c>
      <c r="AC13931" s="89">
        <v>3378.8146790000001</v>
      </c>
      <c r="AI13931" s="89">
        <v>4578.4454400000004</v>
      </c>
    </row>
    <row r="13932" spans="1:35" s="89" customFormat="1" x14ac:dyDescent="0.45">
      <c r="A13932" s="89" t="s">
        <v>143</v>
      </c>
      <c r="B13932" s="89" t="s">
        <v>144</v>
      </c>
      <c r="C13932" s="89" t="s">
        <v>47</v>
      </c>
      <c r="D13932" s="90">
        <v>44613</v>
      </c>
      <c r="AC13932" s="89">
        <v>3378.8146790000001</v>
      </c>
      <c r="AI13932" s="89">
        <v>4578.4454400000004</v>
      </c>
    </row>
    <row r="13933" spans="1:35" s="89" customFormat="1" x14ac:dyDescent="0.45">
      <c r="A13933" s="89" t="s">
        <v>143</v>
      </c>
      <c r="B13933" s="89" t="s">
        <v>144</v>
      </c>
      <c r="C13933" s="89" t="s">
        <v>47</v>
      </c>
      <c r="D13933" s="90">
        <v>44614</v>
      </c>
      <c r="AC13933" s="89">
        <v>3378.8146790000001</v>
      </c>
      <c r="AI13933" s="89">
        <v>4578.4454400000004</v>
      </c>
    </row>
    <row r="13934" spans="1:35" s="89" customFormat="1" x14ac:dyDescent="0.45">
      <c r="A13934" s="89" t="s">
        <v>143</v>
      </c>
      <c r="B13934" s="89" t="s">
        <v>144</v>
      </c>
      <c r="C13934" s="89" t="s">
        <v>47</v>
      </c>
      <c r="D13934" s="90">
        <v>44615</v>
      </c>
      <c r="AC13934" s="89">
        <v>3378.8146790000001</v>
      </c>
      <c r="AI13934" s="89">
        <v>4578.4454400000004</v>
      </c>
    </row>
    <row r="13935" spans="1:35" s="89" customFormat="1" x14ac:dyDescent="0.45">
      <c r="A13935" s="89" t="s">
        <v>143</v>
      </c>
      <c r="B13935" s="89" t="s">
        <v>144</v>
      </c>
      <c r="C13935" s="89" t="s">
        <v>47</v>
      </c>
      <c r="D13935" s="90">
        <v>44616</v>
      </c>
      <c r="AC13935" s="89">
        <v>3378.8146790000001</v>
      </c>
      <c r="AI13935" s="89">
        <v>4578.4454400000004</v>
      </c>
    </row>
    <row r="13936" spans="1:35" s="89" customFormat="1" x14ac:dyDescent="0.45">
      <c r="A13936" s="89" t="s">
        <v>143</v>
      </c>
      <c r="B13936" s="89" t="s">
        <v>144</v>
      </c>
      <c r="C13936" s="89" t="s">
        <v>47</v>
      </c>
      <c r="D13936" s="90">
        <v>44617</v>
      </c>
      <c r="AC13936" s="89">
        <v>3378.8146790000001</v>
      </c>
      <c r="AI13936" s="89">
        <v>4578.4454400000004</v>
      </c>
    </row>
    <row r="13937" spans="1:35" s="89" customFormat="1" x14ac:dyDescent="0.45">
      <c r="A13937" s="89" t="s">
        <v>143</v>
      </c>
      <c r="B13937" s="89" t="s">
        <v>144</v>
      </c>
      <c r="C13937" s="89" t="s">
        <v>47</v>
      </c>
      <c r="D13937" s="90">
        <v>44618</v>
      </c>
      <c r="AC13937" s="89">
        <v>3378.8146790000001</v>
      </c>
      <c r="AI13937" s="89">
        <v>4578.4454400000004</v>
      </c>
    </row>
    <row r="13938" spans="1:35" s="89" customFormat="1" x14ac:dyDescent="0.45">
      <c r="A13938" s="89" t="s">
        <v>143</v>
      </c>
      <c r="B13938" s="89" t="s">
        <v>144</v>
      </c>
      <c r="C13938" s="89" t="s">
        <v>47</v>
      </c>
      <c r="D13938" s="90">
        <v>44619</v>
      </c>
      <c r="AC13938" s="89">
        <v>3378.8146790000001</v>
      </c>
      <c r="AI13938" s="89">
        <v>4578.4454400000004</v>
      </c>
    </row>
    <row r="13939" spans="1:35" s="89" customFormat="1" x14ac:dyDescent="0.45">
      <c r="A13939" s="89" t="s">
        <v>143</v>
      </c>
      <c r="B13939" s="89" t="s">
        <v>144</v>
      </c>
      <c r="C13939" s="89" t="s">
        <v>47</v>
      </c>
      <c r="D13939" s="90">
        <v>44620</v>
      </c>
      <c r="AC13939" s="89">
        <v>3378.8146790000001</v>
      </c>
      <c r="AI13939" s="89">
        <v>4578.4454400000004</v>
      </c>
    </row>
    <row r="13940" spans="1:35" s="89" customFormat="1" x14ac:dyDescent="0.45">
      <c r="A13940" s="89" t="s">
        <v>143</v>
      </c>
      <c r="B13940" s="89" t="s">
        <v>144</v>
      </c>
      <c r="C13940" s="89" t="s">
        <v>47</v>
      </c>
      <c r="D13940" s="90">
        <v>44621</v>
      </c>
      <c r="AC13940" s="89">
        <v>3378.8146790000001</v>
      </c>
      <c r="AI13940" s="89">
        <v>4578.4454400000004</v>
      </c>
    </row>
    <row r="13941" spans="1:35" s="89" customFormat="1" x14ac:dyDescent="0.45">
      <c r="A13941" s="89" t="s">
        <v>143</v>
      </c>
      <c r="B13941" s="89" t="s">
        <v>144</v>
      </c>
      <c r="C13941" s="89" t="s">
        <v>47</v>
      </c>
      <c r="D13941" s="90">
        <v>44622</v>
      </c>
      <c r="AC13941" s="89">
        <v>3378.8146790000001</v>
      </c>
      <c r="AI13941" s="89">
        <v>4578.4454400000004</v>
      </c>
    </row>
    <row r="13942" spans="1:35" s="89" customFormat="1" x14ac:dyDescent="0.45">
      <c r="A13942" s="89" t="s">
        <v>143</v>
      </c>
      <c r="B13942" s="89" t="s">
        <v>144</v>
      </c>
      <c r="C13942" s="89" t="s">
        <v>47</v>
      </c>
      <c r="D13942" s="90">
        <v>44623</v>
      </c>
      <c r="AC13942" s="89">
        <v>3378.8146790000001</v>
      </c>
      <c r="AI13942" s="89">
        <v>4578.4454400000004</v>
      </c>
    </row>
    <row r="13943" spans="1:35" s="89" customFormat="1" x14ac:dyDescent="0.45">
      <c r="A13943" s="89" t="s">
        <v>143</v>
      </c>
      <c r="B13943" s="89" t="s">
        <v>144</v>
      </c>
      <c r="C13943" s="89" t="s">
        <v>47</v>
      </c>
      <c r="D13943" s="90">
        <v>44624</v>
      </c>
      <c r="AC13943" s="89">
        <v>3378.8146790000001</v>
      </c>
      <c r="AI13943" s="89">
        <v>4578.4454400000004</v>
      </c>
    </row>
    <row r="13944" spans="1:35" s="89" customFormat="1" x14ac:dyDescent="0.45">
      <c r="A13944" s="89" t="s">
        <v>143</v>
      </c>
      <c r="B13944" s="89" t="s">
        <v>144</v>
      </c>
      <c r="C13944" s="89" t="s">
        <v>47</v>
      </c>
      <c r="D13944" s="90">
        <v>44625</v>
      </c>
      <c r="AC13944" s="89">
        <v>3378.8146790000001</v>
      </c>
      <c r="AI13944" s="89">
        <v>4578.4454400000004</v>
      </c>
    </row>
    <row r="13945" spans="1:35" s="89" customFormat="1" x14ac:dyDescent="0.45">
      <c r="A13945" s="89" t="s">
        <v>143</v>
      </c>
      <c r="B13945" s="89" t="s">
        <v>144</v>
      </c>
      <c r="C13945" s="89" t="s">
        <v>47</v>
      </c>
      <c r="D13945" s="90">
        <v>44626</v>
      </c>
      <c r="AC13945" s="89">
        <v>3378.8146790000001</v>
      </c>
      <c r="AI13945" s="89">
        <v>4578.4454400000004</v>
      </c>
    </row>
    <row r="13946" spans="1:35" s="89" customFormat="1" x14ac:dyDescent="0.45">
      <c r="A13946" s="89" t="s">
        <v>143</v>
      </c>
      <c r="B13946" s="89" t="s">
        <v>144</v>
      </c>
      <c r="C13946" s="89" t="s">
        <v>47</v>
      </c>
      <c r="D13946" s="90">
        <v>44627</v>
      </c>
      <c r="AC13946" s="89">
        <v>3378.8146790000001</v>
      </c>
      <c r="AI13946" s="89">
        <v>4578.4454400000004</v>
      </c>
    </row>
    <row r="13947" spans="1:35" s="89" customFormat="1" x14ac:dyDescent="0.45">
      <c r="A13947" s="89" t="s">
        <v>143</v>
      </c>
      <c r="B13947" s="89" t="s">
        <v>144</v>
      </c>
      <c r="C13947" s="89" t="s">
        <v>47</v>
      </c>
      <c r="D13947" s="90">
        <v>44628</v>
      </c>
      <c r="AC13947" s="89">
        <v>3378.8146790000001</v>
      </c>
      <c r="AI13947" s="89">
        <v>4578.4454400000004</v>
      </c>
    </row>
    <row r="13948" spans="1:35" s="89" customFormat="1" x14ac:dyDescent="0.45">
      <c r="A13948" s="89" t="s">
        <v>143</v>
      </c>
      <c r="B13948" s="89" t="s">
        <v>144</v>
      </c>
      <c r="C13948" s="89" t="s">
        <v>47</v>
      </c>
      <c r="D13948" s="90">
        <v>44629</v>
      </c>
      <c r="AC13948" s="89">
        <v>3378.8146790000001</v>
      </c>
      <c r="AI13948" s="89">
        <v>4578.4454400000004</v>
      </c>
    </row>
    <row r="13949" spans="1:35" s="89" customFormat="1" x14ac:dyDescent="0.45">
      <c r="A13949" s="89" t="s">
        <v>143</v>
      </c>
      <c r="B13949" s="89" t="s">
        <v>144</v>
      </c>
      <c r="C13949" s="89" t="s">
        <v>47</v>
      </c>
      <c r="D13949" s="90">
        <v>44630</v>
      </c>
      <c r="AC13949" s="89">
        <v>3378.8146790000001</v>
      </c>
      <c r="AI13949" s="89">
        <v>4578.4454400000004</v>
      </c>
    </row>
    <row r="13950" spans="1:35" s="89" customFormat="1" x14ac:dyDescent="0.45">
      <c r="A13950" s="89" t="s">
        <v>143</v>
      </c>
      <c r="B13950" s="89" t="s">
        <v>144</v>
      </c>
      <c r="C13950" s="89" t="s">
        <v>47</v>
      </c>
      <c r="D13950" s="90">
        <v>44631</v>
      </c>
      <c r="AC13950" s="89">
        <v>3378.8146790000001</v>
      </c>
      <c r="AI13950" s="89">
        <v>4578.4454400000004</v>
      </c>
    </row>
    <row r="13951" spans="1:35" s="89" customFormat="1" x14ac:dyDescent="0.45">
      <c r="A13951" s="89" t="s">
        <v>143</v>
      </c>
      <c r="B13951" s="89" t="s">
        <v>144</v>
      </c>
      <c r="C13951" s="89" t="s">
        <v>47</v>
      </c>
      <c r="D13951" s="90">
        <v>44632</v>
      </c>
      <c r="AC13951" s="89">
        <v>3378.8146790000001</v>
      </c>
      <c r="AI13951" s="89">
        <v>4578.4454400000004</v>
      </c>
    </row>
    <row r="13952" spans="1:35" s="89" customFormat="1" x14ac:dyDescent="0.45">
      <c r="A13952" s="89" t="s">
        <v>143</v>
      </c>
      <c r="B13952" s="89" t="s">
        <v>144</v>
      </c>
      <c r="C13952" s="89" t="s">
        <v>47</v>
      </c>
      <c r="D13952" s="90">
        <v>44633</v>
      </c>
      <c r="AC13952" s="89">
        <v>3378.8146790000001</v>
      </c>
      <c r="AI13952" s="89">
        <v>4578.4454400000004</v>
      </c>
    </row>
    <row r="13953" spans="1:35" s="89" customFormat="1" x14ac:dyDescent="0.45">
      <c r="A13953" s="89" t="s">
        <v>143</v>
      </c>
      <c r="B13953" s="89" t="s">
        <v>144</v>
      </c>
      <c r="C13953" s="89" t="s">
        <v>47</v>
      </c>
      <c r="D13953" s="90">
        <v>44634</v>
      </c>
      <c r="AC13953" s="89">
        <v>3378.8146790000001</v>
      </c>
      <c r="AI13953" s="89">
        <v>4578.4454400000004</v>
      </c>
    </row>
    <row r="13954" spans="1:35" s="89" customFormat="1" x14ac:dyDescent="0.45">
      <c r="A13954" s="89" t="s">
        <v>143</v>
      </c>
      <c r="B13954" s="89" t="s">
        <v>144</v>
      </c>
      <c r="C13954" s="89" t="s">
        <v>47</v>
      </c>
      <c r="D13954" s="90">
        <v>44635</v>
      </c>
      <c r="AC13954" s="89">
        <v>3378.8146790000001</v>
      </c>
      <c r="AI13954" s="89">
        <v>4578.4454400000004</v>
      </c>
    </row>
    <row r="13955" spans="1:35" s="89" customFormat="1" x14ac:dyDescent="0.45">
      <c r="A13955" s="89" t="s">
        <v>143</v>
      </c>
      <c r="B13955" s="89" t="s">
        <v>144</v>
      </c>
      <c r="C13955" s="89" t="s">
        <v>47</v>
      </c>
      <c r="D13955" s="90">
        <v>44636</v>
      </c>
      <c r="AC13955" s="89">
        <v>3378.8146790000001</v>
      </c>
      <c r="AI13955" s="89">
        <v>4578.4454400000004</v>
      </c>
    </row>
    <row r="13956" spans="1:35" s="89" customFormat="1" x14ac:dyDescent="0.45">
      <c r="A13956" s="89" t="s">
        <v>143</v>
      </c>
      <c r="B13956" s="89" t="s">
        <v>144</v>
      </c>
      <c r="C13956" s="89" t="s">
        <v>47</v>
      </c>
      <c r="D13956" s="90">
        <v>44637</v>
      </c>
      <c r="AC13956" s="89">
        <v>3378.8146790000001</v>
      </c>
      <c r="AI13956" s="89">
        <v>4578.4454400000004</v>
      </c>
    </row>
    <row r="13957" spans="1:35" s="89" customFormat="1" x14ac:dyDescent="0.45">
      <c r="A13957" s="89" t="s">
        <v>143</v>
      </c>
      <c r="B13957" s="89" t="s">
        <v>144</v>
      </c>
      <c r="C13957" s="89" t="s">
        <v>47</v>
      </c>
      <c r="D13957" s="90">
        <v>44638</v>
      </c>
      <c r="AC13957" s="89">
        <v>3378.8146790000001</v>
      </c>
      <c r="AI13957" s="89">
        <v>4578.4454400000004</v>
      </c>
    </row>
    <row r="13958" spans="1:35" s="89" customFormat="1" x14ac:dyDescent="0.45">
      <c r="A13958" s="89" t="s">
        <v>143</v>
      </c>
      <c r="B13958" s="89" t="s">
        <v>144</v>
      </c>
      <c r="C13958" s="89" t="s">
        <v>47</v>
      </c>
      <c r="D13958" s="90">
        <v>44639</v>
      </c>
      <c r="AC13958" s="89">
        <v>3378.8146790000001</v>
      </c>
      <c r="AI13958" s="89">
        <v>4578.4454400000004</v>
      </c>
    </row>
    <row r="13959" spans="1:35" s="89" customFormat="1" x14ac:dyDescent="0.45">
      <c r="A13959" s="89" t="s">
        <v>143</v>
      </c>
      <c r="B13959" s="89" t="s">
        <v>144</v>
      </c>
      <c r="C13959" s="89" t="s">
        <v>47</v>
      </c>
      <c r="D13959" s="90">
        <v>44640</v>
      </c>
      <c r="AC13959" s="89">
        <v>3378.8146790000001</v>
      </c>
      <c r="AI13959" s="89">
        <v>4578.4454400000004</v>
      </c>
    </row>
    <row r="13960" spans="1:35" s="89" customFormat="1" x14ac:dyDescent="0.45">
      <c r="A13960" s="89" t="s">
        <v>143</v>
      </c>
      <c r="B13960" s="89" t="s">
        <v>144</v>
      </c>
      <c r="C13960" s="89" t="s">
        <v>47</v>
      </c>
      <c r="D13960" s="90">
        <v>44641</v>
      </c>
      <c r="AC13960" s="89">
        <v>3378.8146790000001</v>
      </c>
      <c r="AI13960" s="89">
        <v>4578.4454400000004</v>
      </c>
    </row>
    <row r="13961" spans="1:35" s="89" customFormat="1" x14ac:dyDescent="0.45">
      <c r="A13961" s="89" t="s">
        <v>143</v>
      </c>
      <c r="B13961" s="89" t="s">
        <v>144</v>
      </c>
      <c r="C13961" s="89" t="s">
        <v>47</v>
      </c>
      <c r="D13961" s="90">
        <v>44642</v>
      </c>
      <c r="AC13961" s="89">
        <v>3378.8146790000001</v>
      </c>
      <c r="AI13961" s="89">
        <v>4578.4454400000004</v>
      </c>
    </row>
    <row r="13962" spans="1:35" s="89" customFormat="1" x14ac:dyDescent="0.45">
      <c r="A13962" s="89" t="s">
        <v>143</v>
      </c>
      <c r="B13962" s="89" t="s">
        <v>144</v>
      </c>
      <c r="C13962" s="89" t="s">
        <v>47</v>
      </c>
      <c r="D13962" s="90">
        <v>44643</v>
      </c>
      <c r="AC13962" s="89">
        <v>3378.8146790000001</v>
      </c>
      <c r="AI13962" s="89">
        <v>4578.4454400000004</v>
      </c>
    </row>
    <row r="13963" spans="1:35" s="89" customFormat="1" x14ac:dyDescent="0.45">
      <c r="A13963" s="89" t="s">
        <v>143</v>
      </c>
      <c r="B13963" s="89" t="s">
        <v>144</v>
      </c>
      <c r="C13963" s="89" t="s">
        <v>47</v>
      </c>
      <c r="D13963" s="90">
        <v>44644</v>
      </c>
      <c r="AC13963" s="89">
        <v>3378.8146790000001</v>
      </c>
      <c r="AI13963" s="89">
        <v>4578.4454400000004</v>
      </c>
    </row>
    <row r="13964" spans="1:35" s="89" customFormat="1" x14ac:dyDescent="0.45">
      <c r="A13964" s="89" t="s">
        <v>143</v>
      </c>
      <c r="B13964" s="89" t="s">
        <v>144</v>
      </c>
      <c r="C13964" s="89" t="s">
        <v>47</v>
      </c>
      <c r="D13964" s="90">
        <v>44645</v>
      </c>
      <c r="AC13964" s="89">
        <v>3378.8146790000001</v>
      </c>
      <c r="AI13964" s="89">
        <v>4578.4454400000004</v>
      </c>
    </row>
    <row r="13965" spans="1:35" s="89" customFormat="1" x14ac:dyDescent="0.45">
      <c r="A13965" s="89" t="s">
        <v>143</v>
      </c>
      <c r="B13965" s="89" t="s">
        <v>144</v>
      </c>
      <c r="C13965" s="89" t="s">
        <v>47</v>
      </c>
      <c r="D13965" s="90">
        <v>44646</v>
      </c>
      <c r="AC13965" s="89">
        <v>3378.8146790000001</v>
      </c>
      <c r="AI13965" s="89">
        <v>4578.4454400000004</v>
      </c>
    </row>
    <row r="13966" spans="1:35" s="89" customFormat="1" x14ac:dyDescent="0.45">
      <c r="A13966" s="89" t="s">
        <v>143</v>
      </c>
      <c r="B13966" s="89" t="s">
        <v>144</v>
      </c>
      <c r="C13966" s="89" t="s">
        <v>47</v>
      </c>
      <c r="D13966" s="90">
        <v>44647</v>
      </c>
      <c r="AC13966" s="89">
        <v>3378.8146790000001</v>
      </c>
      <c r="AI13966" s="89">
        <v>4578.4454400000004</v>
      </c>
    </row>
    <row r="13967" spans="1:35" s="89" customFormat="1" x14ac:dyDescent="0.45">
      <c r="A13967" s="89" t="s">
        <v>143</v>
      </c>
      <c r="B13967" s="89" t="s">
        <v>144</v>
      </c>
      <c r="C13967" s="89" t="s">
        <v>47</v>
      </c>
      <c r="D13967" s="90">
        <v>44648</v>
      </c>
      <c r="AC13967" s="89">
        <v>3378.8146790000001</v>
      </c>
      <c r="AI13967" s="89">
        <v>4578.4454400000004</v>
      </c>
    </row>
    <row r="13968" spans="1:35" s="89" customFormat="1" x14ac:dyDescent="0.45">
      <c r="A13968" s="89" t="s">
        <v>143</v>
      </c>
      <c r="B13968" s="89" t="s">
        <v>144</v>
      </c>
      <c r="C13968" s="89" t="s">
        <v>47</v>
      </c>
      <c r="D13968" s="90">
        <v>44649</v>
      </c>
      <c r="AC13968" s="89">
        <v>3378.8146790000001</v>
      </c>
      <c r="AI13968" s="89">
        <v>4578.4454400000004</v>
      </c>
    </row>
    <row r="13969" spans="1:35" s="89" customFormat="1" x14ac:dyDescent="0.45">
      <c r="A13969" s="89" t="s">
        <v>143</v>
      </c>
      <c r="B13969" s="89" t="s">
        <v>144</v>
      </c>
      <c r="C13969" s="89" t="s">
        <v>47</v>
      </c>
      <c r="D13969" s="90">
        <v>44650</v>
      </c>
      <c r="AC13969" s="89">
        <v>3378.8146790000001</v>
      </c>
      <c r="AI13969" s="89">
        <v>4578.4454400000004</v>
      </c>
    </row>
    <row r="13970" spans="1:35" s="89" customFormat="1" x14ac:dyDescent="0.45">
      <c r="A13970" s="89" t="s">
        <v>143</v>
      </c>
      <c r="B13970" s="89" t="s">
        <v>144</v>
      </c>
      <c r="C13970" s="89" t="s">
        <v>47</v>
      </c>
      <c r="D13970" s="90">
        <v>44651</v>
      </c>
      <c r="AC13970" s="89">
        <v>3378.8146790000001</v>
      </c>
      <c r="AI13970" s="89">
        <v>4578.4454400000004</v>
      </c>
    </row>
    <row r="13971" spans="1:35" s="89" customFormat="1" x14ac:dyDescent="0.45">
      <c r="A13971" s="89" t="s">
        <v>143</v>
      </c>
      <c r="B13971" s="89" t="s">
        <v>144</v>
      </c>
      <c r="C13971" s="89" t="s">
        <v>47</v>
      </c>
      <c r="D13971" s="90">
        <v>44652</v>
      </c>
      <c r="AC13971" s="89">
        <v>3615.3712019999998</v>
      </c>
      <c r="AI13971" s="89">
        <v>4621.2980250000001</v>
      </c>
    </row>
    <row r="13972" spans="1:35" s="89" customFormat="1" x14ac:dyDescent="0.45">
      <c r="A13972" s="89" t="s">
        <v>143</v>
      </c>
      <c r="B13972" s="89" t="s">
        <v>144</v>
      </c>
      <c r="C13972" s="89" t="s">
        <v>47</v>
      </c>
      <c r="D13972" s="90">
        <v>44653</v>
      </c>
      <c r="AC13972" s="89">
        <v>3615.3712019999998</v>
      </c>
      <c r="AI13972" s="89">
        <v>4621.2980250000001</v>
      </c>
    </row>
    <row r="13973" spans="1:35" s="89" customFormat="1" x14ac:dyDescent="0.45">
      <c r="A13973" s="89" t="s">
        <v>143</v>
      </c>
      <c r="B13973" s="89" t="s">
        <v>144</v>
      </c>
      <c r="C13973" s="89" t="s">
        <v>47</v>
      </c>
      <c r="D13973" s="90">
        <v>44654</v>
      </c>
      <c r="AC13973" s="89">
        <v>3615.3712019999998</v>
      </c>
      <c r="AI13973" s="89">
        <v>4621.2980250000001</v>
      </c>
    </row>
    <row r="13974" spans="1:35" s="89" customFormat="1" x14ac:dyDescent="0.45">
      <c r="A13974" s="89" t="s">
        <v>143</v>
      </c>
      <c r="B13974" s="89" t="s">
        <v>144</v>
      </c>
      <c r="C13974" s="89" t="s">
        <v>47</v>
      </c>
      <c r="D13974" s="90">
        <v>44655</v>
      </c>
      <c r="AC13974" s="89">
        <v>3615.3712019999998</v>
      </c>
      <c r="AI13974" s="89">
        <v>4621.2980250000001</v>
      </c>
    </row>
    <row r="13975" spans="1:35" s="89" customFormat="1" x14ac:dyDescent="0.45">
      <c r="A13975" s="89" t="s">
        <v>143</v>
      </c>
      <c r="B13975" s="89" t="s">
        <v>144</v>
      </c>
      <c r="C13975" s="89" t="s">
        <v>47</v>
      </c>
      <c r="D13975" s="90">
        <v>44656</v>
      </c>
      <c r="AC13975" s="89">
        <v>3615.3712019999998</v>
      </c>
      <c r="AI13975" s="89">
        <v>4621.2980250000001</v>
      </c>
    </row>
    <row r="13976" spans="1:35" s="89" customFormat="1" x14ac:dyDescent="0.45">
      <c r="A13976" s="89" t="s">
        <v>143</v>
      </c>
      <c r="B13976" s="89" t="s">
        <v>144</v>
      </c>
      <c r="C13976" s="89" t="s">
        <v>47</v>
      </c>
      <c r="D13976" s="90">
        <v>44657</v>
      </c>
      <c r="AC13976" s="89">
        <v>3615.3712019999998</v>
      </c>
      <c r="AI13976" s="89">
        <v>4621.2980250000001</v>
      </c>
    </row>
    <row r="13977" spans="1:35" s="89" customFormat="1" x14ac:dyDescent="0.45">
      <c r="A13977" s="89" t="s">
        <v>143</v>
      </c>
      <c r="B13977" s="89" t="s">
        <v>144</v>
      </c>
      <c r="C13977" s="89" t="s">
        <v>47</v>
      </c>
      <c r="D13977" s="90">
        <v>44658</v>
      </c>
      <c r="AC13977" s="89">
        <v>3615.3712019999998</v>
      </c>
      <c r="AI13977" s="89">
        <v>4621.2980250000001</v>
      </c>
    </row>
    <row r="13978" spans="1:35" s="89" customFormat="1" x14ac:dyDescent="0.45">
      <c r="A13978" s="89" t="s">
        <v>143</v>
      </c>
      <c r="B13978" s="89" t="s">
        <v>144</v>
      </c>
      <c r="C13978" s="89" t="s">
        <v>47</v>
      </c>
      <c r="D13978" s="90">
        <v>44659</v>
      </c>
      <c r="AC13978" s="89">
        <v>3615.3712019999998</v>
      </c>
      <c r="AI13978" s="89">
        <v>4621.2980250000001</v>
      </c>
    </row>
    <row r="13979" spans="1:35" s="89" customFormat="1" x14ac:dyDescent="0.45">
      <c r="A13979" s="89" t="s">
        <v>143</v>
      </c>
      <c r="B13979" s="89" t="s">
        <v>144</v>
      </c>
      <c r="C13979" s="89" t="s">
        <v>47</v>
      </c>
      <c r="D13979" s="90">
        <v>44660</v>
      </c>
      <c r="AC13979" s="89">
        <v>3615.3712019999998</v>
      </c>
      <c r="AI13979" s="89">
        <v>4621.2980250000001</v>
      </c>
    </row>
    <row r="13980" spans="1:35" s="89" customFormat="1" x14ac:dyDescent="0.45">
      <c r="A13980" s="89" t="s">
        <v>143</v>
      </c>
      <c r="B13980" s="89" t="s">
        <v>144</v>
      </c>
      <c r="C13980" s="89" t="s">
        <v>47</v>
      </c>
      <c r="D13980" s="90">
        <v>44661</v>
      </c>
      <c r="AC13980" s="89">
        <v>3615.3712019999998</v>
      </c>
      <c r="AI13980" s="89">
        <v>4621.2980250000001</v>
      </c>
    </row>
    <row r="13981" spans="1:35" s="89" customFormat="1" x14ac:dyDescent="0.45">
      <c r="A13981" s="89" t="s">
        <v>143</v>
      </c>
      <c r="B13981" s="89" t="s">
        <v>144</v>
      </c>
      <c r="C13981" s="89" t="s">
        <v>47</v>
      </c>
      <c r="D13981" s="90">
        <v>44662</v>
      </c>
      <c r="AC13981" s="89">
        <v>3615.3712019999998</v>
      </c>
      <c r="AI13981" s="89">
        <v>4621.2980250000001</v>
      </c>
    </row>
    <row r="13982" spans="1:35" s="89" customFormat="1" x14ac:dyDescent="0.45">
      <c r="A13982" s="89" t="s">
        <v>143</v>
      </c>
      <c r="B13982" s="89" t="s">
        <v>144</v>
      </c>
      <c r="C13982" s="89" t="s">
        <v>47</v>
      </c>
      <c r="D13982" s="90">
        <v>44663</v>
      </c>
      <c r="AC13982" s="89">
        <v>3615.3712019999998</v>
      </c>
      <c r="AI13982" s="89">
        <v>4621.2980250000001</v>
      </c>
    </row>
    <row r="13983" spans="1:35" s="89" customFormat="1" x14ac:dyDescent="0.45">
      <c r="A13983" s="89" t="s">
        <v>143</v>
      </c>
      <c r="B13983" s="89" t="s">
        <v>144</v>
      </c>
      <c r="C13983" s="89" t="s">
        <v>47</v>
      </c>
      <c r="D13983" s="90">
        <v>44664</v>
      </c>
      <c r="AC13983" s="89">
        <v>3615.3712019999998</v>
      </c>
      <c r="AI13983" s="89">
        <v>4621.2980250000001</v>
      </c>
    </row>
    <row r="13984" spans="1:35" s="89" customFormat="1" x14ac:dyDescent="0.45">
      <c r="A13984" s="89" t="s">
        <v>143</v>
      </c>
      <c r="B13984" s="89" t="s">
        <v>144</v>
      </c>
      <c r="C13984" s="89" t="s">
        <v>47</v>
      </c>
      <c r="D13984" s="90">
        <v>44665</v>
      </c>
      <c r="AC13984" s="89">
        <v>3615.3712019999998</v>
      </c>
      <c r="AI13984" s="89">
        <v>4621.2980250000001</v>
      </c>
    </row>
    <row r="13985" spans="1:35" s="89" customFormat="1" x14ac:dyDescent="0.45">
      <c r="A13985" s="89" t="s">
        <v>143</v>
      </c>
      <c r="B13985" s="89" t="s">
        <v>144</v>
      </c>
      <c r="C13985" s="89" t="s">
        <v>47</v>
      </c>
      <c r="D13985" s="90">
        <v>44666</v>
      </c>
      <c r="AC13985" s="89">
        <v>3615.3712019999998</v>
      </c>
      <c r="AI13985" s="89">
        <v>4621.2980250000001</v>
      </c>
    </row>
    <row r="13986" spans="1:35" s="89" customFormat="1" x14ac:dyDescent="0.45">
      <c r="A13986" s="89" t="s">
        <v>143</v>
      </c>
      <c r="B13986" s="89" t="s">
        <v>144</v>
      </c>
      <c r="C13986" s="89" t="s">
        <v>47</v>
      </c>
      <c r="D13986" s="90">
        <v>44667</v>
      </c>
      <c r="AC13986" s="89">
        <v>3615.3712019999998</v>
      </c>
      <c r="AI13986" s="89">
        <v>4621.2980250000001</v>
      </c>
    </row>
    <row r="13987" spans="1:35" s="89" customFormat="1" x14ac:dyDescent="0.45">
      <c r="A13987" s="89" t="s">
        <v>143</v>
      </c>
      <c r="B13987" s="89" t="s">
        <v>144</v>
      </c>
      <c r="C13987" s="89" t="s">
        <v>47</v>
      </c>
      <c r="D13987" s="90">
        <v>44668</v>
      </c>
      <c r="AC13987" s="89">
        <v>3615.3712019999998</v>
      </c>
      <c r="AI13987" s="89">
        <v>4621.2980250000001</v>
      </c>
    </row>
    <row r="13988" spans="1:35" s="89" customFormat="1" x14ac:dyDescent="0.45">
      <c r="A13988" s="89" t="s">
        <v>143</v>
      </c>
      <c r="B13988" s="89" t="s">
        <v>144</v>
      </c>
      <c r="C13988" s="89" t="s">
        <v>47</v>
      </c>
      <c r="D13988" s="90">
        <v>44669</v>
      </c>
      <c r="AC13988" s="89">
        <v>3615.3712019999998</v>
      </c>
      <c r="AI13988" s="89">
        <v>4621.2980250000001</v>
      </c>
    </row>
    <row r="13989" spans="1:35" s="89" customFormat="1" x14ac:dyDescent="0.45">
      <c r="A13989" s="89" t="s">
        <v>143</v>
      </c>
      <c r="B13989" s="89" t="s">
        <v>144</v>
      </c>
      <c r="C13989" s="89" t="s">
        <v>47</v>
      </c>
      <c r="D13989" s="90">
        <v>44670</v>
      </c>
      <c r="AC13989" s="89">
        <v>3615.3712019999998</v>
      </c>
      <c r="AI13989" s="89">
        <v>4621.2980250000001</v>
      </c>
    </row>
    <row r="13990" spans="1:35" s="89" customFormat="1" x14ac:dyDescent="0.45">
      <c r="A13990" s="89" t="s">
        <v>143</v>
      </c>
      <c r="B13990" s="89" t="s">
        <v>144</v>
      </c>
      <c r="C13990" s="89" t="s">
        <v>47</v>
      </c>
      <c r="D13990" s="90">
        <v>44671</v>
      </c>
      <c r="AC13990" s="89">
        <v>3615.3712019999998</v>
      </c>
      <c r="AI13990" s="89">
        <v>4621.2980250000001</v>
      </c>
    </row>
    <row r="13991" spans="1:35" s="89" customFormat="1" x14ac:dyDescent="0.45">
      <c r="A13991" s="89" t="s">
        <v>143</v>
      </c>
      <c r="B13991" s="89" t="s">
        <v>144</v>
      </c>
      <c r="C13991" s="89" t="s">
        <v>47</v>
      </c>
      <c r="D13991" s="90">
        <v>44672</v>
      </c>
      <c r="AC13991" s="89">
        <v>3615.3712019999998</v>
      </c>
      <c r="AI13991" s="89">
        <v>4621.2980250000001</v>
      </c>
    </row>
    <row r="13992" spans="1:35" s="89" customFormat="1" x14ac:dyDescent="0.45">
      <c r="A13992" s="89" t="s">
        <v>143</v>
      </c>
      <c r="B13992" s="89" t="s">
        <v>144</v>
      </c>
      <c r="C13992" s="89" t="s">
        <v>47</v>
      </c>
      <c r="D13992" s="90">
        <v>44673</v>
      </c>
      <c r="AC13992" s="89">
        <v>3615.3712019999998</v>
      </c>
      <c r="AI13992" s="89">
        <v>4621.2980250000001</v>
      </c>
    </row>
    <row r="13993" spans="1:35" s="89" customFormat="1" x14ac:dyDescent="0.45">
      <c r="A13993" s="89" t="s">
        <v>143</v>
      </c>
      <c r="B13993" s="89" t="s">
        <v>144</v>
      </c>
      <c r="C13993" s="89" t="s">
        <v>47</v>
      </c>
      <c r="D13993" s="90">
        <v>44674</v>
      </c>
      <c r="AC13993" s="89">
        <v>3615.3712019999998</v>
      </c>
      <c r="AI13993" s="89">
        <v>4621.2980250000001</v>
      </c>
    </row>
    <row r="13994" spans="1:35" s="89" customFormat="1" x14ac:dyDescent="0.45">
      <c r="A13994" s="89" t="s">
        <v>143</v>
      </c>
      <c r="B13994" s="89" t="s">
        <v>144</v>
      </c>
      <c r="C13994" s="89" t="s">
        <v>47</v>
      </c>
      <c r="D13994" s="90">
        <v>44675</v>
      </c>
      <c r="AC13994" s="89">
        <v>3615.3712019999998</v>
      </c>
      <c r="AI13994" s="89">
        <v>4621.2980250000001</v>
      </c>
    </row>
    <row r="13995" spans="1:35" s="89" customFormat="1" x14ac:dyDescent="0.45">
      <c r="A13995" s="89" t="s">
        <v>143</v>
      </c>
      <c r="B13995" s="89" t="s">
        <v>144</v>
      </c>
      <c r="C13995" s="89" t="s">
        <v>47</v>
      </c>
      <c r="D13995" s="90">
        <v>44676</v>
      </c>
      <c r="AC13995" s="89">
        <v>3615.3712019999998</v>
      </c>
      <c r="AI13995" s="89">
        <v>4621.2980250000001</v>
      </c>
    </row>
    <row r="13996" spans="1:35" s="89" customFormat="1" x14ac:dyDescent="0.45">
      <c r="A13996" s="89" t="s">
        <v>143</v>
      </c>
      <c r="B13996" s="89" t="s">
        <v>144</v>
      </c>
      <c r="C13996" s="89" t="s">
        <v>47</v>
      </c>
      <c r="D13996" s="90">
        <v>44677</v>
      </c>
      <c r="AC13996" s="89">
        <v>3615.3712019999998</v>
      </c>
      <c r="AI13996" s="89">
        <v>4621.2980250000001</v>
      </c>
    </row>
    <row r="13997" spans="1:35" s="89" customFormat="1" x14ac:dyDescent="0.45">
      <c r="A13997" s="89" t="s">
        <v>143</v>
      </c>
      <c r="B13997" s="89" t="s">
        <v>144</v>
      </c>
      <c r="C13997" s="89" t="s">
        <v>47</v>
      </c>
      <c r="D13997" s="90">
        <v>44678</v>
      </c>
      <c r="AC13997" s="89">
        <v>3615.3712019999998</v>
      </c>
      <c r="AI13997" s="89">
        <v>4621.2980250000001</v>
      </c>
    </row>
    <row r="13998" spans="1:35" s="89" customFormat="1" x14ac:dyDescent="0.45">
      <c r="A13998" s="89" t="s">
        <v>143</v>
      </c>
      <c r="B13998" s="89" t="s">
        <v>144</v>
      </c>
      <c r="C13998" s="89" t="s">
        <v>47</v>
      </c>
      <c r="D13998" s="90">
        <v>44679</v>
      </c>
      <c r="AC13998" s="89">
        <v>3615.3712019999998</v>
      </c>
      <c r="AI13998" s="89">
        <v>4621.2980250000001</v>
      </c>
    </row>
    <row r="13999" spans="1:35" s="89" customFormat="1" x14ac:dyDescent="0.45">
      <c r="A13999" s="89" t="s">
        <v>143</v>
      </c>
      <c r="B13999" s="89" t="s">
        <v>144</v>
      </c>
      <c r="C13999" s="89" t="s">
        <v>47</v>
      </c>
      <c r="D13999" s="90">
        <v>44680</v>
      </c>
      <c r="AC13999" s="89">
        <v>3615.3712019999998</v>
      </c>
      <c r="AI13999" s="89">
        <v>4621.2980250000001</v>
      </c>
    </row>
    <row r="14000" spans="1:35" s="89" customFormat="1" x14ac:dyDescent="0.45">
      <c r="A14000" s="89" t="s">
        <v>143</v>
      </c>
      <c r="B14000" s="89" t="s">
        <v>144</v>
      </c>
      <c r="C14000" s="89" t="s">
        <v>47</v>
      </c>
      <c r="D14000" s="90">
        <v>44681</v>
      </c>
      <c r="AC14000" s="89">
        <v>3615.3712019999998</v>
      </c>
      <c r="AI14000" s="89">
        <v>4621.2980250000001</v>
      </c>
    </row>
    <row r="14001" spans="1:35" s="89" customFormat="1" x14ac:dyDescent="0.45">
      <c r="A14001" s="89" t="s">
        <v>143</v>
      </c>
      <c r="B14001" s="89" t="s">
        <v>144</v>
      </c>
      <c r="C14001" s="89" t="s">
        <v>47</v>
      </c>
      <c r="D14001" s="90">
        <v>44682</v>
      </c>
      <c r="AC14001" s="89">
        <v>3615.3712019999998</v>
      </c>
      <c r="AI14001" s="89">
        <v>4621.2980250000001</v>
      </c>
    </row>
    <row r="14002" spans="1:35" s="89" customFormat="1" x14ac:dyDescent="0.45">
      <c r="A14002" s="89" t="s">
        <v>143</v>
      </c>
      <c r="B14002" s="89" t="s">
        <v>144</v>
      </c>
      <c r="C14002" s="89" t="s">
        <v>47</v>
      </c>
      <c r="D14002" s="90">
        <v>44683</v>
      </c>
      <c r="AC14002" s="89">
        <v>3615.3712019999998</v>
      </c>
      <c r="AI14002" s="89">
        <v>4621.2980250000001</v>
      </c>
    </row>
    <row r="14003" spans="1:35" s="89" customFormat="1" x14ac:dyDescent="0.45">
      <c r="A14003" s="89" t="s">
        <v>143</v>
      </c>
      <c r="B14003" s="89" t="s">
        <v>144</v>
      </c>
      <c r="C14003" s="89" t="s">
        <v>47</v>
      </c>
      <c r="D14003" s="90">
        <v>44684</v>
      </c>
      <c r="AC14003" s="89">
        <v>3615.3712019999998</v>
      </c>
      <c r="AI14003" s="89">
        <v>4621.2980250000001</v>
      </c>
    </row>
    <row r="14004" spans="1:35" s="89" customFormat="1" x14ac:dyDescent="0.45">
      <c r="A14004" s="89" t="s">
        <v>143</v>
      </c>
      <c r="B14004" s="89" t="s">
        <v>144</v>
      </c>
      <c r="C14004" s="89" t="s">
        <v>47</v>
      </c>
      <c r="D14004" s="90">
        <v>44685</v>
      </c>
      <c r="AC14004" s="89">
        <v>3615.3712019999998</v>
      </c>
      <c r="AI14004" s="89">
        <v>4621.2980250000001</v>
      </c>
    </row>
    <row r="14005" spans="1:35" s="89" customFormat="1" x14ac:dyDescent="0.45">
      <c r="A14005" s="89" t="s">
        <v>143</v>
      </c>
      <c r="B14005" s="89" t="s">
        <v>144</v>
      </c>
      <c r="C14005" s="89" t="s">
        <v>47</v>
      </c>
      <c r="D14005" s="90">
        <v>44686</v>
      </c>
      <c r="AC14005" s="89">
        <v>3615.3712019999998</v>
      </c>
      <c r="AI14005" s="89">
        <v>4621.2980250000001</v>
      </c>
    </row>
    <row r="14006" spans="1:35" s="89" customFormat="1" x14ac:dyDescent="0.45">
      <c r="A14006" s="89" t="s">
        <v>143</v>
      </c>
      <c r="B14006" s="89" t="s">
        <v>144</v>
      </c>
      <c r="C14006" s="89" t="s">
        <v>47</v>
      </c>
      <c r="D14006" s="90">
        <v>44687</v>
      </c>
      <c r="AC14006" s="89">
        <v>3615.3712019999998</v>
      </c>
      <c r="AI14006" s="89">
        <v>4621.2980250000001</v>
      </c>
    </row>
    <row r="14007" spans="1:35" s="89" customFormat="1" x14ac:dyDescent="0.45">
      <c r="A14007" s="89" t="s">
        <v>143</v>
      </c>
      <c r="B14007" s="89" t="s">
        <v>144</v>
      </c>
      <c r="C14007" s="89" t="s">
        <v>47</v>
      </c>
      <c r="D14007" s="90">
        <v>44688</v>
      </c>
      <c r="AC14007" s="89">
        <v>3615.3712019999998</v>
      </c>
      <c r="AI14007" s="89">
        <v>4621.2980250000001</v>
      </c>
    </row>
    <row r="14008" spans="1:35" s="89" customFormat="1" x14ac:dyDescent="0.45">
      <c r="A14008" s="89" t="s">
        <v>143</v>
      </c>
      <c r="B14008" s="89" t="s">
        <v>144</v>
      </c>
      <c r="C14008" s="89" t="s">
        <v>47</v>
      </c>
      <c r="D14008" s="90">
        <v>44689</v>
      </c>
      <c r="AC14008" s="89">
        <v>3615.3712019999998</v>
      </c>
      <c r="AI14008" s="89">
        <v>4621.2980250000001</v>
      </c>
    </row>
    <row r="14009" spans="1:35" s="89" customFormat="1" x14ac:dyDescent="0.45">
      <c r="A14009" s="89" t="s">
        <v>143</v>
      </c>
      <c r="B14009" s="89" t="s">
        <v>144</v>
      </c>
      <c r="C14009" s="89" t="s">
        <v>47</v>
      </c>
      <c r="D14009" s="90">
        <v>44690</v>
      </c>
      <c r="AC14009" s="89">
        <v>3615.3712019999998</v>
      </c>
      <c r="AI14009" s="89">
        <v>4621.2980250000001</v>
      </c>
    </row>
    <row r="14010" spans="1:35" s="89" customFormat="1" x14ac:dyDescent="0.45">
      <c r="A14010" s="89" t="s">
        <v>143</v>
      </c>
      <c r="B14010" s="89" t="s">
        <v>144</v>
      </c>
      <c r="C14010" s="89" t="s">
        <v>47</v>
      </c>
      <c r="D14010" s="90">
        <v>44691</v>
      </c>
      <c r="AC14010" s="89">
        <v>3615.3712019999998</v>
      </c>
      <c r="AI14010" s="89">
        <v>4621.2980250000001</v>
      </c>
    </row>
    <row r="14011" spans="1:35" s="89" customFormat="1" x14ac:dyDescent="0.45">
      <c r="A14011" s="89" t="s">
        <v>143</v>
      </c>
      <c r="B14011" s="89" t="s">
        <v>144</v>
      </c>
      <c r="C14011" s="89" t="s">
        <v>47</v>
      </c>
      <c r="D14011" s="90">
        <v>44692</v>
      </c>
      <c r="AC14011" s="89">
        <v>3615.3712019999998</v>
      </c>
      <c r="AI14011" s="89">
        <v>4621.2980250000001</v>
      </c>
    </row>
    <row r="14012" spans="1:35" s="89" customFormat="1" x14ac:dyDescent="0.45">
      <c r="A14012" s="89" t="s">
        <v>143</v>
      </c>
      <c r="B14012" s="89" t="s">
        <v>144</v>
      </c>
      <c r="C14012" s="89" t="s">
        <v>47</v>
      </c>
      <c r="D14012" s="90">
        <v>44693</v>
      </c>
      <c r="AC14012" s="89">
        <v>3615.3712019999998</v>
      </c>
      <c r="AI14012" s="89">
        <v>4621.2980250000001</v>
      </c>
    </row>
    <row r="14013" spans="1:35" s="89" customFormat="1" x14ac:dyDescent="0.45">
      <c r="A14013" s="89" t="s">
        <v>143</v>
      </c>
      <c r="B14013" s="89" t="s">
        <v>144</v>
      </c>
      <c r="C14013" s="89" t="s">
        <v>47</v>
      </c>
      <c r="D14013" s="90">
        <v>44694</v>
      </c>
      <c r="AC14013" s="89">
        <v>3615.3712019999998</v>
      </c>
      <c r="AI14013" s="89">
        <v>4621.2980250000001</v>
      </c>
    </row>
    <row r="14014" spans="1:35" s="89" customFormat="1" x14ac:dyDescent="0.45">
      <c r="A14014" s="89" t="s">
        <v>143</v>
      </c>
      <c r="B14014" s="89" t="s">
        <v>144</v>
      </c>
      <c r="C14014" s="89" t="s">
        <v>47</v>
      </c>
      <c r="D14014" s="90">
        <v>44695</v>
      </c>
      <c r="AC14014" s="89">
        <v>3615.3712019999998</v>
      </c>
      <c r="AI14014" s="89">
        <v>4621.2980250000001</v>
      </c>
    </row>
    <row r="14015" spans="1:35" s="89" customFormat="1" x14ac:dyDescent="0.45">
      <c r="A14015" s="89" t="s">
        <v>143</v>
      </c>
      <c r="B14015" s="89" t="s">
        <v>144</v>
      </c>
      <c r="C14015" s="89" t="s">
        <v>47</v>
      </c>
      <c r="D14015" s="90">
        <v>44696</v>
      </c>
      <c r="AC14015" s="89">
        <v>3615.3712019999998</v>
      </c>
      <c r="AI14015" s="89">
        <v>4621.2980250000001</v>
      </c>
    </row>
    <row r="14016" spans="1:35" s="89" customFormat="1" x14ac:dyDescent="0.45">
      <c r="A14016" s="89" t="s">
        <v>143</v>
      </c>
      <c r="B14016" s="89" t="s">
        <v>144</v>
      </c>
      <c r="C14016" s="89" t="s">
        <v>47</v>
      </c>
      <c r="D14016" s="90">
        <v>44697</v>
      </c>
      <c r="AC14016" s="89">
        <v>3615.3712019999998</v>
      </c>
      <c r="AI14016" s="89">
        <v>4621.2980250000001</v>
      </c>
    </row>
    <row r="14017" spans="1:35" s="89" customFormat="1" x14ac:dyDescent="0.45">
      <c r="A14017" s="89" t="s">
        <v>143</v>
      </c>
      <c r="B14017" s="89" t="s">
        <v>144</v>
      </c>
      <c r="C14017" s="89" t="s">
        <v>47</v>
      </c>
      <c r="D14017" s="90">
        <v>44698</v>
      </c>
      <c r="AC14017" s="89">
        <v>3615.3712019999998</v>
      </c>
      <c r="AI14017" s="89">
        <v>4621.2980250000001</v>
      </c>
    </row>
    <row r="14018" spans="1:35" s="89" customFormat="1" x14ac:dyDescent="0.45">
      <c r="A14018" s="89" t="s">
        <v>143</v>
      </c>
      <c r="B14018" s="89" t="s">
        <v>144</v>
      </c>
      <c r="C14018" s="89" t="s">
        <v>47</v>
      </c>
      <c r="D14018" s="90">
        <v>44699</v>
      </c>
      <c r="AC14018" s="89">
        <v>3615.3712019999998</v>
      </c>
      <c r="AI14018" s="89">
        <v>4621.2980250000001</v>
      </c>
    </row>
    <row r="14019" spans="1:35" s="89" customFormat="1" x14ac:dyDescent="0.45">
      <c r="A14019" s="89" t="s">
        <v>143</v>
      </c>
      <c r="B14019" s="89" t="s">
        <v>144</v>
      </c>
      <c r="C14019" s="89" t="s">
        <v>47</v>
      </c>
      <c r="D14019" s="90">
        <v>44700</v>
      </c>
      <c r="AC14019" s="89">
        <v>3615.3712019999998</v>
      </c>
      <c r="AI14019" s="89">
        <v>4621.2980250000001</v>
      </c>
    </row>
    <row r="14020" spans="1:35" s="89" customFormat="1" x14ac:dyDescent="0.45">
      <c r="A14020" s="89" t="s">
        <v>143</v>
      </c>
      <c r="B14020" s="89" t="s">
        <v>144</v>
      </c>
      <c r="C14020" s="89" t="s">
        <v>47</v>
      </c>
      <c r="D14020" s="90">
        <v>44701</v>
      </c>
      <c r="AC14020" s="89">
        <v>3615.3712019999998</v>
      </c>
      <c r="AI14020" s="89">
        <v>4621.2980250000001</v>
      </c>
    </row>
    <row r="14021" spans="1:35" s="89" customFormat="1" x14ac:dyDescent="0.45">
      <c r="A14021" s="89" t="s">
        <v>143</v>
      </c>
      <c r="B14021" s="89" t="s">
        <v>144</v>
      </c>
      <c r="C14021" s="89" t="s">
        <v>47</v>
      </c>
      <c r="D14021" s="90">
        <v>44702</v>
      </c>
      <c r="AC14021" s="89">
        <v>3615.3712019999998</v>
      </c>
      <c r="AI14021" s="89">
        <v>4621.2980250000001</v>
      </c>
    </row>
    <row r="14022" spans="1:35" s="89" customFormat="1" x14ac:dyDescent="0.45">
      <c r="A14022" s="89" t="s">
        <v>143</v>
      </c>
      <c r="B14022" s="89" t="s">
        <v>144</v>
      </c>
      <c r="C14022" s="89" t="s">
        <v>47</v>
      </c>
      <c r="D14022" s="90">
        <v>44703</v>
      </c>
      <c r="AC14022" s="89">
        <v>3615.3712019999998</v>
      </c>
      <c r="AI14022" s="89">
        <v>4621.2980250000001</v>
      </c>
    </row>
    <row r="14023" spans="1:35" s="89" customFormat="1" x14ac:dyDescent="0.45">
      <c r="A14023" s="89" t="s">
        <v>143</v>
      </c>
      <c r="B14023" s="89" t="s">
        <v>144</v>
      </c>
      <c r="C14023" s="89" t="s">
        <v>47</v>
      </c>
      <c r="D14023" s="90">
        <v>44704</v>
      </c>
      <c r="AC14023" s="89">
        <v>3615.3712019999998</v>
      </c>
      <c r="AI14023" s="89">
        <v>4621.2980250000001</v>
      </c>
    </row>
    <row r="14024" spans="1:35" s="89" customFormat="1" x14ac:dyDescent="0.45">
      <c r="A14024" s="89" t="s">
        <v>143</v>
      </c>
      <c r="B14024" s="89" t="s">
        <v>144</v>
      </c>
      <c r="C14024" s="89" t="s">
        <v>47</v>
      </c>
      <c r="D14024" s="90">
        <v>44705</v>
      </c>
      <c r="AC14024" s="89">
        <v>3615.3712019999998</v>
      </c>
      <c r="AI14024" s="89">
        <v>4621.2980250000001</v>
      </c>
    </row>
    <row r="14025" spans="1:35" s="89" customFormat="1" x14ac:dyDescent="0.45">
      <c r="A14025" s="89" t="s">
        <v>143</v>
      </c>
      <c r="B14025" s="89" t="s">
        <v>144</v>
      </c>
      <c r="C14025" s="89" t="s">
        <v>47</v>
      </c>
      <c r="D14025" s="90">
        <v>44706</v>
      </c>
      <c r="AC14025" s="89">
        <v>3615.3712019999998</v>
      </c>
      <c r="AI14025" s="89">
        <v>4621.2980250000001</v>
      </c>
    </row>
    <row r="14026" spans="1:35" s="89" customFormat="1" x14ac:dyDescent="0.45">
      <c r="A14026" s="89" t="s">
        <v>143</v>
      </c>
      <c r="B14026" s="89" t="s">
        <v>144</v>
      </c>
      <c r="C14026" s="89" t="s">
        <v>47</v>
      </c>
      <c r="D14026" s="90">
        <v>44707</v>
      </c>
      <c r="AC14026" s="89">
        <v>3615.3712019999998</v>
      </c>
      <c r="AI14026" s="89">
        <v>4621.2980250000001</v>
      </c>
    </row>
    <row r="14027" spans="1:35" s="89" customFormat="1" x14ac:dyDescent="0.45">
      <c r="A14027" s="89" t="s">
        <v>143</v>
      </c>
      <c r="B14027" s="89" t="s">
        <v>144</v>
      </c>
      <c r="C14027" s="89" t="s">
        <v>47</v>
      </c>
      <c r="D14027" s="90">
        <v>44708</v>
      </c>
      <c r="AC14027" s="89">
        <v>3615.3712019999998</v>
      </c>
      <c r="AI14027" s="89">
        <v>4621.2980250000001</v>
      </c>
    </row>
    <row r="14028" spans="1:35" s="89" customFormat="1" x14ac:dyDescent="0.45">
      <c r="A14028" s="89" t="s">
        <v>143</v>
      </c>
      <c r="B14028" s="89" t="s">
        <v>144</v>
      </c>
      <c r="C14028" s="89" t="s">
        <v>47</v>
      </c>
      <c r="D14028" s="90">
        <v>44709</v>
      </c>
      <c r="AC14028" s="89">
        <v>3615.3712019999998</v>
      </c>
      <c r="AI14028" s="89">
        <v>4621.2980250000001</v>
      </c>
    </row>
    <row r="14029" spans="1:35" s="89" customFormat="1" x14ac:dyDescent="0.45">
      <c r="A14029" s="89" t="s">
        <v>143</v>
      </c>
      <c r="B14029" s="89" t="s">
        <v>144</v>
      </c>
      <c r="C14029" s="89" t="s">
        <v>47</v>
      </c>
      <c r="D14029" s="90">
        <v>44710</v>
      </c>
      <c r="AC14029" s="89">
        <v>3615.3712019999998</v>
      </c>
      <c r="AI14029" s="89">
        <v>4621.2980250000001</v>
      </c>
    </row>
    <row r="14030" spans="1:35" s="89" customFormat="1" x14ac:dyDescent="0.45">
      <c r="A14030" s="89" t="s">
        <v>143</v>
      </c>
      <c r="B14030" s="89" t="s">
        <v>144</v>
      </c>
      <c r="C14030" s="89" t="s">
        <v>47</v>
      </c>
      <c r="D14030" s="90">
        <v>44711</v>
      </c>
      <c r="AC14030" s="89">
        <v>3615.3712019999998</v>
      </c>
      <c r="AI14030" s="89">
        <v>4621.2980250000001</v>
      </c>
    </row>
    <row r="14031" spans="1:35" s="89" customFormat="1" x14ac:dyDescent="0.45">
      <c r="A14031" s="89" t="s">
        <v>143</v>
      </c>
      <c r="B14031" s="89" t="s">
        <v>144</v>
      </c>
      <c r="C14031" s="89" t="s">
        <v>47</v>
      </c>
      <c r="D14031" s="90">
        <v>44712</v>
      </c>
      <c r="AC14031" s="89">
        <v>3615.3712019999998</v>
      </c>
      <c r="AI14031" s="89">
        <v>4621.2980250000001</v>
      </c>
    </row>
    <row r="14032" spans="1:35" s="89" customFormat="1" x14ac:dyDescent="0.45">
      <c r="A14032" s="89" t="s">
        <v>143</v>
      </c>
      <c r="B14032" s="89" t="s">
        <v>144</v>
      </c>
      <c r="C14032" s="89" t="s">
        <v>47</v>
      </c>
      <c r="D14032" s="90">
        <v>44713</v>
      </c>
      <c r="AC14032" s="89">
        <v>3615.3712019999998</v>
      </c>
      <c r="AI14032" s="89">
        <v>4621.2980250000001</v>
      </c>
    </row>
    <row r="14033" spans="1:35" s="89" customFormat="1" x14ac:dyDescent="0.45">
      <c r="A14033" s="89" t="s">
        <v>143</v>
      </c>
      <c r="B14033" s="89" t="s">
        <v>144</v>
      </c>
      <c r="C14033" s="89" t="s">
        <v>47</v>
      </c>
      <c r="D14033" s="90">
        <v>44714</v>
      </c>
      <c r="AC14033" s="89">
        <v>3615.3712019999998</v>
      </c>
      <c r="AI14033" s="89">
        <v>4621.2980250000001</v>
      </c>
    </row>
    <row r="14034" spans="1:35" s="89" customFormat="1" x14ac:dyDescent="0.45">
      <c r="A14034" s="89" t="s">
        <v>143</v>
      </c>
      <c r="B14034" s="89" t="s">
        <v>144</v>
      </c>
      <c r="C14034" s="89" t="s">
        <v>47</v>
      </c>
      <c r="D14034" s="90">
        <v>44715</v>
      </c>
      <c r="AC14034" s="89">
        <v>3615.3712019999998</v>
      </c>
      <c r="AI14034" s="89">
        <v>4621.2980250000001</v>
      </c>
    </row>
    <row r="14035" spans="1:35" s="89" customFormat="1" x14ac:dyDescent="0.45">
      <c r="A14035" s="89" t="s">
        <v>143</v>
      </c>
      <c r="B14035" s="89" t="s">
        <v>144</v>
      </c>
      <c r="C14035" s="89" t="s">
        <v>47</v>
      </c>
      <c r="D14035" s="90">
        <v>44716</v>
      </c>
      <c r="AC14035" s="89">
        <v>3615.3712019999998</v>
      </c>
      <c r="AI14035" s="89">
        <v>4621.2980250000001</v>
      </c>
    </row>
    <row r="14036" spans="1:35" s="89" customFormat="1" x14ac:dyDescent="0.45">
      <c r="A14036" s="89" t="s">
        <v>143</v>
      </c>
      <c r="B14036" s="89" t="s">
        <v>144</v>
      </c>
      <c r="C14036" s="89" t="s">
        <v>47</v>
      </c>
      <c r="D14036" s="90">
        <v>44717</v>
      </c>
      <c r="AC14036" s="89">
        <v>3615.3712019999998</v>
      </c>
      <c r="AI14036" s="89">
        <v>4621.2980250000001</v>
      </c>
    </row>
    <row r="14037" spans="1:35" s="89" customFormat="1" x14ac:dyDescent="0.45">
      <c r="A14037" s="89" t="s">
        <v>143</v>
      </c>
      <c r="B14037" s="89" t="s">
        <v>144</v>
      </c>
      <c r="C14037" s="89" t="s">
        <v>47</v>
      </c>
      <c r="D14037" s="90">
        <v>44718</v>
      </c>
      <c r="AC14037" s="89">
        <v>3615.3712019999998</v>
      </c>
      <c r="AI14037" s="89">
        <v>4621.2980250000001</v>
      </c>
    </row>
    <row r="14038" spans="1:35" s="89" customFormat="1" x14ac:dyDescent="0.45">
      <c r="A14038" s="89" t="s">
        <v>143</v>
      </c>
      <c r="B14038" s="89" t="s">
        <v>144</v>
      </c>
      <c r="C14038" s="89" t="s">
        <v>47</v>
      </c>
      <c r="D14038" s="90">
        <v>44719</v>
      </c>
      <c r="AC14038" s="89">
        <v>3615.3712019999998</v>
      </c>
      <c r="AI14038" s="89">
        <v>4621.2980250000001</v>
      </c>
    </row>
    <row r="14039" spans="1:35" s="89" customFormat="1" x14ac:dyDescent="0.45">
      <c r="A14039" s="89" t="s">
        <v>143</v>
      </c>
      <c r="B14039" s="89" t="s">
        <v>144</v>
      </c>
      <c r="C14039" s="89" t="s">
        <v>47</v>
      </c>
      <c r="D14039" s="90">
        <v>44720</v>
      </c>
      <c r="AC14039" s="89">
        <v>3615.3712019999998</v>
      </c>
      <c r="AI14039" s="89">
        <v>4621.2980250000001</v>
      </c>
    </row>
    <row r="14040" spans="1:35" s="89" customFormat="1" x14ac:dyDescent="0.45">
      <c r="A14040" s="89" t="s">
        <v>143</v>
      </c>
      <c r="B14040" s="89" t="s">
        <v>144</v>
      </c>
      <c r="C14040" s="89" t="s">
        <v>47</v>
      </c>
      <c r="D14040" s="90">
        <v>44721</v>
      </c>
      <c r="AC14040" s="89">
        <v>3615.3712019999998</v>
      </c>
      <c r="AI14040" s="89">
        <v>4621.2980250000001</v>
      </c>
    </row>
    <row r="14041" spans="1:35" s="89" customFormat="1" x14ac:dyDescent="0.45">
      <c r="A14041" s="89" t="s">
        <v>143</v>
      </c>
      <c r="B14041" s="89" t="s">
        <v>144</v>
      </c>
      <c r="C14041" s="89" t="s">
        <v>47</v>
      </c>
      <c r="D14041" s="90">
        <v>44722</v>
      </c>
      <c r="AC14041" s="89">
        <v>3615.3712019999998</v>
      </c>
      <c r="AI14041" s="89">
        <v>4621.2980250000001</v>
      </c>
    </row>
    <row r="14042" spans="1:35" s="89" customFormat="1" x14ac:dyDescent="0.45">
      <c r="A14042" s="89" t="s">
        <v>143</v>
      </c>
      <c r="B14042" s="89" t="s">
        <v>144</v>
      </c>
      <c r="C14042" s="89" t="s">
        <v>47</v>
      </c>
      <c r="D14042" s="90">
        <v>44723</v>
      </c>
      <c r="AC14042" s="89">
        <v>3615.3712019999998</v>
      </c>
      <c r="AI14042" s="89">
        <v>4621.2980250000001</v>
      </c>
    </row>
    <row r="14043" spans="1:35" s="89" customFormat="1" x14ac:dyDescent="0.45">
      <c r="A14043" s="89" t="s">
        <v>143</v>
      </c>
      <c r="B14043" s="89" t="s">
        <v>144</v>
      </c>
      <c r="C14043" s="89" t="s">
        <v>47</v>
      </c>
      <c r="D14043" s="90">
        <v>44724</v>
      </c>
      <c r="AC14043" s="89">
        <v>3615.3712019999998</v>
      </c>
      <c r="AI14043" s="89">
        <v>4621.2980250000001</v>
      </c>
    </row>
    <row r="14044" spans="1:35" s="89" customFormat="1" x14ac:dyDescent="0.45">
      <c r="A14044" s="89" t="s">
        <v>143</v>
      </c>
      <c r="B14044" s="89" t="s">
        <v>144</v>
      </c>
      <c r="C14044" s="89" t="s">
        <v>47</v>
      </c>
      <c r="D14044" s="90">
        <v>44725</v>
      </c>
      <c r="AC14044" s="89">
        <v>3615.3712019999998</v>
      </c>
      <c r="AI14044" s="89">
        <v>4621.2980250000001</v>
      </c>
    </row>
    <row r="14045" spans="1:35" s="89" customFormat="1" x14ac:dyDescent="0.45">
      <c r="A14045" s="89" t="s">
        <v>143</v>
      </c>
      <c r="B14045" s="89" t="s">
        <v>144</v>
      </c>
      <c r="C14045" s="89" t="s">
        <v>47</v>
      </c>
      <c r="D14045" s="90">
        <v>44726</v>
      </c>
      <c r="AC14045" s="89">
        <v>3615.3712019999998</v>
      </c>
      <c r="AI14045" s="89">
        <v>4621.2980250000001</v>
      </c>
    </row>
    <row r="14046" spans="1:35" s="89" customFormat="1" x14ac:dyDescent="0.45">
      <c r="A14046" s="89" t="s">
        <v>143</v>
      </c>
      <c r="B14046" s="89" t="s">
        <v>144</v>
      </c>
      <c r="C14046" s="89" t="s">
        <v>47</v>
      </c>
      <c r="D14046" s="90">
        <v>44727</v>
      </c>
      <c r="AC14046" s="89">
        <v>3615.3712019999998</v>
      </c>
      <c r="AI14046" s="89">
        <v>4621.2980250000001</v>
      </c>
    </row>
    <row r="14047" spans="1:35" s="89" customFormat="1" x14ac:dyDescent="0.45">
      <c r="A14047" s="89" t="s">
        <v>143</v>
      </c>
      <c r="B14047" s="89" t="s">
        <v>144</v>
      </c>
      <c r="C14047" s="89" t="s">
        <v>47</v>
      </c>
      <c r="D14047" s="90">
        <v>44728</v>
      </c>
      <c r="AC14047" s="89">
        <v>3615.3712019999998</v>
      </c>
      <c r="AI14047" s="89">
        <v>4621.2980250000001</v>
      </c>
    </row>
    <row r="14048" spans="1:35" s="89" customFormat="1" x14ac:dyDescent="0.45">
      <c r="A14048" s="89" t="s">
        <v>143</v>
      </c>
      <c r="B14048" s="89" t="s">
        <v>144</v>
      </c>
      <c r="C14048" s="89" t="s">
        <v>47</v>
      </c>
      <c r="D14048" s="90">
        <v>44729</v>
      </c>
      <c r="AC14048" s="89">
        <v>3615.3712019999998</v>
      </c>
      <c r="AI14048" s="89">
        <v>4621.2980250000001</v>
      </c>
    </row>
    <row r="14049" spans="1:35" s="89" customFormat="1" x14ac:dyDescent="0.45">
      <c r="A14049" s="89" t="s">
        <v>143</v>
      </c>
      <c r="B14049" s="89" t="s">
        <v>144</v>
      </c>
      <c r="C14049" s="89" t="s">
        <v>47</v>
      </c>
      <c r="D14049" s="90">
        <v>44730</v>
      </c>
      <c r="AC14049" s="89">
        <v>3615.3712019999998</v>
      </c>
      <c r="AI14049" s="89">
        <v>4621.2980250000001</v>
      </c>
    </row>
    <row r="14050" spans="1:35" s="89" customFormat="1" x14ac:dyDescent="0.45">
      <c r="A14050" s="89" t="s">
        <v>143</v>
      </c>
      <c r="B14050" s="89" t="s">
        <v>144</v>
      </c>
      <c r="C14050" s="89" t="s">
        <v>47</v>
      </c>
      <c r="D14050" s="90">
        <v>44731</v>
      </c>
      <c r="AC14050" s="89">
        <v>3615.3712019999998</v>
      </c>
      <c r="AI14050" s="89">
        <v>4621.2980250000001</v>
      </c>
    </row>
    <row r="14051" spans="1:35" s="89" customFormat="1" x14ac:dyDescent="0.45">
      <c r="A14051" s="89" t="s">
        <v>143</v>
      </c>
      <c r="B14051" s="89" t="s">
        <v>144</v>
      </c>
      <c r="C14051" s="89" t="s">
        <v>47</v>
      </c>
      <c r="D14051" s="90">
        <v>44732</v>
      </c>
      <c r="AC14051" s="89">
        <v>3615.3712019999998</v>
      </c>
      <c r="AI14051" s="89">
        <v>4621.2980250000001</v>
      </c>
    </row>
    <row r="14052" spans="1:35" s="89" customFormat="1" x14ac:dyDescent="0.45">
      <c r="A14052" s="89" t="s">
        <v>143</v>
      </c>
      <c r="B14052" s="89" t="s">
        <v>144</v>
      </c>
      <c r="C14052" s="89" t="s">
        <v>47</v>
      </c>
      <c r="D14052" s="90">
        <v>44733</v>
      </c>
      <c r="AC14052" s="89">
        <v>3615.3712019999998</v>
      </c>
      <c r="AI14052" s="89">
        <v>4621.2980250000001</v>
      </c>
    </row>
    <row r="14053" spans="1:35" s="89" customFormat="1" x14ac:dyDescent="0.45">
      <c r="A14053" s="89" t="s">
        <v>143</v>
      </c>
      <c r="B14053" s="89" t="s">
        <v>144</v>
      </c>
      <c r="C14053" s="89" t="s">
        <v>47</v>
      </c>
      <c r="D14053" s="90">
        <v>44734</v>
      </c>
      <c r="AC14053" s="89">
        <v>3615.3712019999998</v>
      </c>
      <c r="AI14053" s="89">
        <v>4621.2980250000001</v>
      </c>
    </row>
    <row r="14054" spans="1:35" s="89" customFormat="1" x14ac:dyDescent="0.45">
      <c r="A14054" s="89" t="s">
        <v>143</v>
      </c>
      <c r="B14054" s="89" t="s">
        <v>144</v>
      </c>
      <c r="C14054" s="89" t="s">
        <v>47</v>
      </c>
      <c r="D14054" s="90">
        <v>44735</v>
      </c>
      <c r="AC14054" s="89">
        <v>3615.3712019999998</v>
      </c>
      <c r="AI14054" s="89">
        <v>4621.2980250000001</v>
      </c>
    </row>
    <row r="14055" spans="1:35" s="89" customFormat="1" x14ac:dyDescent="0.45">
      <c r="A14055" s="89" t="s">
        <v>143</v>
      </c>
      <c r="B14055" s="89" t="s">
        <v>144</v>
      </c>
      <c r="C14055" s="89" t="s">
        <v>47</v>
      </c>
      <c r="D14055" s="90">
        <v>44736</v>
      </c>
      <c r="AC14055" s="89">
        <v>3615.3712019999998</v>
      </c>
      <c r="AI14055" s="89">
        <v>4621.2980250000001</v>
      </c>
    </row>
    <row r="14056" spans="1:35" s="89" customFormat="1" x14ac:dyDescent="0.45">
      <c r="A14056" s="89" t="s">
        <v>143</v>
      </c>
      <c r="B14056" s="89" t="s">
        <v>144</v>
      </c>
      <c r="C14056" s="89" t="s">
        <v>47</v>
      </c>
      <c r="D14056" s="90">
        <v>44737</v>
      </c>
      <c r="AC14056" s="89">
        <v>3615.3712019999998</v>
      </c>
      <c r="AI14056" s="89">
        <v>4621.2980250000001</v>
      </c>
    </row>
    <row r="14057" spans="1:35" s="89" customFormat="1" x14ac:dyDescent="0.45">
      <c r="A14057" s="89" t="s">
        <v>143</v>
      </c>
      <c r="B14057" s="89" t="s">
        <v>144</v>
      </c>
      <c r="C14057" s="89" t="s">
        <v>47</v>
      </c>
      <c r="D14057" s="90">
        <v>44738</v>
      </c>
      <c r="AC14057" s="89">
        <v>3615.3712019999998</v>
      </c>
      <c r="AI14057" s="89">
        <v>4621.2980250000001</v>
      </c>
    </row>
    <row r="14058" spans="1:35" s="89" customFormat="1" x14ac:dyDescent="0.45">
      <c r="A14058" s="89" t="s">
        <v>143</v>
      </c>
      <c r="B14058" s="89" t="s">
        <v>144</v>
      </c>
      <c r="C14058" s="89" t="s">
        <v>47</v>
      </c>
      <c r="D14058" s="90">
        <v>44739</v>
      </c>
      <c r="AC14058" s="89">
        <v>3615.3712019999998</v>
      </c>
      <c r="AI14058" s="89">
        <v>4621.2980250000001</v>
      </c>
    </row>
    <row r="14059" spans="1:35" s="89" customFormat="1" x14ac:dyDescent="0.45">
      <c r="A14059" s="89" t="s">
        <v>143</v>
      </c>
      <c r="B14059" s="89" t="s">
        <v>144</v>
      </c>
      <c r="C14059" s="89" t="s">
        <v>47</v>
      </c>
      <c r="D14059" s="90">
        <v>44740</v>
      </c>
      <c r="AC14059" s="89">
        <v>3615.3712019999998</v>
      </c>
      <c r="AI14059" s="89">
        <v>4621.2980250000001</v>
      </c>
    </row>
    <row r="14060" spans="1:35" s="89" customFormat="1" x14ac:dyDescent="0.45">
      <c r="A14060" s="89" t="s">
        <v>143</v>
      </c>
      <c r="B14060" s="89" t="s">
        <v>144</v>
      </c>
      <c r="C14060" s="89" t="s">
        <v>47</v>
      </c>
      <c r="D14060" s="90">
        <v>44741</v>
      </c>
      <c r="AC14060" s="89">
        <v>3615.3712019999998</v>
      </c>
      <c r="AI14060" s="89">
        <v>4621.2980250000001</v>
      </c>
    </row>
    <row r="14061" spans="1:35" s="89" customFormat="1" x14ac:dyDescent="0.45">
      <c r="A14061" s="89" t="s">
        <v>143</v>
      </c>
      <c r="B14061" s="89" t="s">
        <v>144</v>
      </c>
      <c r="C14061" s="89" t="s">
        <v>47</v>
      </c>
      <c r="D14061" s="90">
        <v>44742</v>
      </c>
      <c r="AC14061" s="89">
        <v>3615.3712019999998</v>
      </c>
      <c r="AI14061" s="89">
        <v>4621.2980250000001</v>
      </c>
    </row>
    <row r="14062" spans="1:35" s="89" customFormat="1" x14ac:dyDescent="0.45">
      <c r="A14062" s="89" t="s">
        <v>143</v>
      </c>
      <c r="B14062" s="89" t="s">
        <v>144</v>
      </c>
      <c r="C14062" s="89" t="s">
        <v>47</v>
      </c>
      <c r="D14062" s="90">
        <v>44743</v>
      </c>
      <c r="AC14062" s="89">
        <v>3615.3712019999998</v>
      </c>
      <c r="AI14062" s="89">
        <v>4621.2980250000001</v>
      </c>
    </row>
    <row r="14063" spans="1:35" s="89" customFormat="1" x14ac:dyDescent="0.45">
      <c r="A14063" s="89" t="s">
        <v>143</v>
      </c>
      <c r="B14063" s="89" t="s">
        <v>144</v>
      </c>
      <c r="C14063" s="89" t="s">
        <v>47</v>
      </c>
      <c r="D14063" s="90">
        <v>44744</v>
      </c>
      <c r="AC14063" s="89">
        <v>3615.3712019999998</v>
      </c>
      <c r="AI14063" s="89">
        <v>4621.2980250000001</v>
      </c>
    </row>
    <row r="14064" spans="1:35" s="89" customFormat="1" x14ac:dyDescent="0.45">
      <c r="A14064" s="89" t="s">
        <v>143</v>
      </c>
      <c r="B14064" s="89" t="s">
        <v>144</v>
      </c>
      <c r="C14064" s="89" t="s">
        <v>47</v>
      </c>
      <c r="D14064" s="90">
        <v>44745</v>
      </c>
      <c r="AC14064" s="89">
        <v>3615.3712019999998</v>
      </c>
      <c r="AI14064" s="89">
        <v>4621.2980250000001</v>
      </c>
    </row>
    <row r="14065" spans="1:35" s="89" customFormat="1" x14ac:dyDescent="0.45">
      <c r="A14065" s="89" t="s">
        <v>143</v>
      </c>
      <c r="B14065" s="89" t="s">
        <v>144</v>
      </c>
      <c r="C14065" s="89" t="s">
        <v>47</v>
      </c>
      <c r="D14065" s="90">
        <v>44746</v>
      </c>
      <c r="AC14065" s="89">
        <v>3615.3712019999998</v>
      </c>
      <c r="AI14065" s="89">
        <v>4621.2980250000001</v>
      </c>
    </row>
    <row r="14066" spans="1:35" s="89" customFormat="1" x14ac:dyDescent="0.45">
      <c r="A14066" s="89" t="s">
        <v>143</v>
      </c>
      <c r="B14066" s="89" t="s">
        <v>144</v>
      </c>
      <c r="C14066" s="89" t="s">
        <v>47</v>
      </c>
      <c r="D14066" s="90">
        <v>44747</v>
      </c>
      <c r="AC14066" s="89">
        <v>3615.3712019999998</v>
      </c>
      <c r="AI14066" s="89">
        <v>4621.2980250000001</v>
      </c>
    </row>
    <row r="14067" spans="1:35" s="89" customFormat="1" x14ac:dyDescent="0.45">
      <c r="A14067" s="89" t="s">
        <v>143</v>
      </c>
      <c r="B14067" s="89" t="s">
        <v>144</v>
      </c>
      <c r="C14067" s="89" t="s">
        <v>47</v>
      </c>
      <c r="D14067" s="90">
        <v>44748</v>
      </c>
      <c r="AC14067" s="89">
        <v>3615.3712019999998</v>
      </c>
      <c r="AI14067" s="89">
        <v>4621.2980250000001</v>
      </c>
    </row>
    <row r="14068" spans="1:35" s="89" customFormat="1" x14ac:dyDescent="0.45">
      <c r="A14068" s="89" t="s">
        <v>143</v>
      </c>
      <c r="B14068" s="89" t="s">
        <v>144</v>
      </c>
      <c r="C14068" s="89" t="s">
        <v>47</v>
      </c>
      <c r="D14068" s="90">
        <v>44749</v>
      </c>
      <c r="AC14068" s="89">
        <v>3615.3712019999998</v>
      </c>
      <c r="AI14068" s="89">
        <v>4621.2980250000001</v>
      </c>
    </row>
    <row r="14069" spans="1:35" s="89" customFormat="1" x14ac:dyDescent="0.45">
      <c r="A14069" s="89" t="s">
        <v>143</v>
      </c>
      <c r="B14069" s="89" t="s">
        <v>144</v>
      </c>
      <c r="C14069" s="89" t="s">
        <v>47</v>
      </c>
      <c r="D14069" s="90">
        <v>44750</v>
      </c>
      <c r="AC14069" s="89">
        <v>3615.3712019999998</v>
      </c>
      <c r="AI14069" s="89">
        <v>4621.2980250000001</v>
      </c>
    </row>
    <row r="14070" spans="1:35" s="89" customFormat="1" x14ac:dyDescent="0.45">
      <c r="A14070" s="89" t="s">
        <v>143</v>
      </c>
      <c r="B14070" s="89" t="s">
        <v>144</v>
      </c>
      <c r="C14070" s="89" t="s">
        <v>47</v>
      </c>
      <c r="D14070" s="90">
        <v>44751</v>
      </c>
      <c r="AC14070" s="89">
        <v>3615.3712019999998</v>
      </c>
      <c r="AI14070" s="89">
        <v>4621.2980250000001</v>
      </c>
    </row>
    <row r="14071" spans="1:35" s="89" customFormat="1" x14ac:dyDescent="0.45">
      <c r="A14071" s="89" t="s">
        <v>143</v>
      </c>
      <c r="B14071" s="89" t="s">
        <v>144</v>
      </c>
      <c r="C14071" s="89" t="s">
        <v>47</v>
      </c>
      <c r="D14071" s="90">
        <v>44752</v>
      </c>
      <c r="AC14071" s="89">
        <v>3615.3712019999998</v>
      </c>
      <c r="AI14071" s="89">
        <v>4621.2980250000001</v>
      </c>
    </row>
    <row r="14072" spans="1:35" s="89" customFormat="1" x14ac:dyDescent="0.45">
      <c r="A14072" s="89" t="s">
        <v>143</v>
      </c>
      <c r="B14072" s="89" t="s">
        <v>144</v>
      </c>
      <c r="C14072" s="89" t="s">
        <v>47</v>
      </c>
      <c r="D14072" s="90">
        <v>44753</v>
      </c>
      <c r="AC14072" s="89">
        <v>3615.3712019999998</v>
      </c>
      <c r="AI14072" s="89">
        <v>4621.2980250000001</v>
      </c>
    </row>
    <row r="14073" spans="1:35" s="89" customFormat="1" x14ac:dyDescent="0.45">
      <c r="A14073" s="89" t="s">
        <v>143</v>
      </c>
      <c r="B14073" s="89" t="s">
        <v>144</v>
      </c>
      <c r="C14073" s="89" t="s">
        <v>47</v>
      </c>
      <c r="D14073" s="90">
        <v>44754</v>
      </c>
      <c r="AC14073" s="89">
        <v>3615.3712019999998</v>
      </c>
      <c r="AI14073" s="89">
        <v>4621.2980250000001</v>
      </c>
    </row>
    <row r="14074" spans="1:35" s="89" customFormat="1" x14ac:dyDescent="0.45">
      <c r="A14074" s="89" t="s">
        <v>143</v>
      </c>
      <c r="B14074" s="89" t="s">
        <v>144</v>
      </c>
      <c r="C14074" s="89" t="s">
        <v>47</v>
      </c>
      <c r="D14074" s="90">
        <v>44755</v>
      </c>
      <c r="AC14074" s="89">
        <v>3615.3712019999998</v>
      </c>
      <c r="AI14074" s="89">
        <v>4621.2980250000001</v>
      </c>
    </row>
    <row r="14075" spans="1:35" s="89" customFormat="1" x14ac:dyDescent="0.45">
      <c r="A14075" s="89" t="s">
        <v>143</v>
      </c>
      <c r="B14075" s="89" t="s">
        <v>144</v>
      </c>
      <c r="C14075" s="89" t="s">
        <v>47</v>
      </c>
      <c r="D14075" s="90">
        <v>44756</v>
      </c>
      <c r="AC14075" s="89">
        <v>3615.3712019999998</v>
      </c>
      <c r="AI14075" s="89">
        <v>4621.2980250000001</v>
      </c>
    </row>
    <row r="14076" spans="1:35" s="89" customFormat="1" x14ac:dyDescent="0.45">
      <c r="A14076" s="89" t="s">
        <v>143</v>
      </c>
      <c r="B14076" s="89" t="s">
        <v>144</v>
      </c>
      <c r="C14076" s="89" t="s">
        <v>47</v>
      </c>
      <c r="D14076" s="90">
        <v>44757</v>
      </c>
      <c r="AC14076" s="89">
        <v>3615.3712019999998</v>
      </c>
      <c r="AI14076" s="89">
        <v>4621.2980250000001</v>
      </c>
    </row>
    <row r="14077" spans="1:35" s="89" customFormat="1" x14ac:dyDescent="0.45">
      <c r="A14077" s="89" t="s">
        <v>143</v>
      </c>
      <c r="B14077" s="89" t="s">
        <v>144</v>
      </c>
      <c r="C14077" s="89" t="s">
        <v>47</v>
      </c>
      <c r="D14077" s="90">
        <v>44758</v>
      </c>
      <c r="AC14077" s="89">
        <v>3615.3712019999998</v>
      </c>
      <c r="AI14077" s="89">
        <v>4621.2980250000001</v>
      </c>
    </row>
    <row r="14078" spans="1:35" s="89" customFormat="1" x14ac:dyDescent="0.45">
      <c r="A14078" s="89" t="s">
        <v>143</v>
      </c>
      <c r="B14078" s="89" t="s">
        <v>144</v>
      </c>
      <c r="C14078" s="89" t="s">
        <v>47</v>
      </c>
      <c r="D14078" s="90">
        <v>44759</v>
      </c>
      <c r="AC14078" s="89">
        <v>3615.3712019999998</v>
      </c>
      <c r="AI14078" s="89">
        <v>4621.2980250000001</v>
      </c>
    </row>
    <row r="14079" spans="1:35" s="89" customFormat="1" x14ac:dyDescent="0.45">
      <c r="A14079" s="89" t="s">
        <v>143</v>
      </c>
      <c r="B14079" s="89" t="s">
        <v>144</v>
      </c>
      <c r="C14079" s="89" t="s">
        <v>47</v>
      </c>
      <c r="D14079" s="90">
        <v>44760</v>
      </c>
      <c r="AC14079" s="89">
        <v>3615.3712019999998</v>
      </c>
      <c r="AI14079" s="89">
        <v>4621.2980250000001</v>
      </c>
    </row>
    <row r="14080" spans="1:35" s="89" customFormat="1" x14ac:dyDescent="0.45">
      <c r="A14080" s="89" t="s">
        <v>143</v>
      </c>
      <c r="B14080" s="89" t="s">
        <v>144</v>
      </c>
      <c r="C14080" s="89" t="s">
        <v>47</v>
      </c>
      <c r="D14080" s="90">
        <v>44761</v>
      </c>
      <c r="AC14080" s="89">
        <v>3615.3712019999998</v>
      </c>
      <c r="AI14080" s="89">
        <v>4621.2980250000001</v>
      </c>
    </row>
    <row r="14081" spans="1:35" s="89" customFormat="1" x14ac:dyDescent="0.45">
      <c r="A14081" s="89" t="s">
        <v>143</v>
      </c>
      <c r="B14081" s="89" t="s">
        <v>144</v>
      </c>
      <c r="C14081" s="89" t="s">
        <v>47</v>
      </c>
      <c r="D14081" s="90">
        <v>44762</v>
      </c>
      <c r="AC14081" s="89">
        <v>3615.3712019999998</v>
      </c>
      <c r="AI14081" s="89">
        <v>4621.2980250000001</v>
      </c>
    </row>
    <row r="14082" spans="1:35" s="89" customFormat="1" x14ac:dyDescent="0.45">
      <c r="A14082" s="89" t="s">
        <v>143</v>
      </c>
      <c r="B14082" s="89" t="s">
        <v>144</v>
      </c>
      <c r="C14082" s="89" t="s">
        <v>47</v>
      </c>
      <c r="D14082" s="90">
        <v>44763</v>
      </c>
      <c r="AC14082" s="89">
        <v>3615.3712019999998</v>
      </c>
      <c r="AI14082" s="89">
        <v>4621.2980250000001</v>
      </c>
    </row>
    <row r="14083" spans="1:35" s="89" customFormat="1" x14ac:dyDescent="0.45">
      <c r="A14083" s="89" t="s">
        <v>143</v>
      </c>
      <c r="B14083" s="89" t="s">
        <v>144</v>
      </c>
      <c r="C14083" s="89" t="s">
        <v>47</v>
      </c>
      <c r="D14083" s="90">
        <v>44764</v>
      </c>
      <c r="AC14083" s="89">
        <v>3615.3712019999998</v>
      </c>
      <c r="AI14083" s="89">
        <v>4621.2980250000001</v>
      </c>
    </row>
    <row r="14084" spans="1:35" s="89" customFormat="1" x14ac:dyDescent="0.45">
      <c r="A14084" s="89" t="s">
        <v>143</v>
      </c>
      <c r="B14084" s="89" t="s">
        <v>144</v>
      </c>
      <c r="C14084" s="89" t="s">
        <v>47</v>
      </c>
      <c r="D14084" s="90">
        <v>44765</v>
      </c>
      <c r="AC14084" s="89">
        <v>3615.3712019999998</v>
      </c>
      <c r="AI14084" s="89">
        <v>4621.2980250000001</v>
      </c>
    </row>
    <row r="14085" spans="1:35" s="89" customFormat="1" x14ac:dyDescent="0.45">
      <c r="A14085" s="89" t="s">
        <v>143</v>
      </c>
      <c r="B14085" s="89" t="s">
        <v>144</v>
      </c>
      <c r="C14085" s="89" t="s">
        <v>47</v>
      </c>
      <c r="D14085" s="90">
        <v>44766</v>
      </c>
      <c r="AC14085" s="89">
        <v>3615.3712019999998</v>
      </c>
      <c r="AI14085" s="89">
        <v>4621.2980250000001</v>
      </c>
    </row>
    <row r="14086" spans="1:35" s="89" customFormat="1" x14ac:dyDescent="0.45">
      <c r="A14086" s="89" t="s">
        <v>143</v>
      </c>
      <c r="B14086" s="89" t="s">
        <v>144</v>
      </c>
      <c r="C14086" s="89" t="s">
        <v>47</v>
      </c>
      <c r="D14086" s="90">
        <v>44767</v>
      </c>
      <c r="AC14086" s="89">
        <v>3615.3712019999998</v>
      </c>
      <c r="AI14086" s="89">
        <v>4621.2980250000001</v>
      </c>
    </row>
    <row r="14087" spans="1:35" s="89" customFormat="1" x14ac:dyDescent="0.45">
      <c r="A14087" s="89" t="s">
        <v>143</v>
      </c>
      <c r="B14087" s="89" t="s">
        <v>144</v>
      </c>
      <c r="C14087" s="89" t="s">
        <v>47</v>
      </c>
      <c r="D14087" s="90">
        <v>44768</v>
      </c>
      <c r="AC14087" s="89">
        <v>3615.3712019999998</v>
      </c>
      <c r="AI14087" s="89">
        <v>4621.2980250000001</v>
      </c>
    </row>
    <row r="14088" spans="1:35" s="89" customFormat="1" x14ac:dyDescent="0.45">
      <c r="A14088" s="89" t="s">
        <v>143</v>
      </c>
      <c r="B14088" s="89" t="s">
        <v>144</v>
      </c>
      <c r="C14088" s="89" t="s">
        <v>47</v>
      </c>
      <c r="D14088" s="90">
        <v>44769</v>
      </c>
      <c r="AC14088" s="89">
        <v>3615.3712019999998</v>
      </c>
      <c r="AI14088" s="89">
        <v>4621.2980250000001</v>
      </c>
    </row>
    <row r="14089" spans="1:35" s="89" customFormat="1" x14ac:dyDescent="0.45">
      <c r="A14089" s="89" t="s">
        <v>143</v>
      </c>
      <c r="B14089" s="89" t="s">
        <v>144</v>
      </c>
      <c r="C14089" s="89" t="s">
        <v>47</v>
      </c>
      <c r="D14089" s="90">
        <v>44770</v>
      </c>
      <c r="AC14089" s="89">
        <v>3615.3712019999998</v>
      </c>
      <c r="AI14089" s="89">
        <v>4621.2980250000001</v>
      </c>
    </row>
    <row r="14090" spans="1:35" s="89" customFormat="1" x14ac:dyDescent="0.45">
      <c r="A14090" s="89" t="s">
        <v>143</v>
      </c>
      <c r="B14090" s="89" t="s">
        <v>144</v>
      </c>
      <c r="C14090" s="89" t="s">
        <v>47</v>
      </c>
      <c r="D14090" s="90">
        <v>44771</v>
      </c>
      <c r="AC14090" s="89">
        <v>3615.3712019999998</v>
      </c>
      <c r="AI14090" s="89">
        <v>4621.2980250000001</v>
      </c>
    </row>
    <row r="14091" spans="1:35" s="89" customFormat="1" x14ac:dyDescent="0.45">
      <c r="A14091" s="89" t="s">
        <v>143</v>
      </c>
      <c r="B14091" s="89" t="s">
        <v>144</v>
      </c>
      <c r="C14091" s="89" t="s">
        <v>47</v>
      </c>
      <c r="D14091" s="90">
        <v>44772</v>
      </c>
      <c r="AC14091" s="89">
        <v>3615.3712019999998</v>
      </c>
      <c r="AI14091" s="89">
        <v>4621.2980250000001</v>
      </c>
    </row>
    <row r="14092" spans="1:35" s="89" customFormat="1" x14ac:dyDescent="0.45">
      <c r="A14092" s="89" t="s">
        <v>143</v>
      </c>
      <c r="B14092" s="89" t="s">
        <v>144</v>
      </c>
      <c r="C14092" s="89" t="s">
        <v>47</v>
      </c>
      <c r="D14092" s="90">
        <v>44773</v>
      </c>
      <c r="AC14092" s="89">
        <v>3615.3712019999998</v>
      </c>
      <c r="AI14092" s="89">
        <v>4621.2980250000001</v>
      </c>
    </row>
    <row r="14093" spans="1:35" s="89" customFormat="1" x14ac:dyDescent="0.45">
      <c r="A14093" s="89" t="s">
        <v>143</v>
      </c>
      <c r="B14093" s="89" t="s">
        <v>144</v>
      </c>
      <c r="C14093" s="89" t="s">
        <v>47</v>
      </c>
      <c r="D14093" s="90">
        <v>44774</v>
      </c>
      <c r="AC14093" s="89">
        <v>3615.3712019999998</v>
      </c>
      <c r="AI14093" s="89">
        <v>4621.2980250000001</v>
      </c>
    </row>
    <row r="14094" spans="1:35" s="89" customFormat="1" x14ac:dyDescent="0.45">
      <c r="A14094" s="89" t="s">
        <v>143</v>
      </c>
      <c r="B14094" s="89" t="s">
        <v>144</v>
      </c>
      <c r="C14094" s="89" t="s">
        <v>47</v>
      </c>
      <c r="D14094" s="90">
        <v>44775</v>
      </c>
      <c r="AC14094" s="89">
        <v>3615.3712019999998</v>
      </c>
      <c r="AI14094" s="89">
        <v>4621.2980250000001</v>
      </c>
    </row>
    <row r="14095" spans="1:35" s="89" customFormat="1" x14ac:dyDescent="0.45">
      <c r="A14095" s="89" t="s">
        <v>143</v>
      </c>
      <c r="B14095" s="89" t="s">
        <v>144</v>
      </c>
      <c r="C14095" s="89" t="s">
        <v>47</v>
      </c>
      <c r="D14095" s="90">
        <v>44776</v>
      </c>
      <c r="AC14095" s="89">
        <v>3615.3712019999998</v>
      </c>
      <c r="AI14095" s="89">
        <v>4621.2980250000001</v>
      </c>
    </row>
    <row r="14096" spans="1:35" s="89" customFormat="1" x14ac:dyDescent="0.45">
      <c r="A14096" s="89" t="s">
        <v>143</v>
      </c>
      <c r="B14096" s="89" t="s">
        <v>144</v>
      </c>
      <c r="C14096" s="89" t="s">
        <v>47</v>
      </c>
      <c r="D14096" s="90">
        <v>44777</v>
      </c>
      <c r="AC14096" s="89">
        <v>3615.3712019999998</v>
      </c>
      <c r="AI14096" s="89">
        <v>4621.2980250000001</v>
      </c>
    </row>
    <row r="14097" spans="1:35" s="89" customFormat="1" x14ac:dyDescent="0.45">
      <c r="A14097" s="89" t="s">
        <v>143</v>
      </c>
      <c r="B14097" s="89" t="s">
        <v>144</v>
      </c>
      <c r="C14097" s="89" t="s">
        <v>47</v>
      </c>
      <c r="D14097" s="90">
        <v>44778</v>
      </c>
      <c r="AC14097" s="89">
        <v>3615.3712019999998</v>
      </c>
      <c r="AI14097" s="89">
        <v>4621.2980250000001</v>
      </c>
    </row>
    <row r="14098" spans="1:35" s="89" customFormat="1" x14ac:dyDescent="0.45">
      <c r="A14098" s="89" t="s">
        <v>143</v>
      </c>
      <c r="B14098" s="89" t="s">
        <v>144</v>
      </c>
      <c r="C14098" s="89" t="s">
        <v>47</v>
      </c>
      <c r="D14098" s="90">
        <v>44779</v>
      </c>
      <c r="AC14098" s="89">
        <v>3615.3712019999998</v>
      </c>
      <c r="AI14098" s="89">
        <v>4621.2980250000001</v>
      </c>
    </row>
    <row r="14099" spans="1:35" s="89" customFormat="1" x14ac:dyDescent="0.45">
      <c r="A14099" s="89" t="s">
        <v>143</v>
      </c>
      <c r="B14099" s="89" t="s">
        <v>144</v>
      </c>
      <c r="C14099" s="89" t="s">
        <v>47</v>
      </c>
      <c r="D14099" s="90">
        <v>44780</v>
      </c>
      <c r="AC14099" s="89">
        <v>3615.3712019999998</v>
      </c>
      <c r="AI14099" s="89">
        <v>4621.2980250000001</v>
      </c>
    </row>
    <row r="14100" spans="1:35" s="89" customFormat="1" x14ac:dyDescent="0.45">
      <c r="A14100" s="89" t="s">
        <v>143</v>
      </c>
      <c r="B14100" s="89" t="s">
        <v>144</v>
      </c>
      <c r="C14100" s="89" t="s">
        <v>47</v>
      </c>
      <c r="D14100" s="90">
        <v>44781</v>
      </c>
      <c r="AC14100" s="89">
        <v>3615.3712019999998</v>
      </c>
      <c r="AI14100" s="89">
        <v>4621.2980250000001</v>
      </c>
    </row>
    <row r="14101" spans="1:35" s="89" customFormat="1" x14ac:dyDescent="0.45">
      <c r="A14101" s="89" t="s">
        <v>143</v>
      </c>
      <c r="B14101" s="89" t="s">
        <v>144</v>
      </c>
      <c r="C14101" s="89" t="s">
        <v>47</v>
      </c>
      <c r="D14101" s="90">
        <v>44782</v>
      </c>
      <c r="AC14101" s="89">
        <v>3615.3712019999998</v>
      </c>
      <c r="AI14101" s="89">
        <v>4621.2980250000001</v>
      </c>
    </row>
    <row r="14102" spans="1:35" s="89" customFormat="1" x14ac:dyDescent="0.45">
      <c r="A14102" s="89" t="s">
        <v>143</v>
      </c>
      <c r="B14102" s="89" t="s">
        <v>144</v>
      </c>
      <c r="C14102" s="89" t="s">
        <v>47</v>
      </c>
      <c r="D14102" s="90">
        <v>44783</v>
      </c>
      <c r="AC14102" s="89">
        <v>3615.3712019999998</v>
      </c>
      <c r="AI14102" s="89">
        <v>4621.2980250000001</v>
      </c>
    </row>
    <row r="14103" spans="1:35" s="89" customFormat="1" x14ac:dyDescent="0.45">
      <c r="A14103" s="89" t="s">
        <v>143</v>
      </c>
      <c r="B14103" s="89" t="s">
        <v>144</v>
      </c>
      <c r="C14103" s="89" t="s">
        <v>47</v>
      </c>
      <c r="D14103" s="90">
        <v>44784</v>
      </c>
      <c r="AC14103" s="89">
        <v>3615.3712019999998</v>
      </c>
      <c r="AI14103" s="89">
        <v>4621.2980250000001</v>
      </c>
    </row>
    <row r="14104" spans="1:35" s="89" customFormat="1" x14ac:dyDescent="0.45">
      <c r="A14104" s="89" t="s">
        <v>143</v>
      </c>
      <c r="B14104" s="89" t="s">
        <v>144</v>
      </c>
      <c r="C14104" s="89" t="s">
        <v>47</v>
      </c>
      <c r="D14104" s="90">
        <v>44785</v>
      </c>
      <c r="AC14104" s="89">
        <v>3615.3712019999998</v>
      </c>
      <c r="AI14104" s="89">
        <v>4621.2980250000001</v>
      </c>
    </row>
    <row r="14105" spans="1:35" s="89" customFormat="1" x14ac:dyDescent="0.45">
      <c r="A14105" s="89" t="s">
        <v>143</v>
      </c>
      <c r="B14105" s="89" t="s">
        <v>144</v>
      </c>
      <c r="C14105" s="89" t="s">
        <v>47</v>
      </c>
      <c r="D14105" s="90">
        <v>44786</v>
      </c>
      <c r="AC14105" s="89">
        <v>3615.3712019999998</v>
      </c>
      <c r="AI14105" s="89">
        <v>4621.2980250000001</v>
      </c>
    </row>
    <row r="14106" spans="1:35" s="89" customFormat="1" x14ac:dyDescent="0.45">
      <c r="A14106" s="89" t="s">
        <v>143</v>
      </c>
      <c r="B14106" s="89" t="s">
        <v>144</v>
      </c>
      <c r="C14106" s="89" t="s">
        <v>47</v>
      </c>
      <c r="D14106" s="90">
        <v>44787</v>
      </c>
      <c r="AC14106" s="89">
        <v>3615.3712019999998</v>
      </c>
      <c r="AI14106" s="89">
        <v>4621.2980250000001</v>
      </c>
    </row>
    <row r="14107" spans="1:35" s="89" customFormat="1" x14ac:dyDescent="0.45">
      <c r="A14107" s="89" t="s">
        <v>143</v>
      </c>
      <c r="B14107" s="89" t="s">
        <v>144</v>
      </c>
      <c r="C14107" s="89" t="s">
        <v>47</v>
      </c>
      <c r="D14107" s="90">
        <v>44788</v>
      </c>
      <c r="AC14107" s="89">
        <v>3615.3712019999998</v>
      </c>
      <c r="AI14107" s="89">
        <v>4621.2980250000001</v>
      </c>
    </row>
    <row r="14108" spans="1:35" s="89" customFormat="1" x14ac:dyDescent="0.45">
      <c r="A14108" s="89" t="s">
        <v>143</v>
      </c>
      <c r="B14108" s="89" t="s">
        <v>144</v>
      </c>
      <c r="C14108" s="89" t="s">
        <v>47</v>
      </c>
      <c r="D14108" s="90">
        <v>44789</v>
      </c>
      <c r="AC14108" s="89">
        <v>3615.3712019999998</v>
      </c>
      <c r="AI14108" s="89">
        <v>4621.2980250000001</v>
      </c>
    </row>
    <row r="14109" spans="1:35" s="89" customFormat="1" x14ac:dyDescent="0.45">
      <c r="A14109" s="89" t="s">
        <v>143</v>
      </c>
      <c r="B14109" s="89" t="s">
        <v>144</v>
      </c>
      <c r="C14109" s="89" t="s">
        <v>47</v>
      </c>
      <c r="D14109" s="90">
        <v>44790</v>
      </c>
      <c r="AC14109" s="89">
        <v>3615.3712019999998</v>
      </c>
      <c r="AI14109" s="89">
        <v>4621.2980250000001</v>
      </c>
    </row>
    <row r="14110" spans="1:35" s="89" customFormat="1" x14ac:dyDescent="0.45">
      <c r="A14110" s="89" t="s">
        <v>143</v>
      </c>
      <c r="B14110" s="89" t="s">
        <v>144</v>
      </c>
      <c r="C14110" s="89" t="s">
        <v>47</v>
      </c>
      <c r="D14110" s="90">
        <v>44791</v>
      </c>
      <c r="AC14110" s="89">
        <v>3615.3712019999998</v>
      </c>
      <c r="AI14110" s="89">
        <v>4621.2980250000001</v>
      </c>
    </row>
    <row r="14111" spans="1:35" s="89" customFormat="1" x14ac:dyDescent="0.45">
      <c r="A14111" s="89" t="s">
        <v>143</v>
      </c>
      <c r="B14111" s="89" t="s">
        <v>144</v>
      </c>
      <c r="C14111" s="89" t="s">
        <v>47</v>
      </c>
      <c r="D14111" s="90">
        <v>44792</v>
      </c>
      <c r="AC14111" s="89">
        <v>3615.3712019999998</v>
      </c>
      <c r="AI14111" s="89">
        <v>4621.2980250000001</v>
      </c>
    </row>
    <row r="14112" spans="1:35" s="89" customFormat="1" x14ac:dyDescent="0.45">
      <c r="A14112" s="89" t="s">
        <v>143</v>
      </c>
      <c r="B14112" s="89" t="s">
        <v>144</v>
      </c>
      <c r="C14112" s="89" t="s">
        <v>47</v>
      </c>
      <c r="D14112" s="90">
        <v>44793</v>
      </c>
      <c r="AC14112" s="89">
        <v>3615.3712019999998</v>
      </c>
      <c r="AI14112" s="89">
        <v>4621.2980250000001</v>
      </c>
    </row>
    <row r="14113" spans="1:35" s="89" customFormat="1" x14ac:dyDescent="0.45">
      <c r="A14113" s="89" t="s">
        <v>143</v>
      </c>
      <c r="B14113" s="89" t="s">
        <v>144</v>
      </c>
      <c r="C14113" s="89" t="s">
        <v>47</v>
      </c>
      <c r="D14113" s="90">
        <v>44794</v>
      </c>
      <c r="AC14113" s="89">
        <v>3615.3712019999998</v>
      </c>
      <c r="AI14113" s="89">
        <v>4621.2980250000001</v>
      </c>
    </row>
    <row r="14114" spans="1:35" s="89" customFormat="1" x14ac:dyDescent="0.45">
      <c r="A14114" s="89" t="s">
        <v>143</v>
      </c>
      <c r="B14114" s="89" t="s">
        <v>144</v>
      </c>
      <c r="C14114" s="89" t="s">
        <v>47</v>
      </c>
      <c r="D14114" s="90">
        <v>44795</v>
      </c>
      <c r="AC14114" s="89">
        <v>3615.3712019999998</v>
      </c>
      <c r="AI14114" s="89">
        <v>4621.2980250000001</v>
      </c>
    </row>
    <row r="14115" spans="1:35" s="89" customFormat="1" x14ac:dyDescent="0.45">
      <c r="A14115" s="89" t="s">
        <v>143</v>
      </c>
      <c r="B14115" s="89" t="s">
        <v>144</v>
      </c>
      <c r="C14115" s="89" t="s">
        <v>47</v>
      </c>
      <c r="D14115" s="90">
        <v>44796</v>
      </c>
      <c r="AC14115" s="89">
        <v>3615.3712019999998</v>
      </c>
      <c r="AI14115" s="89">
        <v>4621.2980250000001</v>
      </c>
    </row>
    <row r="14116" spans="1:35" s="89" customFormat="1" x14ac:dyDescent="0.45">
      <c r="A14116" s="89" t="s">
        <v>143</v>
      </c>
      <c r="B14116" s="89" t="s">
        <v>144</v>
      </c>
      <c r="C14116" s="89" t="s">
        <v>47</v>
      </c>
      <c r="D14116" s="90">
        <v>44797</v>
      </c>
      <c r="AC14116" s="89">
        <v>3615.3712019999998</v>
      </c>
      <c r="AI14116" s="89">
        <v>4621.2980250000001</v>
      </c>
    </row>
    <row r="14117" spans="1:35" s="89" customFormat="1" x14ac:dyDescent="0.45">
      <c r="A14117" s="89" t="s">
        <v>143</v>
      </c>
      <c r="B14117" s="89" t="s">
        <v>144</v>
      </c>
      <c r="C14117" s="89" t="s">
        <v>47</v>
      </c>
      <c r="D14117" s="90">
        <v>44798</v>
      </c>
      <c r="AC14117" s="89">
        <v>3615.3712019999998</v>
      </c>
      <c r="AI14117" s="89">
        <v>4621.2980250000001</v>
      </c>
    </row>
    <row r="14118" spans="1:35" s="89" customFormat="1" x14ac:dyDescent="0.45">
      <c r="A14118" s="89" t="s">
        <v>143</v>
      </c>
      <c r="B14118" s="89" t="s">
        <v>144</v>
      </c>
      <c r="C14118" s="89" t="s">
        <v>47</v>
      </c>
      <c r="D14118" s="90">
        <v>44799</v>
      </c>
      <c r="AC14118" s="89">
        <v>3615.3712019999998</v>
      </c>
      <c r="AI14118" s="89">
        <v>4621.2980250000001</v>
      </c>
    </row>
    <row r="14119" spans="1:35" s="89" customFormat="1" x14ac:dyDescent="0.45">
      <c r="A14119" s="89" t="s">
        <v>143</v>
      </c>
      <c r="B14119" s="89" t="s">
        <v>144</v>
      </c>
      <c r="C14119" s="89" t="s">
        <v>47</v>
      </c>
      <c r="D14119" s="90">
        <v>44800</v>
      </c>
      <c r="AC14119" s="89">
        <v>3615.3712019999998</v>
      </c>
      <c r="AI14119" s="89">
        <v>4621.2980250000001</v>
      </c>
    </row>
    <row r="14120" spans="1:35" s="89" customFormat="1" x14ac:dyDescent="0.45">
      <c r="A14120" s="89" t="s">
        <v>143</v>
      </c>
      <c r="B14120" s="89" t="s">
        <v>144</v>
      </c>
      <c r="C14120" s="89" t="s">
        <v>47</v>
      </c>
      <c r="D14120" s="90">
        <v>44801</v>
      </c>
      <c r="AC14120" s="89">
        <v>3615.3712019999998</v>
      </c>
      <c r="AI14120" s="89">
        <v>4621.2980250000001</v>
      </c>
    </row>
    <row r="14121" spans="1:35" s="89" customFormat="1" x14ac:dyDescent="0.45">
      <c r="A14121" s="89" t="s">
        <v>143</v>
      </c>
      <c r="B14121" s="89" t="s">
        <v>144</v>
      </c>
      <c r="C14121" s="89" t="s">
        <v>47</v>
      </c>
      <c r="D14121" s="90">
        <v>44802</v>
      </c>
      <c r="AC14121" s="89">
        <v>3615.3712019999998</v>
      </c>
      <c r="AI14121" s="89">
        <v>4621.2980250000001</v>
      </c>
    </row>
    <row r="14122" spans="1:35" s="89" customFormat="1" x14ac:dyDescent="0.45">
      <c r="A14122" s="89" t="s">
        <v>143</v>
      </c>
      <c r="B14122" s="89" t="s">
        <v>144</v>
      </c>
      <c r="C14122" s="89" t="s">
        <v>47</v>
      </c>
      <c r="D14122" s="90">
        <v>44803</v>
      </c>
      <c r="AC14122" s="89">
        <v>3615.3712019999998</v>
      </c>
      <c r="AI14122" s="89">
        <v>4621.2980250000001</v>
      </c>
    </row>
    <row r="14123" spans="1:35" s="89" customFormat="1" x14ac:dyDescent="0.45">
      <c r="A14123" s="89" t="s">
        <v>143</v>
      </c>
      <c r="B14123" s="89" t="s">
        <v>144</v>
      </c>
      <c r="C14123" s="89" t="s">
        <v>47</v>
      </c>
      <c r="D14123" s="90">
        <v>44804</v>
      </c>
      <c r="AC14123" s="89">
        <v>3615.3712019999998</v>
      </c>
      <c r="AI14123" s="89">
        <v>4621.2980250000001</v>
      </c>
    </row>
    <row r="14124" spans="1:35" s="89" customFormat="1" x14ac:dyDescent="0.45">
      <c r="A14124" s="89" t="s">
        <v>143</v>
      </c>
      <c r="B14124" s="89" t="s">
        <v>144</v>
      </c>
      <c r="C14124" s="89" t="s">
        <v>47</v>
      </c>
      <c r="D14124" s="90">
        <v>44805</v>
      </c>
      <c r="AC14124" s="89">
        <v>3615.3712019999998</v>
      </c>
      <c r="AI14124" s="89">
        <v>4621.2980250000001</v>
      </c>
    </row>
    <row r="14125" spans="1:35" s="89" customFormat="1" x14ac:dyDescent="0.45">
      <c r="A14125" s="89" t="s">
        <v>143</v>
      </c>
      <c r="B14125" s="89" t="s">
        <v>144</v>
      </c>
      <c r="C14125" s="89" t="s">
        <v>47</v>
      </c>
      <c r="D14125" s="90">
        <v>44806</v>
      </c>
      <c r="AC14125" s="89">
        <v>3615.3712019999998</v>
      </c>
      <c r="AI14125" s="89">
        <v>4621.2980250000001</v>
      </c>
    </row>
    <row r="14126" spans="1:35" s="89" customFormat="1" x14ac:dyDescent="0.45">
      <c r="A14126" s="89" t="s">
        <v>143</v>
      </c>
      <c r="B14126" s="89" t="s">
        <v>144</v>
      </c>
      <c r="C14126" s="89" t="s">
        <v>47</v>
      </c>
      <c r="D14126" s="90">
        <v>44807</v>
      </c>
      <c r="AC14126" s="89">
        <v>3615.3712019999998</v>
      </c>
      <c r="AI14126" s="89">
        <v>4621.2980250000001</v>
      </c>
    </row>
    <row r="14127" spans="1:35" s="89" customFormat="1" x14ac:dyDescent="0.45">
      <c r="A14127" s="89" t="s">
        <v>143</v>
      </c>
      <c r="B14127" s="89" t="s">
        <v>144</v>
      </c>
      <c r="C14127" s="89" t="s">
        <v>47</v>
      </c>
      <c r="D14127" s="90">
        <v>44808</v>
      </c>
      <c r="AC14127" s="89">
        <v>3615.3712019999998</v>
      </c>
      <c r="AI14127" s="89">
        <v>4621.2980250000001</v>
      </c>
    </row>
    <row r="14128" spans="1:35" s="89" customFormat="1" x14ac:dyDescent="0.45">
      <c r="A14128" s="89" t="s">
        <v>143</v>
      </c>
      <c r="B14128" s="89" t="s">
        <v>144</v>
      </c>
      <c r="C14128" s="89" t="s">
        <v>47</v>
      </c>
      <c r="D14128" s="90">
        <v>44809</v>
      </c>
      <c r="AC14128" s="89">
        <v>3615.3712019999998</v>
      </c>
      <c r="AI14128" s="89">
        <v>4621.2980250000001</v>
      </c>
    </row>
    <row r="14129" spans="1:35" s="89" customFormat="1" x14ac:dyDescent="0.45">
      <c r="A14129" s="89" t="s">
        <v>143</v>
      </c>
      <c r="B14129" s="89" t="s">
        <v>144</v>
      </c>
      <c r="C14129" s="89" t="s">
        <v>47</v>
      </c>
      <c r="D14129" s="90">
        <v>44810</v>
      </c>
      <c r="AC14129" s="89">
        <v>3615.3712019999998</v>
      </c>
      <c r="AI14129" s="89">
        <v>4621.2980250000001</v>
      </c>
    </row>
    <row r="14130" spans="1:35" s="89" customFormat="1" x14ac:dyDescent="0.45">
      <c r="A14130" s="89" t="s">
        <v>143</v>
      </c>
      <c r="B14130" s="89" t="s">
        <v>144</v>
      </c>
      <c r="C14130" s="89" t="s">
        <v>47</v>
      </c>
      <c r="D14130" s="90">
        <v>44811</v>
      </c>
      <c r="AC14130" s="89">
        <v>3615.3712019999998</v>
      </c>
      <c r="AI14130" s="89">
        <v>4621.2980250000001</v>
      </c>
    </row>
    <row r="14131" spans="1:35" s="89" customFormat="1" x14ac:dyDescent="0.45">
      <c r="A14131" s="89" t="s">
        <v>143</v>
      </c>
      <c r="B14131" s="89" t="s">
        <v>144</v>
      </c>
      <c r="C14131" s="89" t="s">
        <v>47</v>
      </c>
      <c r="D14131" s="90">
        <v>44812</v>
      </c>
      <c r="AC14131" s="89">
        <v>3615.3712019999998</v>
      </c>
      <c r="AI14131" s="89">
        <v>4621.2980250000001</v>
      </c>
    </row>
    <row r="14132" spans="1:35" s="89" customFormat="1" x14ac:dyDescent="0.45">
      <c r="A14132" s="89" t="s">
        <v>143</v>
      </c>
      <c r="B14132" s="89" t="s">
        <v>144</v>
      </c>
      <c r="C14132" s="89" t="s">
        <v>47</v>
      </c>
      <c r="D14132" s="90">
        <v>44813</v>
      </c>
      <c r="AC14132" s="89">
        <v>3615.3712019999998</v>
      </c>
      <c r="AI14132" s="89">
        <v>4621.2980250000001</v>
      </c>
    </row>
    <row r="14133" spans="1:35" s="89" customFormat="1" x14ac:dyDescent="0.45">
      <c r="A14133" s="89" t="s">
        <v>143</v>
      </c>
      <c r="B14133" s="89" t="s">
        <v>144</v>
      </c>
      <c r="C14133" s="89" t="s">
        <v>47</v>
      </c>
      <c r="D14133" s="90">
        <v>44814</v>
      </c>
      <c r="AC14133" s="89">
        <v>3615.3712019999998</v>
      </c>
      <c r="AI14133" s="89">
        <v>4621.2980250000001</v>
      </c>
    </row>
    <row r="14134" spans="1:35" s="89" customFormat="1" x14ac:dyDescent="0.45">
      <c r="A14134" s="89" t="s">
        <v>143</v>
      </c>
      <c r="B14134" s="89" t="s">
        <v>144</v>
      </c>
      <c r="C14134" s="89" t="s">
        <v>47</v>
      </c>
      <c r="D14134" s="90">
        <v>44815</v>
      </c>
      <c r="AC14134" s="89">
        <v>3615.3712019999998</v>
      </c>
      <c r="AI14134" s="89">
        <v>4621.2980250000001</v>
      </c>
    </row>
    <row r="14135" spans="1:35" s="89" customFormat="1" x14ac:dyDescent="0.45">
      <c r="A14135" s="89" t="s">
        <v>143</v>
      </c>
      <c r="B14135" s="89" t="s">
        <v>144</v>
      </c>
      <c r="C14135" s="89" t="s">
        <v>47</v>
      </c>
      <c r="D14135" s="90">
        <v>44816</v>
      </c>
      <c r="AC14135" s="89">
        <v>3615.3712019999998</v>
      </c>
      <c r="AI14135" s="89">
        <v>4621.2980250000001</v>
      </c>
    </row>
    <row r="14136" spans="1:35" s="89" customFormat="1" x14ac:dyDescent="0.45">
      <c r="A14136" s="89" t="s">
        <v>143</v>
      </c>
      <c r="B14136" s="89" t="s">
        <v>144</v>
      </c>
      <c r="C14136" s="89" t="s">
        <v>47</v>
      </c>
      <c r="D14136" s="90">
        <v>44817</v>
      </c>
      <c r="AC14136" s="89">
        <v>3615.3712019999998</v>
      </c>
      <c r="AI14136" s="89">
        <v>4621.2980250000001</v>
      </c>
    </row>
    <row r="14137" spans="1:35" s="89" customFormat="1" x14ac:dyDescent="0.45">
      <c r="A14137" s="89" t="s">
        <v>143</v>
      </c>
      <c r="B14137" s="89" t="s">
        <v>144</v>
      </c>
      <c r="C14137" s="89" t="s">
        <v>47</v>
      </c>
      <c r="D14137" s="90">
        <v>44818</v>
      </c>
      <c r="AC14137" s="89">
        <v>3615.3712019999998</v>
      </c>
      <c r="AI14137" s="89">
        <v>4621.2980250000001</v>
      </c>
    </row>
    <row r="14138" spans="1:35" s="89" customFormat="1" x14ac:dyDescent="0.45">
      <c r="A14138" s="89" t="s">
        <v>143</v>
      </c>
      <c r="B14138" s="89" t="s">
        <v>144</v>
      </c>
      <c r="C14138" s="89" t="s">
        <v>47</v>
      </c>
      <c r="D14138" s="90">
        <v>44819</v>
      </c>
      <c r="AC14138" s="89">
        <v>3615.3712019999998</v>
      </c>
      <c r="AI14138" s="89">
        <v>4621.2980250000001</v>
      </c>
    </row>
    <row r="14139" spans="1:35" s="89" customFormat="1" x14ac:dyDescent="0.45">
      <c r="A14139" s="89" t="s">
        <v>143</v>
      </c>
      <c r="B14139" s="89" t="s">
        <v>144</v>
      </c>
      <c r="C14139" s="89" t="s">
        <v>47</v>
      </c>
      <c r="D14139" s="90">
        <v>44820</v>
      </c>
      <c r="AC14139" s="89">
        <v>3615.3712019999998</v>
      </c>
      <c r="AI14139" s="89">
        <v>4621.2980250000001</v>
      </c>
    </row>
    <row r="14140" spans="1:35" s="89" customFormat="1" x14ac:dyDescent="0.45">
      <c r="A14140" s="89" t="s">
        <v>143</v>
      </c>
      <c r="B14140" s="89" t="s">
        <v>144</v>
      </c>
      <c r="C14140" s="89" t="s">
        <v>47</v>
      </c>
      <c r="D14140" s="90">
        <v>44821</v>
      </c>
      <c r="AC14140" s="89">
        <v>3615.3712019999998</v>
      </c>
      <c r="AI14140" s="89">
        <v>4621.2980250000001</v>
      </c>
    </row>
    <row r="14141" spans="1:35" s="89" customFormat="1" x14ac:dyDescent="0.45">
      <c r="A14141" s="89" t="s">
        <v>143</v>
      </c>
      <c r="B14141" s="89" t="s">
        <v>144</v>
      </c>
      <c r="C14141" s="89" t="s">
        <v>47</v>
      </c>
      <c r="D14141" s="90">
        <v>44822</v>
      </c>
      <c r="AC14141" s="89">
        <v>3615.3712019999998</v>
      </c>
      <c r="AI14141" s="89">
        <v>4621.2980250000001</v>
      </c>
    </row>
    <row r="14142" spans="1:35" s="89" customFormat="1" x14ac:dyDescent="0.45">
      <c r="A14142" s="89" t="s">
        <v>143</v>
      </c>
      <c r="B14142" s="89" t="s">
        <v>144</v>
      </c>
      <c r="C14142" s="89" t="s">
        <v>47</v>
      </c>
      <c r="D14142" s="90">
        <v>44823</v>
      </c>
      <c r="AC14142" s="89">
        <v>3615.3712019999998</v>
      </c>
      <c r="AI14142" s="89">
        <v>4621.2980250000001</v>
      </c>
    </row>
    <row r="14143" spans="1:35" s="89" customFormat="1" x14ac:dyDescent="0.45">
      <c r="A14143" s="89" t="s">
        <v>143</v>
      </c>
      <c r="B14143" s="89" t="s">
        <v>144</v>
      </c>
      <c r="C14143" s="89" t="s">
        <v>47</v>
      </c>
      <c r="D14143" s="90">
        <v>44824</v>
      </c>
      <c r="AC14143" s="89">
        <v>3615.3712019999998</v>
      </c>
      <c r="AI14143" s="89">
        <v>4621.2980250000001</v>
      </c>
    </row>
    <row r="14144" spans="1:35" s="89" customFormat="1" x14ac:dyDescent="0.45">
      <c r="A14144" s="89" t="s">
        <v>143</v>
      </c>
      <c r="B14144" s="89" t="s">
        <v>144</v>
      </c>
      <c r="C14144" s="89" t="s">
        <v>47</v>
      </c>
      <c r="D14144" s="90">
        <v>44825</v>
      </c>
      <c r="AC14144" s="89">
        <v>3615.3712019999998</v>
      </c>
      <c r="AI14144" s="89">
        <v>4621.2980250000001</v>
      </c>
    </row>
    <row r="14145" spans="1:35" s="89" customFormat="1" x14ac:dyDescent="0.45">
      <c r="A14145" s="89" t="s">
        <v>143</v>
      </c>
      <c r="B14145" s="89" t="s">
        <v>144</v>
      </c>
      <c r="C14145" s="89" t="s">
        <v>47</v>
      </c>
      <c r="D14145" s="90">
        <v>44826</v>
      </c>
      <c r="AC14145" s="89">
        <v>3615.3712019999998</v>
      </c>
      <c r="AI14145" s="89">
        <v>4621.2980250000001</v>
      </c>
    </row>
    <row r="14146" spans="1:35" s="89" customFormat="1" x14ac:dyDescent="0.45">
      <c r="A14146" s="89" t="s">
        <v>143</v>
      </c>
      <c r="B14146" s="89" t="s">
        <v>144</v>
      </c>
      <c r="C14146" s="89" t="s">
        <v>47</v>
      </c>
      <c r="D14146" s="90">
        <v>44827</v>
      </c>
      <c r="AC14146" s="89">
        <v>3615.3712019999998</v>
      </c>
      <c r="AI14146" s="89">
        <v>4621.2980250000001</v>
      </c>
    </row>
    <row r="14147" spans="1:35" s="89" customFormat="1" x14ac:dyDescent="0.45">
      <c r="A14147" s="89" t="s">
        <v>143</v>
      </c>
      <c r="B14147" s="89" t="s">
        <v>144</v>
      </c>
      <c r="C14147" s="89" t="s">
        <v>47</v>
      </c>
      <c r="D14147" s="90">
        <v>44828</v>
      </c>
      <c r="AC14147" s="89">
        <v>3615.3712019999998</v>
      </c>
      <c r="AI14147" s="89">
        <v>4621.2980250000001</v>
      </c>
    </row>
    <row r="14148" spans="1:35" s="89" customFormat="1" x14ac:dyDescent="0.45">
      <c r="A14148" s="89" t="s">
        <v>143</v>
      </c>
      <c r="B14148" s="89" t="s">
        <v>144</v>
      </c>
      <c r="C14148" s="89" t="s">
        <v>47</v>
      </c>
      <c r="D14148" s="90">
        <v>44829</v>
      </c>
      <c r="AC14148" s="89">
        <v>3615.3712019999998</v>
      </c>
      <c r="AI14148" s="89">
        <v>4621.2980250000001</v>
      </c>
    </row>
    <row r="14149" spans="1:35" s="89" customFormat="1" x14ac:dyDescent="0.45">
      <c r="A14149" s="89" t="s">
        <v>143</v>
      </c>
      <c r="B14149" s="89" t="s">
        <v>144</v>
      </c>
      <c r="C14149" s="89" t="s">
        <v>47</v>
      </c>
      <c r="D14149" s="90">
        <v>44830</v>
      </c>
      <c r="AC14149" s="89">
        <v>3615.3712019999998</v>
      </c>
      <c r="AI14149" s="89">
        <v>4621.2980250000001</v>
      </c>
    </row>
    <row r="14150" spans="1:35" s="89" customFormat="1" x14ac:dyDescent="0.45">
      <c r="A14150" s="89" t="s">
        <v>143</v>
      </c>
      <c r="B14150" s="89" t="s">
        <v>144</v>
      </c>
      <c r="C14150" s="89" t="s">
        <v>47</v>
      </c>
      <c r="D14150" s="90">
        <v>44831</v>
      </c>
      <c r="AC14150" s="89">
        <v>3615.3712019999998</v>
      </c>
      <c r="AI14150" s="89">
        <v>4621.2980250000001</v>
      </c>
    </row>
    <row r="14151" spans="1:35" s="89" customFormat="1" x14ac:dyDescent="0.45">
      <c r="A14151" s="89" t="s">
        <v>143</v>
      </c>
      <c r="B14151" s="89" t="s">
        <v>144</v>
      </c>
      <c r="C14151" s="89" t="s">
        <v>47</v>
      </c>
      <c r="D14151" s="90">
        <v>44832</v>
      </c>
      <c r="AC14151" s="89">
        <v>3615.3712019999998</v>
      </c>
      <c r="AI14151" s="89">
        <v>4621.2980250000001</v>
      </c>
    </row>
    <row r="14152" spans="1:35" s="89" customFormat="1" x14ac:dyDescent="0.45">
      <c r="A14152" s="89" t="s">
        <v>143</v>
      </c>
      <c r="B14152" s="89" t="s">
        <v>144</v>
      </c>
      <c r="C14152" s="89" t="s">
        <v>47</v>
      </c>
      <c r="D14152" s="90">
        <v>44833</v>
      </c>
      <c r="AC14152" s="89">
        <v>3615.3712019999998</v>
      </c>
      <c r="AI14152" s="89">
        <v>4621.2980250000001</v>
      </c>
    </row>
    <row r="14153" spans="1:35" s="89" customFormat="1" x14ac:dyDescent="0.45">
      <c r="A14153" s="89" t="s">
        <v>143</v>
      </c>
      <c r="B14153" s="89" t="s">
        <v>144</v>
      </c>
      <c r="C14153" s="89" t="s">
        <v>47</v>
      </c>
      <c r="D14153" s="90">
        <v>44834</v>
      </c>
      <c r="AC14153" s="89">
        <v>3615.3712019999998</v>
      </c>
      <c r="AI14153" s="89">
        <v>4621.2980250000001</v>
      </c>
    </row>
    <row r="14154" spans="1:35" s="89" customFormat="1" x14ac:dyDescent="0.45">
      <c r="A14154" s="89" t="s">
        <v>143</v>
      </c>
      <c r="B14154" s="89" t="s">
        <v>144</v>
      </c>
      <c r="C14154" s="89" t="s">
        <v>47</v>
      </c>
      <c r="D14154" s="90">
        <v>44835</v>
      </c>
      <c r="AC14154" s="89">
        <v>3615.3712019999998</v>
      </c>
      <c r="AI14154" s="89">
        <v>4621.2980250000001</v>
      </c>
    </row>
    <row r="14155" spans="1:35" s="89" customFormat="1" x14ac:dyDescent="0.45">
      <c r="A14155" s="89" t="s">
        <v>143</v>
      </c>
      <c r="B14155" s="89" t="s">
        <v>144</v>
      </c>
      <c r="C14155" s="89" t="s">
        <v>47</v>
      </c>
      <c r="D14155" s="90">
        <v>44836</v>
      </c>
      <c r="AC14155" s="89">
        <v>3615.3712019999998</v>
      </c>
      <c r="AI14155" s="89">
        <v>4621.2980250000001</v>
      </c>
    </row>
    <row r="14156" spans="1:35" s="89" customFormat="1" x14ac:dyDescent="0.45">
      <c r="A14156" s="89" t="s">
        <v>143</v>
      </c>
      <c r="B14156" s="89" t="s">
        <v>144</v>
      </c>
      <c r="C14156" s="89" t="s">
        <v>47</v>
      </c>
      <c r="D14156" s="90">
        <v>44837</v>
      </c>
      <c r="AC14156" s="89">
        <v>3615.3712019999998</v>
      </c>
      <c r="AI14156" s="89">
        <v>4621.2980250000001</v>
      </c>
    </row>
    <row r="14157" spans="1:35" s="89" customFormat="1" x14ac:dyDescent="0.45">
      <c r="A14157" s="89" t="s">
        <v>143</v>
      </c>
      <c r="B14157" s="89" t="s">
        <v>144</v>
      </c>
      <c r="C14157" s="89" t="s">
        <v>47</v>
      </c>
      <c r="D14157" s="90">
        <v>44838</v>
      </c>
      <c r="AC14157" s="89">
        <v>3615.3712019999998</v>
      </c>
      <c r="AI14157" s="89">
        <v>4621.2980250000001</v>
      </c>
    </row>
    <row r="14158" spans="1:35" s="89" customFormat="1" x14ac:dyDescent="0.45">
      <c r="A14158" s="89" t="s">
        <v>143</v>
      </c>
      <c r="B14158" s="89" t="s">
        <v>144</v>
      </c>
      <c r="C14158" s="89" t="s">
        <v>47</v>
      </c>
      <c r="D14158" s="90">
        <v>44839</v>
      </c>
      <c r="AC14158" s="89">
        <v>3615.3712019999998</v>
      </c>
      <c r="AI14158" s="89">
        <v>4621.2980250000001</v>
      </c>
    </row>
    <row r="14159" spans="1:35" s="89" customFormat="1" x14ac:dyDescent="0.45">
      <c r="A14159" s="89" t="s">
        <v>143</v>
      </c>
      <c r="B14159" s="89" t="s">
        <v>144</v>
      </c>
      <c r="C14159" s="89" t="s">
        <v>47</v>
      </c>
      <c r="D14159" s="90">
        <v>44840</v>
      </c>
      <c r="AC14159" s="89">
        <v>3615.3712019999998</v>
      </c>
      <c r="AI14159" s="89">
        <v>4621.2980250000001</v>
      </c>
    </row>
    <row r="14160" spans="1:35" s="89" customFormat="1" x14ac:dyDescent="0.45">
      <c r="A14160" s="89" t="s">
        <v>143</v>
      </c>
      <c r="B14160" s="89" t="s">
        <v>144</v>
      </c>
      <c r="C14160" s="89" t="s">
        <v>47</v>
      </c>
      <c r="D14160" s="90">
        <v>44841</v>
      </c>
      <c r="AC14160" s="89">
        <v>3615.3712019999998</v>
      </c>
      <c r="AI14160" s="89">
        <v>4621.2980250000001</v>
      </c>
    </row>
    <row r="14161" spans="1:35" s="89" customFormat="1" x14ac:dyDescent="0.45">
      <c r="A14161" s="89" t="s">
        <v>143</v>
      </c>
      <c r="B14161" s="89" t="s">
        <v>144</v>
      </c>
      <c r="C14161" s="89" t="s">
        <v>47</v>
      </c>
      <c r="D14161" s="90">
        <v>44842</v>
      </c>
      <c r="AC14161" s="89">
        <v>3615.3712019999998</v>
      </c>
      <c r="AI14161" s="89">
        <v>4621.2980250000001</v>
      </c>
    </row>
    <row r="14162" spans="1:35" s="89" customFormat="1" x14ac:dyDescent="0.45">
      <c r="A14162" s="89" t="s">
        <v>143</v>
      </c>
      <c r="B14162" s="89" t="s">
        <v>144</v>
      </c>
      <c r="C14162" s="89" t="s">
        <v>47</v>
      </c>
      <c r="D14162" s="90">
        <v>44843</v>
      </c>
      <c r="AC14162" s="89">
        <v>3615.3712019999998</v>
      </c>
      <c r="AI14162" s="89">
        <v>4621.2980250000001</v>
      </c>
    </row>
    <row r="14163" spans="1:35" s="89" customFormat="1" x14ac:dyDescent="0.45">
      <c r="A14163" s="89" t="s">
        <v>143</v>
      </c>
      <c r="B14163" s="89" t="s">
        <v>144</v>
      </c>
      <c r="C14163" s="89" t="s">
        <v>47</v>
      </c>
      <c r="D14163" s="90">
        <v>44844</v>
      </c>
      <c r="AC14163" s="89">
        <v>3615.3712019999998</v>
      </c>
      <c r="AI14163" s="89">
        <v>4621.2980250000001</v>
      </c>
    </row>
    <row r="14164" spans="1:35" s="89" customFormat="1" x14ac:dyDescent="0.45">
      <c r="A14164" s="89" t="s">
        <v>143</v>
      </c>
      <c r="B14164" s="89" t="s">
        <v>144</v>
      </c>
      <c r="C14164" s="89" t="s">
        <v>47</v>
      </c>
      <c r="D14164" s="90">
        <v>44845</v>
      </c>
      <c r="AC14164" s="89">
        <v>3615.3712019999998</v>
      </c>
      <c r="AI14164" s="89">
        <v>4621.2980250000001</v>
      </c>
    </row>
    <row r="14165" spans="1:35" s="89" customFormat="1" x14ac:dyDescent="0.45">
      <c r="A14165" s="89" t="s">
        <v>143</v>
      </c>
      <c r="B14165" s="89" t="s">
        <v>144</v>
      </c>
      <c r="C14165" s="89" t="s">
        <v>47</v>
      </c>
      <c r="D14165" s="90">
        <v>44846</v>
      </c>
      <c r="AC14165" s="89">
        <v>3615.3712019999998</v>
      </c>
      <c r="AI14165" s="89">
        <v>4621.2980250000001</v>
      </c>
    </row>
    <row r="14166" spans="1:35" s="89" customFormat="1" x14ac:dyDescent="0.45">
      <c r="A14166" s="89" t="s">
        <v>143</v>
      </c>
      <c r="B14166" s="89" t="s">
        <v>144</v>
      </c>
      <c r="C14166" s="89" t="s">
        <v>47</v>
      </c>
      <c r="D14166" s="90">
        <v>44847</v>
      </c>
      <c r="AC14166" s="89">
        <v>3615.3712019999998</v>
      </c>
      <c r="AI14166" s="89">
        <v>4621.2980250000001</v>
      </c>
    </row>
    <row r="14167" spans="1:35" s="89" customFormat="1" x14ac:dyDescent="0.45">
      <c r="A14167" s="89" t="s">
        <v>143</v>
      </c>
      <c r="B14167" s="89" t="s">
        <v>144</v>
      </c>
      <c r="C14167" s="89" t="s">
        <v>47</v>
      </c>
      <c r="D14167" s="90">
        <v>44848</v>
      </c>
      <c r="AC14167" s="89">
        <v>3615.3712019999998</v>
      </c>
      <c r="AI14167" s="89">
        <v>4621.2980250000001</v>
      </c>
    </row>
    <row r="14168" spans="1:35" s="89" customFormat="1" x14ac:dyDescent="0.45">
      <c r="A14168" s="89" t="s">
        <v>143</v>
      </c>
      <c r="B14168" s="89" t="s">
        <v>144</v>
      </c>
      <c r="C14168" s="89" t="s">
        <v>47</v>
      </c>
      <c r="D14168" s="90">
        <v>44849</v>
      </c>
      <c r="AC14168" s="89">
        <v>3615.3712019999998</v>
      </c>
      <c r="AI14168" s="89">
        <v>4621.2980250000001</v>
      </c>
    </row>
    <row r="14169" spans="1:35" s="89" customFormat="1" x14ac:dyDescent="0.45">
      <c r="A14169" s="89" t="s">
        <v>143</v>
      </c>
      <c r="B14169" s="89" t="s">
        <v>144</v>
      </c>
      <c r="C14169" s="89" t="s">
        <v>47</v>
      </c>
      <c r="D14169" s="90">
        <v>44850</v>
      </c>
      <c r="AC14169" s="89">
        <v>3615.3712019999998</v>
      </c>
      <c r="AI14169" s="89">
        <v>4621.2980250000001</v>
      </c>
    </row>
    <row r="14170" spans="1:35" s="89" customFormat="1" x14ac:dyDescent="0.45">
      <c r="A14170" s="89" t="s">
        <v>143</v>
      </c>
      <c r="B14170" s="89" t="s">
        <v>144</v>
      </c>
      <c r="C14170" s="89" t="s">
        <v>47</v>
      </c>
      <c r="D14170" s="90">
        <v>44851</v>
      </c>
      <c r="AC14170" s="89">
        <v>3615.3712019999998</v>
      </c>
      <c r="AI14170" s="89">
        <v>4621.2980250000001</v>
      </c>
    </row>
    <row r="14171" spans="1:35" s="89" customFormat="1" x14ac:dyDescent="0.45">
      <c r="A14171" s="89" t="s">
        <v>143</v>
      </c>
      <c r="B14171" s="89" t="s">
        <v>144</v>
      </c>
      <c r="C14171" s="89" t="s">
        <v>47</v>
      </c>
      <c r="D14171" s="90">
        <v>44852</v>
      </c>
      <c r="AC14171" s="89">
        <v>3615.3712019999998</v>
      </c>
      <c r="AI14171" s="89">
        <v>4621.2980250000001</v>
      </c>
    </row>
    <row r="14172" spans="1:35" s="89" customFormat="1" x14ac:dyDescent="0.45">
      <c r="A14172" s="89" t="s">
        <v>143</v>
      </c>
      <c r="B14172" s="89" t="s">
        <v>144</v>
      </c>
      <c r="C14172" s="89" t="s">
        <v>47</v>
      </c>
      <c r="D14172" s="90">
        <v>44853</v>
      </c>
      <c r="AC14172" s="89">
        <v>3615.3712019999998</v>
      </c>
      <c r="AI14172" s="89">
        <v>4621.2980250000001</v>
      </c>
    </row>
    <row r="14173" spans="1:35" s="89" customFormat="1" x14ac:dyDescent="0.45">
      <c r="A14173" s="89" t="s">
        <v>143</v>
      </c>
      <c r="B14173" s="89" t="s">
        <v>144</v>
      </c>
      <c r="C14173" s="89" t="s">
        <v>47</v>
      </c>
      <c r="D14173" s="90">
        <v>44854</v>
      </c>
      <c r="AC14173" s="89">
        <v>3615.3712019999998</v>
      </c>
      <c r="AI14173" s="89">
        <v>4621.2980250000001</v>
      </c>
    </row>
    <row r="14174" spans="1:35" s="89" customFormat="1" x14ac:dyDescent="0.45">
      <c r="A14174" s="89" t="s">
        <v>143</v>
      </c>
      <c r="B14174" s="89" t="s">
        <v>144</v>
      </c>
      <c r="C14174" s="89" t="s">
        <v>47</v>
      </c>
      <c r="D14174" s="90">
        <v>44855</v>
      </c>
      <c r="AC14174" s="89">
        <v>3615.3712019999998</v>
      </c>
      <c r="AI14174" s="89">
        <v>4621.2980250000001</v>
      </c>
    </row>
    <row r="14175" spans="1:35" s="89" customFormat="1" x14ac:dyDescent="0.45">
      <c r="A14175" s="89" t="s">
        <v>143</v>
      </c>
      <c r="B14175" s="89" t="s">
        <v>144</v>
      </c>
      <c r="C14175" s="89" t="s">
        <v>47</v>
      </c>
      <c r="D14175" s="90">
        <v>44856</v>
      </c>
      <c r="AC14175" s="89">
        <v>3615.3712019999998</v>
      </c>
      <c r="AI14175" s="89">
        <v>4621.2980250000001</v>
      </c>
    </row>
    <row r="14176" spans="1:35" s="89" customFormat="1" x14ac:dyDescent="0.45">
      <c r="A14176" s="89" t="s">
        <v>143</v>
      </c>
      <c r="B14176" s="89" t="s">
        <v>144</v>
      </c>
      <c r="C14176" s="89" t="s">
        <v>47</v>
      </c>
      <c r="D14176" s="90">
        <v>44857</v>
      </c>
      <c r="AC14176" s="89">
        <v>3615.3712019999998</v>
      </c>
      <c r="AI14176" s="89">
        <v>4621.2980250000001</v>
      </c>
    </row>
    <row r="14177" spans="1:35" s="89" customFormat="1" x14ac:dyDescent="0.45">
      <c r="A14177" s="89" t="s">
        <v>143</v>
      </c>
      <c r="B14177" s="89" t="s">
        <v>144</v>
      </c>
      <c r="C14177" s="89" t="s">
        <v>47</v>
      </c>
      <c r="D14177" s="90">
        <v>44858</v>
      </c>
      <c r="AC14177" s="89">
        <v>3615.3712019999998</v>
      </c>
      <c r="AI14177" s="89">
        <v>4621.2980250000001</v>
      </c>
    </row>
    <row r="14178" spans="1:35" s="89" customFormat="1" x14ac:dyDescent="0.45">
      <c r="A14178" s="89" t="s">
        <v>143</v>
      </c>
      <c r="B14178" s="89" t="s">
        <v>144</v>
      </c>
      <c r="C14178" s="89" t="s">
        <v>47</v>
      </c>
      <c r="D14178" s="90">
        <v>44859</v>
      </c>
      <c r="AC14178" s="89">
        <v>3615.3712019999998</v>
      </c>
      <c r="AI14178" s="89">
        <v>4621.2980250000001</v>
      </c>
    </row>
    <row r="14179" spans="1:35" s="89" customFormat="1" x14ac:dyDescent="0.45">
      <c r="A14179" s="89" t="s">
        <v>143</v>
      </c>
      <c r="B14179" s="89" t="s">
        <v>144</v>
      </c>
      <c r="C14179" s="89" t="s">
        <v>47</v>
      </c>
      <c r="D14179" s="90">
        <v>44860</v>
      </c>
      <c r="AC14179" s="89">
        <v>3615.3712019999998</v>
      </c>
      <c r="AI14179" s="89">
        <v>4621.2980250000001</v>
      </c>
    </row>
    <row r="14180" spans="1:35" s="89" customFormat="1" x14ac:dyDescent="0.45">
      <c r="A14180" s="89" t="s">
        <v>143</v>
      </c>
      <c r="B14180" s="89" t="s">
        <v>144</v>
      </c>
      <c r="C14180" s="89" t="s">
        <v>47</v>
      </c>
      <c r="D14180" s="90">
        <v>44861</v>
      </c>
      <c r="AC14180" s="89">
        <v>3615.3712019999998</v>
      </c>
      <c r="AI14180" s="89">
        <v>4621.2980250000001</v>
      </c>
    </row>
    <row r="14181" spans="1:35" s="89" customFormat="1" x14ac:dyDescent="0.45">
      <c r="A14181" s="89" t="s">
        <v>143</v>
      </c>
      <c r="B14181" s="89" t="s">
        <v>144</v>
      </c>
      <c r="C14181" s="89" t="s">
        <v>47</v>
      </c>
      <c r="D14181" s="90">
        <v>44862</v>
      </c>
      <c r="AC14181" s="89">
        <v>3615.3712019999998</v>
      </c>
      <c r="AI14181" s="89">
        <v>4621.2980250000001</v>
      </c>
    </row>
    <row r="14182" spans="1:35" s="89" customFormat="1" x14ac:dyDescent="0.45">
      <c r="A14182" s="89" t="s">
        <v>143</v>
      </c>
      <c r="B14182" s="89" t="s">
        <v>144</v>
      </c>
      <c r="C14182" s="89" t="s">
        <v>47</v>
      </c>
      <c r="D14182" s="90">
        <v>44863</v>
      </c>
      <c r="AC14182" s="89">
        <v>3615.3712019999998</v>
      </c>
      <c r="AI14182" s="89">
        <v>4621.2980250000001</v>
      </c>
    </row>
    <row r="14183" spans="1:35" s="89" customFormat="1" x14ac:dyDescent="0.45">
      <c r="A14183" s="89" t="s">
        <v>143</v>
      </c>
      <c r="B14183" s="89" t="s">
        <v>144</v>
      </c>
      <c r="C14183" s="89" t="s">
        <v>47</v>
      </c>
      <c r="D14183" s="90">
        <v>44864</v>
      </c>
      <c r="AC14183" s="89">
        <v>3615.3712019999998</v>
      </c>
      <c r="AI14183" s="89">
        <v>4621.2980250000001</v>
      </c>
    </row>
    <row r="14184" spans="1:35" s="89" customFormat="1" x14ac:dyDescent="0.45">
      <c r="A14184" s="89" t="s">
        <v>143</v>
      </c>
      <c r="B14184" s="89" t="s">
        <v>144</v>
      </c>
      <c r="C14184" s="89" t="s">
        <v>47</v>
      </c>
      <c r="D14184" s="90">
        <v>44865</v>
      </c>
      <c r="AC14184" s="89">
        <v>3615.3712019999998</v>
      </c>
      <c r="AI14184" s="89">
        <v>4621.2980250000001</v>
      </c>
    </row>
    <row r="14185" spans="1:35" s="89" customFormat="1" x14ac:dyDescent="0.45">
      <c r="A14185" s="89" t="s">
        <v>143</v>
      </c>
      <c r="B14185" s="89" t="s">
        <v>144</v>
      </c>
      <c r="C14185" s="89" t="s">
        <v>47</v>
      </c>
      <c r="D14185" s="90">
        <v>44866</v>
      </c>
      <c r="AC14185" s="89">
        <v>3615.3712019999998</v>
      </c>
      <c r="AI14185" s="89">
        <v>4621.2980250000001</v>
      </c>
    </row>
    <row r="14186" spans="1:35" s="89" customFormat="1" x14ac:dyDescent="0.45">
      <c r="A14186" s="89" t="s">
        <v>143</v>
      </c>
      <c r="B14186" s="89" t="s">
        <v>144</v>
      </c>
      <c r="C14186" s="89" t="s">
        <v>47</v>
      </c>
      <c r="D14186" s="90">
        <v>44867</v>
      </c>
      <c r="AC14186" s="89">
        <v>3615.3712019999998</v>
      </c>
      <c r="AI14186" s="89">
        <v>4621.2980250000001</v>
      </c>
    </row>
    <row r="14187" spans="1:35" s="89" customFormat="1" x14ac:dyDescent="0.45">
      <c r="A14187" s="89" t="s">
        <v>143</v>
      </c>
      <c r="B14187" s="89" t="s">
        <v>144</v>
      </c>
      <c r="C14187" s="89" t="s">
        <v>47</v>
      </c>
      <c r="D14187" s="90">
        <v>44868</v>
      </c>
      <c r="AC14187" s="89">
        <v>3615.3712019999998</v>
      </c>
      <c r="AI14187" s="89">
        <v>4621.2980250000001</v>
      </c>
    </row>
    <row r="14188" spans="1:35" s="89" customFormat="1" x14ac:dyDescent="0.45">
      <c r="A14188" s="89" t="s">
        <v>143</v>
      </c>
      <c r="B14188" s="89" t="s">
        <v>144</v>
      </c>
      <c r="C14188" s="89" t="s">
        <v>47</v>
      </c>
      <c r="D14188" s="90">
        <v>44869</v>
      </c>
      <c r="AC14188" s="89">
        <v>3615.3712019999998</v>
      </c>
      <c r="AI14188" s="89">
        <v>4621.2980250000001</v>
      </c>
    </row>
    <row r="14189" spans="1:35" s="89" customFormat="1" x14ac:dyDescent="0.45">
      <c r="A14189" s="89" t="s">
        <v>143</v>
      </c>
      <c r="B14189" s="89" t="s">
        <v>144</v>
      </c>
      <c r="C14189" s="89" t="s">
        <v>47</v>
      </c>
      <c r="D14189" s="90">
        <v>44870</v>
      </c>
      <c r="AC14189" s="89">
        <v>3615.3712019999998</v>
      </c>
      <c r="AI14189" s="89">
        <v>4621.2980250000001</v>
      </c>
    </row>
    <row r="14190" spans="1:35" s="89" customFormat="1" x14ac:dyDescent="0.45">
      <c r="A14190" s="89" t="s">
        <v>143</v>
      </c>
      <c r="B14190" s="89" t="s">
        <v>144</v>
      </c>
      <c r="C14190" s="89" t="s">
        <v>47</v>
      </c>
      <c r="D14190" s="90">
        <v>44871</v>
      </c>
      <c r="AC14190" s="89">
        <v>3615.3712019999998</v>
      </c>
      <c r="AI14190" s="89">
        <v>4621.2980250000001</v>
      </c>
    </row>
    <row r="14191" spans="1:35" s="89" customFormat="1" x14ac:dyDescent="0.45">
      <c r="A14191" s="89" t="s">
        <v>143</v>
      </c>
      <c r="B14191" s="89" t="s">
        <v>144</v>
      </c>
      <c r="C14191" s="89" t="s">
        <v>47</v>
      </c>
      <c r="D14191" s="90">
        <v>44872</v>
      </c>
      <c r="AC14191" s="89">
        <v>3615.3712019999998</v>
      </c>
      <c r="AI14191" s="89">
        <v>4621.2980250000001</v>
      </c>
    </row>
    <row r="14192" spans="1:35" s="89" customFormat="1" x14ac:dyDescent="0.45">
      <c r="A14192" s="89" t="s">
        <v>143</v>
      </c>
      <c r="B14192" s="89" t="s">
        <v>144</v>
      </c>
      <c r="C14192" s="89" t="s">
        <v>47</v>
      </c>
      <c r="D14192" s="90">
        <v>44873</v>
      </c>
      <c r="AC14192" s="89">
        <v>3615.3712019999998</v>
      </c>
      <c r="AI14192" s="89">
        <v>4621.2980250000001</v>
      </c>
    </row>
    <row r="14193" spans="1:35" s="89" customFormat="1" x14ac:dyDescent="0.45">
      <c r="A14193" s="89" t="s">
        <v>143</v>
      </c>
      <c r="B14193" s="89" t="s">
        <v>144</v>
      </c>
      <c r="C14193" s="89" t="s">
        <v>47</v>
      </c>
      <c r="D14193" s="90">
        <v>44874</v>
      </c>
      <c r="AC14193" s="89">
        <v>3615.3712019999998</v>
      </c>
      <c r="AI14193" s="89">
        <v>4621.2980250000001</v>
      </c>
    </row>
    <row r="14194" spans="1:35" s="89" customFormat="1" x14ac:dyDescent="0.45">
      <c r="A14194" s="89" t="s">
        <v>143</v>
      </c>
      <c r="B14194" s="89" t="s">
        <v>144</v>
      </c>
      <c r="C14194" s="89" t="s">
        <v>47</v>
      </c>
      <c r="D14194" s="90">
        <v>44875</v>
      </c>
      <c r="AC14194" s="89">
        <v>3615.3712019999998</v>
      </c>
      <c r="AI14194" s="89">
        <v>4621.2980250000001</v>
      </c>
    </row>
    <row r="14195" spans="1:35" s="89" customFormat="1" x14ac:dyDescent="0.45">
      <c r="A14195" s="89" t="s">
        <v>143</v>
      </c>
      <c r="B14195" s="89" t="s">
        <v>144</v>
      </c>
      <c r="C14195" s="89" t="s">
        <v>47</v>
      </c>
      <c r="D14195" s="90">
        <v>44876</v>
      </c>
      <c r="AC14195" s="89">
        <v>3615.3712019999998</v>
      </c>
      <c r="AI14195" s="89">
        <v>4621.2980250000001</v>
      </c>
    </row>
    <row r="14196" spans="1:35" s="89" customFormat="1" x14ac:dyDescent="0.45">
      <c r="A14196" s="89" t="s">
        <v>143</v>
      </c>
      <c r="B14196" s="89" t="s">
        <v>144</v>
      </c>
      <c r="C14196" s="89" t="s">
        <v>47</v>
      </c>
      <c r="D14196" s="90">
        <v>44877</v>
      </c>
      <c r="AC14196" s="89">
        <v>3615.3712019999998</v>
      </c>
      <c r="AI14196" s="89">
        <v>4621.2980250000001</v>
      </c>
    </row>
    <row r="14197" spans="1:35" s="89" customFormat="1" x14ac:dyDescent="0.45">
      <c r="A14197" s="89" t="s">
        <v>143</v>
      </c>
      <c r="B14197" s="89" t="s">
        <v>144</v>
      </c>
      <c r="C14197" s="89" t="s">
        <v>47</v>
      </c>
      <c r="D14197" s="90">
        <v>44878</v>
      </c>
      <c r="AC14197" s="89">
        <v>3615.3712019999998</v>
      </c>
      <c r="AI14197" s="89">
        <v>4621.2980250000001</v>
      </c>
    </row>
    <row r="14198" spans="1:35" s="89" customFormat="1" x14ac:dyDescent="0.45">
      <c r="A14198" s="89" t="s">
        <v>143</v>
      </c>
      <c r="B14198" s="89" t="s">
        <v>144</v>
      </c>
      <c r="C14198" s="89" t="s">
        <v>47</v>
      </c>
      <c r="D14198" s="90">
        <v>44879</v>
      </c>
      <c r="AC14198" s="89">
        <v>3615.3712019999998</v>
      </c>
      <c r="AI14198" s="89">
        <v>4621.2980250000001</v>
      </c>
    </row>
    <row r="14199" spans="1:35" s="89" customFormat="1" x14ac:dyDescent="0.45">
      <c r="A14199" s="89" t="s">
        <v>143</v>
      </c>
      <c r="B14199" s="89" t="s">
        <v>144</v>
      </c>
      <c r="C14199" s="89" t="s">
        <v>47</v>
      </c>
      <c r="D14199" s="90">
        <v>44880</v>
      </c>
      <c r="AC14199" s="89">
        <v>3615.3712019999998</v>
      </c>
      <c r="AI14199" s="89">
        <v>4621.2980250000001</v>
      </c>
    </row>
    <row r="14200" spans="1:35" s="89" customFormat="1" x14ac:dyDescent="0.45">
      <c r="A14200" s="89" t="s">
        <v>143</v>
      </c>
      <c r="B14200" s="89" t="s">
        <v>144</v>
      </c>
      <c r="C14200" s="89" t="s">
        <v>47</v>
      </c>
      <c r="D14200" s="90">
        <v>44881</v>
      </c>
      <c r="AC14200" s="89">
        <v>3615.3712019999998</v>
      </c>
      <c r="AI14200" s="89">
        <v>4621.2980250000001</v>
      </c>
    </row>
    <row r="14201" spans="1:35" s="89" customFormat="1" x14ac:dyDescent="0.45">
      <c r="A14201" s="89" t="s">
        <v>143</v>
      </c>
      <c r="B14201" s="89" t="s">
        <v>144</v>
      </c>
      <c r="C14201" s="89" t="s">
        <v>47</v>
      </c>
      <c r="D14201" s="90">
        <v>44882</v>
      </c>
      <c r="AC14201" s="89">
        <v>3615.3712019999998</v>
      </c>
      <c r="AI14201" s="89">
        <v>4621.2980250000001</v>
      </c>
    </row>
    <row r="14202" spans="1:35" s="89" customFormat="1" x14ac:dyDescent="0.45">
      <c r="A14202" s="89" t="s">
        <v>143</v>
      </c>
      <c r="B14202" s="89" t="s">
        <v>144</v>
      </c>
      <c r="C14202" s="89" t="s">
        <v>47</v>
      </c>
      <c r="D14202" s="90">
        <v>44883</v>
      </c>
      <c r="AC14202" s="89">
        <v>3615.3712019999998</v>
      </c>
      <c r="AI14202" s="89">
        <v>4621.2980250000001</v>
      </c>
    </row>
    <row r="14203" spans="1:35" s="89" customFormat="1" x14ac:dyDescent="0.45">
      <c r="A14203" s="89" t="s">
        <v>143</v>
      </c>
      <c r="B14203" s="89" t="s">
        <v>144</v>
      </c>
      <c r="C14203" s="89" t="s">
        <v>47</v>
      </c>
      <c r="D14203" s="90">
        <v>44884</v>
      </c>
      <c r="AC14203" s="89">
        <v>3615.3712019999998</v>
      </c>
      <c r="AI14203" s="89">
        <v>4621.2980250000001</v>
      </c>
    </row>
    <row r="14204" spans="1:35" s="89" customFormat="1" x14ac:dyDescent="0.45">
      <c r="A14204" s="89" t="s">
        <v>143</v>
      </c>
      <c r="B14204" s="89" t="s">
        <v>144</v>
      </c>
      <c r="C14204" s="89" t="s">
        <v>47</v>
      </c>
      <c r="D14204" s="90">
        <v>44885</v>
      </c>
      <c r="AC14204" s="89">
        <v>3615.3712019999998</v>
      </c>
      <c r="AI14204" s="89">
        <v>4621.2980250000001</v>
      </c>
    </row>
    <row r="14205" spans="1:35" s="89" customFormat="1" x14ac:dyDescent="0.45">
      <c r="A14205" s="89" t="s">
        <v>143</v>
      </c>
      <c r="B14205" s="89" t="s">
        <v>144</v>
      </c>
      <c r="C14205" s="89" t="s">
        <v>47</v>
      </c>
      <c r="D14205" s="90">
        <v>44886</v>
      </c>
      <c r="AC14205" s="89">
        <v>3615.3712019999998</v>
      </c>
      <c r="AI14205" s="89">
        <v>4621.2980250000001</v>
      </c>
    </row>
    <row r="14206" spans="1:35" s="89" customFormat="1" x14ac:dyDescent="0.45">
      <c r="A14206" s="89" t="s">
        <v>143</v>
      </c>
      <c r="B14206" s="89" t="s">
        <v>144</v>
      </c>
      <c r="C14206" s="89" t="s">
        <v>47</v>
      </c>
      <c r="D14206" s="90">
        <v>44887</v>
      </c>
      <c r="AC14206" s="89">
        <v>3615.3712019999998</v>
      </c>
      <c r="AI14206" s="89">
        <v>4621.2980250000001</v>
      </c>
    </row>
    <row r="14207" spans="1:35" s="89" customFormat="1" x14ac:dyDescent="0.45">
      <c r="A14207" s="89" t="s">
        <v>143</v>
      </c>
      <c r="B14207" s="89" t="s">
        <v>144</v>
      </c>
      <c r="C14207" s="89" t="s">
        <v>47</v>
      </c>
      <c r="D14207" s="90">
        <v>44888</v>
      </c>
      <c r="AC14207" s="89">
        <v>3615.3712019999998</v>
      </c>
      <c r="AI14207" s="89">
        <v>4621.2980250000001</v>
      </c>
    </row>
    <row r="14208" spans="1:35" s="89" customFormat="1" x14ac:dyDescent="0.45">
      <c r="A14208" s="89" t="s">
        <v>143</v>
      </c>
      <c r="B14208" s="89" t="s">
        <v>144</v>
      </c>
      <c r="C14208" s="89" t="s">
        <v>47</v>
      </c>
      <c r="D14208" s="90">
        <v>44889</v>
      </c>
      <c r="AC14208" s="89">
        <v>3615.3712019999998</v>
      </c>
      <c r="AI14208" s="89">
        <v>4621.2980250000001</v>
      </c>
    </row>
    <row r="14209" spans="1:35" s="89" customFormat="1" x14ac:dyDescent="0.45">
      <c r="A14209" s="89" t="s">
        <v>143</v>
      </c>
      <c r="B14209" s="89" t="s">
        <v>144</v>
      </c>
      <c r="C14209" s="89" t="s">
        <v>47</v>
      </c>
      <c r="D14209" s="90">
        <v>44890</v>
      </c>
      <c r="AC14209" s="89">
        <v>3615.3712019999998</v>
      </c>
      <c r="AI14209" s="89">
        <v>4621.2980250000001</v>
      </c>
    </row>
    <row r="14210" spans="1:35" s="89" customFormat="1" x14ac:dyDescent="0.45">
      <c r="A14210" s="89" t="s">
        <v>143</v>
      </c>
      <c r="B14210" s="89" t="s">
        <v>144</v>
      </c>
      <c r="C14210" s="89" t="s">
        <v>47</v>
      </c>
      <c r="D14210" s="90">
        <v>44891</v>
      </c>
      <c r="AC14210" s="89">
        <v>3615.3712019999998</v>
      </c>
      <c r="AI14210" s="89">
        <v>4621.2980250000001</v>
      </c>
    </row>
    <row r="14211" spans="1:35" s="89" customFormat="1" x14ac:dyDescent="0.45">
      <c r="A14211" s="89" t="s">
        <v>143</v>
      </c>
      <c r="B14211" s="89" t="s">
        <v>144</v>
      </c>
      <c r="C14211" s="89" t="s">
        <v>47</v>
      </c>
      <c r="D14211" s="90">
        <v>44892</v>
      </c>
      <c r="AC14211" s="89">
        <v>3615.3712019999998</v>
      </c>
      <c r="AI14211" s="89">
        <v>4621.2980250000001</v>
      </c>
    </row>
    <row r="14212" spans="1:35" s="89" customFormat="1" x14ac:dyDescent="0.45">
      <c r="A14212" s="89" t="s">
        <v>143</v>
      </c>
      <c r="B14212" s="89" t="s">
        <v>144</v>
      </c>
      <c r="C14212" s="89" t="s">
        <v>47</v>
      </c>
      <c r="D14212" s="90">
        <v>44893</v>
      </c>
      <c r="AC14212" s="89">
        <v>3615.3712019999998</v>
      </c>
      <c r="AI14212" s="89">
        <v>4621.2980250000001</v>
      </c>
    </row>
    <row r="14213" spans="1:35" s="89" customFormat="1" x14ac:dyDescent="0.45">
      <c r="A14213" s="89" t="s">
        <v>143</v>
      </c>
      <c r="B14213" s="89" t="s">
        <v>144</v>
      </c>
      <c r="C14213" s="89" t="s">
        <v>47</v>
      </c>
      <c r="D14213" s="90">
        <v>44894</v>
      </c>
      <c r="AC14213" s="89">
        <v>3615.3712019999998</v>
      </c>
      <c r="AI14213" s="89">
        <v>4621.2980250000001</v>
      </c>
    </row>
    <row r="14214" spans="1:35" s="89" customFormat="1" x14ac:dyDescent="0.45">
      <c r="A14214" s="89" t="s">
        <v>143</v>
      </c>
      <c r="B14214" s="89" t="s">
        <v>144</v>
      </c>
      <c r="C14214" s="89" t="s">
        <v>47</v>
      </c>
      <c r="D14214" s="90">
        <v>44895</v>
      </c>
      <c r="AC14214" s="89">
        <v>3615.3712019999998</v>
      </c>
      <c r="AI14214" s="89">
        <v>4621.2980250000001</v>
      </c>
    </row>
    <row r="14215" spans="1:35" s="89" customFormat="1" x14ac:dyDescent="0.45">
      <c r="A14215" s="89" t="s">
        <v>143</v>
      </c>
      <c r="B14215" s="89" t="s">
        <v>144</v>
      </c>
      <c r="C14215" s="89" t="s">
        <v>47</v>
      </c>
      <c r="D14215" s="90">
        <v>44896</v>
      </c>
      <c r="AC14215" s="89">
        <v>3615.3712019999998</v>
      </c>
      <c r="AI14215" s="89">
        <v>4621.2980250000001</v>
      </c>
    </row>
    <row r="14216" spans="1:35" s="89" customFormat="1" x14ac:dyDescent="0.45">
      <c r="A14216" s="89" t="s">
        <v>143</v>
      </c>
      <c r="B14216" s="89" t="s">
        <v>144</v>
      </c>
      <c r="C14216" s="89" t="s">
        <v>47</v>
      </c>
      <c r="D14216" s="90">
        <v>44897</v>
      </c>
      <c r="AC14216" s="89">
        <v>3615.3712019999998</v>
      </c>
      <c r="AI14216" s="89">
        <v>4621.2980250000001</v>
      </c>
    </row>
    <row r="14217" spans="1:35" s="89" customFormat="1" x14ac:dyDescent="0.45">
      <c r="A14217" s="89" t="s">
        <v>143</v>
      </c>
      <c r="B14217" s="89" t="s">
        <v>144</v>
      </c>
      <c r="C14217" s="89" t="s">
        <v>47</v>
      </c>
      <c r="D14217" s="90">
        <v>44898</v>
      </c>
      <c r="AC14217" s="89">
        <v>3615.3712019999998</v>
      </c>
      <c r="AI14217" s="89">
        <v>4621.2980250000001</v>
      </c>
    </row>
    <row r="14218" spans="1:35" s="89" customFormat="1" x14ac:dyDescent="0.45">
      <c r="A14218" s="89" t="s">
        <v>143</v>
      </c>
      <c r="B14218" s="89" t="s">
        <v>144</v>
      </c>
      <c r="C14218" s="89" t="s">
        <v>47</v>
      </c>
      <c r="D14218" s="90">
        <v>44899</v>
      </c>
      <c r="AC14218" s="89">
        <v>3615.3712019999998</v>
      </c>
      <c r="AI14218" s="89">
        <v>4621.2980250000001</v>
      </c>
    </row>
    <row r="14219" spans="1:35" s="89" customFormat="1" x14ac:dyDescent="0.45">
      <c r="A14219" s="89" t="s">
        <v>143</v>
      </c>
      <c r="B14219" s="89" t="s">
        <v>144</v>
      </c>
      <c r="C14219" s="89" t="s">
        <v>47</v>
      </c>
      <c r="D14219" s="90">
        <v>44900</v>
      </c>
      <c r="AC14219" s="89">
        <v>3615.3712019999998</v>
      </c>
      <c r="AI14219" s="89">
        <v>4621.2980250000001</v>
      </c>
    </row>
    <row r="14220" spans="1:35" s="89" customFormat="1" x14ac:dyDescent="0.45">
      <c r="A14220" s="89" t="s">
        <v>143</v>
      </c>
      <c r="B14220" s="89" t="s">
        <v>144</v>
      </c>
      <c r="C14220" s="89" t="s">
        <v>47</v>
      </c>
      <c r="D14220" s="90">
        <v>44901</v>
      </c>
      <c r="AC14220" s="89">
        <v>3615.3712019999998</v>
      </c>
      <c r="AI14220" s="89">
        <v>4621.2980250000001</v>
      </c>
    </row>
    <row r="14221" spans="1:35" s="89" customFormat="1" x14ac:dyDescent="0.45">
      <c r="A14221" s="89" t="s">
        <v>143</v>
      </c>
      <c r="B14221" s="89" t="s">
        <v>144</v>
      </c>
      <c r="C14221" s="89" t="s">
        <v>47</v>
      </c>
      <c r="D14221" s="90">
        <v>44902</v>
      </c>
      <c r="AC14221" s="89">
        <v>3615.3712019999998</v>
      </c>
      <c r="AI14221" s="89">
        <v>4621.2980250000001</v>
      </c>
    </row>
    <row r="14222" spans="1:35" s="89" customFormat="1" x14ac:dyDescent="0.45">
      <c r="A14222" s="89" t="s">
        <v>143</v>
      </c>
      <c r="B14222" s="89" t="s">
        <v>144</v>
      </c>
      <c r="C14222" s="89" t="s">
        <v>47</v>
      </c>
      <c r="D14222" s="90">
        <v>44903</v>
      </c>
      <c r="AC14222" s="89">
        <v>3615.3712019999998</v>
      </c>
      <c r="AI14222" s="89">
        <v>4621.2980250000001</v>
      </c>
    </row>
    <row r="14223" spans="1:35" s="89" customFormat="1" x14ac:dyDescent="0.45">
      <c r="A14223" s="89" t="s">
        <v>143</v>
      </c>
      <c r="B14223" s="89" t="s">
        <v>144</v>
      </c>
      <c r="C14223" s="89" t="s">
        <v>47</v>
      </c>
      <c r="D14223" s="90">
        <v>44904</v>
      </c>
      <c r="AC14223" s="89">
        <v>3615.3712019999998</v>
      </c>
      <c r="AI14223" s="89">
        <v>4621.2980250000001</v>
      </c>
    </row>
    <row r="14224" spans="1:35" s="89" customFormat="1" x14ac:dyDescent="0.45">
      <c r="A14224" s="89" t="s">
        <v>143</v>
      </c>
      <c r="B14224" s="89" t="s">
        <v>144</v>
      </c>
      <c r="C14224" s="89" t="s">
        <v>47</v>
      </c>
      <c r="D14224" s="90">
        <v>44905</v>
      </c>
      <c r="AC14224" s="89">
        <v>3615.3712019999998</v>
      </c>
      <c r="AI14224" s="89">
        <v>4621.2980250000001</v>
      </c>
    </row>
    <row r="14225" spans="1:35" s="89" customFormat="1" x14ac:dyDescent="0.45">
      <c r="A14225" s="89" t="s">
        <v>143</v>
      </c>
      <c r="B14225" s="89" t="s">
        <v>144</v>
      </c>
      <c r="C14225" s="89" t="s">
        <v>47</v>
      </c>
      <c r="D14225" s="90">
        <v>44906</v>
      </c>
      <c r="AC14225" s="89">
        <v>3615.3712019999998</v>
      </c>
      <c r="AI14225" s="89">
        <v>4621.2980250000001</v>
      </c>
    </row>
    <row r="14226" spans="1:35" s="89" customFormat="1" x14ac:dyDescent="0.45">
      <c r="A14226" s="89" t="s">
        <v>143</v>
      </c>
      <c r="B14226" s="89" t="s">
        <v>144</v>
      </c>
      <c r="C14226" s="89" t="s">
        <v>47</v>
      </c>
      <c r="D14226" s="90">
        <v>44907</v>
      </c>
      <c r="AC14226" s="89">
        <v>3615.3712019999998</v>
      </c>
      <c r="AI14226" s="89">
        <v>4621.2980250000001</v>
      </c>
    </row>
    <row r="14227" spans="1:35" s="89" customFormat="1" x14ac:dyDescent="0.45">
      <c r="A14227" s="89" t="s">
        <v>143</v>
      </c>
      <c r="B14227" s="89" t="s">
        <v>144</v>
      </c>
      <c r="C14227" s="89" t="s">
        <v>47</v>
      </c>
      <c r="D14227" s="90">
        <v>44908</v>
      </c>
      <c r="AC14227" s="89">
        <v>3615.3712019999998</v>
      </c>
      <c r="AI14227" s="89">
        <v>4621.2980250000001</v>
      </c>
    </row>
    <row r="14228" spans="1:35" s="89" customFormat="1" x14ac:dyDescent="0.45">
      <c r="A14228" s="89" t="s">
        <v>143</v>
      </c>
      <c r="B14228" s="89" t="s">
        <v>144</v>
      </c>
      <c r="C14228" s="89" t="s">
        <v>47</v>
      </c>
      <c r="D14228" s="90">
        <v>44909</v>
      </c>
      <c r="AC14228" s="89">
        <v>3615.3712019999998</v>
      </c>
      <c r="AI14228" s="89">
        <v>4621.2980250000001</v>
      </c>
    </row>
    <row r="14229" spans="1:35" s="89" customFormat="1" x14ac:dyDescent="0.45">
      <c r="A14229" s="89" t="s">
        <v>143</v>
      </c>
      <c r="B14229" s="89" t="s">
        <v>144</v>
      </c>
      <c r="C14229" s="89" t="s">
        <v>47</v>
      </c>
      <c r="D14229" s="90">
        <v>44910</v>
      </c>
      <c r="AC14229" s="89">
        <v>3615.3712019999998</v>
      </c>
      <c r="AI14229" s="89">
        <v>4621.2980250000001</v>
      </c>
    </row>
    <row r="14230" spans="1:35" s="89" customFormat="1" x14ac:dyDescent="0.45">
      <c r="A14230" s="89" t="s">
        <v>143</v>
      </c>
      <c r="B14230" s="89" t="s">
        <v>144</v>
      </c>
      <c r="C14230" s="89" t="s">
        <v>47</v>
      </c>
      <c r="D14230" s="90">
        <v>44911</v>
      </c>
      <c r="AC14230" s="89">
        <v>3615.3712019999998</v>
      </c>
      <c r="AI14230" s="89">
        <v>4621.2980250000001</v>
      </c>
    </row>
    <row r="14231" spans="1:35" s="89" customFormat="1" x14ac:dyDescent="0.45">
      <c r="A14231" s="89" t="s">
        <v>143</v>
      </c>
      <c r="B14231" s="89" t="s">
        <v>144</v>
      </c>
      <c r="C14231" s="89" t="s">
        <v>47</v>
      </c>
      <c r="D14231" s="90">
        <v>44912</v>
      </c>
      <c r="AC14231" s="89">
        <v>3615.3712019999998</v>
      </c>
      <c r="AI14231" s="89">
        <v>4621.2980250000001</v>
      </c>
    </row>
    <row r="14232" spans="1:35" s="89" customFormat="1" x14ac:dyDescent="0.45">
      <c r="A14232" s="89" t="s">
        <v>143</v>
      </c>
      <c r="B14232" s="89" t="s">
        <v>144</v>
      </c>
      <c r="C14232" s="89" t="s">
        <v>47</v>
      </c>
      <c r="D14232" s="90">
        <v>44913</v>
      </c>
      <c r="AC14232" s="89">
        <v>3615.3712019999998</v>
      </c>
      <c r="AI14232" s="89">
        <v>4621.2980250000001</v>
      </c>
    </row>
    <row r="14233" spans="1:35" s="89" customFormat="1" x14ac:dyDescent="0.45">
      <c r="A14233" s="89" t="s">
        <v>143</v>
      </c>
      <c r="B14233" s="89" t="s">
        <v>144</v>
      </c>
      <c r="C14233" s="89" t="s">
        <v>47</v>
      </c>
      <c r="D14233" s="90">
        <v>44914</v>
      </c>
      <c r="AC14233" s="89">
        <v>3615.3712019999998</v>
      </c>
      <c r="AI14233" s="89">
        <v>4621.2980250000001</v>
      </c>
    </row>
    <row r="14234" spans="1:35" s="89" customFormat="1" x14ac:dyDescent="0.45">
      <c r="A14234" s="89" t="s">
        <v>143</v>
      </c>
      <c r="B14234" s="89" t="s">
        <v>144</v>
      </c>
      <c r="C14234" s="89" t="s">
        <v>47</v>
      </c>
      <c r="D14234" s="90">
        <v>44915</v>
      </c>
      <c r="AC14234" s="89">
        <v>3615.3712019999998</v>
      </c>
      <c r="AI14234" s="89">
        <v>4621.2980250000001</v>
      </c>
    </row>
    <row r="14235" spans="1:35" s="89" customFormat="1" x14ac:dyDescent="0.45">
      <c r="A14235" s="89" t="s">
        <v>143</v>
      </c>
      <c r="B14235" s="89" t="s">
        <v>144</v>
      </c>
      <c r="C14235" s="89" t="s">
        <v>47</v>
      </c>
      <c r="D14235" s="90">
        <v>44916</v>
      </c>
      <c r="AC14235" s="89">
        <v>3615.3712019999998</v>
      </c>
      <c r="AI14235" s="89">
        <v>4621.2980250000001</v>
      </c>
    </row>
    <row r="14236" spans="1:35" s="89" customFormat="1" x14ac:dyDescent="0.45">
      <c r="A14236" s="89" t="s">
        <v>143</v>
      </c>
      <c r="B14236" s="89" t="s">
        <v>144</v>
      </c>
      <c r="C14236" s="89" t="s">
        <v>47</v>
      </c>
      <c r="D14236" s="90">
        <v>44917</v>
      </c>
      <c r="AC14236" s="89">
        <v>3615.3712019999998</v>
      </c>
      <c r="AI14236" s="89">
        <v>4621.2980250000001</v>
      </c>
    </row>
    <row r="14237" spans="1:35" s="89" customFormat="1" x14ac:dyDescent="0.45">
      <c r="A14237" s="89" t="s">
        <v>143</v>
      </c>
      <c r="B14237" s="89" t="s">
        <v>144</v>
      </c>
      <c r="C14237" s="89" t="s">
        <v>47</v>
      </c>
      <c r="D14237" s="90">
        <v>44918</v>
      </c>
      <c r="AC14237" s="89">
        <v>3615.3712019999998</v>
      </c>
      <c r="AI14237" s="89">
        <v>4621.2980250000001</v>
      </c>
    </row>
    <row r="14238" spans="1:35" s="89" customFormat="1" x14ac:dyDescent="0.45">
      <c r="A14238" s="89" t="s">
        <v>143</v>
      </c>
      <c r="B14238" s="89" t="s">
        <v>144</v>
      </c>
      <c r="C14238" s="89" t="s">
        <v>47</v>
      </c>
      <c r="D14238" s="90">
        <v>44919</v>
      </c>
      <c r="AC14238" s="89">
        <v>3615.3712019999998</v>
      </c>
      <c r="AI14238" s="89">
        <v>4621.2980250000001</v>
      </c>
    </row>
    <row r="14239" spans="1:35" s="89" customFormat="1" x14ac:dyDescent="0.45">
      <c r="A14239" s="89" t="s">
        <v>143</v>
      </c>
      <c r="B14239" s="89" t="s">
        <v>144</v>
      </c>
      <c r="C14239" s="89" t="s">
        <v>47</v>
      </c>
      <c r="D14239" s="90">
        <v>44920</v>
      </c>
      <c r="AC14239" s="89">
        <v>3615.3712019999998</v>
      </c>
      <c r="AI14239" s="89">
        <v>4621.2980250000001</v>
      </c>
    </row>
    <row r="14240" spans="1:35" s="89" customFormat="1" x14ac:dyDescent="0.45">
      <c r="A14240" s="89" t="s">
        <v>143</v>
      </c>
      <c r="B14240" s="89" t="s">
        <v>144</v>
      </c>
      <c r="C14240" s="89" t="s">
        <v>47</v>
      </c>
      <c r="D14240" s="90">
        <v>44921</v>
      </c>
      <c r="AC14240" s="89">
        <v>3615.3712019999998</v>
      </c>
      <c r="AI14240" s="89">
        <v>4621.2980250000001</v>
      </c>
    </row>
    <row r="14241" spans="1:35" s="89" customFormat="1" x14ac:dyDescent="0.45">
      <c r="A14241" s="89" t="s">
        <v>143</v>
      </c>
      <c r="B14241" s="89" t="s">
        <v>144</v>
      </c>
      <c r="C14241" s="89" t="s">
        <v>47</v>
      </c>
      <c r="D14241" s="90">
        <v>44922</v>
      </c>
      <c r="AC14241" s="89">
        <v>3615.3712019999998</v>
      </c>
      <c r="AI14241" s="89">
        <v>4621.2980250000001</v>
      </c>
    </row>
    <row r="14242" spans="1:35" s="89" customFormat="1" x14ac:dyDescent="0.45">
      <c r="A14242" s="89" t="s">
        <v>143</v>
      </c>
      <c r="B14242" s="89" t="s">
        <v>144</v>
      </c>
      <c r="C14242" s="89" t="s">
        <v>47</v>
      </c>
      <c r="D14242" s="90">
        <v>44923</v>
      </c>
      <c r="AC14242" s="89">
        <v>3615.3712019999998</v>
      </c>
      <c r="AI14242" s="89">
        <v>4621.2980250000001</v>
      </c>
    </row>
    <row r="14243" spans="1:35" s="89" customFormat="1" x14ac:dyDescent="0.45">
      <c r="A14243" s="89" t="s">
        <v>143</v>
      </c>
      <c r="B14243" s="89" t="s">
        <v>144</v>
      </c>
      <c r="C14243" s="89" t="s">
        <v>47</v>
      </c>
      <c r="D14243" s="90">
        <v>44924</v>
      </c>
      <c r="AC14243" s="89">
        <v>3615.3712019999998</v>
      </c>
      <c r="AI14243" s="89">
        <v>4621.2980250000001</v>
      </c>
    </row>
    <row r="14244" spans="1:35" s="89" customFormat="1" x14ac:dyDescent="0.45">
      <c r="A14244" s="89" t="s">
        <v>143</v>
      </c>
      <c r="B14244" s="89" t="s">
        <v>144</v>
      </c>
      <c r="C14244" s="89" t="s">
        <v>47</v>
      </c>
      <c r="D14244" s="90">
        <v>44925</v>
      </c>
      <c r="AC14244" s="89">
        <v>3615.3712019999998</v>
      </c>
      <c r="AI14244" s="89">
        <v>4621.2980250000001</v>
      </c>
    </row>
    <row r="14245" spans="1:35" s="89" customFormat="1" x14ac:dyDescent="0.45">
      <c r="A14245" s="89" t="s">
        <v>143</v>
      </c>
      <c r="B14245" s="89" t="s">
        <v>144</v>
      </c>
      <c r="C14245" s="89" t="s">
        <v>47</v>
      </c>
      <c r="D14245" s="90">
        <v>44926</v>
      </c>
      <c r="AI14245" s="89">
        <v>4621.2980250000001</v>
      </c>
    </row>
    <row r="14246" spans="1:35" s="89" customFormat="1" x14ac:dyDescent="0.45">
      <c r="A14246" s="89" t="s">
        <v>111</v>
      </c>
      <c r="B14246" s="89" t="s">
        <v>134</v>
      </c>
      <c r="C14246" s="89" t="s">
        <v>48</v>
      </c>
      <c r="D14246" s="90">
        <v>44562</v>
      </c>
      <c r="AC14246" s="89">
        <v>339.11829299999999</v>
      </c>
      <c r="AI14246" s="89">
        <v>339.118292</v>
      </c>
    </row>
    <row r="14247" spans="1:35" s="89" customFormat="1" x14ac:dyDescent="0.45">
      <c r="A14247" s="89" t="s">
        <v>111</v>
      </c>
      <c r="B14247" s="89" t="s">
        <v>134</v>
      </c>
      <c r="C14247" s="89" t="s">
        <v>48</v>
      </c>
      <c r="D14247" s="90">
        <v>44563</v>
      </c>
      <c r="AC14247" s="89">
        <v>339.11829299999999</v>
      </c>
      <c r="AI14247" s="89">
        <v>339.118292</v>
      </c>
    </row>
    <row r="14248" spans="1:35" s="89" customFormat="1" x14ac:dyDescent="0.45">
      <c r="A14248" s="89" t="s">
        <v>111</v>
      </c>
      <c r="B14248" s="89" t="s">
        <v>134</v>
      </c>
      <c r="C14248" s="89" t="s">
        <v>48</v>
      </c>
      <c r="D14248" s="90">
        <v>44564</v>
      </c>
      <c r="AC14248" s="89">
        <v>339.11829299999999</v>
      </c>
      <c r="AI14248" s="89">
        <v>339.118292</v>
      </c>
    </row>
    <row r="14249" spans="1:35" s="89" customFormat="1" x14ac:dyDescent="0.45">
      <c r="A14249" s="89" t="s">
        <v>111</v>
      </c>
      <c r="B14249" s="89" t="s">
        <v>134</v>
      </c>
      <c r="C14249" s="89" t="s">
        <v>48</v>
      </c>
      <c r="D14249" s="90">
        <v>44565</v>
      </c>
      <c r="AC14249" s="89">
        <v>339.11829299999999</v>
      </c>
      <c r="AI14249" s="89">
        <v>339.118292</v>
      </c>
    </row>
    <row r="14250" spans="1:35" s="89" customFormat="1" x14ac:dyDescent="0.45">
      <c r="A14250" s="89" t="s">
        <v>111</v>
      </c>
      <c r="B14250" s="89" t="s">
        <v>134</v>
      </c>
      <c r="C14250" s="89" t="s">
        <v>48</v>
      </c>
      <c r="D14250" s="90">
        <v>44566</v>
      </c>
      <c r="AC14250" s="89">
        <v>339.11829299999999</v>
      </c>
      <c r="AI14250" s="89">
        <v>339.118292</v>
      </c>
    </row>
    <row r="14251" spans="1:35" s="89" customFormat="1" x14ac:dyDescent="0.45">
      <c r="A14251" s="89" t="s">
        <v>111</v>
      </c>
      <c r="B14251" s="89" t="s">
        <v>134</v>
      </c>
      <c r="C14251" s="89" t="s">
        <v>48</v>
      </c>
      <c r="D14251" s="90">
        <v>44567</v>
      </c>
      <c r="AC14251" s="89">
        <v>339.11829299999999</v>
      </c>
      <c r="AI14251" s="89">
        <v>339.118292</v>
      </c>
    </row>
    <row r="14252" spans="1:35" s="89" customFormat="1" x14ac:dyDescent="0.45">
      <c r="A14252" s="89" t="s">
        <v>111</v>
      </c>
      <c r="B14252" s="89" t="s">
        <v>134</v>
      </c>
      <c r="C14252" s="89" t="s">
        <v>48</v>
      </c>
      <c r="D14252" s="90">
        <v>44568</v>
      </c>
      <c r="AC14252" s="89">
        <v>339.11829299999999</v>
      </c>
      <c r="AI14252" s="89">
        <v>339.118292</v>
      </c>
    </row>
    <row r="14253" spans="1:35" s="89" customFormat="1" x14ac:dyDescent="0.45">
      <c r="A14253" s="89" t="s">
        <v>111</v>
      </c>
      <c r="B14253" s="89" t="s">
        <v>134</v>
      </c>
      <c r="C14253" s="89" t="s">
        <v>48</v>
      </c>
      <c r="D14253" s="90">
        <v>44569</v>
      </c>
      <c r="AC14253" s="89">
        <v>339.11829299999999</v>
      </c>
      <c r="AI14253" s="89">
        <v>339.118292</v>
      </c>
    </row>
    <row r="14254" spans="1:35" s="89" customFormat="1" x14ac:dyDescent="0.45">
      <c r="A14254" s="89" t="s">
        <v>111</v>
      </c>
      <c r="B14254" s="89" t="s">
        <v>134</v>
      </c>
      <c r="C14254" s="89" t="s">
        <v>48</v>
      </c>
      <c r="D14254" s="90">
        <v>44570</v>
      </c>
      <c r="AC14254" s="89">
        <v>339.11829299999999</v>
      </c>
      <c r="AI14254" s="89">
        <v>339.118292</v>
      </c>
    </row>
    <row r="14255" spans="1:35" s="89" customFormat="1" x14ac:dyDescent="0.45">
      <c r="A14255" s="89" t="s">
        <v>111</v>
      </c>
      <c r="B14255" s="89" t="s">
        <v>134</v>
      </c>
      <c r="C14255" s="89" t="s">
        <v>48</v>
      </c>
      <c r="D14255" s="90">
        <v>44571</v>
      </c>
      <c r="AC14255" s="89">
        <v>339.11829299999999</v>
      </c>
      <c r="AI14255" s="89">
        <v>339.118292</v>
      </c>
    </row>
    <row r="14256" spans="1:35" s="89" customFormat="1" x14ac:dyDescent="0.45">
      <c r="A14256" s="89" t="s">
        <v>111</v>
      </c>
      <c r="B14256" s="89" t="s">
        <v>134</v>
      </c>
      <c r="C14256" s="89" t="s">
        <v>48</v>
      </c>
      <c r="D14256" s="90">
        <v>44572</v>
      </c>
      <c r="AC14256" s="89">
        <v>339.11829299999999</v>
      </c>
      <c r="AI14256" s="89">
        <v>339.118292</v>
      </c>
    </row>
    <row r="14257" spans="1:35" s="89" customFormat="1" x14ac:dyDescent="0.45">
      <c r="A14257" s="89" t="s">
        <v>111</v>
      </c>
      <c r="B14257" s="89" t="s">
        <v>134</v>
      </c>
      <c r="C14257" s="89" t="s">
        <v>48</v>
      </c>
      <c r="D14257" s="90">
        <v>44573</v>
      </c>
      <c r="AC14257" s="89">
        <v>339.11829299999999</v>
      </c>
      <c r="AI14257" s="89">
        <v>339.118292</v>
      </c>
    </row>
    <row r="14258" spans="1:35" s="89" customFormat="1" x14ac:dyDescent="0.45">
      <c r="A14258" s="89" t="s">
        <v>111</v>
      </c>
      <c r="B14258" s="89" t="s">
        <v>134</v>
      </c>
      <c r="C14258" s="89" t="s">
        <v>48</v>
      </c>
      <c r="D14258" s="90">
        <v>44574</v>
      </c>
      <c r="AC14258" s="89">
        <v>339.11829299999999</v>
      </c>
      <c r="AI14258" s="89">
        <v>339.118292</v>
      </c>
    </row>
    <row r="14259" spans="1:35" s="89" customFormat="1" x14ac:dyDescent="0.45">
      <c r="A14259" s="89" t="s">
        <v>111</v>
      </c>
      <c r="B14259" s="89" t="s">
        <v>134</v>
      </c>
      <c r="C14259" s="89" t="s">
        <v>48</v>
      </c>
      <c r="D14259" s="90">
        <v>44575</v>
      </c>
      <c r="AC14259" s="89">
        <v>339.11829299999999</v>
      </c>
      <c r="AI14259" s="89">
        <v>339.118292</v>
      </c>
    </row>
    <row r="14260" spans="1:35" s="89" customFormat="1" x14ac:dyDescent="0.45">
      <c r="A14260" s="89" t="s">
        <v>111</v>
      </c>
      <c r="B14260" s="89" t="s">
        <v>134</v>
      </c>
      <c r="C14260" s="89" t="s">
        <v>48</v>
      </c>
      <c r="D14260" s="90">
        <v>44576</v>
      </c>
      <c r="AC14260" s="89">
        <v>339.11829299999999</v>
      </c>
      <c r="AI14260" s="89">
        <v>339.118292</v>
      </c>
    </row>
    <row r="14261" spans="1:35" s="89" customFormat="1" x14ac:dyDescent="0.45">
      <c r="A14261" s="89" t="s">
        <v>111</v>
      </c>
      <c r="B14261" s="89" t="s">
        <v>134</v>
      </c>
      <c r="C14261" s="89" t="s">
        <v>48</v>
      </c>
      <c r="D14261" s="90">
        <v>44577</v>
      </c>
      <c r="AC14261" s="89">
        <v>339.11829299999999</v>
      </c>
      <c r="AI14261" s="89">
        <v>339.118292</v>
      </c>
    </row>
    <row r="14262" spans="1:35" s="89" customFormat="1" x14ac:dyDescent="0.45">
      <c r="A14262" s="89" t="s">
        <v>111</v>
      </c>
      <c r="B14262" s="89" t="s">
        <v>134</v>
      </c>
      <c r="C14262" s="89" t="s">
        <v>48</v>
      </c>
      <c r="D14262" s="90">
        <v>44578</v>
      </c>
      <c r="AC14262" s="89">
        <v>339.11829299999999</v>
      </c>
      <c r="AI14262" s="89">
        <v>339.118292</v>
      </c>
    </row>
    <row r="14263" spans="1:35" s="89" customFormat="1" x14ac:dyDescent="0.45">
      <c r="A14263" s="89" t="s">
        <v>111</v>
      </c>
      <c r="B14263" s="89" t="s">
        <v>134</v>
      </c>
      <c r="C14263" s="89" t="s">
        <v>48</v>
      </c>
      <c r="D14263" s="90">
        <v>44579</v>
      </c>
      <c r="AC14263" s="89">
        <v>339.11829299999999</v>
      </c>
      <c r="AI14263" s="89">
        <v>339.118292</v>
      </c>
    </row>
    <row r="14264" spans="1:35" s="89" customFormat="1" x14ac:dyDescent="0.45">
      <c r="A14264" s="89" t="s">
        <v>111</v>
      </c>
      <c r="B14264" s="89" t="s">
        <v>134</v>
      </c>
      <c r="C14264" s="89" t="s">
        <v>48</v>
      </c>
      <c r="D14264" s="90">
        <v>44580</v>
      </c>
      <c r="AC14264" s="89">
        <v>339.11829299999999</v>
      </c>
      <c r="AI14264" s="89">
        <v>339.118292</v>
      </c>
    </row>
    <row r="14265" spans="1:35" s="89" customFormat="1" x14ac:dyDescent="0.45">
      <c r="A14265" s="89" t="s">
        <v>111</v>
      </c>
      <c r="B14265" s="89" t="s">
        <v>134</v>
      </c>
      <c r="C14265" s="89" t="s">
        <v>48</v>
      </c>
      <c r="D14265" s="90">
        <v>44581</v>
      </c>
      <c r="AC14265" s="89">
        <v>339.11829299999999</v>
      </c>
      <c r="AI14265" s="89">
        <v>339.118292</v>
      </c>
    </row>
    <row r="14266" spans="1:35" s="89" customFormat="1" x14ac:dyDescent="0.45">
      <c r="A14266" s="89" t="s">
        <v>111</v>
      </c>
      <c r="B14266" s="89" t="s">
        <v>134</v>
      </c>
      <c r="C14266" s="89" t="s">
        <v>48</v>
      </c>
      <c r="D14266" s="90">
        <v>44582</v>
      </c>
      <c r="AC14266" s="89">
        <v>339.11829299999999</v>
      </c>
      <c r="AI14266" s="89">
        <v>339.118292</v>
      </c>
    </row>
    <row r="14267" spans="1:35" s="89" customFormat="1" x14ac:dyDescent="0.45">
      <c r="A14267" s="89" t="s">
        <v>111</v>
      </c>
      <c r="B14267" s="89" t="s">
        <v>134</v>
      </c>
      <c r="C14267" s="89" t="s">
        <v>48</v>
      </c>
      <c r="D14267" s="90">
        <v>44583</v>
      </c>
      <c r="AC14267" s="89">
        <v>339.11829299999999</v>
      </c>
      <c r="AI14267" s="89">
        <v>339.118292</v>
      </c>
    </row>
    <row r="14268" spans="1:35" s="89" customFormat="1" x14ac:dyDescent="0.45">
      <c r="A14268" s="89" t="s">
        <v>111</v>
      </c>
      <c r="B14268" s="89" t="s">
        <v>134</v>
      </c>
      <c r="C14268" s="89" t="s">
        <v>48</v>
      </c>
      <c r="D14268" s="90">
        <v>44584</v>
      </c>
      <c r="AC14268" s="89">
        <v>339.11829299999999</v>
      </c>
      <c r="AI14268" s="89">
        <v>339.118292</v>
      </c>
    </row>
    <row r="14269" spans="1:35" s="89" customFormat="1" x14ac:dyDescent="0.45">
      <c r="A14269" s="89" t="s">
        <v>111</v>
      </c>
      <c r="B14269" s="89" t="s">
        <v>134</v>
      </c>
      <c r="C14269" s="89" t="s">
        <v>48</v>
      </c>
      <c r="D14269" s="90">
        <v>44585</v>
      </c>
      <c r="AC14269" s="89">
        <v>339.11829299999999</v>
      </c>
      <c r="AI14269" s="89">
        <v>339.118292</v>
      </c>
    </row>
    <row r="14270" spans="1:35" s="89" customFormat="1" x14ac:dyDescent="0.45">
      <c r="A14270" s="89" t="s">
        <v>111</v>
      </c>
      <c r="B14270" s="89" t="s">
        <v>134</v>
      </c>
      <c r="C14270" s="89" t="s">
        <v>48</v>
      </c>
      <c r="D14270" s="90">
        <v>44586</v>
      </c>
      <c r="AC14270" s="89">
        <v>339.11829299999999</v>
      </c>
      <c r="AI14270" s="89">
        <v>339.118292</v>
      </c>
    </row>
    <row r="14271" spans="1:35" s="89" customFormat="1" x14ac:dyDescent="0.45">
      <c r="A14271" s="89" t="s">
        <v>111</v>
      </c>
      <c r="B14271" s="89" t="s">
        <v>134</v>
      </c>
      <c r="C14271" s="89" t="s">
        <v>48</v>
      </c>
      <c r="D14271" s="90">
        <v>44587</v>
      </c>
      <c r="AC14271" s="89">
        <v>339.11829299999999</v>
      </c>
      <c r="AI14271" s="89">
        <v>339.118292</v>
      </c>
    </row>
    <row r="14272" spans="1:35" s="89" customFormat="1" x14ac:dyDescent="0.45">
      <c r="A14272" s="89" t="s">
        <v>111</v>
      </c>
      <c r="B14272" s="89" t="s">
        <v>134</v>
      </c>
      <c r="C14272" s="89" t="s">
        <v>48</v>
      </c>
      <c r="D14272" s="90">
        <v>44588</v>
      </c>
      <c r="AC14272" s="89">
        <v>339.11829299999999</v>
      </c>
      <c r="AI14272" s="89">
        <v>339.118292</v>
      </c>
    </row>
    <row r="14273" spans="1:35" s="89" customFormat="1" x14ac:dyDescent="0.45">
      <c r="A14273" s="89" t="s">
        <v>111</v>
      </c>
      <c r="B14273" s="89" t="s">
        <v>134</v>
      </c>
      <c r="C14273" s="89" t="s">
        <v>48</v>
      </c>
      <c r="D14273" s="90">
        <v>44589</v>
      </c>
      <c r="AC14273" s="89">
        <v>339.11829299999999</v>
      </c>
      <c r="AI14273" s="89">
        <v>339.118292</v>
      </c>
    </row>
    <row r="14274" spans="1:35" s="89" customFormat="1" x14ac:dyDescent="0.45">
      <c r="A14274" s="89" t="s">
        <v>111</v>
      </c>
      <c r="B14274" s="89" t="s">
        <v>134</v>
      </c>
      <c r="C14274" s="89" t="s">
        <v>48</v>
      </c>
      <c r="D14274" s="90">
        <v>44590</v>
      </c>
      <c r="AC14274" s="89">
        <v>339.11829299999999</v>
      </c>
      <c r="AI14274" s="89">
        <v>339.118292</v>
      </c>
    </row>
    <row r="14275" spans="1:35" s="89" customFormat="1" x14ac:dyDescent="0.45">
      <c r="A14275" s="89" t="s">
        <v>111</v>
      </c>
      <c r="B14275" s="89" t="s">
        <v>134</v>
      </c>
      <c r="C14275" s="89" t="s">
        <v>48</v>
      </c>
      <c r="D14275" s="90">
        <v>44591</v>
      </c>
      <c r="AC14275" s="89">
        <v>339.11829299999999</v>
      </c>
      <c r="AI14275" s="89">
        <v>339.118292</v>
      </c>
    </row>
    <row r="14276" spans="1:35" s="89" customFormat="1" x14ac:dyDescent="0.45">
      <c r="A14276" s="89" t="s">
        <v>111</v>
      </c>
      <c r="B14276" s="89" t="s">
        <v>134</v>
      </c>
      <c r="C14276" s="89" t="s">
        <v>48</v>
      </c>
      <c r="D14276" s="90">
        <v>44592</v>
      </c>
      <c r="AC14276" s="89">
        <v>339.11829299999999</v>
      </c>
      <c r="AI14276" s="89">
        <v>339.118292</v>
      </c>
    </row>
    <row r="14277" spans="1:35" s="89" customFormat="1" x14ac:dyDescent="0.45">
      <c r="A14277" s="89" t="s">
        <v>111</v>
      </c>
      <c r="B14277" s="89" t="s">
        <v>134</v>
      </c>
      <c r="C14277" s="89" t="s">
        <v>48</v>
      </c>
      <c r="D14277" s="90">
        <v>44593</v>
      </c>
      <c r="AC14277" s="89">
        <v>339.11829299999999</v>
      </c>
      <c r="AI14277" s="89">
        <v>339.118292</v>
      </c>
    </row>
    <row r="14278" spans="1:35" s="89" customFormat="1" x14ac:dyDescent="0.45">
      <c r="A14278" s="89" t="s">
        <v>111</v>
      </c>
      <c r="B14278" s="89" t="s">
        <v>134</v>
      </c>
      <c r="C14278" s="89" t="s">
        <v>48</v>
      </c>
      <c r="D14278" s="90">
        <v>44594</v>
      </c>
      <c r="AC14278" s="89">
        <v>339.11829299999999</v>
      </c>
      <c r="AI14278" s="89">
        <v>339.118292</v>
      </c>
    </row>
    <row r="14279" spans="1:35" s="89" customFormat="1" x14ac:dyDescent="0.45">
      <c r="A14279" s="89" t="s">
        <v>111</v>
      </c>
      <c r="B14279" s="89" t="s">
        <v>134</v>
      </c>
      <c r="C14279" s="89" t="s">
        <v>48</v>
      </c>
      <c r="D14279" s="90">
        <v>44595</v>
      </c>
      <c r="AC14279" s="89">
        <v>339.11829299999999</v>
      </c>
      <c r="AI14279" s="89">
        <v>339.118292</v>
      </c>
    </row>
    <row r="14280" spans="1:35" s="89" customFormat="1" x14ac:dyDescent="0.45">
      <c r="A14280" s="89" t="s">
        <v>111</v>
      </c>
      <c r="B14280" s="89" t="s">
        <v>134</v>
      </c>
      <c r="C14280" s="89" t="s">
        <v>48</v>
      </c>
      <c r="D14280" s="90">
        <v>44596</v>
      </c>
      <c r="AC14280" s="89">
        <v>339.11829299999999</v>
      </c>
      <c r="AI14280" s="89">
        <v>339.118292</v>
      </c>
    </row>
    <row r="14281" spans="1:35" s="89" customFormat="1" x14ac:dyDescent="0.45">
      <c r="A14281" s="89" t="s">
        <v>111</v>
      </c>
      <c r="B14281" s="89" t="s">
        <v>134</v>
      </c>
      <c r="C14281" s="89" t="s">
        <v>48</v>
      </c>
      <c r="D14281" s="90">
        <v>44597</v>
      </c>
      <c r="AC14281" s="89">
        <v>339.11829299999999</v>
      </c>
      <c r="AI14281" s="89">
        <v>339.118292</v>
      </c>
    </row>
    <row r="14282" spans="1:35" s="89" customFormat="1" x14ac:dyDescent="0.45">
      <c r="A14282" s="89" t="s">
        <v>111</v>
      </c>
      <c r="B14282" s="89" t="s">
        <v>134</v>
      </c>
      <c r="C14282" s="89" t="s">
        <v>48</v>
      </c>
      <c r="D14282" s="90">
        <v>44598</v>
      </c>
      <c r="AC14282" s="89">
        <v>339.11829299999999</v>
      </c>
      <c r="AI14282" s="89">
        <v>339.118292</v>
      </c>
    </row>
    <row r="14283" spans="1:35" s="89" customFormat="1" x14ac:dyDescent="0.45">
      <c r="A14283" s="89" t="s">
        <v>111</v>
      </c>
      <c r="B14283" s="89" t="s">
        <v>134</v>
      </c>
      <c r="C14283" s="89" t="s">
        <v>48</v>
      </c>
      <c r="D14283" s="90">
        <v>44599</v>
      </c>
      <c r="AC14283" s="89">
        <v>339.11829299999999</v>
      </c>
      <c r="AI14283" s="89">
        <v>339.118292</v>
      </c>
    </row>
    <row r="14284" spans="1:35" s="89" customFormat="1" x14ac:dyDescent="0.45">
      <c r="A14284" s="89" t="s">
        <v>111</v>
      </c>
      <c r="B14284" s="89" t="s">
        <v>134</v>
      </c>
      <c r="C14284" s="89" t="s">
        <v>48</v>
      </c>
      <c r="D14284" s="90">
        <v>44600</v>
      </c>
      <c r="AC14284" s="89">
        <v>339.11829299999999</v>
      </c>
      <c r="AI14284" s="89">
        <v>339.118292</v>
      </c>
    </row>
    <row r="14285" spans="1:35" s="89" customFormat="1" x14ac:dyDescent="0.45">
      <c r="A14285" s="89" t="s">
        <v>111</v>
      </c>
      <c r="B14285" s="89" t="s">
        <v>134</v>
      </c>
      <c r="C14285" s="89" t="s">
        <v>48</v>
      </c>
      <c r="D14285" s="90">
        <v>44601</v>
      </c>
      <c r="AC14285" s="89">
        <v>339.11829299999999</v>
      </c>
      <c r="AI14285" s="89">
        <v>339.118292</v>
      </c>
    </row>
    <row r="14286" spans="1:35" s="89" customFormat="1" x14ac:dyDescent="0.45">
      <c r="A14286" s="89" t="s">
        <v>111</v>
      </c>
      <c r="B14286" s="89" t="s">
        <v>134</v>
      </c>
      <c r="C14286" s="89" t="s">
        <v>48</v>
      </c>
      <c r="D14286" s="90">
        <v>44602</v>
      </c>
      <c r="AC14286" s="89">
        <v>339.11829299999999</v>
      </c>
      <c r="AI14286" s="89">
        <v>339.118292</v>
      </c>
    </row>
    <row r="14287" spans="1:35" s="89" customFormat="1" x14ac:dyDescent="0.45">
      <c r="A14287" s="89" t="s">
        <v>111</v>
      </c>
      <c r="B14287" s="89" t="s">
        <v>134</v>
      </c>
      <c r="C14287" s="89" t="s">
        <v>48</v>
      </c>
      <c r="D14287" s="90">
        <v>44603</v>
      </c>
      <c r="AC14287" s="89">
        <v>339.11829299999999</v>
      </c>
      <c r="AI14287" s="89">
        <v>339.118292</v>
      </c>
    </row>
    <row r="14288" spans="1:35" s="89" customFormat="1" x14ac:dyDescent="0.45">
      <c r="A14288" s="89" t="s">
        <v>111</v>
      </c>
      <c r="B14288" s="89" t="s">
        <v>134</v>
      </c>
      <c r="C14288" s="89" t="s">
        <v>48</v>
      </c>
      <c r="D14288" s="90">
        <v>44604</v>
      </c>
      <c r="AC14288" s="89">
        <v>339.11829299999999</v>
      </c>
      <c r="AI14288" s="89">
        <v>339.118292</v>
      </c>
    </row>
    <row r="14289" spans="1:35" s="89" customFormat="1" x14ac:dyDescent="0.45">
      <c r="A14289" s="89" t="s">
        <v>111</v>
      </c>
      <c r="B14289" s="89" t="s">
        <v>134</v>
      </c>
      <c r="C14289" s="89" t="s">
        <v>48</v>
      </c>
      <c r="D14289" s="90">
        <v>44605</v>
      </c>
      <c r="AC14289" s="89">
        <v>339.11829299999999</v>
      </c>
      <c r="AI14289" s="89">
        <v>339.118292</v>
      </c>
    </row>
    <row r="14290" spans="1:35" s="89" customFormat="1" x14ac:dyDescent="0.45">
      <c r="A14290" s="89" t="s">
        <v>111</v>
      </c>
      <c r="B14290" s="89" t="s">
        <v>134</v>
      </c>
      <c r="C14290" s="89" t="s">
        <v>48</v>
      </c>
      <c r="D14290" s="90">
        <v>44606</v>
      </c>
      <c r="AC14290" s="89">
        <v>339.11829299999999</v>
      </c>
      <c r="AI14290" s="89">
        <v>339.118292</v>
      </c>
    </row>
    <row r="14291" spans="1:35" s="89" customFormat="1" x14ac:dyDescent="0.45">
      <c r="A14291" s="89" t="s">
        <v>111</v>
      </c>
      <c r="B14291" s="89" t="s">
        <v>134</v>
      </c>
      <c r="C14291" s="89" t="s">
        <v>48</v>
      </c>
      <c r="D14291" s="90">
        <v>44607</v>
      </c>
      <c r="AC14291" s="89">
        <v>339.11829299999999</v>
      </c>
      <c r="AI14291" s="89">
        <v>339.118292</v>
      </c>
    </row>
    <row r="14292" spans="1:35" s="89" customFormat="1" x14ac:dyDescent="0.45">
      <c r="A14292" s="89" t="s">
        <v>111</v>
      </c>
      <c r="B14292" s="89" t="s">
        <v>134</v>
      </c>
      <c r="C14292" s="89" t="s">
        <v>48</v>
      </c>
      <c r="D14292" s="90">
        <v>44608</v>
      </c>
      <c r="AC14292" s="89">
        <v>339.11829299999999</v>
      </c>
      <c r="AI14292" s="89">
        <v>339.118292</v>
      </c>
    </row>
    <row r="14293" spans="1:35" s="89" customFormat="1" x14ac:dyDescent="0.45">
      <c r="A14293" s="89" t="s">
        <v>111</v>
      </c>
      <c r="B14293" s="89" t="s">
        <v>134</v>
      </c>
      <c r="C14293" s="89" t="s">
        <v>48</v>
      </c>
      <c r="D14293" s="90">
        <v>44609</v>
      </c>
      <c r="AC14293" s="89">
        <v>339.11829299999999</v>
      </c>
      <c r="AI14293" s="89">
        <v>339.118292</v>
      </c>
    </row>
    <row r="14294" spans="1:35" s="89" customFormat="1" x14ac:dyDescent="0.45">
      <c r="A14294" s="89" t="s">
        <v>111</v>
      </c>
      <c r="B14294" s="89" t="s">
        <v>134</v>
      </c>
      <c r="C14294" s="89" t="s">
        <v>48</v>
      </c>
      <c r="D14294" s="90">
        <v>44610</v>
      </c>
      <c r="AC14294" s="89">
        <v>339.11829299999999</v>
      </c>
      <c r="AI14294" s="89">
        <v>339.118292</v>
      </c>
    </row>
    <row r="14295" spans="1:35" s="89" customFormat="1" x14ac:dyDescent="0.45">
      <c r="A14295" s="89" t="s">
        <v>111</v>
      </c>
      <c r="B14295" s="89" t="s">
        <v>134</v>
      </c>
      <c r="C14295" s="89" t="s">
        <v>48</v>
      </c>
      <c r="D14295" s="90">
        <v>44611</v>
      </c>
      <c r="AC14295" s="89">
        <v>339.11829299999999</v>
      </c>
      <c r="AI14295" s="89">
        <v>339.118292</v>
      </c>
    </row>
    <row r="14296" spans="1:35" s="89" customFormat="1" x14ac:dyDescent="0.45">
      <c r="A14296" s="89" t="s">
        <v>111</v>
      </c>
      <c r="B14296" s="89" t="s">
        <v>134</v>
      </c>
      <c r="C14296" s="89" t="s">
        <v>48</v>
      </c>
      <c r="D14296" s="90">
        <v>44612</v>
      </c>
      <c r="AC14296" s="89">
        <v>339.11829299999999</v>
      </c>
      <c r="AI14296" s="89">
        <v>339.118292</v>
      </c>
    </row>
    <row r="14297" spans="1:35" s="89" customFormat="1" x14ac:dyDescent="0.45">
      <c r="A14297" s="89" t="s">
        <v>111</v>
      </c>
      <c r="B14297" s="89" t="s">
        <v>134</v>
      </c>
      <c r="C14297" s="89" t="s">
        <v>48</v>
      </c>
      <c r="D14297" s="90">
        <v>44613</v>
      </c>
      <c r="AC14297" s="89">
        <v>339.11829299999999</v>
      </c>
      <c r="AI14297" s="89">
        <v>339.118292</v>
      </c>
    </row>
    <row r="14298" spans="1:35" s="89" customFormat="1" x14ac:dyDescent="0.45">
      <c r="A14298" s="89" t="s">
        <v>111</v>
      </c>
      <c r="B14298" s="89" t="s">
        <v>134</v>
      </c>
      <c r="C14298" s="89" t="s">
        <v>48</v>
      </c>
      <c r="D14298" s="90">
        <v>44614</v>
      </c>
      <c r="AC14298" s="89">
        <v>339.11829299999999</v>
      </c>
      <c r="AI14298" s="89">
        <v>339.118292</v>
      </c>
    </row>
    <row r="14299" spans="1:35" s="89" customFormat="1" x14ac:dyDescent="0.45">
      <c r="A14299" s="89" t="s">
        <v>111</v>
      </c>
      <c r="B14299" s="89" t="s">
        <v>134</v>
      </c>
      <c r="C14299" s="89" t="s">
        <v>48</v>
      </c>
      <c r="D14299" s="90">
        <v>44615</v>
      </c>
      <c r="AC14299" s="89">
        <v>339.11829299999999</v>
      </c>
      <c r="AI14299" s="89">
        <v>339.118292</v>
      </c>
    </row>
    <row r="14300" spans="1:35" s="89" customFormat="1" x14ac:dyDescent="0.45">
      <c r="A14300" s="89" t="s">
        <v>111</v>
      </c>
      <c r="B14300" s="89" t="s">
        <v>134</v>
      </c>
      <c r="C14300" s="89" t="s">
        <v>48</v>
      </c>
      <c r="D14300" s="90">
        <v>44616</v>
      </c>
      <c r="AC14300" s="89">
        <v>339.11829299999999</v>
      </c>
      <c r="AI14300" s="89">
        <v>339.118292</v>
      </c>
    </row>
    <row r="14301" spans="1:35" s="89" customFormat="1" x14ac:dyDescent="0.45">
      <c r="A14301" s="89" t="s">
        <v>111</v>
      </c>
      <c r="B14301" s="89" t="s">
        <v>134</v>
      </c>
      <c r="C14301" s="89" t="s">
        <v>48</v>
      </c>
      <c r="D14301" s="90">
        <v>44617</v>
      </c>
      <c r="AC14301" s="89">
        <v>339.11829299999999</v>
      </c>
      <c r="AI14301" s="89">
        <v>339.118292</v>
      </c>
    </row>
    <row r="14302" spans="1:35" s="89" customFormat="1" x14ac:dyDescent="0.45">
      <c r="A14302" s="89" t="s">
        <v>111</v>
      </c>
      <c r="B14302" s="89" t="s">
        <v>134</v>
      </c>
      <c r="C14302" s="89" t="s">
        <v>48</v>
      </c>
      <c r="D14302" s="90">
        <v>44618</v>
      </c>
      <c r="AC14302" s="89">
        <v>339.11829299999999</v>
      </c>
      <c r="AI14302" s="89">
        <v>339.118292</v>
      </c>
    </row>
    <row r="14303" spans="1:35" s="89" customFormat="1" x14ac:dyDescent="0.45">
      <c r="A14303" s="89" t="s">
        <v>111</v>
      </c>
      <c r="B14303" s="89" t="s">
        <v>134</v>
      </c>
      <c r="C14303" s="89" t="s">
        <v>48</v>
      </c>
      <c r="D14303" s="90">
        <v>44619</v>
      </c>
      <c r="AC14303" s="89">
        <v>339.11829299999999</v>
      </c>
      <c r="AI14303" s="89">
        <v>339.118292</v>
      </c>
    </row>
    <row r="14304" spans="1:35" s="89" customFormat="1" x14ac:dyDescent="0.45">
      <c r="A14304" s="89" t="s">
        <v>111</v>
      </c>
      <c r="B14304" s="89" t="s">
        <v>134</v>
      </c>
      <c r="C14304" s="89" t="s">
        <v>48</v>
      </c>
      <c r="D14304" s="90">
        <v>44620</v>
      </c>
      <c r="AC14304" s="89">
        <v>339.11829299999999</v>
      </c>
      <c r="AI14304" s="89">
        <v>339.118292</v>
      </c>
    </row>
    <row r="14305" spans="1:35" s="89" customFormat="1" x14ac:dyDescent="0.45">
      <c r="A14305" s="89" t="s">
        <v>111</v>
      </c>
      <c r="B14305" s="89" t="s">
        <v>134</v>
      </c>
      <c r="C14305" s="89" t="s">
        <v>48</v>
      </c>
      <c r="D14305" s="90">
        <v>44621</v>
      </c>
      <c r="AC14305" s="89">
        <v>339.11829299999999</v>
      </c>
      <c r="AI14305" s="89">
        <v>339.118292</v>
      </c>
    </row>
    <row r="14306" spans="1:35" s="89" customFormat="1" x14ac:dyDescent="0.45">
      <c r="A14306" s="89" t="s">
        <v>111</v>
      </c>
      <c r="B14306" s="89" t="s">
        <v>134</v>
      </c>
      <c r="C14306" s="89" t="s">
        <v>48</v>
      </c>
      <c r="D14306" s="90">
        <v>44622</v>
      </c>
      <c r="AC14306" s="89">
        <v>339.11829299999999</v>
      </c>
      <c r="AI14306" s="89">
        <v>339.118292</v>
      </c>
    </row>
    <row r="14307" spans="1:35" s="89" customFormat="1" x14ac:dyDescent="0.45">
      <c r="A14307" s="89" t="s">
        <v>111</v>
      </c>
      <c r="B14307" s="89" t="s">
        <v>134</v>
      </c>
      <c r="C14307" s="89" t="s">
        <v>48</v>
      </c>
      <c r="D14307" s="90">
        <v>44623</v>
      </c>
      <c r="AC14307" s="89">
        <v>339.11829299999999</v>
      </c>
      <c r="AI14307" s="89">
        <v>339.118292</v>
      </c>
    </row>
    <row r="14308" spans="1:35" s="89" customFormat="1" x14ac:dyDescent="0.45">
      <c r="A14308" s="89" t="s">
        <v>111</v>
      </c>
      <c r="B14308" s="89" t="s">
        <v>134</v>
      </c>
      <c r="C14308" s="89" t="s">
        <v>48</v>
      </c>
      <c r="D14308" s="90">
        <v>44624</v>
      </c>
      <c r="AC14308" s="89">
        <v>339.11829299999999</v>
      </c>
      <c r="AI14308" s="89">
        <v>339.118292</v>
      </c>
    </row>
    <row r="14309" spans="1:35" s="89" customFormat="1" x14ac:dyDescent="0.45">
      <c r="A14309" s="89" t="s">
        <v>111</v>
      </c>
      <c r="B14309" s="89" t="s">
        <v>134</v>
      </c>
      <c r="C14309" s="89" t="s">
        <v>48</v>
      </c>
      <c r="D14309" s="90">
        <v>44625</v>
      </c>
      <c r="AC14309" s="89">
        <v>339.11829299999999</v>
      </c>
      <c r="AI14309" s="89">
        <v>339.118292</v>
      </c>
    </row>
    <row r="14310" spans="1:35" s="89" customFormat="1" x14ac:dyDescent="0.45">
      <c r="A14310" s="89" t="s">
        <v>111</v>
      </c>
      <c r="B14310" s="89" t="s">
        <v>134</v>
      </c>
      <c r="C14310" s="89" t="s">
        <v>48</v>
      </c>
      <c r="D14310" s="90">
        <v>44626</v>
      </c>
      <c r="AC14310" s="89">
        <v>339.11829299999999</v>
      </c>
      <c r="AI14310" s="89">
        <v>339.118292</v>
      </c>
    </row>
    <row r="14311" spans="1:35" s="89" customFormat="1" x14ac:dyDescent="0.45">
      <c r="A14311" s="89" t="s">
        <v>111</v>
      </c>
      <c r="B14311" s="89" t="s">
        <v>134</v>
      </c>
      <c r="C14311" s="89" t="s">
        <v>48</v>
      </c>
      <c r="D14311" s="90">
        <v>44627</v>
      </c>
      <c r="AC14311" s="89">
        <v>339.11829299999999</v>
      </c>
      <c r="AI14311" s="89">
        <v>339.118292</v>
      </c>
    </row>
    <row r="14312" spans="1:35" s="89" customFormat="1" x14ac:dyDescent="0.45">
      <c r="A14312" s="89" t="s">
        <v>111</v>
      </c>
      <c r="B14312" s="89" t="s">
        <v>134</v>
      </c>
      <c r="C14312" s="89" t="s">
        <v>48</v>
      </c>
      <c r="D14312" s="90">
        <v>44628</v>
      </c>
      <c r="AC14312" s="89">
        <v>339.11829299999999</v>
      </c>
      <c r="AI14312" s="89">
        <v>339.118292</v>
      </c>
    </row>
    <row r="14313" spans="1:35" s="89" customFormat="1" x14ac:dyDescent="0.45">
      <c r="A14313" s="89" t="s">
        <v>111</v>
      </c>
      <c r="B14313" s="89" t="s">
        <v>134</v>
      </c>
      <c r="C14313" s="89" t="s">
        <v>48</v>
      </c>
      <c r="D14313" s="90">
        <v>44629</v>
      </c>
      <c r="AC14313" s="89">
        <v>339.11829299999999</v>
      </c>
      <c r="AI14313" s="89">
        <v>339.118292</v>
      </c>
    </row>
    <row r="14314" spans="1:35" s="89" customFormat="1" x14ac:dyDescent="0.45">
      <c r="A14314" s="89" t="s">
        <v>111</v>
      </c>
      <c r="B14314" s="89" t="s">
        <v>134</v>
      </c>
      <c r="C14314" s="89" t="s">
        <v>48</v>
      </c>
      <c r="D14314" s="90">
        <v>44630</v>
      </c>
      <c r="AC14314" s="89">
        <v>339.11829299999999</v>
      </c>
      <c r="AI14314" s="89">
        <v>339.118292</v>
      </c>
    </row>
    <row r="14315" spans="1:35" s="89" customFormat="1" x14ac:dyDescent="0.45">
      <c r="A14315" s="89" t="s">
        <v>111</v>
      </c>
      <c r="B14315" s="89" t="s">
        <v>134</v>
      </c>
      <c r="C14315" s="89" t="s">
        <v>48</v>
      </c>
      <c r="D14315" s="90">
        <v>44631</v>
      </c>
      <c r="AC14315" s="89">
        <v>339.11829299999999</v>
      </c>
      <c r="AI14315" s="89">
        <v>339.118292</v>
      </c>
    </row>
    <row r="14316" spans="1:35" s="89" customFormat="1" x14ac:dyDescent="0.45">
      <c r="A14316" s="89" t="s">
        <v>111</v>
      </c>
      <c r="B14316" s="89" t="s">
        <v>134</v>
      </c>
      <c r="C14316" s="89" t="s">
        <v>48</v>
      </c>
      <c r="D14316" s="90">
        <v>44632</v>
      </c>
      <c r="AC14316" s="89">
        <v>339.11829299999999</v>
      </c>
      <c r="AI14316" s="89">
        <v>339.118292</v>
      </c>
    </row>
    <row r="14317" spans="1:35" s="89" customFormat="1" x14ac:dyDescent="0.45">
      <c r="A14317" s="89" t="s">
        <v>111</v>
      </c>
      <c r="B14317" s="89" t="s">
        <v>134</v>
      </c>
      <c r="C14317" s="89" t="s">
        <v>48</v>
      </c>
      <c r="D14317" s="90">
        <v>44633</v>
      </c>
      <c r="AC14317" s="89">
        <v>339.11829299999999</v>
      </c>
      <c r="AI14317" s="89">
        <v>339.118292</v>
      </c>
    </row>
    <row r="14318" spans="1:35" s="89" customFormat="1" x14ac:dyDescent="0.45">
      <c r="A14318" s="89" t="s">
        <v>111</v>
      </c>
      <c r="B14318" s="89" t="s">
        <v>134</v>
      </c>
      <c r="C14318" s="89" t="s">
        <v>48</v>
      </c>
      <c r="D14318" s="90">
        <v>44634</v>
      </c>
      <c r="AC14318" s="89">
        <v>339.11829299999999</v>
      </c>
      <c r="AI14318" s="89">
        <v>339.118292</v>
      </c>
    </row>
    <row r="14319" spans="1:35" s="89" customFormat="1" x14ac:dyDescent="0.45">
      <c r="A14319" s="89" t="s">
        <v>111</v>
      </c>
      <c r="B14319" s="89" t="s">
        <v>134</v>
      </c>
      <c r="C14319" s="89" t="s">
        <v>48</v>
      </c>
      <c r="D14319" s="90">
        <v>44635</v>
      </c>
      <c r="AC14319" s="89">
        <v>339.11829299999999</v>
      </c>
      <c r="AI14319" s="89">
        <v>339.118292</v>
      </c>
    </row>
    <row r="14320" spans="1:35" s="89" customFormat="1" x14ac:dyDescent="0.45">
      <c r="A14320" s="89" t="s">
        <v>111</v>
      </c>
      <c r="B14320" s="89" t="s">
        <v>134</v>
      </c>
      <c r="C14320" s="89" t="s">
        <v>48</v>
      </c>
      <c r="D14320" s="90">
        <v>44636</v>
      </c>
      <c r="AC14320" s="89">
        <v>339.11829299999999</v>
      </c>
      <c r="AI14320" s="89">
        <v>339.118292</v>
      </c>
    </row>
    <row r="14321" spans="1:35" s="89" customFormat="1" x14ac:dyDescent="0.45">
      <c r="A14321" s="89" t="s">
        <v>111</v>
      </c>
      <c r="B14321" s="89" t="s">
        <v>134</v>
      </c>
      <c r="C14321" s="89" t="s">
        <v>48</v>
      </c>
      <c r="D14321" s="90">
        <v>44637</v>
      </c>
      <c r="AC14321" s="89">
        <v>339.11829299999999</v>
      </c>
      <c r="AI14321" s="89">
        <v>339.118292</v>
      </c>
    </row>
    <row r="14322" spans="1:35" s="89" customFormat="1" x14ac:dyDescent="0.45">
      <c r="A14322" s="89" t="s">
        <v>111</v>
      </c>
      <c r="B14322" s="89" t="s">
        <v>134</v>
      </c>
      <c r="C14322" s="89" t="s">
        <v>48</v>
      </c>
      <c r="D14322" s="90">
        <v>44638</v>
      </c>
      <c r="AC14322" s="89">
        <v>339.11829299999999</v>
      </c>
      <c r="AI14322" s="89">
        <v>339.118292</v>
      </c>
    </row>
    <row r="14323" spans="1:35" s="89" customFormat="1" x14ac:dyDescent="0.45">
      <c r="A14323" s="89" t="s">
        <v>111</v>
      </c>
      <c r="B14323" s="89" t="s">
        <v>134</v>
      </c>
      <c r="C14323" s="89" t="s">
        <v>48</v>
      </c>
      <c r="D14323" s="90">
        <v>44639</v>
      </c>
      <c r="AC14323" s="89">
        <v>339.11829299999999</v>
      </c>
      <c r="AI14323" s="89">
        <v>339.118292</v>
      </c>
    </row>
    <row r="14324" spans="1:35" s="89" customFormat="1" x14ac:dyDescent="0.45">
      <c r="A14324" s="89" t="s">
        <v>111</v>
      </c>
      <c r="B14324" s="89" t="s">
        <v>134</v>
      </c>
      <c r="C14324" s="89" t="s">
        <v>48</v>
      </c>
      <c r="D14324" s="90">
        <v>44640</v>
      </c>
      <c r="AC14324" s="89">
        <v>339.11829299999999</v>
      </c>
      <c r="AI14324" s="89">
        <v>339.118292</v>
      </c>
    </row>
    <row r="14325" spans="1:35" s="89" customFormat="1" x14ac:dyDescent="0.45">
      <c r="A14325" s="89" t="s">
        <v>111</v>
      </c>
      <c r="B14325" s="89" t="s">
        <v>134</v>
      </c>
      <c r="C14325" s="89" t="s">
        <v>48</v>
      </c>
      <c r="D14325" s="90">
        <v>44641</v>
      </c>
      <c r="AC14325" s="89">
        <v>339.11829299999999</v>
      </c>
      <c r="AI14325" s="89">
        <v>339.118292</v>
      </c>
    </row>
    <row r="14326" spans="1:35" s="89" customFormat="1" x14ac:dyDescent="0.45">
      <c r="A14326" s="89" t="s">
        <v>111</v>
      </c>
      <c r="B14326" s="89" t="s">
        <v>134</v>
      </c>
      <c r="C14326" s="89" t="s">
        <v>48</v>
      </c>
      <c r="D14326" s="90">
        <v>44642</v>
      </c>
      <c r="AC14326" s="89">
        <v>339.11829299999999</v>
      </c>
      <c r="AI14326" s="89">
        <v>339.118292</v>
      </c>
    </row>
    <row r="14327" spans="1:35" s="89" customFormat="1" x14ac:dyDescent="0.45">
      <c r="A14327" s="89" t="s">
        <v>111</v>
      </c>
      <c r="B14327" s="89" t="s">
        <v>134</v>
      </c>
      <c r="C14327" s="89" t="s">
        <v>48</v>
      </c>
      <c r="D14327" s="90">
        <v>44643</v>
      </c>
      <c r="AC14327" s="89">
        <v>339.11829299999999</v>
      </c>
      <c r="AI14327" s="89">
        <v>339.118292</v>
      </c>
    </row>
    <row r="14328" spans="1:35" s="89" customFormat="1" x14ac:dyDescent="0.45">
      <c r="A14328" s="89" t="s">
        <v>111</v>
      </c>
      <c r="B14328" s="89" t="s">
        <v>134</v>
      </c>
      <c r="C14328" s="89" t="s">
        <v>48</v>
      </c>
      <c r="D14328" s="90">
        <v>44644</v>
      </c>
      <c r="AC14328" s="89">
        <v>339.11829299999999</v>
      </c>
      <c r="AI14328" s="89">
        <v>339.118292</v>
      </c>
    </row>
    <row r="14329" spans="1:35" s="89" customFormat="1" x14ac:dyDescent="0.45">
      <c r="A14329" s="89" t="s">
        <v>111</v>
      </c>
      <c r="B14329" s="89" t="s">
        <v>134</v>
      </c>
      <c r="C14329" s="89" t="s">
        <v>48</v>
      </c>
      <c r="D14329" s="90">
        <v>44645</v>
      </c>
      <c r="AC14329" s="89">
        <v>339.11829299999999</v>
      </c>
      <c r="AI14329" s="89">
        <v>339.118292</v>
      </c>
    </row>
    <row r="14330" spans="1:35" s="89" customFormat="1" x14ac:dyDescent="0.45">
      <c r="A14330" s="89" t="s">
        <v>111</v>
      </c>
      <c r="B14330" s="89" t="s">
        <v>134</v>
      </c>
      <c r="C14330" s="89" t="s">
        <v>48</v>
      </c>
      <c r="D14330" s="90">
        <v>44646</v>
      </c>
      <c r="AC14330" s="89">
        <v>324.98836410000001</v>
      </c>
      <c r="AI14330" s="89">
        <v>324.98836319999998</v>
      </c>
    </row>
    <row r="14331" spans="1:35" s="89" customFormat="1" x14ac:dyDescent="0.45">
      <c r="A14331" s="89" t="s">
        <v>111</v>
      </c>
      <c r="B14331" s="89" t="s">
        <v>134</v>
      </c>
      <c r="C14331" s="89" t="s">
        <v>48</v>
      </c>
      <c r="D14331" s="90">
        <v>44647</v>
      </c>
      <c r="AC14331" s="89">
        <v>339.11829299999999</v>
      </c>
      <c r="AI14331" s="89">
        <v>339.118292</v>
      </c>
    </row>
    <row r="14332" spans="1:35" s="89" customFormat="1" x14ac:dyDescent="0.45">
      <c r="A14332" s="89" t="s">
        <v>111</v>
      </c>
      <c r="B14332" s="89" t="s">
        <v>134</v>
      </c>
      <c r="C14332" s="89" t="s">
        <v>48</v>
      </c>
      <c r="D14332" s="90">
        <v>44648</v>
      </c>
      <c r="AC14332" s="89">
        <v>339.11829299999999</v>
      </c>
      <c r="AI14332" s="89">
        <v>339.118292</v>
      </c>
    </row>
    <row r="14333" spans="1:35" s="89" customFormat="1" x14ac:dyDescent="0.45">
      <c r="A14333" s="89" t="s">
        <v>111</v>
      </c>
      <c r="B14333" s="89" t="s">
        <v>134</v>
      </c>
      <c r="C14333" s="89" t="s">
        <v>48</v>
      </c>
      <c r="D14333" s="90">
        <v>44649</v>
      </c>
      <c r="AC14333" s="89">
        <v>339.11829299999999</v>
      </c>
      <c r="AI14333" s="89">
        <v>339.118292</v>
      </c>
    </row>
    <row r="14334" spans="1:35" s="89" customFormat="1" x14ac:dyDescent="0.45">
      <c r="A14334" s="89" t="s">
        <v>111</v>
      </c>
      <c r="B14334" s="89" t="s">
        <v>134</v>
      </c>
      <c r="C14334" s="89" t="s">
        <v>48</v>
      </c>
      <c r="D14334" s="90">
        <v>44650</v>
      </c>
      <c r="AC14334" s="89">
        <v>339.11829299999999</v>
      </c>
      <c r="AI14334" s="89">
        <v>339.118292</v>
      </c>
    </row>
    <row r="14335" spans="1:35" s="89" customFormat="1" x14ac:dyDescent="0.45">
      <c r="A14335" s="89" t="s">
        <v>111</v>
      </c>
      <c r="B14335" s="89" t="s">
        <v>134</v>
      </c>
      <c r="C14335" s="89" t="s">
        <v>48</v>
      </c>
      <c r="D14335" s="90">
        <v>44651</v>
      </c>
      <c r="AC14335" s="89">
        <v>339.11829299999999</v>
      </c>
      <c r="AI14335" s="89">
        <v>339.118292</v>
      </c>
    </row>
    <row r="14336" spans="1:35" s="89" customFormat="1" x14ac:dyDescent="0.45">
      <c r="A14336" s="89" t="s">
        <v>111</v>
      </c>
      <c r="B14336" s="89" t="s">
        <v>134</v>
      </c>
      <c r="C14336" s="89" t="s">
        <v>48</v>
      </c>
      <c r="D14336" s="90">
        <v>44652</v>
      </c>
      <c r="AC14336" s="89">
        <v>339.118292</v>
      </c>
      <c r="AI14336" s="89">
        <v>339.118292</v>
      </c>
    </row>
    <row r="14337" spans="1:35" s="89" customFormat="1" x14ac:dyDescent="0.45">
      <c r="A14337" s="89" t="s">
        <v>111</v>
      </c>
      <c r="B14337" s="89" t="s">
        <v>134</v>
      </c>
      <c r="C14337" s="89" t="s">
        <v>48</v>
      </c>
      <c r="D14337" s="90">
        <v>44653</v>
      </c>
      <c r="AC14337" s="89">
        <v>339.118292</v>
      </c>
      <c r="AI14337" s="89">
        <v>339.118292</v>
      </c>
    </row>
    <row r="14338" spans="1:35" s="89" customFormat="1" x14ac:dyDescent="0.45">
      <c r="A14338" s="89" t="s">
        <v>111</v>
      </c>
      <c r="B14338" s="89" t="s">
        <v>134</v>
      </c>
      <c r="C14338" s="89" t="s">
        <v>48</v>
      </c>
      <c r="D14338" s="90">
        <v>44654</v>
      </c>
      <c r="AC14338" s="89">
        <v>339.118292</v>
      </c>
      <c r="AI14338" s="89">
        <v>339.118292</v>
      </c>
    </row>
    <row r="14339" spans="1:35" s="89" customFormat="1" x14ac:dyDescent="0.45">
      <c r="A14339" s="89" t="s">
        <v>111</v>
      </c>
      <c r="B14339" s="89" t="s">
        <v>134</v>
      </c>
      <c r="C14339" s="89" t="s">
        <v>48</v>
      </c>
      <c r="D14339" s="90">
        <v>44655</v>
      </c>
      <c r="AC14339" s="89">
        <v>339.118292</v>
      </c>
      <c r="AI14339" s="89">
        <v>339.118292</v>
      </c>
    </row>
    <row r="14340" spans="1:35" s="89" customFormat="1" x14ac:dyDescent="0.45">
      <c r="A14340" s="89" t="s">
        <v>111</v>
      </c>
      <c r="B14340" s="89" t="s">
        <v>134</v>
      </c>
      <c r="C14340" s="89" t="s">
        <v>48</v>
      </c>
      <c r="D14340" s="90">
        <v>44656</v>
      </c>
      <c r="AC14340" s="89">
        <v>339.118292</v>
      </c>
      <c r="AI14340" s="89">
        <v>339.118292</v>
      </c>
    </row>
    <row r="14341" spans="1:35" s="89" customFormat="1" x14ac:dyDescent="0.45">
      <c r="A14341" s="89" t="s">
        <v>111</v>
      </c>
      <c r="B14341" s="89" t="s">
        <v>134</v>
      </c>
      <c r="C14341" s="89" t="s">
        <v>48</v>
      </c>
      <c r="D14341" s="90">
        <v>44657</v>
      </c>
      <c r="AC14341" s="89">
        <v>339.118292</v>
      </c>
      <c r="AI14341" s="89">
        <v>339.118292</v>
      </c>
    </row>
    <row r="14342" spans="1:35" s="89" customFormat="1" x14ac:dyDescent="0.45">
      <c r="A14342" s="89" t="s">
        <v>111</v>
      </c>
      <c r="B14342" s="89" t="s">
        <v>134</v>
      </c>
      <c r="C14342" s="89" t="s">
        <v>48</v>
      </c>
      <c r="D14342" s="90">
        <v>44658</v>
      </c>
      <c r="AC14342" s="89">
        <v>339.118292</v>
      </c>
      <c r="AI14342" s="89">
        <v>339.118292</v>
      </c>
    </row>
    <row r="14343" spans="1:35" s="89" customFormat="1" x14ac:dyDescent="0.45">
      <c r="A14343" s="89" t="s">
        <v>111</v>
      </c>
      <c r="B14343" s="89" t="s">
        <v>134</v>
      </c>
      <c r="C14343" s="89" t="s">
        <v>48</v>
      </c>
      <c r="D14343" s="90">
        <v>44659</v>
      </c>
      <c r="AC14343" s="89">
        <v>339.118292</v>
      </c>
      <c r="AI14343" s="89">
        <v>339.118292</v>
      </c>
    </row>
    <row r="14344" spans="1:35" s="89" customFormat="1" x14ac:dyDescent="0.45">
      <c r="A14344" s="89" t="s">
        <v>111</v>
      </c>
      <c r="B14344" s="89" t="s">
        <v>134</v>
      </c>
      <c r="C14344" s="89" t="s">
        <v>48</v>
      </c>
      <c r="D14344" s="90">
        <v>44660</v>
      </c>
      <c r="AC14344" s="89">
        <v>339.118292</v>
      </c>
      <c r="AI14344" s="89">
        <v>339.118292</v>
      </c>
    </row>
    <row r="14345" spans="1:35" s="89" customFormat="1" x14ac:dyDescent="0.45">
      <c r="A14345" s="89" t="s">
        <v>111</v>
      </c>
      <c r="B14345" s="89" t="s">
        <v>134</v>
      </c>
      <c r="C14345" s="89" t="s">
        <v>48</v>
      </c>
      <c r="D14345" s="90">
        <v>44661</v>
      </c>
      <c r="AC14345" s="89">
        <v>339.118292</v>
      </c>
      <c r="AI14345" s="89">
        <v>339.118292</v>
      </c>
    </row>
    <row r="14346" spans="1:35" s="89" customFormat="1" x14ac:dyDescent="0.45">
      <c r="A14346" s="89" t="s">
        <v>111</v>
      </c>
      <c r="B14346" s="89" t="s">
        <v>134</v>
      </c>
      <c r="C14346" s="89" t="s">
        <v>48</v>
      </c>
      <c r="D14346" s="90">
        <v>44662</v>
      </c>
      <c r="AC14346" s="89">
        <v>339.118292</v>
      </c>
      <c r="AI14346" s="89">
        <v>339.118292</v>
      </c>
    </row>
    <row r="14347" spans="1:35" s="89" customFormat="1" x14ac:dyDescent="0.45">
      <c r="A14347" s="89" t="s">
        <v>111</v>
      </c>
      <c r="B14347" s="89" t="s">
        <v>134</v>
      </c>
      <c r="C14347" s="89" t="s">
        <v>48</v>
      </c>
      <c r="D14347" s="90">
        <v>44663</v>
      </c>
      <c r="AC14347" s="89">
        <v>339.118292</v>
      </c>
      <c r="AI14347" s="89">
        <v>339.118292</v>
      </c>
    </row>
    <row r="14348" spans="1:35" s="89" customFormat="1" x14ac:dyDescent="0.45">
      <c r="A14348" s="89" t="s">
        <v>111</v>
      </c>
      <c r="B14348" s="89" t="s">
        <v>134</v>
      </c>
      <c r="C14348" s="89" t="s">
        <v>48</v>
      </c>
      <c r="D14348" s="90">
        <v>44664</v>
      </c>
      <c r="AC14348" s="89">
        <v>339.118292</v>
      </c>
      <c r="AI14348" s="89">
        <v>339.118292</v>
      </c>
    </row>
    <row r="14349" spans="1:35" s="89" customFormat="1" x14ac:dyDescent="0.45">
      <c r="A14349" s="89" t="s">
        <v>111</v>
      </c>
      <c r="B14349" s="89" t="s">
        <v>134</v>
      </c>
      <c r="C14349" s="89" t="s">
        <v>48</v>
      </c>
      <c r="D14349" s="90">
        <v>44665</v>
      </c>
      <c r="AC14349" s="89">
        <v>339.118292</v>
      </c>
      <c r="AI14349" s="89">
        <v>339.118292</v>
      </c>
    </row>
    <row r="14350" spans="1:35" s="89" customFormat="1" x14ac:dyDescent="0.45">
      <c r="A14350" s="89" t="s">
        <v>111</v>
      </c>
      <c r="B14350" s="89" t="s">
        <v>134</v>
      </c>
      <c r="C14350" s="89" t="s">
        <v>48</v>
      </c>
      <c r="D14350" s="90">
        <v>44666</v>
      </c>
      <c r="AC14350" s="89">
        <v>339.118292</v>
      </c>
      <c r="AI14350" s="89">
        <v>339.118292</v>
      </c>
    </row>
    <row r="14351" spans="1:35" s="89" customFormat="1" x14ac:dyDescent="0.45">
      <c r="A14351" s="89" t="s">
        <v>111</v>
      </c>
      <c r="B14351" s="89" t="s">
        <v>134</v>
      </c>
      <c r="C14351" s="89" t="s">
        <v>48</v>
      </c>
      <c r="D14351" s="90">
        <v>44667</v>
      </c>
      <c r="AC14351" s="89">
        <v>339.118292</v>
      </c>
      <c r="AI14351" s="89">
        <v>339.118292</v>
      </c>
    </row>
    <row r="14352" spans="1:35" s="89" customFormat="1" x14ac:dyDescent="0.45">
      <c r="A14352" s="89" t="s">
        <v>111</v>
      </c>
      <c r="B14352" s="89" t="s">
        <v>134</v>
      </c>
      <c r="C14352" s="89" t="s">
        <v>48</v>
      </c>
      <c r="D14352" s="90">
        <v>44668</v>
      </c>
      <c r="AC14352" s="89">
        <v>339.118292</v>
      </c>
      <c r="AI14352" s="89">
        <v>339.118292</v>
      </c>
    </row>
    <row r="14353" spans="1:35" s="89" customFormat="1" x14ac:dyDescent="0.45">
      <c r="A14353" s="89" t="s">
        <v>111</v>
      </c>
      <c r="B14353" s="89" t="s">
        <v>134</v>
      </c>
      <c r="C14353" s="89" t="s">
        <v>48</v>
      </c>
      <c r="D14353" s="90">
        <v>44669</v>
      </c>
      <c r="AC14353" s="89">
        <v>339.118292</v>
      </c>
      <c r="AI14353" s="89">
        <v>339.118292</v>
      </c>
    </row>
    <row r="14354" spans="1:35" s="89" customFormat="1" x14ac:dyDescent="0.45">
      <c r="A14354" s="89" t="s">
        <v>111</v>
      </c>
      <c r="B14354" s="89" t="s">
        <v>134</v>
      </c>
      <c r="C14354" s="89" t="s">
        <v>48</v>
      </c>
      <c r="D14354" s="90">
        <v>44670</v>
      </c>
      <c r="AC14354" s="89">
        <v>339.118292</v>
      </c>
      <c r="AI14354" s="89">
        <v>339.118292</v>
      </c>
    </row>
    <row r="14355" spans="1:35" s="89" customFormat="1" x14ac:dyDescent="0.45">
      <c r="A14355" s="89" t="s">
        <v>111</v>
      </c>
      <c r="B14355" s="89" t="s">
        <v>134</v>
      </c>
      <c r="C14355" s="89" t="s">
        <v>48</v>
      </c>
      <c r="D14355" s="90">
        <v>44671</v>
      </c>
      <c r="AC14355" s="89">
        <v>339.118292</v>
      </c>
      <c r="AI14355" s="89">
        <v>339.118292</v>
      </c>
    </row>
    <row r="14356" spans="1:35" s="89" customFormat="1" x14ac:dyDescent="0.45">
      <c r="A14356" s="89" t="s">
        <v>111</v>
      </c>
      <c r="B14356" s="89" t="s">
        <v>134</v>
      </c>
      <c r="C14356" s="89" t="s">
        <v>48</v>
      </c>
      <c r="D14356" s="90">
        <v>44672</v>
      </c>
      <c r="AC14356" s="89">
        <v>339.118292</v>
      </c>
      <c r="AI14356" s="89">
        <v>339.118292</v>
      </c>
    </row>
    <row r="14357" spans="1:35" s="89" customFormat="1" x14ac:dyDescent="0.45">
      <c r="A14357" s="89" t="s">
        <v>111</v>
      </c>
      <c r="B14357" s="89" t="s">
        <v>134</v>
      </c>
      <c r="C14357" s="89" t="s">
        <v>48</v>
      </c>
      <c r="D14357" s="90">
        <v>44673</v>
      </c>
      <c r="AC14357" s="89">
        <v>339.118292</v>
      </c>
      <c r="AI14357" s="89">
        <v>339.118292</v>
      </c>
    </row>
    <row r="14358" spans="1:35" s="89" customFormat="1" x14ac:dyDescent="0.45">
      <c r="A14358" s="89" t="s">
        <v>111</v>
      </c>
      <c r="B14358" s="89" t="s">
        <v>134</v>
      </c>
      <c r="C14358" s="89" t="s">
        <v>48</v>
      </c>
      <c r="D14358" s="90">
        <v>44674</v>
      </c>
      <c r="AC14358" s="89">
        <v>339.118292</v>
      </c>
      <c r="AI14358" s="89">
        <v>339.118292</v>
      </c>
    </row>
    <row r="14359" spans="1:35" s="89" customFormat="1" x14ac:dyDescent="0.45">
      <c r="A14359" s="89" t="s">
        <v>111</v>
      </c>
      <c r="B14359" s="89" t="s">
        <v>134</v>
      </c>
      <c r="C14359" s="89" t="s">
        <v>48</v>
      </c>
      <c r="D14359" s="90">
        <v>44675</v>
      </c>
      <c r="AC14359" s="89">
        <v>339.118292</v>
      </c>
      <c r="AI14359" s="89">
        <v>339.118292</v>
      </c>
    </row>
    <row r="14360" spans="1:35" s="89" customFormat="1" x14ac:dyDescent="0.45">
      <c r="A14360" s="89" t="s">
        <v>111</v>
      </c>
      <c r="B14360" s="89" t="s">
        <v>134</v>
      </c>
      <c r="C14360" s="89" t="s">
        <v>48</v>
      </c>
      <c r="D14360" s="90">
        <v>44676</v>
      </c>
      <c r="AC14360" s="89">
        <v>339.118292</v>
      </c>
      <c r="AI14360" s="89">
        <v>339.118292</v>
      </c>
    </row>
    <row r="14361" spans="1:35" s="89" customFormat="1" x14ac:dyDescent="0.45">
      <c r="A14361" s="89" t="s">
        <v>111</v>
      </c>
      <c r="B14361" s="89" t="s">
        <v>134</v>
      </c>
      <c r="C14361" s="89" t="s">
        <v>48</v>
      </c>
      <c r="D14361" s="90">
        <v>44677</v>
      </c>
      <c r="AC14361" s="89">
        <v>339.118292</v>
      </c>
      <c r="AI14361" s="89">
        <v>339.118292</v>
      </c>
    </row>
    <row r="14362" spans="1:35" s="89" customFormat="1" x14ac:dyDescent="0.45">
      <c r="A14362" s="89" t="s">
        <v>111</v>
      </c>
      <c r="B14362" s="89" t="s">
        <v>134</v>
      </c>
      <c r="C14362" s="89" t="s">
        <v>48</v>
      </c>
      <c r="D14362" s="90">
        <v>44678</v>
      </c>
      <c r="AC14362" s="89">
        <v>339.118292</v>
      </c>
      <c r="AI14362" s="89">
        <v>339.118292</v>
      </c>
    </row>
    <row r="14363" spans="1:35" s="89" customFormat="1" x14ac:dyDescent="0.45">
      <c r="A14363" s="89" t="s">
        <v>111</v>
      </c>
      <c r="B14363" s="89" t="s">
        <v>134</v>
      </c>
      <c r="C14363" s="89" t="s">
        <v>48</v>
      </c>
      <c r="D14363" s="90">
        <v>44679</v>
      </c>
      <c r="AC14363" s="89">
        <v>339.118292</v>
      </c>
      <c r="AI14363" s="89">
        <v>339.118292</v>
      </c>
    </row>
    <row r="14364" spans="1:35" s="89" customFormat="1" x14ac:dyDescent="0.45">
      <c r="A14364" s="89" t="s">
        <v>111</v>
      </c>
      <c r="B14364" s="89" t="s">
        <v>134</v>
      </c>
      <c r="C14364" s="89" t="s">
        <v>48</v>
      </c>
      <c r="D14364" s="90">
        <v>44680</v>
      </c>
      <c r="AC14364" s="89">
        <v>339.118292</v>
      </c>
      <c r="AI14364" s="89">
        <v>339.118292</v>
      </c>
    </row>
    <row r="14365" spans="1:35" s="89" customFormat="1" x14ac:dyDescent="0.45">
      <c r="A14365" s="89" t="s">
        <v>111</v>
      </c>
      <c r="B14365" s="89" t="s">
        <v>134</v>
      </c>
      <c r="C14365" s="89" t="s">
        <v>48</v>
      </c>
      <c r="D14365" s="90">
        <v>44681</v>
      </c>
      <c r="AC14365" s="89">
        <v>339.118292</v>
      </c>
      <c r="AI14365" s="89">
        <v>339.118292</v>
      </c>
    </row>
    <row r="14366" spans="1:35" s="89" customFormat="1" x14ac:dyDescent="0.45">
      <c r="A14366" s="89" t="s">
        <v>111</v>
      </c>
      <c r="B14366" s="89" t="s">
        <v>134</v>
      </c>
      <c r="C14366" s="89" t="s">
        <v>48</v>
      </c>
      <c r="D14366" s="90">
        <v>44682</v>
      </c>
      <c r="AC14366" s="89">
        <v>339.118292</v>
      </c>
      <c r="AI14366" s="89">
        <v>339.118292</v>
      </c>
    </row>
    <row r="14367" spans="1:35" s="89" customFormat="1" x14ac:dyDescent="0.45">
      <c r="A14367" s="89" t="s">
        <v>111</v>
      </c>
      <c r="B14367" s="89" t="s">
        <v>134</v>
      </c>
      <c r="C14367" s="89" t="s">
        <v>48</v>
      </c>
      <c r="D14367" s="90">
        <v>44683</v>
      </c>
      <c r="AC14367" s="89">
        <v>339.118292</v>
      </c>
      <c r="AI14367" s="89">
        <v>339.118292</v>
      </c>
    </row>
    <row r="14368" spans="1:35" s="89" customFormat="1" x14ac:dyDescent="0.45">
      <c r="A14368" s="89" t="s">
        <v>111</v>
      </c>
      <c r="B14368" s="89" t="s">
        <v>134</v>
      </c>
      <c r="C14368" s="89" t="s">
        <v>48</v>
      </c>
      <c r="D14368" s="90">
        <v>44684</v>
      </c>
      <c r="AC14368" s="89">
        <v>339.118292</v>
      </c>
      <c r="AI14368" s="89">
        <v>339.118292</v>
      </c>
    </row>
    <row r="14369" spans="1:35" s="89" customFormat="1" x14ac:dyDescent="0.45">
      <c r="A14369" s="89" t="s">
        <v>111</v>
      </c>
      <c r="B14369" s="89" t="s">
        <v>134</v>
      </c>
      <c r="C14369" s="89" t="s">
        <v>48</v>
      </c>
      <c r="D14369" s="90">
        <v>44685</v>
      </c>
      <c r="AC14369" s="89">
        <v>339.118292</v>
      </c>
      <c r="AI14369" s="89">
        <v>339.118292</v>
      </c>
    </row>
    <row r="14370" spans="1:35" s="89" customFormat="1" x14ac:dyDescent="0.45">
      <c r="A14370" s="89" t="s">
        <v>111</v>
      </c>
      <c r="B14370" s="89" t="s">
        <v>134</v>
      </c>
      <c r="C14370" s="89" t="s">
        <v>48</v>
      </c>
      <c r="D14370" s="90">
        <v>44686</v>
      </c>
      <c r="AC14370" s="89">
        <v>339.118292</v>
      </c>
      <c r="AI14370" s="89">
        <v>339.118292</v>
      </c>
    </row>
    <row r="14371" spans="1:35" s="89" customFormat="1" x14ac:dyDescent="0.45">
      <c r="A14371" s="89" t="s">
        <v>111</v>
      </c>
      <c r="B14371" s="89" t="s">
        <v>134</v>
      </c>
      <c r="C14371" s="89" t="s">
        <v>48</v>
      </c>
      <c r="D14371" s="90">
        <v>44687</v>
      </c>
      <c r="AC14371" s="89">
        <v>339.118292</v>
      </c>
      <c r="AI14371" s="89">
        <v>339.118292</v>
      </c>
    </row>
    <row r="14372" spans="1:35" s="89" customFormat="1" x14ac:dyDescent="0.45">
      <c r="A14372" s="89" t="s">
        <v>111</v>
      </c>
      <c r="B14372" s="89" t="s">
        <v>134</v>
      </c>
      <c r="C14372" s="89" t="s">
        <v>48</v>
      </c>
      <c r="D14372" s="90">
        <v>44688</v>
      </c>
      <c r="AC14372" s="89">
        <v>339.118292</v>
      </c>
      <c r="AI14372" s="89">
        <v>339.118292</v>
      </c>
    </row>
    <row r="14373" spans="1:35" s="89" customFormat="1" x14ac:dyDescent="0.45">
      <c r="A14373" s="89" t="s">
        <v>111</v>
      </c>
      <c r="B14373" s="89" t="s">
        <v>134</v>
      </c>
      <c r="C14373" s="89" t="s">
        <v>48</v>
      </c>
      <c r="D14373" s="90">
        <v>44689</v>
      </c>
      <c r="AC14373" s="89">
        <v>339.118292</v>
      </c>
      <c r="AI14373" s="89">
        <v>339.118292</v>
      </c>
    </row>
    <row r="14374" spans="1:35" s="89" customFormat="1" x14ac:dyDescent="0.45">
      <c r="A14374" s="89" t="s">
        <v>111</v>
      </c>
      <c r="B14374" s="89" t="s">
        <v>134</v>
      </c>
      <c r="C14374" s="89" t="s">
        <v>48</v>
      </c>
      <c r="D14374" s="90">
        <v>44690</v>
      </c>
      <c r="K14374" s="89">
        <v>0.58716470499999995</v>
      </c>
      <c r="L14374" s="89">
        <v>0.410235293</v>
      </c>
      <c r="AA14374" s="89">
        <v>140</v>
      </c>
      <c r="AB14374" s="89">
        <v>200</v>
      </c>
      <c r="AC14374" s="89">
        <v>339.118292</v>
      </c>
      <c r="AI14374" s="89">
        <v>339.118292</v>
      </c>
    </row>
    <row r="14375" spans="1:35" s="89" customFormat="1" x14ac:dyDescent="0.45">
      <c r="A14375" s="89" t="s">
        <v>111</v>
      </c>
      <c r="B14375" s="89" t="s">
        <v>134</v>
      </c>
      <c r="C14375" s="89" t="s">
        <v>48</v>
      </c>
      <c r="D14375" s="90">
        <v>44691</v>
      </c>
      <c r="K14375" s="89">
        <v>0.58716470499999995</v>
      </c>
      <c r="L14375" s="89">
        <v>0.410235293</v>
      </c>
      <c r="AA14375" s="89">
        <v>140</v>
      </c>
      <c r="AB14375" s="89">
        <v>200</v>
      </c>
      <c r="AC14375" s="89">
        <v>339.118292</v>
      </c>
      <c r="AI14375" s="89">
        <v>339.118292</v>
      </c>
    </row>
    <row r="14376" spans="1:35" s="89" customFormat="1" x14ac:dyDescent="0.45">
      <c r="A14376" s="89" t="s">
        <v>111</v>
      </c>
      <c r="B14376" s="89" t="s">
        <v>134</v>
      </c>
      <c r="C14376" s="89" t="s">
        <v>48</v>
      </c>
      <c r="D14376" s="90">
        <v>44692</v>
      </c>
      <c r="K14376" s="89">
        <v>0.58716470499999995</v>
      </c>
      <c r="L14376" s="89">
        <v>0.410235293</v>
      </c>
      <c r="AA14376" s="89">
        <v>140</v>
      </c>
      <c r="AB14376" s="89">
        <v>200</v>
      </c>
      <c r="AC14376" s="89">
        <v>339.118292</v>
      </c>
      <c r="AI14376" s="89">
        <v>339.118292</v>
      </c>
    </row>
    <row r="14377" spans="1:35" s="89" customFormat="1" x14ac:dyDescent="0.45">
      <c r="A14377" s="89" t="s">
        <v>111</v>
      </c>
      <c r="B14377" s="89" t="s">
        <v>134</v>
      </c>
      <c r="C14377" s="89" t="s">
        <v>48</v>
      </c>
      <c r="D14377" s="90">
        <v>44693</v>
      </c>
      <c r="K14377" s="89">
        <v>0.58716470499999995</v>
      </c>
      <c r="L14377" s="89">
        <v>0.410235293</v>
      </c>
      <c r="AA14377" s="89">
        <v>140</v>
      </c>
      <c r="AB14377" s="89">
        <v>200</v>
      </c>
      <c r="AC14377" s="89">
        <v>339.118292</v>
      </c>
      <c r="AI14377" s="89">
        <v>339.118292</v>
      </c>
    </row>
    <row r="14378" spans="1:35" s="89" customFormat="1" x14ac:dyDescent="0.45">
      <c r="A14378" s="89" t="s">
        <v>111</v>
      </c>
      <c r="B14378" s="89" t="s">
        <v>134</v>
      </c>
      <c r="C14378" s="89" t="s">
        <v>48</v>
      </c>
      <c r="D14378" s="90">
        <v>44694</v>
      </c>
      <c r="K14378" s="89">
        <v>0.58716470499999995</v>
      </c>
      <c r="L14378" s="89">
        <v>0.410235293</v>
      </c>
      <c r="AA14378" s="89">
        <v>140</v>
      </c>
      <c r="AB14378" s="89">
        <v>200</v>
      </c>
      <c r="AC14378" s="89">
        <v>339.118292</v>
      </c>
      <c r="AI14378" s="89">
        <v>339.118292</v>
      </c>
    </row>
    <row r="14379" spans="1:35" s="89" customFormat="1" x14ac:dyDescent="0.45">
      <c r="A14379" s="89" t="s">
        <v>111</v>
      </c>
      <c r="B14379" s="89" t="s">
        <v>134</v>
      </c>
      <c r="C14379" s="89" t="s">
        <v>48</v>
      </c>
      <c r="D14379" s="90">
        <v>44695</v>
      </c>
      <c r="AC14379" s="89">
        <v>339.118292</v>
      </c>
      <c r="AI14379" s="89">
        <v>339.118292</v>
      </c>
    </row>
    <row r="14380" spans="1:35" s="89" customFormat="1" x14ac:dyDescent="0.45">
      <c r="A14380" s="89" t="s">
        <v>111</v>
      </c>
      <c r="B14380" s="89" t="s">
        <v>134</v>
      </c>
      <c r="C14380" s="89" t="s">
        <v>48</v>
      </c>
      <c r="D14380" s="90">
        <v>44696</v>
      </c>
      <c r="AC14380" s="89">
        <v>339.118292</v>
      </c>
      <c r="AI14380" s="89">
        <v>339.118292</v>
      </c>
    </row>
    <row r="14381" spans="1:35" s="89" customFormat="1" x14ac:dyDescent="0.45">
      <c r="A14381" s="89" t="s">
        <v>111</v>
      </c>
      <c r="B14381" s="89" t="s">
        <v>134</v>
      </c>
      <c r="C14381" s="89" t="s">
        <v>48</v>
      </c>
      <c r="D14381" s="90">
        <v>44697</v>
      </c>
      <c r="K14381" s="89">
        <v>0.58716470499999995</v>
      </c>
      <c r="L14381" s="89">
        <v>0.410235293</v>
      </c>
      <c r="AA14381" s="89">
        <v>140</v>
      </c>
      <c r="AB14381" s="89">
        <v>200</v>
      </c>
      <c r="AC14381" s="89">
        <v>339.118292</v>
      </c>
      <c r="AI14381" s="89">
        <v>339.118292</v>
      </c>
    </row>
    <row r="14382" spans="1:35" s="89" customFormat="1" x14ac:dyDescent="0.45">
      <c r="A14382" s="89" t="s">
        <v>111</v>
      </c>
      <c r="B14382" s="89" t="s">
        <v>134</v>
      </c>
      <c r="C14382" s="89" t="s">
        <v>48</v>
      </c>
      <c r="D14382" s="90">
        <v>44698</v>
      </c>
      <c r="K14382" s="89">
        <v>0.58716470499999995</v>
      </c>
      <c r="L14382" s="89">
        <v>0.410235293</v>
      </c>
      <c r="AA14382" s="89">
        <v>140</v>
      </c>
      <c r="AB14382" s="89">
        <v>200</v>
      </c>
      <c r="AC14382" s="89">
        <v>339.118292</v>
      </c>
      <c r="AI14382" s="89">
        <v>339.118292</v>
      </c>
    </row>
    <row r="14383" spans="1:35" s="89" customFormat="1" x14ac:dyDescent="0.45">
      <c r="A14383" s="89" t="s">
        <v>111</v>
      </c>
      <c r="B14383" s="89" t="s">
        <v>134</v>
      </c>
      <c r="C14383" s="89" t="s">
        <v>48</v>
      </c>
      <c r="D14383" s="90">
        <v>44699</v>
      </c>
      <c r="K14383" s="89">
        <v>0.58716470499999995</v>
      </c>
      <c r="L14383" s="89">
        <v>0.410235293</v>
      </c>
      <c r="AA14383" s="89">
        <v>140</v>
      </c>
      <c r="AB14383" s="89">
        <v>200</v>
      </c>
      <c r="AC14383" s="89">
        <v>339.118292</v>
      </c>
      <c r="AI14383" s="89">
        <v>339.118292</v>
      </c>
    </row>
    <row r="14384" spans="1:35" s="89" customFormat="1" x14ac:dyDescent="0.45">
      <c r="A14384" s="89" t="s">
        <v>111</v>
      </c>
      <c r="B14384" s="89" t="s">
        <v>134</v>
      </c>
      <c r="C14384" s="89" t="s">
        <v>48</v>
      </c>
      <c r="D14384" s="90">
        <v>44700</v>
      </c>
      <c r="K14384" s="89">
        <v>0.58716470499999995</v>
      </c>
      <c r="L14384" s="89">
        <v>0.410235293</v>
      </c>
      <c r="AA14384" s="89">
        <v>140</v>
      </c>
      <c r="AB14384" s="89">
        <v>200</v>
      </c>
      <c r="AC14384" s="89">
        <v>339.118292</v>
      </c>
      <c r="AI14384" s="89">
        <v>339.118292</v>
      </c>
    </row>
    <row r="14385" spans="1:35" s="89" customFormat="1" x14ac:dyDescent="0.45">
      <c r="A14385" s="89" t="s">
        <v>111</v>
      </c>
      <c r="B14385" s="89" t="s">
        <v>134</v>
      </c>
      <c r="C14385" s="89" t="s">
        <v>48</v>
      </c>
      <c r="D14385" s="90">
        <v>44701</v>
      </c>
      <c r="K14385" s="89">
        <v>0.58716470499999995</v>
      </c>
      <c r="L14385" s="89">
        <v>0.410235293</v>
      </c>
      <c r="AA14385" s="89">
        <v>140</v>
      </c>
      <c r="AB14385" s="89">
        <v>200</v>
      </c>
      <c r="AC14385" s="89">
        <v>339.118292</v>
      </c>
      <c r="AI14385" s="89">
        <v>339.118292</v>
      </c>
    </row>
    <row r="14386" spans="1:35" s="89" customFormat="1" x14ac:dyDescent="0.45">
      <c r="A14386" s="89" t="s">
        <v>111</v>
      </c>
      <c r="B14386" s="89" t="s">
        <v>134</v>
      </c>
      <c r="C14386" s="89" t="s">
        <v>48</v>
      </c>
      <c r="D14386" s="90">
        <v>44702</v>
      </c>
      <c r="AC14386" s="89">
        <v>339.118292</v>
      </c>
      <c r="AI14386" s="89">
        <v>339.118292</v>
      </c>
    </row>
    <row r="14387" spans="1:35" s="89" customFormat="1" x14ac:dyDescent="0.45">
      <c r="A14387" s="89" t="s">
        <v>111</v>
      </c>
      <c r="B14387" s="89" t="s">
        <v>134</v>
      </c>
      <c r="C14387" s="89" t="s">
        <v>48</v>
      </c>
      <c r="D14387" s="90">
        <v>44703</v>
      </c>
      <c r="AC14387" s="89">
        <v>339.118292</v>
      </c>
      <c r="AI14387" s="89">
        <v>339.118292</v>
      </c>
    </row>
    <row r="14388" spans="1:35" s="89" customFormat="1" x14ac:dyDescent="0.45">
      <c r="A14388" s="89" t="s">
        <v>111</v>
      </c>
      <c r="B14388" s="89" t="s">
        <v>134</v>
      </c>
      <c r="C14388" s="89" t="s">
        <v>48</v>
      </c>
      <c r="D14388" s="90">
        <v>44704</v>
      </c>
      <c r="K14388" s="89">
        <v>0.66088529399999996</v>
      </c>
      <c r="L14388" s="89">
        <v>0.36600294</v>
      </c>
      <c r="AA14388" s="89">
        <v>115</v>
      </c>
      <c r="AB14388" s="89">
        <v>215</v>
      </c>
      <c r="AC14388" s="89">
        <v>339.118292</v>
      </c>
      <c r="AI14388" s="89">
        <v>339.118292</v>
      </c>
    </row>
    <row r="14389" spans="1:35" s="89" customFormat="1" x14ac:dyDescent="0.45">
      <c r="A14389" s="89" t="s">
        <v>111</v>
      </c>
      <c r="B14389" s="89" t="s">
        <v>134</v>
      </c>
      <c r="C14389" s="89" t="s">
        <v>48</v>
      </c>
      <c r="D14389" s="90">
        <v>44705</v>
      </c>
      <c r="K14389" s="89">
        <v>0.66088529399999996</v>
      </c>
      <c r="L14389" s="89">
        <v>0.36600294</v>
      </c>
      <c r="AA14389" s="89">
        <v>115</v>
      </c>
      <c r="AB14389" s="89">
        <v>215</v>
      </c>
      <c r="AC14389" s="89">
        <v>339.118292</v>
      </c>
      <c r="AI14389" s="89">
        <v>339.118292</v>
      </c>
    </row>
    <row r="14390" spans="1:35" s="89" customFormat="1" x14ac:dyDescent="0.45">
      <c r="A14390" s="89" t="s">
        <v>111</v>
      </c>
      <c r="B14390" s="89" t="s">
        <v>134</v>
      </c>
      <c r="C14390" s="89" t="s">
        <v>48</v>
      </c>
      <c r="D14390" s="90">
        <v>44706</v>
      </c>
      <c r="K14390" s="89">
        <v>0.63139705800000001</v>
      </c>
      <c r="L14390" s="89">
        <v>0.351258823</v>
      </c>
      <c r="AA14390" s="89">
        <v>125</v>
      </c>
      <c r="AB14390" s="89">
        <v>220</v>
      </c>
      <c r="AC14390" s="89">
        <v>339.118292</v>
      </c>
      <c r="AI14390" s="89">
        <v>339.118292</v>
      </c>
    </row>
    <row r="14391" spans="1:35" s="89" customFormat="1" x14ac:dyDescent="0.45">
      <c r="A14391" s="89" t="s">
        <v>111</v>
      </c>
      <c r="B14391" s="89" t="s">
        <v>134</v>
      </c>
      <c r="C14391" s="89" t="s">
        <v>48</v>
      </c>
      <c r="D14391" s="90">
        <v>44707</v>
      </c>
      <c r="K14391" s="89">
        <v>0.63139705800000001</v>
      </c>
      <c r="L14391" s="89">
        <v>0.351258823</v>
      </c>
      <c r="AA14391" s="89">
        <v>125</v>
      </c>
      <c r="AB14391" s="89">
        <v>220</v>
      </c>
      <c r="AC14391" s="89">
        <v>339.118292</v>
      </c>
      <c r="AI14391" s="89">
        <v>339.118292</v>
      </c>
    </row>
    <row r="14392" spans="1:35" s="89" customFormat="1" x14ac:dyDescent="0.45">
      <c r="A14392" s="89" t="s">
        <v>111</v>
      </c>
      <c r="B14392" s="89" t="s">
        <v>134</v>
      </c>
      <c r="C14392" s="89" t="s">
        <v>48</v>
      </c>
      <c r="D14392" s="90">
        <v>44708</v>
      </c>
      <c r="K14392" s="89">
        <v>0.63139705800000001</v>
      </c>
      <c r="L14392" s="89">
        <v>0.351258823</v>
      </c>
      <c r="AA14392" s="89">
        <v>125</v>
      </c>
      <c r="AB14392" s="89">
        <v>220</v>
      </c>
      <c r="AC14392" s="89">
        <v>339.118292</v>
      </c>
      <c r="AI14392" s="89">
        <v>339.118292</v>
      </c>
    </row>
    <row r="14393" spans="1:35" s="89" customFormat="1" x14ac:dyDescent="0.45">
      <c r="A14393" s="89" t="s">
        <v>111</v>
      </c>
      <c r="B14393" s="89" t="s">
        <v>134</v>
      </c>
      <c r="C14393" s="89" t="s">
        <v>48</v>
      </c>
      <c r="D14393" s="90">
        <v>44709</v>
      </c>
      <c r="K14393" s="89">
        <v>0.63139705800000001</v>
      </c>
      <c r="L14393" s="89">
        <v>0.351258823</v>
      </c>
      <c r="AA14393" s="89">
        <v>125</v>
      </c>
      <c r="AB14393" s="89">
        <v>220</v>
      </c>
      <c r="AC14393" s="89">
        <v>339.118292</v>
      </c>
      <c r="AI14393" s="89">
        <v>339.118292</v>
      </c>
    </row>
    <row r="14394" spans="1:35" s="89" customFormat="1" x14ac:dyDescent="0.45">
      <c r="A14394" s="89" t="s">
        <v>111</v>
      </c>
      <c r="B14394" s="89" t="s">
        <v>134</v>
      </c>
      <c r="C14394" s="89" t="s">
        <v>48</v>
      </c>
      <c r="D14394" s="90">
        <v>44710</v>
      </c>
      <c r="K14394" s="89">
        <v>0.63139705800000001</v>
      </c>
      <c r="L14394" s="89">
        <v>0.351258823</v>
      </c>
      <c r="AA14394" s="89">
        <v>125</v>
      </c>
      <c r="AB14394" s="89">
        <v>220</v>
      </c>
      <c r="AC14394" s="89">
        <v>339.118292</v>
      </c>
      <c r="AI14394" s="89">
        <v>339.118292</v>
      </c>
    </row>
    <row r="14395" spans="1:35" s="89" customFormat="1" x14ac:dyDescent="0.45">
      <c r="A14395" s="89" t="s">
        <v>111</v>
      </c>
      <c r="B14395" s="89" t="s">
        <v>134</v>
      </c>
      <c r="C14395" s="89" t="s">
        <v>48</v>
      </c>
      <c r="D14395" s="90">
        <v>44711</v>
      </c>
      <c r="K14395" s="89">
        <v>0.80832647000000002</v>
      </c>
      <c r="L14395" s="89">
        <v>0.52818823500000001</v>
      </c>
      <c r="AA14395" s="89">
        <v>65</v>
      </c>
      <c r="AB14395" s="89">
        <v>160</v>
      </c>
      <c r="AC14395" s="89">
        <v>339.118292</v>
      </c>
      <c r="AI14395" s="89">
        <v>339.118292</v>
      </c>
    </row>
    <row r="14396" spans="1:35" s="89" customFormat="1" x14ac:dyDescent="0.45">
      <c r="A14396" s="89" t="s">
        <v>111</v>
      </c>
      <c r="B14396" s="89" t="s">
        <v>134</v>
      </c>
      <c r="C14396" s="89" t="s">
        <v>48</v>
      </c>
      <c r="D14396" s="90">
        <v>44712</v>
      </c>
      <c r="K14396" s="89">
        <v>0.80832647000000002</v>
      </c>
      <c r="L14396" s="89">
        <v>0.52818823500000001</v>
      </c>
      <c r="AA14396" s="89">
        <v>65</v>
      </c>
      <c r="AB14396" s="89">
        <v>160</v>
      </c>
      <c r="AC14396" s="89">
        <v>339.118292</v>
      </c>
      <c r="AI14396" s="89">
        <v>339.118292</v>
      </c>
    </row>
    <row r="14397" spans="1:35" s="89" customFormat="1" x14ac:dyDescent="0.45">
      <c r="A14397" s="89" t="s">
        <v>111</v>
      </c>
      <c r="B14397" s="89" t="s">
        <v>134</v>
      </c>
      <c r="C14397" s="89" t="s">
        <v>48</v>
      </c>
      <c r="D14397" s="90">
        <v>44713</v>
      </c>
      <c r="K14397" s="89">
        <v>0.70511764700000001</v>
      </c>
      <c r="L14397" s="89">
        <v>0.439723529</v>
      </c>
      <c r="AA14397" s="89">
        <v>100</v>
      </c>
      <c r="AB14397" s="89">
        <v>190</v>
      </c>
      <c r="AC14397" s="89">
        <v>339.118292</v>
      </c>
      <c r="AI14397" s="89">
        <v>339.118292</v>
      </c>
    </row>
    <row r="14398" spans="1:35" s="89" customFormat="1" x14ac:dyDescent="0.45">
      <c r="A14398" s="89" t="s">
        <v>111</v>
      </c>
      <c r="B14398" s="89" t="s">
        <v>134</v>
      </c>
      <c r="C14398" s="89" t="s">
        <v>48</v>
      </c>
      <c r="D14398" s="90">
        <v>44714</v>
      </c>
      <c r="K14398" s="89">
        <v>0.70511764700000001</v>
      </c>
      <c r="L14398" s="89">
        <v>0.439723529</v>
      </c>
      <c r="AA14398" s="89">
        <v>100</v>
      </c>
      <c r="AB14398" s="89">
        <v>190</v>
      </c>
      <c r="AC14398" s="89">
        <v>339.118292</v>
      </c>
      <c r="AI14398" s="89">
        <v>339.118292</v>
      </c>
    </row>
    <row r="14399" spans="1:35" s="89" customFormat="1" x14ac:dyDescent="0.45">
      <c r="A14399" s="89" t="s">
        <v>111</v>
      </c>
      <c r="B14399" s="89" t="s">
        <v>134</v>
      </c>
      <c r="C14399" s="89" t="s">
        <v>48</v>
      </c>
      <c r="D14399" s="90">
        <v>44715</v>
      </c>
      <c r="K14399" s="89">
        <v>0.70511764700000001</v>
      </c>
      <c r="L14399" s="89">
        <v>0.439723529</v>
      </c>
      <c r="AA14399" s="89">
        <v>100</v>
      </c>
      <c r="AB14399" s="89">
        <v>190</v>
      </c>
      <c r="AC14399" s="89">
        <v>339.118292</v>
      </c>
      <c r="AI14399" s="89">
        <v>339.118292</v>
      </c>
    </row>
    <row r="14400" spans="1:35" s="89" customFormat="1" x14ac:dyDescent="0.45">
      <c r="A14400" s="89" t="s">
        <v>111</v>
      </c>
      <c r="B14400" s="89" t="s">
        <v>134</v>
      </c>
      <c r="C14400" s="89" t="s">
        <v>48</v>
      </c>
      <c r="D14400" s="90">
        <v>44716</v>
      </c>
      <c r="K14400" s="89">
        <v>0.66088529399999996</v>
      </c>
      <c r="L14400" s="89">
        <v>0.395491176</v>
      </c>
      <c r="AA14400" s="89">
        <v>115</v>
      </c>
      <c r="AB14400" s="89">
        <v>205</v>
      </c>
      <c r="AC14400" s="89">
        <v>339.118292</v>
      </c>
      <c r="AI14400" s="89">
        <v>339.118292</v>
      </c>
    </row>
    <row r="14401" spans="1:35" s="89" customFormat="1" x14ac:dyDescent="0.45">
      <c r="A14401" s="89" t="s">
        <v>111</v>
      </c>
      <c r="B14401" s="89" t="s">
        <v>134</v>
      </c>
      <c r="C14401" s="89" t="s">
        <v>48</v>
      </c>
      <c r="D14401" s="90">
        <v>44717</v>
      </c>
      <c r="K14401" s="89">
        <v>0.66088529399999996</v>
      </c>
      <c r="L14401" s="89">
        <v>0.395491176</v>
      </c>
      <c r="AA14401" s="89">
        <v>115</v>
      </c>
      <c r="AB14401" s="89">
        <v>205</v>
      </c>
      <c r="AC14401" s="89">
        <v>339.118292</v>
      </c>
      <c r="AI14401" s="89">
        <v>339.118292</v>
      </c>
    </row>
    <row r="14402" spans="1:35" s="89" customFormat="1" x14ac:dyDescent="0.45">
      <c r="A14402" s="89" t="s">
        <v>111</v>
      </c>
      <c r="B14402" s="89" t="s">
        <v>134</v>
      </c>
      <c r="C14402" s="89" t="s">
        <v>48</v>
      </c>
      <c r="D14402" s="90">
        <v>44718</v>
      </c>
      <c r="K14402" s="89">
        <v>0.66088529399999996</v>
      </c>
      <c r="L14402" s="89">
        <v>0.395491176</v>
      </c>
      <c r="AA14402" s="89">
        <v>115</v>
      </c>
      <c r="AB14402" s="89">
        <v>205</v>
      </c>
      <c r="AC14402" s="89">
        <v>339.118292</v>
      </c>
      <c r="AI14402" s="89">
        <v>339.118292</v>
      </c>
    </row>
    <row r="14403" spans="1:35" s="89" customFormat="1" x14ac:dyDescent="0.45">
      <c r="A14403" s="89" t="s">
        <v>111</v>
      </c>
      <c r="B14403" s="89" t="s">
        <v>134</v>
      </c>
      <c r="C14403" s="89" t="s">
        <v>48</v>
      </c>
      <c r="D14403" s="90">
        <v>44719</v>
      </c>
      <c r="K14403" s="89">
        <v>0.82307058799999999</v>
      </c>
      <c r="L14403" s="89">
        <v>0.55767646999999998</v>
      </c>
      <c r="AA14403" s="89">
        <v>60</v>
      </c>
      <c r="AB14403" s="89">
        <v>150</v>
      </c>
      <c r="AC14403" s="89">
        <v>339.118292</v>
      </c>
      <c r="AI14403" s="89">
        <v>339.118292</v>
      </c>
    </row>
    <row r="14404" spans="1:35" s="89" customFormat="1" x14ac:dyDescent="0.45">
      <c r="A14404" s="89" t="s">
        <v>111</v>
      </c>
      <c r="B14404" s="89" t="s">
        <v>134</v>
      </c>
      <c r="C14404" s="89" t="s">
        <v>48</v>
      </c>
      <c r="D14404" s="90">
        <v>44720</v>
      </c>
      <c r="K14404" s="89">
        <v>0.82307058799999999</v>
      </c>
      <c r="L14404" s="89">
        <v>0.55767646999999998</v>
      </c>
      <c r="AA14404" s="89">
        <v>60</v>
      </c>
      <c r="AB14404" s="89">
        <v>150</v>
      </c>
      <c r="AC14404" s="89">
        <v>339.118292</v>
      </c>
      <c r="AI14404" s="89">
        <v>339.118292</v>
      </c>
    </row>
    <row r="14405" spans="1:35" s="89" customFormat="1" x14ac:dyDescent="0.45">
      <c r="A14405" s="89" t="s">
        <v>111</v>
      </c>
      <c r="B14405" s="89" t="s">
        <v>134</v>
      </c>
      <c r="C14405" s="89" t="s">
        <v>48</v>
      </c>
      <c r="D14405" s="90">
        <v>44721</v>
      </c>
      <c r="K14405" s="89">
        <v>0.79358235300000002</v>
      </c>
      <c r="L14405" s="89">
        <v>0.51344411700000003</v>
      </c>
      <c r="AA14405" s="89">
        <v>70</v>
      </c>
      <c r="AB14405" s="89">
        <v>165</v>
      </c>
      <c r="AC14405" s="89">
        <v>339.118292</v>
      </c>
      <c r="AI14405" s="89">
        <v>339.118292</v>
      </c>
    </row>
    <row r="14406" spans="1:35" s="89" customFormat="1" x14ac:dyDescent="0.45">
      <c r="A14406" s="89" t="s">
        <v>111</v>
      </c>
      <c r="B14406" s="89" t="s">
        <v>134</v>
      </c>
      <c r="C14406" s="89" t="s">
        <v>48</v>
      </c>
      <c r="D14406" s="90">
        <v>44722</v>
      </c>
      <c r="K14406" s="89">
        <v>0.79358235300000002</v>
      </c>
      <c r="L14406" s="89">
        <v>0.51344411700000003</v>
      </c>
      <c r="AA14406" s="89">
        <v>70</v>
      </c>
      <c r="AB14406" s="89">
        <v>165</v>
      </c>
      <c r="AC14406" s="89">
        <v>339.118292</v>
      </c>
      <c r="AI14406" s="89">
        <v>339.118292</v>
      </c>
    </row>
    <row r="14407" spans="1:35" s="89" customFormat="1" x14ac:dyDescent="0.45">
      <c r="A14407" s="89" t="s">
        <v>111</v>
      </c>
      <c r="B14407" s="89" t="s">
        <v>134</v>
      </c>
      <c r="C14407" s="89" t="s">
        <v>48</v>
      </c>
      <c r="D14407" s="90">
        <v>44723</v>
      </c>
      <c r="K14407" s="89">
        <v>0.79358235300000002</v>
      </c>
      <c r="L14407" s="89">
        <v>0.51344411700000003</v>
      </c>
      <c r="AA14407" s="89">
        <v>70</v>
      </c>
      <c r="AB14407" s="89">
        <v>165</v>
      </c>
      <c r="AC14407" s="89">
        <v>339.118292</v>
      </c>
      <c r="AI14407" s="89">
        <v>339.118292</v>
      </c>
    </row>
    <row r="14408" spans="1:35" s="89" customFormat="1" x14ac:dyDescent="0.45">
      <c r="A14408" s="89" t="s">
        <v>111</v>
      </c>
      <c r="B14408" s="89" t="s">
        <v>134</v>
      </c>
      <c r="C14408" s="89" t="s">
        <v>48</v>
      </c>
      <c r="D14408" s="90">
        <v>44724</v>
      </c>
      <c r="K14408" s="89">
        <v>0.79358235300000002</v>
      </c>
      <c r="L14408" s="89">
        <v>0.51344411700000003</v>
      </c>
      <c r="AA14408" s="89">
        <v>70</v>
      </c>
      <c r="AB14408" s="89">
        <v>165</v>
      </c>
      <c r="AC14408" s="89">
        <v>339.118292</v>
      </c>
      <c r="AI14408" s="89">
        <v>339.118292</v>
      </c>
    </row>
    <row r="14409" spans="1:35" s="89" customFormat="1" x14ac:dyDescent="0.45">
      <c r="A14409" s="89" t="s">
        <v>111</v>
      </c>
      <c r="B14409" s="89" t="s">
        <v>134</v>
      </c>
      <c r="C14409" s="89" t="s">
        <v>48</v>
      </c>
      <c r="D14409" s="90">
        <v>44725</v>
      </c>
      <c r="K14409" s="89">
        <v>0.79358235300000002</v>
      </c>
      <c r="L14409" s="89">
        <v>0.60190882300000004</v>
      </c>
      <c r="AA14409" s="89">
        <v>70</v>
      </c>
      <c r="AB14409" s="89">
        <v>135</v>
      </c>
      <c r="AC14409" s="89">
        <v>339.118292</v>
      </c>
      <c r="AI14409" s="89">
        <v>339.118292</v>
      </c>
    </row>
    <row r="14410" spans="1:35" s="89" customFormat="1" x14ac:dyDescent="0.45">
      <c r="A14410" s="89" t="s">
        <v>111</v>
      </c>
      <c r="B14410" s="89" t="s">
        <v>134</v>
      </c>
      <c r="C14410" s="89" t="s">
        <v>48</v>
      </c>
      <c r="D14410" s="90">
        <v>44726</v>
      </c>
      <c r="K14410" s="89">
        <v>0.79358235300000002</v>
      </c>
      <c r="L14410" s="89">
        <v>0.60190882300000004</v>
      </c>
      <c r="AA14410" s="89">
        <v>70</v>
      </c>
      <c r="AB14410" s="89">
        <v>135</v>
      </c>
      <c r="AC14410" s="89">
        <v>339.118292</v>
      </c>
      <c r="AI14410" s="89">
        <v>339.118292</v>
      </c>
    </row>
    <row r="14411" spans="1:35" s="89" customFormat="1" x14ac:dyDescent="0.45">
      <c r="A14411" s="89" t="s">
        <v>111</v>
      </c>
      <c r="B14411" s="89" t="s">
        <v>134</v>
      </c>
      <c r="C14411" s="89" t="s">
        <v>48</v>
      </c>
      <c r="D14411" s="90">
        <v>44727</v>
      </c>
      <c r="K14411" s="89">
        <v>0.79358235300000002</v>
      </c>
      <c r="L14411" s="89">
        <v>0.60190882300000004</v>
      </c>
      <c r="AA14411" s="89">
        <v>70</v>
      </c>
      <c r="AB14411" s="89">
        <v>135</v>
      </c>
      <c r="AC14411" s="89">
        <v>339.118292</v>
      </c>
      <c r="AI14411" s="89">
        <v>339.118292</v>
      </c>
    </row>
    <row r="14412" spans="1:35" s="89" customFormat="1" x14ac:dyDescent="0.45">
      <c r="A14412" s="89" t="s">
        <v>111</v>
      </c>
      <c r="B14412" s="89" t="s">
        <v>134</v>
      </c>
      <c r="C14412" s="89" t="s">
        <v>48</v>
      </c>
      <c r="D14412" s="90">
        <v>44728</v>
      </c>
      <c r="K14412" s="89">
        <v>0.79358235300000002</v>
      </c>
      <c r="L14412" s="89">
        <v>0.60190882300000004</v>
      </c>
      <c r="AA14412" s="89">
        <v>70</v>
      </c>
      <c r="AB14412" s="89">
        <v>135</v>
      </c>
      <c r="AC14412" s="89">
        <v>339.118292</v>
      </c>
      <c r="AI14412" s="89">
        <v>339.118292</v>
      </c>
    </row>
    <row r="14413" spans="1:35" s="89" customFormat="1" x14ac:dyDescent="0.45">
      <c r="A14413" s="89" t="s">
        <v>111</v>
      </c>
      <c r="B14413" s="89" t="s">
        <v>134</v>
      </c>
      <c r="C14413" s="89" t="s">
        <v>48</v>
      </c>
      <c r="D14413" s="90">
        <v>44729</v>
      </c>
      <c r="K14413" s="89">
        <v>0.79358235300000002</v>
      </c>
      <c r="L14413" s="89">
        <v>0.60190882300000004</v>
      </c>
      <c r="AA14413" s="89">
        <v>70</v>
      </c>
      <c r="AB14413" s="89">
        <v>135</v>
      </c>
      <c r="AC14413" s="89">
        <v>339.118292</v>
      </c>
      <c r="AI14413" s="89">
        <v>339.118292</v>
      </c>
    </row>
    <row r="14414" spans="1:35" s="89" customFormat="1" x14ac:dyDescent="0.45">
      <c r="A14414" s="89" t="s">
        <v>111</v>
      </c>
      <c r="B14414" s="89" t="s">
        <v>134</v>
      </c>
      <c r="C14414" s="89" t="s">
        <v>48</v>
      </c>
      <c r="D14414" s="90">
        <v>44730</v>
      </c>
      <c r="K14414" s="89">
        <v>0.77883823500000005</v>
      </c>
      <c r="L14414" s="89">
        <v>0.58716470499999995</v>
      </c>
      <c r="AA14414" s="89">
        <v>75</v>
      </c>
      <c r="AB14414" s="89">
        <v>140</v>
      </c>
      <c r="AC14414" s="89">
        <v>339.118292</v>
      </c>
      <c r="AI14414" s="89">
        <v>339.118292</v>
      </c>
    </row>
    <row r="14415" spans="1:35" s="89" customFormat="1" x14ac:dyDescent="0.45">
      <c r="A14415" s="89" t="s">
        <v>111</v>
      </c>
      <c r="B14415" s="89" t="s">
        <v>134</v>
      </c>
      <c r="C14415" s="89" t="s">
        <v>48</v>
      </c>
      <c r="D14415" s="90">
        <v>44731</v>
      </c>
      <c r="K14415" s="89">
        <v>0.77883823500000005</v>
      </c>
      <c r="L14415" s="89">
        <v>0.58716470499999995</v>
      </c>
      <c r="AA14415" s="89">
        <v>75</v>
      </c>
      <c r="AB14415" s="89">
        <v>140</v>
      </c>
      <c r="AC14415" s="89">
        <v>339.118292</v>
      </c>
      <c r="AI14415" s="89">
        <v>339.118292</v>
      </c>
    </row>
    <row r="14416" spans="1:35" s="89" customFormat="1" x14ac:dyDescent="0.45">
      <c r="A14416" s="89" t="s">
        <v>111</v>
      </c>
      <c r="B14416" s="89" t="s">
        <v>134</v>
      </c>
      <c r="C14416" s="89" t="s">
        <v>48</v>
      </c>
      <c r="D14416" s="90">
        <v>44732</v>
      </c>
      <c r="K14416" s="89">
        <v>0.77883823500000005</v>
      </c>
      <c r="L14416" s="89">
        <v>0.58716470499999995</v>
      </c>
      <c r="AA14416" s="89">
        <v>75</v>
      </c>
      <c r="AB14416" s="89">
        <v>140</v>
      </c>
      <c r="AC14416" s="89">
        <v>339.118292</v>
      </c>
      <c r="AI14416" s="89">
        <v>339.118292</v>
      </c>
    </row>
    <row r="14417" spans="1:35" s="89" customFormat="1" x14ac:dyDescent="0.45">
      <c r="A14417" s="89" t="s">
        <v>111</v>
      </c>
      <c r="B14417" s="89" t="s">
        <v>134</v>
      </c>
      <c r="C14417" s="89" t="s">
        <v>48</v>
      </c>
      <c r="D14417" s="90">
        <v>44733</v>
      </c>
      <c r="K14417" s="89">
        <v>0.77883823500000005</v>
      </c>
      <c r="L14417" s="89">
        <v>0.58716470499999995</v>
      </c>
      <c r="AA14417" s="89">
        <v>75</v>
      </c>
      <c r="AB14417" s="89">
        <v>140</v>
      </c>
      <c r="AC14417" s="89">
        <v>339.118292</v>
      </c>
      <c r="AI14417" s="89">
        <v>339.118292</v>
      </c>
    </row>
    <row r="14418" spans="1:35" s="89" customFormat="1" x14ac:dyDescent="0.45">
      <c r="A14418" s="89" t="s">
        <v>111</v>
      </c>
      <c r="B14418" s="89" t="s">
        <v>134</v>
      </c>
      <c r="C14418" s="89" t="s">
        <v>48</v>
      </c>
      <c r="D14418" s="90">
        <v>44734</v>
      </c>
      <c r="K14418" s="89">
        <v>0.77883823500000005</v>
      </c>
      <c r="L14418" s="89">
        <v>0.58716470499999995</v>
      </c>
      <c r="AA14418" s="89">
        <v>75</v>
      </c>
      <c r="AB14418" s="89">
        <v>140</v>
      </c>
      <c r="AC14418" s="89">
        <v>339.118292</v>
      </c>
      <c r="AI14418" s="89">
        <v>339.118292</v>
      </c>
    </row>
    <row r="14419" spans="1:35" s="89" customFormat="1" x14ac:dyDescent="0.45">
      <c r="A14419" s="89" t="s">
        <v>111</v>
      </c>
      <c r="B14419" s="89" t="s">
        <v>134</v>
      </c>
      <c r="C14419" s="89" t="s">
        <v>48</v>
      </c>
      <c r="D14419" s="90">
        <v>44735</v>
      </c>
      <c r="K14419" s="89">
        <v>0.77883823500000005</v>
      </c>
      <c r="L14419" s="89">
        <v>0.58716470499999995</v>
      </c>
      <c r="AA14419" s="89">
        <v>75</v>
      </c>
      <c r="AB14419" s="89">
        <v>140</v>
      </c>
      <c r="AC14419" s="89">
        <v>339.118292</v>
      </c>
      <c r="AI14419" s="89">
        <v>339.118292</v>
      </c>
    </row>
    <row r="14420" spans="1:35" s="89" customFormat="1" x14ac:dyDescent="0.45">
      <c r="A14420" s="89" t="s">
        <v>111</v>
      </c>
      <c r="B14420" s="89" t="s">
        <v>134</v>
      </c>
      <c r="C14420" s="89" t="s">
        <v>48</v>
      </c>
      <c r="D14420" s="90">
        <v>44736</v>
      </c>
      <c r="K14420" s="89">
        <v>0.77883823500000005</v>
      </c>
      <c r="L14420" s="89">
        <v>0.58716470499999995</v>
      </c>
      <c r="AA14420" s="89">
        <v>75</v>
      </c>
      <c r="AB14420" s="89">
        <v>140</v>
      </c>
      <c r="AC14420" s="89">
        <v>339.118292</v>
      </c>
      <c r="AI14420" s="89">
        <v>339.118292</v>
      </c>
    </row>
    <row r="14421" spans="1:35" s="89" customFormat="1" x14ac:dyDescent="0.45">
      <c r="A14421" s="89" t="s">
        <v>111</v>
      </c>
      <c r="B14421" s="89" t="s">
        <v>134</v>
      </c>
      <c r="C14421" s="89" t="s">
        <v>48</v>
      </c>
      <c r="D14421" s="90">
        <v>44737</v>
      </c>
      <c r="K14421" s="89">
        <v>0.51344411700000003</v>
      </c>
      <c r="L14421" s="89">
        <v>0.351258823</v>
      </c>
      <c r="AA14421" s="89">
        <v>165</v>
      </c>
      <c r="AB14421" s="89">
        <v>220</v>
      </c>
      <c r="AC14421" s="89">
        <v>339.118292</v>
      </c>
      <c r="AI14421" s="89">
        <v>339.118292</v>
      </c>
    </row>
    <row r="14422" spans="1:35" s="89" customFormat="1" x14ac:dyDescent="0.45">
      <c r="A14422" s="89" t="s">
        <v>111</v>
      </c>
      <c r="B14422" s="89" t="s">
        <v>134</v>
      </c>
      <c r="C14422" s="89" t="s">
        <v>48</v>
      </c>
      <c r="D14422" s="90">
        <v>44738</v>
      </c>
      <c r="K14422" s="89">
        <v>0.51344411700000003</v>
      </c>
      <c r="L14422" s="89">
        <v>0.351258823</v>
      </c>
      <c r="AA14422" s="89">
        <v>165</v>
      </c>
      <c r="AB14422" s="89">
        <v>220</v>
      </c>
      <c r="AC14422" s="89">
        <v>339.118292</v>
      </c>
      <c r="AI14422" s="89">
        <v>339.118292</v>
      </c>
    </row>
    <row r="14423" spans="1:35" s="89" customFormat="1" x14ac:dyDescent="0.45">
      <c r="A14423" s="89" t="s">
        <v>111</v>
      </c>
      <c r="B14423" s="89" t="s">
        <v>134</v>
      </c>
      <c r="C14423" s="89" t="s">
        <v>48</v>
      </c>
      <c r="D14423" s="90">
        <v>44739</v>
      </c>
      <c r="K14423" s="89">
        <v>0.51344411700000003</v>
      </c>
      <c r="L14423" s="89">
        <v>0.351258823</v>
      </c>
      <c r="AA14423" s="89">
        <v>165</v>
      </c>
      <c r="AB14423" s="89">
        <v>220</v>
      </c>
      <c r="AC14423" s="89">
        <v>339.118292</v>
      </c>
      <c r="AI14423" s="89">
        <v>339.118292</v>
      </c>
    </row>
    <row r="14424" spans="1:35" s="89" customFormat="1" x14ac:dyDescent="0.45">
      <c r="A14424" s="89" t="s">
        <v>111</v>
      </c>
      <c r="B14424" s="89" t="s">
        <v>134</v>
      </c>
      <c r="C14424" s="89" t="s">
        <v>48</v>
      </c>
      <c r="D14424" s="90">
        <v>44740</v>
      </c>
      <c r="K14424" s="89">
        <v>0.51344411700000003</v>
      </c>
      <c r="L14424" s="89">
        <v>0.351258823</v>
      </c>
      <c r="AA14424" s="89">
        <v>165</v>
      </c>
      <c r="AB14424" s="89">
        <v>220</v>
      </c>
      <c r="AC14424" s="89">
        <v>339.118292</v>
      </c>
      <c r="AI14424" s="89">
        <v>339.118292</v>
      </c>
    </row>
    <row r="14425" spans="1:35" s="89" customFormat="1" x14ac:dyDescent="0.45">
      <c r="A14425" s="89" t="s">
        <v>111</v>
      </c>
      <c r="B14425" s="89" t="s">
        <v>134</v>
      </c>
      <c r="C14425" s="89" t="s">
        <v>48</v>
      </c>
      <c r="D14425" s="90">
        <v>44741</v>
      </c>
      <c r="K14425" s="89">
        <v>0.51344411700000003</v>
      </c>
      <c r="L14425" s="89">
        <v>0.351258823</v>
      </c>
      <c r="AA14425" s="89">
        <v>165</v>
      </c>
      <c r="AB14425" s="89">
        <v>220</v>
      </c>
      <c r="AC14425" s="89">
        <v>339.118292</v>
      </c>
      <c r="AI14425" s="89">
        <v>339.118292</v>
      </c>
    </row>
    <row r="14426" spans="1:35" s="89" customFormat="1" x14ac:dyDescent="0.45">
      <c r="A14426" s="89" t="s">
        <v>111</v>
      </c>
      <c r="B14426" s="89" t="s">
        <v>134</v>
      </c>
      <c r="C14426" s="89" t="s">
        <v>48</v>
      </c>
      <c r="D14426" s="90">
        <v>44742</v>
      </c>
      <c r="K14426" s="89">
        <v>0.51344411700000003</v>
      </c>
      <c r="L14426" s="89">
        <v>0.351258823</v>
      </c>
      <c r="AA14426" s="89">
        <v>165</v>
      </c>
      <c r="AB14426" s="89">
        <v>220</v>
      </c>
      <c r="AC14426" s="89">
        <v>339.118292</v>
      </c>
      <c r="AI14426" s="89">
        <v>339.118292</v>
      </c>
    </row>
    <row r="14427" spans="1:35" s="89" customFormat="1" x14ac:dyDescent="0.45">
      <c r="A14427" s="89" t="s">
        <v>111</v>
      </c>
      <c r="B14427" s="89" t="s">
        <v>134</v>
      </c>
      <c r="C14427" s="89" t="s">
        <v>48</v>
      </c>
      <c r="D14427" s="90">
        <v>44743</v>
      </c>
      <c r="K14427" s="89">
        <v>0.51344411700000003</v>
      </c>
      <c r="L14427" s="89">
        <v>0.33651470500000003</v>
      </c>
      <c r="AA14427" s="89">
        <v>165</v>
      </c>
      <c r="AB14427" s="89">
        <v>225</v>
      </c>
      <c r="AC14427" s="89">
        <v>339.118292</v>
      </c>
      <c r="AI14427" s="89">
        <v>339.118292</v>
      </c>
    </row>
    <row r="14428" spans="1:35" s="89" customFormat="1" x14ac:dyDescent="0.45">
      <c r="A14428" s="89" t="s">
        <v>111</v>
      </c>
      <c r="B14428" s="89" t="s">
        <v>134</v>
      </c>
      <c r="C14428" s="89" t="s">
        <v>48</v>
      </c>
      <c r="D14428" s="90">
        <v>44744</v>
      </c>
      <c r="AC14428" s="89">
        <v>339.118292</v>
      </c>
      <c r="AI14428" s="89">
        <v>339.118292</v>
      </c>
    </row>
    <row r="14429" spans="1:35" s="89" customFormat="1" x14ac:dyDescent="0.45">
      <c r="A14429" s="89" t="s">
        <v>111</v>
      </c>
      <c r="B14429" s="89" t="s">
        <v>134</v>
      </c>
      <c r="C14429" s="89" t="s">
        <v>48</v>
      </c>
      <c r="D14429" s="90">
        <v>44745</v>
      </c>
      <c r="AC14429" s="89">
        <v>339.118292</v>
      </c>
      <c r="AI14429" s="89">
        <v>339.118292</v>
      </c>
    </row>
    <row r="14430" spans="1:35" s="89" customFormat="1" x14ac:dyDescent="0.45">
      <c r="A14430" s="89" t="s">
        <v>111</v>
      </c>
      <c r="B14430" s="89" t="s">
        <v>134</v>
      </c>
      <c r="C14430" s="89" t="s">
        <v>48</v>
      </c>
      <c r="D14430" s="90">
        <v>44746</v>
      </c>
      <c r="AC14430" s="89">
        <v>339.118292</v>
      </c>
      <c r="AI14430" s="89">
        <v>339.118292</v>
      </c>
    </row>
    <row r="14431" spans="1:35" s="89" customFormat="1" x14ac:dyDescent="0.45">
      <c r="A14431" s="89" t="s">
        <v>111</v>
      </c>
      <c r="B14431" s="89" t="s">
        <v>134</v>
      </c>
      <c r="C14431" s="89" t="s">
        <v>48</v>
      </c>
      <c r="D14431" s="90">
        <v>44747</v>
      </c>
      <c r="AC14431" s="89">
        <v>339.118292</v>
      </c>
      <c r="AI14431" s="89">
        <v>339.118292</v>
      </c>
    </row>
    <row r="14432" spans="1:35" s="89" customFormat="1" x14ac:dyDescent="0.45">
      <c r="A14432" s="89" t="s">
        <v>111</v>
      </c>
      <c r="B14432" s="89" t="s">
        <v>134</v>
      </c>
      <c r="C14432" s="89" t="s">
        <v>48</v>
      </c>
      <c r="D14432" s="90">
        <v>44748</v>
      </c>
      <c r="AC14432" s="89">
        <v>339.118292</v>
      </c>
      <c r="AI14432" s="89">
        <v>339.118292</v>
      </c>
    </row>
    <row r="14433" spans="1:35" s="89" customFormat="1" x14ac:dyDescent="0.45">
      <c r="A14433" s="89" t="s">
        <v>111</v>
      </c>
      <c r="B14433" s="89" t="s">
        <v>134</v>
      </c>
      <c r="C14433" s="89" t="s">
        <v>48</v>
      </c>
      <c r="D14433" s="90">
        <v>44749</v>
      </c>
      <c r="AC14433" s="89">
        <v>339.118292</v>
      </c>
      <c r="AI14433" s="89">
        <v>339.118292</v>
      </c>
    </row>
    <row r="14434" spans="1:35" s="89" customFormat="1" x14ac:dyDescent="0.45">
      <c r="A14434" s="89" t="s">
        <v>111</v>
      </c>
      <c r="B14434" s="89" t="s">
        <v>134</v>
      </c>
      <c r="C14434" s="89" t="s">
        <v>48</v>
      </c>
      <c r="D14434" s="90">
        <v>44750</v>
      </c>
      <c r="AC14434" s="89">
        <v>339.118292</v>
      </c>
      <c r="AI14434" s="89">
        <v>339.118292</v>
      </c>
    </row>
    <row r="14435" spans="1:35" s="89" customFormat="1" x14ac:dyDescent="0.45">
      <c r="A14435" s="89" t="s">
        <v>111</v>
      </c>
      <c r="B14435" s="89" t="s">
        <v>134</v>
      </c>
      <c r="C14435" s="89" t="s">
        <v>48</v>
      </c>
      <c r="D14435" s="90">
        <v>44751</v>
      </c>
      <c r="AC14435" s="89">
        <v>339.118292</v>
      </c>
      <c r="AI14435" s="89">
        <v>339.118292</v>
      </c>
    </row>
    <row r="14436" spans="1:35" s="89" customFormat="1" x14ac:dyDescent="0.45">
      <c r="A14436" s="89" t="s">
        <v>111</v>
      </c>
      <c r="B14436" s="89" t="s">
        <v>134</v>
      </c>
      <c r="C14436" s="89" t="s">
        <v>48</v>
      </c>
      <c r="D14436" s="90">
        <v>44752</v>
      </c>
      <c r="AC14436" s="89">
        <v>339.118292</v>
      </c>
      <c r="AI14436" s="89">
        <v>339.118292</v>
      </c>
    </row>
    <row r="14437" spans="1:35" s="89" customFormat="1" x14ac:dyDescent="0.45">
      <c r="A14437" s="89" t="s">
        <v>111</v>
      </c>
      <c r="B14437" s="89" t="s">
        <v>134</v>
      </c>
      <c r="C14437" s="89" t="s">
        <v>48</v>
      </c>
      <c r="D14437" s="90">
        <v>44753</v>
      </c>
      <c r="AC14437" s="89">
        <v>339.118292</v>
      </c>
      <c r="AI14437" s="89">
        <v>339.118292</v>
      </c>
    </row>
    <row r="14438" spans="1:35" s="89" customFormat="1" x14ac:dyDescent="0.45">
      <c r="A14438" s="89" t="s">
        <v>111</v>
      </c>
      <c r="B14438" s="89" t="s">
        <v>134</v>
      </c>
      <c r="C14438" s="89" t="s">
        <v>48</v>
      </c>
      <c r="D14438" s="90">
        <v>44754</v>
      </c>
      <c r="AC14438" s="89">
        <v>339.118292</v>
      </c>
      <c r="AI14438" s="89">
        <v>339.118292</v>
      </c>
    </row>
    <row r="14439" spans="1:35" s="89" customFormat="1" x14ac:dyDescent="0.45">
      <c r="A14439" s="89" t="s">
        <v>111</v>
      </c>
      <c r="B14439" s="89" t="s">
        <v>134</v>
      </c>
      <c r="C14439" s="89" t="s">
        <v>48</v>
      </c>
      <c r="D14439" s="90">
        <v>44755</v>
      </c>
      <c r="AC14439" s="89">
        <v>339.118292</v>
      </c>
      <c r="AI14439" s="89">
        <v>339.118292</v>
      </c>
    </row>
    <row r="14440" spans="1:35" s="89" customFormat="1" x14ac:dyDescent="0.45">
      <c r="A14440" s="89" t="s">
        <v>111</v>
      </c>
      <c r="B14440" s="89" t="s">
        <v>134</v>
      </c>
      <c r="C14440" s="89" t="s">
        <v>48</v>
      </c>
      <c r="D14440" s="90">
        <v>44756</v>
      </c>
      <c r="AC14440" s="89">
        <v>339.118292</v>
      </c>
      <c r="AI14440" s="89">
        <v>339.118292</v>
      </c>
    </row>
    <row r="14441" spans="1:35" s="89" customFormat="1" x14ac:dyDescent="0.45">
      <c r="A14441" s="89" t="s">
        <v>111</v>
      </c>
      <c r="B14441" s="89" t="s">
        <v>134</v>
      </c>
      <c r="C14441" s="89" t="s">
        <v>48</v>
      </c>
      <c r="D14441" s="90">
        <v>44757</v>
      </c>
      <c r="AC14441" s="89">
        <v>339.118292</v>
      </c>
      <c r="AI14441" s="89">
        <v>339.118292</v>
      </c>
    </row>
    <row r="14442" spans="1:35" s="89" customFormat="1" x14ac:dyDescent="0.45">
      <c r="A14442" s="89" t="s">
        <v>111</v>
      </c>
      <c r="B14442" s="89" t="s">
        <v>134</v>
      </c>
      <c r="C14442" s="89" t="s">
        <v>48</v>
      </c>
      <c r="D14442" s="90">
        <v>44758</v>
      </c>
      <c r="AC14442" s="89">
        <v>339.118292</v>
      </c>
      <c r="AI14442" s="89">
        <v>339.118292</v>
      </c>
    </row>
    <row r="14443" spans="1:35" s="89" customFormat="1" x14ac:dyDescent="0.45">
      <c r="A14443" s="89" t="s">
        <v>111</v>
      </c>
      <c r="B14443" s="89" t="s">
        <v>134</v>
      </c>
      <c r="C14443" s="89" t="s">
        <v>48</v>
      </c>
      <c r="D14443" s="90">
        <v>44759</v>
      </c>
      <c r="AC14443" s="89">
        <v>339.118292</v>
      </c>
      <c r="AI14443" s="89">
        <v>339.118292</v>
      </c>
    </row>
    <row r="14444" spans="1:35" s="89" customFormat="1" x14ac:dyDescent="0.45">
      <c r="A14444" s="89" t="s">
        <v>111</v>
      </c>
      <c r="B14444" s="89" t="s">
        <v>134</v>
      </c>
      <c r="C14444" s="89" t="s">
        <v>48</v>
      </c>
      <c r="D14444" s="90">
        <v>44760</v>
      </c>
      <c r="AC14444" s="89">
        <v>339.118292</v>
      </c>
      <c r="AI14444" s="89">
        <v>339.118292</v>
      </c>
    </row>
    <row r="14445" spans="1:35" s="89" customFormat="1" x14ac:dyDescent="0.45">
      <c r="A14445" s="89" t="s">
        <v>111</v>
      </c>
      <c r="B14445" s="89" t="s">
        <v>134</v>
      </c>
      <c r="C14445" s="89" t="s">
        <v>48</v>
      </c>
      <c r="D14445" s="90">
        <v>44761</v>
      </c>
      <c r="AC14445" s="89">
        <v>339.118292</v>
      </c>
      <c r="AI14445" s="89">
        <v>339.118292</v>
      </c>
    </row>
    <row r="14446" spans="1:35" s="89" customFormat="1" x14ac:dyDescent="0.45">
      <c r="A14446" s="89" t="s">
        <v>111</v>
      </c>
      <c r="B14446" s="89" t="s">
        <v>134</v>
      </c>
      <c r="C14446" s="89" t="s">
        <v>48</v>
      </c>
      <c r="D14446" s="90">
        <v>44762</v>
      </c>
      <c r="AC14446" s="89">
        <v>339.118292</v>
      </c>
      <c r="AI14446" s="89">
        <v>339.118292</v>
      </c>
    </row>
    <row r="14447" spans="1:35" s="89" customFormat="1" x14ac:dyDescent="0.45">
      <c r="A14447" s="89" t="s">
        <v>111</v>
      </c>
      <c r="B14447" s="89" t="s">
        <v>134</v>
      </c>
      <c r="C14447" s="89" t="s">
        <v>48</v>
      </c>
      <c r="D14447" s="90">
        <v>44763</v>
      </c>
      <c r="AC14447" s="89">
        <v>339.118292</v>
      </c>
      <c r="AI14447" s="89">
        <v>339.118292</v>
      </c>
    </row>
    <row r="14448" spans="1:35" s="89" customFormat="1" x14ac:dyDescent="0.45">
      <c r="A14448" s="89" t="s">
        <v>111</v>
      </c>
      <c r="B14448" s="89" t="s">
        <v>134</v>
      </c>
      <c r="C14448" s="89" t="s">
        <v>48</v>
      </c>
      <c r="D14448" s="90">
        <v>44764</v>
      </c>
      <c r="AC14448" s="89">
        <v>339.118292</v>
      </c>
      <c r="AI14448" s="89">
        <v>339.118292</v>
      </c>
    </row>
    <row r="14449" spans="1:35" s="89" customFormat="1" x14ac:dyDescent="0.45">
      <c r="A14449" s="89" t="s">
        <v>111</v>
      </c>
      <c r="B14449" s="89" t="s">
        <v>134</v>
      </c>
      <c r="C14449" s="89" t="s">
        <v>48</v>
      </c>
      <c r="D14449" s="90">
        <v>44765</v>
      </c>
      <c r="AC14449" s="89">
        <v>339.118292</v>
      </c>
      <c r="AI14449" s="89">
        <v>339.118292</v>
      </c>
    </row>
    <row r="14450" spans="1:35" s="89" customFormat="1" x14ac:dyDescent="0.45">
      <c r="A14450" s="89" t="s">
        <v>111</v>
      </c>
      <c r="B14450" s="89" t="s">
        <v>134</v>
      </c>
      <c r="C14450" s="89" t="s">
        <v>48</v>
      </c>
      <c r="D14450" s="90">
        <v>44766</v>
      </c>
      <c r="AC14450" s="89">
        <v>339.118292</v>
      </c>
      <c r="AI14450" s="89">
        <v>339.118292</v>
      </c>
    </row>
    <row r="14451" spans="1:35" s="89" customFormat="1" x14ac:dyDescent="0.45">
      <c r="A14451" s="89" t="s">
        <v>111</v>
      </c>
      <c r="B14451" s="89" t="s">
        <v>134</v>
      </c>
      <c r="C14451" s="89" t="s">
        <v>48</v>
      </c>
      <c r="D14451" s="90">
        <v>44767</v>
      </c>
      <c r="AC14451" s="89">
        <v>339.118292</v>
      </c>
      <c r="AI14451" s="89">
        <v>339.118292</v>
      </c>
    </row>
    <row r="14452" spans="1:35" s="89" customFormat="1" x14ac:dyDescent="0.45">
      <c r="A14452" s="89" t="s">
        <v>111</v>
      </c>
      <c r="B14452" s="89" t="s">
        <v>134</v>
      </c>
      <c r="C14452" s="89" t="s">
        <v>48</v>
      </c>
      <c r="D14452" s="90">
        <v>44768</v>
      </c>
      <c r="AC14452" s="89">
        <v>339.118292</v>
      </c>
      <c r="AI14452" s="89">
        <v>339.118292</v>
      </c>
    </row>
    <row r="14453" spans="1:35" s="89" customFormat="1" x14ac:dyDescent="0.45">
      <c r="A14453" s="89" t="s">
        <v>111</v>
      </c>
      <c r="B14453" s="89" t="s">
        <v>134</v>
      </c>
      <c r="C14453" s="89" t="s">
        <v>48</v>
      </c>
      <c r="D14453" s="90">
        <v>44769</v>
      </c>
      <c r="AC14453" s="89">
        <v>339.118292</v>
      </c>
      <c r="AI14453" s="89">
        <v>339.118292</v>
      </c>
    </row>
    <row r="14454" spans="1:35" s="89" customFormat="1" x14ac:dyDescent="0.45">
      <c r="A14454" s="89" t="s">
        <v>111</v>
      </c>
      <c r="B14454" s="89" t="s">
        <v>134</v>
      </c>
      <c r="C14454" s="89" t="s">
        <v>48</v>
      </c>
      <c r="D14454" s="90">
        <v>44770</v>
      </c>
      <c r="AC14454" s="89">
        <v>339.118292</v>
      </c>
      <c r="AI14454" s="89">
        <v>339.118292</v>
      </c>
    </row>
    <row r="14455" spans="1:35" s="89" customFormat="1" x14ac:dyDescent="0.45">
      <c r="A14455" s="89" t="s">
        <v>111</v>
      </c>
      <c r="B14455" s="89" t="s">
        <v>134</v>
      </c>
      <c r="C14455" s="89" t="s">
        <v>48</v>
      </c>
      <c r="D14455" s="90">
        <v>44771</v>
      </c>
      <c r="AC14455" s="89">
        <v>339.118292</v>
      </c>
      <c r="AI14455" s="89">
        <v>339.118292</v>
      </c>
    </row>
    <row r="14456" spans="1:35" s="89" customFormat="1" x14ac:dyDescent="0.45">
      <c r="A14456" s="89" t="s">
        <v>111</v>
      </c>
      <c r="B14456" s="89" t="s">
        <v>134</v>
      </c>
      <c r="C14456" s="89" t="s">
        <v>48</v>
      </c>
      <c r="D14456" s="90">
        <v>44772</v>
      </c>
      <c r="AC14456" s="89">
        <v>339.118292</v>
      </c>
      <c r="AI14456" s="89">
        <v>339.118292</v>
      </c>
    </row>
    <row r="14457" spans="1:35" s="89" customFormat="1" x14ac:dyDescent="0.45">
      <c r="A14457" s="89" t="s">
        <v>111</v>
      </c>
      <c r="B14457" s="89" t="s">
        <v>134</v>
      </c>
      <c r="C14457" s="89" t="s">
        <v>48</v>
      </c>
      <c r="D14457" s="90">
        <v>44773</v>
      </c>
      <c r="AC14457" s="89">
        <v>339.118292</v>
      </c>
      <c r="AI14457" s="89">
        <v>339.118292</v>
      </c>
    </row>
    <row r="14458" spans="1:35" s="89" customFormat="1" x14ac:dyDescent="0.45">
      <c r="A14458" s="89" t="s">
        <v>111</v>
      </c>
      <c r="B14458" s="89" t="s">
        <v>134</v>
      </c>
      <c r="C14458" s="89" t="s">
        <v>48</v>
      </c>
      <c r="D14458" s="90">
        <v>44774</v>
      </c>
      <c r="AC14458" s="89">
        <v>339.118292</v>
      </c>
      <c r="AI14458" s="89">
        <v>339.118292</v>
      </c>
    </row>
    <row r="14459" spans="1:35" s="89" customFormat="1" x14ac:dyDescent="0.45">
      <c r="A14459" s="89" t="s">
        <v>111</v>
      </c>
      <c r="B14459" s="89" t="s">
        <v>134</v>
      </c>
      <c r="C14459" s="89" t="s">
        <v>48</v>
      </c>
      <c r="D14459" s="90">
        <v>44775</v>
      </c>
      <c r="AC14459" s="89">
        <v>339.118292</v>
      </c>
      <c r="AI14459" s="89">
        <v>339.118292</v>
      </c>
    </row>
    <row r="14460" spans="1:35" s="89" customFormat="1" x14ac:dyDescent="0.45">
      <c r="A14460" s="89" t="s">
        <v>111</v>
      </c>
      <c r="B14460" s="89" t="s">
        <v>134</v>
      </c>
      <c r="C14460" s="89" t="s">
        <v>48</v>
      </c>
      <c r="D14460" s="90">
        <v>44776</v>
      </c>
      <c r="AC14460" s="89">
        <v>339.118292</v>
      </c>
      <c r="AI14460" s="89">
        <v>339.118292</v>
      </c>
    </row>
    <row r="14461" spans="1:35" s="89" customFormat="1" x14ac:dyDescent="0.45">
      <c r="A14461" s="89" t="s">
        <v>111</v>
      </c>
      <c r="B14461" s="89" t="s">
        <v>134</v>
      </c>
      <c r="C14461" s="89" t="s">
        <v>48</v>
      </c>
      <c r="D14461" s="90">
        <v>44777</v>
      </c>
      <c r="AC14461" s="89">
        <v>339.118292</v>
      </c>
      <c r="AI14461" s="89">
        <v>339.118292</v>
      </c>
    </row>
    <row r="14462" spans="1:35" s="89" customFormat="1" x14ac:dyDescent="0.45">
      <c r="A14462" s="89" t="s">
        <v>111</v>
      </c>
      <c r="B14462" s="89" t="s">
        <v>134</v>
      </c>
      <c r="C14462" s="89" t="s">
        <v>48</v>
      </c>
      <c r="D14462" s="90">
        <v>44778</v>
      </c>
      <c r="AC14462" s="89">
        <v>339.118292</v>
      </c>
      <c r="AI14462" s="89">
        <v>339.118292</v>
      </c>
    </row>
    <row r="14463" spans="1:35" s="89" customFormat="1" x14ac:dyDescent="0.45">
      <c r="A14463" s="89" t="s">
        <v>111</v>
      </c>
      <c r="B14463" s="89" t="s">
        <v>134</v>
      </c>
      <c r="C14463" s="89" t="s">
        <v>48</v>
      </c>
      <c r="D14463" s="90">
        <v>44779</v>
      </c>
      <c r="AC14463" s="89">
        <v>339.118292</v>
      </c>
      <c r="AI14463" s="89">
        <v>339.118292</v>
      </c>
    </row>
    <row r="14464" spans="1:35" s="89" customFormat="1" x14ac:dyDescent="0.45">
      <c r="A14464" s="89" t="s">
        <v>111</v>
      </c>
      <c r="B14464" s="89" t="s">
        <v>134</v>
      </c>
      <c r="C14464" s="89" t="s">
        <v>48</v>
      </c>
      <c r="D14464" s="90">
        <v>44780</v>
      </c>
      <c r="AC14464" s="89">
        <v>339.118292</v>
      </c>
      <c r="AI14464" s="89">
        <v>339.118292</v>
      </c>
    </row>
    <row r="14465" spans="1:35" s="89" customFormat="1" x14ac:dyDescent="0.45">
      <c r="A14465" s="89" t="s">
        <v>111</v>
      </c>
      <c r="B14465" s="89" t="s">
        <v>134</v>
      </c>
      <c r="C14465" s="89" t="s">
        <v>48</v>
      </c>
      <c r="D14465" s="90">
        <v>44781</v>
      </c>
      <c r="AC14465" s="89">
        <v>339.118292</v>
      </c>
      <c r="AI14465" s="89">
        <v>339.118292</v>
      </c>
    </row>
    <row r="14466" spans="1:35" s="89" customFormat="1" x14ac:dyDescent="0.45">
      <c r="A14466" s="89" t="s">
        <v>111</v>
      </c>
      <c r="B14466" s="89" t="s">
        <v>134</v>
      </c>
      <c r="C14466" s="89" t="s">
        <v>48</v>
      </c>
      <c r="D14466" s="90">
        <v>44782</v>
      </c>
      <c r="AC14466" s="89">
        <v>339.118292</v>
      </c>
      <c r="AI14466" s="89">
        <v>339.118292</v>
      </c>
    </row>
    <row r="14467" spans="1:35" s="89" customFormat="1" x14ac:dyDescent="0.45">
      <c r="A14467" s="89" t="s">
        <v>111</v>
      </c>
      <c r="B14467" s="89" t="s">
        <v>134</v>
      </c>
      <c r="C14467" s="89" t="s">
        <v>48</v>
      </c>
      <c r="D14467" s="90">
        <v>44783</v>
      </c>
      <c r="AC14467" s="89">
        <v>339.118292</v>
      </c>
      <c r="AI14467" s="89">
        <v>339.118292</v>
      </c>
    </row>
    <row r="14468" spans="1:35" s="89" customFormat="1" x14ac:dyDescent="0.45">
      <c r="A14468" s="89" t="s">
        <v>111</v>
      </c>
      <c r="B14468" s="89" t="s">
        <v>134</v>
      </c>
      <c r="C14468" s="89" t="s">
        <v>48</v>
      </c>
      <c r="D14468" s="90">
        <v>44784</v>
      </c>
      <c r="AC14468" s="89">
        <v>339.118292</v>
      </c>
      <c r="AI14468" s="89">
        <v>339.118292</v>
      </c>
    </row>
    <row r="14469" spans="1:35" s="89" customFormat="1" x14ac:dyDescent="0.45">
      <c r="A14469" s="89" t="s">
        <v>111</v>
      </c>
      <c r="B14469" s="89" t="s">
        <v>134</v>
      </c>
      <c r="C14469" s="89" t="s">
        <v>48</v>
      </c>
      <c r="D14469" s="90">
        <v>44785</v>
      </c>
      <c r="AC14469" s="89">
        <v>339.118292</v>
      </c>
      <c r="AI14469" s="89">
        <v>339.118292</v>
      </c>
    </row>
    <row r="14470" spans="1:35" s="89" customFormat="1" x14ac:dyDescent="0.45">
      <c r="A14470" s="89" t="s">
        <v>111</v>
      </c>
      <c r="B14470" s="89" t="s">
        <v>134</v>
      </c>
      <c r="C14470" s="89" t="s">
        <v>48</v>
      </c>
      <c r="D14470" s="90">
        <v>44786</v>
      </c>
      <c r="AC14470" s="89">
        <v>339.118292</v>
      </c>
      <c r="AI14470" s="89">
        <v>339.118292</v>
      </c>
    </row>
    <row r="14471" spans="1:35" s="89" customFormat="1" x14ac:dyDescent="0.45">
      <c r="A14471" s="89" t="s">
        <v>111</v>
      </c>
      <c r="B14471" s="89" t="s">
        <v>134</v>
      </c>
      <c r="C14471" s="89" t="s">
        <v>48</v>
      </c>
      <c r="D14471" s="90">
        <v>44787</v>
      </c>
      <c r="AC14471" s="89">
        <v>339.118292</v>
      </c>
      <c r="AI14471" s="89">
        <v>339.118292</v>
      </c>
    </row>
    <row r="14472" spans="1:35" s="89" customFormat="1" x14ac:dyDescent="0.45">
      <c r="A14472" s="89" t="s">
        <v>111</v>
      </c>
      <c r="B14472" s="89" t="s">
        <v>134</v>
      </c>
      <c r="C14472" s="89" t="s">
        <v>48</v>
      </c>
      <c r="D14472" s="90">
        <v>44788</v>
      </c>
      <c r="AC14472" s="89">
        <v>339.118292</v>
      </c>
      <c r="AI14472" s="89">
        <v>339.118292</v>
      </c>
    </row>
    <row r="14473" spans="1:35" s="89" customFormat="1" x14ac:dyDescent="0.45">
      <c r="A14473" s="89" t="s">
        <v>111</v>
      </c>
      <c r="B14473" s="89" t="s">
        <v>134</v>
      </c>
      <c r="C14473" s="89" t="s">
        <v>48</v>
      </c>
      <c r="D14473" s="90">
        <v>44789</v>
      </c>
      <c r="AC14473" s="89">
        <v>339.118292</v>
      </c>
      <c r="AI14473" s="89">
        <v>339.118292</v>
      </c>
    </row>
    <row r="14474" spans="1:35" s="89" customFormat="1" x14ac:dyDescent="0.45">
      <c r="A14474" s="89" t="s">
        <v>111</v>
      </c>
      <c r="B14474" s="89" t="s">
        <v>134</v>
      </c>
      <c r="C14474" s="89" t="s">
        <v>48</v>
      </c>
      <c r="D14474" s="90">
        <v>44790</v>
      </c>
      <c r="AC14474" s="89">
        <v>339.118292</v>
      </c>
      <c r="AI14474" s="89">
        <v>339.118292</v>
      </c>
    </row>
    <row r="14475" spans="1:35" s="89" customFormat="1" x14ac:dyDescent="0.45">
      <c r="A14475" s="89" t="s">
        <v>111</v>
      </c>
      <c r="B14475" s="89" t="s">
        <v>134</v>
      </c>
      <c r="C14475" s="89" t="s">
        <v>48</v>
      </c>
      <c r="D14475" s="90">
        <v>44791</v>
      </c>
      <c r="AC14475" s="89">
        <v>339.118292</v>
      </c>
      <c r="AI14475" s="89">
        <v>339.118292</v>
      </c>
    </row>
    <row r="14476" spans="1:35" s="89" customFormat="1" x14ac:dyDescent="0.45">
      <c r="A14476" s="89" t="s">
        <v>111</v>
      </c>
      <c r="B14476" s="89" t="s">
        <v>134</v>
      </c>
      <c r="C14476" s="89" t="s">
        <v>48</v>
      </c>
      <c r="D14476" s="90">
        <v>44792</v>
      </c>
      <c r="AC14476" s="89">
        <v>339.118292</v>
      </c>
      <c r="AI14476" s="89">
        <v>339.118292</v>
      </c>
    </row>
    <row r="14477" spans="1:35" s="89" customFormat="1" x14ac:dyDescent="0.45">
      <c r="A14477" s="89" t="s">
        <v>111</v>
      </c>
      <c r="B14477" s="89" t="s">
        <v>134</v>
      </c>
      <c r="C14477" s="89" t="s">
        <v>48</v>
      </c>
      <c r="D14477" s="90">
        <v>44793</v>
      </c>
      <c r="AC14477" s="89">
        <v>339.118292</v>
      </c>
      <c r="AI14477" s="89">
        <v>339.118292</v>
      </c>
    </row>
    <row r="14478" spans="1:35" s="89" customFormat="1" x14ac:dyDescent="0.45">
      <c r="A14478" s="89" t="s">
        <v>111</v>
      </c>
      <c r="B14478" s="89" t="s">
        <v>134</v>
      </c>
      <c r="C14478" s="89" t="s">
        <v>48</v>
      </c>
      <c r="D14478" s="90">
        <v>44794</v>
      </c>
      <c r="AC14478" s="89">
        <v>339.118292</v>
      </c>
      <c r="AI14478" s="89">
        <v>339.118292</v>
      </c>
    </row>
    <row r="14479" spans="1:35" s="89" customFormat="1" x14ac:dyDescent="0.45">
      <c r="A14479" s="89" t="s">
        <v>111</v>
      </c>
      <c r="B14479" s="89" t="s">
        <v>134</v>
      </c>
      <c r="C14479" s="89" t="s">
        <v>48</v>
      </c>
      <c r="D14479" s="90">
        <v>44795</v>
      </c>
      <c r="AC14479" s="89">
        <v>339.118292</v>
      </c>
      <c r="AI14479" s="89">
        <v>339.118292</v>
      </c>
    </row>
    <row r="14480" spans="1:35" s="89" customFormat="1" x14ac:dyDescent="0.45">
      <c r="A14480" s="89" t="s">
        <v>111</v>
      </c>
      <c r="B14480" s="89" t="s">
        <v>134</v>
      </c>
      <c r="C14480" s="89" t="s">
        <v>48</v>
      </c>
      <c r="D14480" s="90">
        <v>44796</v>
      </c>
      <c r="AC14480" s="89">
        <v>339.118292</v>
      </c>
      <c r="AI14480" s="89">
        <v>339.118292</v>
      </c>
    </row>
    <row r="14481" spans="1:35" s="89" customFormat="1" x14ac:dyDescent="0.45">
      <c r="A14481" s="89" t="s">
        <v>111</v>
      </c>
      <c r="B14481" s="89" t="s">
        <v>134</v>
      </c>
      <c r="C14481" s="89" t="s">
        <v>48</v>
      </c>
      <c r="D14481" s="90">
        <v>44797</v>
      </c>
      <c r="AC14481" s="89">
        <v>339.118292</v>
      </c>
      <c r="AI14481" s="89">
        <v>339.118292</v>
      </c>
    </row>
    <row r="14482" spans="1:35" s="89" customFormat="1" x14ac:dyDescent="0.45">
      <c r="A14482" s="89" t="s">
        <v>111</v>
      </c>
      <c r="B14482" s="89" t="s">
        <v>134</v>
      </c>
      <c r="C14482" s="89" t="s">
        <v>48</v>
      </c>
      <c r="D14482" s="90">
        <v>44798</v>
      </c>
      <c r="AC14482" s="89">
        <v>339.118292</v>
      </c>
      <c r="AI14482" s="89">
        <v>339.118292</v>
      </c>
    </row>
    <row r="14483" spans="1:35" s="89" customFormat="1" x14ac:dyDescent="0.45">
      <c r="A14483" s="89" t="s">
        <v>111</v>
      </c>
      <c r="B14483" s="89" t="s">
        <v>134</v>
      </c>
      <c r="C14483" s="89" t="s">
        <v>48</v>
      </c>
      <c r="D14483" s="90">
        <v>44799</v>
      </c>
      <c r="AC14483" s="89">
        <v>339.118292</v>
      </c>
      <c r="AI14483" s="89">
        <v>339.118292</v>
      </c>
    </row>
    <row r="14484" spans="1:35" s="89" customFormat="1" x14ac:dyDescent="0.45">
      <c r="A14484" s="89" t="s">
        <v>111</v>
      </c>
      <c r="B14484" s="89" t="s">
        <v>134</v>
      </c>
      <c r="C14484" s="89" t="s">
        <v>48</v>
      </c>
      <c r="D14484" s="90">
        <v>44800</v>
      </c>
      <c r="AC14484" s="89">
        <v>339.118292</v>
      </c>
      <c r="AI14484" s="89">
        <v>339.118292</v>
      </c>
    </row>
    <row r="14485" spans="1:35" s="89" customFormat="1" x14ac:dyDescent="0.45">
      <c r="A14485" s="89" t="s">
        <v>111</v>
      </c>
      <c r="B14485" s="89" t="s">
        <v>134</v>
      </c>
      <c r="C14485" s="89" t="s">
        <v>48</v>
      </c>
      <c r="D14485" s="90">
        <v>44801</v>
      </c>
      <c r="AC14485" s="89">
        <v>339.118292</v>
      </c>
      <c r="AI14485" s="89">
        <v>339.118292</v>
      </c>
    </row>
    <row r="14486" spans="1:35" s="89" customFormat="1" x14ac:dyDescent="0.45">
      <c r="A14486" s="89" t="s">
        <v>111</v>
      </c>
      <c r="B14486" s="89" t="s">
        <v>134</v>
      </c>
      <c r="C14486" s="89" t="s">
        <v>48</v>
      </c>
      <c r="D14486" s="90">
        <v>44802</v>
      </c>
      <c r="K14486" s="89">
        <v>0.395491176</v>
      </c>
      <c r="L14486" s="89">
        <v>0.26279411699999999</v>
      </c>
      <c r="AA14486" s="89">
        <v>205</v>
      </c>
      <c r="AB14486" s="89">
        <v>250</v>
      </c>
      <c r="AC14486" s="89">
        <v>339.118292</v>
      </c>
      <c r="AI14486" s="89">
        <v>339.118292</v>
      </c>
    </row>
    <row r="14487" spans="1:35" s="89" customFormat="1" x14ac:dyDescent="0.45">
      <c r="A14487" s="89" t="s">
        <v>111</v>
      </c>
      <c r="B14487" s="89" t="s">
        <v>134</v>
      </c>
      <c r="C14487" s="89" t="s">
        <v>48</v>
      </c>
      <c r="D14487" s="90">
        <v>44803</v>
      </c>
      <c r="K14487" s="89">
        <v>0.395491176</v>
      </c>
      <c r="L14487" s="89">
        <v>0.26279411699999999</v>
      </c>
      <c r="AA14487" s="89">
        <v>205</v>
      </c>
      <c r="AB14487" s="89">
        <v>250</v>
      </c>
      <c r="AC14487" s="89">
        <v>339.118292</v>
      </c>
      <c r="AI14487" s="89">
        <v>339.118292</v>
      </c>
    </row>
    <row r="14488" spans="1:35" s="89" customFormat="1" x14ac:dyDescent="0.45">
      <c r="A14488" s="89" t="s">
        <v>111</v>
      </c>
      <c r="B14488" s="89" t="s">
        <v>134</v>
      </c>
      <c r="C14488" s="89" t="s">
        <v>48</v>
      </c>
      <c r="D14488" s="90">
        <v>44804</v>
      </c>
      <c r="K14488" s="89">
        <v>0.395491176</v>
      </c>
      <c r="L14488" s="89">
        <v>0.26279411699999999</v>
      </c>
      <c r="AA14488" s="89">
        <v>205</v>
      </c>
      <c r="AB14488" s="89">
        <v>250</v>
      </c>
      <c r="AC14488" s="89">
        <v>339.118292</v>
      </c>
      <c r="AI14488" s="89">
        <v>339.118292</v>
      </c>
    </row>
    <row r="14489" spans="1:35" s="89" customFormat="1" x14ac:dyDescent="0.45">
      <c r="A14489" s="89" t="s">
        <v>111</v>
      </c>
      <c r="B14489" s="89" t="s">
        <v>134</v>
      </c>
      <c r="C14489" s="89" t="s">
        <v>48</v>
      </c>
      <c r="D14489" s="90">
        <v>44805</v>
      </c>
      <c r="K14489" s="89">
        <v>0.57242058799999995</v>
      </c>
      <c r="L14489" s="89">
        <v>0.33651470500000003</v>
      </c>
      <c r="AA14489" s="89">
        <v>145</v>
      </c>
      <c r="AB14489" s="89">
        <v>225</v>
      </c>
      <c r="AC14489" s="89">
        <v>339.118292</v>
      </c>
      <c r="AI14489" s="89">
        <v>339.118292</v>
      </c>
    </row>
    <row r="14490" spans="1:35" s="89" customFormat="1" x14ac:dyDescent="0.45">
      <c r="A14490" s="89" t="s">
        <v>111</v>
      </c>
      <c r="B14490" s="89" t="s">
        <v>134</v>
      </c>
      <c r="C14490" s="89" t="s">
        <v>48</v>
      </c>
      <c r="D14490" s="90">
        <v>44806</v>
      </c>
      <c r="K14490" s="89">
        <v>0.57242058799999995</v>
      </c>
      <c r="L14490" s="89">
        <v>0.33651470500000003</v>
      </c>
      <c r="AA14490" s="89">
        <v>145</v>
      </c>
      <c r="AB14490" s="89">
        <v>225</v>
      </c>
      <c r="AC14490" s="89">
        <v>339.118292</v>
      </c>
      <c r="AI14490" s="89">
        <v>339.118292</v>
      </c>
    </row>
    <row r="14491" spans="1:35" s="89" customFormat="1" x14ac:dyDescent="0.45">
      <c r="A14491" s="89" t="s">
        <v>111</v>
      </c>
      <c r="B14491" s="89" t="s">
        <v>134</v>
      </c>
      <c r="C14491" s="89" t="s">
        <v>48</v>
      </c>
      <c r="D14491" s="90">
        <v>44807</v>
      </c>
      <c r="K14491" s="89">
        <v>0.57242058799999995</v>
      </c>
      <c r="L14491" s="89">
        <v>0.33651470500000003</v>
      </c>
      <c r="AA14491" s="89">
        <v>145</v>
      </c>
      <c r="AB14491" s="89">
        <v>225</v>
      </c>
      <c r="AC14491" s="89">
        <v>339.118292</v>
      </c>
      <c r="AI14491" s="89">
        <v>339.118292</v>
      </c>
    </row>
    <row r="14492" spans="1:35" s="89" customFormat="1" x14ac:dyDescent="0.45">
      <c r="A14492" s="89" t="s">
        <v>111</v>
      </c>
      <c r="B14492" s="89" t="s">
        <v>134</v>
      </c>
      <c r="C14492" s="89" t="s">
        <v>48</v>
      </c>
      <c r="D14492" s="90">
        <v>44808</v>
      </c>
      <c r="K14492" s="89">
        <v>0.57242058799999995</v>
      </c>
      <c r="L14492" s="89">
        <v>0.33651470500000003</v>
      </c>
      <c r="AA14492" s="89">
        <v>145</v>
      </c>
      <c r="AB14492" s="89">
        <v>225</v>
      </c>
      <c r="AC14492" s="89">
        <v>339.118292</v>
      </c>
      <c r="AI14492" s="89">
        <v>339.118292</v>
      </c>
    </row>
    <row r="14493" spans="1:35" s="89" customFormat="1" x14ac:dyDescent="0.45">
      <c r="A14493" s="89" t="s">
        <v>111</v>
      </c>
      <c r="B14493" s="89" t="s">
        <v>134</v>
      </c>
      <c r="C14493" s="89" t="s">
        <v>48</v>
      </c>
      <c r="D14493" s="90">
        <v>44809</v>
      </c>
      <c r="K14493" s="89">
        <v>0.58716470499999995</v>
      </c>
      <c r="L14493" s="89">
        <v>0.351258823</v>
      </c>
      <c r="AA14493" s="89">
        <v>140</v>
      </c>
      <c r="AB14493" s="89">
        <v>220</v>
      </c>
      <c r="AC14493" s="89">
        <v>339.118292</v>
      </c>
      <c r="AI14493" s="89">
        <v>339.118292</v>
      </c>
    </row>
    <row r="14494" spans="1:35" s="89" customFormat="1" x14ac:dyDescent="0.45">
      <c r="A14494" s="89" t="s">
        <v>111</v>
      </c>
      <c r="B14494" s="89" t="s">
        <v>134</v>
      </c>
      <c r="C14494" s="89" t="s">
        <v>48</v>
      </c>
      <c r="D14494" s="90">
        <v>44810</v>
      </c>
      <c r="K14494" s="89">
        <v>0.58716470499999995</v>
      </c>
      <c r="L14494" s="89">
        <v>0.351258823</v>
      </c>
      <c r="AA14494" s="89">
        <v>140</v>
      </c>
      <c r="AB14494" s="89">
        <v>220</v>
      </c>
      <c r="AC14494" s="89">
        <v>339.118292</v>
      </c>
      <c r="AI14494" s="89">
        <v>339.118292</v>
      </c>
    </row>
    <row r="14495" spans="1:35" s="89" customFormat="1" x14ac:dyDescent="0.45">
      <c r="A14495" s="89" t="s">
        <v>111</v>
      </c>
      <c r="B14495" s="89" t="s">
        <v>134</v>
      </c>
      <c r="C14495" s="89" t="s">
        <v>48</v>
      </c>
      <c r="D14495" s="90">
        <v>44811</v>
      </c>
      <c r="K14495" s="89">
        <v>0.58716470499999995</v>
      </c>
      <c r="L14495" s="89">
        <v>0.351258823</v>
      </c>
      <c r="AA14495" s="89">
        <v>140</v>
      </c>
      <c r="AB14495" s="89">
        <v>220</v>
      </c>
      <c r="AC14495" s="89">
        <v>339.118292</v>
      </c>
      <c r="AI14495" s="89">
        <v>339.118292</v>
      </c>
    </row>
    <row r="14496" spans="1:35" s="89" customFormat="1" x14ac:dyDescent="0.45">
      <c r="A14496" s="89" t="s">
        <v>111</v>
      </c>
      <c r="B14496" s="89" t="s">
        <v>134</v>
      </c>
      <c r="C14496" s="89" t="s">
        <v>48</v>
      </c>
      <c r="D14496" s="90">
        <v>44812</v>
      </c>
      <c r="K14496" s="89">
        <v>0.58716470499999995</v>
      </c>
      <c r="L14496" s="89">
        <v>0.351258823</v>
      </c>
      <c r="AA14496" s="89">
        <v>140</v>
      </c>
      <c r="AB14496" s="89">
        <v>220</v>
      </c>
      <c r="AC14496" s="89">
        <v>339.118292</v>
      </c>
      <c r="AI14496" s="89">
        <v>339.118292</v>
      </c>
    </row>
    <row r="14497" spans="1:35" s="89" customFormat="1" x14ac:dyDescent="0.45">
      <c r="A14497" s="89" t="s">
        <v>111</v>
      </c>
      <c r="B14497" s="89" t="s">
        <v>134</v>
      </c>
      <c r="C14497" s="89" t="s">
        <v>48</v>
      </c>
      <c r="D14497" s="90">
        <v>44813</v>
      </c>
      <c r="K14497" s="89">
        <v>0.58716470499999995</v>
      </c>
      <c r="L14497" s="89">
        <v>0.351258823</v>
      </c>
      <c r="AA14497" s="89">
        <v>140</v>
      </c>
      <c r="AB14497" s="89">
        <v>220</v>
      </c>
      <c r="AC14497" s="89">
        <v>339.118292</v>
      </c>
      <c r="AI14497" s="89">
        <v>339.118292</v>
      </c>
    </row>
    <row r="14498" spans="1:35" s="89" customFormat="1" x14ac:dyDescent="0.45">
      <c r="A14498" s="89" t="s">
        <v>111</v>
      </c>
      <c r="B14498" s="89" t="s">
        <v>134</v>
      </c>
      <c r="C14498" s="89" t="s">
        <v>48</v>
      </c>
      <c r="D14498" s="90">
        <v>44814</v>
      </c>
      <c r="K14498" s="89">
        <v>0.55767646999999998</v>
      </c>
      <c r="L14498" s="89">
        <v>0.321770587</v>
      </c>
      <c r="AA14498" s="89">
        <v>150</v>
      </c>
      <c r="AB14498" s="89">
        <v>230</v>
      </c>
      <c r="AC14498" s="89">
        <v>339.118292</v>
      </c>
      <c r="AI14498" s="89">
        <v>339.118292</v>
      </c>
    </row>
    <row r="14499" spans="1:35" s="89" customFormat="1" x14ac:dyDescent="0.45">
      <c r="A14499" s="89" t="s">
        <v>111</v>
      </c>
      <c r="B14499" s="89" t="s">
        <v>134</v>
      </c>
      <c r="C14499" s="89" t="s">
        <v>48</v>
      </c>
      <c r="D14499" s="90">
        <v>44815</v>
      </c>
      <c r="K14499" s="89">
        <v>0.55767646999999998</v>
      </c>
      <c r="L14499" s="89">
        <v>0.321770587</v>
      </c>
      <c r="AA14499" s="89">
        <v>150</v>
      </c>
      <c r="AB14499" s="89">
        <v>230</v>
      </c>
      <c r="AC14499" s="89">
        <v>339.118292</v>
      </c>
      <c r="AI14499" s="89">
        <v>339.118292</v>
      </c>
    </row>
    <row r="14500" spans="1:35" s="89" customFormat="1" x14ac:dyDescent="0.45">
      <c r="A14500" s="89" t="s">
        <v>111</v>
      </c>
      <c r="B14500" s="89" t="s">
        <v>134</v>
      </c>
      <c r="C14500" s="89" t="s">
        <v>48</v>
      </c>
      <c r="D14500" s="90">
        <v>44816</v>
      </c>
      <c r="K14500" s="89">
        <v>0.73460588199999999</v>
      </c>
      <c r="L14500" s="89">
        <v>0.42497941099999997</v>
      </c>
      <c r="AA14500" s="89">
        <v>90</v>
      </c>
      <c r="AB14500" s="89">
        <v>195</v>
      </c>
      <c r="AC14500" s="89">
        <v>339.118292</v>
      </c>
      <c r="AI14500" s="89">
        <v>339.118292</v>
      </c>
    </row>
    <row r="14501" spans="1:35" s="89" customFormat="1" x14ac:dyDescent="0.45">
      <c r="A14501" s="89" t="s">
        <v>111</v>
      </c>
      <c r="B14501" s="89" t="s">
        <v>134</v>
      </c>
      <c r="C14501" s="89" t="s">
        <v>48</v>
      </c>
      <c r="D14501" s="90">
        <v>44817</v>
      </c>
      <c r="K14501" s="89">
        <v>0.73460588199999999</v>
      </c>
      <c r="L14501" s="89">
        <v>0.42497941099999997</v>
      </c>
      <c r="AA14501" s="89">
        <v>90</v>
      </c>
      <c r="AB14501" s="89">
        <v>195</v>
      </c>
      <c r="AC14501" s="89">
        <v>339.118292</v>
      </c>
      <c r="AI14501" s="89">
        <v>339.118292</v>
      </c>
    </row>
    <row r="14502" spans="1:35" s="89" customFormat="1" x14ac:dyDescent="0.45">
      <c r="A14502" s="89" t="s">
        <v>111</v>
      </c>
      <c r="B14502" s="89" t="s">
        <v>134</v>
      </c>
      <c r="C14502" s="89" t="s">
        <v>48</v>
      </c>
      <c r="D14502" s="90">
        <v>44818</v>
      </c>
      <c r="K14502" s="89">
        <v>0.73460588199999999</v>
      </c>
      <c r="L14502" s="89">
        <v>0.42497941099999997</v>
      </c>
      <c r="AA14502" s="89">
        <v>90</v>
      </c>
      <c r="AB14502" s="89">
        <v>195</v>
      </c>
      <c r="AC14502" s="89">
        <v>339.118292</v>
      </c>
      <c r="AI14502" s="89">
        <v>339.118292</v>
      </c>
    </row>
    <row r="14503" spans="1:35" s="89" customFormat="1" x14ac:dyDescent="0.45">
      <c r="A14503" s="89" t="s">
        <v>111</v>
      </c>
      <c r="B14503" s="89" t="s">
        <v>134</v>
      </c>
      <c r="C14503" s="89" t="s">
        <v>48</v>
      </c>
      <c r="D14503" s="90">
        <v>44819</v>
      </c>
      <c r="K14503" s="89">
        <v>0.73460588199999999</v>
      </c>
      <c r="L14503" s="89">
        <v>0.42497941099999997</v>
      </c>
      <c r="AA14503" s="89">
        <v>90</v>
      </c>
      <c r="AB14503" s="89">
        <v>195</v>
      </c>
      <c r="AC14503" s="89">
        <v>339.118292</v>
      </c>
      <c r="AI14503" s="89">
        <v>339.118292</v>
      </c>
    </row>
    <row r="14504" spans="1:35" s="89" customFormat="1" x14ac:dyDescent="0.45">
      <c r="A14504" s="89" t="s">
        <v>111</v>
      </c>
      <c r="B14504" s="89" t="s">
        <v>134</v>
      </c>
      <c r="C14504" s="89" t="s">
        <v>48</v>
      </c>
      <c r="D14504" s="90">
        <v>44820</v>
      </c>
      <c r="K14504" s="89">
        <v>0.73460588199999999</v>
      </c>
      <c r="L14504" s="89">
        <v>0.42497941099999997</v>
      </c>
      <c r="AA14504" s="89">
        <v>90</v>
      </c>
      <c r="AB14504" s="89">
        <v>195</v>
      </c>
      <c r="AC14504" s="89">
        <v>339.118292</v>
      </c>
      <c r="AI14504" s="89">
        <v>339.118292</v>
      </c>
    </row>
    <row r="14505" spans="1:35" s="89" customFormat="1" x14ac:dyDescent="0.45">
      <c r="A14505" s="89" t="s">
        <v>111</v>
      </c>
      <c r="B14505" s="89" t="s">
        <v>134</v>
      </c>
      <c r="C14505" s="89" t="s">
        <v>48</v>
      </c>
      <c r="D14505" s="90">
        <v>44821</v>
      </c>
      <c r="K14505" s="89">
        <v>0.55767646999999998</v>
      </c>
      <c r="L14505" s="89">
        <v>0.33651470500000003</v>
      </c>
      <c r="AA14505" s="89">
        <v>150</v>
      </c>
      <c r="AB14505" s="89">
        <v>225</v>
      </c>
      <c r="AC14505" s="89">
        <v>339.118292</v>
      </c>
      <c r="AI14505" s="89">
        <v>339.118292</v>
      </c>
    </row>
    <row r="14506" spans="1:35" s="89" customFormat="1" x14ac:dyDescent="0.45">
      <c r="A14506" s="89" t="s">
        <v>111</v>
      </c>
      <c r="B14506" s="89" t="s">
        <v>134</v>
      </c>
      <c r="C14506" s="89" t="s">
        <v>48</v>
      </c>
      <c r="D14506" s="90">
        <v>44822</v>
      </c>
      <c r="K14506" s="89">
        <v>0.55767646999999998</v>
      </c>
      <c r="L14506" s="89">
        <v>0.33651470500000003</v>
      </c>
      <c r="AA14506" s="89">
        <v>150</v>
      </c>
      <c r="AB14506" s="89">
        <v>225</v>
      </c>
      <c r="AC14506" s="89">
        <v>339.118292</v>
      </c>
      <c r="AI14506" s="89">
        <v>339.118292</v>
      </c>
    </row>
    <row r="14507" spans="1:35" s="89" customFormat="1" x14ac:dyDescent="0.45">
      <c r="A14507" s="89" t="s">
        <v>111</v>
      </c>
      <c r="B14507" s="89" t="s">
        <v>134</v>
      </c>
      <c r="C14507" s="89" t="s">
        <v>48</v>
      </c>
      <c r="D14507" s="90">
        <v>44823</v>
      </c>
      <c r="K14507" s="89">
        <v>0.74934999999999996</v>
      </c>
      <c r="L14507" s="89">
        <v>0.498699999</v>
      </c>
      <c r="AA14507" s="89">
        <v>85</v>
      </c>
      <c r="AB14507" s="89">
        <v>170</v>
      </c>
      <c r="AC14507" s="89">
        <v>339.118292</v>
      </c>
      <c r="AI14507" s="89">
        <v>339.118292</v>
      </c>
    </row>
    <row r="14508" spans="1:35" s="89" customFormat="1" x14ac:dyDescent="0.45">
      <c r="A14508" s="89" t="s">
        <v>111</v>
      </c>
      <c r="B14508" s="89" t="s">
        <v>134</v>
      </c>
      <c r="C14508" s="89" t="s">
        <v>48</v>
      </c>
      <c r="D14508" s="90">
        <v>44824</v>
      </c>
      <c r="K14508" s="89">
        <v>0.74934999999999996</v>
      </c>
      <c r="L14508" s="89">
        <v>0.498699999</v>
      </c>
      <c r="AA14508" s="89">
        <v>85</v>
      </c>
      <c r="AB14508" s="89">
        <v>170</v>
      </c>
      <c r="AC14508" s="89">
        <v>339.118292</v>
      </c>
      <c r="AI14508" s="89">
        <v>339.118292</v>
      </c>
    </row>
    <row r="14509" spans="1:35" s="89" customFormat="1" x14ac:dyDescent="0.45">
      <c r="A14509" s="89" t="s">
        <v>111</v>
      </c>
      <c r="B14509" s="89" t="s">
        <v>134</v>
      </c>
      <c r="C14509" s="89" t="s">
        <v>48</v>
      </c>
      <c r="D14509" s="90">
        <v>44825</v>
      </c>
      <c r="K14509" s="89">
        <v>0.74934999999999996</v>
      </c>
      <c r="L14509" s="89">
        <v>0.498699999</v>
      </c>
      <c r="AA14509" s="89">
        <v>85</v>
      </c>
      <c r="AB14509" s="89">
        <v>170</v>
      </c>
      <c r="AC14509" s="89">
        <v>339.118292</v>
      </c>
      <c r="AI14509" s="89">
        <v>339.118292</v>
      </c>
    </row>
    <row r="14510" spans="1:35" s="89" customFormat="1" x14ac:dyDescent="0.45">
      <c r="A14510" s="89" t="s">
        <v>111</v>
      </c>
      <c r="B14510" s="89" t="s">
        <v>134</v>
      </c>
      <c r="C14510" s="89" t="s">
        <v>48</v>
      </c>
      <c r="D14510" s="90">
        <v>44826</v>
      </c>
      <c r="K14510" s="89">
        <v>0.74934999999999996</v>
      </c>
      <c r="L14510" s="89">
        <v>0.498699999</v>
      </c>
      <c r="AA14510" s="89">
        <v>85</v>
      </c>
      <c r="AB14510" s="89">
        <v>170</v>
      </c>
      <c r="AC14510" s="89">
        <v>339.118292</v>
      </c>
      <c r="AI14510" s="89">
        <v>339.118292</v>
      </c>
    </row>
    <row r="14511" spans="1:35" s="89" customFormat="1" x14ac:dyDescent="0.45">
      <c r="A14511" s="89" t="s">
        <v>111</v>
      </c>
      <c r="B14511" s="89" t="s">
        <v>134</v>
      </c>
      <c r="C14511" s="89" t="s">
        <v>48</v>
      </c>
      <c r="D14511" s="90">
        <v>44827</v>
      </c>
      <c r="K14511" s="89">
        <v>0.74934999999999996</v>
      </c>
      <c r="L14511" s="89">
        <v>0.498699999</v>
      </c>
      <c r="AA14511" s="89">
        <v>85</v>
      </c>
      <c r="AB14511" s="89">
        <v>170</v>
      </c>
      <c r="AC14511" s="89">
        <v>339.118292</v>
      </c>
      <c r="AI14511" s="89">
        <v>339.118292</v>
      </c>
    </row>
    <row r="14512" spans="1:35" s="89" customFormat="1" x14ac:dyDescent="0.45">
      <c r="A14512" s="89" t="s">
        <v>111</v>
      </c>
      <c r="B14512" s="89" t="s">
        <v>134</v>
      </c>
      <c r="C14512" s="89" t="s">
        <v>48</v>
      </c>
      <c r="D14512" s="90">
        <v>44828</v>
      </c>
      <c r="K14512" s="89">
        <v>0.74934999999999996</v>
      </c>
      <c r="L14512" s="89">
        <v>0.498699999</v>
      </c>
      <c r="AA14512" s="89">
        <v>85</v>
      </c>
      <c r="AB14512" s="89">
        <v>170</v>
      </c>
      <c r="AC14512" s="89">
        <v>339.118292</v>
      </c>
      <c r="AI14512" s="89">
        <v>339.118292</v>
      </c>
    </row>
    <row r="14513" spans="1:35" s="89" customFormat="1" x14ac:dyDescent="0.45">
      <c r="A14513" s="89" t="s">
        <v>111</v>
      </c>
      <c r="B14513" s="89" t="s">
        <v>134</v>
      </c>
      <c r="C14513" s="89" t="s">
        <v>48</v>
      </c>
      <c r="D14513" s="90">
        <v>44829</v>
      </c>
      <c r="K14513" s="89">
        <v>0.74934999999999996</v>
      </c>
      <c r="L14513" s="89">
        <v>0.498699999</v>
      </c>
      <c r="AA14513" s="89">
        <v>85</v>
      </c>
      <c r="AB14513" s="89">
        <v>170</v>
      </c>
      <c r="AC14513" s="89">
        <v>339.118292</v>
      </c>
      <c r="AI14513" s="89">
        <v>339.118292</v>
      </c>
    </row>
    <row r="14514" spans="1:35" s="89" customFormat="1" x14ac:dyDescent="0.45">
      <c r="A14514" s="89" t="s">
        <v>111</v>
      </c>
      <c r="B14514" s="89" t="s">
        <v>134</v>
      </c>
      <c r="C14514" s="89" t="s">
        <v>48</v>
      </c>
      <c r="D14514" s="90">
        <v>44830</v>
      </c>
      <c r="K14514" s="89">
        <v>0.77883823500000005</v>
      </c>
      <c r="L14514" s="89">
        <v>0.52818823500000001</v>
      </c>
      <c r="AA14514" s="89">
        <v>75</v>
      </c>
      <c r="AB14514" s="89">
        <v>160</v>
      </c>
      <c r="AC14514" s="89">
        <v>339.118292</v>
      </c>
      <c r="AI14514" s="89">
        <v>339.118292</v>
      </c>
    </row>
    <row r="14515" spans="1:35" s="89" customFormat="1" x14ac:dyDescent="0.45">
      <c r="A14515" s="89" t="s">
        <v>111</v>
      </c>
      <c r="B14515" s="89" t="s">
        <v>134</v>
      </c>
      <c r="C14515" s="89" t="s">
        <v>48</v>
      </c>
      <c r="D14515" s="90">
        <v>44831</v>
      </c>
      <c r="K14515" s="89">
        <v>0.77883823500000005</v>
      </c>
      <c r="L14515" s="89">
        <v>0.52818823500000001</v>
      </c>
      <c r="AA14515" s="89">
        <v>75</v>
      </c>
      <c r="AB14515" s="89">
        <v>160</v>
      </c>
      <c r="AC14515" s="89">
        <v>339.118292</v>
      </c>
      <c r="AI14515" s="89">
        <v>339.118292</v>
      </c>
    </row>
    <row r="14516" spans="1:35" s="89" customFormat="1" x14ac:dyDescent="0.45">
      <c r="A14516" s="89" t="s">
        <v>111</v>
      </c>
      <c r="B14516" s="89" t="s">
        <v>134</v>
      </c>
      <c r="C14516" s="89" t="s">
        <v>48</v>
      </c>
      <c r="D14516" s="90">
        <v>44832</v>
      </c>
      <c r="K14516" s="89">
        <v>0.77883823500000005</v>
      </c>
      <c r="L14516" s="89">
        <v>0.52818823500000001</v>
      </c>
      <c r="AA14516" s="89">
        <v>75</v>
      </c>
      <c r="AB14516" s="89">
        <v>160</v>
      </c>
      <c r="AC14516" s="89">
        <v>339.118292</v>
      </c>
      <c r="AI14516" s="89">
        <v>339.118292</v>
      </c>
    </row>
    <row r="14517" spans="1:35" s="89" customFormat="1" x14ac:dyDescent="0.45">
      <c r="A14517" s="89" t="s">
        <v>111</v>
      </c>
      <c r="B14517" s="89" t="s">
        <v>134</v>
      </c>
      <c r="C14517" s="89" t="s">
        <v>48</v>
      </c>
      <c r="D14517" s="90">
        <v>44833</v>
      </c>
      <c r="K14517" s="89">
        <v>0.77883823500000005</v>
      </c>
      <c r="L14517" s="89">
        <v>0.52818823500000001</v>
      </c>
      <c r="AA14517" s="89">
        <v>75</v>
      </c>
      <c r="AB14517" s="89">
        <v>160</v>
      </c>
      <c r="AC14517" s="89">
        <v>339.118292</v>
      </c>
      <c r="AI14517" s="89">
        <v>339.118292</v>
      </c>
    </row>
    <row r="14518" spans="1:35" s="89" customFormat="1" x14ac:dyDescent="0.45">
      <c r="A14518" s="89" t="s">
        <v>111</v>
      </c>
      <c r="B14518" s="89" t="s">
        <v>134</v>
      </c>
      <c r="C14518" s="89" t="s">
        <v>48</v>
      </c>
      <c r="D14518" s="90">
        <v>44834</v>
      </c>
      <c r="K14518" s="89">
        <v>0.77883823500000005</v>
      </c>
      <c r="L14518" s="89">
        <v>0.52818823500000001</v>
      </c>
      <c r="AA14518" s="89">
        <v>75</v>
      </c>
      <c r="AB14518" s="89">
        <v>160</v>
      </c>
      <c r="AC14518" s="89">
        <v>339.118292</v>
      </c>
      <c r="AI14518" s="89">
        <v>339.118292</v>
      </c>
    </row>
    <row r="14519" spans="1:35" s="89" customFormat="1" x14ac:dyDescent="0.45">
      <c r="A14519" s="89" t="s">
        <v>111</v>
      </c>
      <c r="B14519" s="89" t="s">
        <v>134</v>
      </c>
      <c r="C14519" s="89" t="s">
        <v>48</v>
      </c>
      <c r="D14519" s="90">
        <v>44835</v>
      </c>
      <c r="AC14519" s="89">
        <v>339.118292</v>
      </c>
      <c r="AI14519" s="89">
        <v>339.118292</v>
      </c>
    </row>
    <row r="14520" spans="1:35" s="89" customFormat="1" x14ac:dyDescent="0.45">
      <c r="A14520" s="89" t="s">
        <v>111</v>
      </c>
      <c r="B14520" s="89" t="s">
        <v>134</v>
      </c>
      <c r="C14520" s="89" t="s">
        <v>48</v>
      </c>
      <c r="D14520" s="90">
        <v>44836</v>
      </c>
      <c r="AC14520" s="89">
        <v>339.118292</v>
      </c>
      <c r="AI14520" s="89">
        <v>339.118292</v>
      </c>
    </row>
    <row r="14521" spans="1:35" s="89" customFormat="1" x14ac:dyDescent="0.45">
      <c r="A14521" s="89" t="s">
        <v>111</v>
      </c>
      <c r="B14521" s="89" t="s">
        <v>134</v>
      </c>
      <c r="C14521" s="89" t="s">
        <v>48</v>
      </c>
      <c r="D14521" s="90">
        <v>44837</v>
      </c>
      <c r="K14521" s="89">
        <v>0.80832647000000002</v>
      </c>
      <c r="L14521" s="89">
        <v>0.36600294</v>
      </c>
      <c r="AA14521" s="89">
        <v>65</v>
      </c>
      <c r="AB14521" s="89">
        <v>215</v>
      </c>
      <c r="AC14521" s="89">
        <v>339.118292</v>
      </c>
      <c r="AI14521" s="89">
        <v>339.118292</v>
      </c>
    </row>
    <row r="14522" spans="1:35" s="89" customFormat="1" x14ac:dyDescent="0.45">
      <c r="A14522" s="89" t="s">
        <v>111</v>
      </c>
      <c r="B14522" s="89" t="s">
        <v>134</v>
      </c>
      <c r="C14522" s="89" t="s">
        <v>48</v>
      </c>
      <c r="D14522" s="90">
        <v>44838</v>
      </c>
      <c r="K14522" s="89">
        <v>0.80832647000000002</v>
      </c>
      <c r="L14522" s="89">
        <v>0.36600294</v>
      </c>
      <c r="AA14522" s="89">
        <v>65</v>
      </c>
      <c r="AB14522" s="89">
        <v>215</v>
      </c>
      <c r="AC14522" s="89">
        <v>339.118292</v>
      </c>
      <c r="AI14522" s="89">
        <v>339.118292</v>
      </c>
    </row>
    <row r="14523" spans="1:35" s="89" customFormat="1" x14ac:dyDescent="0.45">
      <c r="A14523" s="89" t="s">
        <v>111</v>
      </c>
      <c r="B14523" s="89" t="s">
        <v>134</v>
      </c>
      <c r="C14523" s="89" t="s">
        <v>48</v>
      </c>
      <c r="D14523" s="90">
        <v>44839</v>
      </c>
      <c r="K14523" s="89">
        <v>0.80832647000000002</v>
      </c>
      <c r="L14523" s="89">
        <v>0.36600294</v>
      </c>
      <c r="AA14523" s="89">
        <v>65</v>
      </c>
      <c r="AB14523" s="89">
        <v>215</v>
      </c>
      <c r="AC14523" s="89">
        <v>339.118292</v>
      </c>
      <c r="AI14523" s="89">
        <v>339.118292</v>
      </c>
    </row>
    <row r="14524" spans="1:35" s="89" customFormat="1" x14ac:dyDescent="0.45">
      <c r="A14524" s="89" t="s">
        <v>111</v>
      </c>
      <c r="B14524" s="89" t="s">
        <v>134</v>
      </c>
      <c r="C14524" s="89" t="s">
        <v>48</v>
      </c>
      <c r="D14524" s="90">
        <v>44840</v>
      </c>
      <c r="K14524" s="89">
        <v>0.80832647000000002</v>
      </c>
      <c r="L14524" s="89">
        <v>0.36600294</v>
      </c>
      <c r="AA14524" s="89">
        <v>65</v>
      </c>
      <c r="AB14524" s="89">
        <v>215</v>
      </c>
      <c r="AC14524" s="89">
        <v>339.118292</v>
      </c>
      <c r="AI14524" s="89">
        <v>339.118292</v>
      </c>
    </row>
    <row r="14525" spans="1:35" s="89" customFormat="1" x14ac:dyDescent="0.45">
      <c r="A14525" s="89" t="s">
        <v>111</v>
      </c>
      <c r="B14525" s="89" t="s">
        <v>134</v>
      </c>
      <c r="C14525" s="89" t="s">
        <v>48</v>
      </c>
      <c r="D14525" s="90">
        <v>44841</v>
      </c>
      <c r="K14525" s="89">
        <v>0.82307058799999999</v>
      </c>
      <c r="L14525" s="89">
        <v>0.38074705800000003</v>
      </c>
      <c r="AA14525" s="89">
        <v>60</v>
      </c>
      <c r="AB14525" s="89">
        <v>210</v>
      </c>
      <c r="AC14525" s="89">
        <v>339.118292</v>
      </c>
      <c r="AI14525" s="89">
        <v>339.118292</v>
      </c>
    </row>
    <row r="14526" spans="1:35" s="89" customFormat="1" x14ac:dyDescent="0.45">
      <c r="A14526" s="89" t="s">
        <v>111</v>
      </c>
      <c r="B14526" s="89" t="s">
        <v>134</v>
      </c>
      <c r="C14526" s="89" t="s">
        <v>48</v>
      </c>
      <c r="D14526" s="90">
        <v>44842</v>
      </c>
      <c r="K14526" s="89">
        <v>0.82307058799999999</v>
      </c>
      <c r="L14526" s="89">
        <v>0.38074705800000003</v>
      </c>
      <c r="AA14526" s="89">
        <v>60</v>
      </c>
      <c r="AB14526" s="89">
        <v>210</v>
      </c>
      <c r="AC14526" s="89">
        <v>339.118292</v>
      </c>
      <c r="AI14526" s="89">
        <v>339.118292</v>
      </c>
    </row>
    <row r="14527" spans="1:35" s="89" customFormat="1" x14ac:dyDescent="0.45">
      <c r="A14527" s="89" t="s">
        <v>111</v>
      </c>
      <c r="B14527" s="89" t="s">
        <v>134</v>
      </c>
      <c r="C14527" s="89" t="s">
        <v>48</v>
      </c>
      <c r="D14527" s="90">
        <v>44843</v>
      </c>
      <c r="K14527" s="89">
        <v>0.82307058799999999</v>
      </c>
      <c r="L14527" s="89">
        <v>0.38074705800000003</v>
      </c>
      <c r="AA14527" s="89">
        <v>60</v>
      </c>
      <c r="AB14527" s="89">
        <v>210</v>
      </c>
      <c r="AC14527" s="89">
        <v>339.118292</v>
      </c>
      <c r="AI14527" s="89">
        <v>339.118292</v>
      </c>
    </row>
    <row r="14528" spans="1:35" s="89" customFormat="1" x14ac:dyDescent="0.45">
      <c r="A14528" s="89" t="s">
        <v>111</v>
      </c>
      <c r="B14528" s="89" t="s">
        <v>134</v>
      </c>
      <c r="C14528" s="89" t="s">
        <v>48</v>
      </c>
      <c r="D14528" s="90">
        <v>44844</v>
      </c>
      <c r="K14528" s="89">
        <v>0.82307058799999999</v>
      </c>
      <c r="L14528" s="89">
        <v>0.38074705800000003</v>
      </c>
      <c r="AA14528" s="89">
        <v>60</v>
      </c>
      <c r="AB14528" s="89">
        <v>210</v>
      </c>
      <c r="AC14528" s="89">
        <v>339.118292</v>
      </c>
      <c r="AI14528" s="89">
        <v>339.118292</v>
      </c>
    </row>
    <row r="14529" spans="1:35" s="89" customFormat="1" x14ac:dyDescent="0.45">
      <c r="A14529" s="89" t="s">
        <v>111</v>
      </c>
      <c r="B14529" s="89" t="s">
        <v>134</v>
      </c>
      <c r="C14529" s="89" t="s">
        <v>48</v>
      </c>
      <c r="D14529" s="90">
        <v>44845</v>
      </c>
      <c r="K14529" s="89">
        <v>0.82307058799999999</v>
      </c>
      <c r="L14529" s="89">
        <v>0.38074705800000003</v>
      </c>
      <c r="AA14529" s="89">
        <v>60</v>
      </c>
      <c r="AB14529" s="89">
        <v>210</v>
      </c>
      <c r="AC14529" s="89">
        <v>339.118292</v>
      </c>
      <c r="AI14529" s="89">
        <v>339.118292</v>
      </c>
    </row>
    <row r="14530" spans="1:35" s="89" customFormat="1" x14ac:dyDescent="0.45">
      <c r="A14530" s="89" t="s">
        <v>111</v>
      </c>
      <c r="B14530" s="89" t="s">
        <v>134</v>
      </c>
      <c r="C14530" s="89" t="s">
        <v>48</v>
      </c>
      <c r="D14530" s="90">
        <v>44846</v>
      </c>
      <c r="K14530" s="89">
        <v>0.82307058799999999</v>
      </c>
      <c r="L14530" s="89">
        <v>0.38074705800000003</v>
      </c>
      <c r="AA14530" s="89">
        <v>60</v>
      </c>
      <c r="AB14530" s="89">
        <v>210</v>
      </c>
      <c r="AC14530" s="89">
        <v>339.118292</v>
      </c>
      <c r="AI14530" s="89">
        <v>339.118292</v>
      </c>
    </row>
    <row r="14531" spans="1:35" s="89" customFormat="1" x14ac:dyDescent="0.45">
      <c r="A14531" s="89" t="s">
        <v>111</v>
      </c>
      <c r="B14531" s="89" t="s">
        <v>134</v>
      </c>
      <c r="C14531" s="89" t="s">
        <v>48</v>
      </c>
      <c r="D14531" s="90">
        <v>44847</v>
      </c>
      <c r="K14531" s="89">
        <v>0.82307058799999999</v>
      </c>
      <c r="L14531" s="89">
        <v>0.38074705800000003</v>
      </c>
      <c r="AA14531" s="89">
        <v>60</v>
      </c>
      <c r="AB14531" s="89">
        <v>210</v>
      </c>
      <c r="AC14531" s="89">
        <v>339.118292</v>
      </c>
      <c r="AI14531" s="89">
        <v>339.118292</v>
      </c>
    </row>
    <row r="14532" spans="1:35" s="89" customFormat="1" x14ac:dyDescent="0.45">
      <c r="A14532" s="89" t="s">
        <v>111</v>
      </c>
      <c r="B14532" s="89" t="s">
        <v>134</v>
      </c>
      <c r="C14532" s="89" t="s">
        <v>48</v>
      </c>
      <c r="D14532" s="90">
        <v>44848</v>
      </c>
      <c r="K14532" s="89">
        <v>0.82307058799999999</v>
      </c>
      <c r="L14532" s="89">
        <v>0.38074705800000003</v>
      </c>
      <c r="AA14532" s="89">
        <v>60</v>
      </c>
      <c r="AB14532" s="89">
        <v>210</v>
      </c>
      <c r="AC14532" s="89">
        <v>339.118292</v>
      </c>
      <c r="AI14532" s="89">
        <v>339.118292</v>
      </c>
    </row>
    <row r="14533" spans="1:35" s="89" customFormat="1" x14ac:dyDescent="0.45">
      <c r="A14533" s="89" t="s">
        <v>111</v>
      </c>
      <c r="B14533" s="89" t="s">
        <v>134</v>
      </c>
      <c r="C14533" s="89" t="s">
        <v>48</v>
      </c>
      <c r="D14533" s="90">
        <v>44849</v>
      </c>
      <c r="AC14533" s="89">
        <v>339.118292</v>
      </c>
      <c r="AI14533" s="89">
        <v>339.118292</v>
      </c>
    </row>
    <row r="14534" spans="1:35" s="89" customFormat="1" x14ac:dyDescent="0.45">
      <c r="A14534" s="89" t="s">
        <v>111</v>
      </c>
      <c r="B14534" s="89" t="s">
        <v>134</v>
      </c>
      <c r="C14534" s="89" t="s">
        <v>48</v>
      </c>
      <c r="D14534" s="90">
        <v>44850</v>
      </c>
      <c r="AC14534" s="89">
        <v>339.118292</v>
      </c>
      <c r="AI14534" s="89">
        <v>339.118292</v>
      </c>
    </row>
    <row r="14535" spans="1:35" s="89" customFormat="1" x14ac:dyDescent="0.45">
      <c r="A14535" s="89" t="s">
        <v>111</v>
      </c>
      <c r="B14535" s="89" t="s">
        <v>134</v>
      </c>
      <c r="C14535" s="89" t="s">
        <v>48</v>
      </c>
      <c r="D14535" s="90">
        <v>44851</v>
      </c>
      <c r="AC14535" s="89">
        <v>339.118292</v>
      </c>
      <c r="AI14535" s="89">
        <v>339.118292</v>
      </c>
    </row>
    <row r="14536" spans="1:35" s="89" customFormat="1" x14ac:dyDescent="0.45">
      <c r="A14536" s="89" t="s">
        <v>111</v>
      </c>
      <c r="B14536" s="89" t="s">
        <v>134</v>
      </c>
      <c r="C14536" s="89" t="s">
        <v>48</v>
      </c>
      <c r="D14536" s="90">
        <v>44852</v>
      </c>
      <c r="AC14536" s="89">
        <v>339.118292</v>
      </c>
      <c r="AI14536" s="89">
        <v>339.118292</v>
      </c>
    </row>
    <row r="14537" spans="1:35" s="89" customFormat="1" x14ac:dyDescent="0.45">
      <c r="A14537" s="89" t="s">
        <v>111</v>
      </c>
      <c r="B14537" s="89" t="s">
        <v>134</v>
      </c>
      <c r="C14537" s="89" t="s">
        <v>48</v>
      </c>
      <c r="D14537" s="90">
        <v>44853</v>
      </c>
      <c r="AC14537" s="89">
        <v>339.118292</v>
      </c>
      <c r="AI14537" s="89">
        <v>339.118292</v>
      </c>
    </row>
    <row r="14538" spans="1:35" s="89" customFormat="1" x14ac:dyDescent="0.45">
      <c r="A14538" s="89" t="s">
        <v>111</v>
      </c>
      <c r="B14538" s="89" t="s">
        <v>134</v>
      </c>
      <c r="C14538" s="89" t="s">
        <v>48</v>
      </c>
      <c r="D14538" s="90">
        <v>44854</v>
      </c>
      <c r="AC14538" s="89">
        <v>339.118292</v>
      </c>
      <c r="AI14538" s="89">
        <v>339.118292</v>
      </c>
    </row>
    <row r="14539" spans="1:35" s="89" customFormat="1" x14ac:dyDescent="0.45">
      <c r="A14539" s="89" t="s">
        <v>111</v>
      </c>
      <c r="B14539" s="89" t="s">
        <v>134</v>
      </c>
      <c r="C14539" s="89" t="s">
        <v>48</v>
      </c>
      <c r="D14539" s="90">
        <v>44855</v>
      </c>
      <c r="AC14539" s="89">
        <v>339.118292</v>
      </c>
      <c r="AI14539" s="89">
        <v>339.118292</v>
      </c>
    </row>
    <row r="14540" spans="1:35" s="89" customFormat="1" x14ac:dyDescent="0.45">
      <c r="A14540" s="89" t="s">
        <v>111</v>
      </c>
      <c r="B14540" s="89" t="s">
        <v>134</v>
      </c>
      <c r="C14540" s="89" t="s">
        <v>48</v>
      </c>
      <c r="D14540" s="90">
        <v>44856</v>
      </c>
      <c r="AC14540" s="89">
        <v>339.118292</v>
      </c>
      <c r="AI14540" s="89">
        <v>339.118292</v>
      </c>
    </row>
    <row r="14541" spans="1:35" s="89" customFormat="1" x14ac:dyDescent="0.45">
      <c r="A14541" s="89" t="s">
        <v>111</v>
      </c>
      <c r="B14541" s="89" t="s">
        <v>134</v>
      </c>
      <c r="C14541" s="89" t="s">
        <v>48</v>
      </c>
      <c r="D14541" s="90">
        <v>44857</v>
      </c>
      <c r="AC14541" s="89">
        <v>339.118292</v>
      </c>
      <c r="AI14541" s="89">
        <v>339.118292</v>
      </c>
    </row>
    <row r="14542" spans="1:35" s="89" customFormat="1" x14ac:dyDescent="0.45">
      <c r="A14542" s="89" t="s">
        <v>111</v>
      </c>
      <c r="B14542" s="89" t="s">
        <v>134</v>
      </c>
      <c r="C14542" s="89" t="s">
        <v>48</v>
      </c>
      <c r="D14542" s="90">
        <v>44858</v>
      </c>
      <c r="AC14542" s="89">
        <v>339.118292</v>
      </c>
      <c r="AI14542" s="89">
        <v>339.118292</v>
      </c>
    </row>
    <row r="14543" spans="1:35" s="89" customFormat="1" x14ac:dyDescent="0.45">
      <c r="A14543" s="89" t="s">
        <v>111</v>
      </c>
      <c r="B14543" s="89" t="s">
        <v>134</v>
      </c>
      <c r="C14543" s="89" t="s">
        <v>48</v>
      </c>
      <c r="D14543" s="90">
        <v>44859</v>
      </c>
      <c r="AC14543" s="89">
        <v>339.118292</v>
      </c>
      <c r="AI14543" s="89">
        <v>339.118292</v>
      </c>
    </row>
    <row r="14544" spans="1:35" s="89" customFormat="1" x14ac:dyDescent="0.45">
      <c r="A14544" s="89" t="s">
        <v>111</v>
      </c>
      <c r="B14544" s="89" t="s">
        <v>134</v>
      </c>
      <c r="C14544" s="89" t="s">
        <v>48</v>
      </c>
      <c r="D14544" s="90">
        <v>44860</v>
      </c>
      <c r="AC14544" s="89">
        <v>339.118292</v>
      </c>
      <c r="AI14544" s="89">
        <v>339.118292</v>
      </c>
    </row>
    <row r="14545" spans="1:35" s="89" customFormat="1" x14ac:dyDescent="0.45">
      <c r="A14545" s="89" t="s">
        <v>111</v>
      </c>
      <c r="B14545" s="89" t="s">
        <v>134</v>
      </c>
      <c r="C14545" s="89" t="s">
        <v>48</v>
      </c>
      <c r="D14545" s="90">
        <v>44861</v>
      </c>
      <c r="AC14545" s="89">
        <v>339.118292</v>
      </c>
      <c r="AI14545" s="89">
        <v>339.118292</v>
      </c>
    </row>
    <row r="14546" spans="1:35" s="89" customFormat="1" x14ac:dyDescent="0.45">
      <c r="A14546" s="89" t="s">
        <v>111</v>
      </c>
      <c r="B14546" s="89" t="s">
        <v>134</v>
      </c>
      <c r="C14546" s="89" t="s">
        <v>48</v>
      </c>
      <c r="D14546" s="90">
        <v>44862</v>
      </c>
      <c r="AC14546" s="89">
        <v>339.118292</v>
      </c>
      <c r="AI14546" s="89">
        <v>339.118292</v>
      </c>
    </row>
    <row r="14547" spans="1:35" s="89" customFormat="1" x14ac:dyDescent="0.45">
      <c r="A14547" s="89" t="s">
        <v>111</v>
      </c>
      <c r="B14547" s="89" t="s">
        <v>134</v>
      </c>
      <c r="C14547" s="89" t="s">
        <v>48</v>
      </c>
      <c r="D14547" s="90">
        <v>44863</v>
      </c>
      <c r="AC14547" s="89">
        <v>339.118292</v>
      </c>
      <c r="AI14547" s="89">
        <v>353.24822080000001</v>
      </c>
    </row>
    <row r="14548" spans="1:35" s="89" customFormat="1" x14ac:dyDescent="0.45">
      <c r="A14548" s="89" t="s">
        <v>111</v>
      </c>
      <c r="B14548" s="89" t="s">
        <v>134</v>
      </c>
      <c r="C14548" s="89" t="s">
        <v>48</v>
      </c>
      <c r="D14548" s="90">
        <v>44864</v>
      </c>
      <c r="AC14548" s="89">
        <v>339.118292</v>
      </c>
      <c r="AI14548" s="89">
        <v>339.118292</v>
      </c>
    </row>
    <row r="14549" spans="1:35" s="89" customFormat="1" x14ac:dyDescent="0.45">
      <c r="A14549" s="89" t="s">
        <v>111</v>
      </c>
      <c r="B14549" s="89" t="s">
        <v>134</v>
      </c>
      <c r="C14549" s="89" t="s">
        <v>48</v>
      </c>
      <c r="D14549" s="90">
        <v>44865</v>
      </c>
      <c r="AC14549" s="89">
        <v>339.118292</v>
      </c>
      <c r="AI14549" s="89">
        <v>339.118292</v>
      </c>
    </row>
    <row r="14550" spans="1:35" s="89" customFormat="1" x14ac:dyDescent="0.45">
      <c r="A14550" s="89" t="s">
        <v>111</v>
      </c>
      <c r="B14550" s="89" t="s">
        <v>134</v>
      </c>
      <c r="C14550" s="89" t="s">
        <v>48</v>
      </c>
      <c r="D14550" s="90">
        <v>44866</v>
      </c>
      <c r="AC14550" s="89">
        <v>339.118292</v>
      </c>
      <c r="AI14550" s="89">
        <v>339.118292</v>
      </c>
    </row>
    <row r="14551" spans="1:35" s="89" customFormat="1" x14ac:dyDescent="0.45">
      <c r="A14551" s="89" t="s">
        <v>111</v>
      </c>
      <c r="B14551" s="89" t="s">
        <v>134</v>
      </c>
      <c r="C14551" s="89" t="s">
        <v>48</v>
      </c>
      <c r="D14551" s="90">
        <v>44867</v>
      </c>
      <c r="AC14551" s="89">
        <v>339.118292</v>
      </c>
      <c r="AI14551" s="89">
        <v>339.118292</v>
      </c>
    </row>
    <row r="14552" spans="1:35" s="89" customFormat="1" x14ac:dyDescent="0.45">
      <c r="A14552" s="89" t="s">
        <v>111</v>
      </c>
      <c r="B14552" s="89" t="s">
        <v>134</v>
      </c>
      <c r="C14552" s="89" t="s">
        <v>48</v>
      </c>
      <c r="D14552" s="90">
        <v>44868</v>
      </c>
      <c r="AC14552" s="89">
        <v>339.118292</v>
      </c>
      <c r="AI14552" s="89">
        <v>339.118292</v>
      </c>
    </row>
    <row r="14553" spans="1:35" s="89" customFormat="1" x14ac:dyDescent="0.45">
      <c r="A14553" s="89" t="s">
        <v>111</v>
      </c>
      <c r="B14553" s="89" t="s">
        <v>134</v>
      </c>
      <c r="C14553" s="89" t="s">
        <v>48</v>
      </c>
      <c r="D14553" s="90">
        <v>44869</v>
      </c>
      <c r="AC14553" s="89">
        <v>339.118292</v>
      </c>
      <c r="AI14553" s="89">
        <v>339.118292</v>
      </c>
    </row>
    <row r="14554" spans="1:35" s="89" customFormat="1" x14ac:dyDescent="0.45">
      <c r="A14554" s="89" t="s">
        <v>111</v>
      </c>
      <c r="B14554" s="89" t="s">
        <v>134</v>
      </c>
      <c r="C14554" s="89" t="s">
        <v>48</v>
      </c>
      <c r="D14554" s="90">
        <v>44870</v>
      </c>
      <c r="AC14554" s="89">
        <v>339.118292</v>
      </c>
      <c r="AI14554" s="89">
        <v>339.118292</v>
      </c>
    </row>
    <row r="14555" spans="1:35" s="89" customFormat="1" x14ac:dyDescent="0.45">
      <c r="A14555" s="89" t="s">
        <v>111</v>
      </c>
      <c r="B14555" s="89" t="s">
        <v>134</v>
      </c>
      <c r="C14555" s="89" t="s">
        <v>48</v>
      </c>
      <c r="D14555" s="90">
        <v>44871</v>
      </c>
      <c r="AC14555" s="89">
        <v>339.118292</v>
      </c>
      <c r="AI14555" s="89">
        <v>339.118292</v>
      </c>
    </row>
    <row r="14556" spans="1:35" s="89" customFormat="1" x14ac:dyDescent="0.45">
      <c r="A14556" s="89" t="s">
        <v>111</v>
      </c>
      <c r="B14556" s="89" t="s">
        <v>134</v>
      </c>
      <c r="C14556" s="89" t="s">
        <v>48</v>
      </c>
      <c r="D14556" s="90">
        <v>44872</v>
      </c>
      <c r="AC14556" s="89">
        <v>339.118292</v>
      </c>
      <c r="AI14556" s="89">
        <v>339.118292</v>
      </c>
    </row>
    <row r="14557" spans="1:35" s="89" customFormat="1" x14ac:dyDescent="0.45">
      <c r="A14557" s="89" t="s">
        <v>111</v>
      </c>
      <c r="B14557" s="89" t="s">
        <v>134</v>
      </c>
      <c r="C14557" s="89" t="s">
        <v>48</v>
      </c>
      <c r="D14557" s="90">
        <v>44873</v>
      </c>
      <c r="AC14557" s="89">
        <v>339.118292</v>
      </c>
      <c r="AI14557" s="89">
        <v>339.118292</v>
      </c>
    </row>
    <row r="14558" spans="1:35" s="89" customFormat="1" x14ac:dyDescent="0.45">
      <c r="A14558" s="89" t="s">
        <v>111</v>
      </c>
      <c r="B14558" s="89" t="s">
        <v>134</v>
      </c>
      <c r="C14558" s="89" t="s">
        <v>48</v>
      </c>
      <c r="D14558" s="90">
        <v>44874</v>
      </c>
      <c r="AC14558" s="89">
        <v>339.118292</v>
      </c>
      <c r="AI14558" s="89">
        <v>339.118292</v>
      </c>
    </row>
    <row r="14559" spans="1:35" s="89" customFormat="1" x14ac:dyDescent="0.45">
      <c r="A14559" s="89" t="s">
        <v>111</v>
      </c>
      <c r="B14559" s="89" t="s">
        <v>134</v>
      </c>
      <c r="C14559" s="89" t="s">
        <v>48</v>
      </c>
      <c r="D14559" s="90">
        <v>44875</v>
      </c>
      <c r="AC14559" s="89">
        <v>339.118292</v>
      </c>
      <c r="AI14559" s="89">
        <v>339.118292</v>
      </c>
    </row>
    <row r="14560" spans="1:35" s="89" customFormat="1" x14ac:dyDescent="0.45">
      <c r="A14560" s="89" t="s">
        <v>111</v>
      </c>
      <c r="B14560" s="89" t="s">
        <v>134</v>
      </c>
      <c r="C14560" s="89" t="s">
        <v>48</v>
      </c>
      <c r="D14560" s="90">
        <v>44876</v>
      </c>
      <c r="AC14560" s="89">
        <v>339.118292</v>
      </c>
      <c r="AI14560" s="89">
        <v>339.118292</v>
      </c>
    </row>
    <row r="14561" spans="1:35" s="89" customFormat="1" x14ac:dyDescent="0.45">
      <c r="A14561" s="89" t="s">
        <v>111</v>
      </c>
      <c r="B14561" s="89" t="s">
        <v>134</v>
      </c>
      <c r="C14561" s="89" t="s">
        <v>48</v>
      </c>
      <c r="D14561" s="90">
        <v>44877</v>
      </c>
      <c r="AC14561" s="89">
        <v>339.118292</v>
      </c>
      <c r="AI14561" s="89">
        <v>339.118292</v>
      </c>
    </row>
    <row r="14562" spans="1:35" s="89" customFormat="1" x14ac:dyDescent="0.45">
      <c r="A14562" s="89" t="s">
        <v>111</v>
      </c>
      <c r="B14562" s="89" t="s">
        <v>134</v>
      </c>
      <c r="C14562" s="89" t="s">
        <v>48</v>
      </c>
      <c r="D14562" s="90">
        <v>44878</v>
      </c>
      <c r="AC14562" s="89">
        <v>339.118292</v>
      </c>
      <c r="AI14562" s="89">
        <v>339.118292</v>
      </c>
    </row>
    <row r="14563" spans="1:35" s="89" customFormat="1" x14ac:dyDescent="0.45">
      <c r="A14563" s="89" t="s">
        <v>111</v>
      </c>
      <c r="B14563" s="89" t="s">
        <v>134</v>
      </c>
      <c r="C14563" s="89" t="s">
        <v>48</v>
      </c>
      <c r="D14563" s="90">
        <v>44879</v>
      </c>
      <c r="AC14563" s="89">
        <v>339.118292</v>
      </c>
      <c r="AI14563" s="89">
        <v>339.118292</v>
      </c>
    </row>
    <row r="14564" spans="1:35" s="89" customFormat="1" x14ac:dyDescent="0.45">
      <c r="A14564" s="89" t="s">
        <v>111</v>
      </c>
      <c r="B14564" s="89" t="s">
        <v>134</v>
      </c>
      <c r="C14564" s="89" t="s">
        <v>48</v>
      </c>
      <c r="D14564" s="90">
        <v>44880</v>
      </c>
      <c r="AC14564" s="89">
        <v>339.118292</v>
      </c>
      <c r="AI14564" s="89">
        <v>339.118292</v>
      </c>
    </row>
    <row r="14565" spans="1:35" s="89" customFormat="1" x14ac:dyDescent="0.45">
      <c r="A14565" s="89" t="s">
        <v>111</v>
      </c>
      <c r="B14565" s="89" t="s">
        <v>134</v>
      </c>
      <c r="C14565" s="89" t="s">
        <v>48</v>
      </c>
      <c r="D14565" s="90">
        <v>44881</v>
      </c>
      <c r="AC14565" s="89">
        <v>339.118292</v>
      </c>
      <c r="AI14565" s="89">
        <v>339.118292</v>
      </c>
    </row>
    <row r="14566" spans="1:35" s="89" customFormat="1" x14ac:dyDescent="0.45">
      <c r="A14566" s="89" t="s">
        <v>111</v>
      </c>
      <c r="B14566" s="89" t="s">
        <v>134</v>
      </c>
      <c r="C14566" s="89" t="s">
        <v>48</v>
      </c>
      <c r="D14566" s="90">
        <v>44882</v>
      </c>
      <c r="AC14566" s="89">
        <v>339.118292</v>
      </c>
      <c r="AI14566" s="89">
        <v>339.118292</v>
      </c>
    </row>
    <row r="14567" spans="1:35" s="89" customFormat="1" x14ac:dyDescent="0.45">
      <c r="A14567" s="89" t="s">
        <v>111</v>
      </c>
      <c r="B14567" s="89" t="s">
        <v>134</v>
      </c>
      <c r="C14567" s="89" t="s">
        <v>48</v>
      </c>
      <c r="D14567" s="90">
        <v>44883</v>
      </c>
      <c r="AC14567" s="89">
        <v>339.118292</v>
      </c>
      <c r="AI14567" s="89">
        <v>339.118292</v>
      </c>
    </row>
    <row r="14568" spans="1:35" s="89" customFormat="1" x14ac:dyDescent="0.45">
      <c r="A14568" s="89" t="s">
        <v>111</v>
      </c>
      <c r="B14568" s="89" t="s">
        <v>134</v>
      </c>
      <c r="C14568" s="89" t="s">
        <v>48</v>
      </c>
      <c r="D14568" s="90">
        <v>44884</v>
      </c>
      <c r="AC14568" s="89">
        <v>339.118292</v>
      </c>
      <c r="AI14568" s="89">
        <v>339.118292</v>
      </c>
    </row>
    <row r="14569" spans="1:35" s="89" customFormat="1" x14ac:dyDescent="0.45">
      <c r="A14569" s="89" t="s">
        <v>111</v>
      </c>
      <c r="B14569" s="89" t="s">
        <v>134</v>
      </c>
      <c r="C14569" s="89" t="s">
        <v>48</v>
      </c>
      <c r="D14569" s="90">
        <v>44885</v>
      </c>
      <c r="AC14569" s="89">
        <v>339.118292</v>
      </c>
      <c r="AI14569" s="89">
        <v>339.118292</v>
      </c>
    </row>
    <row r="14570" spans="1:35" s="89" customFormat="1" x14ac:dyDescent="0.45">
      <c r="A14570" s="89" t="s">
        <v>111</v>
      </c>
      <c r="B14570" s="89" t="s">
        <v>134</v>
      </c>
      <c r="C14570" s="89" t="s">
        <v>48</v>
      </c>
      <c r="D14570" s="90">
        <v>44886</v>
      </c>
      <c r="AC14570" s="89">
        <v>339.118292</v>
      </c>
      <c r="AI14570" s="89">
        <v>339.118292</v>
      </c>
    </row>
    <row r="14571" spans="1:35" s="89" customFormat="1" x14ac:dyDescent="0.45">
      <c r="A14571" s="89" t="s">
        <v>111</v>
      </c>
      <c r="B14571" s="89" t="s">
        <v>134</v>
      </c>
      <c r="C14571" s="89" t="s">
        <v>48</v>
      </c>
      <c r="D14571" s="90">
        <v>44887</v>
      </c>
      <c r="AC14571" s="89">
        <v>339.118292</v>
      </c>
      <c r="AI14571" s="89">
        <v>339.118292</v>
      </c>
    </row>
    <row r="14572" spans="1:35" s="89" customFormat="1" x14ac:dyDescent="0.45">
      <c r="A14572" s="89" t="s">
        <v>111</v>
      </c>
      <c r="B14572" s="89" t="s">
        <v>134</v>
      </c>
      <c r="C14572" s="89" t="s">
        <v>48</v>
      </c>
      <c r="D14572" s="90">
        <v>44888</v>
      </c>
      <c r="AC14572" s="89">
        <v>339.118292</v>
      </c>
      <c r="AI14572" s="89">
        <v>339.118292</v>
      </c>
    </row>
    <row r="14573" spans="1:35" s="89" customFormat="1" x14ac:dyDescent="0.45">
      <c r="A14573" s="89" t="s">
        <v>111</v>
      </c>
      <c r="B14573" s="89" t="s">
        <v>134</v>
      </c>
      <c r="C14573" s="89" t="s">
        <v>48</v>
      </c>
      <c r="D14573" s="90">
        <v>44889</v>
      </c>
      <c r="AC14573" s="89">
        <v>339.118292</v>
      </c>
      <c r="AI14573" s="89">
        <v>339.118292</v>
      </c>
    </row>
    <row r="14574" spans="1:35" s="89" customFormat="1" x14ac:dyDescent="0.45">
      <c r="A14574" s="89" t="s">
        <v>111</v>
      </c>
      <c r="B14574" s="89" t="s">
        <v>134</v>
      </c>
      <c r="C14574" s="89" t="s">
        <v>48</v>
      </c>
      <c r="D14574" s="90">
        <v>44890</v>
      </c>
      <c r="AC14574" s="89">
        <v>339.118292</v>
      </c>
      <c r="AI14574" s="89">
        <v>339.118292</v>
      </c>
    </row>
    <row r="14575" spans="1:35" s="89" customFormat="1" x14ac:dyDescent="0.45">
      <c r="A14575" s="89" t="s">
        <v>111</v>
      </c>
      <c r="B14575" s="89" t="s">
        <v>134</v>
      </c>
      <c r="C14575" s="89" t="s">
        <v>48</v>
      </c>
      <c r="D14575" s="90">
        <v>44891</v>
      </c>
      <c r="AC14575" s="89">
        <v>339.118292</v>
      </c>
      <c r="AI14575" s="89">
        <v>339.118292</v>
      </c>
    </row>
    <row r="14576" spans="1:35" s="89" customFormat="1" x14ac:dyDescent="0.45">
      <c r="A14576" s="89" t="s">
        <v>111</v>
      </c>
      <c r="B14576" s="89" t="s">
        <v>134</v>
      </c>
      <c r="C14576" s="89" t="s">
        <v>48</v>
      </c>
      <c r="D14576" s="90">
        <v>44892</v>
      </c>
      <c r="AC14576" s="89">
        <v>339.118292</v>
      </c>
      <c r="AI14576" s="89">
        <v>339.118292</v>
      </c>
    </row>
    <row r="14577" spans="1:35" s="89" customFormat="1" x14ac:dyDescent="0.45">
      <c r="A14577" s="89" t="s">
        <v>111</v>
      </c>
      <c r="B14577" s="89" t="s">
        <v>134</v>
      </c>
      <c r="C14577" s="89" t="s">
        <v>48</v>
      </c>
      <c r="D14577" s="90">
        <v>44893</v>
      </c>
      <c r="AC14577" s="89">
        <v>339.118292</v>
      </c>
      <c r="AI14577" s="89">
        <v>339.118292</v>
      </c>
    </row>
    <row r="14578" spans="1:35" s="89" customFormat="1" x14ac:dyDescent="0.45">
      <c r="A14578" s="89" t="s">
        <v>111</v>
      </c>
      <c r="B14578" s="89" t="s">
        <v>134</v>
      </c>
      <c r="C14578" s="89" t="s">
        <v>48</v>
      </c>
      <c r="D14578" s="90">
        <v>44894</v>
      </c>
      <c r="AC14578" s="89">
        <v>339.118292</v>
      </c>
      <c r="AI14578" s="89">
        <v>339.118292</v>
      </c>
    </row>
    <row r="14579" spans="1:35" s="89" customFormat="1" x14ac:dyDescent="0.45">
      <c r="A14579" s="89" t="s">
        <v>111</v>
      </c>
      <c r="B14579" s="89" t="s">
        <v>134</v>
      </c>
      <c r="C14579" s="89" t="s">
        <v>48</v>
      </c>
      <c r="D14579" s="90">
        <v>44895</v>
      </c>
      <c r="AC14579" s="89">
        <v>339.118292</v>
      </c>
      <c r="AI14579" s="89">
        <v>339.118292</v>
      </c>
    </row>
    <row r="14580" spans="1:35" s="89" customFormat="1" x14ac:dyDescent="0.45">
      <c r="A14580" s="89" t="s">
        <v>111</v>
      </c>
      <c r="B14580" s="89" t="s">
        <v>134</v>
      </c>
      <c r="C14580" s="89" t="s">
        <v>48</v>
      </c>
      <c r="D14580" s="90">
        <v>44896</v>
      </c>
      <c r="AC14580" s="89">
        <v>339.118292</v>
      </c>
      <c r="AI14580" s="89">
        <v>339.118292</v>
      </c>
    </row>
    <row r="14581" spans="1:35" s="89" customFormat="1" x14ac:dyDescent="0.45">
      <c r="A14581" s="89" t="s">
        <v>111</v>
      </c>
      <c r="B14581" s="89" t="s">
        <v>134</v>
      </c>
      <c r="C14581" s="89" t="s">
        <v>48</v>
      </c>
      <c r="D14581" s="90">
        <v>44897</v>
      </c>
      <c r="AC14581" s="89">
        <v>339.118292</v>
      </c>
      <c r="AI14581" s="89">
        <v>339.118292</v>
      </c>
    </row>
    <row r="14582" spans="1:35" s="89" customFormat="1" x14ac:dyDescent="0.45">
      <c r="A14582" s="89" t="s">
        <v>111</v>
      </c>
      <c r="B14582" s="89" t="s">
        <v>134</v>
      </c>
      <c r="C14582" s="89" t="s">
        <v>48</v>
      </c>
      <c r="D14582" s="90">
        <v>44898</v>
      </c>
      <c r="AC14582" s="89">
        <v>339.118292</v>
      </c>
      <c r="AI14582" s="89">
        <v>339.118292</v>
      </c>
    </row>
    <row r="14583" spans="1:35" s="89" customFormat="1" x14ac:dyDescent="0.45">
      <c r="A14583" s="89" t="s">
        <v>111</v>
      </c>
      <c r="B14583" s="89" t="s">
        <v>134</v>
      </c>
      <c r="C14583" s="89" t="s">
        <v>48</v>
      </c>
      <c r="D14583" s="90">
        <v>44899</v>
      </c>
      <c r="AC14583" s="89">
        <v>339.118292</v>
      </c>
      <c r="AI14583" s="89">
        <v>339.118292</v>
      </c>
    </row>
    <row r="14584" spans="1:35" s="89" customFormat="1" x14ac:dyDescent="0.45">
      <c r="A14584" s="89" t="s">
        <v>111</v>
      </c>
      <c r="B14584" s="89" t="s">
        <v>134</v>
      </c>
      <c r="C14584" s="89" t="s">
        <v>48</v>
      </c>
      <c r="D14584" s="90">
        <v>44900</v>
      </c>
      <c r="AC14584" s="89">
        <v>339.118292</v>
      </c>
      <c r="AI14584" s="89">
        <v>339.118292</v>
      </c>
    </row>
    <row r="14585" spans="1:35" s="89" customFormat="1" x14ac:dyDescent="0.45">
      <c r="A14585" s="89" t="s">
        <v>111</v>
      </c>
      <c r="B14585" s="89" t="s">
        <v>134</v>
      </c>
      <c r="C14585" s="89" t="s">
        <v>48</v>
      </c>
      <c r="D14585" s="90">
        <v>44901</v>
      </c>
      <c r="AC14585" s="89">
        <v>339.118292</v>
      </c>
      <c r="AI14585" s="89">
        <v>339.118292</v>
      </c>
    </row>
    <row r="14586" spans="1:35" s="89" customFormat="1" x14ac:dyDescent="0.45">
      <c r="A14586" s="89" t="s">
        <v>111</v>
      </c>
      <c r="B14586" s="89" t="s">
        <v>134</v>
      </c>
      <c r="C14586" s="89" t="s">
        <v>48</v>
      </c>
      <c r="D14586" s="90">
        <v>44902</v>
      </c>
      <c r="AC14586" s="89">
        <v>339.118292</v>
      </c>
      <c r="AI14586" s="89">
        <v>339.118292</v>
      </c>
    </row>
    <row r="14587" spans="1:35" s="89" customFormat="1" x14ac:dyDescent="0.45">
      <c r="A14587" s="89" t="s">
        <v>111</v>
      </c>
      <c r="B14587" s="89" t="s">
        <v>134</v>
      </c>
      <c r="C14587" s="89" t="s">
        <v>48</v>
      </c>
      <c r="D14587" s="90">
        <v>44903</v>
      </c>
      <c r="AC14587" s="89">
        <v>339.118292</v>
      </c>
      <c r="AI14587" s="89">
        <v>339.118292</v>
      </c>
    </row>
    <row r="14588" spans="1:35" s="89" customFormat="1" x14ac:dyDescent="0.45">
      <c r="A14588" s="89" t="s">
        <v>111</v>
      </c>
      <c r="B14588" s="89" t="s">
        <v>134</v>
      </c>
      <c r="C14588" s="89" t="s">
        <v>48</v>
      </c>
      <c r="D14588" s="90">
        <v>44904</v>
      </c>
      <c r="AC14588" s="89">
        <v>339.118292</v>
      </c>
      <c r="AI14588" s="89">
        <v>339.118292</v>
      </c>
    </row>
    <row r="14589" spans="1:35" s="89" customFormat="1" x14ac:dyDescent="0.45">
      <c r="A14589" s="89" t="s">
        <v>111</v>
      </c>
      <c r="B14589" s="89" t="s">
        <v>134</v>
      </c>
      <c r="C14589" s="89" t="s">
        <v>48</v>
      </c>
      <c r="D14589" s="90">
        <v>44905</v>
      </c>
      <c r="AC14589" s="89">
        <v>339.118292</v>
      </c>
      <c r="AI14589" s="89">
        <v>339.118292</v>
      </c>
    </row>
    <row r="14590" spans="1:35" s="89" customFormat="1" x14ac:dyDescent="0.45">
      <c r="A14590" s="89" t="s">
        <v>111</v>
      </c>
      <c r="B14590" s="89" t="s">
        <v>134</v>
      </c>
      <c r="C14590" s="89" t="s">
        <v>48</v>
      </c>
      <c r="D14590" s="90">
        <v>44906</v>
      </c>
      <c r="AC14590" s="89">
        <v>339.118292</v>
      </c>
      <c r="AI14590" s="89">
        <v>339.118292</v>
      </c>
    </row>
    <row r="14591" spans="1:35" s="89" customFormat="1" x14ac:dyDescent="0.45">
      <c r="A14591" s="89" t="s">
        <v>111</v>
      </c>
      <c r="B14591" s="89" t="s">
        <v>134</v>
      </c>
      <c r="C14591" s="89" t="s">
        <v>48</v>
      </c>
      <c r="D14591" s="90">
        <v>44907</v>
      </c>
      <c r="AC14591" s="89">
        <v>339.118292</v>
      </c>
      <c r="AI14591" s="89">
        <v>339.118292</v>
      </c>
    </row>
    <row r="14592" spans="1:35" s="89" customFormat="1" x14ac:dyDescent="0.45">
      <c r="A14592" s="89" t="s">
        <v>111</v>
      </c>
      <c r="B14592" s="89" t="s">
        <v>134</v>
      </c>
      <c r="C14592" s="89" t="s">
        <v>48</v>
      </c>
      <c r="D14592" s="90">
        <v>44908</v>
      </c>
      <c r="AC14592" s="89">
        <v>339.118292</v>
      </c>
      <c r="AI14592" s="89">
        <v>339.118292</v>
      </c>
    </row>
    <row r="14593" spans="1:35" s="89" customFormat="1" x14ac:dyDescent="0.45">
      <c r="A14593" s="89" t="s">
        <v>111</v>
      </c>
      <c r="B14593" s="89" t="s">
        <v>134</v>
      </c>
      <c r="C14593" s="89" t="s">
        <v>48</v>
      </c>
      <c r="D14593" s="90">
        <v>44909</v>
      </c>
      <c r="AC14593" s="89">
        <v>339.118292</v>
      </c>
      <c r="AI14593" s="89">
        <v>339.118292</v>
      </c>
    </row>
    <row r="14594" spans="1:35" s="89" customFormat="1" x14ac:dyDescent="0.45">
      <c r="A14594" s="89" t="s">
        <v>111</v>
      </c>
      <c r="B14594" s="89" t="s">
        <v>134</v>
      </c>
      <c r="C14594" s="89" t="s">
        <v>48</v>
      </c>
      <c r="D14594" s="90">
        <v>44910</v>
      </c>
      <c r="AC14594" s="89">
        <v>339.118292</v>
      </c>
      <c r="AI14594" s="89">
        <v>339.118292</v>
      </c>
    </row>
    <row r="14595" spans="1:35" s="89" customFormat="1" x14ac:dyDescent="0.45">
      <c r="A14595" s="89" t="s">
        <v>111</v>
      </c>
      <c r="B14595" s="89" t="s">
        <v>134</v>
      </c>
      <c r="C14595" s="89" t="s">
        <v>48</v>
      </c>
      <c r="D14595" s="90">
        <v>44911</v>
      </c>
      <c r="AC14595" s="89">
        <v>339.118292</v>
      </c>
      <c r="AI14595" s="89">
        <v>339.118292</v>
      </c>
    </row>
    <row r="14596" spans="1:35" s="89" customFormat="1" x14ac:dyDescent="0.45">
      <c r="A14596" s="89" t="s">
        <v>111</v>
      </c>
      <c r="B14596" s="89" t="s">
        <v>134</v>
      </c>
      <c r="C14596" s="89" t="s">
        <v>48</v>
      </c>
      <c r="D14596" s="90">
        <v>44912</v>
      </c>
      <c r="AC14596" s="89">
        <v>339.118292</v>
      </c>
      <c r="AI14596" s="89">
        <v>339.118292</v>
      </c>
    </row>
    <row r="14597" spans="1:35" s="89" customFormat="1" x14ac:dyDescent="0.45">
      <c r="A14597" s="89" t="s">
        <v>111</v>
      </c>
      <c r="B14597" s="89" t="s">
        <v>134</v>
      </c>
      <c r="C14597" s="89" t="s">
        <v>48</v>
      </c>
      <c r="D14597" s="90">
        <v>44913</v>
      </c>
      <c r="AC14597" s="89">
        <v>339.118292</v>
      </c>
      <c r="AI14597" s="89">
        <v>339.118292</v>
      </c>
    </row>
    <row r="14598" spans="1:35" s="89" customFormat="1" x14ac:dyDescent="0.45">
      <c r="A14598" s="89" t="s">
        <v>111</v>
      </c>
      <c r="B14598" s="89" t="s">
        <v>134</v>
      </c>
      <c r="C14598" s="89" t="s">
        <v>48</v>
      </c>
      <c r="D14598" s="90">
        <v>44914</v>
      </c>
      <c r="AC14598" s="89">
        <v>339.118292</v>
      </c>
      <c r="AI14598" s="89">
        <v>339.118292</v>
      </c>
    </row>
    <row r="14599" spans="1:35" s="89" customFormat="1" x14ac:dyDescent="0.45">
      <c r="A14599" s="89" t="s">
        <v>111</v>
      </c>
      <c r="B14599" s="89" t="s">
        <v>134</v>
      </c>
      <c r="C14599" s="89" t="s">
        <v>48</v>
      </c>
      <c r="D14599" s="90">
        <v>44915</v>
      </c>
      <c r="AC14599" s="89">
        <v>339.118292</v>
      </c>
      <c r="AI14599" s="89">
        <v>339.118292</v>
      </c>
    </row>
    <row r="14600" spans="1:35" s="89" customFormat="1" x14ac:dyDescent="0.45">
      <c r="A14600" s="89" t="s">
        <v>111</v>
      </c>
      <c r="B14600" s="89" t="s">
        <v>134</v>
      </c>
      <c r="C14600" s="89" t="s">
        <v>48</v>
      </c>
      <c r="D14600" s="90">
        <v>44916</v>
      </c>
      <c r="AC14600" s="89">
        <v>339.118292</v>
      </c>
      <c r="AI14600" s="89">
        <v>339.118292</v>
      </c>
    </row>
    <row r="14601" spans="1:35" s="89" customFormat="1" x14ac:dyDescent="0.45">
      <c r="A14601" s="89" t="s">
        <v>111</v>
      </c>
      <c r="B14601" s="89" t="s">
        <v>134</v>
      </c>
      <c r="C14601" s="89" t="s">
        <v>48</v>
      </c>
      <c r="D14601" s="90">
        <v>44917</v>
      </c>
      <c r="AC14601" s="89">
        <v>339.118292</v>
      </c>
      <c r="AI14601" s="89">
        <v>339.118292</v>
      </c>
    </row>
    <row r="14602" spans="1:35" s="89" customFormat="1" x14ac:dyDescent="0.45">
      <c r="A14602" s="89" t="s">
        <v>111</v>
      </c>
      <c r="B14602" s="89" t="s">
        <v>134</v>
      </c>
      <c r="C14602" s="89" t="s">
        <v>48</v>
      </c>
      <c r="D14602" s="90">
        <v>44918</v>
      </c>
      <c r="AC14602" s="89">
        <v>339.118292</v>
      </c>
      <c r="AI14602" s="89">
        <v>339.118292</v>
      </c>
    </row>
    <row r="14603" spans="1:35" s="89" customFormat="1" x14ac:dyDescent="0.45">
      <c r="A14603" s="89" t="s">
        <v>111</v>
      </c>
      <c r="B14603" s="89" t="s">
        <v>134</v>
      </c>
      <c r="C14603" s="89" t="s">
        <v>48</v>
      </c>
      <c r="D14603" s="90">
        <v>44919</v>
      </c>
      <c r="AC14603" s="89">
        <v>339.118292</v>
      </c>
      <c r="AI14603" s="89">
        <v>339.118292</v>
      </c>
    </row>
    <row r="14604" spans="1:35" s="89" customFormat="1" x14ac:dyDescent="0.45">
      <c r="A14604" s="89" t="s">
        <v>111</v>
      </c>
      <c r="B14604" s="89" t="s">
        <v>134</v>
      </c>
      <c r="C14604" s="89" t="s">
        <v>48</v>
      </c>
      <c r="D14604" s="90">
        <v>44920</v>
      </c>
      <c r="AC14604" s="89">
        <v>339.118292</v>
      </c>
      <c r="AI14604" s="89">
        <v>339.118292</v>
      </c>
    </row>
    <row r="14605" spans="1:35" s="89" customFormat="1" x14ac:dyDescent="0.45">
      <c r="A14605" s="89" t="s">
        <v>111</v>
      </c>
      <c r="B14605" s="89" t="s">
        <v>134</v>
      </c>
      <c r="C14605" s="89" t="s">
        <v>48</v>
      </c>
      <c r="D14605" s="90">
        <v>44921</v>
      </c>
      <c r="AC14605" s="89">
        <v>339.118292</v>
      </c>
      <c r="AI14605" s="89">
        <v>339.118292</v>
      </c>
    </row>
    <row r="14606" spans="1:35" s="89" customFormat="1" x14ac:dyDescent="0.45">
      <c r="A14606" s="89" t="s">
        <v>111</v>
      </c>
      <c r="B14606" s="89" t="s">
        <v>134</v>
      </c>
      <c r="C14606" s="89" t="s">
        <v>48</v>
      </c>
      <c r="D14606" s="90">
        <v>44922</v>
      </c>
      <c r="AC14606" s="89">
        <v>339.118292</v>
      </c>
      <c r="AI14606" s="89">
        <v>339.118292</v>
      </c>
    </row>
    <row r="14607" spans="1:35" s="89" customFormat="1" x14ac:dyDescent="0.45">
      <c r="A14607" s="89" t="s">
        <v>111</v>
      </c>
      <c r="B14607" s="89" t="s">
        <v>134</v>
      </c>
      <c r="C14607" s="89" t="s">
        <v>48</v>
      </c>
      <c r="D14607" s="90">
        <v>44923</v>
      </c>
      <c r="AC14607" s="89">
        <v>339.118292</v>
      </c>
      <c r="AI14607" s="89">
        <v>339.118292</v>
      </c>
    </row>
    <row r="14608" spans="1:35" s="89" customFormat="1" x14ac:dyDescent="0.45">
      <c r="A14608" s="89" t="s">
        <v>111</v>
      </c>
      <c r="B14608" s="89" t="s">
        <v>134</v>
      </c>
      <c r="C14608" s="89" t="s">
        <v>48</v>
      </c>
      <c r="D14608" s="90">
        <v>44924</v>
      </c>
      <c r="AC14608" s="89">
        <v>339.118292</v>
      </c>
      <c r="AI14608" s="89">
        <v>339.118292</v>
      </c>
    </row>
    <row r="14609" spans="1:35" s="89" customFormat="1" x14ac:dyDescent="0.45">
      <c r="A14609" s="89" t="s">
        <v>111</v>
      </c>
      <c r="B14609" s="89" t="s">
        <v>134</v>
      </c>
      <c r="C14609" s="89" t="s">
        <v>48</v>
      </c>
      <c r="D14609" s="90">
        <v>44925</v>
      </c>
      <c r="AC14609" s="89">
        <v>339.118292</v>
      </c>
      <c r="AI14609" s="89">
        <v>339.118292</v>
      </c>
    </row>
    <row r="14610" spans="1:35" s="89" customFormat="1" x14ac:dyDescent="0.45">
      <c r="A14610" s="89" t="s">
        <v>111</v>
      </c>
      <c r="B14610" s="89" t="s">
        <v>134</v>
      </c>
      <c r="C14610" s="89" t="s">
        <v>48</v>
      </c>
      <c r="D14610" s="90">
        <v>44926</v>
      </c>
      <c r="AC14610" s="89">
        <v>339.118292</v>
      </c>
      <c r="AI14610" s="89">
        <v>339.118292</v>
      </c>
    </row>
    <row r="14611" spans="1:35" s="89" customFormat="1" x14ac:dyDescent="0.45">
      <c r="A14611" s="89" t="s">
        <v>96</v>
      </c>
      <c r="B14611" s="89" t="s">
        <v>179</v>
      </c>
      <c r="C14611" s="89" t="s">
        <v>48</v>
      </c>
      <c r="D14611" s="90">
        <v>44562</v>
      </c>
      <c r="AC14611" s="89">
        <v>421.703576</v>
      </c>
      <c r="AI14611" s="89">
        <v>483.74227000000002</v>
      </c>
    </row>
    <row r="14612" spans="1:35" s="89" customFormat="1" x14ac:dyDescent="0.45">
      <c r="A14612" s="89" t="s">
        <v>96</v>
      </c>
      <c r="B14612" s="89" t="s">
        <v>179</v>
      </c>
      <c r="C14612" s="89" t="s">
        <v>48</v>
      </c>
      <c r="D14612" s="90">
        <v>44563</v>
      </c>
      <c r="AC14612" s="89">
        <v>421.703576</v>
      </c>
      <c r="AI14612" s="89">
        <v>483.74227000000002</v>
      </c>
    </row>
    <row r="14613" spans="1:35" s="89" customFormat="1" x14ac:dyDescent="0.45">
      <c r="A14613" s="89" t="s">
        <v>96</v>
      </c>
      <c r="B14613" s="89" t="s">
        <v>179</v>
      </c>
      <c r="C14613" s="89" t="s">
        <v>48</v>
      </c>
      <c r="D14613" s="90">
        <v>44564</v>
      </c>
      <c r="AC14613" s="89">
        <v>421.703576</v>
      </c>
      <c r="AI14613" s="89">
        <v>483.74227000000002</v>
      </c>
    </row>
    <row r="14614" spans="1:35" s="89" customFormat="1" x14ac:dyDescent="0.45">
      <c r="A14614" s="89" t="s">
        <v>96</v>
      </c>
      <c r="B14614" s="89" t="s">
        <v>179</v>
      </c>
      <c r="C14614" s="89" t="s">
        <v>48</v>
      </c>
      <c r="D14614" s="90">
        <v>44565</v>
      </c>
      <c r="AC14614" s="89">
        <v>421.703576</v>
      </c>
      <c r="AI14614" s="89">
        <v>483.74227000000002</v>
      </c>
    </row>
    <row r="14615" spans="1:35" s="89" customFormat="1" x14ac:dyDescent="0.45">
      <c r="A14615" s="89" t="s">
        <v>96</v>
      </c>
      <c r="B14615" s="89" t="s">
        <v>179</v>
      </c>
      <c r="C14615" s="89" t="s">
        <v>48</v>
      </c>
      <c r="D14615" s="90">
        <v>44566</v>
      </c>
      <c r="AC14615" s="89">
        <v>421.703576</v>
      </c>
      <c r="AI14615" s="89">
        <v>483.74227000000002</v>
      </c>
    </row>
    <row r="14616" spans="1:35" s="89" customFormat="1" x14ac:dyDescent="0.45">
      <c r="A14616" s="89" t="s">
        <v>96</v>
      </c>
      <c r="B14616" s="89" t="s">
        <v>179</v>
      </c>
      <c r="C14616" s="89" t="s">
        <v>48</v>
      </c>
      <c r="D14616" s="90">
        <v>44567</v>
      </c>
      <c r="AC14616" s="89">
        <v>421.703576</v>
      </c>
      <c r="AI14616" s="89">
        <v>483.74227000000002</v>
      </c>
    </row>
    <row r="14617" spans="1:35" s="89" customFormat="1" x14ac:dyDescent="0.45">
      <c r="A14617" s="89" t="s">
        <v>96</v>
      </c>
      <c r="B14617" s="89" t="s">
        <v>179</v>
      </c>
      <c r="C14617" s="89" t="s">
        <v>48</v>
      </c>
      <c r="D14617" s="90">
        <v>44568</v>
      </c>
      <c r="AC14617" s="89">
        <v>421.703576</v>
      </c>
      <c r="AI14617" s="89">
        <v>483.74227000000002</v>
      </c>
    </row>
    <row r="14618" spans="1:35" s="89" customFormat="1" x14ac:dyDescent="0.45">
      <c r="A14618" s="89" t="s">
        <v>96</v>
      </c>
      <c r="B14618" s="89" t="s">
        <v>179</v>
      </c>
      <c r="C14618" s="89" t="s">
        <v>48</v>
      </c>
      <c r="D14618" s="90">
        <v>44569</v>
      </c>
      <c r="AC14618" s="89">
        <v>421.703576</v>
      </c>
      <c r="AI14618" s="89">
        <v>483.74227000000002</v>
      </c>
    </row>
    <row r="14619" spans="1:35" s="89" customFormat="1" x14ac:dyDescent="0.45">
      <c r="A14619" s="89" t="s">
        <v>96</v>
      </c>
      <c r="B14619" s="89" t="s">
        <v>179</v>
      </c>
      <c r="C14619" s="89" t="s">
        <v>48</v>
      </c>
      <c r="D14619" s="90">
        <v>44570</v>
      </c>
      <c r="AC14619" s="89">
        <v>421.703576</v>
      </c>
      <c r="AI14619" s="89">
        <v>483.74227000000002</v>
      </c>
    </row>
    <row r="14620" spans="1:35" s="89" customFormat="1" x14ac:dyDescent="0.45">
      <c r="A14620" s="89" t="s">
        <v>96</v>
      </c>
      <c r="B14620" s="89" t="s">
        <v>179</v>
      </c>
      <c r="C14620" s="89" t="s">
        <v>48</v>
      </c>
      <c r="D14620" s="90">
        <v>44571</v>
      </c>
      <c r="AC14620" s="89">
        <v>421.703576</v>
      </c>
      <c r="AI14620" s="89">
        <v>483.74227000000002</v>
      </c>
    </row>
    <row r="14621" spans="1:35" s="89" customFormat="1" x14ac:dyDescent="0.45">
      <c r="A14621" s="89" t="s">
        <v>96</v>
      </c>
      <c r="B14621" s="89" t="s">
        <v>179</v>
      </c>
      <c r="C14621" s="89" t="s">
        <v>48</v>
      </c>
      <c r="D14621" s="90">
        <v>44572</v>
      </c>
      <c r="AC14621" s="89">
        <v>421.703576</v>
      </c>
      <c r="AI14621" s="89">
        <v>483.74227000000002</v>
      </c>
    </row>
    <row r="14622" spans="1:35" s="89" customFormat="1" x14ac:dyDescent="0.45">
      <c r="A14622" s="89" t="s">
        <v>96</v>
      </c>
      <c r="B14622" s="89" t="s">
        <v>179</v>
      </c>
      <c r="C14622" s="89" t="s">
        <v>48</v>
      </c>
      <c r="D14622" s="90">
        <v>44573</v>
      </c>
      <c r="AC14622" s="89">
        <v>421.703576</v>
      </c>
      <c r="AI14622" s="89">
        <v>483.74227000000002</v>
      </c>
    </row>
    <row r="14623" spans="1:35" s="89" customFormat="1" x14ac:dyDescent="0.45">
      <c r="A14623" s="89" t="s">
        <v>96</v>
      </c>
      <c r="B14623" s="89" t="s">
        <v>179</v>
      </c>
      <c r="C14623" s="89" t="s">
        <v>48</v>
      </c>
      <c r="D14623" s="90">
        <v>44574</v>
      </c>
      <c r="AC14623" s="89">
        <v>421.703576</v>
      </c>
      <c r="AI14623" s="89">
        <v>483.74227000000002</v>
      </c>
    </row>
    <row r="14624" spans="1:35" s="89" customFormat="1" x14ac:dyDescent="0.45">
      <c r="A14624" s="89" t="s">
        <v>96</v>
      </c>
      <c r="B14624" s="89" t="s">
        <v>179</v>
      </c>
      <c r="C14624" s="89" t="s">
        <v>48</v>
      </c>
      <c r="D14624" s="90">
        <v>44575</v>
      </c>
      <c r="AC14624" s="89">
        <v>421.703576</v>
      </c>
      <c r="AI14624" s="89">
        <v>483.74227000000002</v>
      </c>
    </row>
    <row r="14625" spans="1:35" s="89" customFormat="1" x14ac:dyDescent="0.45">
      <c r="A14625" s="89" t="s">
        <v>96</v>
      </c>
      <c r="B14625" s="89" t="s">
        <v>179</v>
      </c>
      <c r="C14625" s="89" t="s">
        <v>48</v>
      </c>
      <c r="D14625" s="90">
        <v>44576</v>
      </c>
      <c r="AC14625" s="89">
        <v>421.703576</v>
      </c>
      <c r="AI14625" s="89">
        <v>483.74227000000002</v>
      </c>
    </row>
    <row r="14626" spans="1:35" s="89" customFormat="1" x14ac:dyDescent="0.45">
      <c r="A14626" s="89" t="s">
        <v>96</v>
      </c>
      <c r="B14626" s="89" t="s">
        <v>179</v>
      </c>
      <c r="C14626" s="89" t="s">
        <v>48</v>
      </c>
      <c r="D14626" s="90">
        <v>44577</v>
      </c>
      <c r="AC14626" s="89">
        <v>421.703576</v>
      </c>
      <c r="AI14626" s="89">
        <v>483.74227000000002</v>
      </c>
    </row>
    <row r="14627" spans="1:35" s="89" customFormat="1" x14ac:dyDescent="0.45">
      <c r="A14627" s="89" t="s">
        <v>96</v>
      </c>
      <c r="B14627" s="89" t="s">
        <v>179</v>
      </c>
      <c r="C14627" s="89" t="s">
        <v>48</v>
      </c>
      <c r="D14627" s="90">
        <v>44578</v>
      </c>
      <c r="AC14627" s="89">
        <v>421.703576</v>
      </c>
      <c r="AI14627" s="89">
        <v>483.74227000000002</v>
      </c>
    </row>
    <row r="14628" spans="1:35" s="89" customFormat="1" x14ac:dyDescent="0.45">
      <c r="A14628" s="89" t="s">
        <v>96</v>
      </c>
      <c r="B14628" s="89" t="s">
        <v>179</v>
      </c>
      <c r="C14628" s="89" t="s">
        <v>48</v>
      </c>
      <c r="D14628" s="90">
        <v>44579</v>
      </c>
      <c r="AC14628" s="89">
        <v>421.703576</v>
      </c>
      <c r="AI14628" s="89">
        <v>483.74227000000002</v>
      </c>
    </row>
    <row r="14629" spans="1:35" s="89" customFormat="1" x14ac:dyDescent="0.45">
      <c r="A14629" s="89" t="s">
        <v>96</v>
      </c>
      <c r="B14629" s="89" t="s">
        <v>179</v>
      </c>
      <c r="C14629" s="89" t="s">
        <v>48</v>
      </c>
      <c r="D14629" s="90">
        <v>44580</v>
      </c>
      <c r="AC14629" s="89">
        <v>421.703576</v>
      </c>
      <c r="AI14629" s="89">
        <v>483.74227000000002</v>
      </c>
    </row>
    <row r="14630" spans="1:35" s="89" customFormat="1" x14ac:dyDescent="0.45">
      <c r="A14630" s="89" t="s">
        <v>96</v>
      </c>
      <c r="B14630" s="89" t="s">
        <v>179</v>
      </c>
      <c r="C14630" s="89" t="s">
        <v>48</v>
      </c>
      <c r="D14630" s="90">
        <v>44581</v>
      </c>
      <c r="AC14630" s="89">
        <v>421.703576</v>
      </c>
      <c r="AI14630" s="89">
        <v>483.74227000000002</v>
      </c>
    </row>
    <row r="14631" spans="1:35" s="89" customFormat="1" x14ac:dyDescent="0.45">
      <c r="A14631" s="89" t="s">
        <v>96</v>
      </c>
      <c r="B14631" s="89" t="s">
        <v>179</v>
      </c>
      <c r="C14631" s="89" t="s">
        <v>48</v>
      </c>
      <c r="D14631" s="90">
        <v>44582</v>
      </c>
      <c r="AC14631" s="89">
        <v>421.703576</v>
      </c>
      <c r="AI14631" s="89">
        <v>483.74227000000002</v>
      </c>
    </row>
    <row r="14632" spans="1:35" s="89" customFormat="1" x14ac:dyDescent="0.45">
      <c r="A14632" s="89" t="s">
        <v>96</v>
      </c>
      <c r="B14632" s="89" t="s">
        <v>179</v>
      </c>
      <c r="C14632" s="89" t="s">
        <v>48</v>
      </c>
      <c r="D14632" s="90">
        <v>44583</v>
      </c>
      <c r="AC14632" s="89">
        <v>421.703576</v>
      </c>
      <c r="AI14632" s="89">
        <v>483.74227000000002</v>
      </c>
    </row>
    <row r="14633" spans="1:35" s="89" customFormat="1" x14ac:dyDescent="0.45">
      <c r="A14633" s="89" t="s">
        <v>96</v>
      </c>
      <c r="B14633" s="89" t="s">
        <v>179</v>
      </c>
      <c r="C14633" s="89" t="s">
        <v>48</v>
      </c>
      <c r="D14633" s="90">
        <v>44584</v>
      </c>
      <c r="AC14633" s="89">
        <v>421.703576</v>
      </c>
      <c r="AI14633" s="89">
        <v>483.74227000000002</v>
      </c>
    </row>
    <row r="14634" spans="1:35" s="89" customFormat="1" x14ac:dyDescent="0.45">
      <c r="A14634" s="89" t="s">
        <v>96</v>
      </c>
      <c r="B14634" s="89" t="s">
        <v>179</v>
      </c>
      <c r="C14634" s="89" t="s">
        <v>48</v>
      </c>
      <c r="D14634" s="90">
        <v>44585</v>
      </c>
      <c r="AC14634" s="89">
        <v>421.703576</v>
      </c>
      <c r="AI14634" s="89">
        <v>483.74227000000002</v>
      </c>
    </row>
    <row r="14635" spans="1:35" s="89" customFormat="1" x14ac:dyDescent="0.45">
      <c r="A14635" s="89" t="s">
        <v>96</v>
      </c>
      <c r="B14635" s="89" t="s">
        <v>179</v>
      </c>
      <c r="C14635" s="89" t="s">
        <v>48</v>
      </c>
      <c r="D14635" s="90">
        <v>44586</v>
      </c>
      <c r="AC14635" s="89">
        <v>421.703576</v>
      </c>
      <c r="AI14635" s="89">
        <v>483.74227000000002</v>
      </c>
    </row>
    <row r="14636" spans="1:35" s="89" customFormat="1" x14ac:dyDescent="0.45">
      <c r="A14636" s="89" t="s">
        <v>96</v>
      </c>
      <c r="B14636" s="89" t="s">
        <v>179</v>
      </c>
      <c r="C14636" s="89" t="s">
        <v>48</v>
      </c>
      <c r="D14636" s="90">
        <v>44587</v>
      </c>
      <c r="AC14636" s="89">
        <v>421.703576</v>
      </c>
      <c r="AI14636" s="89">
        <v>483.74227000000002</v>
      </c>
    </row>
    <row r="14637" spans="1:35" s="89" customFormat="1" x14ac:dyDescent="0.45">
      <c r="A14637" s="89" t="s">
        <v>96</v>
      </c>
      <c r="B14637" s="89" t="s">
        <v>179</v>
      </c>
      <c r="C14637" s="89" t="s">
        <v>48</v>
      </c>
      <c r="D14637" s="90">
        <v>44588</v>
      </c>
      <c r="AC14637" s="89">
        <v>421.703576</v>
      </c>
      <c r="AI14637" s="89">
        <v>483.74227000000002</v>
      </c>
    </row>
    <row r="14638" spans="1:35" s="89" customFormat="1" x14ac:dyDescent="0.45">
      <c r="A14638" s="89" t="s">
        <v>96</v>
      </c>
      <c r="B14638" s="89" t="s">
        <v>179</v>
      </c>
      <c r="C14638" s="89" t="s">
        <v>48</v>
      </c>
      <c r="D14638" s="90">
        <v>44589</v>
      </c>
      <c r="AC14638" s="89">
        <v>421.703576</v>
      </c>
      <c r="AI14638" s="89">
        <v>483.74227000000002</v>
      </c>
    </row>
    <row r="14639" spans="1:35" s="89" customFormat="1" x14ac:dyDescent="0.45">
      <c r="A14639" s="89" t="s">
        <v>96</v>
      </c>
      <c r="B14639" s="89" t="s">
        <v>179</v>
      </c>
      <c r="C14639" s="89" t="s">
        <v>48</v>
      </c>
      <c r="D14639" s="90">
        <v>44590</v>
      </c>
      <c r="AC14639" s="89">
        <v>421.703576</v>
      </c>
      <c r="AI14639" s="89">
        <v>483.74227000000002</v>
      </c>
    </row>
    <row r="14640" spans="1:35" s="89" customFormat="1" x14ac:dyDescent="0.45">
      <c r="A14640" s="89" t="s">
        <v>96</v>
      </c>
      <c r="B14640" s="89" t="s">
        <v>179</v>
      </c>
      <c r="C14640" s="89" t="s">
        <v>48</v>
      </c>
      <c r="D14640" s="90">
        <v>44591</v>
      </c>
      <c r="AC14640" s="89">
        <v>421.703576</v>
      </c>
      <c r="AI14640" s="89">
        <v>483.74227000000002</v>
      </c>
    </row>
    <row r="14641" spans="1:35" s="89" customFormat="1" x14ac:dyDescent="0.45">
      <c r="A14641" s="89" t="s">
        <v>96</v>
      </c>
      <c r="B14641" s="89" t="s">
        <v>179</v>
      </c>
      <c r="C14641" s="89" t="s">
        <v>48</v>
      </c>
      <c r="D14641" s="90">
        <v>44592</v>
      </c>
      <c r="AC14641" s="89">
        <v>421.703576</v>
      </c>
      <c r="AI14641" s="89">
        <v>483.74227000000002</v>
      </c>
    </row>
    <row r="14642" spans="1:35" s="89" customFormat="1" x14ac:dyDescent="0.45">
      <c r="A14642" s="89" t="s">
        <v>96</v>
      </c>
      <c r="B14642" s="89" t="s">
        <v>179</v>
      </c>
      <c r="C14642" s="89" t="s">
        <v>48</v>
      </c>
      <c r="D14642" s="90">
        <v>44593</v>
      </c>
      <c r="AC14642" s="89">
        <v>421.703576</v>
      </c>
      <c r="AI14642" s="89">
        <v>483.74227000000002</v>
      </c>
    </row>
    <row r="14643" spans="1:35" s="89" customFormat="1" x14ac:dyDescent="0.45">
      <c r="A14643" s="89" t="s">
        <v>96</v>
      </c>
      <c r="B14643" s="89" t="s">
        <v>179</v>
      </c>
      <c r="C14643" s="89" t="s">
        <v>48</v>
      </c>
      <c r="D14643" s="90">
        <v>44594</v>
      </c>
      <c r="AC14643" s="89">
        <v>421.703576</v>
      </c>
      <c r="AI14643" s="89">
        <v>483.74227000000002</v>
      </c>
    </row>
    <row r="14644" spans="1:35" s="89" customFormat="1" x14ac:dyDescent="0.45">
      <c r="A14644" s="89" t="s">
        <v>96</v>
      </c>
      <c r="B14644" s="89" t="s">
        <v>179</v>
      </c>
      <c r="C14644" s="89" t="s">
        <v>48</v>
      </c>
      <c r="D14644" s="90">
        <v>44595</v>
      </c>
      <c r="AC14644" s="89">
        <v>421.703576</v>
      </c>
      <c r="AI14644" s="89">
        <v>483.74227000000002</v>
      </c>
    </row>
    <row r="14645" spans="1:35" s="89" customFormat="1" x14ac:dyDescent="0.45">
      <c r="A14645" s="89" t="s">
        <v>96</v>
      </c>
      <c r="B14645" s="89" t="s">
        <v>179</v>
      </c>
      <c r="C14645" s="89" t="s">
        <v>48</v>
      </c>
      <c r="D14645" s="90">
        <v>44596</v>
      </c>
      <c r="AC14645" s="89">
        <v>421.703576</v>
      </c>
      <c r="AI14645" s="89">
        <v>483.74227000000002</v>
      </c>
    </row>
    <row r="14646" spans="1:35" s="89" customFormat="1" x14ac:dyDescent="0.45">
      <c r="A14646" s="89" t="s">
        <v>96</v>
      </c>
      <c r="B14646" s="89" t="s">
        <v>179</v>
      </c>
      <c r="C14646" s="89" t="s">
        <v>48</v>
      </c>
      <c r="D14646" s="90">
        <v>44597</v>
      </c>
      <c r="AC14646" s="89">
        <v>421.703576</v>
      </c>
      <c r="AI14646" s="89">
        <v>483.74227000000002</v>
      </c>
    </row>
    <row r="14647" spans="1:35" s="89" customFormat="1" x14ac:dyDescent="0.45">
      <c r="A14647" s="89" t="s">
        <v>96</v>
      </c>
      <c r="B14647" s="89" t="s">
        <v>179</v>
      </c>
      <c r="C14647" s="89" t="s">
        <v>48</v>
      </c>
      <c r="D14647" s="90">
        <v>44598</v>
      </c>
      <c r="AC14647" s="89">
        <v>421.703576</v>
      </c>
      <c r="AI14647" s="89">
        <v>483.74227000000002</v>
      </c>
    </row>
    <row r="14648" spans="1:35" s="89" customFormat="1" x14ac:dyDescent="0.45">
      <c r="A14648" s="89" t="s">
        <v>96</v>
      </c>
      <c r="B14648" s="89" t="s">
        <v>179</v>
      </c>
      <c r="C14648" s="89" t="s">
        <v>48</v>
      </c>
      <c r="D14648" s="90">
        <v>44599</v>
      </c>
      <c r="AC14648" s="89">
        <v>421.703576</v>
      </c>
      <c r="AI14648" s="89">
        <v>483.74227000000002</v>
      </c>
    </row>
    <row r="14649" spans="1:35" s="89" customFormat="1" x14ac:dyDescent="0.45">
      <c r="A14649" s="89" t="s">
        <v>96</v>
      </c>
      <c r="B14649" s="89" t="s">
        <v>179</v>
      </c>
      <c r="C14649" s="89" t="s">
        <v>48</v>
      </c>
      <c r="D14649" s="90">
        <v>44600</v>
      </c>
      <c r="AC14649" s="89">
        <v>421.703576</v>
      </c>
      <c r="AI14649" s="89">
        <v>483.74227000000002</v>
      </c>
    </row>
    <row r="14650" spans="1:35" s="89" customFormat="1" x14ac:dyDescent="0.45">
      <c r="A14650" s="89" t="s">
        <v>96</v>
      </c>
      <c r="B14650" s="89" t="s">
        <v>179</v>
      </c>
      <c r="C14650" s="89" t="s">
        <v>48</v>
      </c>
      <c r="D14650" s="90">
        <v>44601</v>
      </c>
      <c r="AC14650" s="89">
        <v>421.703576</v>
      </c>
      <c r="AI14650" s="89">
        <v>483.74227000000002</v>
      </c>
    </row>
    <row r="14651" spans="1:35" s="89" customFormat="1" x14ac:dyDescent="0.45">
      <c r="A14651" s="89" t="s">
        <v>96</v>
      </c>
      <c r="B14651" s="89" t="s">
        <v>179</v>
      </c>
      <c r="C14651" s="89" t="s">
        <v>48</v>
      </c>
      <c r="D14651" s="90">
        <v>44602</v>
      </c>
      <c r="AC14651" s="89">
        <v>421.703576</v>
      </c>
      <c r="AI14651" s="89">
        <v>483.74227000000002</v>
      </c>
    </row>
    <row r="14652" spans="1:35" s="89" customFormat="1" x14ac:dyDescent="0.45">
      <c r="A14652" s="89" t="s">
        <v>96</v>
      </c>
      <c r="B14652" s="89" t="s">
        <v>179</v>
      </c>
      <c r="C14652" s="89" t="s">
        <v>48</v>
      </c>
      <c r="D14652" s="90">
        <v>44603</v>
      </c>
      <c r="AC14652" s="89">
        <v>421.703576</v>
      </c>
      <c r="AI14652" s="89">
        <v>483.74227000000002</v>
      </c>
    </row>
    <row r="14653" spans="1:35" s="89" customFormat="1" x14ac:dyDescent="0.45">
      <c r="A14653" s="89" t="s">
        <v>96</v>
      </c>
      <c r="B14653" s="89" t="s">
        <v>179</v>
      </c>
      <c r="C14653" s="89" t="s">
        <v>48</v>
      </c>
      <c r="D14653" s="90">
        <v>44604</v>
      </c>
      <c r="AC14653" s="89">
        <v>421.703576</v>
      </c>
      <c r="AI14653" s="89">
        <v>483.74227000000002</v>
      </c>
    </row>
    <row r="14654" spans="1:35" s="89" customFormat="1" x14ac:dyDescent="0.45">
      <c r="A14654" s="89" t="s">
        <v>96</v>
      </c>
      <c r="B14654" s="89" t="s">
        <v>179</v>
      </c>
      <c r="C14654" s="89" t="s">
        <v>48</v>
      </c>
      <c r="D14654" s="90">
        <v>44605</v>
      </c>
      <c r="AC14654" s="89">
        <v>421.703576</v>
      </c>
      <c r="AI14654" s="89">
        <v>483.74227000000002</v>
      </c>
    </row>
    <row r="14655" spans="1:35" s="89" customFormat="1" x14ac:dyDescent="0.45">
      <c r="A14655" s="89" t="s">
        <v>96</v>
      </c>
      <c r="B14655" s="89" t="s">
        <v>179</v>
      </c>
      <c r="C14655" s="89" t="s">
        <v>48</v>
      </c>
      <c r="D14655" s="90">
        <v>44606</v>
      </c>
      <c r="AC14655" s="89">
        <v>421.703576</v>
      </c>
      <c r="AI14655" s="89">
        <v>483.74227000000002</v>
      </c>
    </row>
    <row r="14656" spans="1:35" s="89" customFormat="1" x14ac:dyDescent="0.45">
      <c r="A14656" s="89" t="s">
        <v>96</v>
      </c>
      <c r="B14656" s="89" t="s">
        <v>179</v>
      </c>
      <c r="C14656" s="89" t="s">
        <v>48</v>
      </c>
      <c r="D14656" s="90">
        <v>44607</v>
      </c>
      <c r="AC14656" s="89">
        <v>421.703576</v>
      </c>
      <c r="AI14656" s="89">
        <v>483.74227000000002</v>
      </c>
    </row>
    <row r="14657" spans="1:35" s="89" customFormat="1" x14ac:dyDescent="0.45">
      <c r="A14657" s="89" t="s">
        <v>96</v>
      </c>
      <c r="B14657" s="89" t="s">
        <v>179</v>
      </c>
      <c r="C14657" s="89" t="s">
        <v>48</v>
      </c>
      <c r="D14657" s="90">
        <v>44608</v>
      </c>
      <c r="AC14657" s="89">
        <v>421.703576</v>
      </c>
      <c r="AI14657" s="89">
        <v>483.74227000000002</v>
      </c>
    </row>
    <row r="14658" spans="1:35" s="89" customFormat="1" x14ac:dyDescent="0.45">
      <c r="A14658" s="89" t="s">
        <v>96</v>
      </c>
      <c r="B14658" s="89" t="s">
        <v>179</v>
      </c>
      <c r="C14658" s="89" t="s">
        <v>48</v>
      </c>
      <c r="D14658" s="90">
        <v>44609</v>
      </c>
      <c r="AC14658" s="89">
        <v>421.703576</v>
      </c>
      <c r="AI14658" s="89">
        <v>483.74227000000002</v>
      </c>
    </row>
    <row r="14659" spans="1:35" s="89" customFormat="1" x14ac:dyDescent="0.45">
      <c r="A14659" s="89" t="s">
        <v>96</v>
      </c>
      <c r="B14659" s="89" t="s">
        <v>179</v>
      </c>
      <c r="C14659" s="89" t="s">
        <v>48</v>
      </c>
      <c r="D14659" s="90">
        <v>44610</v>
      </c>
      <c r="AC14659" s="89">
        <v>421.703576</v>
      </c>
      <c r="AI14659" s="89">
        <v>483.74227000000002</v>
      </c>
    </row>
    <row r="14660" spans="1:35" s="89" customFormat="1" x14ac:dyDescent="0.45">
      <c r="A14660" s="89" t="s">
        <v>96</v>
      </c>
      <c r="B14660" s="89" t="s">
        <v>179</v>
      </c>
      <c r="C14660" s="89" t="s">
        <v>48</v>
      </c>
      <c r="D14660" s="90">
        <v>44611</v>
      </c>
      <c r="AC14660" s="89">
        <v>421.703576</v>
      </c>
      <c r="AI14660" s="89">
        <v>483.74227000000002</v>
      </c>
    </row>
    <row r="14661" spans="1:35" s="89" customFormat="1" x14ac:dyDescent="0.45">
      <c r="A14661" s="89" t="s">
        <v>96</v>
      </c>
      <c r="B14661" s="89" t="s">
        <v>179</v>
      </c>
      <c r="C14661" s="89" t="s">
        <v>48</v>
      </c>
      <c r="D14661" s="90">
        <v>44612</v>
      </c>
      <c r="AC14661" s="89">
        <v>421.703576</v>
      </c>
      <c r="AI14661" s="89">
        <v>483.74227000000002</v>
      </c>
    </row>
    <row r="14662" spans="1:35" s="89" customFormat="1" x14ac:dyDescent="0.45">
      <c r="A14662" s="89" t="s">
        <v>96</v>
      </c>
      <c r="B14662" s="89" t="s">
        <v>179</v>
      </c>
      <c r="C14662" s="89" t="s">
        <v>48</v>
      </c>
      <c r="D14662" s="90">
        <v>44613</v>
      </c>
      <c r="AC14662" s="89">
        <v>421.703576</v>
      </c>
      <c r="AI14662" s="89">
        <v>483.74227000000002</v>
      </c>
    </row>
    <row r="14663" spans="1:35" s="89" customFormat="1" x14ac:dyDescent="0.45">
      <c r="A14663" s="89" t="s">
        <v>96</v>
      </c>
      <c r="B14663" s="89" t="s">
        <v>179</v>
      </c>
      <c r="C14663" s="89" t="s">
        <v>48</v>
      </c>
      <c r="D14663" s="90">
        <v>44614</v>
      </c>
      <c r="AC14663" s="89">
        <v>421.703576</v>
      </c>
      <c r="AI14663" s="89">
        <v>483.74227000000002</v>
      </c>
    </row>
    <row r="14664" spans="1:35" s="89" customFormat="1" x14ac:dyDescent="0.45">
      <c r="A14664" s="89" t="s">
        <v>96</v>
      </c>
      <c r="B14664" s="89" t="s">
        <v>179</v>
      </c>
      <c r="C14664" s="89" t="s">
        <v>48</v>
      </c>
      <c r="D14664" s="90">
        <v>44615</v>
      </c>
      <c r="AC14664" s="89">
        <v>421.703576</v>
      </c>
      <c r="AI14664" s="89">
        <v>483.74227000000002</v>
      </c>
    </row>
    <row r="14665" spans="1:35" s="89" customFormat="1" x14ac:dyDescent="0.45">
      <c r="A14665" s="89" t="s">
        <v>96</v>
      </c>
      <c r="B14665" s="89" t="s">
        <v>179</v>
      </c>
      <c r="C14665" s="89" t="s">
        <v>48</v>
      </c>
      <c r="D14665" s="90">
        <v>44616</v>
      </c>
      <c r="AC14665" s="89">
        <v>421.703576</v>
      </c>
      <c r="AI14665" s="89">
        <v>483.74227000000002</v>
      </c>
    </row>
    <row r="14666" spans="1:35" s="89" customFormat="1" x14ac:dyDescent="0.45">
      <c r="A14666" s="89" t="s">
        <v>96</v>
      </c>
      <c r="B14666" s="89" t="s">
        <v>179</v>
      </c>
      <c r="C14666" s="89" t="s">
        <v>48</v>
      </c>
      <c r="D14666" s="90">
        <v>44617</v>
      </c>
      <c r="AC14666" s="89">
        <v>421.703576</v>
      </c>
      <c r="AI14666" s="89">
        <v>483.74227000000002</v>
      </c>
    </row>
    <row r="14667" spans="1:35" s="89" customFormat="1" x14ac:dyDescent="0.45">
      <c r="A14667" s="89" t="s">
        <v>96</v>
      </c>
      <c r="B14667" s="89" t="s">
        <v>179</v>
      </c>
      <c r="C14667" s="89" t="s">
        <v>48</v>
      </c>
      <c r="D14667" s="90">
        <v>44618</v>
      </c>
      <c r="AC14667" s="89">
        <v>421.703576</v>
      </c>
      <c r="AI14667" s="89">
        <v>483.74227000000002</v>
      </c>
    </row>
    <row r="14668" spans="1:35" s="89" customFormat="1" x14ac:dyDescent="0.45">
      <c r="A14668" s="89" t="s">
        <v>96</v>
      </c>
      <c r="B14668" s="89" t="s">
        <v>179</v>
      </c>
      <c r="C14668" s="89" t="s">
        <v>48</v>
      </c>
      <c r="D14668" s="90">
        <v>44619</v>
      </c>
      <c r="AC14668" s="89">
        <v>421.703576</v>
      </c>
      <c r="AI14668" s="89">
        <v>483.74227000000002</v>
      </c>
    </row>
    <row r="14669" spans="1:35" s="89" customFormat="1" x14ac:dyDescent="0.45">
      <c r="A14669" s="89" t="s">
        <v>96</v>
      </c>
      <c r="B14669" s="89" t="s">
        <v>179</v>
      </c>
      <c r="C14669" s="89" t="s">
        <v>48</v>
      </c>
      <c r="D14669" s="90">
        <v>44620</v>
      </c>
      <c r="AC14669" s="89">
        <v>421.703576</v>
      </c>
      <c r="AI14669" s="89">
        <v>483.74227000000002</v>
      </c>
    </row>
    <row r="14670" spans="1:35" s="89" customFormat="1" x14ac:dyDescent="0.45">
      <c r="A14670" s="89" t="s">
        <v>96</v>
      </c>
      <c r="B14670" s="89" t="s">
        <v>179</v>
      </c>
      <c r="C14670" s="89" t="s">
        <v>48</v>
      </c>
      <c r="D14670" s="90">
        <v>44621</v>
      </c>
      <c r="AC14670" s="89">
        <v>421.703576</v>
      </c>
      <c r="AI14670" s="89">
        <v>483.74227000000002</v>
      </c>
    </row>
    <row r="14671" spans="1:35" s="89" customFormat="1" x14ac:dyDescent="0.45">
      <c r="A14671" s="89" t="s">
        <v>96</v>
      </c>
      <c r="B14671" s="89" t="s">
        <v>179</v>
      </c>
      <c r="C14671" s="89" t="s">
        <v>48</v>
      </c>
      <c r="D14671" s="90">
        <v>44622</v>
      </c>
      <c r="AC14671" s="89">
        <v>421.703576</v>
      </c>
      <c r="AI14671" s="89">
        <v>483.74227000000002</v>
      </c>
    </row>
    <row r="14672" spans="1:35" s="89" customFormat="1" x14ac:dyDescent="0.45">
      <c r="A14672" s="89" t="s">
        <v>96</v>
      </c>
      <c r="B14672" s="89" t="s">
        <v>179</v>
      </c>
      <c r="C14672" s="89" t="s">
        <v>48</v>
      </c>
      <c r="D14672" s="90">
        <v>44623</v>
      </c>
      <c r="AC14672" s="89">
        <v>421.703576</v>
      </c>
      <c r="AI14672" s="89">
        <v>483.74227000000002</v>
      </c>
    </row>
    <row r="14673" spans="1:35" s="89" customFormat="1" x14ac:dyDescent="0.45">
      <c r="A14673" s="89" t="s">
        <v>96</v>
      </c>
      <c r="B14673" s="89" t="s">
        <v>179</v>
      </c>
      <c r="C14673" s="89" t="s">
        <v>48</v>
      </c>
      <c r="D14673" s="90">
        <v>44624</v>
      </c>
      <c r="AC14673" s="89">
        <v>421.703576</v>
      </c>
      <c r="AI14673" s="89">
        <v>483.74227000000002</v>
      </c>
    </row>
    <row r="14674" spans="1:35" s="89" customFormat="1" x14ac:dyDescent="0.45">
      <c r="A14674" s="89" t="s">
        <v>96</v>
      </c>
      <c r="B14674" s="89" t="s">
        <v>179</v>
      </c>
      <c r="C14674" s="89" t="s">
        <v>48</v>
      </c>
      <c r="D14674" s="90">
        <v>44625</v>
      </c>
      <c r="AC14674" s="89">
        <v>421.703576</v>
      </c>
      <c r="AI14674" s="89">
        <v>483.74227000000002</v>
      </c>
    </row>
    <row r="14675" spans="1:35" s="89" customFormat="1" x14ac:dyDescent="0.45">
      <c r="A14675" s="89" t="s">
        <v>96</v>
      </c>
      <c r="B14675" s="89" t="s">
        <v>179</v>
      </c>
      <c r="C14675" s="89" t="s">
        <v>48</v>
      </c>
      <c r="D14675" s="90">
        <v>44626</v>
      </c>
      <c r="AC14675" s="89">
        <v>421.703576</v>
      </c>
      <c r="AI14675" s="89">
        <v>483.74227000000002</v>
      </c>
    </row>
    <row r="14676" spans="1:35" s="89" customFormat="1" x14ac:dyDescent="0.45">
      <c r="A14676" s="89" t="s">
        <v>96</v>
      </c>
      <c r="B14676" s="89" t="s">
        <v>179</v>
      </c>
      <c r="C14676" s="89" t="s">
        <v>48</v>
      </c>
      <c r="D14676" s="90">
        <v>44627</v>
      </c>
      <c r="AC14676" s="89">
        <v>421.703576</v>
      </c>
      <c r="AI14676" s="89">
        <v>483.74227000000002</v>
      </c>
    </row>
    <row r="14677" spans="1:35" s="89" customFormat="1" x14ac:dyDescent="0.45">
      <c r="A14677" s="89" t="s">
        <v>96</v>
      </c>
      <c r="B14677" s="89" t="s">
        <v>179</v>
      </c>
      <c r="C14677" s="89" t="s">
        <v>48</v>
      </c>
      <c r="D14677" s="90">
        <v>44628</v>
      </c>
      <c r="AC14677" s="89">
        <v>421.703576</v>
      </c>
      <c r="AI14677" s="89">
        <v>483.74227000000002</v>
      </c>
    </row>
    <row r="14678" spans="1:35" s="89" customFormat="1" x14ac:dyDescent="0.45">
      <c r="A14678" s="89" t="s">
        <v>96</v>
      </c>
      <c r="B14678" s="89" t="s">
        <v>179</v>
      </c>
      <c r="C14678" s="89" t="s">
        <v>48</v>
      </c>
      <c r="D14678" s="90">
        <v>44629</v>
      </c>
      <c r="AC14678" s="89">
        <v>421.703576</v>
      </c>
      <c r="AI14678" s="89">
        <v>483.74227000000002</v>
      </c>
    </row>
    <row r="14679" spans="1:35" s="89" customFormat="1" x14ac:dyDescent="0.45">
      <c r="A14679" s="89" t="s">
        <v>96</v>
      </c>
      <c r="B14679" s="89" t="s">
        <v>179</v>
      </c>
      <c r="C14679" s="89" t="s">
        <v>48</v>
      </c>
      <c r="D14679" s="90">
        <v>44630</v>
      </c>
      <c r="AC14679" s="89">
        <v>421.703576</v>
      </c>
      <c r="AI14679" s="89">
        <v>483.74227000000002</v>
      </c>
    </row>
    <row r="14680" spans="1:35" s="89" customFormat="1" x14ac:dyDescent="0.45">
      <c r="A14680" s="89" t="s">
        <v>96</v>
      </c>
      <c r="B14680" s="89" t="s">
        <v>179</v>
      </c>
      <c r="C14680" s="89" t="s">
        <v>48</v>
      </c>
      <c r="D14680" s="90">
        <v>44631</v>
      </c>
      <c r="AC14680" s="89">
        <v>421.703576</v>
      </c>
      <c r="AI14680" s="89">
        <v>483.74227000000002</v>
      </c>
    </row>
    <row r="14681" spans="1:35" s="89" customFormat="1" x14ac:dyDescent="0.45">
      <c r="A14681" s="89" t="s">
        <v>96</v>
      </c>
      <c r="B14681" s="89" t="s">
        <v>179</v>
      </c>
      <c r="C14681" s="89" t="s">
        <v>48</v>
      </c>
      <c r="D14681" s="90">
        <v>44632</v>
      </c>
      <c r="AC14681" s="89">
        <v>421.703576</v>
      </c>
      <c r="AI14681" s="89">
        <v>483.74227000000002</v>
      </c>
    </row>
    <row r="14682" spans="1:35" s="89" customFormat="1" x14ac:dyDescent="0.45">
      <c r="A14682" s="89" t="s">
        <v>96</v>
      </c>
      <c r="B14682" s="89" t="s">
        <v>179</v>
      </c>
      <c r="C14682" s="89" t="s">
        <v>48</v>
      </c>
      <c r="D14682" s="90">
        <v>44633</v>
      </c>
      <c r="AC14682" s="89">
        <v>421.703576</v>
      </c>
      <c r="AI14682" s="89">
        <v>483.74227000000002</v>
      </c>
    </row>
    <row r="14683" spans="1:35" s="89" customFormat="1" x14ac:dyDescent="0.45">
      <c r="A14683" s="89" t="s">
        <v>96</v>
      </c>
      <c r="B14683" s="89" t="s">
        <v>179</v>
      </c>
      <c r="C14683" s="89" t="s">
        <v>48</v>
      </c>
      <c r="D14683" s="90">
        <v>44634</v>
      </c>
      <c r="AC14683" s="89">
        <v>421.703576</v>
      </c>
      <c r="AI14683" s="89">
        <v>483.74227000000002</v>
      </c>
    </row>
    <row r="14684" spans="1:35" s="89" customFormat="1" x14ac:dyDescent="0.45">
      <c r="A14684" s="89" t="s">
        <v>96</v>
      </c>
      <c r="B14684" s="89" t="s">
        <v>179</v>
      </c>
      <c r="C14684" s="89" t="s">
        <v>48</v>
      </c>
      <c r="D14684" s="90">
        <v>44635</v>
      </c>
      <c r="AC14684" s="89">
        <v>421.703576</v>
      </c>
      <c r="AI14684" s="89">
        <v>483.74227000000002</v>
      </c>
    </row>
    <row r="14685" spans="1:35" s="89" customFormat="1" x14ac:dyDescent="0.45">
      <c r="A14685" s="89" t="s">
        <v>96</v>
      </c>
      <c r="B14685" s="89" t="s">
        <v>179</v>
      </c>
      <c r="C14685" s="89" t="s">
        <v>48</v>
      </c>
      <c r="D14685" s="90">
        <v>44636</v>
      </c>
      <c r="AC14685" s="89">
        <v>421.703576</v>
      </c>
      <c r="AI14685" s="89">
        <v>483.74227000000002</v>
      </c>
    </row>
    <row r="14686" spans="1:35" s="89" customFormat="1" x14ac:dyDescent="0.45">
      <c r="A14686" s="89" t="s">
        <v>96</v>
      </c>
      <c r="B14686" s="89" t="s">
        <v>179</v>
      </c>
      <c r="C14686" s="89" t="s">
        <v>48</v>
      </c>
      <c r="D14686" s="90">
        <v>44637</v>
      </c>
      <c r="AC14686" s="89">
        <v>421.703576</v>
      </c>
      <c r="AI14686" s="89">
        <v>483.74227000000002</v>
      </c>
    </row>
    <row r="14687" spans="1:35" s="89" customFormat="1" x14ac:dyDescent="0.45">
      <c r="A14687" s="89" t="s">
        <v>96</v>
      </c>
      <c r="B14687" s="89" t="s">
        <v>179</v>
      </c>
      <c r="C14687" s="89" t="s">
        <v>48</v>
      </c>
      <c r="D14687" s="90">
        <v>44638</v>
      </c>
      <c r="AC14687" s="89">
        <v>421.703576</v>
      </c>
      <c r="AI14687" s="89">
        <v>483.74227000000002</v>
      </c>
    </row>
    <row r="14688" spans="1:35" s="89" customFormat="1" x14ac:dyDescent="0.45">
      <c r="A14688" s="89" t="s">
        <v>96</v>
      </c>
      <c r="B14688" s="89" t="s">
        <v>179</v>
      </c>
      <c r="C14688" s="89" t="s">
        <v>48</v>
      </c>
      <c r="D14688" s="90">
        <v>44639</v>
      </c>
      <c r="AC14688" s="89">
        <v>421.703576</v>
      </c>
      <c r="AI14688" s="89">
        <v>483.74227000000002</v>
      </c>
    </row>
    <row r="14689" spans="1:35" s="89" customFormat="1" x14ac:dyDescent="0.45">
      <c r="A14689" s="89" t="s">
        <v>96</v>
      </c>
      <c r="B14689" s="89" t="s">
        <v>179</v>
      </c>
      <c r="C14689" s="89" t="s">
        <v>48</v>
      </c>
      <c r="D14689" s="90">
        <v>44640</v>
      </c>
      <c r="AC14689" s="89">
        <v>421.703576</v>
      </c>
      <c r="AI14689" s="89">
        <v>483.74227000000002</v>
      </c>
    </row>
    <row r="14690" spans="1:35" s="89" customFormat="1" x14ac:dyDescent="0.45">
      <c r="A14690" s="89" t="s">
        <v>96</v>
      </c>
      <c r="B14690" s="89" t="s">
        <v>179</v>
      </c>
      <c r="C14690" s="89" t="s">
        <v>48</v>
      </c>
      <c r="D14690" s="90">
        <v>44641</v>
      </c>
      <c r="AC14690" s="89">
        <v>421.703576</v>
      </c>
      <c r="AI14690" s="89">
        <v>483.74227000000002</v>
      </c>
    </row>
    <row r="14691" spans="1:35" s="89" customFormat="1" x14ac:dyDescent="0.45">
      <c r="A14691" s="89" t="s">
        <v>96</v>
      </c>
      <c r="B14691" s="89" t="s">
        <v>179</v>
      </c>
      <c r="C14691" s="89" t="s">
        <v>48</v>
      </c>
      <c r="D14691" s="90">
        <v>44642</v>
      </c>
      <c r="AC14691" s="89">
        <v>421.703576</v>
      </c>
      <c r="AI14691" s="89">
        <v>483.74227000000002</v>
      </c>
    </row>
    <row r="14692" spans="1:35" s="89" customFormat="1" x14ac:dyDescent="0.45">
      <c r="A14692" s="89" t="s">
        <v>96</v>
      </c>
      <c r="B14692" s="89" t="s">
        <v>179</v>
      </c>
      <c r="C14692" s="89" t="s">
        <v>48</v>
      </c>
      <c r="D14692" s="90">
        <v>44643</v>
      </c>
      <c r="AC14692" s="89">
        <v>421.703576</v>
      </c>
      <c r="AI14692" s="89">
        <v>483.74227000000002</v>
      </c>
    </row>
    <row r="14693" spans="1:35" s="89" customFormat="1" x14ac:dyDescent="0.45">
      <c r="A14693" s="89" t="s">
        <v>96</v>
      </c>
      <c r="B14693" s="89" t="s">
        <v>179</v>
      </c>
      <c r="C14693" s="89" t="s">
        <v>48</v>
      </c>
      <c r="D14693" s="90">
        <v>44644</v>
      </c>
      <c r="AC14693" s="89">
        <v>421.703576</v>
      </c>
      <c r="AI14693" s="89">
        <v>483.74227000000002</v>
      </c>
    </row>
    <row r="14694" spans="1:35" s="89" customFormat="1" x14ac:dyDescent="0.45">
      <c r="A14694" s="89" t="s">
        <v>96</v>
      </c>
      <c r="B14694" s="89" t="s">
        <v>179</v>
      </c>
      <c r="C14694" s="89" t="s">
        <v>48</v>
      </c>
      <c r="D14694" s="90">
        <v>44645</v>
      </c>
      <c r="AC14694" s="89">
        <v>421.703576</v>
      </c>
      <c r="AI14694" s="89">
        <v>483.74227000000002</v>
      </c>
    </row>
    <row r="14695" spans="1:35" s="89" customFormat="1" x14ac:dyDescent="0.45">
      <c r="A14695" s="89" t="s">
        <v>96</v>
      </c>
      <c r="B14695" s="89" t="s">
        <v>179</v>
      </c>
      <c r="C14695" s="89" t="s">
        <v>48</v>
      </c>
      <c r="D14695" s="90">
        <v>44646</v>
      </c>
      <c r="AC14695" s="89">
        <v>421.703576</v>
      </c>
      <c r="AI14695" s="89">
        <v>463.58634210000002</v>
      </c>
    </row>
    <row r="14696" spans="1:35" s="89" customFormat="1" x14ac:dyDescent="0.45">
      <c r="A14696" s="89" t="s">
        <v>96</v>
      </c>
      <c r="B14696" s="89" t="s">
        <v>179</v>
      </c>
      <c r="C14696" s="89" t="s">
        <v>48</v>
      </c>
      <c r="D14696" s="90">
        <v>44647</v>
      </c>
      <c r="AC14696" s="89">
        <v>421.703576</v>
      </c>
      <c r="AI14696" s="89">
        <v>483.74227000000002</v>
      </c>
    </row>
    <row r="14697" spans="1:35" s="89" customFormat="1" x14ac:dyDescent="0.45">
      <c r="A14697" s="89" t="s">
        <v>96</v>
      </c>
      <c r="B14697" s="89" t="s">
        <v>179</v>
      </c>
      <c r="C14697" s="89" t="s">
        <v>48</v>
      </c>
      <c r="D14697" s="90">
        <v>44648</v>
      </c>
      <c r="AC14697" s="89">
        <v>421.703576</v>
      </c>
      <c r="AI14697" s="89">
        <v>483.74227000000002</v>
      </c>
    </row>
    <row r="14698" spans="1:35" s="89" customFormat="1" x14ac:dyDescent="0.45">
      <c r="A14698" s="89" t="s">
        <v>96</v>
      </c>
      <c r="B14698" s="89" t="s">
        <v>179</v>
      </c>
      <c r="C14698" s="89" t="s">
        <v>48</v>
      </c>
      <c r="D14698" s="90">
        <v>44649</v>
      </c>
      <c r="AC14698" s="89">
        <v>421.703576</v>
      </c>
      <c r="AI14698" s="89">
        <v>483.74227000000002</v>
      </c>
    </row>
    <row r="14699" spans="1:35" s="89" customFormat="1" x14ac:dyDescent="0.45">
      <c r="A14699" s="89" t="s">
        <v>96</v>
      </c>
      <c r="B14699" s="89" t="s">
        <v>179</v>
      </c>
      <c r="C14699" s="89" t="s">
        <v>48</v>
      </c>
      <c r="D14699" s="90">
        <v>44650</v>
      </c>
      <c r="AC14699" s="89">
        <v>421.703576</v>
      </c>
      <c r="AI14699" s="89">
        <v>483.74227000000002</v>
      </c>
    </row>
    <row r="14700" spans="1:35" s="89" customFormat="1" x14ac:dyDescent="0.45">
      <c r="A14700" s="89" t="s">
        <v>96</v>
      </c>
      <c r="B14700" s="89" t="s">
        <v>179</v>
      </c>
      <c r="C14700" s="89" t="s">
        <v>48</v>
      </c>
      <c r="D14700" s="90">
        <v>44651</v>
      </c>
      <c r="AC14700" s="89">
        <v>421.703576</v>
      </c>
      <c r="AI14700" s="89">
        <v>483.74227000000002</v>
      </c>
    </row>
    <row r="14701" spans="1:35" s="89" customFormat="1" x14ac:dyDescent="0.45">
      <c r="A14701" s="89" t="s">
        <v>96</v>
      </c>
      <c r="B14701" s="89" t="s">
        <v>179</v>
      </c>
      <c r="C14701" s="89" t="s">
        <v>48</v>
      </c>
      <c r="D14701" s="90">
        <v>44652</v>
      </c>
      <c r="AC14701" s="89">
        <v>442</v>
      </c>
      <c r="AI14701" s="89">
        <v>495</v>
      </c>
    </row>
    <row r="14702" spans="1:35" s="89" customFormat="1" x14ac:dyDescent="0.45">
      <c r="A14702" s="89" t="s">
        <v>96</v>
      </c>
      <c r="B14702" s="89" t="s">
        <v>179</v>
      </c>
      <c r="C14702" s="89" t="s">
        <v>48</v>
      </c>
      <c r="D14702" s="90">
        <v>44653</v>
      </c>
      <c r="AC14702" s="89">
        <v>442</v>
      </c>
      <c r="AI14702" s="89">
        <v>495</v>
      </c>
    </row>
    <row r="14703" spans="1:35" s="89" customFormat="1" x14ac:dyDescent="0.45">
      <c r="A14703" s="89" t="s">
        <v>96</v>
      </c>
      <c r="B14703" s="89" t="s">
        <v>179</v>
      </c>
      <c r="C14703" s="89" t="s">
        <v>48</v>
      </c>
      <c r="D14703" s="90">
        <v>44654</v>
      </c>
      <c r="AC14703" s="89">
        <v>442</v>
      </c>
      <c r="AI14703" s="89">
        <v>495</v>
      </c>
    </row>
    <row r="14704" spans="1:35" s="89" customFormat="1" x14ac:dyDescent="0.45">
      <c r="A14704" s="89" t="s">
        <v>96</v>
      </c>
      <c r="B14704" s="89" t="s">
        <v>179</v>
      </c>
      <c r="C14704" s="89" t="s">
        <v>48</v>
      </c>
      <c r="D14704" s="90">
        <v>44655</v>
      </c>
      <c r="AC14704" s="89">
        <v>442</v>
      </c>
      <c r="AI14704" s="89">
        <v>495</v>
      </c>
    </row>
    <row r="14705" spans="1:35" s="89" customFormat="1" x14ac:dyDescent="0.45">
      <c r="A14705" s="89" t="s">
        <v>96</v>
      </c>
      <c r="B14705" s="89" t="s">
        <v>179</v>
      </c>
      <c r="C14705" s="89" t="s">
        <v>48</v>
      </c>
      <c r="D14705" s="90">
        <v>44656</v>
      </c>
      <c r="AC14705" s="89">
        <v>442</v>
      </c>
      <c r="AI14705" s="89">
        <v>495</v>
      </c>
    </row>
    <row r="14706" spans="1:35" s="89" customFormat="1" x14ac:dyDescent="0.45">
      <c r="A14706" s="89" t="s">
        <v>96</v>
      </c>
      <c r="B14706" s="89" t="s">
        <v>179</v>
      </c>
      <c r="C14706" s="89" t="s">
        <v>48</v>
      </c>
      <c r="D14706" s="90">
        <v>44657</v>
      </c>
      <c r="AC14706" s="89">
        <v>442</v>
      </c>
      <c r="AI14706" s="89">
        <v>495</v>
      </c>
    </row>
    <row r="14707" spans="1:35" s="89" customFormat="1" x14ac:dyDescent="0.45">
      <c r="A14707" s="89" t="s">
        <v>96</v>
      </c>
      <c r="B14707" s="89" t="s">
        <v>179</v>
      </c>
      <c r="C14707" s="89" t="s">
        <v>48</v>
      </c>
      <c r="D14707" s="90">
        <v>44658</v>
      </c>
      <c r="AC14707" s="89">
        <v>442</v>
      </c>
      <c r="AI14707" s="89">
        <v>495</v>
      </c>
    </row>
    <row r="14708" spans="1:35" s="89" customFormat="1" x14ac:dyDescent="0.45">
      <c r="A14708" s="89" t="s">
        <v>96</v>
      </c>
      <c r="B14708" s="89" t="s">
        <v>179</v>
      </c>
      <c r="C14708" s="89" t="s">
        <v>48</v>
      </c>
      <c r="D14708" s="90">
        <v>44659</v>
      </c>
      <c r="AC14708" s="89">
        <v>442</v>
      </c>
      <c r="AI14708" s="89">
        <v>495</v>
      </c>
    </row>
    <row r="14709" spans="1:35" s="89" customFormat="1" x14ac:dyDescent="0.45">
      <c r="A14709" s="89" t="s">
        <v>96</v>
      </c>
      <c r="B14709" s="89" t="s">
        <v>179</v>
      </c>
      <c r="C14709" s="89" t="s">
        <v>48</v>
      </c>
      <c r="D14709" s="90">
        <v>44660</v>
      </c>
      <c r="AC14709" s="89">
        <v>442</v>
      </c>
      <c r="AI14709" s="89">
        <v>495</v>
      </c>
    </row>
    <row r="14710" spans="1:35" s="89" customFormat="1" x14ac:dyDescent="0.45">
      <c r="A14710" s="89" t="s">
        <v>96</v>
      </c>
      <c r="B14710" s="89" t="s">
        <v>179</v>
      </c>
      <c r="C14710" s="89" t="s">
        <v>48</v>
      </c>
      <c r="D14710" s="90">
        <v>44661</v>
      </c>
      <c r="AC14710" s="89">
        <v>442</v>
      </c>
      <c r="AI14710" s="89">
        <v>495</v>
      </c>
    </row>
    <row r="14711" spans="1:35" s="89" customFormat="1" x14ac:dyDescent="0.45">
      <c r="A14711" s="89" t="s">
        <v>96</v>
      </c>
      <c r="B14711" s="89" t="s">
        <v>179</v>
      </c>
      <c r="C14711" s="89" t="s">
        <v>48</v>
      </c>
      <c r="D14711" s="90">
        <v>44662</v>
      </c>
      <c r="AC14711" s="89">
        <v>442</v>
      </c>
      <c r="AI14711" s="89">
        <v>495</v>
      </c>
    </row>
    <row r="14712" spans="1:35" s="89" customFormat="1" x14ac:dyDescent="0.45">
      <c r="A14712" s="89" t="s">
        <v>96</v>
      </c>
      <c r="B14712" s="89" t="s">
        <v>179</v>
      </c>
      <c r="C14712" s="89" t="s">
        <v>48</v>
      </c>
      <c r="D14712" s="90">
        <v>44663</v>
      </c>
      <c r="AC14712" s="89">
        <v>442</v>
      </c>
      <c r="AI14712" s="89">
        <v>495</v>
      </c>
    </row>
    <row r="14713" spans="1:35" s="89" customFormat="1" x14ac:dyDescent="0.45">
      <c r="A14713" s="89" t="s">
        <v>96</v>
      </c>
      <c r="B14713" s="89" t="s">
        <v>179</v>
      </c>
      <c r="C14713" s="89" t="s">
        <v>48</v>
      </c>
      <c r="D14713" s="90">
        <v>44664</v>
      </c>
      <c r="AC14713" s="89">
        <v>442</v>
      </c>
      <c r="AI14713" s="89">
        <v>495</v>
      </c>
    </row>
    <row r="14714" spans="1:35" s="89" customFormat="1" x14ac:dyDescent="0.45">
      <c r="A14714" s="89" t="s">
        <v>96</v>
      </c>
      <c r="B14714" s="89" t="s">
        <v>179</v>
      </c>
      <c r="C14714" s="89" t="s">
        <v>48</v>
      </c>
      <c r="D14714" s="90">
        <v>44665</v>
      </c>
      <c r="AC14714" s="89">
        <v>442</v>
      </c>
      <c r="AI14714" s="89">
        <v>495</v>
      </c>
    </row>
    <row r="14715" spans="1:35" s="89" customFormat="1" x14ac:dyDescent="0.45">
      <c r="A14715" s="89" t="s">
        <v>96</v>
      </c>
      <c r="B14715" s="89" t="s">
        <v>179</v>
      </c>
      <c r="C14715" s="89" t="s">
        <v>48</v>
      </c>
      <c r="D14715" s="90">
        <v>44666</v>
      </c>
      <c r="AC14715" s="89">
        <v>442</v>
      </c>
      <c r="AI14715" s="89">
        <v>495</v>
      </c>
    </row>
    <row r="14716" spans="1:35" s="89" customFormat="1" x14ac:dyDescent="0.45">
      <c r="A14716" s="89" t="s">
        <v>96</v>
      </c>
      <c r="B14716" s="89" t="s">
        <v>179</v>
      </c>
      <c r="C14716" s="89" t="s">
        <v>48</v>
      </c>
      <c r="D14716" s="90">
        <v>44667</v>
      </c>
      <c r="AC14716" s="89">
        <v>442</v>
      </c>
      <c r="AI14716" s="89">
        <v>495</v>
      </c>
    </row>
    <row r="14717" spans="1:35" s="89" customFormat="1" x14ac:dyDescent="0.45">
      <c r="A14717" s="89" t="s">
        <v>96</v>
      </c>
      <c r="B14717" s="89" t="s">
        <v>179</v>
      </c>
      <c r="C14717" s="89" t="s">
        <v>48</v>
      </c>
      <c r="D14717" s="90">
        <v>44668</v>
      </c>
      <c r="AC14717" s="89">
        <v>442</v>
      </c>
      <c r="AI14717" s="89">
        <v>495</v>
      </c>
    </row>
    <row r="14718" spans="1:35" s="89" customFormat="1" x14ac:dyDescent="0.45">
      <c r="A14718" s="89" t="s">
        <v>96</v>
      </c>
      <c r="B14718" s="89" t="s">
        <v>179</v>
      </c>
      <c r="C14718" s="89" t="s">
        <v>48</v>
      </c>
      <c r="D14718" s="90">
        <v>44669</v>
      </c>
      <c r="AC14718" s="89">
        <v>442</v>
      </c>
      <c r="AI14718" s="89">
        <v>495</v>
      </c>
    </row>
    <row r="14719" spans="1:35" s="89" customFormat="1" x14ac:dyDescent="0.45">
      <c r="A14719" s="89" t="s">
        <v>96</v>
      </c>
      <c r="B14719" s="89" t="s">
        <v>179</v>
      </c>
      <c r="C14719" s="89" t="s">
        <v>48</v>
      </c>
      <c r="D14719" s="90">
        <v>44670</v>
      </c>
      <c r="AC14719" s="89">
        <v>442</v>
      </c>
      <c r="AI14719" s="89">
        <v>495</v>
      </c>
    </row>
    <row r="14720" spans="1:35" s="89" customFormat="1" x14ac:dyDescent="0.45">
      <c r="A14720" s="89" t="s">
        <v>96</v>
      </c>
      <c r="B14720" s="89" t="s">
        <v>179</v>
      </c>
      <c r="C14720" s="89" t="s">
        <v>48</v>
      </c>
      <c r="D14720" s="90">
        <v>44671</v>
      </c>
      <c r="AC14720" s="89">
        <v>442</v>
      </c>
      <c r="AI14720" s="89">
        <v>495</v>
      </c>
    </row>
    <row r="14721" spans="1:35" s="89" customFormat="1" x14ac:dyDescent="0.45">
      <c r="A14721" s="89" t="s">
        <v>96</v>
      </c>
      <c r="B14721" s="89" t="s">
        <v>179</v>
      </c>
      <c r="C14721" s="89" t="s">
        <v>48</v>
      </c>
      <c r="D14721" s="90">
        <v>44672</v>
      </c>
      <c r="AC14721" s="89">
        <v>442</v>
      </c>
      <c r="AI14721" s="89">
        <v>495</v>
      </c>
    </row>
    <row r="14722" spans="1:35" s="89" customFormat="1" x14ac:dyDescent="0.45">
      <c r="A14722" s="89" t="s">
        <v>96</v>
      </c>
      <c r="B14722" s="89" t="s">
        <v>179</v>
      </c>
      <c r="C14722" s="89" t="s">
        <v>48</v>
      </c>
      <c r="D14722" s="90">
        <v>44673</v>
      </c>
      <c r="AC14722" s="89">
        <v>442</v>
      </c>
      <c r="AI14722" s="89">
        <v>495</v>
      </c>
    </row>
    <row r="14723" spans="1:35" s="89" customFormat="1" x14ac:dyDescent="0.45">
      <c r="A14723" s="89" t="s">
        <v>96</v>
      </c>
      <c r="B14723" s="89" t="s">
        <v>179</v>
      </c>
      <c r="C14723" s="89" t="s">
        <v>48</v>
      </c>
      <c r="D14723" s="90">
        <v>44674</v>
      </c>
      <c r="AC14723" s="89">
        <v>442</v>
      </c>
      <c r="AI14723" s="89">
        <v>495</v>
      </c>
    </row>
    <row r="14724" spans="1:35" s="89" customFormat="1" x14ac:dyDescent="0.45">
      <c r="A14724" s="89" t="s">
        <v>96</v>
      </c>
      <c r="B14724" s="89" t="s">
        <v>179</v>
      </c>
      <c r="C14724" s="89" t="s">
        <v>48</v>
      </c>
      <c r="D14724" s="90">
        <v>44675</v>
      </c>
      <c r="AC14724" s="89">
        <v>442</v>
      </c>
      <c r="AI14724" s="89">
        <v>495</v>
      </c>
    </row>
    <row r="14725" spans="1:35" s="89" customFormat="1" x14ac:dyDescent="0.45">
      <c r="A14725" s="89" t="s">
        <v>96</v>
      </c>
      <c r="B14725" s="89" t="s">
        <v>179</v>
      </c>
      <c r="C14725" s="89" t="s">
        <v>48</v>
      </c>
      <c r="D14725" s="90">
        <v>44676</v>
      </c>
      <c r="AC14725" s="89">
        <v>442</v>
      </c>
      <c r="AI14725" s="89">
        <v>495</v>
      </c>
    </row>
    <row r="14726" spans="1:35" s="89" customFormat="1" x14ac:dyDescent="0.45">
      <c r="A14726" s="89" t="s">
        <v>96</v>
      </c>
      <c r="B14726" s="89" t="s">
        <v>179</v>
      </c>
      <c r="C14726" s="89" t="s">
        <v>48</v>
      </c>
      <c r="D14726" s="90">
        <v>44677</v>
      </c>
      <c r="AC14726" s="89">
        <v>442</v>
      </c>
      <c r="AI14726" s="89">
        <v>495</v>
      </c>
    </row>
    <row r="14727" spans="1:35" s="89" customFormat="1" x14ac:dyDescent="0.45">
      <c r="A14727" s="89" t="s">
        <v>96</v>
      </c>
      <c r="B14727" s="89" t="s">
        <v>179</v>
      </c>
      <c r="C14727" s="89" t="s">
        <v>48</v>
      </c>
      <c r="D14727" s="90">
        <v>44678</v>
      </c>
      <c r="AC14727" s="89">
        <v>442</v>
      </c>
      <c r="AI14727" s="89">
        <v>495</v>
      </c>
    </row>
    <row r="14728" spans="1:35" s="89" customFormat="1" x14ac:dyDescent="0.45">
      <c r="A14728" s="89" t="s">
        <v>96</v>
      </c>
      <c r="B14728" s="89" t="s">
        <v>179</v>
      </c>
      <c r="C14728" s="89" t="s">
        <v>48</v>
      </c>
      <c r="D14728" s="90">
        <v>44679</v>
      </c>
      <c r="AC14728" s="89">
        <v>442</v>
      </c>
      <c r="AI14728" s="89">
        <v>495</v>
      </c>
    </row>
    <row r="14729" spans="1:35" s="89" customFormat="1" x14ac:dyDescent="0.45">
      <c r="A14729" s="89" t="s">
        <v>96</v>
      </c>
      <c r="B14729" s="89" t="s">
        <v>179</v>
      </c>
      <c r="C14729" s="89" t="s">
        <v>48</v>
      </c>
      <c r="D14729" s="90">
        <v>44680</v>
      </c>
      <c r="AC14729" s="89">
        <v>442</v>
      </c>
      <c r="AI14729" s="89">
        <v>495</v>
      </c>
    </row>
    <row r="14730" spans="1:35" s="89" customFormat="1" x14ac:dyDescent="0.45">
      <c r="A14730" s="89" t="s">
        <v>96</v>
      </c>
      <c r="B14730" s="89" t="s">
        <v>179</v>
      </c>
      <c r="C14730" s="89" t="s">
        <v>48</v>
      </c>
      <c r="D14730" s="90">
        <v>44681</v>
      </c>
      <c r="AC14730" s="89">
        <v>442</v>
      </c>
      <c r="AI14730" s="89">
        <v>495</v>
      </c>
    </row>
    <row r="14731" spans="1:35" s="89" customFormat="1" x14ac:dyDescent="0.45">
      <c r="A14731" s="89" t="s">
        <v>96</v>
      </c>
      <c r="B14731" s="89" t="s">
        <v>179</v>
      </c>
      <c r="C14731" s="89" t="s">
        <v>48</v>
      </c>
      <c r="D14731" s="90">
        <v>44682</v>
      </c>
      <c r="AC14731" s="89">
        <v>442</v>
      </c>
      <c r="AI14731" s="89">
        <v>495</v>
      </c>
    </row>
    <row r="14732" spans="1:35" s="89" customFormat="1" x14ac:dyDescent="0.45">
      <c r="A14732" s="89" t="s">
        <v>96</v>
      </c>
      <c r="B14732" s="89" t="s">
        <v>179</v>
      </c>
      <c r="C14732" s="89" t="s">
        <v>48</v>
      </c>
      <c r="D14732" s="90">
        <v>44683</v>
      </c>
      <c r="AC14732" s="89">
        <v>442</v>
      </c>
      <c r="AI14732" s="89">
        <v>495</v>
      </c>
    </row>
    <row r="14733" spans="1:35" s="89" customFormat="1" x14ac:dyDescent="0.45">
      <c r="A14733" s="89" t="s">
        <v>96</v>
      </c>
      <c r="B14733" s="89" t="s">
        <v>179</v>
      </c>
      <c r="C14733" s="89" t="s">
        <v>48</v>
      </c>
      <c r="D14733" s="90">
        <v>44684</v>
      </c>
      <c r="AC14733" s="89">
        <v>442</v>
      </c>
      <c r="AI14733" s="89">
        <v>495</v>
      </c>
    </row>
    <row r="14734" spans="1:35" s="89" customFormat="1" x14ac:dyDescent="0.45">
      <c r="A14734" s="89" t="s">
        <v>96</v>
      </c>
      <c r="B14734" s="89" t="s">
        <v>179</v>
      </c>
      <c r="C14734" s="89" t="s">
        <v>48</v>
      </c>
      <c r="D14734" s="90">
        <v>44685</v>
      </c>
      <c r="AC14734" s="89">
        <v>442</v>
      </c>
      <c r="AI14734" s="89">
        <v>495</v>
      </c>
    </row>
    <row r="14735" spans="1:35" s="89" customFormat="1" x14ac:dyDescent="0.45">
      <c r="A14735" s="89" t="s">
        <v>96</v>
      </c>
      <c r="B14735" s="89" t="s">
        <v>179</v>
      </c>
      <c r="C14735" s="89" t="s">
        <v>48</v>
      </c>
      <c r="D14735" s="90">
        <v>44686</v>
      </c>
      <c r="AC14735" s="89">
        <v>442</v>
      </c>
      <c r="AI14735" s="89">
        <v>495</v>
      </c>
    </row>
    <row r="14736" spans="1:35" s="89" customFormat="1" x14ac:dyDescent="0.45">
      <c r="A14736" s="89" t="s">
        <v>96</v>
      </c>
      <c r="B14736" s="89" t="s">
        <v>179</v>
      </c>
      <c r="C14736" s="89" t="s">
        <v>48</v>
      </c>
      <c r="D14736" s="90">
        <v>44687</v>
      </c>
      <c r="AC14736" s="89">
        <v>442</v>
      </c>
      <c r="AI14736" s="89">
        <v>495</v>
      </c>
    </row>
    <row r="14737" spans="1:35" s="89" customFormat="1" x14ac:dyDescent="0.45">
      <c r="A14737" s="89" t="s">
        <v>96</v>
      </c>
      <c r="B14737" s="89" t="s">
        <v>179</v>
      </c>
      <c r="C14737" s="89" t="s">
        <v>48</v>
      </c>
      <c r="D14737" s="90">
        <v>44688</v>
      </c>
      <c r="AC14737" s="89">
        <v>442</v>
      </c>
      <c r="AI14737" s="89">
        <v>495</v>
      </c>
    </row>
    <row r="14738" spans="1:35" s="89" customFormat="1" x14ac:dyDescent="0.45">
      <c r="A14738" s="89" t="s">
        <v>96</v>
      </c>
      <c r="B14738" s="89" t="s">
        <v>179</v>
      </c>
      <c r="C14738" s="89" t="s">
        <v>48</v>
      </c>
      <c r="D14738" s="90">
        <v>44689</v>
      </c>
      <c r="AC14738" s="89">
        <v>442</v>
      </c>
      <c r="AI14738" s="89">
        <v>495</v>
      </c>
    </row>
    <row r="14739" spans="1:35" s="89" customFormat="1" x14ac:dyDescent="0.45">
      <c r="A14739" s="89" t="s">
        <v>96</v>
      </c>
      <c r="B14739" s="89" t="s">
        <v>179</v>
      </c>
      <c r="C14739" s="89" t="s">
        <v>48</v>
      </c>
      <c r="D14739" s="90">
        <v>44690</v>
      </c>
      <c r="AC14739" s="89">
        <v>442</v>
      </c>
      <c r="AI14739" s="89">
        <v>495</v>
      </c>
    </row>
    <row r="14740" spans="1:35" s="89" customFormat="1" x14ac:dyDescent="0.45">
      <c r="A14740" s="89" t="s">
        <v>96</v>
      </c>
      <c r="B14740" s="89" t="s">
        <v>179</v>
      </c>
      <c r="C14740" s="89" t="s">
        <v>48</v>
      </c>
      <c r="D14740" s="90">
        <v>44691</v>
      </c>
      <c r="AC14740" s="89">
        <v>442</v>
      </c>
      <c r="AI14740" s="89">
        <v>495</v>
      </c>
    </row>
    <row r="14741" spans="1:35" s="89" customFormat="1" x14ac:dyDescent="0.45">
      <c r="A14741" s="89" t="s">
        <v>96</v>
      </c>
      <c r="B14741" s="89" t="s">
        <v>179</v>
      </c>
      <c r="C14741" s="89" t="s">
        <v>48</v>
      </c>
      <c r="D14741" s="90">
        <v>44692</v>
      </c>
      <c r="AC14741" s="89">
        <v>442</v>
      </c>
      <c r="AI14741" s="89">
        <v>495</v>
      </c>
    </row>
    <row r="14742" spans="1:35" s="89" customFormat="1" x14ac:dyDescent="0.45">
      <c r="A14742" s="89" t="s">
        <v>96</v>
      </c>
      <c r="B14742" s="89" t="s">
        <v>179</v>
      </c>
      <c r="C14742" s="89" t="s">
        <v>48</v>
      </c>
      <c r="D14742" s="90">
        <v>44693</v>
      </c>
      <c r="AC14742" s="89">
        <v>442</v>
      </c>
      <c r="AI14742" s="89">
        <v>495</v>
      </c>
    </row>
    <row r="14743" spans="1:35" s="89" customFormat="1" x14ac:dyDescent="0.45">
      <c r="A14743" s="89" t="s">
        <v>96</v>
      </c>
      <c r="B14743" s="89" t="s">
        <v>179</v>
      </c>
      <c r="C14743" s="89" t="s">
        <v>48</v>
      </c>
      <c r="D14743" s="90">
        <v>44694</v>
      </c>
      <c r="AC14743" s="89">
        <v>442</v>
      </c>
      <c r="AI14743" s="89">
        <v>495</v>
      </c>
    </row>
    <row r="14744" spans="1:35" s="89" customFormat="1" x14ac:dyDescent="0.45">
      <c r="A14744" s="89" t="s">
        <v>96</v>
      </c>
      <c r="B14744" s="89" t="s">
        <v>179</v>
      </c>
      <c r="C14744" s="89" t="s">
        <v>48</v>
      </c>
      <c r="D14744" s="90">
        <v>44695</v>
      </c>
      <c r="AC14744" s="89">
        <v>442</v>
      </c>
      <c r="AI14744" s="89">
        <v>495</v>
      </c>
    </row>
    <row r="14745" spans="1:35" s="89" customFormat="1" x14ac:dyDescent="0.45">
      <c r="A14745" s="89" t="s">
        <v>96</v>
      </c>
      <c r="B14745" s="89" t="s">
        <v>179</v>
      </c>
      <c r="C14745" s="89" t="s">
        <v>48</v>
      </c>
      <c r="D14745" s="90">
        <v>44696</v>
      </c>
      <c r="AC14745" s="89">
        <v>442</v>
      </c>
      <c r="AI14745" s="89">
        <v>495</v>
      </c>
    </row>
    <row r="14746" spans="1:35" s="89" customFormat="1" x14ac:dyDescent="0.45">
      <c r="A14746" s="89" t="s">
        <v>96</v>
      </c>
      <c r="B14746" s="89" t="s">
        <v>179</v>
      </c>
      <c r="C14746" s="89" t="s">
        <v>48</v>
      </c>
      <c r="D14746" s="90">
        <v>44697</v>
      </c>
      <c r="AC14746" s="89">
        <v>442</v>
      </c>
      <c r="AI14746" s="89">
        <v>495</v>
      </c>
    </row>
    <row r="14747" spans="1:35" s="89" customFormat="1" x14ac:dyDescent="0.45">
      <c r="A14747" s="89" t="s">
        <v>96</v>
      </c>
      <c r="B14747" s="89" t="s">
        <v>179</v>
      </c>
      <c r="C14747" s="89" t="s">
        <v>48</v>
      </c>
      <c r="D14747" s="90">
        <v>44698</v>
      </c>
      <c r="AC14747" s="89">
        <v>442</v>
      </c>
      <c r="AI14747" s="89">
        <v>495</v>
      </c>
    </row>
    <row r="14748" spans="1:35" s="89" customFormat="1" x14ac:dyDescent="0.45">
      <c r="A14748" s="89" t="s">
        <v>96</v>
      </c>
      <c r="B14748" s="89" t="s">
        <v>179</v>
      </c>
      <c r="C14748" s="89" t="s">
        <v>48</v>
      </c>
      <c r="D14748" s="90">
        <v>44699</v>
      </c>
      <c r="AC14748" s="89">
        <v>442</v>
      </c>
      <c r="AI14748" s="89">
        <v>495</v>
      </c>
    </row>
    <row r="14749" spans="1:35" s="89" customFormat="1" x14ac:dyDescent="0.45">
      <c r="A14749" s="89" t="s">
        <v>96</v>
      </c>
      <c r="B14749" s="89" t="s">
        <v>179</v>
      </c>
      <c r="C14749" s="89" t="s">
        <v>48</v>
      </c>
      <c r="D14749" s="90">
        <v>44700</v>
      </c>
      <c r="AC14749" s="89">
        <v>442</v>
      </c>
      <c r="AI14749" s="89">
        <v>495</v>
      </c>
    </row>
    <row r="14750" spans="1:35" s="89" customFormat="1" x14ac:dyDescent="0.45">
      <c r="A14750" s="89" t="s">
        <v>96</v>
      </c>
      <c r="B14750" s="89" t="s">
        <v>179</v>
      </c>
      <c r="C14750" s="89" t="s">
        <v>48</v>
      </c>
      <c r="D14750" s="90">
        <v>44701</v>
      </c>
      <c r="AC14750" s="89">
        <v>442</v>
      </c>
      <c r="AI14750" s="89">
        <v>495</v>
      </c>
    </row>
    <row r="14751" spans="1:35" s="89" customFormat="1" x14ac:dyDescent="0.45">
      <c r="A14751" s="89" t="s">
        <v>96</v>
      </c>
      <c r="B14751" s="89" t="s">
        <v>179</v>
      </c>
      <c r="C14751" s="89" t="s">
        <v>48</v>
      </c>
      <c r="D14751" s="90">
        <v>44702</v>
      </c>
      <c r="AC14751" s="89">
        <v>442</v>
      </c>
      <c r="AI14751" s="89">
        <v>495</v>
      </c>
    </row>
    <row r="14752" spans="1:35" s="89" customFormat="1" x14ac:dyDescent="0.45">
      <c r="A14752" s="89" t="s">
        <v>96</v>
      </c>
      <c r="B14752" s="89" t="s">
        <v>179</v>
      </c>
      <c r="C14752" s="89" t="s">
        <v>48</v>
      </c>
      <c r="D14752" s="90">
        <v>44703</v>
      </c>
      <c r="AC14752" s="89">
        <v>442</v>
      </c>
      <c r="AI14752" s="89">
        <v>495</v>
      </c>
    </row>
    <row r="14753" spans="1:35" s="89" customFormat="1" x14ac:dyDescent="0.45">
      <c r="A14753" s="89" t="s">
        <v>96</v>
      </c>
      <c r="B14753" s="89" t="s">
        <v>179</v>
      </c>
      <c r="C14753" s="89" t="s">
        <v>48</v>
      </c>
      <c r="D14753" s="90">
        <v>44704</v>
      </c>
      <c r="AC14753" s="89">
        <v>442</v>
      </c>
      <c r="AI14753" s="89">
        <v>495</v>
      </c>
    </row>
    <row r="14754" spans="1:35" s="89" customFormat="1" x14ac:dyDescent="0.45">
      <c r="A14754" s="89" t="s">
        <v>96</v>
      </c>
      <c r="B14754" s="89" t="s">
        <v>179</v>
      </c>
      <c r="C14754" s="89" t="s">
        <v>48</v>
      </c>
      <c r="D14754" s="90">
        <v>44705</v>
      </c>
      <c r="AC14754" s="89">
        <v>442</v>
      </c>
      <c r="AI14754" s="89">
        <v>495</v>
      </c>
    </row>
    <row r="14755" spans="1:35" s="89" customFormat="1" x14ac:dyDescent="0.45">
      <c r="A14755" s="89" t="s">
        <v>96</v>
      </c>
      <c r="B14755" s="89" t="s">
        <v>179</v>
      </c>
      <c r="C14755" s="89" t="s">
        <v>48</v>
      </c>
      <c r="D14755" s="90">
        <v>44706</v>
      </c>
      <c r="AC14755" s="89">
        <v>442</v>
      </c>
      <c r="AI14755" s="89">
        <v>495</v>
      </c>
    </row>
    <row r="14756" spans="1:35" s="89" customFormat="1" x14ac:dyDescent="0.45">
      <c r="A14756" s="89" t="s">
        <v>96</v>
      </c>
      <c r="B14756" s="89" t="s">
        <v>179</v>
      </c>
      <c r="C14756" s="89" t="s">
        <v>48</v>
      </c>
      <c r="D14756" s="90">
        <v>44707</v>
      </c>
      <c r="AC14756" s="89">
        <v>442</v>
      </c>
      <c r="AI14756" s="89">
        <v>495</v>
      </c>
    </row>
    <row r="14757" spans="1:35" s="89" customFormat="1" x14ac:dyDescent="0.45">
      <c r="A14757" s="89" t="s">
        <v>96</v>
      </c>
      <c r="B14757" s="89" t="s">
        <v>179</v>
      </c>
      <c r="C14757" s="89" t="s">
        <v>48</v>
      </c>
      <c r="D14757" s="90">
        <v>44708</v>
      </c>
      <c r="AC14757" s="89">
        <v>442</v>
      </c>
      <c r="AI14757" s="89">
        <v>495</v>
      </c>
    </row>
    <row r="14758" spans="1:35" s="89" customFormat="1" x14ac:dyDescent="0.45">
      <c r="A14758" s="89" t="s">
        <v>96</v>
      </c>
      <c r="B14758" s="89" t="s">
        <v>179</v>
      </c>
      <c r="C14758" s="89" t="s">
        <v>48</v>
      </c>
      <c r="D14758" s="90">
        <v>44709</v>
      </c>
      <c r="AC14758" s="89">
        <v>442</v>
      </c>
      <c r="AI14758" s="89">
        <v>495</v>
      </c>
    </row>
    <row r="14759" spans="1:35" s="89" customFormat="1" x14ac:dyDescent="0.45">
      <c r="A14759" s="89" t="s">
        <v>96</v>
      </c>
      <c r="B14759" s="89" t="s">
        <v>179</v>
      </c>
      <c r="C14759" s="89" t="s">
        <v>48</v>
      </c>
      <c r="D14759" s="90">
        <v>44710</v>
      </c>
      <c r="AC14759" s="89">
        <v>442</v>
      </c>
      <c r="AI14759" s="89">
        <v>495</v>
      </c>
    </row>
    <row r="14760" spans="1:35" s="89" customFormat="1" x14ac:dyDescent="0.45">
      <c r="A14760" s="89" t="s">
        <v>96</v>
      </c>
      <c r="B14760" s="89" t="s">
        <v>179</v>
      </c>
      <c r="C14760" s="89" t="s">
        <v>48</v>
      </c>
      <c r="D14760" s="90">
        <v>44711</v>
      </c>
      <c r="AC14760" s="89">
        <v>442</v>
      </c>
      <c r="AI14760" s="89">
        <v>495</v>
      </c>
    </row>
    <row r="14761" spans="1:35" s="89" customFormat="1" x14ac:dyDescent="0.45">
      <c r="A14761" s="89" t="s">
        <v>96</v>
      </c>
      <c r="B14761" s="89" t="s">
        <v>179</v>
      </c>
      <c r="C14761" s="89" t="s">
        <v>48</v>
      </c>
      <c r="D14761" s="90">
        <v>44712</v>
      </c>
      <c r="AC14761" s="89">
        <v>442</v>
      </c>
      <c r="AI14761" s="89">
        <v>495</v>
      </c>
    </row>
    <row r="14762" spans="1:35" s="89" customFormat="1" x14ac:dyDescent="0.45">
      <c r="A14762" s="89" t="s">
        <v>96</v>
      </c>
      <c r="B14762" s="89" t="s">
        <v>179</v>
      </c>
      <c r="C14762" s="89" t="s">
        <v>48</v>
      </c>
      <c r="D14762" s="90">
        <v>44713</v>
      </c>
      <c r="AC14762" s="89">
        <v>442</v>
      </c>
      <c r="AI14762" s="89">
        <v>495</v>
      </c>
    </row>
    <row r="14763" spans="1:35" s="89" customFormat="1" x14ac:dyDescent="0.45">
      <c r="A14763" s="89" t="s">
        <v>96</v>
      </c>
      <c r="B14763" s="89" t="s">
        <v>179</v>
      </c>
      <c r="C14763" s="89" t="s">
        <v>48</v>
      </c>
      <c r="D14763" s="90">
        <v>44714</v>
      </c>
      <c r="AC14763" s="89">
        <v>442</v>
      </c>
      <c r="AI14763" s="89">
        <v>495</v>
      </c>
    </row>
    <row r="14764" spans="1:35" s="89" customFormat="1" x14ac:dyDescent="0.45">
      <c r="A14764" s="89" t="s">
        <v>96</v>
      </c>
      <c r="B14764" s="89" t="s">
        <v>179</v>
      </c>
      <c r="C14764" s="89" t="s">
        <v>48</v>
      </c>
      <c r="D14764" s="90">
        <v>44715</v>
      </c>
      <c r="AC14764" s="89">
        <v>442</v>
      </c>
      <c r="AI14764" s="89">
        <v>495</v>
      </c>
    </row>
    <row r="14765" spans="1:35" s="89" customFormat="1" x14ac:dyDescent="0.45">
      <c r="A14765" s="89" t="s">
        <v>96</v>
      </c>
      <c r="B14765" s="89" t="s">
        <v>179</v>
      </c>
      <c r="C14765" s="89" t="s">
        <v>48</v>
      </c>
      <c r="D14765" s="90">
        <v>44716</v>
      </c>
      <c r="AC14765" s="89">
        <v>442</v>
      </c>
      <c r="AI14765" s="89">
        <v>495</v>
      </c>
    </row>
    <row r="14766" spans="1:35" s="89" customFormat="1" x14ac:dyDescent="0.45">
      <c r="A14766" s="89" t="s">
        <v>96</v>
      </c>
      <c r="B14766" s="89" t="s">
        <v>179</v>
      </c>
      <c r="C14766" s="89" t="s">
        <v>48</v>
      </c>
      <c r="D14766" s="90">
        <v>44717</v>
      </c>
      <c r="AC14766" s="89">
        <v>442</v>
      </c>
      <c r="AI14766" s="89">
        <v>495</v>
      </c>
    </row>
    <row r="14767" spans="1:35" s="89" customFormat="1" x14ac:dyDescent="0.45">
      <c r="A14767" s="89" t="s">
        <v>96</v>
      </c>
      <c r="B14767" s="89" t="s">
        <v>179</v>
      </c>
      <c r="C14767" s="89" t="s">
        <v>48</v>
      </c>
      <c r="D14767" s="90">
        <v>44718</v>
      </c>
      <c r="AC14767" s="89">
        <v>442</v>
      </c>
      <c r="AI14767" s="89">
        <v>495</v>
      </c>
    </row>
    <row r="14768" spans="1:35" s="89" customFormat="1" x14ac:dyDescent="0.45">
      <c r="A14768" s="89" t="s">
        <v>96</v>
      </c>
      <c r="B14768" s="89" t="s">
        <v>179</v>
      </c>
      <c r="C14768" s="89" t="s">
        <v>48</v>
      </c>
      <c r="D14768" s="90">
        <v>44719</v>
      </c>
      <c r="AC14768" s="89">
        <v>442</v>
      </c>
      <c r="AI14768" s="89">
        <v>495</v>
      </c>
    </row>
    <row r="14769" spans="1:35" s="89" customFormat="1" x14ac:dyDescent="0.45">
      <c r="A14769" s="89" t="s">
        <v>96</v>
      </c>
      <c r="B14769" s="89" t="s">
        <v>179</v>
      </c>
      <c r="C14769" s="89" t="s">
        <v>48</v>
      </c>
      <c r="D14769" s="90">
        <v>44720</v>
      </c>
      <c r="AC14769" s="89">
        <v>442</v>
      </c>
      <c r="AI14769" s="89">
        <v>495</v>
      </c>
    </row>
    <row r="14770" spans="1:35" s="89" customFormat="1" x14ac:dyDescent="0.45">
      <c r="A14770" s="89" t="s">
        <v>96</v>
      </c>
      <c r="B14770" s="89" t="s">
        <v>179</v>
      </c>
      <c r="C14770" s="89" t="s">
        <v>48</v>
      </c>
      <c r="D14770" s="90">
        <v>44721</v>
      </c>
      <c r="AC14770" s="89">
        <v>442</v>
      </c>
      <c r="AI14770" s="89">
        <v>495</v>
      </c>
    </row>
    <row r="14771" spans="1:35" s="89" customFormat="1" x14ac:dyDescent="0.45">
      <c r="A14771" s="89" t="s">
        <v>96</v>
      </c>
      <c r="B14771" s="89" t="s">
        <v>179</v>
      </c>
      <c r="C14771" s="89" t="s">
        <v>48</v>
      </c>
      <c r="D14771" s="90">
        <v>44722</v>
      </c>
      <c r="AC14771" s="89">
        <v>442</v>
      </c>
      <c r="AI14771" s="89">
        <v>495</v>
      </c>
    </row>
    <row r="14772" spans="1:35" s="89" customFormat="1" x14ac:dyDescent="0.45">
      <c r="A14772" s="89" t="s">
        <v>96</v>
      </c>
      <c r="B14772" s="89" t="s">
        <v>179</v>
      </c>
      <c r="C14772" s="89" t="s">
        <v>48</v>
      </c>
      <c r="D14772" s="90">
        <v>44723</v>
      </c>
      <c r="AC14772" s="89">
        <v>442</v>
      </c>
      <c r="AI14772" s="89">
        <v>495</v>
      </c>
    </row>
    <row r="14773" spans="1:35" s="89" customFormat="1" x14ac:dyDescent="0.45">
      <c r="A14773" s="89" t="s">
        <v>96</v>
      </c>
      <c r="B14773" s="89" t="s">
        <v>179</v>
      </c>
      <c r="C14773" s="89" t="s">
        <v>48</v>
      </c>
      <c r="D14773" s="90">
        <v>44724</v>
      </c>
      <c r="AC14773" s="89">
        <v>442</v>
      </c>
      <c r="AI14773" s="89">
        <v>495</v>
      </c>
    </row>
    <row r="14774" spans="1:35" s="89" customFormat="1" x14ac:dyDescent="0.45">
      <c r="A14774" s="89" t="s">
        <v>96</v>
      </c>
      <c r="B14774" s="89" t="s">
        <v>179</v>
      </c>
      <c r="C14774" s="89" t="s">
        <v>48</v>
      </c>
      <c r="D14774" s="90">
        <v>44725</v>
      </c>
      <c r="AC14774" s="89">
        <v>442</v>
      </c>
      <c r="AI14774" s="89">
        <v>495</v>
      </c>
    </row>
    <row r="14775" spans="1:35" s="89" customFormat="1" x14ac:dyDescent="0.45">
      <c r="A14775" s="89" t="s">
        <v>96</v>
      </c>
      <c r="B14775" s="89" t="s">
        <v>179</v>
      </c>
      <c r="C14775" s="89" t="s">
        <v>48</v>
      </c>
      <c r="D14775" s="90">
        <v>44726</v>
      </c>
      <c r="AC14775" s="89">
        <v>442</v>
      </c>
      <c r="AI14775" s="89">
        <v>495</v>
      </c>
    </row>
    <row r="14776" spans="1:35" s="89" customFormat="1" x14ac:dyDescent="0.45">
      <c r="A14776" s="89" t="s">
        <v>96</v>
      </c>
      <c r="B14776" s="89" t="s">
        <v>179</v>
      </c>
      <c r="C14776" s="89" t="s">
        <v>48</v>
      </c>
      <c r="D14776" s="90">
        <v>44727</v>
      </c>
      <c r="AC14776" s="89">
        <v>442</v>
      </c>
      <c r="AI14776" s="89">
        <v>495</v>
      </c>
    </row>
    <row r="14777" spans="1:35" s="89" customFormat="1" x14ac:dyDescent="0.45">
      <c r="A14777" s="89" t="s">
        <v>96</v>
      </c>
      <c r="B14777" s="89" t="s">
        <v>179</v>
      </c>
      <c r="C14777" s="89" t="s">
        <v>48</v>
      </c>
      <c r="D14777" s="90">
        <v>44728</v>
      </c>
      <c r="AC14777" s="89">
        <v>442</v>
      </c>
      <c r="AI14777" s="89">
        <v>495</v>
      </c>
    </row>
    <row r="14778" spans="1:35" s="89" customFormat="1" x14ac:dyDescent="0.45">
      <c r="A14778" s="89" t="s">
        <v>96</v>
      </c>
      <c r="B14778" s="89" t="s">
        <v>179</v>
      </c>
      <c r="C14778" s="89" t="s">
        <v>48</v>
      </c>
      <c r="D14778" s="90">
        <v>44729</v>
      </c>
      <c r="AC14778" s="89">
        <v>442</v>
      </c>
      <c r="AI14778" s="89">
        <v>495</v>
      </c>
    </row>
    <row r="14779" spans="1:35" s="89" customFormat="1" x14ac:dyDescent="0.45">
      <c r="A14779" s="89" t="s">
        <v>96</v>
      </c>
      <c r="B14779" s="89" t="s">
        <v>179</v>
      </c>
      <c r="C14779" s="89" t="s">
        <v>48</v>
      </c>
      <c r="D14779" s="90">
        <v>44730</v>
      </c>
      <c r="AC14779" s="89">
        <v>442</v>
      </c>
      <c r="AI14779" s="89">
        <v>495</v>
      </c>
    </row>
    <row r="14780" spans="1:35" s="89" customFormat="1" x14ac:dyDescent="0.45">
      <c r="A14780" s="89" t="s">
        <v>96</v>
      </c>
      <c r="B14780" s="89" t="s">
        <v>179</v>
      </c>
      <c r="C14780" s="89" t="s">
        <v>48</v>
      </c>
      <c r="D14780" s="90">
        <v>44731</v>
      </c>
      <c r="AC14780" s="89">
        <v>442</v>
      </c>
      <c r="AI14780" s="89">
        <v>495</v>
      </c>
    </row>
    <row r="14781" spans="1:35" s="89" customFormat="1" x14ac:dyDescent="0.45">
      <c r="A14781" s="89" t="s">
        <v>96</v>
      </c>
      <c r="B14781" s="89" t="s">
        <v>179</v>
      </c>
      <c r="C14781" s="89" t="s">
        <v>48</v>
      </c>
      <c r="D14781" s="90">
        <v>44732</v>
      </c>
      <c r="AC14781" s="89">
        <v>442</v>
      </c>
      <c r="AI14781" s="89">
        <v>495</v>
      </c>
    </row>
    <row r="14782" spans="1:35" s="89" customFormat="1" x14ac:dyDescent="0.45">
      <c r="A14782" s="89" t="s">
        <v>96</v>
      </c>
      <c r="B14782" s="89" t="s">
        <v>179</v>
      </c>
      <c r="C14782" s="89" t="s">
        <v>48</v>
      </c>
      <c r="D14782" s="90">
        <v>44733</v>
      </c>
      <c r="AC14782" s="89">
        <v>442</v>
      </c>
      <c r="AI14782" s="89">
        <v>495</v>
      </c>
    </row>
    <row r="14783" spans="1:35" s="89" customFormat="1" x14ac:dyDescent="0.45">
      <c r="A14783" s="89" t="s">
        <v>96</v>
      </c>
      <c r="B14783" s="89" t="s">
        <v>179</v>
      </c>
      <c r="C14783" s="89" t="s">
        <v>48</v>
      </c>
      <c r="D14783" s="90">
        <v>44734</v>
      </c>
      <c r="AC14783" s="89">
        <v>442</v>
      </c>
      <c r="AI14783" s="89">
        <v>495</v>
      </c>
    </row>
    <row r="14784" spans="1:35" s="89" customFormat="1" x14ac:dyDescent="0.45">
      <c r="A14784" s="89" t="s">
        <v>96</v>
      </c>
      <c r="B14784" s="89" t="s">
        <v>179</v>
      </c>
      <c r="C14784" s="89" t="s">
        <v>48</v>
      </c>
      <c r="D14784" s="90">
        <v>44735</v>
      </c>
      <c r="AC14784" s="89">
        <v>442</v>
      </c>
      <c r="AI14784" s="89">
        <v>495</v>
      </c>
    </row>
    <row r="14785" spans="1:35" s="89" customFormat="1" x14ac:dyDescent="0.45">
      <c r="A14785" s="89" t="s">
        <v>96</v>
      </c>
      <c r="B14785" s="89" t="s">
        <v>179</v>
      </c>
      <c r="C14785" s="89" t="s">
        <v>48</v>
      </c>
      <c r="D14785" s="90">
        <v>44736</v>
      </c>
      <c r="AC14785" s="89">
        <v>442</v>
      </c>
      <c r="AI14785" s="89">
        <v>495</v>
      </c>
    </row>
    <row r="14786" spans="1:35" s="89" customFormat="1" x14ac:dyDescent="0.45">
      <c r="A14786" s="89" t="s">
        <v>96</v>
      </c>
      <c r="B14786" s="89" t="s">
        <v>179</v>
      </c>
      <c r="C14786" s="89" t="s">
        <v>48</v>
      </c>
      <c r="D14786" s="90">
        <v>44737</v>
      </c>
      <c r="AC14786" s="89">
        <v>442</v>
      </c>
      <c r="AI14786" s="89">
        <v>495</v>
      </c>
    </row>
    <row r="14787" spans="1:35" s="89" customFormat="1" x14ac:dyDescent="0.45">
      <c r="A14787" s="89" t="s">
        <v>96</v>
      </c>
      <c r="B14787" s="89" t="s">
        <v>179</v>
      </c>
      <c r="C14787" s="89" t="s">
        <v>48</v>
      </c>
      <c r="D14787" s="90">
        <v>44738</v>
      </c>
      <c r="AC14787" s="89">
        <v>442</v>
      </c>
      <c r="AI14787" s="89">
        <v>495</v>
      </c>
    </row>
    <row r="14788" spans="1:35" s="89" customFormat="1" x14ac:dyDescent="0.45">
      <c r="A14788" s="89" t="s">
        <v>96</v>
      </c>
      <c r="B14788" s="89" t="s">
        <v>179</v>
      </c>
      <c r="C14788" s="89" t="s">
        <v>48</v>
      </c>
      <c r="D14788" s="90">
        <v>44739</v>
      </c>
      <c r="AC14788" s="89">
        <v>442</v>
      </c>
      <c r="AI14788" s="89">
        <v>495</v>
      </c>
    </row>
    <row r="14789" spans="1:35" s="89" customFormat="1" x14ac:dyDescent="0.45">
      <c r="A14789" s="89" t="s">
        <v>96</v>
      </c>
      <c r="B14789" s="89" t="s">
        <v>179</v>
      </c>
      <c r="C14789" s="89" t="s">
        <v>48</v>
      </c>
      <c r="D14789" s="90">
        <v>44740</v>
      </c>
      <c r="AC14789" s="89">
        <v>442</v>
      </c>
      <c r="AI14789" s="89">
        <v>495</v>
      </c>
    </row>
    <row r="14790" spans="1:35" s="89" customFormat="1" x14ac:dyDescent="0.45">
      <c r="A14790" s="89" t="s">
        <v>96</v>
      </c>
      <c r="B14790" s="89" t="s">
        <v>179</v>
      </c>
      <c r="C14790" s="89" t="s">
        <v>48</v>
      </c>
      <c r="D14790" s="90">
        <v>44741</v>
      </c>
      <c r="AC14790" s="89">
        <v>442</v>
      </c>
      <c r="AI14790" s="89">
        <v>495</v>
      </c>
    </row>
    <row r="14791" spans="1:35" s="89" customFormat="1" x14ac:dyDescent="0.45">
      <c r="A14791" s="89" t="s">
        <v>96</v>
      </c>
      <c r="B14791" s="89" t="s">
        <v>179</v>
      </c>
      <c r="C14791" s="89" t="s">
        <v>48</v>
      </c>
      <c r="D14791" s="90">
        <v>44742</v>
      </c>
      <c r="AC14791" s="89">
        <v>442</v>
      </c>
      <c r="AI14791" s="89">
        <v>495</v>
      </c>
    </row>
    <row r="14792" spans="1:35" s="89" customFormat="1" x14ac:dyDescent="0.45">
      <c r="A14792" s="89" t="s">
        <v>96</v>
      </c>
      <c r="B14792" s="89" t="s">
        <v>179</v>
      </c>
      <c r="C14792" s="89" t="s">
        <v>48</v>
      </c>
      <c r="D14792" s="90">
        <v>44743</v>
      </c>
      <c r="AC14792" s="89">
        <v>442</v>
      </c>
      <c r="AI14792" s="89">
        <v>495</v>
      </c>
    </row>
    <row r="14793" spans="1:35" s="89" customFormat="1" x14ac:dyDescent="0.45">
      <c r="A14793" s="89" t="s">
        <v>96</v>
      </c>
      <c r="B14793" s="89" t="s">
        <v>179</v>
      </c>
      <c r="C14793" s="89" t="s">
        <v>48</v>
      </c>
      <c r="D14793" s="90">
        <v>44744</v>
      </c>
      <c r="AC14793" s="89">
        <v>442</v>
      </c>
      <c r="AI14793" s="89">
        <v>495</v>
      </c>
    </row>
    <row r="14794" spans="1:35" s="89" customFormat="1" x14ac:dyDescent="0.45">
      <c r="A14794" s="89" t="s">
        <v>96</v>
      </c>
      <c r="B14794" s="89" t="s">
        <v>179</v>
      </c>
      <c r="C14794" s="89" t="s">
        <v>48</v>
      </c>
      <c r="D14794" s="90">
        <v>44745</v>
      </c>
      <c r="AC14794" s="89">
        <v>442</v>
      </c>
      <c r="AI14794" s="89">
        <v>495</v>
      </c>
    </row>
    <row r="14795" spans="1:35" s="89" customFormat="1" x14ac:dyDescent="0.45">
      <c r="A14795" s="89" t="s">
        <v>96</v>
      </c>
      <c r="B14795" s="89" t="s">
        <v>179</v>
      </c>
      <c r="C14795" s="89" t="s">
        <v>48</v>
      </c>
      <c r="D14795" s="90">
        <v>44746</v>
      </c>
      <c r="AC14795" s="89">
        <v>442</v>
      </c>
      <c r="AI14795" s="89">
        <v>495</v>
      </c>
    </row>
    <row r="14796" spans="1:35" s="89" customFormat="1" x14ac:dyDescent="0.45">
      <c r="A14796" s="89" t="s">
        <v>96</v>
      </c>
      <c r="B14796" s="89" t="s">
        <v>179</v>
      </c>
      <c r="C14796" s="89" t="s">
        <v>48</v>
      </c>
      <c r="D14796" s="90">
        <v>44747</v>
      </c>
      <c r="AC14796" s="89">
        <v>442</v>
      </c>
      <c r="AI14796" s="89">
        <v>495</v>
      </c>
    </row>
    <row r="14797" spans="1:35" s="89" customFormat="1" x14ac:dyDescent="0.45">
      <c r="A14797" s="89" t="s">
        <v>96</v>
      </c>
      <c r="B14797" s="89" t="s">
        <v>179</v>
      </c>
      <c r="C14797" s="89" t="s">
        <v>48</v>
      </c>
      <c r="D14797" s="90">
        <v>44748</v>
      </c>
      <c r="AC14797" s="89">
        <v>442</v>
      </c>
      <c r="AI14797" s="89">
        <v>495</v>
      </c>
    </row>
    <row r="14798" spans="1:35" s="89" customFormat="1" x14ac:dyDescent="0.45">
      <c r="A14798" s="89" t="s">
        <v>96</v>
      </c>
      <c r="B14798" s="89" t="s">
        <v>179</v>
      </c>
      <c r="C14798" s="89" t="s">
        <v>48</v>
      </c>
      <c r="D14798" s="90">
        <v>44749</v>
      </c>
      <c r="AC14798" s="89">
        <v>442</v>
      </c>
      <c r="AI14798" s="89">
        <v>495</v>
      </c>
    </row>
    <row r="14799" spans="1:35" s="89" customFormat="1" x14ac:dyDescent="0.45">
      <c r="A14799" s="89" t="s">
        <v>96</v>
      </c>
      <c r="B14799" s="89" t="s">
        <v>179</v>
      </c>
      <c r="C14799" s="89" t="s">
        <v>48</v>
      </c>
      <c r="D14799" s="90">
        <v>44750</v>
      </c>
      <c r="AC14799" s="89">
        <v>442</v>
      </c>
      <c r="AI14799" s="89">
        <v>495</v>
      </c>
    </row>
    <row r="14800" spans="1:35" s="89" customFormat="1" x14ac:dyDescent="0.45">
      <c r="A14800" s="89" t="s">
        <v>96</v>
      </c>
      <c r="B14800" s="89" t="s">
        <v>179</v>
      </c>
      <c r="C14800" s="89" t="s">
        <v>48</v>
      </c>
      <c r="D14800" s="90">
        <v>44751</v>
      </c>
      <c r="AC14800" s="89">
        <v>442</v>
      </c>
      <c r="AI14800" s="89">
        <v>495</v>
      </c>
    </row>
    <row r="14801" spans="1:35" s="89" customFormat="1" x14ac:dyDescent="0.45">
      <c r="A14801" s="89" t="s">
        <v>96</v>
      </c>
      <c r="B14801" s="89" t="s">
        <v>179</v>
      </c>
      <c r="C14801" s="89" t="s">
        <v>48</v>
      </c>
      <c r="D14801" s="90">
        <v>44752</v>
      </c>
      <c r="AC14801" s="89">
        <v>442</v>
      </c>
      <c r="AI14801" s="89">
        <v>495</v>
      </c>
    </row>
    <row r="14802" spans="1:35" s="89" customFormat="1" x14ac:dyDescent="0.45">
      <c r="A14802" s="89" t="s">
        <v>96</v>
      </c>
      <c r="B14802" s="89" t="s">
        <v>179</v>
      </c>
      <c r="C14802" s="89" t="s">
        <v>48</v>
      </c>
      <c r="D14802" s="90">
        <v>44753</v>
      </c>
      <c r="AC14802" s="89">
        <v>442</v>
      </c>
      <c r="AI14802" s="89">
        <v>495</v>
      </c>
    </row>
    <row r="14803" spans="1:35" s="89" customFormat="1" x14ac:dyDescent="0.45">
      <c r="A14803" s="89" t="s">
        <v>96</v>
      </c>
      <c r="B14803" s="89" t="s">
        <v>179</v>
      </c>
      <c r="C14803" s="89" t="s">
        <v>48</v>
      </c>
      <c r="D14803" s="90">
        <v>44754</v>
      </c>
      <c r="AC14803" s="89">
        <v>442</v>
      </c>
      <c r="AI14803" s="89">
        <v>495</v>
      </c>
    </row>
    <row r="14804" spans="1:35" s="89" customFormat="1" x14ac:dyDescent="0.45">
      <c r="A14804" s="89" t="s">
        <v>96</v>
      </c>
      <c r="B14804" s="89" t="s">
        <v>179</v>
      </c>
      <c r="C14804" s="89" t="s">
        <v>48</v>
      </c>
      <c r="D14804" s="90">
        <v>44755</v>
      </c>
      <c r="AC14804" s="89">
        <v>442</v>
      </c>
      <c r="AI14804" s="89">
        <v>495</v>
      </c>
    </row>
    <row r="14805" spans="1:35" s="89" customFormat="1" x14ac:dyDescent="0.45">
      <c r="A14805" s="89" t="s">
        <v>96</v>
      </c>
      <c r="B14805" s="89" t="s">
        <v>179</v>
      </c>
      <c r="C14805" s="89" t="s">
        <v>48</v>
      </c>
      <c r="D14805" s="90">
        <v>44756</v>
      </c>
      <c r="AC14805" s="89">
        <v>442</v>
      </c>
      <c r="AI14805" s="89">
        <v>495</v>
      </c>
    </row>
    <row r="14806" spans="1:35" s="89" customFormat="1" x14ac:dyDescent="0.45">
      <c r="A14806" s="89" t="s">
        <v>96</v>
      </c>
      <c r="B14806" s="89" t="s">
        <v>179</v>
      </c>
      <c r="C14806" s="89" t="s">
        <v>48</v>
      </c>
      <c r="D14806" s="90">
        <v>44757</v>
      </c>
      <c r="AC14806" s="89">
        <v>442</v>
      </c>
      <c r="AI14806" s="89">
        <v>495</v>
      </c>
    </row>
    <row r="14807" spans="1:35" s="89" customFormat="1" x14ac:dyDescent="0.45">
      <c r="A14807" s="89" t="s">
        <v>96</v>
      </c>
      <c r="B14807" s="89" t="s">
        <v>179</v>
      </c>
      <c r="C14807" s="89" t="s">
        <v>48</v>
      </c>
      <c r="D14807" s="90">
        <v>44758</v>
      </c>
      <c r="AC14807" s="89">
        <v>442</v>
      </c>
      <c r="AI14807" s="89">
        <v>495</v>
      </c>
    </row>
    <row r="14808" spans="1:35" s="89" customFormat="1" x14ac:dyDescent="0.45">
      <c r="A14808" s="89" t="s">
        <v>96</v>
      </c>
      <c r="B14808" s="89" t="s">
        <v>179</v>
      </c>
      <c r="C14808" s="89" t="s">
        <v>48</v>
      </c>
      <c r="D14808" s="90">
        <v>44759</v>
      </c>
      <c r="AC14808" s="89">
        <v>442</v>
      </c>
      <c r="AI14808" s="89">
        <v>495</v>
      </c>
    </row>
    <row r="14809" spans="1:35" s="89" customFormat="1" x14ac:dyDescent="0.45">
      <c r="A14809" s="89" t="s">
        <v>96</v>
      </c>
      <c r="B14809" s="89" t="s">
        <v>179</v>
      </c>
      <c r="C14809" s="89" t="s">
        <v>48</v>
      </c>
      <c r="D14809" s="90">
        <v>44760</v>
      </c>
      <c r="AC14809" s="89">
        <v>442</v>
      </c>
      <c r="AI14809" s="89">
        <v>495</v>
      </c>
    </row>
    <row r="14810" spans="1:35" s="89" customFormat="1" x14ac:dyDescent="0.45">
      <c r="A14810" s="89" t="s">
        <v>96</v>
      </c>
      <c r="B14810" s="89" t="s">
        <v>179</v>
      </c>
      <c r="C14810" s="89" t="s">
        <v>48</v>
      </c>
      <c r="D14810" s="90">
        <v>44761</v>
      </c>
      <c r="AC14810" s="89">
        <v>442</v>
      </c>
      <c r="AI14810" s="89">
        <v>495</v>
      </c>
    </row>
    <row r="14811" spans="1:35" s="89" customFormat="1" x14ac:dyDescent="0.45">
      <c r="A14811" s="89" t="s">
        <v>96</v>
      </c>
      <c r="B14811" s="89" t="s">
        <v>179</v>
      </c>
      <c r="C14811" s="89" t="s">
        <v>48</v>
      </c>
      <c r="D14811" s="90">
        <v>44762</v>
      </c>
      <c r="AC14811" s="89">
        <v>442</v>
      </c>
      <c r="AI14811" s="89">
        <v>495</v>
      </c>
    </row>
    <row r="14812" spans="1:35" s="89" customFormat="1" x14ac:dyDescent="0.45">
      <c r="A14812" s="89" t="s">
        <v>96</v>
      </c>
      <c r="B14812" s="89" t="s">
        <v>179</v>
      </c>
      <c r="C14812" s="89" t="s">
        <v>48</v>
      </c>
      <c r="D14812" s="90">
        <v>44763</v>
      </c>
      <c r="AC14812" s="89">
        <v>442</v>
      </c>
      <c r="AI14812" s="89">
        <v>495</v>
      </c>
    </row>
    <row r="14813" spans="1:35" s="89" customFormat="1" x14ac:dyDescent="0.45">
      <c r="A14813" s="89" t="s">
        <v>96</v>
      </c>
      <c r="B14813" s="89" t="s">
        <v>179</v>
      </c>
      <c r="C14813" s="89" t="s">
        <v>48</v>
      </c>
      <c r="D14813" s="90">
        <v>44764</v>
      </c>
      <c r="AC14813" s="89">
        <v>442</v>
      </c>
      <c r="AI14813" s="89">
        <v>495</v>
      </c>
    </row>
    <row r="14814" spans="1:35" s="89" customFormat="1" x14ac:dyDescent="0.45">
      <c r="A14814" s="89" t="s">
        <v>96</v>
      </c>
      <c r="B14814" s="89" t="s">
        <v>179</v>
      </c>
      <c r="C14814" s="89" t="s">
        <v>48</v>
      </c>
      <c r="D14814" s="90">
        <v>44765</v>
      </c>
      <c r="AC14814" s="89">
        <v>442</v>
      </c>
      <c r="AI14814" s="89">
        <v>495</v>
      </c>
    </row>
    <row r="14815" spans="1:35" s="89" customFormat="1" x14ac:dyDescent="0.45">
      <c r="A14815" s="89" t="s">
        <v>96</v>
      </c>
      <c r="B14815" s="89" t="s">
        <v>179</v>
      </c>
      <c r="C14815" s="89" t="s">
        <v>48</v>
      </c>
      <c r="D14815" s="90">
        <v>44766</v>
      </c>
      <c r="AC14815" s="89">
        <v>442</v>
      </c>
      <c r="AI14815" s="89">
        <v>495</v>
      </c>
    </row>
    <row r="14816" spans="1:35" s="89" customFormat="1" x14ac:dyDescent="0.45">
      <c r="A14816" s="89" t="s">
        <v>96</v>
      </c>
      <c r="B14816" s="89" t="s">
        <v>179</v>
      </c>
      <c r="C14816" s="89" t="s">
        <v>48</v>
      </c>
      <c r="D14816" s="90">
        <v>44767</v>
      </c>
      <c r="AC14816" s="89">
        <v>442</v>
      </c>
      <c r="AI14816" s="89">
        <v>495</v>
      </c>
    </row>
    <row r="14817" spans="1:35" s="89" customFormat="1" x14ac:dyDescent="0.45">
      <c r="A14817" s="89" t="s">
        <v>96</v>
      </c>
      <c r="B14817" s="89" t="s">
        <v>179</v>
      </c>
      <c r="C14817" s="89" t="s">
        <v>48</v>
      </c>
      <c r="D14817" s="90">
        <v>44768</v>
      </c>
      <c r="AC14817" s="89">
        <v>442</v>
      </c>
      <c r="AI14817" s="89">
        <v>495</v>
      </c>
    </row>
    <row r="14818" spans="1:35" s="89" customFormat="1" x14ac:dyDescent="0.45">
      <c r="A14818" s="89" t="s">
        <v>96</v>
      </c>
      <c r="B14818" s="89" t="s">
        <v>179</v>
      </c>
      <c r="C14818" s="89" t="s">
        <v>48</v>
      </c>
      <c r="D14818" s="90">
        <v>44769</v>
      </c>
      <c r="AC14818" s="89">
        <v>442</v>
      </c>
      <c r="AI14818" s="89">
        <v>495</v>
      </c>
    </row>
    <row r="14819" spans="1:35" s="89" customFormat="1" x14ac:dyDescent="0.45">
      <c r="A14819" s="89" t="s">
        <v>96</v>
      </c>
      <c r="B14819" s="89" t="s">
        <v>179</v>
      </c>
      <c r="C14819" s="89" t="s">
        <v>48</v>
      </c>
      <c r="D14819" s="90">
        <v>44770</v>
      </c>
      <c r="AC14819" s="89">
        <v>442</v>
      </c>
      <c r="AI14819" s="89">
        <v>495</v>
      </c>
    </row>
    <row r="14820" spans="1:35" s="89" customFormat="1" x14ac:dyDescent="0.45">
      <c r="A14820" s="89" t="s">
        <v>96</v>
      </c>
      <c r="B14820" s="89" t="s">
        <v>179</v>
      </c>
      <c r="C14820" s="89" t="s">
        <v>48</v>
      </c>
      <c r="D14820" s="90">
        <v>44771</v>
      </c>
      <c r="AC14820" s="89">
        <v>442</v>
      </c>
      <c r="AI14820" s="89">
        <v>495</v>
      </c>
    </row>
    <row r="14821" spans="1:35" s="89" customFormat="1" x14ac:dyDescent="0.45">
      <c r="A14821" s="89" t="s">
        <v>96</v>
      </c>
      <c r="B14821" s="89" t="s">
        <v>179</v>
      </c>
      <c r="C14821" s="89" t="s">
        <v>48</v>
      </c>
      <c r="D14821" s="90">
        <v>44772</v>
      </c>
      <c r="AC14821" s="89">
        <v>442</v>
      </c>
      <c r="AI14821" s="89">
        <v>495</v>
      </c>
    </row>
    <row r="14822" spans="1:35" s="89" customFormat="1" x14ac:dyDescent="0.45">
      <c r="A14822" s="89" t="s">
        <v>96</v>
      </c>
      <c r="B14822" s="89" t="s">
        <v>179</v>
      </c>
      <c r="C14822" s="89" t="s">
        <v>48</v>
      </c>
      <c r="D14822" s="90">
        <v>44773</v>
      </c>
      <c r="AC14822" s="89">
        <v>442</v>
      </c>
      <c r="AI14822" s="89">
        <v>495</v>
      </c>
    </row>
    <row r="14823" spans="1:35" s="89" customFormat="1" x14ac:dyDescent="0.45">
      <c r="A14823" s="89" t="s">
        <v>96</v>
      </c>
      <c r="B14823" s="89" t="s">
        <v>179</v>
      </c>
      <c r="C14823" s="89" t="s">
        <v>48</v>
      </c>
      <c r="D14823" s="90">
        <v>44774</v>
      </c>
      <c r="AC14823" s="89">
        <v>442</v>
      </c>
      <c r="AI14823" s="89">
        <v>495</v>
      </c>
    </row>
    <row r="14824" spans="1:35" s="89" customFormat="1" x14ac:dyDescent="0.45">
      <c r="A14824" s="89" t="s">
        <v>96</v>
      </c>
      <c r="B14824" s="89" t="s">
        <v>179</v>
      </c>
      <c r="C14824" s="89" t="s">
        <v>48</v>
      </c>
      <c r="D14824" s="90">
        <v>44775</v>
      </c>
      <c r="AC14824" s="89">
        <v>442</v>
      </c>
      <c r="AI14824" s="89">
        <v>495</v>
      </c>
    </row>
    <row r="14825" spans="1:35" s="89" customFormat="1" x14ac:dyDescent="0.45">
      <c r="A14825" s="89" t="s">
        <v>96</v>
      </c>
      <c r="B14825" s="89" t="s">
        <v>179</v>
      </c>
      <c r="C14825" s="89" t="s">
        <v>48</v>
      </c>
      <c r="D14825" s="90">
        <v>44776</v>
      </c>
      <c r="AC14825" s="89">
        <v>442</v>
      </c>
      <c r="AI14825" s="89">
        <v>495</v>
      </c>
    </row>
    <row r="14826" spans="1:35" s="89" customFormat="1" x14ac:dyDescent="0.45">
      <c r="A14826" s="89" t="s">
        <v>96</v>
      </c>
      <c r="B14826" s="89" t="s">
        <v>179</v>
      </c>
      <c r="C14826" s="89" t="s">
        <v>48</v>
      </c>
      <c r="D14826" s="90">
        <v>44777</v>
      </c>
      <c r="AC14826" s="89">
        <v>442</v>
      </c>
      <c r="AI14826" s="89">
        <v>495</v>
      </c>
    </row>
    <row r="14827" spans="1:35" s="89" customFormat="1" x14ac:dyDescent="0.45">
      <c r="A14827" s="89" t="s">
        <v>96</v>
      </c>
      <c r="B14827" s="89" t="s">
        <v>179</v>
      </c>
      <c r="C14827" s="89" t="s">
        <v>48</v>
      </c>
      <c r="D14827" s="90">
        <v>44778</v>
      </c>
      <c r="AC14827" s="89">
        <v>442</v>
      </c>
      <c r="AI14827" s="89">
        <v>495</v>
      </c>
    </row>
    <row r="14828" spans="1:35" s="89" customFormat="1" x14ac:dyDescent="0.45">
      <c r="A14828" s="89" t="s">
        <v>96</v>
      </c>
      <c r="B14828" s="89" t="s">
        <v>179</v>
      </c>
      <c r="C14828" s="89" t="s">
        <v>48</v>
      </c>
      <c r="D14828" s="90">
        <v>44779</v>
      </c>
      <c r="AC14828" s="89">
        <v>442</v>
      </c>
      <c r="AI14828" s="89">
        <v>495</v>
      </c>
    </row>
    <row r="14829" spans="1:35" s="89" customFormat="1" x14ac:dyDescent="0.45">
      <c r="A14829" s="89" t="s">
        <v>96</v>
      </c>
      <c r="B14829" s="89" t="s">
        <v>179</v>
      </c>
      <c r="C14829" s="89" t="s">
        <v>48</v>
      </c>
      <c r="D14829" s="90">
        <v>44780</v>
      </c>
      <c r="AC14829" s="89">
        <v>442</v>
      </c>
      <c r="AI14829" s="89">
        <v>495</v>
      </c>
    </row>
    <row r="14830" spans="1:35" s="89" customFormat="1" x14ac:dyDescent="0.45">
      <c r="A14830" s="89" t="s">
        <v>96</v>
      </c>
      <c r="B14830" s="89" t="s">
        <v>179</v>
      </c>
      <c r="C14830" s="89" t="s">
        <v>48</v>
      </c>
      <c r="D14830" s="90">
        <v>44781</v>
      </c>
      <c r="AC14830" s="89">
        <v>442</v>
      </c>
      <c r="AI14830" s="89">
        <v>495</v>
      </c>
    </row>
    <row r="14831" spans="1:35" s="89" customFormat="1" x14ac:dyDescent="0.45">
      <c r="A14831" s="89" t="s">
        <v>96</v>
      </c>
      <c r="B14831" s="89" t="s">
        <v>179</v>
      </c>
      <c r="C14831" s="89" t="s">
        <v>48</v>
      </c>
      <c r="D14831" s="90">
        <v>44782</v>
      </c>
      <c r="AC14831" s="89">
        <v>442</v>
      </c>
      <c r="AI14831" s="89">
        <v>495</v>
      </c>
    </row>
    <row r="14832" spans="1:35" s="89" customFormat="1" x14ac:dyDescent="0.45">
      <c r="A14832" s="89" t="s">
        <v>96</v>
      </c>
      <c r="B14832" s="89" t="s">
        <v>179</v>
      </c>
      <c r="C14832" s="89" t="s">
        <v>48</v>
      </c>
      <c r="D14832" s="90">
        <v>44783</v>
      </c>
      <c r="AC14832" s="89">
        <v>442</v>
      </c>
      <c r="AI14832" s="89">
        <v>495</v>
      </c>
    </row>
    <row r="14833" spans="1:35" s="89" customFormat="1" x14ac:dyDescent="0.45">
      <c r="A14833" s="89" t="s">
        <v>96</v>
      </c>
      <c r="B14833" s="89" t="s">
        <v>179</v>
      </c>
      <c r="C14833" s="89" t="s">
        <v>48</v>
      </c>
      <c r="D14833" s="90">
        <v>44784</v>
      </c>
      <c r="AC14833" s="89">
        <v>442</v>
      </c>
      <c r="AI14833" s="89">
        <v>495</v>
      </c>
    </row>
    <row r="14834" spans="1:35" s="89" customFormat="1" x14ac:dyDescent="0.45">
      <c r="A14834" s="89" t="s">
        <v>96</v>
      </c>
      <c r="B14834" s="89" t="s">
        <v>179</v>
      </c>
      <c r="C14834" s="89" t="s">
        <v>48</v>
      </c>
      <c r="D14834" s="90">
        <v>44785</v>
      </c>
      <c r="AC14834" s="89">
        <v>442</v>
      </c>
      <c r="AI14834" s="89">
        <v>495</v>
      </c>
    </row>
    <row r="14835" spans="1:35" s="89" customFormat="1" x14ac:dyDescent="0.45">
      <c r="A14835" s="89" t="s">
        <v>96</v>
      </c>
      <c r="B14835" s="89" t="s">
        <v>179</v>
      </c>
      <c r="C14835" s="89" t="s">
        <v>48</v>
      </c>
      <c r="D14835" s="90">
        <v>44786</v>
      </c>
      <c r="AC14835" s="89">
        <v>442</v>
      </c>
      <c r="AI14835" s="89">
        <v>495</v>
      </c>
    </row>
    <row r="14836" spans="1:35" s="89" customFormat="1" x14ac:dyDescent="0.45">
      <c r="A14836" s="89" t="s">
        <v>96</v>
      </c>
      <c r="B14836" s="89" t="s">
        <v>179</v>
      </c>
      <c r="C14836" s="89" t="s">
        <v>48</v>
      </c>
      <c r="D14836" s="90">
        <v>44787</v>
      </c>
      <c r="AC14836" s="89">
        <v>442</v>
      </c>
      <c r="AI14836" s="89">
        <v>495</v>
      </c>
    </row>
    <row r="14837" spans="1:35" s="89" customFormat="1" x14ac:dyDescent="0.45">
      <c r="A14837" s="89" t="s">
        <v>96</v>
      </c>
      <c r="B14837" s="89" t="s">
        <v>179</v>
      </c>
      <c r="C14837" s="89" t="s">
        <v>48</v>
      </c>
      <c r="D14837" s="90">
        <v>44788</v>
      </c>
      <c r="AC14837" s="89">
        <v>442</v>
      </c>
      <c r="AI14837" s="89">
        <v>495</v>
      </c>
    </row>
    <row r="14838" spans="1:35" s="89" customFormat="1" x14ac:dyDescent="0.45">
      <c r="A14838" s="89" t="s">
        <v>96</v>
      </c>
      <c r="B14838" s="89" t="s">
        <v>179</v>
      </c>
      <c r="C14838" s="89" t="s">
        <v>48</v>
      </c>
      <c r="D14838" s="90">
        <v>44789</v>
      </c>
      <c r="AC14838" s="89">
        <v>442</v>
      </c>
      <c r="AI14838" s="89">
        <v>495</v>
      </c>
    </row>
    <row r="14839" spans="1:35" s="89" customFormat="1" x14ac:dyDescent="0.45">
      <c r="A14839" s="89" t="s">
        <v>96</v>
      </c>
      <c r="B14839" s="89" t="s">
        <v>179</v>
      </c>
      <c r="C14839" s="89" t="s">
        <v>48</v>
      </c>
      <c r="D14839" s="90">
        <v>44790</v>
      </c>
      <c r="AC14839" s="89">
        <v>442</v>
      </c>
      <c r="AI14839" s="89">
        <v>495</v>
      </c>
    </row>
    <row r="14840" spans="1:35" s="89" customFormat="1" x14ac:dyDescent="0.45">
      <c r="A14840" s="89" t="s">
        <v>96</v>
      </c>
      <c r="B14840" s="89" t="s">
        <v>179</v>
      </c>
      <c r="C14840" s="89" t="s">
        <v>48</v>
      </c>
      <c r="D14840" s="90">
        <v>44791</v>
      </c>
      <c r="AC14840" s="89">
        <v>442</v>
      </c>
      <c r="AI14840" s="89">
        <v>495</v>
      </c>
    </row>
    <row r="14841" spans="1:35" s="89" customFormat="1" x14ac:dyDescent="0.45">
      <c r="A14841" s="89" t="s">
        <v>96</v>
      </c>
      <c r="B14841" s="89" t="s">
        <v>179</v>
      </c>
      <c r="C14841" s="89" t="s">
        <v>48</v>
      </c>
      <c r="D14841" s="90">
        <v>44792</v>
      </c>
      <c r="AC14841" s="89">
        <v>442</v>
      </c>
      <c r="AI14841" s="89">
        <v>495</v>
      </c>
    </row>
    <row r="14842" spans="1:35" s="89" customFormat="1" x14ac:dyDescent="0.45">
      <c r="A14842" s="89" t="s">
        <v>96</v>
      </c>
      <c r="B14842" s="89" t="s">
        <v>179</v>
      </c>
      <c r="C14842" s="89" t="s">
        <v>48</v>
      </c>
      <c r="D14842" s="90">
        <v>44793</v>
      </c>
      <c r="AC14842" s="89">
        <v>442</v>
      </c>
      <c r="AI14842" s="89">
        <v>495</v>
      </c>
    </row>
    <row r="14843" spans="1:35" s="89" customFormat="1" x14ac:dyDescent="0.45">
      <c r="A14843" s="89" t="s">
        <v>96</v>
      </c>
      <c r="B14843" s="89" t="s">
        <v>179</v>
      </c>
      <c r="C14843" s="89" t="s">
        <v>48</v>
      </c>
      <c r="D14843" s="90">
        <v>44794</v>
      </c>
      <c r="AC14843" s="89">
        <v>442</v>
      </c>
      <c r="AI14843" s="89">
        <v>495</v>
      </c>
    </row>
    <row r="14844" spans="1:35" s="89" customFormat="1" x14ac:dyDescent="0.45">
      <c r="A14844" s="89" t="s">
        <v>96</v>
      </c>
      <c r="B14844" s="89" t="s">
        <v>179</v>
      </c>
      <c r="C14844" s="89" t="s">
        <v>48</v>
      </c>
      <c r="D14844" s="90">
        <v>44795</v>
      </c>
      <c r="AC14844" s="89">
        <v>442</v>
      </c>
      <c r="AI14844" s="89">
        <v>495</v>
      </c>
    </row>
    <row r="14845" spans="1:35" s="89" customFormat="1" x14ac:dyDescent="0.45">
      <c r="A14845" s="89" t="s">
        <v>96</v>
      </c>
      <c r="B14845" s="89" t="s">
        <v>179</v>
      </c>
      <c r="C14845" s="89" t="s">
        <v>48</v>
      </c>
      <c r="D14845" s="90">
        <v>44796</v>
      </c>
      <c r="AC14845" s="89">
        <v>442</v>
      </c>
      <c r="AI14845" s="89">
        <v>495</v>
      </c>
    </row>
    <row r="14846" spans="1:35" s="89" customFormat="1" x14ac:dyDescent="0.45">
      <c r="A14846" s="89" t="s">
        <v>96</v>
      </c>
      <c r="B14846" s="89" t="s">
        <v>179</v>
      </c>
      <c r="C14846" s="89" t="s">
        <v>48</v>
      </c>
      <c r="D14846" s="90">
        <v>44797</v>
      </c>
      <c r="AC14846" s="89">
        <v>442</v>
      </c>
      <c r="AI14846" s="89">
        <v>495</v>
      </c>
    </row>
    <row r="14847" spans="1:35" s="89" customFormat="1" x14ac:dyDescent="0.45">
      <c r="A14847" s="89" t="s">
        <v>96</v>
      </c>
      <c r="B14847" s="89" t="s">
        <v>179</v>
      </c>
      <c r="C14847" s="89" t="s">
        <v>48</v>
      </c>
      <c r="D14847" s="90">
        <v>44798</v>
      </c>
      <c r="AC14847" s="89">
        <v>442</v>
      </c>
      <c r="AI14847" s="89">
        <v>495</v>
      </c>
    </row>
    <row r="14848" spans="1:35" s="89" customFormat="1" x14ac:dyDescent="0.45">
      <c r="A14848" s="89" t="s">
        <v>96</v>
      </c>
      <c r="B14848" s="89" t="s">
        <v>179</v>
      </c>
      <c r="C14848" s="89" t="s">
        <v>48</v>
      </c>
      <c r="D14848" s="90">
        <v>44799</v>
      </c>
      <c r="AC14848" s="89">
        <v>442</v>
      </c>
      <c r="AI14848" s="89">
        <v>495</v>
      </c>
    </row>
    <row r="14849" spans="1:35" s="89" customFormat="1" x14ac:dyDescent="0.45">
      <c r="A14849" s="89" t="s">
        <v>96</v>
      </c>
      <c r="B14849" s="89" t="s">
        <v>179</v>
      </c>
      <c r="C14849" s="89" t="s">
        <v>48</v>
      </c>
      <c r="D14849" s="90">
        <v>44800</v>
      </c>
      <c r="AC14849" s="89">
        <v>442</v>
      </c>
      <c r="AI14849" s="89">
        <v>495</v>
      </c>
    </row>
    <row r="14850" spans="1:35" s="89" customFormat="1" x14ac:dyDescent="0.45">
      <c r="A14850" s="89" t="s">
        <v>96</v>
      </c>
      <c r="B14850" s="89" t="s">
        <v>179</v>
      </c>
      <c r="C14850" s="89" t="s">
        <v>48</v>
      </c>
      <c r="D14850" s="90">
        <v>44801</v>
      </c>
      <c r="AC14850" s="89">
        <v>442</v>
      </c>
      <c r="AI14850" s="89">
        <v>495</v>
      </c>
    </row>
    <row r="14851" spans="1:35" s="89" customFormat="1" x14ac:dyDescent="0.45">
      <c r="A14851" s="89" t="s">
        <v>96</v>
      </c>
      <c r="B14851" s="89" t="s">
        <v>179</v>
      </c>
      <c r="C14851" s="89" t="s">
        <v>48</v>
      </c>
      <c r="D14851" s="90">
        <v>44802</v>
      </c>
      <c r="AC14851" s="89">
        <v>442</v>
      </c>
      <c r="AI14851" s="89">
        <v>495</v>
      </c>
    </row>
    <row r="14852" spans="1:35" s="89" customFormat="1" x14ac:dyDescent="0.45">
      <c r="A14852" s="89" t="s">
        <v>96</v>
      </c>
      <c r="B14852" s="89" t="s">
        <v>179</v>
      </c>
      <c r="C14852" s="89" t="s">
        <v>48</v>
      </c>
      <c r="D14852" s="90">
        <v>44803</v>
      </c>
      <c r="AC14852" s="89">
        <v>442</v>
      </c>
      <c r="AI14852" s="89">
        <v>495</v>
      </c>
    </row>
    <row r="14853" spans="1:35" s="89" customFormat="1" x14ac:dyDescent="0.45">
      <c r="A14853" s="89" t="s">
        <v>96</v>
      </c>
      <c r="B14853" s="89" t="s">
        <v>179</v>
      </c>
      <c r="C14853" s="89" t="s">
        <v>48</v>
      </c>
      <c r="D14853" s="90">
        <v>44804</v>
      </c>
      <c r="AC14853" s="89">
        <v>442</v>
      </c>
      <c r="AI14853" s="89">
        <v>495</v>
      </c>
    </row>
    <row r="14854" spans="1:35" s="89" customFormat="1" x14ac:dyDescent="0.45">
      <c r="A14854" s="89" t="s">
        <v>96</v>
      </c>
      <c r="B14854" s="89" t="s">
        <v>179</v>
      </c>
      <c r="C14854" s="89" t="s">
        <v>48</v>
      </c>
      <c r="D14854" s="90">
        <v>44805</v>
      </c>
      <c r="AC14854" s="89">
        <v>442</v>
      </c>
      <c r="AI14854" s="89">
        <v>495</v>
      </c>
    </row>
    <row r="14855" spans="1:35" s="89" customFormat="1" x14ac:dyDescent="0.45">
      <c r="A14855" s="89" t="s">
        <v>96</v>
      </c>
      <c r="B14855" s="89" t="s">
        <v>179</v>
      </c>
      <c r="C14855" s="89" t="s">
        <v>48</v>
      </c>
      <c r="D14855" s="90">
        <v>44806</v>
      </c>
      <c r="AC14855" s="89">
        <v>442</v>
      </c>
      <c r="AI14855" s="89">
        <v>495</v>
      </c>
    </row>
    <row r="14856" spans="1:35" s="89" customFormat="1" x14ac:dyDescent="0.45">
      <c r="A14856" s="89" t="s">
        <v>96</v>
      </c>
      <c r="B14856" s="89" t="s">
        <v>179</v>
      </c>
      <c r="C14856" s="89" t="s">
        <v>48</v>
      </c>
      <c r="D14856" s="90">
        <v>44807</v>
      </c>
      <c r="AC14856" s="89">
        <v>442</v>
      </c>
      <c r="AI14856" s="89">
        <v>495</v>
      </c>
    </row>
    <row r="14857" spans="1:35" s="89" customFormat="1" x14ac:dyDescent="0.45">
      <c r="A14857" s="89" t="s">
        <v>96</v>
      </c>
      <c r="B14857" s="89" t="s">
        <v>179</v>
      </c>
      <c r="C14857" s="89" t="s">
        <v>48</v>
      </c>
      <c r="D14857" s="90">
        <v>44808</v>
      </c>
      <c r="AC14857" s="89">
        <v>442</v>
      </c>
      <c r="AI14857" s="89">
        <v>495</v>
      </c>
    </row>
    <row r="14858" spans="1:35" s="89" customFormat="1" x14ac:dyDescent="0.45">
      <c r="A14858" s="89" t="s">
        <v>96</v>
      </c>
      <c r="B14858" s="89" t="s">
        <v>179</v>
      </c>
      <c r="C14858" s="89" t="s">
        <v>48</v>
      </c>
      <c r="D14858" s="90">
        <v>44809</v>
      </c>
      <c r="AC14858" s="89">
        <v>442</v>
      </c>
      <c r="AI14858" s="89">
        <v>495</v>
      </c>
    </row>
    <row r="14859" spans="1:35" s="89" customFormat="1" x14ac:dyDescent="0.45">
      <c r="A14859" s="89" t="s">
        <v>96</v>
      </c>
      <c r="B14859" s="89" t="s">
        <v>179</v>
      </c>
      <c r="C14859" s="89" t="s">
        <v>48</v>
      </c>
      <c r="D14859" s="90">
        <v>44810</v>
      </c>
      <c r="AC14859" s="89">
        <v>442</v>
      </c>
      <c r="AI14859" s="89">
        <v>495</v>
      </c>
    </row>
    <row r="14860" spans="1:35" s="89" customFormat="1" x14ac:dyDescent="0.45">
      <c r="A14860" s="89" t="s">
        <v>96</v>
      </c>
      <c r="B14860" s="89" t="s">
        <v>179</v>
      </c>
      <c r="C14860" s="89" t="s">
        <v>48</v>
      </c>
      <c r="D14860" s="90">
        <v>44811</v>
      </c>
      <c r="AC14860" s="89">
        <v>442</v>
      </c>
      <c r="AI14860" s="89">
        <v>495</v>
      </c>
    </row>
    <row r="14861" spans="1:35" s="89" customFormat="1" x14ac:dyDescent="0.45">
      <c r="A14861" s="89" t="s">
        <v>96</v>
      </c>
      <c r="B14861" s="89" t="s">
        <v>179</v>
      </c>
      <c r="C14861" s="89" t="s">
        <v>48</v>
      </c>
      <c r="D14861" s="90">
        <v>44812</v>
      </c>
      <c r="AC14861" s="89">
        <v>442</v>
      </c>
      <c r="AI14861" s="89">
        <v>495</v>
      </c>
    </row>
    <row r="14862" spans="1:35" s="89" customFormat="1" x14ac:dyDescent="0.45">
      <c r="A14862" s="89" t="s">
        <v>96</v>
      </c>
      <c r="B14862" s="89" t="s">
        <v>179</v>
      </c>
      <c r="C14862" s="89" t="s">
        <v>48</v>
      </c>
      <c r="D14862" s="90">
        <v>44813</v>
      </c>
      <c r="AC14862" s="89">
        <v>442</v>
      </c>
      <c r="AI14862" s="89">
        <v>495</v>
      </c>
    </row>
    <row r="14863" spans="1:35" s="89" customFormat="1" x14ac:dyDescent="0.45">
      <c r="A14863" s="89" t="s">
        <v>96</v>
      </c>
      <c r="B14863" s="89" t="s">
        <v>179</v>
      </c>
      <c r="C14863" s="89" t="s">
        <v>48</v>
      </c>
      <c r="D14863" s="90">
        <v>44814</v>
      </c>
      <c r="AC14863" s="89">
        <v>442</v>
      </c>
      <c r="AI14863" s="89">
        <v>495</v>
      </c>
    </row>
    <row r="14864" spans="1:35" s="89" customFormat="1" x14ac:dyDescent="0.45">
      <c r="A14864" s="89" t="s">
        <v>96</v>
      </c>
      <c r="B14864" s="89" t="s">
        <v>179</v>
      </c>
      <c r="C14864" s="89" t="s">
        <v>48</v>
      </c>
      <c r="D14864" s="90">
        <v>44815</v>
      </c>
      <c r="AC14864" s="89">
        <v>442</v>
      </c>
      <c r="AI14864" s="89">
        <v>495</v>
      </c>
    </row>
    <row r="14865" spans="1:35" s="89" customFormat="1" x14ac:dyDescent="0.45">
      <c r="A14865" s="89" t="s">
        <v>96</v>
      </c>
      <c r="B14865" s="89" t="s">
        <v>179</v>
      </c>
      <c r="C14865" s="89" t="s">
        <v>48</v>
      </c>
      <c r="D14865" s="90">
        <v>44816</v>
      </c>
      <c r="AC14865" s="89">
        <v>442</v>
      </c>
      <c r="AI14865" s="89">
        <v>495</v>
      </c>
    </row>
    <row r="14866" spans="1:35" s="89" customFormat="1" x14ac:dyDescent="0.45">
      <c r="A14866" s="89" t="s">
        <v>96</v>
      </c>
      <c r="B14866" s="89" t="s">
        <v>179</v>
      </c>
      <c r="C14866" s="89" t="s">
        <v>48</v>
      </c>
      <c r="D14866" s="90">
        <v>44817</v>
      </c>
      <c r="AC14866" s="89">
        <v>442</v>
      </c>
      <c r="AI14866" s="89">
        <v>495</v>
      </c>
    </row>
    <row r="14867" spans="1:35" s="89" customFormat="1" x14ac:dyDescent="0.45">
      <c r="A14867" s="89" t="s">
        <v>96</v>
      </c>
      <c r="B14867" s="89" t="s">
        <v>179</v>
      </c>
      <c r="C14867" s="89" t="s">
        <v>48</v>
      </c>
      <c r="D14867" s="90">
        <v>44818</v>
      </c>
      <c r="AC14867" s="89">
        <v>442</v>
      </c>
      <c r="AI14867" s="89">
        <v>495</v>
      </c>
    </row>
    <row r="14868" spans="1:35" s="89" customFormat="1" x14ac:dyDescent="0.45">
      <c r="A14868" s="89" t="s">
        <v>96</v>
      </c>
      <c r="B14868" s="89" t="s">
        <v>179</v>
      </c>
      <c r="C14868" s="89" t="s">
        <v>48</v>
      </c>
      <c r="D14868" s="90">
        <v>44819</v>
      </c>
      <c r="AC14868" s="89">
        <v>442</v>
      </c>
      <c r="AI14868" s="89">
        <v>495</v>
      </c>
    </row>
    <row r="14869" spans="1:35" s="89" customFormat="1" x14ac:dyDescent="0.45">
      <c r="A14869" s="89" t="s">
        <v>96</v>
      </c>
      <c r="B14869" s="89" t="s">
        <v>179</v>
      </c>
      <c r="C14869" s="89" t="s">
        <v>48</v>
      </c>
      <c r="D14869" s="90">
        <v>44820</v>
      </c>
      <c r="AC14869" s="89">
        <v>442</v>
      </c>
      <c r="AI14869" s="89">
        <v>495</v>
      </c>
    </row>
    <row r="14870" spans="1:35" s="89" customFormat="1" x14ac:dyDescent="0.45">
      <c r="A14870" s="89" t="s">
        <v>96</v>
      </c>
      <c r="B14870" s="89" t="s">
        <v>179</v>
      </c>
      <c r="C14870" s="89" t="s">
        <v>48</v>
      </c>
      <c r="D14870" s="90">
        <v>44821</v>
      </c>
      <c r="AC14870" s="89">
        <v>442</v>
      </c>
      <c r="AI14870" s="89">
        <v>495</v>
      </c>
    </row>
    <row r="14871" spans="1:35" s="89" customFormat="1" x14ac:dyDescent="0.45">
      <c r="A14871" s="89" t="s">
        <v>96</v>
      </c>
      <c r="B14871" s="89" t="s">
        <v>179</v>
      </c>
      <c r="C14871" s="89" t="s">
        <v>48</v>
      </c>
      <c r="D14871" s="90">
        <v>44822</v>
      </c>
      <c r="AC14871" s="89">
        <v>442</v>
      </c>
      <c r="AI14871" s="89">
        <v>495</v>
      </c>
    </row>
    <row r="14872" spans="1:35" s="89" customFormat="1" x14ac:dyDescent="0.45">
      <c r="A14872" s="89" t="s">
        <v>96</v>
      </c>
      <c r="B14872" s="89" t="s">
        <v>179</v>
      </c>
      <c r="C14872" s="89" t="s">
        <v>48</v>
      </c>
      <c r="D14872" s="90">
        <v>44823</v>
      </c>
      <c r="AC14872" s="89">
        <v>442</v>
      </c>
      <c r="AI14872" s="89">
        <v>495</v>
      </c>
    </row>
    <row r="14873" spans="1:35" s="89" customFormat="1" x14ac:dyDescent="0.45">
      <c r="A14873" s="89" t="s">
        <v>96</v>
      </c>
      <c r="B14873" s="89" t="s">
        <v>179</v>
      </c>
      <c r="C14873" s="89" t="s">
        <v>48</v>
      </c>
      <c r="D14873" s="90">
        <v>44824</v>
      </c>
      <c r="AC14873" s="89">
        <v>442</v>
      </c>
      <c r="AI14873" s="89">
        <v>495</v>
      </c>
    </row>
    <row r="14874" spans="1:35" s="89" customFormat="1" x14ac:dyDescent="0.45">
      <c r="A14874" s="89" t="s">
        <v>96</v>
      </c>
      <c r="B14874" s="89" t="s">
        <v>179</v>
      </c>
      <c r="C14874" s="89" t="s">
        <v>48</v>
      </c>
      <c r="D14874" s="90">
        <v>44825</v>
      </c>
      <c r="AC14874" s="89">
        <v>442</v>
      </c>
      <c r="AI14874" s="89">
        <v>495</v>
      </c>
    </row>
    <row r="14875" spans="1:35" s="89" customFormat="1" x14ac:dyDescent="0.45">
      <c r="A14875" s="89" t="s">
        <v>96</v>
      </c>
      <c r="B14875" s="89" t="s">
        <v>179</v>
      </c>
      <c r="C14875" s="89" t="s">
        <v>48</v>
      </c>
      <c r="D14875" s="90">
        <v>44826</v>
      </c>
      <c r="AC14875" s="89">
        <v>442</v>
      </c>
      <c r="AI14875" s="89">
        <v>495</v>
      </c>
    </row>
    <row r="14876" spans="1:35" s="89" customFormat="1" x14ac:dyDescent="0.45">
      <c r="A14876" s="89" t="s">
        <v>96</v>
      </c>
      <c r="B14876" s="89" t="s">
        <v>179</v>
      </c>
      <c r="C14876" s="89" t="s">
        <v>48</v>
      </c>
      <c r="D14876" s="90">
        <v>44827</v>
      </c>
      <c r="AC14876" s="89">
        <v>442</v>
      </c>
      <c r="AI14876" s="89">
        <v>495</v>
      </c>
    </row>
    <row r="14877" spans="1:35" s="89" customFormat="1" x14ac:dyDescent="0.45">
      <c r="A14877" s="89" t="s">
        <v>96</v>
      </c>
      <c r="B14877" s="89" t="s">
        <v>179</v>
      </c>
      <c r="C14877" s="89" t="s">
        <v>48</v>
      </c>
      <c r="D14877" s="90">
        <v>44828</v>
      </c>
      <c r="AC14877" s="89">
        <v>442</v>
      </c>
      <c r="AI14877" s="89">
        <v>495</v>
      </c>
    </row>
    <row r="14878" spans="1:35" s="89" customFormat="1" x14ac:dyDescent="0.45">
      <c r="A14878" s="89" t="s">
        <v>96</v>
      </c>
      <c r="B14878" s="89" t="s">
        <v>179</v>
      </c>
      <c r="C14878" s="89" t="s">
        <v>48</v>
      </c>
      <c r="D14878" s="90">
        <v>44829</v>
      </c>
      <c r="AC14878" s="89">
        <v>442</v>
      </c>
      <c r="AI14878" s="89">
        <v>495</v>
      </c>
    </row>
    <row r="14879" spans="1:35" s="89" customFormat="1" x14ac:dyDescent="0.45">
      <c r="A14879" s="89" t="s">
        <v>96</v>
      </c>
      <c r="B14879" s="89" t="s">
        <v>179</v>
      </c>
      <c r="C14879" s="89" t="s">
        <v>48</v>
      </c>
      <c r="D14879" s="90">
        <v>44830</v>
      </c>
      <c r="AC14879" s="89">
        <v>442</v>
      </c>
      <c r="AI14879" s="89">
        <v>495</v>
      </c>
    </row>
    <row r="14880" spans="1:35" s="89" customFormat="1" x14ac:dyDescent="0.45">
      <c r="A14880" s="89" t="s">
        <v>96</v>
      </c>
      <c r="B14880" s="89" t="s">
        <v>179</v>
      </c>
      <c r="C14880" s="89" t="s">
        <v>48</v>
      </c>
      <c r="D14880" s="90">
        <v>44831</v>
      </c>
      <c r="AC14880" s="89">
        <v>442</v>
      </c>
      <c r="AI14880" s="89">
        <v>495</v>
      </c>
    </row>
    <row r="14881" spans="1:35" s="89" customFormat="1" x14ac:dyDescent="0.45">
      <c r="A14881" s="89" t="s">
        <v>96</v>
      </c>
      <c r="B14881" s="89" t="s">
        <v>179</v>
      </c>
      <c r="C14881" s="89" t="s">
        <v>48</v>
      </c>
      <c r="D14881" s="90">
        <v>44832</v>
      </c>
      <c r="AC14881" s="89">
        <v>442</v>
      </c>
      <c r="AI14881" s="89">
        <v>495</v>
      </c>
    </row>
    <row r="14882" spans="1:35" s="89" customFormat="1" x14ac:dyDescent="0.45">
      <c r="A14882" s="89" t="s">
        <v>96</v>
      </c>
      <c r="B14882" s="89" t="s">
        <v>179</v>
      </c>
      <c r="C14882" s="89" t="s">
        <v>48</v>
      </c>
      <c r="D14882" s="90">
        <v>44833</v>
      </c>
      <c r="AC14882" s="89">
        <v>442</v>
      </c>
      <c r="AI14882" s="89">
        <v>495</v>
      </c>
    </row>
    <row r="14883" spans="1:35" s="89" customFormat="1" x14ac:dyDescent="0.45">
      <c r="A14883" s="89" t="s">
        <v>96</v>
      </c>
      <c r="B14883" s="89" t="s">
        <v>179</v>
      </c>
      <c r="C14883" s="89" t="s">
        <v>48</v>
      </c>
      <c r="D14883" s="90">
        <v>44834</v>
      </c>
      <c r="AC14883" s="89">
        <v>442</v>
      </c>
      <c r="AI14883" s="89">
        <v>495</v>
      </c>
    </row>
    <row r="14884" spans="1:35" s="89" customFormat="1" x14ac:dyDescent="0.45">
      <c r="A14884" s="89" t="s">
        <v>96</v>
      </c>
      <c r="B14884" s="89" t="s">
        <v>179</v>
      </c>
      <c r="C14884" s="89" t="s">
        <v>48</v>
      </c>
      <c r="D14884" s="90">
        <v>44835</v>
      </c>
      <c r="AC14884" s="89">
        <v>442</v>
      </c>
      <c r="AI14884" s="89">
        <v>495</v>
      </c>
    </row>
    <row r="14885" spans="1:35" s="89" customFormat="1" x14ac:dyDescent="0.45">
      <c r="A14885" s="89" t="s">
        <v>96</v>
      </c>
      <c r="B14885" s="89" t="s">
        <v>179</v>
      </c>
      <c r="C14885" s="89" t="s">
        <v>48</v>
      </c>
      <c r="D14885" s="90">
        <v>44836</v>
      </c>
      <c r="AC14885" s="89">
        <v>442</v>
      </c>
      <c r="AI14885" s="89">
        <v>495</v>
      </c>
    </row>
    <row r="14886" spans="1:35" s="89" customFormat="1" x14ac:dyDescent="0.45">
      <c r="A14886" s="89" t="s">
        <v>96</v>
      </c>
      <c r="B14886" s="89" t="s">
        <v>179</v>
      </c>
      <c r="C14886" s="89" t="s">
        <v>48</v>
      </c>
      <c r="D14886" s="90">
        <v>44837</v>
      </c>
      <c r="AC14886" s="89">
        <v>442</v>
      </c>
      <c r="AI14886" s="89">
        <v>495</v>
      </c>
    </row>
    <row r="14887" spans="1:35" s="89" customFormat="1" x14ac:dyDescent="0.45">
      <c r="A14887" s="89" t="s">
        <v>96</v>
      </c>
      <c r="B14887" s="89" t="s">
        <v>179</v>
      </c>
      <c r="C14887" s="89" t="s">
        <v>48</v>
      </c>
      <c r="D14887" s="90">
        <v>44838</v>
      </c>
      <c r="AC14887" s="89">
        <v>442</v>
      </c>
      <c r="AI14887" s="89">
        <v>495</v>
      </c>
    </row>
    <row r="14888" spans="1:35" s="89" customFormat="1" x14ac:dyDescent="0.45">
      <c r="A14888" s="89" t="s">
        <v>96</v>
      </c>
      <c r="B14888" s="89" t="s">
        <v>179</v>
      </c>
      <c r="C14888" s="89" t="s">
        <v>48</v>
      </c>
      <c r="D14888" s="90">
        <v>44839</v>
      </c>
      <c r="AC14888" s="89">
        <v>442</v>
      </c>
      <c r="AI14888" s="89">
        <v>495</v>
      </c>
    </row>
    <row r="14889" spans="1:35" s="89" customFormat="1" x14ac:dyDescent="0.45">
      <c r="A14889" s="89" t="s">
        <v>96</v>
      </c>
      <c r="B14889" s="89" t="s">
        <v>179</v>
      </c>
      <c r="C14889" s="89" t="s">
        <v>48</v>
      </c>
      <c r="D14889" s="90">
        <v>44840</v>
      </c>
      <c r="AC14889" s="89">
        <v>442</v>
      </c>
      <c r="AI14889" s="89">
        <v>495</v>
      </c>
    </row>
    <row r="14890" spans="1:35" s="89" customFormat="1" x14ac:dyDescent="0.45">
      <c r="A14890" s="89" t="s">
        <v>96</v>
      </c>
      <c r="B14890" s="89" t="s">
        <v>179</v>
      </c>
      <c r="C14890" s="89" t="s">
        <v>48</v>
      </c>
      <c r="D14890" s="90">
        <v>44841</v>
      </c>
      <c r="AC14890" s="89">
        <v>442</v>
      </c>
      <c r="AI14890" s="89">
        <v>495</v>
      </c>
    </row>
    <row r="14891" spans="1:35" s="89" customFormat="1" x14ac:dyDescent="0.45">
      <c r="A14891" s="89" t="s">
        <v>96</v>
      </c>
      <c r="B14891" s="89" t="s">
        <v>179</v>
      </c>
      <c r="C14891" s="89" t="s">
        <v>48</v>
      </c>
      <c r="D14891" s="90">
        <v>44842</v>
      </c>
      <c r="AC14891" s="89">
        <v>442</v>
      </c>
      <c r="AI14891" s="89">
        <v>495</v>
      </c>
    </row>
    <row r="14892" spans="1:35" s="89" customFormat="1" x14ac:dyDescent="0.45">
      <c r="A14892" s="89" t="s">
        <v>96</v>
      </c>
      <c r="B14892" s="89" t="s">
        <v>179</v>
      </c>
      <c r="C14892" s="89" t="s">
        <v>48</v>
      </c>
      <c r="D14892" s="90">
        <v>44843</v>
      </c>
      <c r="AC14892" s="89">
        <v>442</v>
      </c>
      <c r="AI14892" s="89">
        <v>495</v>
      </c>
    </row>
    <row r="14893" spans="1:35" s="89" customFormat="1" x14ac:dyDescent="0.45">
      <c r="A14893" s="89" t="s">
        <v>96</v>
      </c>
      <c r="B14893" s="89" t="s">
        <v>179</v>
      </c>
      <c r="C14893" s="89" t="s">
        <v>48</v>
      </c>
      <c r="D14893" s="90">
        <v>44844</v>
      </c>
      <c r="AC14893" s="89">
        <v>442</v>
      </c>
      <c r="AI14893" s="89">
        <v>495</v>
      </c>
    </row>
    <row r="14894" spans="1:35" s="89" customFormat="1" x14ac:dyDescent="0.45">
      <c r="A14894" s="89" t="s">
        <v>96</v>
      </c>
      <c r="B14894" s="89" t="s">
        <v>179</v>
      </c>
      <c r="C14894" s="89" t="s">
        <v>48</v>
      </c>
      <c r="D14894" s="90">
        <v>44845</v>
      </c>
      <c r="AC14894" s="89">
        <v>442</v>
      </c>
      <c r="AI14894" s="89">
        <v>495</v>
      </c>
    </row>
    <row r="14895" spans="1:35" s="89" customFormat="1" x14ac:dyDescent="0.45">
      <c r="A14895" s="89" t="s">
        <v>96</v>
      </c>
      <c r="B14895" s="89" t="s">
        <v>179</v>
      </c>
      <c r="C14895" s="89" t="s">
        <v>48</v>
      </c>
      <c r="D14895" s="90">
        <v>44846</v>
      </c>
      <c r="AC14895" s="89">
        <v>442</v>
      </c>
      <c r="AI14895" s="89">
        <v>495</v>
      </c>
    </row>
    <row r="14896" spans="1:35" s="89" customFormat="1" x14ac:dyDescent="0.45">
      <c r="A14896" s="89" t="s">
        <v>96</v>
      </c>
      <c r="B14896" s="89" t="s">
        <v>179</v>
      </c>
      <c r="C14896" s="89" t="s">
        <v>48</v>
      </c>
      <c r="D14896" s="90">
        <v>44847</v>
      </c>
      <c r="AC14896" s="89">
        <v>442</v>
      </c>
      <c r="AI14896" s="89">
        <v>495</v>
      </c>
    </row>
    <row r="14897" spans="1:35" s="89" customFormat="1" x14ac:dyDescent="0.45">
      <c r="A14897" s="89" t="s">
        <v>96</v>
      </c>
      <c r="B14897" s="89" t="s">
        <v>179</v>
      </c>
      <c r="C14897" s="89" t="s">
        <v>48</v>
      </c>
      <c r="D14897" s="90">
        <v>44848</v>
      </c>
      <c r="AC14897" s="89">
        <v>442</v>
      </c>
      <c r="AI14897" s="89">
        <v>495</v>
      </c>
    </row>
    <row r="14898" spans="1:35" s="89" customFormat="1" x14ac:dyDescent="0.45">
      <c r="A14898" s="89" t="s">
        <v>96</v>
      </c>
      <c r="B14898" s="89" t="s">
        <v>179</v>
      </c>
      <c r="C14898" s="89" t="s">
        <v>48</v>
      </c>
      <c r="D14898" s="90">
        <v>44849</v>
      </c>
      <c r="AC14898" s="89">
        <v>442</v>
      </c>
      <c r="AI14898" s="89">
        <v>495</v>
      </c>
    </row>
    <row r="14899" spans="1:35" s="89" customFormat="1" x14ac:dyDescent="0.45">
      <c r="A14899" s="89" t="s">
        <v>96</v>
      </c>
      <c r="B14899" s="89" t="s">
        <v>179</v>
      </c>
      <c r="C14899" s="89" t="s">
        <v>48</v>
      </c>
      <c r="D14899" s="90">
        <v>44850</v>
      </c>
      <c r="AC14899" s="89">
        <v>442</v>
      </c>
      <c r="AI14899" s="89">
        <v>495</v>
      </c>
    </row>
    <row r="14900" spans="1:35" s="89" customFormat="1" x14ac:dyDescent="0.45">
      <c r="A14900" s="89" t="s">
        <v>96</v>
      </c>
      <c r="B14900" s="89" t="s">
        <v>179</v>
      </c>
      <c r="C14900" s="89" t="s">
        <v>48</v>
      </c>
      <c r="D14900" s="90">
        <v>44851</v>
      </c>
      <c r="AC14900" s="89">
        <v>442</v>
      </c>
      <c r="AI14900" s="89">
        <v>495</v>
      </c>
    </row>
    <row r="14901" spans="1:35" s="89" customFormat="1" x14ac:dyDescent="0.45">
      <c r="A14901" s="89" t="s">
        <v>96</v>
      </c>
      <c r="B14901" s="89" t="s">
        <v>179</v>
      </c>
      <c r="C14901" s="89" t="s">
        <v>48</v>
      </c>
      <c r="D14901" s="90">
        <v>44852</v>
      </c>
      <c r="AC14901" s="89">
        <v>442</v>
      </c>
      <c r="AI14901" s="89">
        <v>495</v>
      </c>
    </row>
    <row r="14902" spans="1:35" s="89" customFormat="1" x14ac:dyDescent="0.45">
      <c r="A14902" s="89" t="s">
        <v>96</v>
      </c>
      <c r="B14902" s="89" t="s">
        <v>179</v>
      </c>
      <c r="C14902" s="89" t="s">
        <v>48</v>
      </c>
      <c r="D14902" s="90">
        <v>44853</v>
      </c>
      <c r="AC14902" s="89">
        <v>442</v>
      </c>
      <c r="AI14902" s="89">
        <v>495</v>
      </c>
    </row>
    <row r="14903" spans="1:35" s="89" customFormat="1" x14ac:dyDescent="0.45">
      <c r="A14903" s="89" t="s">
        <v>96</v>
      </c>
      <c r="B14903" s="89" t="s">
        <v>179</v>
      </c>
      <c r="C14903" s="89" t="s">
        <v>48</v>
      </c>
      <c r="D14903" s="90">
        <v>44854</v>
      </c>
      <c r="AC14903" s="89">
        <v>442</v>
      </c>
      <c r="AI14903" s="89">
        <v>495</v>
      </c>
    </row>
    <row r="14904" spans="1:35" s="89" customFormat="1" x14ac:dyDescent="0.45">
      <c r="A14904" s="89" t="s">
        <v>96</v>
      </c>
      <c r="B14904" s="89" t="s">
        <v>179</v>
      </c>
      <c r="C14904" s="89" t="s">
        <v>48</v>
      </c>
      <c r="D14904" s="90">
        <v>44855</v>
      </c>
      <c r="AC14904" s="89">
        <v>442</v>
      </c>
      <c r="AI14904" s="89">
        <v>495</v>
      </c>
    </row>
    <row r="14905" spans="1:35" s="89" customFormat="1" x14ac:dyDescent="0.45">
      <c r="A14905" s="89" t="s">
        <v>96</v>
      </c>
      <c r="B14905" s="89" t="s">
        <v>179</v>
      </c>
      <c r="C14905" s="89" t="s">
        <v>48</v>
      </c>
      <c r="D14905" s="90">
        <v>44856</v>
      </c>
      <c r="AC14905" s="89">
        <v>442</v>
      </c>
      <c r="AI14905" s="89">
        <v>495</v>
      </c>
    </row>
    <row r="14906" spans="1:35" s="89" customFormat="1" x14ac:dyDescent="0.45">
      <c r="A14906" s="89" t="s">
        <v>96</v>
      </c>
      <c r="B14906" s="89" t="s">
        <v>179</v>
      </c>
      <c r="C14906" s="89" t="s">
        <v>48</v>
      </c>
      <c r="D14906" s="90">
        <v>44857</v>
      </c>
      <c r="AC14906" s="89">
        <v>442</v>
      </c>
      <c r="AI14906" s="89">
        <v>495</v>
      </c>
    </row>
    <row r="14907" spans="1:35" s="89" customFormat="1" x14ac:dyDescent="0.45">
      <c r="A14907" s="89" t="s">
        <v>96</v>
      </c>
      <c r="B14907" s="89" t="s">
        <v>179</v>
      </c>
      <c r="C14907" s="89" t="s">
        <v>48</v>
      </c>
      <c r="D14907" s="90">
        <v>44858</v>
      </c>
      <c r="AC14907" s="89">
        <v>442</v>
      </c>
      <c r="AI14907" s="89">
        <v>495</v>
      </c>
    </row>
    <row r="14908" spans="1:35" s="89" customFormat="1" x14ac:dyDescent="0.45">
      <c r="A14908" s="89" t="s">
        <v>96</v>
      </c>
      <c r="B14908" s="89" t="s">
        <v>179</v>
      </c>
      <c r="C14908" s="89" t="s">
        <v>48</v>
      </c>
      <c r="D14908" s="90">
        <v>44859</v>
      </c>
      <c r="AC14908" s="89">
        <v>442</v>
      </c>
      <c r="AI14908" s="89">
        <v>495</v>
      </c>
    </row>
    <row r="14909" spans="1:35" s="89" customFormat="1" x14ac:dyDescent="0.45">
      <c r="A14909" s="89" t="s">
        <v>96</v>
      </c>
      <c r="B14909" s="89" t="s">
        <v>179</v>
      </c>
      <c r="C14909" s="89" t="s">
        <v>48</v>
      </c>
      <c r="D14909" s="90">
        <v>44860</v>
      </c>
      <c r="AC14909" s="89">
        <v>442</v>
      </c>
      <c r="AI14909" s="89">
        <v>495</v>
      </c>
    </row>
    <row r="14910" spans="1:35" s="89" customFormat="1" x14ac:dyDescent="0.45">
      <c r="A14910" s="89" t="s">
        <v>96</v>
      </c>
      <c r="B14910" s="89" t="s">
        <v>179</v>
      </c>
      <c r="C14910" s="89" t="s">
        <v>48</v>
      </c>
      <c r="D14910" s="90">
        <v>44861</v>
      </c>
      <c r="AC14910" s="89">
        <v>442</v>
      </c>
      <c r="AI14910" s="89">
        <v>495</v>
      </c>
    </row>
    <row r="14911" spans="1:35" s="89" customFormat="1" x14ac:dyDescent="0.45">
      <c r="A14911" s="89" t="s">
        <v>96</v>
      </c>
      <c r="B14911" s="89" t="s">
        <v>179</v>
      </c>
      <c r="C14911" s="89" t="s">
        <v>48</v>
      </c>
      <c r="D14911" s="90">
        <v>44862</v>
      </c>
      <c r="AC14911" s="89">
        <v>442</v>
      </c>
      <c r="AI14911" s="89">
        <v>495</v>
      </c>
    </row>
    <row r="14912" spans="1:35" s="89" customFormat="1" x14ac:dyDescent="0.45">
      <c r="A14912" s="89" t="s">
        <v>96</v>
      </c>
      <c r="B14912" s="89" t="s">
        <v>179</v>
      </c>
      <c r="C14912" s="89" t="s">
        <v>48</v>
      </c>
      <c r="D14912" s="90">
        <v>44863</v>
      </c>
      <c r="AC14912" s="89">
        <v>442</v>
      </c>
      <c r="AI14912" s="89">
        <v>495</v>
      </c>
    </row>
    <row r="14913" spans="1:35" s="89" customFormat="1" x14ac:dyDescent="0.45">
      <c r="A14913" s="89" t="s">
        <v>96</v>
      </c>
      <c r="B14913" s="89" t="s">
        <v>179</v>
      </c>
      <c r="C14913" s="89" t="s">
        <v>48</v>
      </c>
      <c r="D14913" s="90">
        <v>44864</v>
      </c>
      <c r="AC14913" s="89">
        <v>442</v>
      </c>
      <c r="AI14913" s="89">
        <v>495</v>
      </c>
    </row>
    <row r="14914" spans="1:35" s="89" customFormat="1" x14ac:dyDescent="0.45">
      <c r="A14914" s="89" t="s">
        <v>96</v>
      </c>
      <c r="B14914" s="89" t="s">
        <v>179</v>
      </c>
      <c r="C14914" s="89" t="s">
        <v>48</v>
      </c>
      <c r="D14914" s="90">
        <v>44865</v>
      </c>
      <c r="AC14914" s="89">
        <v>442</v>
      </c>
      <c r="AI14914" s="89">
        <v>495</v>
      </c>
    </row>
    <row r="14915" spans="1:35" s="89" customFormat="1" x14ac:dyDescent="0.45">
      <c r="A14915" s="89" t="s">
        <v>96</v>
      </c>
      <c r="B14915" s="89" t="s">
        <v>179</v>
      </c>
      <c r="C14915" s="89" t="s">
        <v>48</v>
      </c>
      <c r="D14915" s="90">
        <v>44866</v>
      </c>
      <c r="AC14915" s="89">
        <v>442</v>
      </c>
      <c r="AI14915" s="89">
        <v>495</v>
      </c>
    </row>
    <row r="14916" spans="1:35" s="89" customFormat="1" x14ac:dyDescent="0.45">
      <c r="A14916" s="89" t="s">
        <v>96</v>
      </c>
      <c r="B14916" s="89" t="s">
        <v>179</v>
      </c>
      <c r="C14916" s="89" t="s">
        <v>48</v>
      </c>
      <c r="D14916" s="90">
        <v>44867</v>
      </c>
      <c r="AC14916" s="89">
        <v>442</v>
      </c>
      <c r="AI14916" s="89">
        <v>495</v>
      </c>
    </row>
    <row r="14917" spans="1:35" s="89" customFormat="1" x14ac:dyDescent="0.45">
      <c r="A14917" s="89" t="s">
        <v>96</v>
      </c>
      <c r="B14917" s="89" t="s">
        <v>179</v>
      </c>
      <c r="C14917" s="89" t="s">
        <v>48</v>
      </c>
      <c r="D14917" s="90">
        <v>44868</v>
      </c>
      <c r="AC14917" s="89">
        <v>442</v>
      </c>
      <c r="AI14917" s="89">
        <v>495</v>
      </c>
    </row>
    <row r="14918" spans="1:35" s="89" customFormat="1" x14ac:dyDescent="0.45">
      <c r="A14918" s="89" t="s">
        <v>96</v>
      </c>
      <c r="B14918" s="89" t="s">
        <v>179</v>
      </c>
      <c r="C14918" s="89" t="s">
        <v>48</v>
      </c>
      <c r="D14918" s="90">
        <v>44869</v>
      </c>
      <c r="AC14918" s="89">
        <v>442</v>
      </c>
      <c r="AI14918" s="89">
        <v>495</v>
      </c>
    </row>
    <row r="14919" spans="1:35" s="89" customFormat="1" x14ac:dyDescent="0.45">
      <c r="A14919" s="89" t="s">
        <v>96</v>
      </c>
      <c r="B14919" s="89" t="s">
        <v>179</v>
      </c>
      <c r="C14919" s="89" t="s">
        <v>48</v>
      </c>
      <c r="D14919" s="90">
        <v>44870</v>
      </c>
      <c r="AC14919" s="89">
        <v>442</v>
      </c>
      <c r="AI14919" s="89">
        <v>495</v>
      </c>
    </row>
    <row r="14920" spans="1:35" s="89" customFormat="1" x14ac:dyDescent="0.45">
      <c r="A14920" s="89" t="s">
        <v>96</v>
      </c>
      <c r="B14920" s="89" t="s">
        <v>179</v>
      </c>
      <c r="C14920" s="89" t="s">
        <v>48</v>
      </c>
      <c r="D14920" s="90">
        <v>44871</v>
      </c>
      <c r="AC14920" s="89">
        <v>442</v>
      </c>
      <c r="AI14920" s="89">
        <v>495</v>
      </c>
    </row>
    <row r="14921" spans="1:35" s="89" customFormat="1" x14ac:dyDescent="0.45">
      <c r="A14921" s="89" t="s">
        <v>96</v>
      </c>
      <c r="B14921" s="89" t="s">
        <v>179</v>
      </c>
      <c r="C14921" s="89" t="s">
        <v>48</v>
      </c>
      <c r="D14921" s="90">
        <v>44872</v>
      </c>
      <c r="AC14921" s="89">
        <v>442</v>
      </c>
      <c r="AI14921" s="89">
        <v>495</v>
      </c>
    </row>
    <row r="14922" spans="1:35" s="89" customFormat="1" x14ac:dyDescent="0.45">
      <c r="A14922" s="89" t="s">
        <v>96</v>
      </c>
      <c r="B14922" s="89" t="s">
        <v>179</v>
      </c>
      <c r="C14922" s="89" t="s">
        <v>48</v>
      </c>
      <c r="D14922" s="90">
        <v>44873</v>
      </c>
      <c r="AC14922" s="89">
        <v>442</v>
      </c>
      <c r="AI14922" s="89">
        <v>495</v>
      </c>
    </row>
    <row r="14923" spans="1:35" s="89" customFormat="1" x14ac:dyDescent="0.45">
      <c r="A14923" s="89" t="s">
        <v>96</v>
      </c>
      <c r="B14923" s="89" t="s">
        <v>179</v>
      </c>
      <c r="C14923" s="89" t="s">
        <v>48</v>
      </c>
      <c r="D14923" s="90">
        <v>44874</v>
      </c>
      <c r="AC14923" s="89">
        <v>442</v>
      </c>
      <c r="AI14923" s="89">
        <v>495</v>
      </c>
    </row>
    <row r="14924" spans="1:35" s="89" customFormat="1" x14ac:dyDescent="0.45">
      <c r="A14924" s="89" t="s">
        <v>96</v>
      </c>
      <c r="B14924" s="89" t="s">
        <v>179</v>
      </c>
      <c r="C14924" s="89" t="s">
        <v>48</v>
      </c>
      <c r="D14924" s="90">
        <v>44875</v>
      </c>
      <c r="AC14924" s="89">
        <v>442</v>
      </c>
      <c r="AI14924" s="89">
        <v>495</v>
      </c>
    </row>
    <row r="14925" spans="1:35" s="89" customFormat="1" x14ac:dyDescent="0.45">
      <c r="A14925" s="89" t="s">
        <v>96</v>
      </c>
      <c r="B14925" s="89" t="s">
        <v>179</v>
      </c>
      <c r="C14925" s="89" t="s">
        <v>48</v>
      </c>
      <c r="D14925" s="90">
        <v>44876</v>
      </c>
      <c r="AC14925" s="89">
        <v>442</v>
      </c>
      <c r="AI14925" s="89">
        <v>495</v>
      </c>
    </row>
    <row r="14926" spans="1:35" s="89" customFormat="1" x14ac:dyDescent="0.45">
      <c r="A14926" s="89" t="s">
        <v>96</v>
      </c>
      <c r="B14926" s="89" t="s">
        <v>179</v>
      </c>
      <c r="C14926" s="89" t="s">
        <v>48</v>
      </c>
      <c r="D14926" s="90">
        <v>44877</v>
      </c>
      <c r="AC14926" s="89">
        <v>442</v>
      </c>
      <c r="AI14926" s="89">
        <v>495</v>
      </c>
    </row>
    <row r="14927" spans="1:35" s="89" customFormat="1" x14ac:dyDescent="0.45">
      <c r="A14927" s="89" t="s">
        <v>96</v>
      </c>
      <c r="B14927" s="89" t="s">
        <v>179</v>
      </c>
      <c r="C14927" s="89" t="s">
        <v>48</v>
      </c>
      <c r="D14927" s="90">
        <v>44878</v>
      </c>
      <c r="AC14927" s="89">
        <v>442</v>
      </c>
      <c r="AI14927" s="89">
        <v>495</v>
      </c>
    </row>
    <row r="14928" spans="1:35" s="89" customFormat="1" x14ac:dyDescent="0.45">
      <c r="A14928" s="89" t="s">
        <v>96</v>
      </c>
      <c r="B14928" s="89" t="s">
        <v>179</v>
      </c>
      <c r="C14928" s="89" t="s">
        <v>48</v>
      </c>
      <c r="D14928" s="90">
        <v>44879</v>
      </c>
      <c r="AC14928" s="89">
        <v>442</v>
      </c>
      <c r="AI14928" s="89">
        <v>495</v>
      </c>
    </row>
    <row r="14929" spans="1:35" s="89" customFormat="1" x14ac:dyDescent="0.45">
      <c r="A14929" s="89" t="s">
        <v>96</v>
      </c>
      <c r="B14929" s="89" t="s">
        <v>179</v>
      </c>
      <c r="C14929" s="89" t="s">
        <v>48</v>
      </c>
      <c r="D14929" s="90">
        <v>44880</v>
      </c>
      <c r="AC14929" s="89">
        <v>442</v>
      </c>
      <c r="AI14929" s="89">
        <v>495</v>
      </c>
    </row>
    <row r="14930" spans="1:35" s="89" customFormat="1" x14ac:dyDescent="0.45">
      <c r="A14930" s="89" t="s">
        <v>96</v>
      </c>
      <c r="B14930" s="89" t="s">
        <v>179</v>
      </c>
      <c r="C14930" s="89" t="s">
        <v>48</v>
      </c>
      <c r="D14930" s="90">
        <v>44881</v>
      </c>
      <c r="AC14930" s="89">
        <v>442</v>
      </c>
      <c r="AI14930" s="89">
        <v>495</v>
      </c>
    </row>
    <row r="14931" spans="1:35" s="89" customFormat="1" x14ac:dyDescent="0.45">
      <c r="A14931" s="89" t="s">
        <v>96</v>
      </c>
      <c r="B14931" s="89" t="s">
        <v>179</v>
      </c>
      <c r="C14931" s="89" t="s">
        <v>48</v>
      </c>
      <c r="D14931" s="90">
        <v>44882</v>
      </c>
      <c r="AC14931" s="89">
        <v>442</v>
      </c>
      <c r="AI14931" s="89">
        <v>495</v>
      </c>
    </row>
    <row r="14932" spans="1:35" s="89" customFormat="1" x14ac:dyDescent="0.45">
      <c r="A14932" s="89" t="s">
        <v>96</v>
      </c>
      <c r="B14932" s="89" t="s">
        <v>179</v>
      </c>
      <c r="C14932" s="89" t="s">
        <v>48</v>
      </c>
      <c r="D14932" s="90">
        <v>44883</v>
      </c>
      <c r="AC14932" s="89">
        <v>442</v>
      </c>
      <c r="AI14932" s="89">
        <v>495</v>
      </c>
    </row>
    <row r="14933" spans="1:35" s="89" customFormat="1" x14ac:dyDescent="0.45">
      <c r="A14933" s="89" t="s">
        <v>96</v>
      </c>
      <c r="B14933" s="89" t="s">
        <v>179</v>
      </c>
      <c r="C14933" s="89" t="s">
        <v>48</v>
      </c>
      <c r="D14933" s="90">
        <v>44884</v>
      </c>
      <c r="AC14933" s="89">
        <v>442</v>
      </c>
      <c r="AI14933" s="89">
        <v>495</v>
      </c>
    </row>
    <row r="14934" spans="1:35" s="89" customFormat="1" x14ac:dyDescent="0.45">
      <c r="A14934" s="89" t="s">
        <v>96</v>
      </c>
      <c r="B14934" s="89" t="s">
        <v>179</v>
      </c>
      <c r="C14934" s="89" t="s">
        <v>48</v>
      </c>
      <c r="D14934" s="90">
        <v>44885</v>
      </c>
      <c r="AC14934" s="89">
        <v>442</v>
      </c>
      <c r="AI14934" s="89">
        <v>495</v>
      </c>
    </row>
    <row r="14935" spans="1:35" s="89" customFormat="1" x14ac:dyDescent="0.45">
      <c r="A14935" s="89" t="s">
        <v>96</v>
      </c>
      <c r="B14935" s="89" t="s">
        <v>179</v>
      </c>
      <c r="C14935" s="89" t="s">
        <v>48</v>
      </c>
      <c r="D14935" s="90">
        <v>44886</v>
      </c>
      <c r="AC14935" s="89">
        <v>442</v>
      </c>
      <c r="AI14935" s="89">
        <v>495</v>
      </c>
    </row>
    <row r="14936" spans="1:35" s="89" customFormat="1" x14ac:dyDescent="0.45">
      <c r="A14936" s="89" t="s">
        <v>96</v>
      </c>
      <c r="B14936" s="89" t="s">
        <v>179</v>
      </c>
      <c r="C14936" s="89" t="s">
        <v>48</v>
      </c>
      <c r="D14936" s="90">
        <v>44887</v>
      </c>
      <c r="AC14936" s="89">
        <v>442</v>
      </c>
      <c r="AI14936" s="89">
        <v>495</v>
      </c>
    </row>
    <row r="14937" spans="1:35" s="89" customFormat="1" x14ac:dyDescent="0.45">
      <c r="A14937" s="89" t="s">
        <v>96</v>
      </c>
      <c r="B14937" s="89" t="s">
        <v>179</v>
      </c>
      <c r="C14937" s="89" t="s">
        <v>48</v>
      </c>
      <c r="D14937" s="90">
        <v>44888</v>
      </c>
      <c r="AC14937" s="89">
        <v>442</v>
      </c>
      <c r="AI14937" s="89">
        <v>495</v>
      </c>
    </row>
    <row r="14938" spans="1:35" s="89" customFormat="1" x14ac:dyDescent="0.45">
      <c r="A14938" s="89" t="s">
        <v>96</v>
      </c>
      <c r="B14938" s="89" t="s">
        <v>179</v>
      </c>
      <c r="C14938" s="89" t="s">
        <v>48</v>
      </c>
      <c r="D14938" s="90">
        <v>44889</v>
      </c>
      <c r="AC14938" s="89">
        <v>442</v>
      </c>
      <c r="AI14938" s="89">
        <v>495</v>
      </c>
    </row>
    <row r="14939" spans="1:35" s="89" customFormat="1" x14ac:dyDescent="0.45">
      <c r="A14939" s="89" t="s">
        <v>96</v>
      </c>
      <c r="B14939" s="89" t="s">
        <v>179</v>
      </c>
      <c r="C14939" s="89" t="s">
        <v>48</v>
      </c>
      <c r="D14939" s="90">
        <v>44890</v>
      </c>
      <c r="AC14939" s="89">
        <v>442</v>
      </c>
      <c r="AI14939" s="89">
        <v>495</v>
      </c>
    </row>
    <row r="14940" spans="1:35" s="89" customFormat="1" x14ac:dyDescent="0.45">
      <c r="A14940" s="89" t="s">
        <v>96</v>
      </c>
      <c r="B14940" s="89" t="s">
        <v>179</v>
      </c>
      <c r="C14940" s="89" t="s">
        <v>48</v>
      </c>
      <c r="D14940" s="90">
        <v>44891</v>
      </c>
      <c r="AC14940" s="89">
        <v>442</v>
      </c>
      <c r="AI14940" s="89">
        <v>495</v>
      </c>
    </row>
    <row r="14941" spans="1:35" s="89" customFormat="1" x14ac:dyDescent="0.45">
      <c r="A14941" s="89" t="s">
        <v>96</v>
      </c>
      <c r="B14941" s="89" t="s">
        <v>179</v>
      </c>
      <c r="C14941" s="89" t="s">
        <v>48</v>
      </c>
      <c r="D14941" s="90">
        <v>44892</v>
      </c>
      <c r="AC14941" s="89">
        <v>442</v>
      </c>
      <c r="AI14941" s="89">
        <v>495</v>
      </c>
    </row>
    <row r="14942" spans="1:35" s="89" customFormat="1" x14ac:dyDescent="0.45">
      <c r="A14942" s="89" t="s">
        <v>96</v>
      </c>
      <c r="B14942" s="89" t="s">
        <v>179</v>
      </c>
      <c r="C14942" s="89" t="s">
        <v>48</v>
      </c>
      <c r="D14942" s="90">
        <v>44893</v>
      </c>
      <c r="AC14942" s="89">
        <v>442</v>
      </c>
      <c r="AI14942" s="89">
        <v>495</v>
      </c>
    </row>
    <row r="14943" spans="1:35" s="89" customFormat="1" x14ac:dyDescent="0.45">
      <c r="A14943" s="89" t="s">
        <v>96</v>
      </c>
      <c r="B14943" s="89" t="s">
        <v>179</v>
      </c>
      <c r="C14943" s="89" t="s">
        <v>48</v>
      </c>
      <c r="D14943" s="90">
        <v>44894</v>
      </c>
      <c r="AC14943" s="89">
        <v>442</v>
      </c>
      <c r="AI14943" s="89">
        <v>495</v>
      </c>
    </row>
    <row r="14944" spans="1:35" s="89" customFormat="1" x14ac:dyDescent="0.45">
      <c r="A14944" s="89" t="s">
        <v>96</v>
      </c>
      <c r="B14944" s="89" t="s">
        <v>179</v>
      </c>
      <c r="C14944" s="89" t="s">
        <v>48</v>
      </c>
      <c r="D14944" s="90">
        <v>44895</v>
      </c>
      <c r="AC14944" s="89">
        <v>442</v>
      </c>
      <c r="AI14944" s="89">
        <v>495</v>
      </c>
    </row>
    <row r="14945" spans="1:35" s="89" customFormat="1" x14ac:dyDescent="0.45">
      <c r="A14945" s="89" t="s">
        <v>96</v>
      </c>
      <c r="B14945" s="89" t="s">
        <v>179</v>
      </c>
      <c r="C14945" s="89" t="s">
        <v>48</v>
      </c>
      <c r="D14945" s="90">
        <v>44896</v>
      </c>
      <c r="AC14945" s="89">
        <v>442</v>
      </c>
      <c r="AI14945" s="89">
        <v>495</v>
      </c>
    </row>
    <row r="14946" spans="1:35" s="89" customFormat="1" x14ac:dyDescent="0.45">
      <c r="A14946" s="89" t="s">
        <v>96</v>
      </c>
      <c r="B14946" s="89" t="s">
        <v>179</v>
      </c>
      <c r="C14946" s="89" t="s">
        <v>48</v>
      </c>
      <c r="D14946" s="90">
        <v>44897</v>
      </c>
      <c r="AC14946" s="89">
        <v>442</v>
      </c>
      <c r="AI14946" s="89">
        <v>495</v>
      </c>
    </row>
    <row r="14947" spans="1:35" s="89" customFormat="1" x14ac:dyDescent="0.45">
      <c r="A14947" s="89" t="s">
        <v>96</v>
      </c>
      <c r="B14947" s="89" t="s">
        <v>179</v>
      </c>
      <c r="C14947" s="89" t="s">
        <v>48</v>
      </c>
      <c r="D14947" s="90">
        <v>44898</v>
      </c>
      <c r="AC14947" s="89">
        <v>442</v>
      </c>
      <c r="AI14947" s="89">
        <v>495</v>
      </c>
    </row>
    <row r="14948" spans="1:35" s="89" customFormat="1" x14ac:dyDescent="0.45">
      <c r="A14948" s="89" t="s">
        <v>96</v>
      </c>
      <c r="B14948" s="89" t="s">
        <v>179</v>
      </c>
      <c r="C14948" s="89" t="s">
        <v>48</v>
      </c>
      <c r="D14948" s="90">
        <v>44899</v>
      </c>
      <c r="AC14948" s="89">
        <v>442</v>
      </c>
      <c r="AI14948" s="89">
        <v>495</v>
      </c>
    </row>
    <row r="14949" spans="1:35" s="89" customFormat="1" x14ac:dyDescent="0.45">
      <c r="A14949" s="89" t="s">
        <v>96</v>
      </c>
      <c r="B14949" s="89" t="s">
        <v>179</v>
      </c>
      <c r="C14949" s="89" t="s">
        <v>48</v>
      </c>
      <c r="D14949" s="90">
        <v>44900</v>
      </c>
      <c r="AC14949" s="89">
        <v>442</v>
      </c>
      <c r="AI14949" s="89">
        <v>495</v>
      </c>
    </row>
    <row r="14950" spans="1:35" s="89" customFormat="1" x14ac:dyDescent="0.45">
      <c r="A14950" s="89" t="s">
        <v>96</v>
      </c>
      <c r="B14950" s="89" t="s">
        <v>179</v>
      </c>
      <c r="C14950" s="89" t="s">
        <v>48</v>
      </c>
      <c r="D14950" s="90">
        <v>44901</v>
      </c>
      <c r="AC14950" s="89">
        <v>442</v>
      </c>
      <c r="AI14950" s="89">
        <v>495</v>
      </c>
    </row>
    <row r="14951" spans="1:35" s="89" customFormat="1" x14ac:dyDescent="0.45">
      <c r="A14951" s="89" t="s">
        <v>96</v>
      </c>
      <c r="B14951" s="89" t="s">
        <v>179</v>
      </c>
      <c r="C14951" s="89" t="s">
        <v>48</v>
      </c>
      <c r="D14951" s="90">
        <v>44902</v>
      </c>
      <c r="AC14951" s="89">
        <v>442</v>
      </c>
      <c r="AI14951" s="89">
        <v>495</v>
      </c>
    </row>
    <row r="14952" spans="1:35" s="89" customFormat="1" x14ac:dyDescent="0.45">
      <c r="A14952" s="89" t="s">
        <v>96</v>
      </c>
      <c r="B14952" s="89" t="s">
        <v>179</v>
      </c>
      <c r="C14952" s="89" t="s">
        <v>48</v>
      </c>
      <c r="D14952" s="90">
        <v>44903</v>
      </c>
      <c r="AC14952" s="89">
        <v>442</v>
      </c>
      <c r="AI14952" s="89">
        <v>495</v>
      </c>
    </row>
    <row r="14953" spans="1:35" s="89" customFormat="1" x14ac:dyDescent="0.45">
      <c r="A14953" s="89" t="s">
        <v>96</v>
      </c>
      <c r="B14953" s="89" t="s">
        <v>179</v>
      </c>
      <c r="C14953" s="89" t="s">
        <v>48</v>
      </c>
      <c r="D14953" s="90">
        <v>44904</v>
      </c>
      <c r="AC14953" s="89">
        <v>442</v>
      </c>
      <c r="AI14953" s="89">
        <v>495</v>
      </c>
    </row>
    <row r="14954" spans="1:35" s="89" customFormat="1" x14ac:dyDescent="0.45">
      <c r="A14954" s="89" t="s">
        <v>96</v>
      </c>
      <c r="B14954" s="89" t="s">
        <v>179</v>
      </c>
      <c r="C14954" s="89" t="s">
        <v>48</v>
      </c>
      <c r="D14954" s="90">
        <v>44905</v>
      </c>
      <c r="AC14954" s="89">
        <v>442</v>
      </c>
      <c r="AI14954" s="89">
        <v>495</v>
      </c>
    </row>
    <row r="14955" spans="1:35" s="89" customFormat="1" x14ac:dyDescent="0.45">
      <c r="A14955" s="89" t="s">
        <v>96</v>
      </c>
      <c r="B14955" s="89" t="s">
        <v>179</v>
      </c>
      <c r="C14955" s="89" t="s">
        <v>48</v>
      </c>
      <c r="D14955" s="90">
        <v>44906</v>
      </c>
      <c r="AC14955" s="89">
        <v>442</v>
      </c>
      <c r="AI14955" s="89">
        <v>495</v>
      </c>
    </row>
    <row r="14956" spans="1:35" s="89" customFormat="1" x14ac:dyDescent="0.45">
      <c r="A14956" s="89" t="s">
        <v>96</v>
      </c>
      <c r="B14956" s="89" t="s">
        <v>179</v>
      </c>
      <c r="C14956" s="89" t="s">
        <v>48</v>
      </c>
      <c r="D14956" s="90">
        <v>44907</v>
      </c>
      <c r="AC14956" s="89">
        <v>442</v>
      </c>
      <c r="AI14956" s="89">
        <v>495</v>
      </c>
    </row>
    <row r="14957" spans="1:35" s="89" customFormat="1" x14ac:dyDescent="0.45">
      <c r="A14957" s="89" t="s">
        <v>96</v>
      </c>
      <c r="B14957" s="89" t="s">
        <v>179</v>
      </c>
      <c r="C14957" s="89" t="s">
        <v>48</v>
      </c>
      <c r="D14957" s="90">
        <v>44908</v>
      </c>
      <c r="AC14957" s="89">
        <v>442</v>
      </c>
      <c r="AI14957" s="89">
        <v>495</v>
      </c>
    </row>
    <row r="14958" spans="1:35" s="89" customFormat="1" x14ac:dyDescent="0.45">
      <c r="A14958" s="89" t="s">
        <v>96</v>
      </c>
      <c r="B14958" s="89" t="s">
        <v>179</v>
      </c>
      <c r="C14958" s="89" t="s">
        <v>48</v>
      </c>
      <c r="D14958" s="90">
        <v>44909</v>
      </c>
      <c r="AC14958" s="89">
        <v>442</v>
      </c>
      <c r="AI14958" s="89">
        <v>495</v>
      </c>
    </row>
    <row r="14959" spans="1:35" s="89" customFormat="1" x14ac:dyDescent="0.45">
      <c r="A14959" s="89" t="s">
        <v>96</v>
      </c>
      <c r="B14959" s="89" t="s">
        <v>179</v>
      </c>
      <c r="C14959" s="89" t="s">
        <v>48</v>
      </c>
      <c r="D14959" s="90">
        <v>44910</v>
      </c>
      <c r="AC14959" s="89">
        <v>442</v>
      </c>
      <c r="AI14959" s="89">
        <v>495</v>
      </c>
    </row>
    <row r="14960" spans="1:35" s="89" customFormat="1" x14ac:dyDescent="0.45">
      <c r="A14960" s="89" t="s">
        <v>96</v>
      </c>
      <c r="B14960" s="89" t="s">
        <v>179</v>
      </c>
      <c r="C14960" s="89" t="s">
        <v>48</v>
      </c>
      <c r="D14960" s="90">
        <v>44911</v>
      </c>
      <c r="AC14960" s="89">
        <v>442</v>
      </c>
      <c r="AI14960" s="89">
        <v>495</v>
      </c>
    </row>
    <row r="14961" spans="1:35" s="89" customFormat="1" x14ac:dyDescent="0.45">
      <c r="A14961" s="89" t="s">
        <v>96</v>
      </c>
      <c r="B14961" s="89" t="s">
        <v>179</v>
      </c>
      <c r="C14961" s="89" t="s">
        <v>48</v>
      </c>
      <c r="D14961" s="90">
        <v>44912</v>
      </c>
      <c r="AC14961" s="89">
        <v>442</v>
      </c>
      <c r="AI14961" s="89">
        <v>495</v>
      </c>
    </row>
    <row r="14962" spans="1:35" s="89" customFormat="1" x14ac:dyDescent="0.45">
      <c r="A14962" s="89" t="s">
        <v>96</v>
      </c>
      <c r="B14962" s="89" t="s">
        <v>179</v>
      </c>
      <c r="C14962" s="89" t="s">
        <v>48</v>
      </c>
      <c r="D14962" s="90">
        <v>44913</v>
      </c>
      <c r="AC14962" s="89">
        <v>442</v>
      </c>
      <c r="AI14962" s="89">
        <v>495</v>
      </c>
    </row>
    <row r="14963" spans="1:35" s="89" customFormat="1" x14ac:dyDescent="0.45">
      <c r="A14963" s="89" t="s">
        <v>96</v>
      </c>
      <c r="B14963" s="89" t="s">
        <v>179</v>
      </c>
      <c r="C14963" s="89" t="s">
        <v>48</v>
      </c>
      <c r="D14963" s="90">
        <v>44914</v>
      </c>
      <c r="AC14963" s="89">
        <v>442</v>
      </c>
      <c r="AI14963" s="89">
        <v>495</v>
      </c>
    </row>
    <row r="14964" spans="1:35" s="89" customFormat="1" x14ac:dyDescent="0.45">
      <c r="A14964" s="89" t="s">
        <v>96</v>
      </c>
      <c r="B14964" s="89" t="s">
        <v>179</v>
      </c>
      <c r="C14964" s="89" t="s">
        <v>48</v>
      </c>
      <c r="D14964" s="90">
        <v>44915</v>
      </c>
      <c r="AC14964" s="89">
        <v>442</v>
      </c>
      <c r="AI14964" s="89">
        <v>495</v>
      </c>
    </row>
    <row r="14965" spans="1:35" s="89" customFormat="1" x14ac:dyDescent="0.45">
      <c r="A14965" s="89" t="s">
        <v>96</v>
      </c>
      <c r="B14965" s="89" t="s">
        <v>179</v>
      </c>
      <c r="C14965" s="89" t="s">
        <v>48</v>
      </c>
      <c r="D14965" s="90">
        <v>44916</v>
      </c>
      <c r="AC14965" s="89">
        <v>442</v>
      </c>
      <c r="AI14965" s="89">
        <v>495</v>
      </c>
    </row>
    <row r="14966" spans="1:35" s="89" customFormat="1" x14ac:dyDescent="0.45">
      <c r="A14966" s="89" t="s">
        <v>96</v>
      </c>
      <c r="B14966" s="89" t="s">
        <v>179</v>
      </c>
      <c r="C14966" s="89" t="s">
        <v>48</v>
      </c>
      <c r="D14966" s="90">
        <v>44917</v>
      </c>
      <c r="AC14966" s="89">
        <v>442</v>
      </c>
      <c r="AI14966" s="89">
        <v>495</v>
      </c>
    </row>
    <row r="14967" spans="1:35" s="89" customFormat="1" x14ac:dyDescent="0.45">
      <c r="A14967" s="89" t="s">
        <v>96</v>
      </c>
      <c r="B14967" s="89" t="s">
        <v>179</v>
      </c>
      <c r="C14967" s="89" t="s">
        <v>48</v>
      </c>
      <c r="D14967" s="90">
        <v>44918</v>
      </c>
      <c r="AC14967" s="89">
        <v>442</v>
      </c>
      <c r="AI14967" s="89">
        <v>495</v>
      </c>
    </row>
    <row r="14968" spans="1:35" s="89" customFormat="1" x14ac:dyDescent="0.45">
      <c r="A14968" s="89" t="s">
        <v>96</v>
      </c>
      <c r="B14968" s="89" t="s">
        <v>179</v>
      </c>
      <c r="C14968" s="89" t="s">
        <v>48</v>
      </c>
      <c r="D14968" s="90">
        <v>44919</v>
      </c>
      <c r="AC14968" s="89">
        <v>442</v>
      </c>
      <c r="AI14968" s="89">
        <v>495</v>
      </c>
    </row>
    <row r="14969" spans="1:35" s="89" customFormat="1" x14ac:dyDescent="0.45">
      <c r="A14969" s="89" t="s">
        <v>96</v>
      </c>
      <c r="B14969" s="89" t="s">
        <v>179</v>
      </c>
      <c r="C14969" s="89" t="s">
        <v>48</v>
      </c>
      <c r="D14969" s="90">
        <v>44920</v>
      </c>
      <c r="AC14969" s="89">
        <v>442</v>
      </c>
      <c r="AI14969" s="89">
        <v>495</v>
      </c>
    </row>
    <row r="14970" spans="1:35" s="89" customFormat="1" x14ac:dyDescent="0.45">
      <c r="A14970" s="89" t="s">
        <v>96</v>
      </c>
      <c r="B14970" s="89" t="s">
        <v>179</v>
      </c>
      <c r="C14970" s="89" t="s">
        <v>48</v>
      </c>
      <c r="D14970" s="90">
        <v>44921</v>
      </c>
      <c r="AC14970" s="89">
        <v>442</v>
      </c>
      <c r="AI14970" s="89">
        <v>495</v>
      </c>
    </row>
    <row r="14971" spans="1:35" s="89" customFormat="1" x14ac:dyDescent="0.45">
      <c r="A14971" s="89" t="s">
        <v>96</v>
      </c>
      <c r="B14971" s="89" t="s">
        <v>179</v>
      </c>
      <c r="C14971" s="89" t="s">
        <v>48</v>
      </c>
      <c r="D14971" s="90">
        <v>44922</v>
      </c>
      <c r="AC14971" s="89">
        <v>442</v>
      </c>
      <c r="AI14971" s="89">
        <v>495</v>
      </c>
    </row>
    <row r="14972" spans="1:35" s="89" customFormat="1" x14ac:dyDescent="0.45">
      <c r="A14972" s="89" t="s">
        <v>96</v>
      </c>
      <c r="B14972" s="89" t="s">
        <v>179</v>
      </c>
      <c r="C14972" s="89" t="s">
        <v>48</v>
      </c>
      <c r="D14972" s="90">
        <v>44923</v>
      </c>
      <c r="AC14972" s="89">
        <v>442</v>
      </c>
      <c r="AI14972" s="89">
        <v>495</v>
      </c>
    </row>
    <row r="14973" spans="1:35" s="89" customFormat="1" x14ac:dyDescent="0.45">
      <c r="A14973" s="89" t="s">
        <v>96</v>
      </c>
      <c r="B14973" s="89" t="s">
        <v>179</v>
      </c>
      <c r="C14973" s="89" t="s">
        <v>48</v>
      </c>
      <c r="D14973" s="90">
        <v>44924</v>
      </c>
      <c r="AC14973" s="89">
        <v>442</v>
      </c>
      <c r="AI14973" s="89">
        <v>495</v>
      </c>
    </row>
    <row r="14974" spans="1:35" s="89" customFormat="1" x14ac:dyDescent="0.45">
      <c r="A14974" s="89" t="s">
        <v>96</v>
      </c>
      <c r="B14974" s="89" t="s">
        <v>179</v>
      </c>
      <c r="C14974" s="89" t="s">
        <v>48</v>
      </c>
      <c r="D14974" s="90">
        <v>44925</v>
      </c>
      <c r="AC14974" s="89">
        <v>442</v>
      </c>
      <c r="AI14974" s="89">
        <v>495</v>
      </c>
    </row>
    <row r="14975" spans="1:35" s="89" customFormat="1" x14ac:dyDescent="0.45">
      <c r="A14975" s="89" t="s">
        <v>96</v>
      </c>
      <c r="B14975" s="89" t="s">
        <v>179</v>
      </c>
      <c r="C14975" s="89" t="s">
        <v>48</v>
      </c>
      <c r="D14975" s="90">
        <v>44926</v>
      </c>
      <c r="AC14975" s="89">
        <v>442</v>
      </c>
      <c r="AI14975" s="89">
        <v>495</v>
      </c>
    </row>
    <row r="14976" spans="1:35" s="89" customFormat="1" x14ac:dyDescent="0.45">
      <c r="A14976" s="89" t="s">
        <v>97</v>
      </c>
      <c r="B14976" s="89" t="s">
        <v>180</v>
      </c>
      <c r="C14976" s="89" t="s">
        <v>48</v>
      </c>
      <c r="D14976" s="90">
        <v>44562</v>
      </c>
      <c r="AC14976" s="89">
        <v>339.11829299999999</v>
      </c>
      <c r="AI14976" s="89">
        <v>339.118292</v>
      </c>
    </row>
    <row r="14977" spans="1:35" s="89" customFormat="1" x14ac:dyDescent="0.45">
      <c r="A14977" s="89" t="s">
        <v>97</v>
      </c>
      <c r="B14977" s="89" t="s">
        <v>180</v>
      </c>
      <c r="C14977" s="89" t="s">
        <v>48</v>
      </c>
      <c r="D14977" s="90">
        <v>44563</v>
      </c>
      <c r="AC14977" s="89">
        <v>339.11829299999999</v>
      </c>
      <c r="AI14977" s="89">
        <v>339.118292</v>
      </c>
    </row>
    <row r="14978" spans="1:35" s="89" customFormat="1" x14ac:dyDescent="0.45">
      <c r="A14978" s="89" t="s">
        <v>97</v>
      </c>
      <c r="B14978" s="89" t="s">
        <v>180</v>
      </c>
      <c r="C14978" s="89" t="s">
        <v>48</v>
      </c>
      <c r="D14978" s="90">
        <v>44564</v>
      </c>
      <c r="AC14978" s="89">
        <v>339.11829299999999</v>
      </c>
      <c r="AI14978" s="89">
        <v>339.118292</v>
      </c>
    </row>
    <row r="14979" spans="1:35" s="89" customFormat="1" x14ac:dyDescent="0.45">
      <c r="A14979" s="89" t="s">
        <v>97</v>
      </c>
      <c r="B14979" s="89" t="s">
        <v>180</v>
      </c>
      <c r="C14979" s="89" t="s">
        <v>48</v>
      </c>
      <c r="D14979" s="90">
        <v>44565</v>
      </c>
      <c r="AC14979" s="89">
        <v>339.11829299999999</v>
      </c>
      <c r="AI14979" s="89">
        <v>339.118292</v>
      </c>
    </row>
    <row r="14980" spans="1:35" s="89" customFormat="1" x14ac:dyDescent="0.45">
      <c r="A14980" s="89" t="s">
        <v>97</v>
      </c>
      <c r="B14980" s="89" t="s">
        <v>180</v>
      </c>
      <c r="C14980" s="89" t="s">
        <v>48</v>
      </c>
      <c r="D14980" s="90">
        <v>44566</v>
      </c>
      <c r="AC14980" s="89">
        <v>339.11829299999999</v>
      </c>
      <c r="AI14980" s="89">
        <v>339.118292</v>
      </c>
    </row>
    <row r="14981" spans="1:35" s="89" customFormat="1" x14ac:dyDescent="0.45">
      <c r="A14981" s="89" t="s">
        <v>97</v>
      </c>
      <c r="B14981" s="89" t="s">
        <v>180</v>
      </c>
      <c r="C14981" s="89" t="s">
        <v>48</v>
      </c>
      <c r="D14981" s="90">
        <v>44567</v>
      </c>
      <c r="AC14981" s="89">
        <v>339.11829299999999</v>
      </c>
      <c r="AI14981" s="89">
        <v>339.118292</v>
      </c>
    </row>
    <row r="14982" spans="1:35" s="89" customFormat="1" x14ac:dyDescent="0.45">
      <c r="A14982" s="89" t="s">
        <v>97</v>
      </c>
      <c r="B14982" s="89" t="s">
        <v>180</v>
      </c>
      <c r="C14982" s="89" t="s">
        <v>48</v>
      </c>
      <c r="D14982" s="90">
        <v>44568</v>
      </c>
      <c r="AC14982" s="89">
        <v>339.11829299999999</v>
      </c>
      <c r="AI14982" s="89">
        <v>339.118292</v>
      </c>
    </row>
    <row r="14983" spans="1:35" s="89" customFormat="1" x14ac:dyDescent="0.45">
      <c r="A14983" s="89" t="s">
        <v>97</v>
      </c>
      <c r="B14983" s="89" t="s">
        <v>180</v>
      </c>
      <c r="C14983" s="89" t="s">
        <v>48</v>
      </c>
      <c r="D14983" s="90">
        <v>44569</v>
      </c>
      <c r="AC14983" s="89">
        <v>339.11829299999999</v>
      </c>
      <c r="AI14983" s="89">
        <v>339.118292</v>
      </c>
    </row>
    <row r="14984" spans="1:35" s="89" customFormat="1" x14ac:dyDescent="0.45">
      <c r="A14984" s="89" t="s">
        <v>97</v>
      </c>
      <c r="B14984" s="89" t="s">
        <v>180</v>
      </c>
      <c r="C14984" s="89" t="s">
        <v>48</v>
      </c>
      <c r="D14984" s="90">
        <v>44570</v>
      </c>
      <c r="AC14984" s="89">
        <v>339.11829299999999</v>
      </c>
      <c r="AI14984" s="89">
        <v>339.118292</v>
      </c>
    </row>
    <row r="14985" spans="1:35" s="89" customFormat="1" x14ac:dyDescent="0.45">
      <c r="A14985" s="89" t="s">
        <v>97</v>
      </c>
      <c r="B14985" s="89" t="s">
        <v>180</v>
      </c>
      <c r="C14985" s="89" t="s">
        <v>48</v>
      </c>
      <c r="D14985" s="90">
        <v>44571</v>
      </c>
      <c r="AC14985" s="89">
        <v>339.11829299999999</v>
      </c>
      <c r="AI14985" s="89">
        <v>339.118292</v>
      </c>
    </row>
    <row r="14986" spans="1:35" s="89" customFormat="1" x14ac:dyDescent="0.45">
      <c r="A14986" s="89" t="s">
        <v>97</v>
      </c>
      <c r="B14986" s="89" t="s">
        <v>180</v>
      </c>
      <c r="C14986" s="89" t="s">
        <v>48</v>
      </c>
      <c r="D14986" s="90">
        <v>44572</v>
      </c>
      <c r="AC14986" s="89">
        <v>339.11829299999999</v>
      </c>
      <c r="AI14986" s="89">
        <v>339.118292</v>
      </c>
    </row>
    <row r="14987" spans="1:35" s="89" customFormat="1" x14ac:dyDescent="0.45">
      <c r="A14987" s="89" t="s">
        <v>97</v>
      </c>
      <c r="B14987" s="89" t="s">
        <v>180</v>
      </c>
      <c r="C14987" s="89" t="s">
        <v>48</v>
      </c>
      <c r="D14987" s="90">
        <v>44573</v>
      </c>
      <c r="AC14987" s="89">
        <v>339.11829299999999</v>
      </c>
      <c r="AI14987" s="89">
        <v>339.118292</v>
      </c>
    </row>
    <row r="14988" spans="1:35" s="89" customFormat="1" x14ac:dyDescent="0.45">
      <c r="A14988" s="89" t="s">
        <v>97</v>
      </c>
      <c r="B14988" s="89" t="s">
        <v>180</v>
      </c>
      <c r="C14988" s="89" t="s">
        <v>48</v>
      </c>
      <c r="D14988" s="90">
        <v>44574</v>
      </c>
      <c r="AC14988" s="89">
        <v>339.11829299999999</v>
      </c>
      <c r="AI14988" s="89">
        <v>339.118292</v>
      </c>
    </row>
    <row r="14989" spans="1:35" s="89" customFormat="1" x14ac:dyDescent="0.45">
      <c r="A14989" s="89" t="s">
        <v>97</v>
      </c>
      <c r="B14989" s="89" t="s">
        <v>180</v>
      </c>
      <c r="C14989" s="89" t="s">
        <v>48</v>
      </c>
      <c r="D14989" s="90">
        <v>44575</v>
      </c>
      <c r="AC14989" s="89">
        <v>339.11829299999999</v>
      </c>
      <c r="AI14989" s="89">
        <v>339.118292</v>
      </c>
    </row>
    <row r="14990" spans="1:35" s="89" customFormat="1" x14ac:dyDescent="0.45">
      <c r="A14990" s="89" t="s">
        <v>97</v>
      </c>
      <c r="B14990" s="89" t="s">
        <v>180</v>
      </c>
      <c r="C14990" s="89" t="s">
        <v>48</v>
      </c>
      <c r="D14990" s="90">
        <v>44576</v>
      </c>
      <c r="AC14990" s="89">
        <v>339.11829299999999</v>
      </c>
      <c r="AI14990" s="89">
        <v>339.118292</v>
      </c>
    </row>
    <row r="14991" spans="1:35" s="89" customFormat="1" x14ac:dyDescent="0.45">
      <c r="A14991" s="89" t="s">
        <v>97</v>
      </c>
      <c r="B14991" s="89" t="s">
        <v>180</v>
      </c>
      <c r="C14991" s="89" t="s">
        <v>48</v>
      </c>
      <c r="D14991" s="90">
        <v>44577</v>
      </c>
      <c r="AC14991" s="89">
        <v>339.11829299999999</v>
      </c>
      <c r="AI14991" s="89">
        <v>339.118292</v>
      </c>
    </row>
    <row r="14992" spans="1:35" s="89" customFormat="1" x14ac:dyDescent="0.45">
      <c r="A14992" s="89" t="s">
        <v>97</v>
      </c>
      <c r="B14992" s="89" t="s">
        <v>180</v>
      </c>
      <c r="C14992" s="89" t="s">
        <v>48</v>
      </c>
      <c r="D14992" s="90">
        <v>44578</v>
      </c>
      <c r="AC14992" s="89">
        <v>339.11829299999999</v>
      </c>
      <c r="AI14992" s="89">
        <v>339.118292</v>
      </c>
    </row>
    <row r="14993" spans="1:35" s="89" customFormat="1" x14ac:dyDescent="0.45">
      <c r="A14993" s="89" t="s">
        <v>97</v>
      </c>
      <c r="B14993" s="89" t="s">
        <v>180</v>
      </c>
      <c r="C14993" s="89" t="s">
        <v>48</v>
      </c>
      <c r="D14993" s="90">
        <v>44579</v>
      </c>
      <c r="AC14993" s="89">
        <v>339.11829299999999</v>
      </c>
      <c r="AI14993" s="89">
        <v>339.118292</v>
      </c>
    </row>
    <row r="14994" spans="1:35" s="89" customFormat="1" x14ac:dyDescent="0.45">
      <c r="A14994" s="89" t="s">
        <v>97</v>
      </c>
      <c r="B14994" s="89" t="s">
        <v>180</v>
      </c>
      <c r="C14994" s="89" t="s">
        <v>48</v>
      </c>
      <c r="D14994" s="90">
        <v>44580</v>
      </c>
      <c r="AC14994" s="89">
        <v>339.11829299999999</v>
      </c>
      <c r="AI14994" s="89">
        <v>339.118292</v>
      </c>
    </row>
    <row r="14995" spans="1:35" s="89" customFormat="1" x14ac:dyDescent="0.45">
      <c r="A14995" s="89" t="s">
        <v>97</v>
      </c>
      <c r="B14995" s="89" t="s">
        <v>180</v>
      </c>
      <c r="C14995" s="89" t="s">
        <v>48</v>
      </c>
      <c r="D14995" s="90">
        <v>44581</v>
      </c>
      <c r="AC14995" s="89">
        <v>339.11829299999999</v>
      </c>
      <c r="AI14995" s="89">
        <v>339.118292</v>
      </c>
    </row>
    <row r="14996" spans="1:35" s="89" customFormat="1" x14ac:dyDescent="0.45">
      <c r="A14996" s="89" t="s">
        <v>97</v>
      </c>
      <c r="B14996" s="89" t="s">
        <v>180</v>
      </c>
      <c r="C14996" s="89" t="s">
        <v>48</v>
      </c>
      <c r="D14996" s="90">
        <v>44582</v>
      </c>
      <c r="AC14996" s="89">
        <v>339.11829299999999</v>
      </c>
      <c r="AI14996" s="89">
        <v>339.118292</v>
      </c>
    </row>
    <row r="14997" spans="1:35" s="89" customFormat="1" x14ac:dyDescent="0.45">
      <c r="A14997" s="89" t="s">
        <v>97</v>
      </c>
      <c r="B14997" s="89" t="s">
        <v>180</v>
      </c>
      <c r="C14997" s="89" t="s">
        <v>48</v>
      </c>
      <c r="D14997" s="90">
        <v>44583</v>
      </c>
      <c r="AC14997" s="89">
        <v>339.11829299999999</v>
      </c>
      <c r="AI14997" s="89">
        <v>339.118292</v>
      </c>
    </row>
    <row r="14998" spans="1:35" s="89" customFormat="1" x14ac:dyDescent="0.45">
      <c r="A14998" s="89" t="s">
        <v>97</v>
      </c>
      <c r="B14998" s="89" t="s">
        <v>180</v>
      </c>
      <c r="C14998" s="89" t="s">
        <v>48</v>
      </c>
      <c r="D14998" s="90">
        <v>44584</v>
      </c>
      <c r="AC14998" s="89">
        <v>339.11829299999999</v>
      </c>
      <c r="AI14998" s="89">
        <v>339.118292</v>
      </c>
    </row>
    <row r="14999" spans="1:35" s="89" customFormat="1" x14ac:dyDescent="0.45">
      <c r="A14999" s="89" t="s">
        <v>97</v>
      </c>
      <c r="B14999" s="89" t="s">
        <v>180</v>
      </c>
      <c r="C14999" s="89" t="s">
        <v>48</v>
      </c>
      <c r="D14999" s="90">
        <v>44585</v>
      </c>
      <c r="AC14999" s="89">
        <v>339.11829299999999</v>
      </c>
      <c r="AI14999" s="89">
        <v>339.118292</v>
      </c>
    </row>
    <row r="15000" spans="1:35" s="89" customFormat="1" x14ac:dyDescent="0.45">
      <c r="A15000" s="89" t="s">
        <v>97</v>
      </c>
      <c r="B15000" s="89" t="s">
        <v>180</v>
      </c>
      <c r="C15000" s="89" t="s">
        <v>48</v>
      </c>
      <c r="D15000" s="90">
        <v>44586</v>
      </c>
      <c r="AC15000" s="89">
        <v>339.11829299999999</v>
      </c>
      <c r="AI15000" s="89">
        <v>339.118292</v>
      </c>
    </row>
    <row r="15001" spans="1:35" s="89" customFormat="1" x14ac:dyDescent="0.45">
      <c r="A15001" s="89" t="s">
        <v>97</v>
      </c>
      <c r="B15001" s="89" t="s">
        <v>180</v>
      </c>
      <c r="C15001" s="89" t="s">
        <v>48</v>
      </c>
      <c r="D15001" s="90">
        <v>44587</v>
      </c>
      <c r="AC15001" s="89">
        <v>339.11829299999999</v>
      </c>
      <c r="AI15001" s="89">
        <v>339.118292</v>
      </c>
    </row>
    <row r="15002" spans="1:35" s="89" customFormat="1" x14ac:dyDescent="0.45">
      <c r="A15002" s="89" t="s">
        <v>97</v>
      </c>
      <c r="B15002" s="89" t="s">
        <v>180</v>
      </c>
      <c r="C15002" s="89" t="s">
        <v>48</v>
      </c>
      <c r="D15002" s="90">
        <v>44588</v>
      </c>
      <c r="AC15002" s="89">
        <v>339.11829299999999</v>
      </c>
      <c r="AI15002" s="89">
        <v>339.118292</v>
      </c>
    </row>
    <row r="15003" spans="1:35" s="89" customFormat="1" x14ac:dyDescent="0.45">
      <c r="A15003" s="89" t="s">
        <v>97</v>
      </c>
      <c r="B15003" s="89" t="s">
        <v>180</v>
      </c>
      <c r="C15003" s="89" t="s">
        <v>48</v>
      </c>
      <c r="D15003" s="90">
        <v>44589</v>
      </c>
      <c r="AC15003" s="89">
        <v>339.11829299999999</v>
      </c>
      <c r="AI15003" s="89">
        <v>339.118292</v>
      </c>
    </row>
    <row r="15004" spans="1:35" s="89" customFormat="1" x14ac:dyDescent="0.45">
      <c r="A15004" s="89" t="s">
        <v>97</v>
      </c>
      <c r="B15004" s="89" t="s">
        <v>180</v>
      </c>
      <c r="C15004" s="89" t="s">
        <v>48</v>
      </c>
      <c r="D15004" s="90">
        <v>44590</v>
      </c>
      <c r="AC15004" s="89">
        <v>339.11829299999999</v>
      </c>
      <c r="AI15004" s="89">
        <v>339.118292</v>
      </c>
    </row>
    <row r="15005" spans="1:35" s="89" customFormat="1" x14ac:dyDescent="0.45">
      <c r="A15005" s="89" t="s">
        <v>97</v>
      </c>
      <c r="B15005" s="89" t="s">
        <v>180</v>
      </c>
      <c r="C15005" s="89" t="s">
        <v>48</v>
      </c>
      <c r="D15005" s="90">
        <v>44591</v>
      </c>
      <c r="AC15005" s="89">
        <v>339.11829299999999</v>
      </c>
      <c r="AI15005" s="89">
        <v>339.118292</v>
      </c>
    </row>
    <row r="15006" spans="1:35" s="89" customFormat="1" x14ac:dyDescent="0.45">
      <c r="A15006" s="89" t="s">
        <v>97</v>
      </c>
      <c r="B15006" s="89" t="s">
        <v>180</v>
      </c>
      <c r="C15006" s="89" t="s">
        <v>48</v>
      </c>
      <c r="D15006" s="90">
        <v>44592</v>
      </c>
      <c r="AC15006" s="89">
        <v>339.11829299999999</v>
      </c>
      <c r="AI15006" s="89">
        <v>339.118292</v>
      </c>
    </row>
    <row r="15007" spans="1:35" s="89" customFormat="1" x14ac:dyDescent="0.45">
      <c r="A15007" s="89" t="s">
        <v>97</v>
      </c>
      <c r="B15007" s="89" t="s">
        <v>180</v>
      </c>
      <c r="C15007" s="89" t="s">
        <v>48</v>
      </c>
      <c r="D15007" s="90">
        <v>44593</v>
      </c>
      <c r="AC15007" s="89">
        <v>339.11829299999999</v>
      </c>
      <c r="AI15007" s="89">
        <v>339.118292</v>
      </c>
    </row>
    <row r="15008" spans="1:35" s="89" customFormat="1" x14ac:dyDescent="0.45">
      <c r="A15008" s="89" t="s">
        <v>97</v>
      </c>
      <c r="B15008" s="89" t="s">
        <v>180</v>
      </c>
      <c r="C15008" s="89" t="s">
        <v>48</v>
      </c>
      <c r="D15008" s="90">
        <v>44594</v>
      </c>
      <c r="AC15008" s="89">
        <v>339.11829299999999</v>
      </c>
      <c r="AI15008" s="89">
        <v>339.118292</v>
      </c>
    </row>
    <row r="15009" spans="1:35" s="89" customFormat="1" x14ac:dyDescent="0.45">
      <c r="A15009" s="89" t="s">
        <v>97</v>
      </c>
      <c r="B15009" s="89" t="s">
        <v>180</v>
      </c>
      <c r="C15009" s="89" t="s">
        <v>48</v>
      </c>
      <c r="D15009" s="90">
        <v>44595</v>
      </c>
      <c r="AC15009" s="89">
        <v>339.11829299999999</v>
      </c>
      <c r="AI15009" s="89">
        <v>339.118292</v>
      </c>
    </row>
    <row r="15010" spans="1:35" s="89" customFormat="1" x14ac:dyDescent="0.45">
      <c r="A15010" s="89" t="s">
        <v>97</v>
      </c>
      <c r="B15010" s="89" t="s">
        <v>180</v>
      </c>
      <c r="C15010" s="89" t="s">
        <v>48</v>
      </c>
      <c r="D15010" s="90">
        <v>44596</v>
      </c>
      <c r="AC15010" s="89">
        <v>339.11829299999999</v>
      </c>
      <c r="AI15010" s="89">
        <v>339.118292</v>
      </c>
    </row>
    <row r="15011" spans="1:35" s="89" customFormat="1" x14ac:dyDescent="0.45">
      <c r="A15011" s="89" t="s">
        <v>97</v>
      </c>
      <c r="B15011" s="89" t="s">
        <v>180</v>
      </c>
      <c r="C15011" s="89" t="s">
        <v>48</v>
      </c>
      <c r="D15011" s="90">
        <v>44597</v>
      </c>
      <c r="AC15011" s="89">
        <v>339.11829299999999</v>
      </c>
      <c r="AI15011" s="89">
        <v>339.118292</v>
      </c>
    </row>
    <row r="15012" spans="1:35" s="89" customFormat="1" x14ac:dyDescent="0.45">
      <c r="A15012" s="89" t="s">
        <v>97</v>
      </c>
      <c r="B15012" s="89" t="s">
        <v>180</v>
      </c>
      <c r="C15012" s="89" t="s">
        <v>48</v>
      </c>
      <c r="D15012" s="90">
        <v>44598</v>
      </c>
      <c r="AC15012" s="89">
        <v>339.11829299999999</v>
      </c>
      <c r="AI15012" s="89">
        <v>339.118292</v>
      </c>
    </row>
    <row r="15013" spans="1:35" s="89" customFormat="1" x14ac:dyDescent="0.45">
      <c r="A15013" s="89" t="s">
        <v>97</v>
      </c>
      <c r="B15013" s="89" t="s">
        <v>180</v>
      </c>
      <c r="C15013" s="89" t="s">
        <v>48</v>
      </c>
      <c r="D15013" s="90">
        <v>44599</v>
      </c>
      <c r="AC15013" s="89">
        <v>339.11829299999999</v>
      </c>
      <c r="AI15013" s="89">
        <v>339.118292</v>
      </c>
    </row>
    <row r="15014" spans="1:35" s="89" customFormat="1" x14ac:dyDescent="0.45">
      <c r="A15014" s="89" t="s">
        <v>97</v>
      </c>
      <c r="B15014" s="89" t="s">
        <v>180</v>
      </c>
      <c r="C15014" s="89" t="s">
        <v>48</v>
      </c>
      <c r="D15014" s="90">
        <v>44600</v>
      </c>
      <c r="AC15014" s="89">
        <v>339.11829299999999</v>
      </c>
      <c r="AI15014" s="89">
        <v>339.118292</v>
      </c>
    </row>
    <row r="15015" spans="1:35" s="89" customFormat="1" x14ac:dyDescent="0.45">
      <c r="A15015" s="89" t="s">
        <v>97</v>
      </c>
      <c r="B15015" s="89" t="s">
        <v>180</v>
      </c>
      <c r="C15015" s="89" t="s">
        <v>48</v>
      </c>
      <c r="D15015" s="90">
        <v>44601</v>
      </c>
      <c r="AC15015" s="89">
        <v>339.11829299999999</v>
      </c>
      <c r="AI15015" s="89">
        <v>339.118292</v>
      </c>
    </row>
    <row r="15016" spans="1:35" s="89" customFormat="1" x14ac:dyDescent="0.45">
      <c r="A15016" s="89" t="s">
        <v>97</v>
      </c>
      <c r="B15016" s="89" t="s">
        <v>180</v>
      </c>
      <c r="C15016" s="89" t="s">
        <v>48</v>
      </c>
      <c r="D15016" s="90">
        <v>44602</v>
      </c>
      <c r="AC15016" s="89">
        <v>339.11829299999999</v>
      </c>
      <c r="AI15016" s="89">
        <v>339.118292</v>
      </c>
    </row>
    <row r="15017" spans="1:35" s="89" customFormat="1" x14ac:dyDescent="0.45">
      <c r="A15017" s="89" t="s">
        <v>97</v>
      </c>
      <c r="B15017" s="89" t="s">
        <v>180</v>
      </c>
      <c r="C15017" s="89" t="s">
        <v>48</v>
      </c>
      <c r="D15017" s="90">
        <v>44603</v>
      </c>
      <c r="AC15017" s="89">
        <v>339.11829299999999</v>
      </c>
      <c r="AI15017" s="89">
        <v>339.118292</v>
      </c>
    </row>
    <row r="15018" spans="1:35" s="89" customFormat="1" x14ac:dyDescent="0.45">
      <c r="A15018" s="89" t="s">
        <v>97</v>
      </c>
      <c r="B15018" s="89" t="s">
        <v>180</v>
      </c>
      <c r="C15018" s="89" t="s">
        <v>48</v>
      </c>
      <c r="D15018" s="90">
        <v>44604</v>
      </c>
      <c r="AC15018" s="89">
        <v>339.11829299999999</v>
      </c>
      <c r="AI15018" s="89">
        <v>339.118292</v>
      </c>
    </row>
    <row r="15019" spans="1:35" s="89" customFormat="1" x14ac:dyDescent="0.45">
      <c r="A15019" s="89" t="s">
        <v>97</v>
      </c>
      <c r="B15019" s="89" t="s">
        <v>180</v>
      </c>
      <c r="C15019" s="89" t="s">
        <v>48</v>
      </c>
      <c r="D15019" s="90">
        <v>44605</v>
      </c>
      <c r="AC15019" s="89">
        <v>339.11829299999999</v>
      </c>
      <c r="AI15019" s="89">
        <v>339.118292</v>
      </c>
    </row>
    <row r="15020" spans="1:35" s="89" customFormat="1" x14ac:dyDescent="0.45">
      <c r="A15020" s="89" t="s">
        <v>97</v>
      </c>
      <c r="B15020" s="89" t="s">
        <v>180</v>
      </c>
      <c r="C15020" s="89" t="s">
        <v>48</v>
      </c>
      <c r="D15020" s="90">
        <v>44606</v>
      </c>
      <c r="AC15020" s="89">
        <v>339.11829299999999</v>
      </c>
      <c r="AI15020" s="89">
        <v>339.118292</v>
      </c>
    </row>
    <row r="15021" spans="1:35" s="89" customFormat="1" x14ac:dyDescent="0.45">
      <c r="A15021" s="89" t="s">
        <v>97</v>
      </c>
      <c r="B15021" s="89" t="s">
        <v>180</v>
      </c>
      <c r="C15021" s="89" t="s">
        <v>48</v>
      </c>
      <c r="D15021" s="90">
        <v>44607</v>
      </c>
      <c r="AC15021" s="89">
        <v>339.11829299999999</v>
      </c>
      <c r="AI15021" s="89">
        <v>339.118292</v>
      </c>
    </row>
    <row r="15022" spans="1:35" s="89" customFormat="1" x14ac:dyDescent="0.45">
      <c r="A15022" s="89" t="s">
        <v>97</v>
      </c>
      <c r="B15022" s="89" t="s">
        <v>180</v>
      </c>
      <c r="C15022" s="89" t="s">
        <v>48</v>
      </c>
      <c r="D15022" s="90">
        <v>44608</v>
      </c>
      <c r="AC15022" s="89">
        <v>339.11829299999999</v>
      </c>
      <c r="AI15022" s="89">
        <v>339.118292</v>
      </c>
    </row>
    <row r="15023" spans="1:35" s="89" customFormat="1" x14ac:dyDescent="0.45">
      <c r="A15023" s="89" t="s">
        <v>97</v>
      </c>
      <c r="B15023" s="89" t="s">
        <v>180</v>
      </c>
      <c r="C15023" s="89" t="s">
        <v>48</v>
      </c>
      <c r="D15023" s="90">
        <v>44609</v>
      </c>
      <c r="AC15023" s="89">
        <v>339.11829299999999</v>
      </c>
      <c r="AI15023" s="89">
        <v>339.118292</v>
      </c>
    </row>
    <row r="15024" spans="1:35" s="89" customFormat="1" x14ac:dyDescent="0.45">
      <c r="A15024" s="89" t="s">
        <v>97</v>
      </c>
      <c r="B15024" s="89" t="s">
        <v>180</v>
      </c>
      <c r="C15024" s="89" t="s">
        <v>48</v>
      </c>
      <c r="D15024" s="90">
        <v>44610</v>
      </c>
      <c r="AC15024" s="89">
        <v>339.11829299999999</v>
      </c>
      <c r="AI15024" s="89">
        <v>339.118292</v>
      </c>
    </row>
    <row r="15025" spans="1:35" s="89" customFormat="1" x14ac:dyDescent="0.45">
      <c r="A15025" s="89" t="s">
        <v>97</v>
      </c>
      <c r="B15025" s="89" t="s">
        <v>180</v>
      </c>
      <c r="C15025" s="89" t="s">
        <v>48</v>
      </c>
      <c r="D15025" s="90">
        <v>44611</v>
      </c>
      <c r="AC15025" s="89">
        <v>339.11829299999999</v>
      </c>
      <c r="AI15025" s="89">
        <v>339.118292</v>
      </c>
    </row>
    <row r="15026" spans="1:35" s="89" customFormat="1" x14ac:dyDescent="0.45">
      <c r="A15026" s="89" t="s">
        <v>97</v>
      </c>
      <c r="B15026" s="89" t="s">
        <v>180</v>
      </c>
      <c r="C15026" s="89" t="s">
        <v>48</v>
      </c>
      <c r="D15026" s="90">
        <v>44612</v>
      </c>
      <c r="AC15026" s="89">
        <v>339.11829299999999</v>
      </c>
      <c r="AI15026" s="89">
        <v>339.118292</v>
      </c>
    </row>
    <row r="15027" spans="1:35" s="89" customFormat="1" x14ac:dyDescent="0.45">
      <c r="A15027" s="89" t="s">
        <v>97</v>
      </c>
      <c r="B15027" s="89" t="s">
        <v>180</v>
      </c>
      <c r="C15027" s="89" t="s">
        <v>48</v>
      </c>
      <c r="D15027" s="90">
        <v>44613</v>
      </c>
      <c r="AC15027" s="89">
        <v>339.11829299999999</v>
      </c>
      <c r="AI15027" s="89">
        <v>339.118292</v>
      </c>
    </row>
    <row r="15028" spans="1:35" s="89" customFormat="1" x14ac:dyDescent="0.45">
      <c r="A15028" s="89" t="s">
        <v>97</v>
      </c>
      <c r="B15028" s="89" t="s">
        <v>180</v>
      </c>
      <c r="C15028" s="89" t="s">
        <v>48</v>
      </c>
      <c r="D15028" s="90">
        <v>44614</v>
      </c>
      <c r="AC15028" s="89">
        <v>339.11829299999999</v>
      </c>
      <c r="AI15028" s="89">
        <v>339.118292</v>
      </c>
    </row>
    <row r="15029" spans="1:35" s="89" customFormat="1" x14ac:dyDescent="0.45">
      <c r="A15029" s="89" t="s">
        <v>97</v>
      </c>
      <c r="B15029" s="89" t="s">
        <v>180</v>
      </c>
      <c r="C15029" s="89" t="s">
        <v>48</v>
      </c>
      <c r="D15029" s="90">
        <v>44615</v>
      </c>
      <c r="AC15029" s="89">
        <v>339.11829299999999</v>
      </c>
      <c r="AI15029" s="89">
        <v>339.118292</v>
      </c>
    </row>
    <row r="15030" spans="1:35" s="89" customFormat="1" x14ac:dyDescent="0.45">
      <c r="A15030" s="89" t="s">
        <v>97</v>
      </c>
      <c r="B15030" s="89" t="s">
        <v>180</v>
      </c>
      <c r="C15030" s="89" t="s">
        <v>48</v>
      </c>
      <c r="D15030" s="90">
        <v>44616</v>
      </c>
      <c r="AC15030" s="89">
        <v>339.11829299999999</v>
      </c>
      <c r="AI15030" s="89">
        <v>339.118292</v>
      </c>
    </row>
    <row r="15031" spans="1:35" s="89" customFormat="1" x14ac:dyDescent="0.45">
      <c r="A15031" s="89" t="s">
        <v>97</v>
      </c>
      <c r="B15031" s="89" t="s">
        <v>180</v>
      </c>
      <c r="C15031" s="89" t="s">
        <v>48</v>
      </c>
      <c r="D15031" s="90">
        <v>44617</v>
      </c>
      <c r="AC15031" s="89">
        <v>339.11829299999999</v>
      </c>
      <c r="AI15031" s="89">
        <v>339.118292</v>
      </c>
    </row>
    <row r="15032" spans="1:35" s="89" customFormat="1" x14ac:dyDescent="0.45">
      <c r="A15032" s="89" t="s">
        <v>97</v>
      </c>
      <c r="B15032" s="89" t="s">
        <v>180</v>
      </c>
      <c r="C15032" s="89" t="s">
        <v>48</v>
      </c>
      <c r="D15032" s="90">
        <v>44618</v>
      </c>
      <c r="AC15032" s="89">
        <v>339.11829299999999</v>
      </c>
      <c r="AI15032" s="89">
        <v>339.118292</v>
      </c>
    </row>
    <row r="15033" spans="1:35" s="89" customFormat="1" x14ac:dyDescent="0.45">
      <c r="A15033" s="89" t="s">
        <v>97</v>
      </c>
      <c r="B15033" s="89" t="s">
        <v>180</v>
      </c>
      <c r="C15033" s="89" t="s">
        <v>48</v>
      </c>
      <c r="D15033" s="90">
        <v>44619</v>
      </c>
      <c r="AC15033" s="89">
        <v>339.11829299999999</v>
      </c>
      <c r="AI15033" s="89">
        <v>339.118292</v>
      </c>
    </row>
    <row r="15034" spans="1:35" s="89" customFormat="1" x14ac:dyDescent="0.45">
      <c r="A15034" s="89" t="s">
        <v>97</v>
      </c>
      <c r="B15034" s="89" t="s">
        <v>180</v>
      </c>
      <c r="C15034" s="89" t="s">
        <v>48</v>
      </c>
      <c r="D15034" s="90">
        <v>44620</v>
      </c>
      <c r="AC15034" s="89">
        <v>339.11829299999999</v>
      </c>
      <c r="AI15034" s="89">
        <v>339.118292</v>
      </c>
    </row>
    <row r="15035" spans="1:35" s="89" customFormat="1" x14ac:dyDescent="0.45">
      <c r="A15035" s="89" t="s">
        <v>97</v>
      </c>
      <c r="B15035" s="89" t="s">
        <v>180</v>
      </c>
      <c r="C15035" s="89" t="s">
        <v>48</v>
      </c>
      <c r="D15035" s="90">
        <v>44621</v>
      </c>
      <c r="AC15035" s="89">
        <v>339.11829299999999</v>
      </c>
      <c r="AI15035" s="89">
        <v>339.118292</v>
      </c>
    </row>
    <row r="15036" spans="1:35" s="89" customFormat="1" x14ac:dyDescent="0.45">
      <c r="A15036" s="89" t="s">
        <v>97</v>
      </c>
      <c r="B15036" s="89" t="s">
        <v>180</v>
      </c>
      <c r="C15036" s="89" t="s">
        <v>48</v>
      </c>
      <c r="D15036" s="90">
        <v>44622</v>
      </c>
      <c r="AC15036" s="89">
        <v>339.11829299999999</v>
      </c>
      <c r="AI15036" s="89">
        <v>339.118292</v>
      </c>
    </row>
    <row r="15037" spans="1:35" s="89" customFormat="1" x14ac:dyDescent="0.45">
      <c r="A15037" s="89" t="s">
        <v>97</v>
      </c>
      <c r="B15037" s="89" t="s">
        <v>180</v>
      </c>
      <c r="C15037" s="89" t="s">
        <v>48</v>
      </c>
      <c r="D15037" s="90">
        <v>44623</v>
      </c>
      <c r="AC15037" s="89">
        <v>339.11829299999999</v>
      </c>
      <c r="AI15037" s="89">
        <v>339.118292</v>
      </c>
    </row>
    <row r="15038" spans="1:35" s="89" customFormat="1" x14ac:dyDescent="0.45">
      <c r="A15038" s="89" t="s">
        <v>97</v>
      </c>
      <c r="B15038" s="89" t="s">
        <v>180</v>
      </c>
      <c r="C15038" s="89" t="s">
        <v>48</v>
      </c>
      <c r="D15038" s="90">
        <v>44624</v>
      </c>
      <c r="AC15038" s="89">
        <v>339.11829299999999</v>
      </c>
      <c r="AI15038" s="89">
        <v>339.118292</v>
      </c>
    </row>
    <row r="15039" spans="1:35" s="89" customFormat="1" x14ac:dyDescent="0.45">
      <c r="A15039" s="89" t="s">
        <v>97</v>
      </c>
      <c r="B15039" s="89" t="s">
        <v>180</v>
      </c>
      <c r="C15039" s="89" t="s">
        <v>48</v>
      </c>
      <c r="D15039" s="90">
        <v>44625</v>
      </c>
      <c r="AC15039" s="89">
        <v>339.11829299999999</v>
      </c>
      <c r="AI15039" s="89">
        <v>339.118292</v>
      </c>
    </row>
    <row r="15040" spans="1:35" s="89" customFormat="1" x14ac:dyDescent="0.45">
      <c r="A15040" s="89" t="s">
        <v>97</v>
      </c>
      <c r="B15040" s="89" t="s">
        <v>180</v>
      </c>
      <c r="C15040" s="89" t="s">
        <v>48</v>
      </c>
      <c r="D15040" s="90">
        <v>44626</v>
      </c>
      <c r="AC15040" s="89">
        <v>339.11829299999999</v>
      </c>
      <c r="AI15040" s="89">
        <v>339.118292</v>
      </c>
    </row>
    <row r="15041" spans="1:35" s="89" customFormat="1" x14ac:dyDescent="0.45">
      <c r="A15041" s="89" t="s">
        <v>97</v>
      </c>
      <c r="B15041" s="89" t="s">
        <v>180</v>
      </c>
      <c r="C15041" s="89" t="s">
        <v>48</v>
      </c>
      <c r="D15041" s="90">
        <v>44627</v>
      </c>
      <c r="AC15041" s="89">
        <v>339.11829299999999</v>
      </c>
      <c r="AI15041" s="89">
        <v>339.118292</v>
      </c>
    </row>
    <row r="15042" spans="1:35" s="89" customFormat="1" x14ac:dyDescent="0.45">
      <c r="A15042" s="89" t="s">
        <v>97</v>
      </c>
      <c r="B15042" s="89" t="s">
        <v>180</v>
      </c>
      <c r="C15042" s="89" t="s">
        <v>48</v>
      </c>
      <c r="D15042" s="90">
        <v>44628</v>
      </c>
      <c r="AC15042" s="89">
        <v>339.11829299999999</v>
      </c>
      <c r="AI15042" s="89">
        <v>339.118292</v>
      </c>
    </row>
    <row r="15043" spans="1:35" s="89" customFormat="1" x14ac:dyDescent="0.45">
      <c r="A15043" s="89" t="s">
        <v>97</v>
      </c>
      <c r="B15043" s="89" t="s">
        <v>180</v>
      </c>
      <c r="C15043" s="89" t="s">
        <v>48</v>
      </c>
      <c r="D15043" s="90">
        <v>44629</v>
      </c>
      <c r="AC15043" s="89">
        <v>339.11829299999999</v>
      </c>
      <c r="AI15043" s="89">
        <v>339.118292</v>
      </c>
    </row>
    <row r="15044" spans="1:35" s="89" customFormat="1" x14ac:dyDescent="0.45">
      <c r="A15044" s="89" t="s">
        <v>97</v>
      </c>
      <c r="B15044" s="89" t="s">
        <v>180</v>
      </c>
      <c r="C15044" s="89" t="s">
        <v>48</v>
      </c>
      <c r="D15044" s="90">
        <v>44630</v>
      </c>
      <c r="AC15044" s="89">
        <v>339.11829299999999</v>
      </c>
      <c r="AI15044" s="89">
        <v>339.118292</v>
      </c>
    </row>
    <row r="15045" spans="1:35" s="89" customFormat="1" x14ac:dyDescent="0.45">
      <c r="A15045" s="89" t="s">
        <v>97</v>
      </c>
      <c r="B15045" s="89" t="s">
        <v>180</v>
      </c>
      <c r="C15045" s="89" t="s">
        <v>48</v>
      </c>
      <c r="D15045" s="90">
        <v>44631</v>
      </c>
      <c r="AC15045" s="89">
        <v>339.11829299999999</v>
      </c>
      <c r="AI15045" s="89">
        <v>339.118292</v>
      </c>
    </row>
    <row r="15046" spans="1:35" s="89" customFormat="1" x14ac:dyDescent="0.45">
      <c r="A15046" s="89" t="s">
        <v>97</v>
      </c>
      <c r="B15046" s="89" t="s">
        <v>180</v>
      </c>
      <c r="C15046" s="89" t="s">
        <v>48</v>
      </c>
      <c r="D15046" s="90">
        <v>44632</v>
      </c>
      <c r="AC15046" s="89">
        <v>339.11829299999999</v>
      </c>
      <c r="AI15046" s="89">
        <v>339.118292</v>
      </c>
    </row>
    <row r="15047" spans="1:35" s="89" customFormat="1" x14ac:dyDescent="0.45">
      <c r="A15047" s="89" t="s">
        <v>97</v>
      </c>
      <c r="B15047" s="89" t="s">
        <v>180</v>
      </c>
      <c r="C15047" s="89" t="s">
        <v>48</v>
      </c>
      <c r="D15047" s="90">
        <v>44633</v>
      </c>
      <c r="AC15047" s="89">
        <v>339.11829299999999</v>
      </c>
      <c r="AI15047" s="89">
        <v>339.118292</v>
      </c>
    </row>
    <row r="15048" spans="1:35" s="89" customFormat="1" x14ac:dyDescent="0.45">
      <c r="A15048" s="89" t="s">
        <v>97</v>
      </c>
      <c r="B15048" s="89" t="s">
        <v>180</v>
      </c>
      <c r="C15048" s="89" t="s">
        <v>48</v>
      </c>
      <c r="D15048" s="90">
        <v>44634</v>
      </c>
      <c r="AC15048" s="89">
        <v>339.11829299999999</v>
      </c>
      <c r="AI15048" s="89">
        <v>339.118292</v>
      </c>
    </row>
    <row r="15049" spans="1:35" s="89" customFormat="1" x14ac:dyDescent="0.45">
      <c r="A15049" s="89" t="s">
        <v>97</v>
      </c>
      <c r="B15049" s="89" t="s">
        <v>180</v>
      </c>
      <c r="C15049" s="89" t="s">
        <v>48</v>
      </c>
      <c r="D15049" s="90">
        <v>44635</v>
      </c>
      <c r="AC15049" s="89">
        <v>339.11829299999999</v>
      </c>
      <c r="AI15049" s="89">
        <v>339.118292</v>
      </c>
    </row>
    <row r="15050" spans="1:35" s="89" customFormat="1" x14ac:dyDescent="0.45">
      <c r="A15050" s="89" t="s">
        <v>97</v>
      </c>
      <c r="B15050" s="89" t="s">
        <v>180</v>
      </c>
      <c r="C15050" s="89" t="s">
        <v>48</v>
      </c>
      <c r="D15050" s="90">
        <v>44636</v>
      </c>
      <c r="AC15050" s="89">
        <v>339.11829299999999</v>
      </c>
      <c r="AI15050" s="89">
        <v>339.118292</v>
      </c>
    </row>
    <row r="15051" spans="1:35" s="89" customFormat="1" x14ac:dyDescent="0.45">
      <c r="A15051" s="89" t="s">
        <v>97</v>
      </c>
      <c r="B15051" s="89" t="s">
        <v>180</v>
      </c>
      <c r="C15051" s="89" t="s">
        <v>48</v>
      </c>
      <c r="D15051" s="90">
        <v>44637</v>
      </c>
      <c r="AC15051" s="89">
        <v>339.11829299999999</v>
      </c>
      <c r="AI15051" s="89">
        <v>339.118292</v>
      </c>
    </row>
    <row r="15052" spans="1:35" s="89" customFormat="1" x14ac:dyDescent="0.45">
      <c r="A15052" s="89" t="s">
        <v>97</v>
      </c>
      <c r="B15052" s="89" t="s">
        <v>180</v>
      </c>
      <c r="C15052" s="89" t="s">
        <v>48</v>
      </c>
      <c r="D15052" s="90">
        <v>44638</v>
      </c>
      <c r="AC15052" s="89">
        <v>339.11829299999999</v>
      </c>
      <c r="AI15052" s="89">
        <v>339.118292</v>
      </c>
    </row>
    <row r="15053" spans="1:35" s="89" customFormat="1" x14ac:dyDescent="0.45">
      <c r="A15053" s="89" t="s">
        <v>97</v>
      </c>
      <c r="B15053" s="89" t="s">
        <v>180</v>
      </c>
      <c r="C15053" s="89" t="s">
        <v>48</v>
      </c>
      <c r="D15053" s="90">
        <v>44639</v>
      </c>
      <c r="AC15053" s="89">
        <v>339.11829299999999</v>
      </c>
      <c r="AI15053" s="89">
        <v>339.118292</v>
      </c>
    </row>
    <row r="15054" spans="1:35" s="89" customFormat="1" x14ac:dyDescent="0.45">
      <c r="A15054" s="89" t="s">
        <v>97</v>
      </c>
      <c r="B15054" s="89" t="s">
        <v>180</v>
      </c>
      <c r="C15054" s="89" t="s">
        <v>48</v>
      </c>
      <c r="D15054" s="90">
        <v>44640</v>
      </c>
      <c r="AC15054" s="89">
        <v>339.11829299999999</v>
      </c>
      <c r="AI15054" s="89">
        <v>339.118292</v>
      </c>
    </row>
    <row r="15055" spans="1:35" s="89" customFormat="1" x14ac:dyDescent="0.45">
      <c r="A15055" s="89" t="s">
        <v>97</v>
      </c>
      <c r="B15055" s="89" t="s">
        <v>180</v>
      </c>
      <c r="C15055" s="89" t="s">
        <v>48</v>
      </c>
      <c r="D15055" s="90">
        <v>44641</v>
      </c>
      <c r="AC15055" s="89">
        <v>339.11829299999999</v>
      </c>
      <c r="AI15055" s="89">
        <v>339.118292</v>
      </c>
    </row>
    <row r="15056" spans="1:35" s="89" customFormat="1" x14ac:dyDescent="0.45">
      <c r="A15056" s="89" t="s">
        <v>97</v>
      </c>
      <c r="B15056" s="89" t="s">
        <v>180</v>
      </c>
      <c r="C15056" s="89" t="s">
        <v>48</v>
      </c>
      <c r="D15056" s="90">
        <v>44642</v>
      </c>
      <c r="AC15056" s="89">
        <v>339.11829299999999</v>
      </c>
      <c r="AI15056" s="89">
        <v>339.118292</v>
      </c>
    </row>
    <row r="15057" spans="1:35" s="89" customFormat="1" x14ac:dyDescent="0.45">
      <c r="A15057" s="89" t="s">
        <v>97</v>
      </c>
      <c r="B15057" s="89" t="s">
        <v>180</v>
      </c>
      <c r="C15057" s="89" t="s">
        <v>48</v>
      </c>
      <c r="D15057" s="90">
        <v>44643</v>
      </c>
      <c r="AC15057" s="89">
        <v>339.11829299999999</v>
      </c>
      <c r="AI15057" s="89">
        <v>339.118292</v>
      </c>
    </row>
    <row r="15058" spans="1:35" s="89" customFormat="1" x14ac:dyDescent="0.45">
      <c r="A15058" s="89" t="s">
        <v>97</v>
      </c>
      <c r="B15058" s="89" t="s">
        <v>180</v>
      </c>
      <c r="C15058" s="89" t="s">
        <v>48</v>
      </c>
      <c r="D15058" s="90">
        <v>44644</v>
      </c>
      <c r="AC15058" s="89">
        <v>339.11829299999999</v>
      </c>
      <c r="AI15058" s="89">
        <v>339.118292</v>
      </c>
    </row>
    <row r="15059" spans="1:35" s="89" customFormat="1" x14ac:dyDescent="0.45">
      <c r="A15059" s="89" t="s">
        <v>97</v>
      </c>
      <c r="B15059" s="89" t="s">
        <v>180</v>
      </c>
      <c r="C15059" s="89" t="s">
        <v>48</v>
      </c>
      <c r="D15059" s="90">
        <v>44645</v>
      </c>
      <c r="AC15059" s="89">
        <v>339.11829299999999</v>
      </c>
      <c r="AI15059" s="89">
        <v>339.118292</v>
      </c>
    </row>
    <row r="15060" spans="1:35" s="89" customFormat="1" x14ac:dyDescent="0.45">
      <c r="A15060" s="89" t="s">
        <v>97</v>
      </c>
      <c r="B15060" s="89" t="s">
        <v>180</v>
      </c>
      <c r="C15060" s="89" t="s">
        <v>48</v>
      </c>
      <c r="D15060" s="90">
        <v>44646</v>
      </c>
      <c r="AC15060" s="89">
        <v>324.98836410000001</v>
      </c>
      <c r="AI15060" s="89">
        <v>324.98836319999998</v>
      </c>
    </row>
    <row r="15061" spans="1:35" s="89" customFormat="1" x14ac:dyDescent="0.45">
      <c r="A15061" s="89" t="s">
        <v>97</v>
      </c>
      <c r="B15061" s="89" t="s">
        <v>180</v>
      </c>
      <c r="C15061" s="89" t="s">
        <v>48</v>
      </c>
      <c r="D15061" s="90">
        <v>44647</v>
      </c>
      <c r="AC15061" s="89">
        <v>339.11829299999999</v>
      </c>
      <c r="AI15061" s="89">
        <v>339.118292</v>
      </c>
    </row>
    <row r="15062" spans="1:35" s="89" customFormat="1" x14ac:dyDescent="0.45">
      <c r="A15062" s="89" t="s">
        <v>97</v>
      </c>
      <c r="B15062" s="89" t="s">
        <v>180</v>
      </c>
      <c r="C15062" s="89" t="s">
        <v>48</v>
      </c>
      <c r="D15062" s="90">
        <v>44648</v>
      </c>
      <c r="AC15062" s="89">
        <v>339.11829299999999</v>
      </c>
      <c r="AI15062" s="89">
        <v>339.118292</v>
      </c>
    </row>
    <row r="15063" spans="1:35" s="89" customFormat="1" x14ac:dyDescent="0.45">
      <c r="A15063" s="89" t="s">
        <v>97</v>
      </c>
      <c r="B15063" s="89" t="s">
        <v>180</v>
      </c>
      <c r="C15063" s="89" t="s">
        <v>48</v>
      </c>
      <c r="D15063" s="90">
        <v>44649</v>
      </c>
      <c r="AC15063" s="89">
        <v>339.11829299999999</v>
      </c>
      <c r="AI15063" s="89">
        <v>339.118292</v>
      </c>
    </row>
    <row r="15064" spans="1:35" s="89" customFormat="1" x14ac:dyDescent="0.45">
      <c r="A15064" s="89" t="s">
        <v>97</v>
      </c>
      <c r="B15064" s="89" t="s">
        <v>180</v>
      </c>
      <c r="C15064" s="89" t="s">
        <v>48</v>
      </c>
      <c r="D15064" s="90">
        <v>44650</v>
      </c>
      <c r="AC15064" s="89">
        <v>339.11829299999999</v>
      </c>
      <c r="AI15064" s="89">
        <v>339.118292</v>
      </c>
    </row>
    <row r="15065" spans="1:35" s="89" customFormat="1" x14ac:dyDescent="0.45">
      <c r="A15065" s="89" t="s">
        <v>97</v>
      </c>
      <c r="B15065" s="89" t="s">
        <v>180</v>
      </c>
      <c r="C15065" s="89" t="s">
        <v>48</v>
      </c>
      <c r="D15065" s="90">
        <v>44651</v>
      </c>
      <c r="AC15065" s="89">
        <v>339.11829299999999</v>
      </c>
      <c r="AI15065" s="89">
        <v>339.118292</v>
      </c>
    </row>
    <row r="15066" spans="1:35" s="89" customFormat="1" x14ac:dyDescent="0.45">
      <c r="A15066" s="89" t="s">
        <v>97</v>
      </c>
      <c r="B15066" s="89" t="s">
        <v>180</v>
      </c>
      <c r="C15066" s="89" t="s">
        <v>48</v>
      </c>
      <c r="D15066" s="90">
        <v>44652</v>
      </c>
      <c r="AC15066" s="89">
        <v>339.118292</v>
      </c>
      <c r="AI15066" s="89">
        <v>339.118292</v>
      </c>
    </row>
    <row r="15067" spans="1:35" s="89" customFormat="1" x14ac:dyDescent="0.45">
      <c r="A15067" s="89" t="s">
        <v>97</v>
      </c>
      <c r="B15067" s="89" t="s">
        <v>180</v>
      </c>
      <c r="C15067" s="89" t="s">
        <v>48</v>
      </c>
      <c r="D15067" s="90">
        <v>44653</v>
      </c>
      <c r="AC15067" s="89">
        <v>339.118292</v>
      </c>
      <c r="AI15067" s="89">
        <v>339.118292</v>
      </c>
    </row>
    <row r="15068" spans="1:35" s="89" customFormat="1" x14ac:dyDescent="0.45">
      <c r="A15068" s="89" t="s">
        <v>97</v>
      </c>
      <c r="B15068" s="89" t="s">
        <v>180</v>
      </c>
      <c r="C15068" s="89" t="s">
        <v>48</v>
      </c>
      <c r="D15068" s="90">
        <v>44654</v>
      </c>
      <c r="AC15068" s="89">
        <v>339.118292</v>
      </c>
      <c r="AI15068" s="89">
        <v>339.118292</v>
      </c>
    </row>
    <row r="15069" spans="1:35" s="89" customFormat="1" x14ac:dyDescent="0.45">
      <c r="A15069" s="89" t="s">
        <v>97</v>
      </c>
      <c r="B15069" s="89" t="s">
        <v>180</v>
      </c>
      <c r="C15069" s="89" t="s">
        <v>48</v>
      </c>
      <c r="D15069" s="90">
        <v>44655</v>
      </c>
      <c r="AC15069" s="89">
        <v>339.118292</v>
      </c>
      <c r="AI15069" s="89">
        <v>339.118292</v>
      </c>
    </row>
    <row r="15070" spans="1:35" s="89" customFormat="1" x14ac:dyDescent="0.45">
      <c r="A15070" s="89" t="s">
        <v>97</v>
      </c>
      <c r="B15070" s="89" t="s">
        <v>180</v>
      </c>
      <c r="C15070" s="89" t="s">
        <v>48</v>
      </c>
      <c r="D15070" s="90">
        <v>44656</v>
      </c>
      <c r="AC15070" s="89">
        <v>339.118292</v>
      </c>
      <c r="AI15070" s="89">
        <v>339.118292</v>
      </c>
    </row>
    <row r="15071" spans="1:35" s="89" customFormat="1" x14ac:dyDescent="0.45">
      <c r="A15071" s="89" t="s">
        <v>97</v>
      </c>
      <c r="B15071" s="89" t="s">
        <v>180</v>
      </c>
      <c r="C15071" s="89" t="s">
        <v>48</v>
      </c>
      <c r="D15071" s="90">
        <v>44657</v>
      </c>
      <c r="AC15071" s="89">
        <v>339.118292</v>
      </c>
      <c r="AI15071" s="89">
        <v>339.118292</v>
      </c>
    </row>
    <row r="15072" spans="1:35" s="89" customFormat="1" x14ac:dyDescent="0.45">
      <c r="A15072" s="89" t="s">
        <v>97</v>
      </c>
      <c r="B15072" s="89" t="s">
        <v>180</v>
      </c>
      <c r="C15072" s="89" t="s">
        <v>48</v>
      </c>
      <c r="D15072" s="90">
        <v>44658</v>
      </c>
      <c r="AC15072" s="89">
        <v>339.118292</v>
      </c>
      <c r="AI15072" s="89">
        <v>339.118292</v>
      </c>
    </row>
    <row r="15073" spans="1:35" s="89" customFormat="1" x14ac:dyDescent="0.45">
      <c r="A15073" s="89" t="s">
        <v>97</v>
      </c>
      <c r="B15073" s="89" t="s">
        <v>180</v>
      </c>
      <c r="C15073" s="89" t="s">
        <v>48</v>
      </c>
      <c r="D15073" s="90">
        <v>44659</v>
      </c>
      <c r="AC15073" s="89">
        <v>339.118292</v>
      </c>
      <c r="AI15073" s="89">
        <v>339.118292</v>
      </c>
    </row>
    <row r="15074" spans="1:35" s="89" customFormat="1" x14ac:dyDescent="0.45">
      <c r="A15074" s="89" t="s">
        <v>97</v>
      </c>
      <c r="B15074" s="89" t="s">
        <v>180</v>
      </c>
      <c r="C15074" s="89" t="s">
        <v>48</v>
      </c>
      <c r="D15074" s="90">
        <v>44660</v>
      </c>
      <c r="AC15074" s="89">
        <v>339.118292</v>
      </c>
      <c r="AI15074" s="89">
        <v>339.118292</v>
      </c>
    </row>
    <row r="15075" spans="1:35" s="89" customFormat="1" x14ac:dyDescent="0.45">
      <c r="A15075" s="89" t="s">
        <v>97</v>
      </c>
      <c r="B15075" s="89" t="s">
        <v>180</v>
      </c>
      <c r="C15075" s="89" t="s">
        <v>48</v>
      </c>
      <c r="D15075" s="90">
        <v>44661</v>
      </c>
      <c r="AC15075" s="89">
        <v>339.118292</v>
      </c>
      <c r="AI15075" s="89">
        <v>339.118292</v>
      </c>
    </row>
    <row r="15076" spans="1:35" s="89" customFormat="1" x14ac:dyDescent="0.45">
      <c r="A15076" s="89" t="s">
        <v>97</v>
      </c>
      <c r="B15076" s="89" t="s">
        <v>180</v>
      </c>
      <c r="C15076" s="89" t="s">
        <v>48</v>
      </c>
      <c r="D15076" s="90">
        <v>44662</v>
      </c>
      <c r="AC15076" s="89">
        <v>339.118292</v>
      </c>
      <c r="AI15076" s="89">
        <v>339.118292</v>
      </c>
    </row>
    <row r="15077" spans="1:35" s="89" customFormat="1" x14ac:dyDescent="0.45">
      <c r="A15077" s="89" t="s">
        <v>97</v>
      </c>
      <c r="B15077" s="89" t="s">
        <v>180</v>
      </c>
      <c r="C15077" s="89" t="s">
        <v>48</v>
      </c>
      <c r="D15077" s="90">
        <v>44663</v>
      </c>
      <c r="AC15077" s="89">
        <v>339.118292</v>
      </c>
      <c r="AI15077" s="89">
        <v>339.118292</v>
      </c>
    </row>
    <row r="15078" spans="1:35" s="89" customFormat="1" x14ac:dyDescent="0.45">
      <c r="A15078" s="89" t="s">
        <v>97</v>
      </c>
      <c r="B15078" s="89" t="s">
        <v>180</v>
      </c>
      <c r="C15078" s="89" t="s">
        <v>48</v>
      </c>
      <c r="D15078" s="90">
        <v>44664</v>
      </c>
      <c r="AC15078" s="89">
        <v>339.118292</v>
      </c>
      <c r="AI15078" s="89">
        <v>339.118292</v>
      </c>
    </row>
    <row r="15079" spans="1:35" s="89" customFormat="1" x14ac:dyDescent="0.45">
      <c r="A15079" s="89" t="s">
        <v>97</v>
      </c>
      <c r="B15079" s="89" t="s">
        <v>180</v>
      </c>
      <c r="C15079" s="89" t="s">
        <v>48</v>
      </c>
      <c r="D15079" s="90">
        <v>44665</v>
      </c>
      <c r="AC15079" s="89">
        <v>339.118292</v>
      </c>
      <c r="AI15079" s="89">
        <v>339.118292</v>
      </c>
    </row>
    <row r="15080" spans="1:35" s="89" customFormat="1" x14ac:dyDescent="0.45">
      <c r="A15080" s="89" t="s">
        <v>97</v>
      </c>
      <c r="B15080" s="89" t="s">
        <v>180</v>
      </c>
      <c r="C15080" s="89" t="s">
        <v>48</v>
      </c>
      <c r="D15080" s="90">
        <v>44666</v>
      </c>
      <c r="AC15080" s="89">
        <v>339.118292</v>
      </c>
      <c r="AI15080" s="89">
        <v>339.118292</v>
      </c>
    </row>
    <row r="15081" spans="1:35" s="89" customFormat="1" x14ac:dyDescent="0.45">
      <c r="A15081" s="89" t="s">
        <v>97</v>
      </c>
      <c r="B15081" s="89" t="s">
        <v>180</v>
      </c>
      <c r="C15081" s="89" t="s">
        <v>48</v>
      </c>
      <c r="D15081" s="90">
        <v>44667</v>
      </c>
      <c r="AC15081" s="89">
        <v>339.118292</v>
      </c>
      <c r="AI15081" s="89">
        <v>339.118292</v>
      </c>
    </row>
    <row r="15082" spans="1:35" s="89" customFormat="1" x14ac:dyDescent="0.45">
      <c r="A15082" s="89" t="s">
        <v>97</v>
      </c>
      <c r="B15082" s="89" t="s">
        <v>180</v>
      </c>
      <c r="C15082" s="89" t="s">
        <v>48</v>
      </c>
      <c r="D15082" s="90">
        <v>44668</v>
      </c>
      <c r="AC15082" s="89">
        <v>339.118292</v>
      </c>
      <c r="AI15082" s="89">
        <v>339.118292</v>
      </c>
    </row>
    <row r="15083" spans="1:35" s="89" customFormat="1" x14ac:dyDescent="0.45">
      <c r="A15083" s="89" t="s">
        <v>97</v>
      </c>
      <c r="B15083" s="89" t="s">
        <v>180</v>
      </c>
      <c r="C15083" s="89" t="s">
        <v>48</v>
      </c>
      <c r="D15083" s="90">
        <v>44669</v>
      </c>
      <c r="AC15083" s="89">
        <v>339.118292</v>
      </c>
      <c r="AI15083" s="89">
        <v>339.118292</v>
      </c>
    </row>
    <row r="15084" spans="1:35" s="89" customFormat="1" x14ac:dyDescent="0.45">
      <c r="A15084" s="89" t="s">
        <v>97</v>
      </c>
      <c r="B15084" s="89" t="s">
        <v>180</v>
      </c>
      <c r="C15084" s="89" t="s">
        <v>48</v>
      </c>
      <c r="D15084" s="90">
        <v>44670</v>
      </c>
      <c r="AC15084" s="89">
        <v>339.118292</v>
      </c>
      <c r="AI15084" s="89">
        <v>339.118292</v>
      </c>
    </row>
    <row r="15085" spans="1:35" s="89" customFormat="1" x14ac:dyDescent="0.45">
      <c r="A15085" s="89" t="s">
        <v>97</v>
      </c>
      <c r="B15085" s="89" t="s">
        <v>180</v>
      </c>
      <c r="C15085" s="89" t="s">
        <v>48</v>
      </c>
      <c r="D15085" s="90">
        <v>44671</v>
      </c>
      <c r="AC15085" s="89">
        <v>339.118292</v>
      </c>
      <c r="AI15085" s="89">
        <v>339.118292</v>
      </c>
    </row>
    <row r="15086" spans="1:35" s="89" customFormat="1" x14ac:dyDescent="0.45">
      <c r="A15086" s="89" t="s">
        <v>97</v>
      </c>
      <c r="B15086" s="89" t="s">
        <v>180</v>
      </c>
      <c r="C15086" s="89" t="s">
        <v>48</v>
      </c>
      <c r="D15086" s="90">
        <v>44672</v>
      </c>
      <c r="AC15086" s="89">
        <v>339.118292</v>
      </c>
      <c r="AI15086" s="89">
        <v>339.118292</v>
      </c>
    </row>
    <row r="15087" spans="1:35" s="89" customFormat="1" x14ac:dyDescent="0.45">
      <c r="A15087" s="89" t="s">
        <v>97</v>
      </c>
      <c r="B15087" s="89" t="s">
        <v>180</v>
      </c>
      <c r="C15087" s="89" t="s">
        <v>48</v>
      </c>
      <c r="D15087" s="90">
        <v>44673</v>
      </c>
      <c r="AC15087" s="89">
        <v>339.118292</v>
      </c>
      <c r="AI15087" s="89">
        <v>339.118292</v>
      </c>
    </row>
    <row r="15088" spans="1:35" s="89" customFormat="1" x14ac:dyDescent="0.45">
      <c r="A15088" s="89" t="s">
        <v>97</v>
      </c>
      <c r="B15088" s="89" t="s">
        <v>180</v>
      </c>
      <c r="C15088" s="89" t="s">
        <v>48</v>
      </c>
      <c r="D15088" s="90">
        <v>44674</v>
      </c>
      <c r="AC15088" s="89">
        <v>339.118292</v>
      </c>
      <c r="AI15088" s="89">
        <v>339.118292</v>
      </c>
    </row>
    <row r="15089" spans="1:35" s="89" customFormat="1" x14ac:dyDescent="0.45">
      <c r="A15089" s="89" t="s">
        <v>97</v>
      </c>
      <c r="B15089" s="89" t="s">
        <v>180</v>
      </c>
      <c r="C15089" s="89" t="s">
        <v>48</v>
      </c>
      <c r="D15089" s="90">
        <v>44675</v>
      </c>
      <c r="AC15089" s="89">
        <v>339.118292</v>
      </c>
      <c r="AI15089" s="89">
        <v>339.118292</v>
      </c>
    </row>
    <row r="15090" spans="1:35" s="89" customFormat="1" x14ac:dyDescent="0.45">
      <c r="A15090" s="89" t="s">
        <v>97</v>
      </c>
      <c r="B15090" s="89" t="s">
        <v>180</v>
      </c>
      <c r="C15090" s="89" t="s">
        <v>48</v>
      </c>
      <c r="D15090" s="90">
        <v>44676</v>
      </c>
      <c r="AC15090" s="89">
        <v>339.118292</v>
      </c>
      <c r="AI15090" s="89">
        <v>339.118292</v>
      </c>
    </row>
    <row r="15091" spans="1:35" s="89" customFormat="1" x14ac:dyDescent="0.45">
      <c r="A15091" s="89" t="s">
        <v>97</v>
      </c>
      <c r="B15091" s="89" t="s">
        <v>180</v>
      </c>
      <c r="C15091" s="89" t="s">
        <v>48</v>
      </c>
      <c r="D15091" s="90">
        <v>44677</v>
      </c>
      <c r="AC15091" s="89">
        <v>339.118292</v>
      </c>
      <c r="AI15091" s="89">
        <v>339.118292</v>
      </c>
    </row>
    <row r="15092" spans="1:35" s="89" customFormat="1" x14ac:dyDescent="0.45">
      <c r="A15092" s="89" t="s">
        <v>97</v>
      </c>
      <c r="B15092" s="89" t="s">
        <v>180</v>
      </c>
      <c r="C15092" s="89" t="s">
        <v>48</v>
      </c>
      <c r="D15092" s="90">
        <v>44678</v>
      </c>
      <c r="AC15092" s="89">
        <v>339.118292</v>
      </c>
      <c r="AI15092" s="89">
        <v>339.118292</v>
      </c>
    </row>
    <row r="15093" spans="1:35" s="89" customFormat="1" x14ac:dyDescent="0.45">
      <c r="A15093" s="89" t="s">
        <v>97</v>
      </c>
      <c r="B15093" s="89" t="s">
        <v>180</v>
      </c>
      <c r="C15093" s="89" t="s">
        <v>48</v>
      </c>
      <c r="D15093" s="90">
        <v>44679</v>
      </c>
      <c r="AC15093" s="89">
        <v>339.118292</v>
      </c>
      <c r="AI15093" s="89">
        <v>339.118292</v>
      </c>
    </row>
    <row r="15094" spans="1:35" s="89" customFormat="1" x14ac:dyDescent="0.45">
      <c r="A15094" s="89" t="s">
        <v>97</v>
      </c>
      <c r="B15094" s="89" t="s">
        <v>180</v>
      </c>
      <c r="C15094" s="89" t="s">
        <v>48</v>
      </c>
      <c r="D15094" s="90">
        <v>44680</v>
      </c>
      <c r="AC15094" s="89">
        <v>339.118292</v>
      </c>
      <c r="AI15094" s="89">
        <v>339.118292</v>
      </c>
    </row>
    <row r="15095" spans="1:35" s="89" customFormat="1" x14ac:dyDescent="0.45">
      <c r="A15095" s="89" t="s">
        <v>97</v>
      </c>
      <c r="B15095" s="89" t="s">
        <v>180</v>
      </c>
      <c r="C15095" s="89" t="s">
        <v>48</v>
      </c>
      <c r="D15095" s="90">
        <v>44681</v>
      </c>
      <c r="AC15095" s="89">
        <v>339.118292</v>
      </c>
      <c r="AI15095" s="89">
        <v>339.118292</v>
      </c>
    </row>
    <row r="15096" spans="1:35" s="89" customFormat="1" x14ac:dyDescent="0.45">
      <c r="A15096" s="89" t="s">
        <v>97</v>
      </c>
      <c r="B15096" s="89" t="s">
        <v>180</v>
      </c>
      <c r="C15096" s="89" t="s">
        <v>48</v>
      </c>
      <c r="D15096" s="90">
        <v>44682</v>
      </c>
      <c r="AC15096" s="89">
        <v>339.118292</v>
      </c>
      <c r="AI15096" s="89">
        <v>339.118292</v>
      </c>
    </row>
    <row r="15097" spans="1:35" s="89" customFormat="1" x14ac:dyDescent="0.45">
      <c r="A15097" s="89" t="s">
        <v>97</v>
      </c>
      <c r="B15097" s="89" t="s">
        <v>180</v>
      </c>
      <c r="C15097" s="89" t="s">
        <v>48</v>
      </c>
      <c r="D15097" s="90">
        <v>44683</v>
      </c>
      <c r="AC15097" s="89">
        <v>339.118292</v>
      </c>
      <c r="AI15097" s="89">
        <v>339.118292</v>
      </c>
    </row>
    <row r="15098" spans="1:35" s="89" customFormat="1" x14ac:dyDescent="0.45">
      <c r="A15098" s="89" t="s">
        <v>97</v>
      </c>
      <c r="B15098" s="89" t="s">
        <v>180</v>
      </c>
      <c r="C15098" s="89" t="s">
        <v>48</v>
      </c>
      <c r="D15098" s="90">
        <v>44684</v>
      </c>
      <c r="AC15098" s="89">
        <v>339.118292</v>
      </c>
      <c r="AI15098" s="89">
        <v>339.118292</v>
      </c>
    </row>
    <row r="15099" spans="1:35" s="89" customFormat="1" x14ac:dyDescent="0.45">
      <c r="A15099" s="89" t="s">
        <v>97</v>
      </c>
      <c r="B15099" s="89" t="s">
        <v>180</v>
      </c>
      <c r="C15099" s="89" t="s">
        <v>48</v>
      </c>
      <c r="D15099" s="90">
        <v>44685</v>
      </c>
      <c r="AC15099" s="89">
        <v>339.118292</v>
      </c>
      <c r="AI15099" s="89">
        <v>339.118292</v>
      </c>
    </row>
    <row r="15100" spans="1:35" s="89" customFormat="1" x14ac:dyDescent="0.45">
      <c r="A15100" s="89" t="s">
        <v>97</v>
      </c>
      <c r="B15100" s="89" t="s">
        <v>180</v>
      </c>
      <c r="C15100" s="89" t="s">
        <v>48</v>
      </c>
      <c r="D15100" s="90">
        <v>44686</v>
      </c>
      <c r="AC15100" s="89">
        <v>339.118292</v>
      </c>
      <c r="AI15100" s="89">
        <v>339.118292</v>
      </c>
    </row>
    <row r="15101" spans="1:35" s="89" customFormat="1" x14ac:dyDescent="0.45">
      <c r="A15101" s="89" t="s">
        <v>97</v>
      </c>
      <c r="B15101" s="89" t="s">
        <v>180</v>
      </c>
      <c r="C15101" s="89" t="s">
        <v>48</v>
      </c>
      <c r="D15101" s="90">
        <v>44687</v>
      </c>
      <c r="AC15101" s="89">
        <v>339.118292</v>
      </c>
      <c r="AI15101" s="89">
        <v>339.118292</v>
      </c>
    </row>
    <row r="15102" spans="1:35" s="89" customFormat="1" x14ac:dyDescent="0.45">
      <c r="A15102" s="89" t="s">
        <v>97</v>
      </c>
      <c r="B15102" s="89" t="s">
        <v>180</v>
      </c>
      <c r="C15102" s="89" t="s">
        <v>48</v>
      </c>
      <c r="D15102" s="90">
        <v>44688</v>
      </c>
      <c r="AC15102" s="89">
        <v>339.118292</v>
      </c>
      <c r="AI15102" s="89">
        <v>339.118292</v>
      </c>
    </row>
    <row r="15103" spans="1:35" s="89" customFormat="1" x14ac:dyDescent="0.45">
      <c r="A15103" s="89" t="s">
        <v>97</v>
      </c>
      <c r="B15103" s="89" t="s">
        <v>180</v>
      </c>
      <c r="C15103" s="89" t="s">
        <v>48</v>
      </c>
      <c r="D15103" s="90">
        <v>44689</v>
      </c>
      <c r="AC15103" s="89">
        <v>339.118292</v>
      </c>
      <c r="AI15103" s="89">
        <v>339.118292</v>
      </c>
    </row>
    <row r="15104" spans="1:35" s="89" customFormat="1" x14ac:dyDescent="0.45">
      <c r="A15104" s="89" t="s">
        <v>97</v>
      </c>
      <c r="B15104" s="89" t="s">
        <v>180</v>
      </c>
      <c r="C15104" s="89" t="s">
        <v>48</v>
      </c>
      <c r="D15104" s="90">
        <v>44690</v>
      </c>
      <c r="AC15104" s="89">
        <v>339.118292</v>
      </c>
      <c r="AI15104" s="89">
        <v>339.118292</v>
      </c>
    </row>
    <row r="15105" spans="1:35" s="89" customFormat="1" x14ac:dyDescent="0.45">
      <c r="A15105" s="89" t="s">
        <v>97</v>
      </c>
      <c r="B15105" s="89" t="s">
        <v>180</v>
      </c>
      <c r="C15105" s="89" t="s">
        <v>48</v>
      </c>
      <c r="D15105" s="90">
        <v>44691</v>
      </c>
      <c r="AC15105" s="89">
        <v>339.118292</v>
      </c>
      <c r="AI15105" s="89">
        <v>339.118292</v>
      </c>
    </row>
    <row r="15106" spans="1:35" s="89" customFormat="1" x14ac:dyDescent="0.45">
      <c r="A15106" s="89" t="s">
        <v>97</v>
      </c>
      <c r="B15106" s="89" t="s">
        <v>180</v>
      </c>
      <c r="C15106" s="89" t="s">
        <v>48</v>
      </c>
      <c r="D15106" s="90">
        <v>44692</v>
      </c>
      <c r="AC15106" s="89">
        <v>339.118292</v>
      </c>
      <c r="AI15106" s="89">
        <v>339.118292</v>
      </c>
    </row>
    <row r="15107" spans="1:35" s="89" customFormat="1" x14ac:dyDescent="0.45">
      <c r="A15107" s="89" t="s">
        <v>97</v>
      </c>
      <c r="B15107" s="89" t="s">
        <v>180</v>
      </c>
      <c r="C15107" s="89" t="s">
        <v>48</v>
      </c>
      <c r="D15107" s="90">
        <v>44693</v>
      </c>
      <c r="AC15107" s="89">
        <v>339.118292</v>
      </c>
      <c r="AI15107" s="89">
        <v>339.118292</v>
      </c>
    </row>
    <row r="15108" spans="1:35" s="89" customFormat="1" x14ac:dyDescent="0.45">
      <c r="A15108" s="89" t="s">
        <v>97</v>
      </c>
      <c r="B15108" s="89" t="s">
        <v>180</v>
      </c>
      <c r="C15108" s="89" t="s">
        <v>48</v>
      </c>
      <c r="D15108" s="90">
        <v>44694</v>
      </c>
      <c r="AC15108" s="89">
        <v>339.118292</v>
      </c>
      <c r="AI15108" s="89">
        <v>339.118292</v>
      </c>
    </row>
    <row r="15109" spans="1:35" s="89" customFormat="1" x14ac:dyDescent="0.45">
      <c r="A15109" s="89" t="s">
        <v>97</v>
      </c>
      <c r="B15109" s="89" t="s">
        <v>180</v>
      </c>
      <c r="C15109" s="89" t="s">
        <v>48</v>
      </c>
      <c r="D15109" s="90">
        <v>44695</v>
      </c>
      <c r="AC15109" s="89">
        <v>339.118292</v>
      </c>
      <c r="AI15109" s="89">
        <v>339.118292</v>
      </c>
    </row>
    <row r="15110" spans="1:35" s="89" customFormat="1" x14ac:dyDescent="0.45">
      <c r="A15110" s="89" t="s">
        <v>97</v>
      </c>
      <c r="B15110" s="89" t="s">
        <v>180</v>
      </c>
      <c r="C15110" s="89" t="s">
        <v>48</v>
      </c>
      <c r="D15110" s="90">
        <v>44696</v>
      </c>
      <c r="AC15110" s="89">
        <v>339.118292</v>
      </c>
      <c r="AI15110" s="89">
        <v>339.118292</v>
      </c>
    </row>
    <row r="15111" spans="1:35" s="89" customFormat="1" x14ac:dyDescent="0.45">
      <c r="A15111" s="89" t="s">
        <v>97</v>
      </c>
      <c r="B15111" s="89" t="s">
        <v>180</v>
      </c>
      <c r="C15111" s="89" t="s">
        <v>48</v>
      </c>
      <c r="D15111" s="90">
        <v>44697</v>
      </c>
      <c r="AC15111" s="89">
        <v>339.118292</v>
      </c>
      <c r="AI15111" s="89">
        <v>339.118292</v>
      </c>
    </row>
    <row r="15112" spans="1:35" s="89" customFormat="1" x14ac:dyDescent="0.45">
      <c r="A15112" s="89" t="s">
        <v>97</v>
      </c>
      <c r="B15112" s="89" t="s">
        <v>180</v>
      </c>
      <c r="C15112" s="89" t="s">
        <v>48</v>
      </c>
      <c r="D15112" s="90">
        <v>44698</v>
      </c>
      <c r="AC15112" s="89">
        <v>339.118292</v>
      </c>
      <c r="AI15112" s="89">
        <v>339.118292</v>
      </c>
    </row>
    <row r="15113" spans="1:35" s="89" customFormat="1" x14ac:dyDescent="0.45">
      <c r="A15113" s="89" t="s">
        <v>97</v>
      </c>
      <c r="B15113" s="89" t="s">
        <v>180</v>
      </c>
      <c r="C15113" s="89" t="s">
        <v>48</v>
      </c>
      <c r="D15113" s="90">
        <v>44699</v>
      </c>
      <c r="AC15113" s="89">
        <v>339.118292</v>
      </c>
      <c r="AI15113" s="89">
        <v>339.118292</v>
      </c>
    </row>
    <row r="15114" spans="1:35" s="89" customFormat="1" x14ac:dyDescent="0.45">
      <c r="A15114" s="89" t="s">
        <v>97</v>
      </c>
      <c r="B15114" s="89" t="s">
        <v>180</v>
      </c>
      <c r="C15114" s="89" t="s">
        <v>48</v>
      </c>
      <c r="D15114" s="90">
        <v>44700</v>
      </c>
      <c r="AC15114" s="89">
        <v>339.118292</v>
      </c>
      <c r="AI15114" s="89">
        <v>339.118292</v>
      </c>
    </row>
    <row r="15115" spans="1:35" s="89" customFormat="1" x14ac:dyDescent="0.45">
      <c r="A15115" s="89" t="s">
        <v>97</v>
      </c>
      <c r="B15115" s="89" t="s">
        <v>180</v>
      </c>
      <c r="C15115" s="89" t="s">
        <v>48</v>
      </c>
      <c r="D15115" s="90">
        <v>44701</v>
      </c>
      <c r="AC15115" s="89">
        <v>339.118292</v>
      </c>
      <c r="AI15115" s="89">
        <v>339.118292</v>
      </c>
    </row>
    <row r="15116" spans="1:35" s="89" customFormat="1" x14ac:dyDescent="0.45">
      <c r="A15116" s="89" t="s">
        <v>97</v>
      </c>
      <c r="B15116" s="89" t="s">
        <v>180</v>
      </c>
      <c r="C15116" s="89" t="s">
        <v>48</v>
      </c>
      <c r="D15116" s="90">
        <v>44702</v>
      </c>
      <c r="AC15116" s="89">
        <v>339.118292</v>
      </c>
      <c r="AI15116" s="89">
        <v>339.118292</v>
      </c>
    </row>
    <row r="15117" spans="1:35" s="89" customFormat="1" x14ac:dyDescent="0.45">
      <c r="A15117" s="89" t="s">
        <v>97</v>
      </c>
      <c r="B15117" s="89" t="s">
        <v>180</v>
      </c>
      <c r="C15117" s="89" t="s">
        <v>48</v>
      </c>
      <c r="D15117" s="90">
        <v>44703</v>
      </c>
      <c r="AC15117" s="89">
        <v>339.118292</v>
      </c>
      <c r="AI15117" s="89">
        <v>339.118292</v>
      </c>
    </row>
    <row r="15118" spans="1:35" s="89" customFormat="1" x14ac:dyDescent="0.45">
      <c r="A15118" s="89" t="s">
        <v>97</v>
      </c>
      <c r="B15118" s="89" t="s">
        <v>180</v>
      </c>
      <c r="C15118" s="89" t="s">
        <v>48</v>
      </c>
      <c r="D15118" s="90">
        <v>44704</v>
      </c>
      <c r="AC15118" s="89">
        <v>339.118292</v>
      </c>
      <c r="AI15118" s="89">
        <v>339.118292</v>
      </c>
    </row>
    <row r="15119" spans="1:35" s="89" customFormat="1" x14ac:dyDescent="0.45">
      <c r="A15119" s="89" t="s">
        <v>97</v>
      </c>
      <c r="B15119" s="89" t="s">
        <v>180</v>
      </c>
      <c r="C15119" s="89" t="s">
        <v>48</v>
      </c>
      <c r="D15119" s="90">
        <v>44705</v>
      </c>
      <c r="AC15119" s="89">
        <v>339.118292</v>
      </c>
      <c r="AI15119" s="89">
        <v>339.118292</v>
      </c>
    </row>
    <row r="15120" spans="1:35" s="89" customFormat="1" x14ac:dyDescent="0.45">
      <c r="A15120" s="89" t="s">
        <v>97</v>
      </c>
      <c r="B15120" s="89" t="s">
        <v>180</v>
      </c>
      <c r="C15120" s="89" t="s">
        <v>48</v>
      </c>
      <c r="D15120" s="90">
        <v>44706</v>
      </c>
      <c r="AC15120" s="89">
        <v>339.118292</v>
      </c>
      <c r="AI15120" s="89">
        <v>339.118292</v>
      </c>
    </row>
    <row r="15121" spans="1:35" s="89" customFormat="1" x14ac:dyDescent="0.45">
      <c r="A15121" s="89" t="s">
        <v>97</v>
      </c>
      <c r="B15121" s="89" t="s">
        <v>180</v>
      </c>
      <c r="C15121" s="89" t="s">
        <v>48</v>
      </c>
      <c r="D15121" s="90">
        <v>44707</v>
      </c>
      <c r="AC15121" s="89">
        <v>339.118292</v>
      </c>
      <c r="AI15121" s="89">
        <v>339.118292</v>
      </c>
    </row>
    <row r="15122" spans="1:35" s="89" customFormat="1" x14ac:dyDescent="0.45">
      <c r="A15122" s="89" t="s">
        <v>97</v>
      </c>
      <c r="B15122" s="89" t="s">
        <v>180</v>
      </c>
      <c r="C15122" s="89" t="s">
        <v>48</v>
      </c>
      <c r="D15122" s="90">
        <v>44708</v>
      </c>
      <c r="AC15122" s="89">
        <v>339.118292</v>
      </c>
      <c r="AI15122" s="89">
        <v>339.118292</v>
      </c>
    </row>
    <row r="15123" spans="1:35" s="89" customFormat="1" x14ac:dyDescent="0.45">
      <c r="A15123" s="89" t="s">
        <v>97</v>
      </c>
      <c r="B15123" s="89" t="s">
        <v>180</v>
      </c>
      <c r="C15123" s="89" t="s">
        <v>48</v>
      </c>
      <c r="D15123" s="90">
        <v>44709</v>
      </c>
      <c r="AC15123" s="89">
        <v>339.118292</v>
      </c>
      <c r="AI15123" s="89">
        <v>339.118292</v>
      </c>
    </row>
    <row r="15124" spans="1:35" s="89" customFormat="1" x14ac:dyDescent="0.45">
      <c r="A15124" s="89" t="s">
        <v>97</v>
      </c>
      <c r="B15124" s="89" t="s">
        <v>180</v>
      </c>
      <c r="C15124" s="89" t="s">
        <v>48</v>
      </c>
      <c r="D15124" s="90">
        <v>44710</v>
      </c>
      <c r="AC15124" s="89">
        <v>339.118292</v>
      </c>
      <c r="AI15124" s="89">
        <v>339.118292</v>
      </c>
    </row>
    <row r="15125" spans="1:35" s="89" customFormat="1" x14ac:dyDescent="0.45">
      <c r="A15125" s="89" t="s">
        <v>97</v>
      </c>
      <c r="B15125" s="89" t="s">
        <v>180</v>
      </c>
      <c r="C15125" s="89" t="s">
        <v>48</v>
      </c>
      <c r="D15125" s="90">
        <v>44711</v>
      </c>
      <c r="AC15125" s="89">
        <v>339.118292</v>
      </c>
      <c r="AI15125" s="89">
        <v>339.118292</v>
      </c>
    </row>
    <row r="15126" spans="1:35" s="89" customFormat="1" x14ac:dyDescent="0.45">
      <c r="A15126" s="89" t="s">
        <v>97</v>
      </c>
      <c r="B15126" s="89" t="s">
        <v>180</v>
      </c>
      <c r="C15126" s="89" t="s">
        <v>48</v>
      </c>
      <c r="D15126" s="90">
        <v>44712</v>
      </c>
      <c r="AC15126" s="89">
        <v>339.118292</v>
      </c>
      <c r="AI15126" s="89">
        <v>339.118292</v>
      </c>
    </row>
    <row r="15127" spans="1:35" s="89" customFormat="1" x14ac:dyDescent="0.45">
      <c r="A15127" s="89" t="s">
        <v>97</v>
      </c>
      <c r="B15127" s="89" t="s">
        <v>180</v>
      </c>
      <c r="C15127" s="89" t="s">
        <v>48</v>
      </c>
      <c r="D15127" s="90">
        <v>44713</v>
      </c>
      <c r="AC15127" s="89">
        <v>339.118292</v>
      </c>
      <c r="AI15127" s="89">
        <v>339.118292</v>
      </c>
    </row>
    <row r="15128" spans="1:35" s="89" customFormat="1" x14ac:dyDescent="0.45">
      <c r="A15128" s="89" t="s">
        <v>97</v>
      </c>
      <c r="B15128" s="89" t="s">
        <v>180</v>
      </c>
      <c r="C15128" s="89" t="s">
        <v>48</v>
      </c>
      <c r="D15128" s="90">
        <v>44714</v>
      </c>
      <c r="AC15128" s="89">
        <v>339.118292</v>
      </c>
      <c r="AI15128" s="89">
        <v>339.118292</v>
      </c>
    </row>
    <row r="15129" spans="1:35" s="89" customFormat="1" x14ac:dyDescent="0.45">
      <c r="A15129" s="89" t="s">
        <v>97</v>
      </c>
      <c r="B15129" s="89" t="s">
        <v>180</v>
      </c>
      <c r="C15129" s="89" t="s">
        <v>48</v>
      </c>
      <c r="D15129" s="90">
        <v>44715</v>
      </c>
      <c r="AC15129" s="89">
        <v>339.118292</v>
      </c>
      <c r="AI15129" s="89">
        <v>339.118292</v>
      </c>
    </row>
    <row r="15130" spans="1:35" s="89" customFormat="1" x14ac:dyDescent="0.45">
      <c r="A15130" s="89" t="s">
        <v>97</v>
      </c>
      <c r="B15130" s="89" t="s">
        <v>180</v>
      </c>
      <c r="C15130" s="89" t="s">
        <v>48</v>
      </c>
      <c r="D15130" s="90">
        <v>44716</v>
      </c>
      <c r="AC15130" s="89">
        <v>339.118292</v>
      </c>
      <c r="AI15130" s="89">
        <v>339.118292</v>
      </c>
    </row>
    <row r="15131" spans="1:35" s="89" customFormat="1" x14ac:dyDescent="0.45">
      <c r="A15131" s="89" t="s">
        <v>97</v>
      </c>
      <c r="B15131" s="89" t="s">
        <v>180</v>
      </c>
      <c r="C15131" s="89" t="s">
        <v>48</v>
      </c>
      <c r="D15131" s="90">
        <v>44717</v>
      </c>
      <c r="AC15131" s="89">
        <v>339.118292</v>
      </c>
      <c r="AI15131" s="89">
        <v>339.118292</v>
      </c>
    </row>
    <row r="15132" spans="1:35" s="89" customFormat="1" x14ac:dyDescent="0.45">
      <c r="A15132" s="89" t="s">
        <v>97</v>
      </c>
      <c r="B15132" s="89" t="s">
        <v>180</v>
      </c>
      <c r="C15132" s="89" t="s">
        <v>48</v>
      </c>
      <c r="D15132" s="90">
        <v>44718</v>
      </c>
      <c r="AC15132" s="89">
        <v>339.118292</v>
      </c>
      <c r="AI15132" s="89">
        <v>339.118292</v>
      </c>
    </row>
    <row r="15133" spans="1:35" s="89" customFormat="1" x14ac:dyDescent="0.45">
      <c r="A15133" s="89" t="s">
        <v>97</v>
      </c>
      <c r="B15133" s="89" t="s">
        <v>180</v>
      </c>
      <c r="C15133" s="89" t="s">
        <v>48</v>
      </c>
      <c r="D15133" s="90">
        <v>44719</v>
      </c>
      <c r="AC15133" s="89">
        <v>339.118292</v>
      </c>
      <c r="AI15133" s="89">
        <v>339.118292</v>
      </c>
    </row>
    <row r="15134" spans="1:35" s="89" customFormat="1" x14ac:dyDescent="0.45">
      <c r="A15134" s="89" t="s">
        <v>97</v>
      </c>
      <c r="B15134" s="89" t="s">
        <v>180</v>
      </c>
      <c r="C15134" s="89" t="s">
        <v>48</v>
      </c>
      <c r="D15134" s="90">
        <v>44720</v>
      </c>
      <c r="AC15134" s="89">
        <v>339.118292</v>
      </c>
      <c r="AI15134" s="89">
        <v>339.118292</v>
      </c>
    </row>
    <row r="15135" spans="1:35" s="89" customFormat="1" x14ac:dyDescent="0.45">
      <c r="A15135" s="89" t="s">
        <v>97</v>
      </c>
      <c r="B15135" s="89" t="s">
        <v>180</v>
      </c>
      <c r="C15135" s="89" t="s">
        <v>48</v>
      </c>
      <c r="D15135" s="90">
        <v>44721</v>
      </c>
      <c r="AC15135" s="89">
        <v>339.118292</v>
      </c>
      <c r="AI15135" s="89">
        <v>339.118292</v>
      </c>
    </row>
    <row r="15136" spans="1:35" s="89" customFormat="1" x14ac:dyDescent="0.45">
      <c r="A15136" s="89" t="s">
        <v>97</v>
      </c>
      <c r="B15136" s="89" t="s">
        <v>180</v>
      </c>
      <c r="C15136" s="89" t="s">
        <v>48</v>
      </c>
      <c r="D15136" s="90">
        <v>44722</v>
      </c>
      <c r="AC15136" s="89">
        <v>339.118292</v>
      </c>
      <c r="AI15136" s="89">
        <v>339.118292</v>
      </c>
    </row>
    <row r="15137" spans="1:35" s="89" customFormat="1" x14ac:dyDescent="0.45">
      <c r="A15137" s="89" t="s">
        <v>97</v>
      </c>
      <c r="B15137" s="89" t="s">
        <v>180</v>
      </c>
      <c r="C15137" s="89" t="s">
        <v>48</v>
      </c>
      <c r="D15137" s="90">
        <v>44723</v>
      </c>
      <c r="AC15137" s="89">
        <v>339.118292</v>
      </c>
      <c r="AI15137" s="89">
        <v>339.118292</v>
      </c>
    </row>
    <row r="15138" spans="1:35" s="89" customFormat="1" x14ac:dyDescent="0.45">
      <c r="A15138" s="89" t="s">
        <v>97</v>
      </c>
      <c r="B15138" s="89" t="s">
        <v>180</v>
      </c>
      <c r="C15138" s="89" t="s">
        <v>48</v>
      </c>
      <c r="D15138" s="90">
        <v>44724</v>
      </c>
      <c r="AC15138" s="89">
        <v>339.118292</v>
      </c>
      <c r="AI15138" s="89">
        <v>339.118292</v>
      </c>
    </row>
    <row r="15139" spans="1:35" s="89" customFormat="1" x14ac:dyDescent="0.45">
      <c r="A15139" s="89" t="s">
        <v>97</v>
      </c>
      <c r="B15139" s="89" t="s">
        <v>180</v>
      </c>
      <c r="C15139" s="89" t="s">
        <v>48</v>
      </c>
      <c r="D15139" s="90">
        <v>44725</v>
      </c>
      <c r="AC15139" s="89">
        <v>339.118292</v>
      </c>
      <c r="AI15139" s="89">
        <v>339.118292</v>
      </c>
    </row>
    <row r="15140" spans="1:35" s="89" customFormat="1" x14ac:dyDescent="0.45">
      <c r="A15140" s="89" t="s">
        <v>97</v>
      </c>
      <c r="B15140" s="89" t="s">
        <v>180</v>
      </c>
      <c r="C15140" s="89" t="s">
        <v>48</v>
      </c>
      <c r="D15140" s="90">
        <v>44726</v>
      </c>
      <c r="AC15140" s="89">
        <v>339.118292</v>
      </c>
      <c r="AI15140" s="89">
        <v>339.118292</v>
      </c>
    </row>
    <row r="15141" spans="1:35" s="89" customFormat="1" x14ac:dyDescent="0.45">
      <c r="A15141" s="89" t="s">
        <v>97</v>
      </c>
      <c r="B15141" s="89" t="s">
        <v>180</v>
      </c>
      <c r="C15141" s="89" t="s">
        <v>48</v>
      </c>
      <c r="D15141" s="90">
        <v>44727</v>
      </c>
      <c r="AC15141" s="89">
        <v>339.118292</v>
      </c>
      <c r="AI15141" s="89">
        <v>339.118292</v>
      </c>
    </row>
    <row r="15142" spans="1:35" s="89" customFormat="1" x14ac:dyDescent="0.45">
      <c r="A15142" s="89" t="s">
        <v>97</v>
      </c>
      <c r="B15142" s="89" t="s">
        <v>180</v>
      </c>
      <c r="C15142" s="89" t="s">
        <v>48</v>
      </c>
      <c r="D15142" s="90">
        <v>44728</v>
      </c>
      <c r="AC15142" s="89">
        <v>339.118292</v>
      </c>
      <c r="AI15142" s="89">
        <v>339.118292</v>
      </c>
    </row>
    <row r="15143" spans="1:35" s="89" customFormat="1" x14ac:dyDescent="0.45">
      <c r="A15143" s="89" t="s">
        <v>97</v>
      </c>
      <c r="B15143" s="89" t="s">
        <v>180</v>
      </c>
      <c r="C15143" s="89" t="s">
        <v>48</v>
      </c>
      <c r="D15143" s="90">
        <v>44729</v>
      </c>
      <c r="AC15143" s="89">
        <v>339.118292</v>
      </c>
      <c r="AI15143" s="89">
        <v>339.118292</v>
      </c>
    </row>
    <row r="15144" spans="1:35" s="89" customFormat="1" x14ac:dyDescent="0.45">
      <c r="A15144" s="89" t="s">
        <v>97</v>
      </c>
      <c r="B15144" s="89" t="s">
        <v>180</v>
      </c>
      <c r="C15144" s="89" t="s">
        <v>48</v>
      </c>
      <c r="D15144" s="90">
        <v>44730</v>
      </c>
      <c r="AC15144" s="89">
        <v>339.118292</v>
      </c>
      <c r="AI15144" s="89">
        <v>339.118292</v>
      </c>
    </row>
    <row r="15145" spans="1:35" s="89" customFormat="1" x14ac:dyDescent="0.45">
      <c r="A15145" s="89" t="s">
        <v>97</v>
      </c>
      <c r="B15145" s="89" t="s">
        <v>180</v>
      </c>
      <c r="C15145" s="89" t="s">
        <v>48</v>
      </c>
      <c r="D15145" s="90">
        <v>44731</v>
      </c>
      <c r="AC15145" s="89">
        <v>339.118292</v>
      </c>
      <c r="AI15145" s="89">
        <v>339.118292</v>
      </c>
    </row>
    <row r="15146" spans="1:35" s="89" customFormat="1" x14ac:dyDescent="0.45">
      <c r="A15146" s="89" t="s">
        <v>97</v>
      </c>
      <c r="B15146" s="89" t="s">
        <v>180</v>
      </c>
      <c r="C15146" s="89" t="s">
        <v>48</v>
      </c>
      <c r="D15146" s="90">
        <v>44732</v>
      </c>
      <c r="AC15146" s="89">
        <v>339.118292</v>
      </c>
      <c r="AI15146" s="89">
        <v>339.118292</v>
      </c>
    </row>
    <row r="15147" spans="1:35" s="89" customFormat="1" x14ac:dyDescent="0.45">
      <c r="A15147" s="89" t="s">
        <v>97</v>
      </c>
      <c r="B15147" s="89" t="s">
        <v>180</v>
      </c>
      <c r="C15147" s="89" t="s">
        <v>48</v>
      </c>
      <c r="D15147" s="90">
        <v>44733</v>
      </c>
      <c r="AC15147" s="89">
        <v>339.118292</v>
      </c>
      <c r="AI15147" s="89">
        <v>339.118292</v>
      </c>
    </row>
    <row r="15148" spans="1:35" s="89" customFormat="1" x14ac:dyDescent="0.45">
      <c r="A15148" s="89" t="s">
        <v>97</v>
      </c>
      <c r="B15148" s="89" t="s">
        <v>180</v>
      </c>
      <c r="C15148" s="89" t="s">
        <v>48</v>
      </c>
      <c r="D15148" s="90">
        <v>44734</v>
      </c>
      <c r="AC15148" s="89">
        <v>339.118292</v>
      </c>
      <c r="AI15148" s="89">
        <v>339.118292</v>
      </c>
    </row>
    <row r="15149" spans="1:35" s="89" customFormat="1" x14ac:dyDescent="0.45">
      <c r="A15149" s="89" t="s">
        <v>97</v>
      </c>
      <c r="B15149" s="89" t="s">
        <v>180</v>
      </c>
      <c r="C15149" s="89" t="s">
        <v>48</v>
      </c>
      <c r="D15149" s="90">
        <v>44735</v>
      </c>
      <c r="AC15149" s="89">
        <v>339.118292</v>
      </c>
      <c r="AI15149" s="89">
        <v>339.118292</v>
      </c>
    </row>
    <row r="15150" spans="1:35" s="89" customFormat="1" x14ac:dyDescent="0.45">
      <c r="A15150" s="89" t="s">
        <v>97</v>
      </c>
      <c r="B15150" s="89" t="s">
        <v>180</v>
      </c>
      <c r="C15150" s="89" t="s">
        <v>48</v>
      </c>
      <c r="D15150" s="90">
        <v>44736</v>
      </c>
      <c r="AC15150" s="89">
        <v>339.118292</v>
      </c>
      <c r="AI15150" s="89">
        <v>339.118292</v>
      </c>
    </row>
    <row r="15151" spans="1:35" s="89" customFormat="1" x14ac:dyDescent="0.45">
      <c r="A15151" s="89" t="s">
        <v>97</v>
      </c>
      <c r="B15151" s="89" t="s">
        <v>180</v>
      </c>
      <c r="C15151" s="89" t="s">
        <v>48</v>
      </c>
      <c r="D15151" s="90">
        <v>44737</v>
      </c>
      <c r="AC15151" s="89">
        <v>339.118292</v>
      </c>
      <c r="AI15151" s="89">
        <v>339.118292</v>
      </c>
    </row>
    <row r="15152" spans="1:35" s="89" customFormat="1" x14ac:dyDescent="0.45">
      <c r="A15152" s="89" t="s">
        <v>97</v>
      </c>
      <c r="B15152" s="89" t="s">
        <v>180</v>
      </c>
      <c r="C15152" s="89" t="s">
        <v>48</v>
      </c>
      <c r="D15152" s="90">
        <v>44738</v>
      </c>
      <c r="AC15152" s="89">
        <v>339.118292</v>
      </c>
      <c r="AI15152" s="89">
        <v>339.118292</v>
      </c>
    </row>
    <row r="15153" spans="1:35" s="89" customFormat="1" x14ac:dyDescent="0.45">
      <c r="A15153" s="89" t="s">
        <v>97</v>
      </c>
      <c r="B15153" s="89" t="s">
        <v>180</v>
      </c>
      <c r="C15153" s="89" t="s">
        <v>48</v>
      </c>
      <c r="D15153" s="90">
        <v>44739</v>
      </c>
      <c r="AC15153" s="89">
        <v>339.118292</v>
      </c>
      <c r="AI15153" s="89">
        <v>339.118292</v>
      </c>
    </row>
    <row r="15154" spans="1:35" s="89" customFormat="1" x14ac:dyDescent="0.45">
      <c r="A15154" s="89" t="s">
        <v>97</v>
      </c>
      <c r="B15154" s="89" t="s">
        <v>180</v>
      </c>
      <c r="C15154" s="89" t="s">
        <v>48</v>
      </c>
      <c r="D15154" s="90">
        <v>44740</v>
      </c>
      <c r="AC15154" s="89">
        <v>339.118292</v>
      </c>
      <c r="AI15154" s="89">
        <v>339.118292</v>
      </c>
    </row>
    <row r="15155" spans="1:35" s="89" customFormat="1" x14ac:dyDescent="0.45">
      <c r="A15155" s="89" t="s">
        <v>97</v>
      </c>
      <c r="B15155" s="89" t="s">
        <v>180</v>
      </c>
      <c r="C15155" s="89" t="s">
        <v>48</v>
      </c>
      <c r="D15155" s="90">
        <v>44741</v>
      </c>
      <c r="AC15155" s="89">
        <v>339.118292</v>
      </c>
      <c r="AI15155" s="89">
        <v>339.118292</v>
      </c>
    </row>
    <row r="15156" spans="1:35" s="89" customFormat="1" x14ac:dyDescent="0.45">
      <c r="A15156" s="89" t="s">
        <v>97</v>
      </c>
      <c r="B15156" s="89" t="s">
        <v>180</v>
      </c>
      <c r="C15156" s="89" t="s">
        <v>48</v>
      </c>
      <c r="D15156" s="90">
        <v>44742</v>
      </c>
      <c r="AC15156" s="89">
        <v>339.118292</v>
      </c>
      <c r="AI15156" s="89">
        <v>339.118292</v>
      </c>
    </row>
    <row r="15157" spans="1:35" s="89" customFormat="1" x14ac:dyDescent="0.45">
      <c r="A15157" s="89" t="s">
        <v>97</v>
      </c>
      <c r="B15157" s="89" t="s">
        <v>180</v>
      </c>
      <c r="C15157" s="89" t="s">
        <v>48</v>
      </c>
      <c r="D15157" s="90">
        <v>44743</v>
      </c>
      <c r="AC15157" s="89">
        <v>339.118292</v>
      </c>
      <c r="AI15157" s="89">
        <v>339.118292</v>
      </c>
    </row>
    <row r="15158" spans="1:35" s="89" customFormat="1" x14ac:dyDescent="0.45">
      <c r="A15158" s="89" t="s">
        <v>97</v>
      </c>
      <c r="B15158" s="89" t="s">
        <v>180</v>
      </c>
      <c r="C15158" s="89" t="s">
        <v>48</v>
      </c>
      <c r="D15158" s="90">
        <v>44744</v>
      </c>
      <c r="AC15158" s="89">
        <v>339.118292</v>
      </c>
      <c r="AI15158" s="89">
        <v>339.118292</v>
      </c>
    </row>
    <row r="15159" spans="1:35" s="89" customFormat="1" x14ac:dyDescent="0.45">
      <c r="A15159" s="89" t="s">
        <v>97</v>
      </c>
      <c r="B15159" s="89" t="s">
        <v>180</v>
      </c>
      <c r="C15159" s="89" t="s">
        <v>48</v>
      </c>
      <c r="D15159" s="90">
        <v>44745</v>
      </c>
      <c r="AC15159" s="89">
        <v>339.118292</v>
      </c>
      <c r="AI15159" s="89">
        <v>339.118292</v>
      </c>
    </row>
    <row r="15160" spans="1:35" s="89" customFormat="1" x14ac:dyDescent="0.45">
      <c r="A15160" s="89" t="s">
        <v>97</v>
      </c>
      <c r="B15160" s="89" t="s">
        <v>180</v>
      </c>
      <c r="C15160" s="89" t="s">
        <v>48</v>
      </c>
      <c r="D15160" s="90">
        <v>44746</v>
      </c>
      <c r="AC15160" s="89">
        <v>339.118292</v>
      </c>
      <c r="AI15160" s="89">
        <v>339.118292</v>
      </c>
    </row>
    <row r="15161" spans="1:35" s="89" customFormat="1" x14ac:dyDescent="0.45">
      <c r="A15161" s="89" t="s">
        <v>97</v>
      </c>
      <c r="B15161" s="89" t="s">
        <v>180</v>
      </c>
      <c r="C15161" s="89" t="s">
        <v>48</v>
      </c>
      <c r="D15161" s="90">
        <v>44747</v>
      </c>
      <c r="AC15161" s="89">
        <v>339.118292</v>
      </c>
      <c r="AI15161" s="89">
        <v>339.118292</v>
      </c>
    </row>
    <row r="15162" spans="1:35" s="89" customFormat="1" x14ac:dyDescent="0.45">
      <c r="A15162" s="89" t="s">
        <v>97</v>
      </c>
      <c r="B15162" s="89" t="s">
        <v>180</v>
      </c>
      <c r="C15162" s="89" t="s">
        <v>48</v>
      </c>
      <c r="D15162" s="90">
        <v>44748</v>
      </c>
      <c r="AC15162" s="89">
        <v>339.118292</v>
      </c>
      <c r="AI15162" s="89">
        <v>339.118292</v>
      </c>
    </row>
    <row r="15163" spans="1:35" s="89" customFormat="1" x14ac:dyDescent="0.45">
      <c r="A15163" s="89" t="s">
        <v>97</v>
      </c>
      <c r="B15163" s="89" t="s">
        <v>180</v>
      </c>
      <c r="C15163" s="89" t="s">
        <v>48</v>
      </c>
      <c r="D15163" s="90">
        <v>44749</v>
      </c>
      <c r="AC15163" s="89">
        <v>339.118292</v>
      </c>
      <c r="AI15163" s="89">
        <v>339.118292</v>
      </c>
    </row>
    <row r="15164" spans="1:35" s="89" customFormat="1" x14ac:dyDescent="0.45">
      <c r="A15164" s="89" t="s">
        <v>97</v>
      </c>
      <c r="B15164" s="89" t="s">
        <v>180</v>
      </c>
      <c r="C15164" s="89" t="s">
        <v>48</v>
      </c>
      <c r="D15164" s="90">
        <v>44750</v>
      </c>
      <c r="AC15164" s="89">
        <v>339.118292</v>
      </c>
      <c r="AI15164" s="89">
        <v>339.118292</v>
      </c>
    </row>
    <row r="15165" spans="1:35" s="89" customFormat="1" x14ac:dyDescent="0.45">
      <c r="A15165" s="89" t="s">
        <v>97</v>
      </c>
      <c r="B15165" s="89" t="s">
        <v>180</v>
      </c>
      <c r="C15165" s="89" t="s">
        <v>48</v>
      </c>
      <c r="D15165" s="90">
        <v>44751</v>
      </c>
      <c r="AC15165" s="89">
        <v>339.118292</v>
      </c>
      <c r="AI15165" s="89">
        <v>339.118292</v>
      </c>
    </row>
    <row r="15166" spans="1:35" s="89" customFormat="1" x14ac:dyDescent="0.45">
      <c r="A15166" s="89" t="s">
        <v>97</v>
      </c>
      <c r="B15166" s="89" t="s">
        <v>180</v>
      </c>
      <c r="C15166" s="89" t="s">
        <v>48</v>
      </c>
      <c r="D15166" s="90">
        <v>44752</v>
      </c>
      <c r="AC15166" s="89">
        <v>339.118292</v>
      </c>
      <c r="AI15166" s="89">
        <v>339.118292</v>
      </c>
    </row>
    <row r="15167" spans="1:35" s="89" customFormat="1" x14ac:dyDescent="0.45">
      <c r="A15167" s="89" t="s">
        <v>97</v>
      </c>
      <c r="B15167" s="89" t="s">
        <v>180</v>
      </c>
      <c r="C15167" s="89" t="s">
        <v>48</v>
      </c>
      <c r="D15167" s="90">
        <v>44753</v>
      </c>
      <c r="AC15167" s="89">
        <v>339.118292</v>
      </c>
      <c r="AI15167" s="89">
        <v>339.118292</v>
      </c>
    </row>
    <row r="15168" spans="1:35" s="89" customFormat="1" x14ac:dyDescent="0.45">
      <c r="A15168" s="89" t="s">
        <v>97</v>
      </c>
      <c r="B15168" s="89" t="s">
        <v>180</v>
      </c>
      <c r="C15168" s="89" t="s">
        <v>48</v>
      </c>
      <c r="D15168" s="90">
        <v>44754</v>
      </c>
      <c r="AC15168" s="89">
        <v>339.118292</v>
      </c>
      <c r="AI15168" s="89">
        <v>339.118292</v>
      </c>
    </row>
    <row r="15169" spans="1:35" s="89" customFormat="1" x14ac:dyDescent="0.45">
      <c r="A15169" s="89" t="s">
        <v>97</v>
      </c>
      <c r="B15169" s="89" t="s">
        <v>180</v>
      </c>
      <c r="C15169" s="89" t="s">
        <v>48</v>
      </c>
      <c r="D15169" s="90">
        <v>44755</v>
      </c>
      <c r="AC15169" s="89">
        <v>339.118292</v>
      </c>
      <c r="AI15169" s="89">
        <v>339.118292</v>
      </c>
    </row>
    <row r="15170" spans="1:35" s="89" customFormat="1" x14ac:dyDescent="0.45">
      <c r="A15170" s="89" t="s">
        <v>97</v>
      </c>
      <c r="B15170" s="89" t="s">
        <v>180</v>
      </c>
      <c r="C15170" s="89" t="s">
        <v>48</v>
      </c>
      <c r="D15170" s="90">
        <v>44756</v>
      </c>
      <c r="AC15170" s="89">
        <v>339.118292</v>
      </c>
      <c r="AI15170" s="89">
        <v>339.118292</v>
      </c>
    </row>
    <row r="15171" spans="1:35" s="89" customFormat="1" x14ac:dyDescent="0.45">
      <c r="A15171" s="89" t="s">
        <v>97</v>
      </c>
      <c r="B15171" s="89" t="s">
        <v>180</v>
      </c>
      <c r="C15171" s="89" t="s">
        <v>48</v>
      </c>
      <c r="D15171" s="90">
        <v>44757</v>
      </c>
      <c r="AC15171" s="89">
        <v>339.118292</v>
      </c>
      <c r="AI15171" s="89">
        <v>339.118292</v>
      </c>
    </row>
    <row r="15172" spans="1:35" s="89" customFormat="1" x14ac:dyDescent="0.45">
      <c r="A15172" s="89" t="s">
        <v>97</v>
      </c>
      <c r="B15172" s="89" t="s">
        <v>180</v>
      </c>
      <c r="C15172" s="89" t="s">
        <v>48</v>
      </c>
      <c r="D15172" s="90">
        <v>44758</v>
      </c>
      <c r="AC15172" s="89">
        <v>339.118292</v>
      </c>
      <c r="AI15172" s="89">
        <v>339.118292</v>
      </c>
    </row>
    <row r="15173" spans="1:35" s="89" customFormat="1" x14ac:dyDescent="0.45">
      <c r="A15173" s="89" t="s">
        <v>97</v>
      </c>
      <c r="B15173" s="89" t="s">
        <v>180</v>
      </c>
      <c r="C15173" s="89" t="s">
        <v>48</v>
      </c>
      <c r="D15173" s="90">
        <v>44759</v>
      </c>
      <c r="AC15173" s="89">
        <v>339.118292</v>
      </c>
      <c r="AI15173" s="89">
        <v>339.118292</v>
      </c>
    </row>
    <row r="15174" spans="1:35" s="89" customFormat="1" x14ac:dyDescent="0.45">
      <c r="A15174" s="89" t="s">
        <v>97</v>
      </c>
      <c r="B15174" s="89" t="s">
        <v>180</v>
      </c>
      <c r="C15174" s="89" t="s">
        <v>48</v>
      </c>
      <c r="D15174" s="90">
        <v>44760</v>
      </c>
      <c r="AC15174" s="89">
        <v>339.118292</v>
      </c>
      <c r="AI15174" s="89">
        <v>339.118292</v>
      </c>
    </row>
    <row r="15175" spans="1:35" s="89" customFormat="1" x14ac:dyDescent="0.45">
      <c r="A15175" s="89" t="s">
        <v>97</v>
      </c>
      <c r="B15175" s="89" t="s">
        <v>180</v>
      </c>
      <c r="C15175" s="89" t="s">
        <v>48</v>
      </c>
      <c r="D15175" s="90">
        <v>44761</v>
      </c>
      <c r="AC15175" s="89">
        <v>339.118292</v>
      </c>
      <c r="AI15175" s="89">
        <v>339.118292</v>
      </c>
    </row>
    <row r="15176" spans="1:35" s="89" customFormat="1" x14ac:dyDescent="0.45">
      <c r="A15176" s="89" t="s">
        <v>97</v>
      </c>
      <c r="B15176" s="89" t="s">
        <v>180</v>
      </c>
      <c r="C15176" s="89" t="s">
        <v>48</v>
      </c>
      <c r="D15176" s="90">
        <v>44762</v>
      </c>
      <c r="AC15176" s="89">
        <v>339.118292</v>
      </c>
      <c r="AI15176" s="89">
        <v>339.118292</v>
      </c>
    </row>
    <row r="15177" spans="1:35" s="89" customFormat="1" x14ac:dyDescent="0.45">
      <c r="A15177" s="89" t="s">
        <v>97</v>
      </c>
      <c r="B15177" s="89" t="s">
        <v>180</v>
      </c>
      <c r="C15177" s="89" t="s">
        <v>48</v>
      </c>
      <c r="D15177" s="90">
        <v>44763</v>
      </c>
      <c r="AC15177" s="89">
        <v>339.118292</v>
      </c>
      <c r="AI15177" s="89">
        <v>339.118292</v>
      </c>
    </row>
    <row r="15178" spans="1:35" s="89" customFormat="1" x14ac:dyDescent="0.45">
      <c r="A15178" s="89" t="s">
        <v>97</v>
      </c>
      <c r="B15178" s="89" t="s">
        <v>180</v>
      </c>
      <c r="C15178" s="89" t="s">
        <v>48</v>
      </c>
      <c r="D15178" s="90">
        <v>44764</v>
      </c>
      <c r="AC15178" s="89">
        <v>339.118292</v>
      </c>
      <c r="AI15178" s="89">
        <v>339.118292</v>
      </c>
    </row>
    <row r="15179" spans="1:35" s="89" customFormat="1" x14ac:dyDescent="0.45">
      <c r="A15179" s="89" t="s">
        <v>97</v>
      </c>
      <c r="B15179" s="89" t="s">
        <v>180</v>
      </c>
      <c r="C15179" s="89" t="s">
        <v>48</v>
      </c>
      <c r="D15179" s="90">
        <v>44765</v>
      </c>
      <c r="AC15179" s="89">
        <v>339.118292</v>
      </c>
      <c r="AI15179" s="89">
        <v>339.118292</v>
      </c>
    </row>
    <row r="15180" spans="1:35" s="89" customFormat="1" x14ac:dyDescent="0.45">
      <c r="A15180" s="89" t="s">
        <v>97</v>
      </c>
      <c r="B15180" s="89" t="s">
        <v>180</v>
      </c>
      <c r="C15180" s="89" t="s">
        <v>48</v>
      </c>
      <c r="D15180" s="90">
        <v>44766</v>
      </c>
      <c r="AC15180" s="89">
        <v>339.118292</v>
      </c>
      <c r="AI15180" s="89">
        <v>339.118292</v>
      </c>
    </row>
    <row r="15181" spans="1:35" s="89" customFormat="1" x14ac:dyDescent="0.45">
      <c r="A15181" s="89" t="s">
        <v>97</v>
      </c>
      <c r="B15181" s="89" t="s">
        <v>180</v>
      </c>
      <c r="C15181" s="89" t="s">
        <v>48</v>
      </c>
      <c r="D15181" s="90">
        <v>44767</v>
      </c>
      <c r="AC15181" s="89">
        <v>339.118292</v>
      </c>
      <c r="AI15181" s="89">
        <v>339.118292</v>
      </c>
    </row>
    <row r="15182" spans="1:35" s="89" customFormat="1" x14ac:dyDescent="0.45">
      <c r="A15182" s="89" t="s">
        <v>97</v>
      </c>
      <c r="B15182" s="89" t="s">
        <v>180</v>
      </c>
      <c r="C15182" s="89" t="s">
        <v>48</v>
      </c>
      <c r="D15182" s="90">
        <v>44768</v>
      </c>
      <c r="AC15182" s="89">
        <v>339.118292</v>
      </c>
      <c r="AI15182" s="89">
        <v>339.118292</v>
      </c>
    </row>
    <row r="15183" spans="1:35" s="89" customFormat="1" x14ac:dyDescent="0.45">
      <c r="A15183" s="89" t="s">
        <v>97</v>
      </c>
      <c r="B15183" s="89" t="s">
        <v>180</v>
      </c>
      <c r="C15183" s="89" t="s">
        <v>48</v>
      </c>
      <c r="D15183" s="90">
        <v>44769</v>
      </c>
      <c r="AC15183" s="89">
        <v>339.118292</v>
      </c>
      <c r="AI15183" s="89">
        <v>339.118292</v>
      </c>
    </row>
    <row r="15184" spans="1:35" s="89" customFormat="1" x14ac:dyDescent="0.45">
      <c r="A15184" s="89" t="s">
        <v>97</v>
      </c>
      <c r="B15184" s="89" t="s">
        <v>180</v>
      </c>
      <c r="C15184" s="89" t="s">
        <v>48</v>
      </c>
      <c r="D15184" s="90">
        <v>44770</v>
      </c>
      <c r="AC15184" s="89">
        <v>339.118292</v>
      </c>
      <c r="AI15184" s="89">
        <v>339.118292</v>
      </c>
    </row>
    <row r="15185" spans="1:35" s="89" customFormat="1" x14ac:dyDescent="0.45">
      <c r="A15185" s="89" t="s">
        <v>97</v>
      </c>
      <c r="B15185" s="89" t="s">
        <v>180</v>
      </c>
      <c r="C15185" s="89" t="s">
        <v>48</v>
      </c>
      <c r="D15185" s="90">
        <v>44771</v>
      </c>
      <c r="AC15185" s="89">
        <v>339.118292</v>
      </c>
      <c r="AI15185" s="89">
        <v>339.118292</v>
      </c>
    </row>
    <row r="15186" spans="1:35" s="89" customFormat="1" x14ac:dyDescent="0.45">
      <c r="A15186" s="89" t="s">
        <v>97</v>
      </c>
      <c r="B15186" s="89" t="s">
        <v>180</v>
      </c>
      <c r="C15186" s="89" t="s">
        <v>48</v>
      </c>
      <c r="D15186" s="90">
        <v>44772</v>
      </c>
      <c r="AC15186" s="89">
        <v>339.118292</v>
      </c>
      <c r="AI15186" s="89">
        <v>339.118292</v>
      </c>
    </row>
    <row r="15187" spans="1:35" s="89" customFormat="1" x14ac:dyDescent="0.45">
      <c r="A15187" s="89" t="s">
        <v>97</v>
      </c>
      <c r="B15187" s="89" t="s">
        <v>180</v>
      </c>
      <c r="C15187" s="89" t="s">
        <v>48</v>
      </c>
      <c r="D15187" s="90">
        <v>44773</v>
      </c>
      <c r="AC15187" s="89">
        <v>339.118292</v>
      </c>
      <c r="AI15187" s="89">
        <v>339.118292</v>
      </c>
    </row>
    <row r="15188" spans="1:35" s="89" customFormat="1" x14ac:dyDescent="0.45">
      <c r="A15188" s="89" t="s">
        <v>97</v>
      </c>
      <c r="B15188" s="89" t="s">
        <v>180</v>
      </c>
      <c r="C15188" s="89" t="s">
        <v>48</v>
      </c>
      <c r="D15188" s="90">
        <v>44774</v>
      </c>
      <c r="AC15188" s="89">
        <v>339.118292</v>
      </c>
      <c r="AI15188" s="89">
        <v>339.118292</v>
      </c>
    </row>
    <row r="15189" spans="1:35" s="89" customFormat="1" x14ac:dyDescent="0.45">
      <c r="A15189" s="89" t="s">
        <v>97</v>
      </c>
      <c r="B15189" s="89" t="s">
        <v>180</v>
      </c>
      <c r="C15189" s="89" t="s">
        <v>48</v>
      </c>
      <c r="D15189" s="90">
        <v>44775</v>
      </c>
      <c r="AC15189" s="89">
        <v>339.118292</v>
      </c>
      <c r="AI15189" s="89">
        <v>339.118292</v>
      </c>
    </row>
    <row r="15190" spans="1:35" s="89" customFormat="1" x14ac:dyDescent="0.45">
      <c r="A15190" s="89" t="s">
        <v>97</v>
      </c>
      <c r="B15190" s="89" t="s">
        <v>180</v>
      </c>
      <c r="C15190" s="89" t="s">
        <v>48</v>
      </c>
      <c r="D15190" s="90">
        <v>44776</v>
      </c>
      <c r="AC15190" s="89">
        <v>339.118292</v>
      </c>
      <c r="AI15190" s="89">
        <v>339.118292</v>
      </c>
    </row>
    <row r="15191" spans="1:35" s="89" customFormat="1" x14ac:dyDescent="0.45">
      <c r="A15191" s="89" t="s">
        <v>97</v>
      </c>
      <c r="B15191" s="89" t="s">
        <v>180</v>
      </c>
      <c r="C15191" s="89" t="s">
        <v>48</v>
      </c>
      <c r="D15191" s="90">
        <v>44777</v>
      </c>
      <c r="AC15191" s="89">
        <v>339.118292</v>
      </c>
      <c r="AI15191" s="89">
        <v>339.118292</v>
      </c>
    </row>
    <row r="15192" spans="1:35" s="89" customFormat="1" x14ac:dyDescent="0.45">
      <c r="A15192" s="89" t="s">
        <v>97</v>
      </c>
      <c r="B15192" s="89" t="s">
        <v>180</v>
      </c>
      <c r="C15192" s="89" t="s">
        <v>48</v>
      </c>
      <c r="D15192" s="90">
        <v>44778</v>
      </c>
      <c r="AC15192" s="89">
        <v>339.118292</v>
      </c>
      <c r="AI15192" s="89">
        <v>339.118292</v>
      </c>
    </row>
    <row r="15193" spans="1:35" s="89" customFormat="1" x14ac:dyDescent="0.45">
      <c r="A15193" s="89" t="s">
        <v>97</v>
      </c>
      <c r="B15193" s="89" t="s">
        <v>180</v>
      </c>
      <c r="C15193" s="89" t="s">
        <v>48</v>
      </c>
      <c r="D15193" s="90">
        <v>44779</v>
      </c>
      <c r="AC15193" s="89">
        <v>339.118292</v>
      </c>
      <c r="AI15193" s="89">
        <v>339.118292</v>
      </c>
    </row>
    <row r="15194" spans="1:35" s="89" customFormat="1" x14ac:dyDescent="0.45">
      <c r="A15194" s="89" t="s">
        <v>97</v>
      </c>
      <c r="B15194" s="89" t="s">
        <v>180</v>
      </c>
      <c r="C15194" s="89" t="s">
        <v>48</v>
      </c>
      <c r="D15194" s="90">
        <v>44780</v>
      </c>
      <c r="AC15194" s="89">
        <v>339.118292</v>
      </c>
      <c r="AI15194" s="89">
        <v>339.118292</v>
      </c>
    </row>
    <row r="15195" spans="1:35" s="89" customFormat="1" x14ac:dyDescent="0.45">
      <c r="A15195" s="89" t="s">
        <v>97</v>
      </c>
      <c r="B15195" s="89" t="s">
        <v>180</v>
      </c>
      <c r="C15195" s="89" t="s">
        <v>48</v>
      </c>
      <c r="D15195" s="90">
        <v>44781</v>
      </c>
      <c r="AC15195" s="89">
        <v>339.118292</v>
      </c>
      <c r="AI15195" s="89">
        <v>339.118292</v>
      </c>
    </row>
    <row r="15196" spans="1:35" s="89" customFormat="1" x14ac:dyDescent="0.45">
      <c r="A15196" s="89" t="s">
        <v>97</v>
      </c>
      <c r="B15196" s="89" t="s">
        <v>180</v>
      </c>
      <c r="C15196" s="89" t="s">
        <v>48</v>
      </c>
      <c r="D15196" s="90">
        <v>44782</v>
      </c>
      <c r="AC15196" s="89">
        <v>339.118292</v>
      </c>
      <c r="AI15196" s="89">
        <v>339.118292</v>
      </c>
    </row>
    <row r="15197" spans="1:35" s="89" customFormat="1" x14ac:dyDescent="0.45">
      <c r="A15197" s="89" t="s">
        <v>97</v>
      </c>
      <c r="B15197" s="89" t="s">
        <v>180</v>
      </c>
      <c r="C15197" s="89" t="s">
        <v>48</v>
      </c>
      <c r="D15197" s="90">
        <v>44783</v>
      </c>
      <c r="AC15197" s="89">
        <v>339.118292</v>
      </c>
      <c r="AI15197" s="89">
        <v>339.118292</v>
      </c>
    </row>
    <row r="15198" spans="1:35" s="89" customFormat="1" x14ac:dyDescent="0.45">
      <c r="A15198" s="89" t="s">
        <v>97</v>
      </c>
      <c r="B15198" s="89" t="s">
        <v>180</v>
      </c>
      <c r="C15198" s="89" t="s">
        <v>48</v>
      </c>
      <c r="D15198" s="90">
        <v>44784</v>
      </c>
      <c r="AC15198" s="89">
        <v>339.118292</v>
      </c>
      <c r="AI15198" s="89">
        <v>339.118292</v>
      </c>
    </row>
    <row r="15199" spans="1:35" s="89" customFormat="1" x14ac:dyDescent="0.45">
      <c r="A15199" s="89" t="s">
        <v>97</v>
      </c>
      <c r="B15199" s="89" t="s">
        <v>180</v>
      </c>
      <c r="C15199" s="89" t="s">
        <v>48</v>
      </c>
      <c r="D15199" s="90">
        <v>44785</v>
      </c>
      <c r="AC15199" s="89">
        <v>339.118292</v>
      </c>
      <c r="AI15199" s="89">
        <v>339.118292</v>
      </c>
    </row>
    <row r="15200" spans="1:35" s="89" customFormat="1" x14ac:dyDescent="0.45">
      <c r="A15200" s="89" t="s">
        <v>97</v>
      </c>
      <c r="B15200" s="89" t="s">
        <v>180</v>
      </c>
      <c r="C15200" s="89" t="s">
        <v>48</v>
      </c>
      <c r="D15200" s="90">
        <v>44786</v>
      </c>
      <c r="AC15200" s="89">
        <v>339.118292</v>
      </c>
      <c r="AI15200" s="89">
        <v>339.118292</v>
      </c>
    </row>
    <row r="15201" spans="1:35" s="89" customFormat="1" x14ac:dyDescent="0.45">
      <c r="A15201" s="89" t="s">
        <v>97</v>
      </c>
      <c r="B15201" s="89" t="s">
        <v>180</v>
      </c>
      <c r="C15201" s="89" t="s">
        <v>48</v>
      </c>
      <c r="D15201" s="90">
        <v>44787</v>
      </c>
      <c r="AC15201" s="89">
        <v>339.118292</v>
      </c>
      <c r="AI15201" s="89">
        <v>339.118292</v>
      </c>
    </row>
    <row r="15202" spans="1:35" s="89" customFormat="1" x14ac:dyDescent="0.45">
      <c r="A15202" s="89" t="s">
        <v>97</v>
      </c>
      <c r="B15202" s="89" t="s">
        <v>180</v>
      </c>
      <c r="C15202" s="89" t="s">
        <v>48</v>
      </c>
      <c r="D15202" s="90">
        <v>44788</v>
      </c>
      <c r="AC15202" s="89">
        <v>339.118292</v>
      </c>
      <c r="AI15202" s="89">
        <v>339.118292</v>
      </c>
    </row>
    <row r="15203" spans="1:35" s="89" customFormat="1" x14ac:dyDescent="0.45">
      <c r="A15203" s="89" t="s">
        <v>97</v>
      </c>
      <c r="B15203" s="89" t="s">
        <v>180</v>
      </c>
      <c r="C15203" s="89" t="s">
        <v>48</v>
      </c>
      <c r="D15203" s="90">
        <v>44789</v>
      </c>
      <c r="AC15203" s="89">
        <v>339.118292</v>
      </c>
      <c r="AI15203" s="89">
        <v>339.118292</v>
      </c>
    </row>
    <row r="15204" spans="1:35" s="89" customFormat="1" x14ac:dyDescent="0.45">
      <c r="A15204" s="89" t="s">
        <v>97</v>
      </c>
      <c r="B15204" s="89" t="s">
        <v>180</v>
      </c>
      <c r="C15204" s="89" t="s">
        <v>48</v>
      </c>
      <c r="D15204" s="90">
        <v>44790</v>
      </c>
      <c r="AC15204" s="89">
        <v>339.118292</v>
      </c>
      <c r="AI15204" s="89">
        <v>339.118292</v>
      </c>
    </row>
    <row r="15205" spans="1:35" s="89" customFormat="1" x14ac:dyDescent="0.45">
      <c r="A15205" s="89" t="s">
        <v>97</v>
      </c>
      <c r="B15205" s="89" t="s">
        <v>180</v>
      </c>
      <c r="C15205" s="89" t="s">
        <v>48</v>
      </c>
      <c r="D15205" s="90">
        <v>44791</v>
      </c>
      <c r="AC15205" s="89">
        <v>339.118292</v>
      </c>
      <c r="AI15205" s="89">
        <v>339.118292</v>
      </c>
    </row>
    <row r="15206" spans="1:35" s="89" customFormat="1" x14ac:dyDescent="0.45">
      <c r="A15206" s="89" t="s">
        <v>97</v>
      </c>
      <c r="B15206" s="89" t="s">
        <v>180</v>
      </c>
      <c r="C15206" s="89" t="s">
        <v>48</v>
      </c>
      <c r="D15206" s="90">
        <v>44792</v>
      </c>
      <c r="AC15206" s="89">
        <v>339.118292</v>
      </c>
      <c r="AI15206" s="89">
        <v>339.118292</v>
      </c>
    </row>
    <row r="15207" spans="1:35" s="89" customFormat="1" x14ac:dyDescent="0.45">
      <c r="A15207" s="89" t="s">
        <v>97</v>
      </c>
      <c r="B15207" s="89" t="s">
        <v>180</v>
      </c>
      <c r="C15207" s="89" t="s">
        <v>48</v>
      </c>
      <c r="D15207" s="90">
        <v>44793</v>
      </c>
      <c r="AC15207" s="89">
        <v>339.118292</v>
      </c>
      <c r="AI15207" s="89">
        <v>339.118292</v>
      </c>
    </row>
    <row r="15208" spans="1:35" s="89" customFormat="1" x14ac:dyDescent="0.45">
      <c r="A15208" s="89" t="s">
        <v>97</v>
      </c>
      <c r="B15208" s="89" t="s">
        <v>180</v>
      </c>
      <c r="C15208" s="89" t="s">
        <v>48</v>
      </c>
      <c r="D15208" s="90">
        <v>44794</v>
      </c>
      <c r="AC15208" s="89">
        <v>339.118292</v>
      </c>
      <c r="AI15208" s="89">
        <v>339.118292</v>
      </c>
    </row>
    <row r="15209" spans="1:35" s="89" customFormat="1" x14ac:dyDescent="0.45">
      <c r="A15209" s="89" t="s">
        <v>97</v>
      </c>
      <c r="B15209" s="89" t="s">
        <v>180</v>
      </c>
      <c r="C15209" s="89" t="s">
        <v>48</v>
      </c>
      <c r="D15209" s="90">
        <v>44795</v>
      </c>
      <c r="AC15209" s="89">
        <v>339.118292</v>
      </c>
      <c r="AI15209" s="89">
        <v>339.118292</v>
      </c>
    </row>
    <row r="15210" spans="1:35" s="89" customFormat="1" x14ac:dyDescent="0.45">
      <c r="A15210" s="89" t="s">
        <v>97</v>
      </c>
      <c r="B15210" s="89" t="s">
        <v>180</v>
      </c>
      <c r="C15210" s="89" t="s">
        <v>48</v>
      </c>
      <c r="D15210" s="90">
        <v>44796</v>
      </c>
      <c r="AC15210" s="89">
        <v>339.118292</v>
      </c>
      <c r="AI15210" s="89">
        <v>339.118292</v>
      </c>
    </row>
    <row r="15211" spans="1:35" s="89" customFormat="1" x14ac:dyDescent="0.45">
      <c r="A15211" s="89" t="s">
        <v>97</v>
      </c>
      <c r="B15211" s="89" t="s">
        <v>180</v>
      </c>
      <c r="C15211" s="89" t="s">
        <v>48</v>
      </c>
      <c r="D15211" s="90">
        <v>44797</v>
      </c>
      <c r="AC15211" s="89">
        <v>339.118292</v>
      </c>
      <c r="AI15211" s="89">
        <v>339.118292</v>
      </c>
    </row>
    <row r="15212" spans="1:35" s="89" customFormat="1" x14ac:dyDescent="0.45">
      <c r="A15212" s="89" t="s">
        <v>97</v>
      </c>
      <c r="B15212" s="89" t="s">
        <v>180</v>
      </c>
      <c r="C15212" s="89" t="s">
        <v>48</v>
      </c>
      <c r="D15212" s="90">
        <v>44798</v>
      </c>
      <c r="AC15212" s="89">
        <v>339.118292</v>
      </c>
      <c r="AI15212" s="89">
        <v>339.118292</v>
      </c>
    </row>
    <row r="15213" spans="1:35" s="89" customFormat="1" x14ac:dyDescent="0.45">
      <c r="A15213" s="89" t="s">
        <v>97</v>
      </c>
      <c r="B15213" s="89" t="s">
        <v>180</v>
      </c>
      <c r="C15213" s="89" t="s">
        <v>48</v>
      </c>
      <c r="D15213" s="90">
        <v>44799</v>
      </c>
      <c r="AC15213" s="89">
        <v>339.118292</v>
      </c>
      <c r="AI15213" s="89">
        <v>339.118292</v>
      </c>
    </row>
    <row r="15214" spans="1:35" s="89" customFormat="1" x14ac:dyDescent="0.45">
      <c r="A15214" s="89" t="s">
        <v>97</v>
      </c>
      <c r="B15214" s="89" t="s">
        <v>180</v>
      </c>
      <c r="C15214" s="89" t="s">
        <v>48</v>
      </c>
      <c r="D15214" s="90">
        <v>44800</v>
      </c>
      <c r="AC15214" s="89">
        <v>339.118292</v>
      </c>
      <c r="AI15214" s="89">
        <v>339.118292</v>
      </c>
    </row>
    <row r="15215" spans="1:35" s="89" customFormat="1" x14ac:dyDescent="0.45">
      <c r="A15215" s="89" t="s">
        <v>97</v>
      </c>
      <c r="B15215" s="89" t="s">
        <v>180</v>
      </c>
      <c r="C15215" s="89" t="s">
        <v>48</v>
      </c>
      <c r="D15215" s="90">
        <v>44801</v>
      </c>
      <c r="AC15215" s="89">
        <v>339.118292</v>
      </c>
      <c r="AI15215" s="89">
        <v>339.118292</v>
      </c>
    </row>
    <row r="15216" spans="1:35" s="89" customFormat="1" x14ac:dyDescent="0.45">
      <c r="A15216" s="89" t="s">
        <v>97</v>
      </c>
      <c r="B15216" s="89" t="s">
        <v>180</v>
      </c>
      <c r="C15216" s="89" t="s">
        <v>48</v>
      </c>
      <c r="D15216" s="90">
        <v>44802</v>
      </c>
      <c r="AC15216" s="89">
        <v>339.118292</v>
      </c>
      <c r="AI15216" s="89">
        <v>339.118292</v>
      </c>
    </row>
    <row r="15217" spans="1:35" s="89" customFormat="1" x14ac:dyDescent="0.45">
      <c r="A15217" s="89" t="s">
        <v>97</v>
      </c>
      <c r="B15217" s="89" t="s">
        <v>180</v>
      </c>
      <c r="C15217" s="89" t="s">
        <v>48</v>
      </c>
      <c r="D15217" s="90">
        <v>44803</v>
      </c>
      <c r="AC15217" s="89">
        <v>339.118292</v>
      </c>
      <c r="AI15217" s="89">
        <v>339.118292</v>
      </c>
    </row>
    <row r="15218" spans="1:35" s="89" customFormat="1" x14ac:dyDescent="0.45">
      <c r="A15218" s="89" t="s">
        <v>97</v>
      </c>
      <c r="B15218" s="89" t="s">
        <v>180</v>
      </c>
      <c r="C15218" s="89" t="s">
        <v>48</v>
      </c>
      <c r="D15218" s="90">
        <v>44804</v>
      </c>
      <c r="AC15218" s="89">
        <v>339.118292</v>
      </c>
      <c r="AI15218" s="89">
        <v>339.118292</v>
      </c>
    </row>
    <row r="15219" spans="1:35" s="89" customFormat="1" x14ac:dyDescent="0.45">
      <c r="A15219" s="89" t="s">
        <v>97</v>
      </c>
      <c r="B15219" s="89" t="s">
        <v>180</v>
      </c>
      <c r="C15219" s="89" t="s">
        <v>48</v>
      </c>
      <c r="D15219" s="90">
        <v>44805</v>
      </c>
      <c r="AC15219" s="89">
        <v>339.118292</v>
      </c>
      <c r="AI15219" s="89">
        <v>339.118292</v>
      </c>
    </row>
    <row r="15220" spans="1:35" s="89" customFormat="1" x14ac:dyDescent="0.45">
      <c r="A15220" s="89" t="s">
        <v>97</v>
      </c>
      <c r="B15220" s="89" t="s">
        <v>180</v>
      </c>
      <c r="C15220" s="89" t="s">
        <v>48</v>
      </c>
      <c r="D15220" s="90">
        <v>44806</v>
      </c>
      <c r="AC15220" s="89">
        <v>339.118292</v>
      </c>
      <c r="AI15220" s="89">
        <v>339.118292</v>
      </c>
    </row>
    <row r="15221" spans="1:35" s="89" customFormat="1" x14ac:dyDescent="0.45">
      <c r="A15221" s="89" t="s">
        <v>97</v>
      </c>
      <c r="B15221" s="89" t="s">
        <v>180</v>
      </c>
      <c r="C15221" s="89" t="s">
        <v>48</v>
      </c>
      <c r="D15221" s="90">
        <v>44807</v>
      </c>
      <c r="AC15221" s="89">
        <v>339.118292</v>
      </c>
      <c r="AI15221" s="89">
        <v>339.118292</v>
      </c>
    </row>
    <row r="15222" spans="1:35" s="89" customFormat="1" x14ac:dyDescent="0.45">
      <c r="A15222" s="89" t="s">
        <v>97</v>
      </c>
      <c r="B15222" s="89" t="s">
        <v>180</v>
      </c>
      <c r="C15222" s="89" t="s">
        <v>48</v>
      </c>
      <c r="D15222" s="90">
        <v>44808</v>
      </c>
      <c r="AC15222" s="89">
        <v>339.118292</v>
      </c>
      <c r="AI15222" s="89">
        <v>339.118292</v>
      </c>
    </row>
    <row r="15223" spans="1:35" s="89" customFormat="1" x14ac:dyDescent="0.45">
      <c r="A15223" s="89" t="s">
        <v>97</v>
      </c>
      <c r="B15223" s="89" t="s">
        <v>180</v>
      </c>
      <c r="C15223" s="89" t="s">
        <v>48</v>
      </c>
      <c r="D15223" s="90">
        <v>44809</v>
      </c>
      <c r="AC15223" s="89">
        <v>339.118292</v>
      </c>
      <c r="AI15223" s="89">
        <v>339.118292</v>
      </c>
    </row>
    <row r="15224" spans="1:35" s="89" customFormat="1" x14ac:dyDescent="0.45">
      <c r="A15224" s="89" t="s">
        <v>97</v>
      </c>
      <c r="B15224" s="89" t="s">
        <v>180</v>
      </c>
      <c r="C15224" s="89" t="s">
        <v>48</v>
      </c>
      <c r="D15224" s="90">
        <v>44810</v>
      </c>
      <c r="AC15224" s="89">
        <v>339.118292</v>
      </c>
      <c r="AI15224" s="89">
        <v>339.118292</v>
      </c>
    </row>
    <row r="15225" spans="1:35" s="89" customFormat="1" x14ac:dyDescent="0.45">
      <c r="A15225" s="89" t="s">
        <v>97</v>
      </c>
      <c r="B15225" s="89" t="s">
        <v>180</v>
      </c>
      <c r="C15225" s="89" t="s">
        <v>48</v>
      </c>
      <c r="D15225" s="90">
        <v>44811</v>
      </c>
      <c r="AC15225" s="89">
        <v>339.118292</v>
      </c>
      <c r="AI15225" s="89">
        <v>339.118292</v>
      </c>
    </row>
    <row r="15226" spans="1:35" s="89" customFormat="1" x14ac:dyDescent="0.45">
      <c r="A15226" s="89" t="s">
        <v>97</v>
      </c>
      <c r="B15226" s="89" t="s">
        <v>180</v>
      </c>
      <c r="C15226" s="89" t="s">
        <v>48</v>
      </c>
      <c r="D15226" s="90">
        <v>44812</v>
      </c>
      <c r="AC15226" s="89">
        <v>339.118292</v>
      </c>
      <c r="AI15226" s="89">
        <v>339.118292</v>
      </c>
    </row>
    <row r="15227" spans="1:35" s="89" customFormat="1" x14ac:dyDescent="0.45">
      <c r="A15227" s="89" t="s">
        <v>97</v>
      </c>
      <c r="B15227" s="89" t="s">
        <v>180</v>
      </c>
      <c r="C15227" s="89" t="s">
        <v>48</v>
      </c>
      <c r="D15227" s="90">
        <v>44813</v>
      </c>
      <c r="AC15227" s="89">
        <v>339.118292</v>
      </c>
      <c r="AI15227" s="89">
        <v>339.118292</v>
      </c>
    </row>
    <row r="15228" spans="1:35" s="89" customFormat="1" x14ac:dyDescent="0.45">
      <c r="A15228" s="89" t="s">
        <v>97</v>
      </c>
      <c r="B15228" s="89" t="s">
        <v>180</v>
      </c>
      <c r="C15228" s="89" t="s">
        <v>48</v>
      </c>
      <c r="D15228" s="90">
        <v>44814</v>
      </c>
      <c r="AC15228" s="89">
        <v>339.118292</v>
      </c>
      <c r="AI15228" s="89">
        <v>339.118292</v>
      </c>
    </row>
    <row r="15229" spans="1:35" s="89" customFormat="1" x14ac:dyDescent="0.45">
      <c r="A15229" s="89" t="s">
        <v>97</v>
      </c>
      <c r="B15229" s="89" t="s">
        <v>180</v>
      </c>
      <c r="C15229" s="89" t="s">
        <v>48</v>
      </c>
      <c r="D15229" s="90">
        <v>44815</v>
      </c>
      <c r="AC15229" s="89">
        <v>339.118292</v>
      </c>
      <c r="AI15229" s="89">
        <v>339.118292</v>
      </c>
    </row>
    <row r="15230" spans="1:35" s="89" customFormat="1" x14ac:dyDescent="0.45">
      <c r="A15230" s="89" t="s">
        <v>97</v>
      </c>
      <c r="B15230" s="89" t="s">
        <v>180</v>
      </c>
      <c r="C15230" s="89" t="s">
        <v>48</v>
      </c>
      <c r="D15230" s="90">
        <v>44816</v>
      </c>
      <c r="AC15230" s="89">
        <v>339.118292</v>
      </c>
      <c r="AI15230" s="89">
        <v>339.118292</v>
      </c>
    </row>
    <row r="15231" spans="1:35" s="89" customFormat="1" x14ac:dyDescent="0.45">
      <c r="A15231" s="89" t="s">
        <v>97</v>
      </c>
      <c r="B15231" s="89" t="s">
        <v>180</v>
      </c>
      <c r="C15231" s="89" t="s">
        <v>48</v>
      </c>
      <c r="D15231" s="90">
        <v>44817</v>
      </c>
      <c r="AC15231" s="89">
        <v>339.118292</v>
      </c>
      <c r="AI15231" s="89">
        <v>339.118292</v>
      </c>
    </row>
    <row r="15232" spans="1:35" s="89" customFormat="1" x14ac:dyDescent="0.45">
      <c r="A15232" s="89" t="s">
        <v>97</v>
      </c>
      <c r="B15232" s="89" t="s">
        <v>180</v>
      </c>
      <c r="C15232" s="89" t="s">
        <v>48</v>
      </c>
      <c r="D15232" s="90">
        <v>44818</v>
      </c>
      <c r="AC15232" s="89">
        <v>339.118292</v>
      </c>
      <c r="AI15232" s="89">
        <v>339.118292</v>
      </c>
    </row>
    <row r="15233" spans="1:35" s="89" customFormat="1" x14ac:dyDescent="0.45">
      <c r="A15233" s="89" t="s">
        <v>97</v>
      </c>
      <c r="B15233" s="89" t="s">
        <v>180</v>
      </c>
      <c r="C15233" s="89" t="s">
        <v>48</v>
      </c>
      <c r="D15233" s="90">
        <v>44819</v>
      </c>
      <c r="AC15233" s="89">
        <v>339.118292</v>
      </c>
      <c r="AI15233" s="89">
        <v>339.118292</v>
      </c>
    </row>
    <row r="15234" spans="1:35" s="89" customFormat="1" x14ac:dyDescent="0.45">
      <c r="A15234" s="89" t="s">
        <v>97</v>
      </c>
      <c r="B15234" s="89" t="s">
        <v>180</v>
      </c>
      <c r="C15234" s="89" t="s">
        <v>48</v>
      </c>
      <c r="D15234" s="90">
        <v>44820</v>
      </c>
      <c r="AC15234" s="89">
        <v>339.118292</v>
      </c>
      <c r="AI15234" s="89">
        <v>339.118292</v>
      </c>
    </row>
    <row r="15235" spans="1:35" s="89" customFormat="1" x14ac:dyDescent="0.45">
      <c r="A15235" s="89" t="s">
        <v>97</v>
      </c>
      <c r="B15235" s="89" t="s">
        <v>180</v>
      </c>
      <c r="C15235" s="89" t="s">
        <v>48</v>
      </c>
      <c r="D15235" s="90">
        <v>44821</v>
      </c>
      <c r="AC15235" s="89">
        <v>339.118292</v>
      </c>
      <c r="AI15235" s="89">
        <v>339.118292</v>
      </c>
    </row>
    <row r="15236" spans="1:35" s="89" customFormat="1" x14ac:dyDescent="0.45">
      <c r="A15236" s="89" t="s">
        <v>97</v>
      </c>
      <c r="B15236" s="89" t="s">
        <v>180</v>
      </c>
      <c r="C15236" s="89" t="s">
        <v>48</v>
      </c>
      <c r="D15236" s="90">
        <v>44822</v>
      </c>
      <c r="AC15236" s="89">
        <v>339.118292</v>
      </c>
      <c r="AI15236" s="89">
        <v>339.118292</v>
      </c>
    </row>
    <row r="15237" spans="1:35" s="89" customFormat="1" x14ac:dyDescent="0.45">
      <c r="A15237" s="89" t="s">
        <v>97</v>
      </c>
      <c r="B15237" s="89" t="s">
        <v>180</v>
      </c>
      <c r="C15237" s="89" t="s">
        <v>48</v>
      </c>
      <c r="D15237" s="90">
        <v>44823</v>
      </c>
      <c r="AC15237" s="89">
        <v>339.118292</v>
      </c>
      <c r="AI15237" s="89">
        <v>339.118292</v>
      </c>
    </row>
    <row r="15238" spans="1:35" s="89" customFormat="1" x14ac:dyDescent="0.45">
      <c r="A15238" s="89" t="s">
        <v>97</v>
      </c>
      <c r="B15238" s="89" t="s">
        <v>180</v>
      </c>
      <c r="C15238" s="89" t="s">
        <v>48</v>
      </c>
      <c r="D15238" s="90">
        <v>44824</v>
      </c>
      <c r="AC15238" s="89">
        <v>339.118292</v>
      </c>
      <c r="AI15238" s="89">
        <v>339.118292</v>
      </c>
    </row>
    <row r="15239" spans="1:35" s="89" customFormat="1" x14ac:dyDescent="0.45">
      <c r="A15239" s="89" t="s">
        <v>97</v>
      </c>
      <c r="B15239" s="89" t="s">
        <v>180</v>
      </c>
      <c r="C15239" s="89" t="s">
        <v>48</v>
      </c>
      <c r="D15239" s="90">
        <v>44825</v>
      </c>
      <c r="AC15239" s="89">
        <v>339.118292</v>
      </c>
      <c r="AI15239" s="89">
        <v>339.118292</v>
      </c>
    </row>
    <row r="15240" spans="1:35" s="89" customFormat="1" x14ac:dyDescent="0.45">
      <c r="A15240" s="89" t="s">
        <v>97</v>
      </c>
      <c r="B15240" s="89" t="s">
        <v>180</v>
      </c>
      <c r="C15240" s="89" t="s">
        <v>48</v>
      </c>
      <c r="D15240" s="90">
        <v>44826</v>
      </c>
      <c r="AC15240" s="89">
        <v>339.118292</v>
      </c>
      <c r="AI15240" s="89">
        <v>339.118292</v>
      </c>
    </row>
    <row r="15241" spans="1:35" s="89" customFormat="1" x14ac:dyDescent="0.45">
      <c r="A15241" s="89" t="s">
        <v>97</v>
      </c>
      <c r="B15241" s="89" t="s">
        <v>180</v>
      </c>
      <c r="C15241" s="89" t="s">
        <v>48</v>
      </c>
      <c r="D15241" s="90">
        <v>44827</v>
      </c>
      <c r="AC15241" s="89">
        <v>339.118292</v>
      </c>
      <c r="AI15241" s="89">
        <v>339.118292</v>
      </c>
    </row>
    <row r="15242" spans="1:35" s="89" customFormat="1" x14ac:dyDescent="0.45">
      <c r="A15242" s="89" t="s">
        <v>97</v>
      </c>
      <c r="B15242" s="89" t="s">
        <v>180</v>
      </c>
      <c r="C15242" s="89" t="s">
        <v>48</v>
      </c>
      <c r="D15242" s="90">
        <v>44828</v>
      </c>
      <c r="AC15242" s="89">
        <v>339.118292</v>
      </c>
      <c r="AI15242" s="89">
        <v>339.118292</v>
      </c>
    </row>
    <row r="15243" spans="1:35" s="89" customFormat="1" x14ac:dyDescent="0.45">
      <c r="A15243" s="89" t="s">
        <v>97</v>
      </c>
      <c r="B15243" s="89" t="s">
        <v>180</v>
      </c>
      <c r="C15243" s="89" t="s">
        <v>48</v>
      </c>
      <c r="D15243" s="90">
        <v>44829</v>
      </c>
      <c r="AC15243" s="89">
        <v>339.118292</v>
      </c>
      <c r="AI15243" s="89">
        <v>339.118292</v>
      </c>
    </row>
    <row r="15244" spans="1:35" s="89" customFormat="1" x14ac:dyDescent="0.45">
      <c r="A15244" s="89" t="s">
        <v>97</v>
      </c>
      <c r="B15244" s="89" t="s">
        <v>180</v>
      </c>
      <c r="C15244" s="89" t="s">
        <v>48</v>
      </c>
      <c r="D15244" s="90">
        <v>44830</v>
      </c>
      <c r="AC15244" s="89">
        <v>339.118292</v>
      </c>
      <c r="AI15244" s="89">
        <v>339.118292</v>
      </c>
    </row>
    <row r="15245" spans="1:35" s="89" customFormat="1" x14ac:dyDescent="0.45">
      <c r="A15245" s="89" t="s">
        <v>97</v>
      </c>
      <c r="B15245" s="89" t="s">
        <v>180</v>
      </c>
      <c r="C15245" s="89" t="s">
        <v>48</v>
      </c>
      <c r="D15245" s="90">
        <v>44831</v>
      </c>
      <c r="AC15245" s="89">
        <v>339.118292</v>
      </c>
      <c r="AI15245" s="89">
        <v>339.118292</v>
      </c>
    </row>
    <row r="15246" spans="1:35" s="89" customFormat="1" x14ac:dyDescent="0.45">
      <c r="A15246" s="89" t="s">
        <v>97</v>
      </c>
      <c r="B15246" s="89" t="s">
        <v>180</v>
      </c>
      <c r="C15246" s="89" t="s">
        <v>48</v>
      </c>
      <c r="D15246" s="90">
        <v>44832</v>
      </c>
      <c r="AC15246" s="89">
        <v>339.118292</v>
      </c>
      <c r="AI15246" s="89">
        <v>339.118292</v>
      </c>
    </row>
    <row r="15247" spans="1:35" s="89" customFormat="1" x14ac:dyDescent="0.45">
      <c r="A15247" s="89" t="s">
        <v>97</v>
      </c>
      <c r="B15247" s="89" t="s">
        <v>180</v>
      </c>
      <c r="C15247" s="89" t="s">
        <v>48</v>
      </c>
      <c r="D15247" s="90">
        <v>44833</v>
      </c>
      <c r="AC15247" s="89">
        <v>339.118292</v>
      </c>
      <c r="AI15247" s="89">
        <v>339.118292</v>
      </c>
    </row>
    <row r="15248" spans="1:35" s="89" customFormat="1" x14ac:dyDescent="0.45">
      <c r="A15248" s="89" t="s">
        <v>97</v>
      </c>
      <c r="B15248" s="89" t="s">
        <v>180</v>
      </c>
      <c r="C15248" s="89" t="s">
        <v>48</v>
      </c>
      <c r="D15248" s="90">
        <v>44834</v>
      </c>
      <c r="AC15248" s="89">
        <v>339.118292</v>
      </c>
      <c r="AI15248" s="89">
        <v>339.118292</v>
      </c>
    </row>
    <row r="15249" spans="1:35" s="89" customFormat="1" x14ac:dyDescent="0.45">
      <c r="A15249" s="89" t="s">
        <v>97</v>
      </c>
      <c r="B15249" s="89" t="s">
        <v>180</v>
      </c>
      <c r="C15249" s="89" t="s">
        <v>48</v>
      </c>
      <c r="D15249" s="90">
        <v>44835</v>
      </c>
      <c r="AC15249" s="89">
        <v>339.118292</v>
      </c>
      <c r="AI15249" s="89">
        <v>339.118292</v>
      </c>
    </row>
    <row r="15250" spans="1:35" s="89" customFormat="1" x14ac:dyDescent="0.45">
      <c r="A15250" s="89" t="s">
        <v>97</v>
      </c>
      <c r="B15250" s="89" t="s">
        <v>180</v>
      </c>
      <c r="C15250" s="89" t="s">
        <v>48</v>
      </c>
      <c r="D15250" s="90">
        <v>44836</v>
      </c>
      <c r="AC15250" s="89">
        <v>339.118292</v>
      </c>
      <c r="AI15250" s="89">
        <v>339.118292</v>
      </c>
    </row>
    <row r="15251" spans="1:35" s="89" customFormat="1" x14ac:dyDescent="0.45">
      <c r="A15251" s="89" t="s">
        <v>97</v>
      </c>
      <c r="B15251" s="89" t="s">
        <v>180</v>
      </c>
      <c r="C15251" s="89" t="s">
        <v>48</v>
      </c>
      <c r="D15251" s="90">
        <v>44837</v>
      </c>
      <c r="AC15251" s="89">
        <v>339.118292</v>
      </c>
      <c r="AI15251" s="89">
        <v>339.118292</v>
      </c>
    </row>
    <row r="15252" spans="1:35" s="89" customFormat="1" x14ac:dyDescent="0.45">
      <c r="A15252" s="89" t="s">
        <v>97</v>
      </c>
      <c r="B15252" s="89" t="s">
        <v>180</v>
      </c>
      <c r="C15252" s="89" t="s">
        <v>48</v>
      </c>
      <c r="D15252" s="90">
        <v>44838</v>
      </c>
      <c r="AC15252" s="89">
        <v>339.118292</v>
      </c>
      <c r="AI15252" s="89">
        <v>339.118292</v>
      </c>
    </row>
    <row r="15253" spans="1:35" s="89" customFormat="1" x14ac:dyDescent="0.45">
      <c r="A15253" s="89" t="s">
        <v>97</v>
      </c>
      <c r="B15253" s="89" t="s">
        <v>180</v>
      </c>
      <c r="C15253" s="89" t="s">
        <v>48</v>
      </c>
      <c r="D15253" s="90">
        <v>44839</v>
      </c>
      <c r="AC15253" s="89">
        <v>339.118292</v>
      </c>
      <c r="AI15253" s="89">
        <v>339.118292</v>
      </c>
    </row>
    <row r="15254" spans="1:35" s="89" customFormat="1" x14ac:dyDescent="0.45">
      <c r="A15254" s="89" t="s">
        <v>97</v>
      </c>
      <c r="B15254" s="89" t="s">
        <v>180</v>
      </c>
      <c r="C15254" s="89" t="s">
        <v>48</v>
      </c>
      <c r="D15254" s="90">
        <v>44840</v>
      </c>
      <c r="AC15254" s="89">
        <v>339.118292</v>
      </c>
      <c r="AI15254" s="89">
        <v>339.118292</v>
      </c>
    </row>
    <row r="15255" spans="1:35" s="89" customFormat="1" x14ac:dyDescent="0.45">
      <c r="A15255" s="89" t="s">
        <v>97</v>
      </c>
      <c r="B15255" s="89" t="s">
        <v>180</v>
      </c>
      <c r="C15255" s="89" t="s">
        <v>48</v>
      </c>
      <c r="D15255" s="90">
        <v>44841</v>
      </c>
      <c r="AC15255" s="89">
        <v>339.118292</v>
      </c>
      <c r="AI15255" s="89">
        <v>339.118292</v>
      </c>
    </row>
    <row r="15256" spans="1:35" s="89" customFormat="1" x14ac:dyDescent="0.45">
      <c r="A15256" s="89" t="s">
        <v>97</v>
      </c>
      <c r="B15256" s="89" t="s">
        <v>180</v>
      </c>
      <c r="C15256" s="89" t="s">
        <v>48</v>
      </c>
      <c r="D15256" s="90">
        <v>44842</v>
      </c>
      <c r="AC15256" s="89">
        <v>339.118292</v>
      </c>
      <c r="AI15256" s="89">
        <v>339.118292</v>
      </c>
    </row>
    <row r="15257" spans="1:35" s="89" customFormat="1" x14ac:dyDescent="0.45">
      <c r="A15257" s="89" t="s">
        <v>97</v>
      </c>
      <c r="B15257" s="89" t="s">
        <v>180</v>
      </c>
      <c r="C15257" s="89" t="s">
        <v>48</v>
      </c>
      <c r="D15257" s="90">
        <v>44843</v>
      </c>
      <c r="AC15257" s="89">
        <v>339.118292</v>
      </c>
      <c r="AI15257" s="89">
        <v>339.118292</v>
      </c>
    </row>
    <row r="15258" spans="1:35" s="89" customFormat="1" x14ac:dyDescent="0.45">
      <c r="A15258" s="89" t="s">
        <v>97</v>
      </c>
      <c r="B15258" s="89" t="s">
        <v>180</v>
      </c>
      <c r="C15258" s="89" t="s">
        <v>48</v>
      </c>
      <c r="D15258" s="90">
        <v>44844</v>
      </c>
      <c r="AC15258" s="89">
        <v>339.118292</v>
      </c>
      <c r="AI15258" s="89">
        <v>339.118292</v>
      </c>
    </row>
    <row r="15259" spans="1:35" s="89" customFormat="1" x14ac:dyDescent="0.45">
      <c r="A15259" s="89" t="s">
        <v>97</v>
      </c>
      <c r="B15259" s="89" t="s">
        <v>180</v>
      </c>
      <c r="C15259" s="89" t="s">
        <v>48</v>
      </c>
      <c r="D15259" s="90">
        <v>44845</v>
      </c>
      <c r="AC15259" s="89">
        <v>339.118292</v>
      </c>
      <c r="AI15259" s="89">
        <v>339.118292</v>
      </c>
    </row>
    <row r="15260" spans="1:35" s="89" customFormat="1" x14ac:dyDescent="0.45">
      <c r="A15260" s="89" t="s">
        <v>97</v>
      </c>
      <c r="B15260" s="89" t="s">
        <v>180</v>
      </c>
      <c r="C15260" s="89" t="s">
        <v>48</v>
      </c>
      <c r="D15260" s="90">
        <v>44846</v>
      </c>
      <c r="AC15260" s="89">
        <v>339.118292</v>
      </c>
      <c r="AI15260" s="89">
        <v>339.118292</v>
      </c>
    </row>
    <row r="15261" spans="1:35" s="89" customFormat="1" x14ac:dyDescent="0.45">
      <c r="A15261" s="89" t="s">
        <v>97</v>
      </c>
      <c r="B15261" s="89" t="s">
        <v>180</v>
      </c>
      <c r="C15261" s="89" t="s">
        <v>48</v>
      </c>
      <c r="D15261" s="90">
        <v>44847</v>
      </c>
      <c r="AC15261" s="89">
        <v>339.118292</v>
      </c>
      <c r="AI15261" s="89">
        <v>339.118292</v>
      </c>
    </row>
    <row r="15262" spans="1:35" s="89" customFormat="1" x14ac:dyDescent="0.45">
      <c r="A15262" s="89" t="s">
        <v>97</v>
      </c>
      <c r="B15262" s="89" t="s">
        <v>180</v>
      </c>
      <c r="C15262" s="89" t="s">
        <v>48</v>
      </c>
      <c r="D15262" s="90">
        <v>44848</v>
      </c>
      <c r="AC15262" s="89">
        <v>339.118292</v>
      </c>
      <c r="AI15262" s="89">
        <v>339.118292</v>
      </c>
    </row>
    <row r="15263" spans="1:35" s="89" customFormat="1" x14ac:dyDescent="0.45">
      <c r="A15263" s="89" t="s">
        <v>97</v>
      </c>
      <c r="B15263" s="89" t="s">
        <v>180</v>
      </c>
      <c r="C15263" s="89" t="s">
        <v>48</v>
      </c>
      <c r="D15263" s="90">
        <v>44849</v>
      </c>
      <c r="AC15263" s="89">
        <v>339.118292</v>
      </c>
      <c r="AI15263" s="89">
        <v>339.118292</v>
      </c>
    </row>
    <row r="15264" spans="1:35" s="89" customFormat="1" x14ac:dyDescent="0.45">
      <c r="A15264" s="89" t="s">
        <v>97</v>
      </c>
      <c r="B15264" s="89" t="s">
        <v>180</v>
      </c>
      <c r="C15264" s="89" t="s">
        <v>48</v>
      </c>
      <c r="D15264" s="90">
        <v>44850</v>
      </c>
      <c r="AC15264" s="89">
        <v>339.118292</v>
      </c>
      <c r="AI15264" s="89">
        <v>339.118292</v>
      </c>
    </row>
    <row r="15265" spans="1:35" s="89" customFormat="1" x14ac:dyDescent="0.45">
      <c r="A15265" s="89" t="s">
        <v>97</v>
      </c>
      <c r="B15265" s="89" t="s">
        <v>180</v>
      </c>
      <c r="C15265" s="89" t="s">
        <v>48</v>
      </c>
      <c r="D15265" s="90">
        <v>44851</v>
      </c>
      <c r="AC15265" s="89">
        <v>339.118292</v>
      </c>
      <c r="AI15265" s="89">
        <v>339.118292</v>
      </c>
    </row>
    <row r="15266" spans="1:35" s="89" customFormat="1" x14ac:dyDescent="0.45">
      <c r="A15266" s="89" t="s">
        <v>97</v>
      </c>
      <c r="B15266" s="89" t="s">
        <v>180</v>
      </c>
      <c r="C15266" s="89" t="s">
        <v>48</v>
      </c>
      <c r="D15266" s="90">
        <v>44852</v>
      </c>
      <c r="AC15266" s="89">
        <v>339.118292</v>
      </c>
      <c r="AI15266" s="89">
        <v>339.118292</v>
      </c>
    </row>
    <row r="15267" spans="1:35" s="89" customFormat="1" x14ac:dyDescent="0.45">
      <c r="A15267" s="89" t="s">
        <v>97</v>
      </c>
      <c r="B15267" s="89" t="s">
        <v>180</v>
      </c>
      <c r="C15267" s="89" t="s">
        <v>48</v>
      </c>
      <c r="D15267" s="90">
        <v>44853</v>
      </c>
      <c r="AC15267" s="89">
        <v>339.118292</v>
      </c>
      <c r="AI15267" s="89">
        <v>339.118292</v>
      </c>
    </row>
    <row r="15268" spans="1:35" s="89" customFormat="1" x14ac:dyDescent="0.45">
      <c r="A15268" s="89" t="s">
        <v>97</v>
      </c>
      <c r="B15268" s="89" t="s">
        <v>180</v>
      </c>
      <c r="C15268" s="89" t="s">
        <v>48</v>
      </c>
      <c r="D15268" s="90">
        <v>44854</v>
      </c>
      <c r="AC15268" s="89">
        <v>339.118292</v>
      </c>
      <c r="AI15268" s="89">
        <v>339.118292</v>
      </c>
    </row>
    <row r="15269" spans="1:35" s="89" customFormat="1" x14ac:dyDescent="0.45">
      <c r="A15269" s="89" t="s">
        <v>97</v>
      </c>
      <c r="B15269" s="89" t="s">
        <v>180</v>
      </c>
      <c r="C15269" s="89" t="s">
        <v>48</v>
      </c>
      <c r="D15269" s="90">
        <v>44855</v>
      </c>
      <c r="AC15269" s="89">
        <v>339.118292</v>
      </c>
      <c r="AI15269" s="89">
        <v>339.118292</v>
      </c>
    </row>
    <row r="15270" spans="1:35" s="89" customFormat="1" x14ac:dyDescent="0.45">
      <c r="A15270" s="89" t="s">
        <v>97</v>
      </c>
      <c r="B15270" s="89" t="s">
        <v>180</v>
      </c>
      <c r="C15270" s="89" t="s">
        <v>48</v>
      </c>
      <c r="D15270" s="90">
        <v>44856</v>
      </c>
      <c r="AC15270" s="89">
        <v>339.118292</v>
      </c>
      <c r="AI15270" s="89">
        <v>339.118292</v>
      </c>
    </row>
    <row r="15271" spans="1:35" s="89" customFormat="1" x14ac:dyDescent="0.45">
      <c r="A15271" s="89" t="s">
        <v>97</v>
      </c>
      <c r="B15271" s="89" t="s">
        <v>180</v>
      </c>
      <c r="C15271" s="89" t="s">
        <v>48</v>
      </c>
      <c r="D15271" s="90">
        <v>44857</v>
      </c>
      <c r="AC15271" s="89">
        <v>339.118292</v>
      </c>
      <c r="AI15271" s="89">
        <v>339.118292</v>
      </c>
    </row>
    <row r="15272" spans="1:35" s="89" customFormat="1" x14ac:dyDescent="0.45">
      <c r="A15272" s="89" t="s">
        <v>97</v>
      </c>
      <c r="B15272" s="89" t="s">
        <v>180</v>
      </c>
      <c r="C15272" s="89" t="s">
        <v>48</v>
      </c>
      <c r="D15272" s="90">
        <v>44858</v>
      </c>
      <c r="AC15272" s="89">
        <v>339.118292</v>
      </c>
      <c r="AI15272" s="89">
        <v>339.118292</v>
      </c>
    </row>
    <row r="15273" spans="1:35" s="89" customFormat="1" x14ac:dyDescent="0.45">
      <c r="A15273" s="89" t="s">
        <v>97</v>
      </c>
      <c r="B15273" s="89" t="s">
        <v>180</v>
      </c>
      <c r="C15273" s="89" t="s">
        <v>48</v>
      </c>
      <c r="D15273" s="90">
        <v>44859</v>
      </c>
      <c r="AC15273" s="89">
        <v>339.118292</v>
      </c>
      <c r="AI15273" s="89">
        <v>339.118292</v>
      </c>
    </row>
    <row r="15274" spans="1:35" s="89" customFormat="1" x14ac:dyDescent="0.45">
      <c r="A15274" s="89" t="s">
        <v>97</v>
      </c>
      <c r="B15274" s="89" t="s">
        <v>180</v>
      </c>
      <c r="C15274" s="89" t="s">
        <v>48</v>
      </c>
      <c r="D15274" s="90">
        <v>44860</v>
      </c>
      <c r="AC15274" s="89">
        <v>339.118292</v>
      </c>
      <c r="AI15274" s="89">
        <v>339.118292</v>
      </c>
    </row>
    <row r="15275" spans="1:35" s="89" customFormat="1" x14ac:dyDescent="0.45">
      <c r="A15275" s="89" t="s">
        <v>97</v>
      </c>
      <c r="B15275" s="89" t="s">
        <v>180</v>
      </c>
      <c r="C15275" s="89" t="s">
        <v>48</v>
      </c>
      <c r="D15275" s="90">
        <v>44861</v>
      </c>
      <c r="AC15275" s="89">
        <v>339.118292</v>
      </c>
      <c r="AI15275" s="89">
        <v>339.118292</v>
      </c>
    </row>
    <row r="15276" spans="1:35" s="89" customFormat="1" x14ac:dyDescent="0.45">
      <c r="A15276" s="89" t="s">
        <v>97</v>
      </c>
      <c r="B15276" s="89" t="s">
        <v>180</v>
      </c>
      <c r="C15276" s="89" t="s">
        <v>48</v>
      </c>
      <c r="D15276" s="90">
        <v>44862</v>
      </c>
      <c r="AC15276" s="89">
        <v>339.118292</v>
      </c>
      <c r="AI15276" s="89">
        <v>339.118292</v>
      </c>
    </row>
    <row r="15277" spans="1:35" s="89" customFormat="1" x14ac:dyDescent="0.45">
      <c r="A15277" s="89" t="s">
        <v>97</v>
      </c>
      <c r="B15277" s="89" t="s">
        <v>180</v>
      </c>
      <c r="C15277" s="89" t="s">
        <v>48</v>
      </c>
      <c r="D15277" s="90">
        <v>44863</v>
      </c>
      <c r="AC15277" s="89">
        <v>339.118292</v>
      </c>
      <c r="AI15277" s="89">
        <v>339.118292</v>
      </c>
    </row>
    <row r="15278" spans="1:35" s="89" customFormat="1" x14ac:dyDescent="0.45">
      <c r="A15278" s="89" t="s">
        <v>97</v>
      </c>
      <c r="B15278" s="89" t="s">
        <v>180</v>
      </c>
      <c r="C15278" s="89" t="s">
        <v>48</v>
      </c>
      <c r="D15278" s="90">
        <v>44864</v>
      </c>
      <c r="AC15278" s="89">
        <v>339.118292</v>
      </c>
      <c r="AI15278" s="89">
        <v>339.118292</v>
      </c>
    </row>
    <row r="15279" spans="1:35" s="89" customFormat="1" x14ac:dyDescent="0.45">
      <c r="A15279" s="89" t="s">
        <v>97</v>
      </c>
      <c r="B15279" s="89" t="s">
        <v>180</v>
      </c>
      <c r="C15279" s="89" t="s">
        <v>48</v>
      </c>
      <c r="D15279" s="90">
        <v>44865</v>
      </c>
      <c r="AC15279" s="89">
        <v>339.118292</v>
      </c>
      <c r="AI15279" s="89">
        <v>339.118292</v>
      </c>
    </row>
    <row r="15280" spans="1:35" s="89" customFormat="1" x14ac:dyDescent="0.45">
      <c r="A15280" s="89" t="s">
        <v>97</v>
      </c>
      <c r="B15280" s="89" t="s">
        <v>180</v>
      </c>
      <c r="C15280" s="89" t="s">
        <v>48</v>
      </c>
      <c r="D15280" s="90">
        <v>44866</v>
      </c>
      <c r="AC15280" s="89">
        <v>339.118292</v>
      </c>
      <c r="AI15280" s="89">
        <v>339.118292</v>
      </c>
    </row>
    <row r="15281" spans="1:35" s="89" customFormat="1" x14ac:dyDescent="0.45">
      <c r="A15281" s="89" t="s">
        <v>97</v>
      </c>
      <c r="B15281" s="89" t="s">
        <v>180</v>
      </c>
      <c r="C15281" s="89" t="s">
        <v>48</v>
      </c>
      <c r="D15281" s="90">
        <v>44867</v>
      </c>
      <c r="AC15281" s="89">
        <v>339.118292</v>
      </c>
      <c r="AI15281" s="89">
        <v>339.118292</v>
      </c>
    </row>
    <row r="15282" spans="1:35" s="89" customFormat="1" x14ac:dyDescent="0.45">
      <c r="A15282" s="89" t="s">
        <v>97</v>
      </c>
      <c r="B15282" s="89" t="s">
        <v>180</v>
      </c>
      <c r="C15282" s="89" t="s">
        <v>48</v>
      </c>
      <c r="D15282" s="90">
        <v>44868</v>
      </c>
      <c r="AC15282" s="89">
        <v>339.118292</v>
      </c>
      <c r="AI15282" s="89">
        <v>339.118292</v>
      </c>
    </row>
    <row r="15283" spans="1:35" s="89" customFormat="1" x14ac:dyDescent="0.45">
      <c r="A15283" s="89" t="s">
        <v>97</v>
      </c>
      <c r="B15283" s="89" t="s">
        <v>180</v>
      </c>
      <c r="C15283" s="89" t="s">
        <v>48</v>
      </c>
      <c r="D15283" s="90">
        <v>44869</v>
      </c>
      <c r="AC15283" s="89">
        <v>339.118292</v>
      </c>
      <c r="AI15283" s="89">
        <v>339.118292</v>
      </c>
    </row>
    <row r="15284" spans="1:35" s="89" customFormat="1" x14ac:dyDescent="0.45">
      <c r="A15284" s="89" t="s">
        <v>97</v>
      </c>
      <c r="B15284" s="89" t="s">
        <v>180</v>
      </c>
      <c r="C15284" s="89" t="s">
        <v>48</v>
      </c>
      <c r="D15284" s="90">
        <v>44870</v>
      </c>
      <c r="AC15284" s="89">
        <v>339.118292</v>
      </c>
      <c r="AI15284" s="89">
        <v>339.118292</v>
      </c>
    </row>
    <row r="15285" spans="1:35" s="89" customFormat="1" x14ac:dyDescent="0.45">
      <c r="A15285" s="89" t="s">
        <v>97</v>
      </c>
      <c r="B15285" s="89" t="s">
        <v>180</v>
      </c>
      <c r="C15285" s="89" t="s">
        <v>48</v>
      </c>
      <c r="D15285" s="90">
        <v>44871</v>
      </c>
      <c r="AC15285" s="89">
        <v>339.118292</v>
      </c>
      <c r="AI15285" s="89">
        <v>339.118292</v>
      </c>
    </row>
    <row r="15286" spans="1:35" s="89" customFormat="1" x14ac:dyDescent="0.45">
      <c r="A15286" s="89" t="s">
        <v>97</v>
      </c>
      <c r="B15286" s="89" t="s">
        <v>180</v>
      </c>
      <c r="C15286" s="89" t="s">
        <v>48</v>
      </c>
      <c r="D15286" s="90">
        <v>44872</v>
      </c>
      <c r="AC15286" s="89">
        <v>339.118292</v>
      </c>
      <c r="AI15286" s="89">
        <v>339.118292</v>
      </c>
    </row>
    <row r="15287" spans="1:35" s="89" customFormat="1" x14ac:dyDescent="0.45">
      <c r="A15287" s="89" t="s">
        <v>97</v>
      </c>
      <c r="B15287" s="89" t="s">
        <v>180</v>
      </c>
      <c r="C15287" s="89" t="s">
        <v>48</v>
      </c>
      <c r="D15287" s="90">
        <v>44873</v>
      </c>
      <c r="AC15287" s="89">
        <v>339.118292</v>
      </c>
      <c r="AI15287" s="89">
        <v>339.118292</v>
      </c>
    </row>
    <row r="15288" spans="1:35" s="89" customFormat="1" x14ac:dyDescent="0.45">
      <c r="A15288" s="89" t="s">
        <v>97</v>
      </c>
      <c r="B15288" s="89" t="s">
        <v>180</v>
      </c>
      <c r="C15288" s="89" t="s">
        <v>48</v>
      </c>
      <c r="D15288" s="90">
        <v>44874</v>
      </c>
      <c r="AC15288" s="89">
        <v>339.118292</v>
      </c>
      <c r="AI15288" s="89">
        <v>339.118292</v>
      </c>
    </row>
    <row r="15289" spans="1:35" s="89" customFormat="1" x14ac:dyDescent="0.45">
      <c r="A15289" s="89" t="s">
        <v>97</v>
      </c>
      <c r="B15289" s="89" t="s">
        <v>180</v>
      </c>
      <c r="C15289" s="89" t="s">
        <v>48</v>
      </c>
      <c r="D15289" s="90">
        <v>44875</v>
      </c>
      <c r="AC15289" s="89">
        <v>339.118292</v>
      </c>
      <c r="AI15289" s="89">
        <v>339.118292</v>
      </c>
    </row>
    <row r="15290" spans="1:35" s="89" customFormat="1" x14ac:dyDescent="0.45">
      <c r="A15290" s="89" t="s">
        <v>97</v>
      </c>
      <c r="B15290" s="89" t="s">
        <v>180</v>
      </c>
      <c r="C15290" s="89" t="s">
        <v>48</v>
      </c>
      <c r="D15290" s="90">
        <v>44876</v>
      </c>
      <c r="AC15290" s="89">
        <v>339.118292</v>
      </c>
      <c r="AI15290" s="89">
        <v>339.118292</v>
      </c>
    </row>
    <row r="15291" spans="1:35" s="89" customFormat="1" x14ac:dyDescent="0.45">
      <c r="A15291" s="89" t="s">
        <v>97</v>
      </c>
      <c r="B15291" s="89" t="s">
        <v>180</v>
      </c>
      <c r="C15291" s="89" t="s">
        <v>48</v>
      </c>
      <c r="D15291" s="90">
        <v>44877</v>
      </c>
      <c r="AC15291" s="89">
        <v>339.118292</v>
      </c>
      <c r="AI15291" s="89">
        <v>339.118292</v>
      </c>
    </row>
    <row r="15292" spans="1:35" s="89" customFormat="1" x14ac:dyDescent="0.45">
      <c r="A15292" s="89" t="s">
        <v>97</v>
      </c>
      <c r="B15292" s="89" t="s">
        <v>180</v>
      </c>
      <c r="C15292" s="89" t="s">
        <v>48</v>
      </c>
      <c r="D15292" s="90">
        <v>44878</v>
      </c>
      <c r="AC15292" s="89">
        <v>339.118292</v>
      </c>
      <c r="AI15292" s="89">
        <v>339.118292</v>
      </c>
    </row>
    <row r="15293" spans="1:35" s="89" customFormat="1" x14ac:dyDescent="0.45">
      <c r="A15293" s="89" t="s">
        <v>97</v>
      </c>
      <c r="B15293" s="89" t="s">
        <v>180</v>
      </c>
      <c r="C15293" s="89" t="s">
        <v>48</v>
      </c>
      <c r="D15293" s="90">
        <v>44879</v>
      </c>
      <c r="AC15293" s="89">
        <v>339.118292</v>
      </c>
      <c r="AI15293" s="89">
        <v>339.118292</v>
      </c>
    </row>
    <row r="15294" spans="1:35" s="89" customFormat="1" x14ac:dyDescent="0.45">
      <c r="A15294" s="89" t="s">
        <v>97</v>
      </c>
      <c r="B15294" s="89" t="s">
        <v>180</v>
      </c>
      <c r="C15294" s="89" t="s">
        <v>48</v>
      </c>
      <c r="D15294" s="90">
        <v>44880</v>
      </c>
      <c r="AC15294" s="89">
        <v>339.118292</v>
      </c>
      <c r="AI15294" s="89">
        <v>339.118292</v>
      </c>
    </row>
    <row r="15295" spans="1:35" s="89" customFormat="1" x14ac:dyDescent="0.45">
      <c r="A15295" s="89" t="s">
        <v>97</v>
      </c>
      <c r="B15295" s="89" t="s">
        <v>180</v>
      </c>
      <c r="C15295" s="89" t="s">
        <v>48</v>
      </c>
      <c r="D15295" s="90">
        <v>44881</v>
      </c>
      <c r="AC15295" s="89">
        <v>339.118292</v>
      </c>
      <c r="AI15295" s="89">
        <v>339.118292</v>
      </c>
    </row>
    <row r="15296" spans="1:35" s="89" customFormat="1" x14ac:dyDescent="0.45">
      <c r="A15296" s="89" t="s">
        <v>97</v>
      </c>
      <c r="B15296" s="89" t="s">
        <v>180</v>
      </c>
      <c r="C15296" s="89" t="s">
        <v>48</v>
      </c>
      <c r="D15296" s="90">
        <v>44882</v>
      </c>
      <c r="AC15296" s="89">
        <v>339.118292</v>
      </c>
      <c r="AI15296" s="89">
        <v>339.118292</v>
      </c>
    </row>
    <row r="15297" spans="1:35" s="89" customFormat="1" x14ac:dyDescent="0.45">
      <c r="A15297" s="89" t="s">
        <v>97</v>
      </c>
      <c r="B15297" s="89" t="s">
        <v>180</v>
      </c>
      <c r="C15297" s="89" t="s">
        <v>48</v>
      </c>
      <c r="D15297" s="90">
        <v>44883</v>
      </c>
      <c r="AC15297" s="89">
        <v>339.118292</v>
      </c>
      <c r="AI15297" s="89">
        <v>339.118292</v>
      </c>
    </row>
    <row r="15298" spans="1:35" s="89" customFormat="1" x14ac:dyDescent="0.45">
      <c r="A15298" s="89" t="s">
        <v>97</v>
      </c>
      <c r="B15298" s="89" t="s">
        <v>180</v>
      </c>
      <c r="C15298" s="89" t="s">
        <v>48</v>
      </c>
      <c r="D15298" s="90">
        <v>44884</v>
      </c>
      <c r="AC15298" s="89">
        <v>339.118292</v>
      </c>
      <c r="AI15298" s="89">
        <v>339.118292</v>
      </c>
    </row>
    <row r="15299" spans="1:35" s="89" customFormat="1" x14ac:dyDescent="0.45">
      <c r="A15299" s="89" t="s">
        <v>97</v>
      </c>
      <c r="B15299" s="89" t="s">
        <v>180</v>
      </c>
      <c r="C15299" s="89" t="s">
        <v>48</v>
      </c>
      <c r="D15299" s="90">
        <v>44885</v>
      </c>
      <c r="AC15299" s="89">
        <v>339.118292</v>
      </c>
      <c r="AI15299" s="89">
        <v>339.118292</v>
      </c>
    </row>
    <row r="15300" spans="1:35" s="89" customFormat="1" x14ac:dyDescent="0.45">
      <c r="A15300" s="89" t="s">
        <v>97</v>
      </c>
      <c r="B15300" s="89" t="s">
        <v>180</v>
      </c>
      <c r="C15300" s="89" t="s">
        <v>48</v>
      </c>
      <c r="D15300" s="90">
        <v>44886</v>
      </c>
      <c r="AC15300" s="89">
        <v>339.118292</v>
      </c>
      <c r="AI15300" s="89">
        <v>339.118292</v>
      </c>
    </row>
    <row r="15301" spans="1:35" s="89" customFormat="1" x14ac:dyDescent="0.45">
      <c r="A15301" s="89" t="s">
        <v>97</v>
      </c>
      <c r="B15301" s="89" t="s">
        <v>180</v>
      </c>
      <c r="C15301" s="89" t="s">
        <v>48</v>
      </c>
      <c r="D15301" s="90">
        <v>44887</v>
      </c>
      <c r="AC15301" s="89">
        <v>339.118292</v>
      </c>
      <c r="AI15301" s="89">
        <v>339.118292</v>
      </c>
    </row>
    <row r="15302" spans="1:35" s="89" customFormat="1" x14ac:dyDescent="0.45">
      <c r="A15302" s="89" t="s">
        <v>97</v>
      </c>
      <c r="B15302" s="89" t="s">
        <v>180</v>
      </c>
      <c r="C15302" s="89" t="s">
        <v>48</v>
      </c>
      <c r="D15302" s="90">
        <v>44888</v>
      </c>
      <c r="AC15302" s="89">
        <v>339.118292</v>
      </c>
      <c r="AI15302" s="89">
        <v>339.118292</v>
      </c>
    </row>
    <row r="15303" spans="1:35" s="89" customFormat="1" x14ac:dyDescent="0.45">
      <c r="A15303" s="89" t="s">
        <v>97</v>
      </c>
      <c r="B15303" s="89" t="s">
        <v>180</v>
      </c>
      <c r="C15303" s="89" t="s">
        <v>48</v>
      </c>
      <c r="D15303" s="90">
        <v>44889</v>
      </c>
      <c r="AC15303" s="89">
        <v>339.118292</v>
      </c>
      <c r="AI15303" s="89">
        <v>339.118292</v>
      </c>
    </row>
    <row r="15304" spans="1:35" s="89" customFormat="1" x14ac:dyDescent="0.45">
      <c r="A15304" s="89" t="s">
        <v>97</v>
      </c>
      <c r="B15304" s="89" t="s">
        <v>180</v>
      </c>
      <c r="C15304" s="89" t="s">
        <v>48</v>
      </c>
      <c r="D15304" s="90">
        <v>44890</v>
      </c>
      <c r="AC15304" s="89">
        <v>339.118292</v>
      </c>
      <c r="AI15304" s="89">
        <v>339.118292</v>
      </c>
    </row>
    <row r="15305" spans="1:35" s="89" customFormat="1" x14ac:dyDescent="0.45">
      <c r="A15305" s="89" t="s">
        <v>97</v>
      </c>
      <c r="B15305" s="89" t="s">
        <v>180</v>
      </c>
      <c r="C15305" s="89" t="s">
        <v>48</v>
      </c>
      <c r="D15305" s="90">
        <v>44891</v>
      </c>
      <c r="AC15305" s="89">
        <v>339.118292</v>
      </c>
      <c r="AI15305" s="89">
        <v>339.118292</v>
      </c>
    </row>
    <row r="15306" spans="1:35" s="89" customFormat="1" x14ac:dyDescent="0.45">
      <c r="A15306" s="89" t="s">
        <v>97</v>
      </c>
      <c r="B15306" s="89" t="s">
        <v>180</v>
      </c>
      <c r="C15306" s="89" t="s">
        <v>48</v>
      </c>
      <c r="D15306" s="90">
        <v>44892</v>
      </c>
      <c r="AC15306" s="89">
        <v>339.118292</v>
      </c>
      <c r="AI15306" s="89">
        <v>339.118292</v>
      </c>
    </row>
    <row r="15307" spans="1:35" s="89" customFormat="1" x14ac:dyDescent="0.45">
      <c r="A15307" s="89" t="s">
        <v>97</v>
      </c>
      <c r="B15307" s="89" t="s">
        <v>180</v>
      </c>
      <c r="C15307" s="89" t="s">
        <v>48</v>
      </c>
      <c r="D15307" s="90">
        <v>44893</v>
      </c>
      <c r="AC15307" s="89">
        <v>339.118292</v>
      </c>
      <c r="AI15307" s="89">
        <v>339.118292</v>
      </c>
    </row>
    <row r="15308" spans="1:35" s="89" customFormat="1" x14ac:dyDescent="0.45">
      <c r="A15308" s="89" t="s">
        <v>97</v>
      </c>
      <c r="B15308" s="89" t="s">
        <v>180</v>
      </c>
      <c r="C15308" s="89" t="s">
        <v>48</v>
      </c>
      <c r="D15308" s="90">
        <v>44894</v>
      </c>
      <c r="AC15308" s="89">
        <v>339.118292</v>
      </c>
      <c r="AI15308" s="89">
        <v>339.118292</v>
      </c>
    </row>
    <row r="15309" spans="1:35" s="89" customFormat="1" x14ac:dyDescent="0.45">
      <c r="A15309" s="89" t="s">
        <v>97</v>
      </c>
      <c r="B15309" s="89" t="s">
        <v>180</v>
      </c>
      <c r="C15309" s="89" t="s">
        <v>48</v>
      </c>
      <c r="D15309" s="90">
        <v>44895</v>
      </c>
      <c r="AC15309" s="89">
        <v>339.118292</v>
      </c>
      <c r="AI15309" s="89">
        <v>339.118292</v>
      </c>
    </row>
    <row r="15310" spans="1:35" s="89" customFormat="1" x14ac:dyDescent="0.45">
      <c r="A15310" s="89" t="s">
        <v>97</v>
      </c>
      <c r="B15310" s="89" t="s">
        <v>180</v>
      </c>
      <c r="C15310" s="89" t="s">
        <v>48</v>
      </c>
      <c r="D15310" s="90">
        <v>44896</v>
      </c>
      <c r="AC15310" s="89">
        <v>339.118292</v>
      </c>
      <c r="AI15310" s="89">
        <v>339.118292</v>
      </c>
    </row>
    <row r="15311" spans="1:35" s="89" customFormat="1" x14ac:dyDescent="0.45">
      <c r="A15311" s="89" t="s">
        <v>97</v>
      </c>
      <c r="B15311" s="89" t="s">
        <v>180</v>
      </c>
      <c r="C15311" s="89" t="s">
        <v>48</v>
      </c>
      <c r="D15311" s="90">
        <v>44897</v>
      </c>
      <c r="AC15311" s="89">
        <v>339.118292</v>
      </c>
      <c r="AI15311" s="89">
        <v>339.118292</v>
      </c>
    </row>
    <row r="15312" spans="1:35" s="89" customFormat="1" x14ac:dyDescent="0.45">
      <c r="A15312" s="89" t="s">
        <v>97</v>
      </c>
      <c r="B15312" s="89" t="s">
        <v>180</v>
      </c>
      <c r="C15312" s="89" t="s">
        <v>48</v>
      </c>
      <c r="D15312" s="90">
        <v>44898</v>
      </c>
      <c r="AC15312" s="89">
        <v>339.118292</v>
      </c>
      <c r="AI15312" s="89">
        <v>339.118292</v>
      </c>
    </row>
    <row r="15313" spans="1:35" s="89" customFormat="1" x14ac:dyDescent="0.45">
      <c r="A15313" s="89" t="s">
        <v>97</v>
      </c>
      <c r="B15313" s="89" t="s">
        <v>180</v>
      </c>
      <c r="C15313" s="89" t="s">
        <v>48</v>
      </c>
      <c r="D15313" s="90">
        <v>44899</v>
      </c>
      <c r="AC15313" s="89">
        <v>339.118292</v>
      </c>
      <c r="AI15313" s="89">
        <v>339.118292</v>
      </c>
    </row>
    <row r="15314" spans="1:35" s="89" customFormat="1" x14ac:dyDescent="0.45">
      <c r="A15314" s="89" t="s">
        <v>97</v>
      </c>
      <c r="B15314" s="89" t="s">
        <v>180</v>
      </c>
      <c r="C15314" s="89" t="s">
        <v>48</v>
      </c>
      <c r="D15314" s="90">
        <v>44900</v>
      </c>
      <c r="AC15314" s="89">
        <v>339.118292</v>
      </c>
      <c r="AI15314" s="89">
        <v>339.118292</v>
      </c>
    </row>
    <row r="15315" spans="1:35" s="89" customFormat="1" x14ac:dyDescent="0.45">
      <c r="A15315" s="89" t="s">
        <v>97</v>
      </c>
      <c r="B15315" s="89" t="s">
        <v>180</v>
      </c>
      <c r="C15315" s="89" t="s">
        <v>48</v>
      </c>
      <c r="D15315" s="90">
        <v>44901</v>
      </c>
      <c r="AC15315" s="89">
        <v>339.118292</v>
      </c>
      <c r="AI15315" s="89">
        <v>339.118292</v>
      </c>
    </row>
    <row r="15316" spans="1:35" s="89" customFormat="1" x14ac:dyDescent="0.45">
      <c r="A15316" s="89" t="s">
        <v>97</v>
      </c>
      <c r="B15316" s="89" t="s">
        <v>180</v>
      </c>
      <c r="C15316" s="89" t="s">
        <v>48</v>
      </c>
      <c r="D15316" s="90">
        <v>44902</v>
      </c>
      <c r="AC15316" s="89">
        <v>339.118292</v>
      </c>
      <c r="AI15316" s="89">
        <v>339.118292</v>
      </c>
    </row>
    <row r="15317" spans="1:35" s="89" customFormat="1" x14ac:dyDescent="0.45">
      <c r="A15317" s="89" t="s">
        <v>97</v>
      </c>
      <c r="B15317" s="89" t="s">
        <v>180</v>
      </c>
      <c r="C15317" s="89" t="s">
        <v>48</v>
      </c>
      <c r="D15317" s="90">
        <v>44903</v>
      </c>
      <c r="AC15317" s="89">
        <v>339.118292</v>
      </c>
      <c r="AI15317" s="89">
        <v>339.118292</v>
      </c>
    </row>
    <row r="15318" spans="1:35" s="89" customFormat="1" x14ac:dyDescent="0.45">
      <c r="A15318" s="89" t="s">
        <v>97</v>
      </c>
      <c r="B15318" s="89" t="s">
        <v>180</v>
      </c>
      <c r="C15318" s="89" t="s">
        <v>48</v>
      </c>
      <c r="D15318" s="90">
        <v>44904</v>
      </c>
      <c r="AC15318" s="89">
        <v>339.118292</v>
      </c>
      <c r="AI15318" s="89">
        <v>339.118292</v>
      </c>
    </row>
    <row r="15319" spans="1:35" s="89" customFormat="1" x14ac:dyDescent="0.45">
      <c r="A15319" s="89" t="s">
        <v>97</v>
      </c>
      <c r="B15319" s="89" t="s">
        <v>180</v>
      </c>
      <c r="C15319" s="89" t="s">
        <v>48</v>
      </c>
      <c r="D15319" s="90">
        <v>44905</v>
      </c>
      <c r="AC15319" s="89">
        <v>339.118292</v>
      </c>
      <c r="AI15319" s="89">
        <v>339.118292</v>
      </c>
    </row>
    <row r="15320" spans="1:35" s="89" customFormat="1" x14ac:dyDescent="0.45">
      <c r="A15320" s="89" t="s">
        <v>97</v>
      </c>
      <c r="B15320" s="89" t="s">
        <v>180</v>
      </c>
      <c r="C15320" s="89" t="s">
        <v>48</v>
      </c>
      <c r="D15320" s="90">
        <v>44906</v>
      </c>
      <c r="AC15320" s="89">
        <v>339.118292</v>
      </c>
      <c r="AI15320" s="89">
        <v>339.118292</v>
      </c>
    </row>
    <row r="15321" spans="1:35" s="89" customFormat="1" x14ac:dyDescent="0.45">
      <c r="A15321" s="89" t="s">
        <v>97</v>
      </c>
      <c r="B15321" s="89" t="s">
        <v>180</v>
      </c>
      <c r="C15321" s="89" t="s">
        <v>48</v>
      </c>
      <c r="D15321" s="90">
        <v>44907</v>
      </c>
      <c r="AC15321" s="89">
        <v>339.118292</v>
      </c>
      <c r="AI15321" s="89">
        <v>339.118292</v>
      </c>
    </row>
    <row r="15322" spans="1:35" s="89" customFormat="1" x14ac:dyDescent="0.45">
      <c r="A15322" s="89" t="s">
        <v>97</v>
      </c>
      <c r="B15322" s="89" t="s">
        <v>180</v>
      </c>
      <c r="C15322" s="89" t="s">
        <v>48</v>
      </c>
      <c r="D15322" s="90">
        <v>44908</v>
      </c>
      <c r="AC15322" s="89">
        <v>339.118292</v>
      </c>
      <c r="AI15322" s="89">
        <v>339.118292</v>
      </c>
    </row>
    <row r="15323" spans="1:35" s="89" customFormat="1" x14ac:dyDescent="0.45">
      <c r="A15323" s="89" t="s">
        <v>97</v>
      </c>
      <c r="B15323" s="89" t="s">
        <v>180</v>
      </c>
      <c r="C15323" s="89" t="s">
        <v>48</v>
      </c>
      <c r="D15323" s="90">
        <v>44909</v>
      </c>
      <c r="AC15323" s="89">
        <v>339.118292</v>
      </c>
      <c r="AI15323" s="89">
        <v>339.118292</v>
      </c>
    </row>
    <row r="15324" spans="1:35" s="89" customFormat="1" x14ac:dyDescent="0.45">
      <c r="A15324" s="89" t="s">
        <v>97</v>
      </c>
      <c r="B15324" s="89" t="s">
        <v>180</v>
      </c>
      <c r="C15324" s="89" t="s">
        <v>48</v>
      </c>
      <c r="D15324" s="90">
        <v>44910</v>
      </c>
      <c r="AC15324" s="89">
        <v>339.118292</v>
      </c>
      <c r="AI15324" s="89">
        <v>339.118292</v>
      </c>
    </row>
    <row r="15325" spans="1:35" s="89" customFormat="1" x14ac:dyDescent="0.45">
      <c r="A15325" s="89" t="s">
        <v>97</v>
      </c>
      <c r="B15325" s="89" t="s">
        <v>180</v>
      </c>
      <c r="C15325" s="89" t="s">
        <v>48</v>
      </c>
      <c r="D15325" s="90">
        <v>44911</v>
      </c>
      <c r="AC15325" s="89">
        <v>339.118292</v>
      </c>
      <c r="AI15325" s="89">
        <v>339.118292</v>
      </c>
    </row>
    <row r="15326" spans="1:35" s="89" customFormat="1" x14ac:dyDescent="0.45">
      <c r="A15326" s="89" t="s">
        <v>97</v>
      </c>
      <c r="B15326" s="89" t="s">
        <v>180</v>
      </c>
      <c r="C15326" s="89" t="s">
        <v>48</v>
      </c>
      <c r="D15326" s="90">
        <v>44912</v>
      </c>
      <c r="AC15326" s="89">
        <v>339.118292</v>
      </c>
      <c r="AI15326" s="89">
        <v>339.118292</v>
      </c>
    </row>
    <row r="15327" spans="1:35" s="89" customFormat="1" x14ac:dyDescent="0.45">
      <c r="A15327" s="89" t="s">
        <v>97</v>
      </c>
      <c r="B15327" s="89" t="s">
        <v>180</v>
      </c>
      <c r="C15327" s="89" t="s">
        <v>48</v>
      </c>
      <c r="D15327" s="90">
        <v>44913</v>
      </c>
      <c r="AC15327" s="89">
        <v>339.118292</v>
      </c>
      <c r="AI15327" s="89">
        <v>339.118292</v>
      </c>
    </row>
    <row r="15328" spans="1:35" s="89" customFormat="1" x14ac:dyDescent="0.45">
      <c r="A15328" s="89" t="s">
        <v>97</v>
      </c>
      <c r="B15328" s="89" t="s">
        <v>180</v>
      </c>
      <c r="C15328" s="89" t="s">
        <v>48</v>
      </c>
      <c r="D15328" s="90">
        <v>44914</v>
      </c>
      <c r="AC15328" s="89">
        <v>339.118292</v>
      </c>
      <c r="AI15328" s="89">
        <v>339.118292</v>
      </c>
    </row>
    <row r="15329" spans="1:35" s="89" customFormat="1" x14ac:dyDescent="0.45">
      <c r="A15329" s="89" t="s">
        <v>97</v>
      </c>
      <c r="B15329" s="89" t="s">
        <v>180</v>
      </c>
      <c r="C15329" s="89" t="s">
        <v>48</v>
      </c>
      <c r="D15329" s="90">
        <v>44915</v>
      </c>
      <c r="AC15329" s="89">
        <v>339.118292</v>
      </c>
      <c r="AI15329" s="89">
        <v>339.118292</v>
      </c>
    </row>
    <row r="15330" spans="1:35" s="89" customFormat="1" x14ac:dyDescent="0.45">
      <c r="A15330" s="89" t="s">
        <v>97</v>
      </c>
      <c r="B15330" s="89" t="s">
        <v>180</v>
      </c>
      <c r="C15330" s="89" t="s">
        <v>48</v>
      </c>
      <c r="D15330" s="90">
        <v>44916</v>
      </c>
      <c r="AC15330" s="89">
        <v>339.118292</v>
      </c>
      <c r="AI15330" s="89">
        <v>339.118292</v>
      </c>
    </row>
    <row r="15331" spans="1:35" s="89" customFormat="1" x14ac:dyDescent="0.45">
      <c r="A15331" s="89" t="s">
        <v>97</v>
      </c>
      <c r="B15331" s="89" t="s">
        <v>180</v>
      </c>
      <c r="C15331" s="89" t="s">
        <v>48</v>
      </c>
      <c r="D15331" s="90">
        <v>44917</v>
      </c>
      <c r="AC15331" s="89">
        <v>339.118292</v>
      </c>
      <c r="AI15331" s="89">
        <v>339.118292</v>
      </c>
    </row>
    <row r="15332" spans="1:35" s="89" customFormat="1" x14ac:dyDescent="0.45">
      <c r="A15332" s="89" t="s">
        <v>97</v>
      </c>
      <c r="B15332" s="89" t="s">
        <v>180</v>
      </c>
      <c r="C15332" s="89" t="s">
        <v>48</v>
      </c>
      <c r="D15332" s="90">
        <v>44918</v>
      </c>
      <c r="AC15332" s="89">
        <v>339.118292</v>
      </c>
      <c r="AI15332" s="89">
        <v>339.118292</v>
      </c>
    </row>
    <row r="15333" spans="1:35" s="89" customFormat="1" x14ac:dyDescent="0.45">
      <c r="A15333" s="89" t="s">
        <v>97</v>
      </c>
      <c r="B15333" s="89" t="s">
        <v>180</v>
      </c>
      <c r="C15333" s="89" t="s">
        <v>48</v>
      </c>
      <c r="D15333" s="90">
        <v>44919</v>
      </c>
      <c r="AC15333" s="89">
        <v>339.118292</v>
      </c>
      <c r="AI15333" s="89">
        <v>339.118292</v>
      </c>
    </row>
    <row r="15334" spans="1:35" s="89" customFormat="1" x14ac:dyDescent="0.45">
      <c r="A15334" s="89" t="s">
        <v>97</v>
      </c>
      <c r="B15334" s="89" t="s">
        <v>180</v>
      </c>
      <c r="C15334" s="89" t="s">
        <v>48</v>
      </c>
      <c r="D15334" s="90">
        <v>44920</v>
      </c>
      <c r="AC15334" s="89">
        <v>339.118292</v>
      </c>
      <c r="AI15334" s="89">
        <v>339.118292</v>
      </c>
    </row>
    <row r="15335" spans="1:35" s="89" customFormat="1" x14ac:dyDescent="0.45">
      <c r="A15335" s="89" t="s">
        <v>97</v>
      </c>
      <c r="B15335" s="89" t="s">
        <v>180</v>
      </c>
      <c r="C15335" s="89" t="s">
        <v>48</v>
      </c>
      <c r="D15335" s="90">
        <v>44921</v>
      </c>
      <c r="AC15335" s="89">
        <v>339.118292</v>
      </c>
      <c r="AI15335" s="89">
        <v>339.118292</v>
      </c>
    </row>
    <row r="15336" spans="1:35" s="89" customFormat="1" x14ac:dyDescent="0.45">
      <c r="A15336" s="89" t="s">
        <v>97</v>
      </c>
      <c r="B15336" s="89" t="s">
        <v>180</v>
      </c>
      <c r="C15336" s="89" t="s">
        <v>48</v>
      </c>
      <c r="D15336" s="90">
        <v>44922</v>
      </c>
      <c r="AC15336" s="89">
        <v>339.118292</v>
      </c>
      <c r="AI15336" s="89">
        <v>339.118292</v>
      </c>
    </row>
    <row r="15337" spans="1:35" s="89" customFormat="1" x14ac:dyDescent="0.45">
      <c r="A15337" s="89" t="s">
        <v>97</v>
      </c>
      <c r="B15337" s="89" t="s">
        <v>180</v>
      </c>
      <c r="C15337" s="89" t="s">
        <v>48</v>
      </c>
      <c r="D15337" s="90">
        <v>44923</v>
      </c>
      <c r="AC15337" s="89">
        <v>339.118292</v>
      </c>
      <c r="AI15337" s="89">
        <v>339.118292</v>
      </c>
    </row>
    <row r="15338" spans="1:35" s="89" customFormat="1" x14ac:dyDescent="0.45">
      <c r="A15338" s="89" t="s">
        <v>97</v>
      </c>
      <c r="B15338" s="89" t="s">
        <v>180</v>
      </c>
      <c r="C15338" s="89" t="s">
        <v>48</v>
      </c>
      <c r="D15338" s="90">
        <v>44924</v>
      </c>
      <c r="AC15338" s="89">
        <v>339.118292</v>
      </c>
      <c r="AI15338" s="89">
        <v>339.118292</v>
      </c>
    </row>
    <row r="15339" spans="1:35" s="89" customFormat="1" x14ac:dyDescent="0.45">
      <c r="A15339" s="89" t="s">
        <v>97</v>
      </c>
      <c r="B15339" s="89" t="s">
        <v>180</v>
      </c>
      <c r="C15339" s="89" t="s">
        <v>48</v>
      </c>
      <c r="D15339" s="90">
        <v>44925</v>
      </c>
      <c r="AC15339" s="89">
        <v>339.118292</v>
      </c>
      <c r="AI15339" s="89">
        <v>339.118292</v>
      </c>
    </row>
    <row r="15340" spans="1:35" s="89" customFormat="1" x14ac:dyDescent="0.45">
      <c r="A15340" s="89" t="s">
        <v>97</v>
      </c>
      <c r="B15340" s="89" t="s">
        <v>180</v>
      </c>
      <c r="C15340" s="89" t="s">
        <v>48</v>
      </c>
      <c r="D15340" s="90">
        <v>44926</v>
      </c>
      <c r="AC15340" s="89">
        <v>339.118292</v>
      </c>
      <c r="AI15340" s="89">
        <v>339.118292</v>
      </c>
    </row>
    <row r="15341" spans="1:35" x14ac:dyDescent="0.45">
      <c r="D15341" s="196"/>
    </row>
    <row r="15342" spans="1:35" x14ac:dyDescent="0.45">
      <c r="D15342" s="196"/>
    </row>
    <row r="15343" spans="1:35" x14ac:dyDescent="0.45">
      <c r="D15343" s="196"/>
    </row>
    <row r="15344" spans="1:35" x14ac:dyDescent="0.45">
      <c r="D15344" s="196"/>
    </row>
    <row r="15345" spans="4:4" x14ac:dyDescent="0.45">
      <c r="D15345" s="196"/>
    </row>
    <row r="15346" spans="4:4" x14ac:dyDescent="0.45">
      <c r="D15346" s="196"/>
    </row>
    <row r="15347" spans="4:4" x14ac:dyDescent="0.45">
      <c r="D15347" s="196"/>
    </row>
    <row r="15348" spans="4:4" x14ac:dyDescent="0.45">
      <c r="D15348" s="196"/>
    </row>
    <row r="15349" spans="4:4" x14ac:dyDescent="0.45">
      <c r="D15349" s="196"/>
    </row>
    <row r="15350" spans="4:4" x14ac:dyDescent="0.45">
      <c r="D15350" s="196"/>
    </row>
    <row r="15351" spans="4:4" x14ac:dyDescent="0.45">
      <c r="D15351" s="196"/>
    </row>
    <row r="15352" spans="4:4" x14ac:dyDescent="0.45">
      <c r="D15352" s="196"/>
    </row>
    <row r="15353" spans="4:4" x14ac:dyDescent="0.45">
      <c r="D15353" s="196"/>
    </row>
    <row r="15354" spans="4:4" x14ac:dyDescent="0.45">
      <c r="D15354" s="196"/>
    </row>
    <row r="15355" spans="4:4" x14ac:dyDescent="0.45">
      <c r="D15355" s="196"/>
    </row>
    <row r="15356" spans="4:4" x14ac:dyDescent="0.45">
      <c r="D15356" s="196"/>
    </row>
    <row r="15357" spans="4:4" x14ac:dyDescent="0.45">
      <c r="D15357" s="196"/>
    </row>
    <row r="15358" spans="4:4" x14ac:dyDescent="0.45">
      <c r="D15358" s="196"/>
    </row>
    <row r="15359" spans="4:4" x14ac:dyDescent="0.45">
      <c r="D15359" s="196"/>
    </row>
    <row r="15360" spans="4:4" x14ac:dyDescent="0.45">
      <c r="D15360" s="196"/>
    </row>
    <row r="15361" spans="4:4" x14ac:dyDescent="0.45">
      <c r="D15361" s="196"/>
    </row>
    <row r="15362" spans="4:4" x14ac:dyDescent="0.45">
      <c r="D15362" s="196"/>
    </row>
    <row r="15363" spans="4:4" x14ac:dyDescent="0.45">
      <c r="D15363" s="196"/>
    </row>
    <row r="15364" spans="4:4" x14ac:dyDescent="0.45">
      <c r="D15364" s="196"/>
    </row>
    <row r="15365" spans="4:4" x14ac:dyDescent="0.45">
      <c r="D15365" s="196"/>
    </row>
    <row r="15366" spans="4:4" x14ac:dyDescent="0.45">
      <c r="D15366" s="196"/>
    </row>
    <row r="15367" spans="4:4" x14ac:dyDescent="0.45">
      <c r="D15367" s="196"/>
    </row>
    <row r="15368" spans="4:4" x14ac:dyDescent="0.45">
      <c r="D15368" s="196"/>
    </row>
    <row r="15369" spans="4:4" x14ac:dyDescent="0.45">
      <c r="D15369" s="196"/>
    </row>
    <row r="15370" spans="4:4" x14ac:dyDescent="0.45">
      <c r="D15370" s="196"/>
    </row>
    <row r="15371" spans="4:4" x14ac:dyDescent="0.45">
      <c r="D15371" s="196"/>
    </row>
    <row r="15372" spans="4:4" x14ac:dyDescent="0.45">
      <c r="D15372" s="196"/>
    </row>
    <row r="15373" spans="4:4" x14ac:dyDescent="0.45">
      <c r="D15373" s="196"/>
    </row>
    <row r="15374" spans="4:4" x14ac:dyDescent="0.45">
      <c r="D15374" s="196"/>
    </row>
    <row r="15375" spans="4:4" x14ac:dyDescent="0.45">
      <c r="D15375" s="196"/>
    </row>
    <row r="15376" spans="4:4" x14ac:dyDescent="0.45">
      <c r="D15376" s="196"/>
    </row>
    <row r="15377" spans="4:4" x14ac:dyDescent="0.45">
      <c r="D15377" s="196"/>
    </row>
    <row r="15378" spans="4:4" x14ac:dyDescent="0.45">
      <c r="D15378" s="196"/>
    </row>
    <row r="15379" spans="4:4" x14ac:dyDescent="0.45">
      <c r="D15379" s="196"/>
    </row>
    <row r="15380" spans="4:4" x14ac:dyDescent="0.45">
      <c r="D15380" s="196"/>
    </row>
    <row r="15381" spans="4:4" x14ac:dyDescent="0.45">
      <c r="D15381" s="196"/>
    </row>
    <row r="15382" spans="4:4" x14ac:dyDescent="0.45">
      <c r="D15382" s="196"/>
    </row>
    <row r="15383" spans="4:4" x14ac:dyDescent="0.45">
      <c r="D15383" s="196"/>
    </row>
    <row r="15384" spans="4:4" x14ac:dyDescent="0.45">
      <c r="D15384" s="196"/>
    </row>
    <row r="15385" spans="4:4" x14ac:dyDescent="0.45">
      <c r="D15385" s="196"/>
    </row>
    <row r="15386" spans="4:4" x14ac:dyDescent="0.45">
      <c r="D15386" s="196"/>
    </row>
    <row r="15387" spans="4:4" x14ac:dyDescent="0.45">
      <c r="D15387" s="196"/>
    </row>
    <row r="15388" spans="4:4" x14ac:dyDescent="0.45">
      <c r="D15388" s="196"/>
    </row>
    <row r="15389" spans="4:4" x14ac:dyDescent="0.45">
      <c r="D15389" s="196"/>
    </row>
    <row r="15390" spans="4:4" x14ac:dyDescent="0.45">
      <c r="D15390" s="196"/>
    </row>
    <row r="15391" spans="4:4" x14ac:dyDescent="0.45">
      <c r="D15391" s="196"/>
    </row>
    <row r="15392" spans="4:4" x14ac:dyDescent="0.45">
      <c r="D15392" s="196"/>
    </row>
    <row r="15393" spans="4:4" x14ac:dyDescent="0.45">
      <c r="D15393" s="196"/>
    </row>
    <row r="15394" spans="4:4" x14ac:dyDescent="0.45">
      <c r="D15394" s="196"/>
    </row>
    <row r="15395" spans="4:4" x14ac:dyDescent="0.45">
      <c r="D15395" s="196"/>
    </row>
    <row r="15396" spans="4:4" x14ac:dyDescent="0.45">
      <c r="D15396" s="196"/>
    </row>
    <row r="15397" spans="4:4" x14ac:dyDescent="0.45">
      <c r="D15397" s="196"/>
    </row>
    <row r="15398" spans="4:4" x14ac:dyDescent="0.45">
      <c r="D15398" s="196"/>
    </row>
    <row r="15399" spans="4:4" x14ac:dyDescent="0.45">
      <c r="D15399" s="196"/>
    </row>
    <row r="15400" spans="4:4" x14ac:dyDescent="0.45">
      <c r="D15400" s="196"/>
    </row>
    <row r="15401" spans="4:4" x14ac:dyDescent="0.45">
      <c r="D15401" s="196"/>
    </row>
    <row r="15402" spans="4:4" x14ac:dyDescent="0.45">
      <c r="D15402" s="196"/>
    </row>
    <row r="15403" spans="4:4" x14ac:dyDescent="0.45">
      <c r="D15403" s="196"/>
    </row>
    <row r="15404" spans="4:4" x14ac:dyDescent="0.45">
      <c r="D15404" s="196"/>
    </row>
    <row r="15405" spans="4:4" x14ac:dyDescent="0.45">
      <c r="D15405" s="196"/>
    </row>
    <row r="15406" spans="4:4" x14ac:dyDescent="0.45">
      <c r="D15406" s="196"/>
    </row>
    <row r="15407" spans="4:4" x14ac:dyDescent="0.45">
      <c r="D15407" s="196"/>
    </row>
    <row r="15408" spans="4:4" x14ac:dyDescent="0.45">
      <c r="D15408" s="196"/>
    </row>
    <row r="15409" spans="4:4" x14ac:dyDescent="0.45">
      <c r="D15409" s="196"/>
    </row>
    <row r="15410" spans="4:4" x14ac:dyDescent="0.45">
      <c r="D15410" s="196"/>
    </row>
    <row r="15411" spans="4:4" x14ac:dyDescent="0.45">
      <c r="D15411" s="196"/>
    </row>
    <row r="15412" spans="4:4" x14ac:dyDescent="0.45">
      <c r="D15412" s="196"/>
    </row>
    <row r="15413" spans="4:4" x14ac:dyDescent="0.45">
      <c r="D15413" s="196"/>
    </row>
    <row r="15414" spans="4:4" x14ac:dyDescent="0.45">
      <c r="D15414" s="196"/>
    </row>
    <row r="15415" spans="4:4" x14ac:dyDescent="0.45">
      <c r="D15415" s="196"/>
    </row>
    <row r="15416" spans="4:4" x14ac:dyDescent="0.45">
      <c r="D15416" s="196"/>
    </row>
    <row r="15417" spans="4:4" x14ac:dyDescent="0.45">
      <c r="D15417" s="196"/>
    </row>
    <row r="15418" spans="4:4" x14ac:dyDescent="0.45">
      <c r="D15418" s="196"/>
    </row>
    <row r="15419" spans="4:4" x14ac:dyDescent="0.45">
      <c r="D15419" s="196"/>
    </row>
    <row r="15420" spans="4:4" x14ac:dyDescent="0.45">
      <c r="D15420" s="196"/>
    </row>
    <row r="15421" spans="4:4" x14ac:dyDescent="0.45">
      <c r="D15421" s="196"/>
    </row>
    <row r="15422" spans="4:4" x14ac:dyDescent="0.45">
      <c r="D15422" s="196"/>
    </row>
    <row r="15423" spans="4:4" x14ac:dyDescent="0.45">
      <c r="D15423" s="196"/>
    </row>
    <row r="15424" spans="4:4" x14ac:dyDescent="0.45">
      <c r="D15424" s="196"/>
    </row>
    <row r="15425" spans="4:4" x14ac:dyDescent="0.45">
      <c r="D15425" s="196"/>
    </row>
    <row r="15426" spans="4:4" x14ac:dyDescent="0.45">
      <c r="D15426" s="196"/>
    </row>
    <row r="15427" spans="4:4" x14ac:dyDescent="0.45">
      <c r="D15427" s="196"/>
    </row>
    <row r="15428" spans="4:4" x14ac:dyDescent="0.45">
      <c r="D15428" s="196"/>
    </row>
    <row r="15429" spans="4:4" x14ac:dyDescent="0.45">
      <c r="D15429" s="196"/>
    </row>
    <row r="15430" spans="4:4" x14ac:dyDescent="0.45">
      <c r="D15430" s="196"/>
    </row>
    <row r="15431" spans="4:4" x14ac:dyDescent="0.45">
      <c r="D15431" s="196"/>
    </row>
    <row r="15432" spans="4:4" x14ac:dyDescent="0.45">
      <c r="D15432" s="196"/>
    </row>
    <row r="15433" spans="4:4" x14ac:dyDescent="0.45">
      <c r="D15433" s="196"/>
    </row>
    <row r="15434" spans="4:4" x14ac:dyDescent="0.45">
      <c r="D15434" s="196"/>
    </row>
    <row r="15435" spans="4:4" x14ac:dyDescent="0.45">
      <c r="D15435" s="196"/>
    </row>
    <row r="15436" spans="4:4" x14ac:dyDescent="0.45">
      <c r="D15436" s="196"/>
    </row>
    <row r="15437" spans="4:4" x14ac:dyDescent="0.45">
      <c r="D15437" s="196"/>
    </row>
    <row r="15438" spans="4:4" x14ac:dyDescent="0.45">
      <c r="D15438" s="196"/>
    </row>
    <row r="15439" spans="4:4" x14ac:dyDescent="0.45">
      <c r="D15439" s="196"/>
    </row>
    <row r="15440" spans="4:4" x14ac:dyDescent="0.45">
      <c r="D15440" s="196"/>
    </row>
    <row r="15441" spans="4:4" x14ac:dyDescent="0.45">
      <c r="D15441" s="196"/>
    </row>
    <row r="15442" spans="4:4" x14ac:dyDescent="0.45">
      <c r="D15442" s="196"/>
    </row>
    <row r="15443" spans="4:4" x14ac:dyDescent="0.45">
      <c r="D15443" s="196"/>
    </row>
    <row r="15444" spans="4:4" x14ac:dyDescent="0.45">
      <c r="D15444" s="196"/>
    </row>
    <row r="15445" spans="4:4" x14ac:dyDescent="0.45">
      <c r="D15445" s="196"/>
    </row>
    <row r="15446" spans="4:4" x14ac:dyDescent="0.45">
      <c r="D15446" s="196"/>
    </row>
    <row r="15447" spans="4:4" x14ac:dyDescent="0.45">
      <c r="D15447" s="196"/>
    </row>
    <row r="15448" spans="4:4" x14ac:dyDescent="0.45">
      <c r="D15448" s="196"/>
    </row>
    <row r="15449" spans="4:4" x14ac:dyDescent="0.45">
      <c r="D15449" s="196"/>
    </row>
    <row r="15450" spans="4:4" x14ac:dyDescent="0.45">
      <c r="D15450" s="196"/>
    </row>
    <row r="15451" spans="4:4" x14ac:dyDescent="0.45">
      <c r="D15451" s="196"/>
    </row>
    <row r="15452" spans="4:4" x14ac:dyDescent="0.45">
      <c r="D15452" s="196"/>
    </row>
    <row r="15453" spans="4:4" x14ac:dyDescent="0.45">
      <c r="D15453" s="196"/>
    </row>
    <row r="15454" spans="4:4" x14ac:dyDescent="0.45">
      <c r="D15454" s="196"/>
    </row>
    <row r="15455" spans="4:4" x14ac:dyDescent="0.45">
      <c r="D15455" s="196"/>
    </row>
    <row r="15456" spans="4:4" x14ac:dyDescent="0.45">
      <c r="D15456" s="196"/>
    </row>
    <row r="15457" spans="4:4" x14ac:dyDescent="0.45">
      <c r="D15457" s="196"/>
    </row>
    <row r="15458" spans="4:4" x14ac:dyDescent="0.45">
      <c r="D15458" s="196"/>
    </row>
    <row r="15459" spans="4:4" x14ac:dyDescent="0.45">
      <c r="D15459" s="196"/>
    </row>
    <row r="15460" spans="4:4" x14ac:dyDescent="0.45">
      <c r="D15460" s="196"/>
    </row>
    <row r="15461" spans="4:4" x14ac:dyDescent="0.45">
      <c r="D15461" s="196"/>
    </row>
    <row r="15462" spans="4:4" x14ac:dyDescent="0.45">
      <c r="D15462" s="196"/>
    </row>
    <row r="15463" spans="4:4" x14ac:dyDescent="0.45">
      <c r="D15463" s="196"/>
    </row>
    <row r="15464" spans="4:4" x14ac:dyDescent="0.45">
      <c r="D15464" s="196"/>
    </row>
    <row r="15465" spans="4:4" x14ac:dyDescent="0.45">
      <c r="D15465" s="196"/>
    </row>
    <row r="15466" spans="4:4" x14ac:dyDescent="0.45">
      <c r="D15466" s="196"/>
    </row>
    <row r="15467" spans="4:4" x14ac:dyDescent="0.45">
      <c r="D15467" s="196"/>
    </row>
    <row r="15468" spans="4:4" x14ac:dyDescent="0.45">
      <c r="D15468" s="196"/>
    </row>
    <row r="15469" spans="4:4" x14ac:dyDescent="0.45">
      <c r="D15469" s="196"/>
    </row>
    <row r="15470" spans="4:4" x14ac:dyDescent="0.45">
      <c r="D15470" s="196"/>
    </row>
    <row r="15471" spans="4:4" x14ac:dyDescent="0.45">
      <c r="D15471" s="196"/>
    </row>
    <row r="15472" spans="4:4" x14ac:dyDescent="0.45">
      <c r="D15472" s="196"/>
    </row>
    <row r="15473" spans="4:4" x14ac:dyDescent="0.45">
      <c r="D15473" s="196"/>
    </row>
    <row r="15474" spans="4:4" x14ac:dyDescent="0.45">
      <c r="D15474" s="196"/>
    </row>
    <row r="15475" spans="4:4" x14ac:dyDescent="0.45">
      <c r="D15475" s="196"/>
    </row>
    <row r="15476" spans="4:4" x14ac:dyDescent="0.45">
      <c r="D15476" s="196"/>
    </row>
    <row r="15477" spans="4:4" x14ac:dyDescent="0.45">
      <c r="D15477" s="196"/>
    </row>
    <row r="15478" spans="4:4" x14ac:dyDescent="0.45">
      <c r="D15478" s="196"/>
    </row>
    <row r="15479" spans="4:4" x14ac:dyDescent="0.45">
      <c r="D15479" s="196"/>
    </row>
    <row r="15480" spans="4:4" x14ac:dyDescent="0.45">
      <c r="D15480" s="196"/>
    </row>
    <row r="15481" spans="4:4" x14ac:dyDescent="0.45">
      <c r="D15481" s="196"/>
    </row>
    <row r="15482" spans="4:4" x14ac:dyDescent="0.45">
      <c r="D15482" s="196"/>
    </row>
    <row r="15483" spans="4:4" x14ac:dyDescent="0.45">
      <c r="D15483" s="196"/>
    </row>
    <row r="15484" spans="4:4" x14ac:dyDescent="0.45">
      <c r="D15484" s="196"/>
    </row>
    <row r="15485" spans="4:4" x14ac:dyDescent="0.45">
      <c r="D15485" s="196"/>
    </row>
    <row r="15486" spans="4:4" x14ac:dyDescent="0.45">
      <c r="D15486" s="196"/>
    </row>
    <row r="15487" spans="4:4" x14ac:dyDescent="0.45">
      <c r="D15487" s="196"/>
    </row>
    <row r="15488" spans="4:4" x14ac:dyDescent="0.45">
      <c r="D15488" s="196"/>
    </row>
    <row r="15489" spans="4:4" x14ac:dyDescent="0.45">
      <c r="D15489" s="196"/>
    </row>
    <row r="15490" spans="4:4" x14ac:dyDescent="0.45">
      <c r="D15490" s="196"/>
    </row>
    <row r="15491" spans="4:4" x14ac:dyDescent="0.45">
      <c r="D15491" s="196"/>
    </row>
    <row r="15492" spans="4:4" x14ac:dyDescent="0.45">
      <c r="D15492" s="196"/>
    </row>
    <row r="15493" spans="4:4" x14ac:dyDescent="0.45">
      <c r="D15493" s="196"/>
    </row>
    <row r="15494" spans="4:4" x14ac:dyDescent="0.45">
      <c r="D15494" s="196"/>
    </row>
    <row r="15495" spans="4:4" x14ac:dyDescent="0.45">
      <c r="D15495" s="196"/>
    </row>
    <row r="15496" spans="4:4" x14ac:dyDescent="0.45">
      <c r="D15496" s="196"/>
    </row>
    <row r="15497" spans="4:4" x14ac:dyDescent="0.45">
      <c r="D15497" s="196"/>
    </row>
    <row r="15498" spans="4:4" x14ac:dyDescent="0.45">
      <c r="D15498" s="196"/>
    </row>
    <row r="15499" spans="4:4" x14ac:dyDescent="0.45">
      <c r="D15499" s="196"/>
    </row>
    <row r="15500" spans="4:4" x14ac:dyDescent="0.45">
      <c r="D15500" s="196"/>
    </row>
    <row r="15501" spans="4:4" x14ac:dyDescent="0.45">
      <c r="D15501" s="196"/>
    </row>
    <row r="15502" spans="4:4" x14ac:dyDescent="0.45">
      <c r="D15502" s="196"/>
    </row>
    <row r="15503" spans="4:4" x14ac:dyDescent="0.45">
      <c r="D15503" s="196"/>
    </row>
    <row r="15504" spans="4:4" x14ac:dyDescent="0.45">
      <c r="D15504" s="196"/>
    </row>
    <row r="15505" spans="4:4" x14ac:dyDescent="0.45">
      <c r="D15505" s="196"/>
    </row>
    <row r="15506" spans="4:4" x14ac:dyDescent="0.45">
      <c r="D15506" s="196"/>
    </row>
    <row r="15507" spans="4:4" x14ac:dyDescent="0.45">
      <c r="D15507" s="196"/>
    </row>
    <row r="15508" spans="4:4" x14ac:dyDescent="0.45">
      <c r="D15508" s="196"/>
    </row>
    <row r="15509" spans="4:4" x14ac:dyDescent="0.45">
      <c r="D15509" s="196"/>
    </row>
    <row r="15510" spans="4:4" x14ac:dyDescent="0.45">
      <c r="D15510" s="196"/>
    </row>
    <row r="15511" spans="4:4" x14ac:dyDescent="0.45">
      <c r="D15511" s="196"/>
    </row>
    <row r="15512" spans="4:4" x14ac:dyDescent="0.45">
      <c r="D15512" s="196"/>
    </row>
    <row r="15513" spans="4:4" x14ac:dyDescent="0.45">
      <c r="D15513" s="196"/>
    </row>
    <row r="15514" spans="4:4" x14ac:dyDescent="0.45">
      <c r="D15514" s="196"/>
    </row>
    <row r="15515" spans="4:4" x14ac:dyDescent="0.45">
      <c r="D15515" s="196"/>
    </row>
    <row r="15516" spans="4:4" x14ac:dyDescent="0.45">
      <c r="D15516" s="196"/>
    </row>
    <row r="15517" spans="4:4" x14ac:dyDescent="0.45">
      <c r="D15517" s="196"/>
    </row>
    <row r="15518" spans="4:4" x14ac:dyDescent="0.45">
      <c r="D15518" s="196"/>
    </row>
    <row r="15519" spans="4:4" x14ac:dyDescent="0.45">
      <c r="D15519" s="196"/>
    </row>
    <row r="15520" spans="4:4" x14ac:dyDescent="0.45">
      <c r="D15520" s="196"/>
    </row>
    <row r="15521" spans="4:4" x14ac:dyDescent="0.45">
      <c r="D15521" s="196"/>
    </row>
    <row r="15522" spans="4:4" x14ac:dyDescent="0.45">
      <c r="D15522" s="196"/>
    </row>
    <row r="15523" spans="4:4" x14ac:dyDescent="0.45">
      <c r="D15523" s="196"/>
    </row>
    <row r="15524" spans="4:4" x14ac:dyDescent="0.45">
      <c r="D15524" s="196"/>
    </row>
    <row r="15525" spans="4:4" x14ac:dyDescent="0.45">
      <c r="D15525" s="196"/>
    </row>
    <row r="15526" spans="4:4" x14ac:dyDescent="0.45">
      <c r="D15526" s="196"/>
    </row>
    <row r="15527" spans="4:4" x14ac:dyDescent="0.45">
      <c r="D15527" s="196"/>
    </row>
    <row r="15528" spans="4:4" x14ac:dyDescent="0.45">
      <c r="D15528" s="196"/>
    </row>
    <row r="15529" spans="4:4" x14ac:dyDescent="0.45">
      <c r="D15529" s="196"/>
    </row>
    <row r="15530" spans="4:4" x14ac:dyDescent="0.45">
      <c r="D15530" s="196"/>
    </row>
    <row r="15531" spans="4:4" x14ac:dyDescent="0.45">
      <c r="D15531" s="196"/>
    </row>
    <row r="15532" spans="4:4" x14ac:dyDescent="0.45">
      <c r="D15532" s="196"/>
    </row>
    <row r="15533" spans="4:4" x14ac:dyDescent="0.45">
      <c r="D15533" s="196"/>
    </row>
    <row r="15534" spans="4:4" x14ac:dyDescent="0.45">
      <c r="D15534" s="196"/>
    </row>
    <row r="15535" spans="4:4" x14ac:dyDescent="0.45">
      <c r="D15535" s="196"/>
    </row>
    <row r="15536" spans="4:4" x14ac:dyDescent="0.45">
      <c r="D15536" s="196"/>
    </row>
    <row r="15537" spans="4:4" x14ac:dyDescent="0.45">
      <c r="D15537" s="196"/>
    </row>
    <row r="15538" spans="4:4" x14ac:dyDescent="0.45">
      <c r="D15538" s="196"/>
    </row>
    <row r="15539" spans="4:4" x14ac:dyDescent="0.45">
      <c r="D15539" s="196"/>
    </row>
    <row r="15540" spans="4:4" x14ac:dyDescent="0.45">
      <c r="D15540" s="196"/>
    </row>
    <row r="15541" spans="4:4" x14ac:dyDescent="0.45">
      <c r="D15541" s="196"/>
    </row>
    <row r="15542" spans="4:4" x14ac:dyDescent="0.45">
      <c r="D15542" s="196"/>
    </row>
    <row r="15543" spans="4:4" x14ac:dyDescent="0.45">
      <c r="D15543" s="196"/>
    </row>
    <row r="15544" spans="4:4" x14ac:dyDescent="0.45">
      <c r="D15544" s="196"/>
    </row>
    <row r="15545" spans="4:4" x14ac:dyDescent="0.45">
      <c r="D15545" s="196"/>
    </row>
    <row r="15546" spans="4:4" x14ac:dyDescent="0.45">
      <c r="D15546" s="196"/>
    </row>
    <row r="15547" spans="4:4" x14ac:dyDescent="0.45">
      <c r="D15547" s="196"/>
    </row>
    <row r="15548" spans="4:4" x14ac:dyDescent="0.45">
      <c r="D15548" s="196"/>
    </row>
    <row r="15549" spans="4:4" x14ac:dyDescent="0.45">
      <c r="D15549" s="196"/>
    </row>
    <row r="15550" spans="4:4" x14ac:dyDescent="0.45">
      <c r="D15550" s="196"/>
    </row>
    <row r="15551" spans="4:4" x14ac:dyDescent="0.45">
      <c r="D15551" s="196"/>
    </row>
    <row r="15552" spans="4:4" x14ac:dyDescent="0.45">
      <c r="D15552" s="196"/>
    </row>
    <row r="15553" spans="4:4" x14ac:dyDescent="0.45">
      <c r="D15553" s="196"/>
    </row>
    <row r="15554" spans="4:4" x14ac:dyDescent="0.45">
      <c r="D15554" s="196"/>
    </row>
    <row r="15555" spans="4:4" x14ac:dyDescent="0.45">
      <c r="D15555" s="196"/>
    </row>
    <row r="15556" spans="4:4" x14ac:dyDescent="0.45">
      <c r="D15556" s="196"/>
    </row>
    <row r="15557" spans="4:4" x14ac:dyDescent="0.45">
      <c r="D15557" s="196"/>
    </row>
    <row r="15558" spans="4:4" x14ac:dyDescent="0.45">
      <c r="D15558" s="196"/>
    </row>
    <row r="15559" spans="4:4" x14ac:dyDescent="0.45">
      <c r="D15559" s="196"/>
    </row>
    <row r="15560" spans="4:4" x14ac:dyDescent="0.45">
      <c r="D15560" s="196"/>
    </row>
    <row r="15561" spans="4:4" x14ac:dyDescent="0.45">
      <c r="D15561" s="196"/>
    </row>
    <row r="15562" spans="4:4" x14ac:dyDescent="0.45">
      <c r="D15562" s="196"/>
    </row>
    <row r="15563" spans="4:4" x14ac:dyDescent="0.45">
      <c r="D15563" s="196"/>
    </row>
    <row r="15564" spans="4:4" x14ac:dyDescent="0.45">
      <c r="D15564" s="196"/>
    </row>
    <row r="15565" spans="4:4" x14ac:dyDescent="0.45">
      <c r="D15565" s="196"/>
    </row>
    <row r="15566" spans="4:4" x14ac:dyDescent="0.45">
      <c r="D15566" s="196"/>
    </row>
    <row r="15567" spans="4:4" x14ac:dyDescent="0.45">
      <c r="D15567" s="196"/>
    </row>
    <row r="15568" spans="4:4" x14ac:dyDescent="0.45">
      <c r="D15568" s="196"/>
    </row>
    <row r="15569" spans="4:4" x14ac:dyDescent="0.45">
      <c r="D15569" s="196"/>
    </row>
    <row r="15570" spans="4:4" x14ac:dyDescent="0.45">
      <c r="D15570" s="196"/>
    </row>
    <row r="15571" spans="4:4" x14ac:dyDescent="0.45">
      <c r="D15571" s="196"/>
    </row>
    <row r="15572" spans="4:4" x14ac:dyDescent="0.45">
      <c r="D15572" s="196"/>
    </row>
    <row r="15573" spans="4:4" x14ac:dyDescent="0.45">
      <c r="D15573" s="196"/>
    </row>
    <row r="15574" spans="4:4" x14ac:dyDescent="0.45">
      <c r="D15574" s="196"/>
    </row>
    <row r="15575" spans="4:4" x14ac:dyDescent="0.45">
      <c r="D15575" s="196"/>
    </row>
    <row r="15576" spans="4:4" x14ac:dyDescent="0.45">
      <c r="D15576" s="196"/>
    </row>
    <row r="15577" spans="4:4" x14ac:dyDescent="0.45">
      <c r="D15577" s="196"/>
    </row>
    <row r="15578" spans="4:4" x14ac:dyDescent="0.45">
      <c r="D15578" s="196"/>
    </row>
    <row r="15579" spans="4:4" x14ac:dyDescent="0.45">
      <c r="D15579" s="196"/>
    </row>
    <row r="15580" spans="4:4" x14ac:dyDescent="0.45">
      <c r="D15580" s="196"/>
    </row>
    <row r="15581" spans="4:4" x14ac:dyDescent="0.45">
      <c r="D15581" s="196"/>
    </row>
    <row r="15582" spans="4:4" x14ac:dyDescent="0.45">
      <c r="D15582" s="196"/>
    </row>
    <row r="15583" spans="4:4" x14ac:dyDescent="0.45">
      <c r="D15583" s="196"/>
    </row>
    <row r="15584" spans="4:4" x14ac:dyDescent="0.45">
      <c r="D15584" s="196"/>
    </row>
    <row r="15585" spans="4:4" x14ac:dyDescent="0.45">
      <c r="D15585" s="196"/>
    </row>
    <row r="15586" spans="4:4" x14ac:dyDescent="0.45">
      <c r="D15586" s="196"/>
    </row>
    <row r="15587" spans="4:4" x14ac:dyDescent="0.45">
      <c r="D15587" s="196"/>
    </row>
    <row r="15588" spans="4:4" x14ac:dyDescent="0.45">
      <c r="D15588" s="196"/>
    </row>
    <row r="15589" spans="4:4" x14ac:dyDescent="0.45">
      <c r="D15589" s="196"/>
    </row>
    <row r="15590" spans="4:4" x14ac:dyDescent="0.45">
      <c r="D15590" s="196"/>
    </row>
    <row r="15591" spans="4:4" x14ac:dyDescent="0.45">
      <c r="D15591" s="196"/>
    </row>
    <row r="15592" spans="4:4" x14ac:dyDescent="0.45">
      <c r="D15592" s="196"/>
    </row>
    <row r="15593" spans="4:4" x14ac:dyDescent="0.45">
      <c r="D15593" s="196"/>
    </row>
    <row r="15594" spans="4:4" x14ac:dyDescent="0.45">
      <c r="D15594" s="196"/>
    </row>
    <row r="15595" spans="4:4" x14ac:dyDescent="0.45">
      <c r="D15595" s="196"/>
    </row>
    <row r="15596" spans="4:4" x14ac:dyDescent="0.45">
      <c r="D15596" s="196"/>
    </row>
    <row r="15597" spans="4:4" x14ac:dyDescent="0.45">
      <c r="D15597" s="196"/>
    </row>
    <row r="15598" spans="4:4" x14ac:dyDescent="0.45">
      <c r="D15598" s="196"/>
    </row>
    <row r="15599" spans="4:4" x14ac:dyDescent="0.45">
      <c r="D15599" s="196"/>
    </row>
    <row r="15600" spans="4:4" x14ac:dyDescent="0.45">
      <c r="D15600" s="196"/>
    </row>
    <row r="15601" spans="4:4" x14ac:dyDescent="0.45">
      <c r="D15601" s="196"/>
    </row>
    <row r="15602" spans="4:4" x14ac:dyDescent="0.45">
      <c r="D15602" s="196"/>
    </row>
    <row r="15603" spans="4:4" x14ac:dyDescent="0.45">
      <c r="D15603" s="196"/>
    </row>
    <row r="15604" spans="4:4" x14ac:dyDescent="0.45">
      <c r="D15604" s="196"/>
    </row>
    <row r="15605" spans="4:4" x14ac:dyDescent="0.45">
      <c r="D15605" s="196"/>
    </row>
    <row r="15606" spans="4:4" x14ac:dyDescent="0.45">
      <c r="D15606" s="196"/>
    </row>
    <row r="15607" spans="4:4" x14ac:dyDescent="0.45">
      <c r="D15607" s="196"/>
    </row>
    <row r="15608" spans="4:4" x14ac:dyDescent="0.45">
      <c r="D15608" s="196"/>
    </row>
    <row r="15609" spans="4:4" x14ac:dyDescent="0.45">
      <c r="D15609" s="196"/>
    </row>
    <row r="15610" spans="4:4" x14ac:dyDescent="0.45">
      <c r="D15610" s="196"/>
    </row>
    <row r="15611" spans="4:4" x14ac:dyDescent="0.45">
      <c r="D15611" s="196"/>
    </row>
    <row r="15612" spans="4:4" x14ac:dyDescent="0.45">
      <c r="D15612" s="196"/>
    </row>
    <row r="15613" spans="4:4" x14ac:dyDescent="0.45">
      <c r="D15613" s="196"/>
    </row>
    <row r="15614" spans="4:4" x14ac:dyDescent="0.45">
      <c r="D15614" s="196"/>
    </row>
    <row r="15615" spans="4:4" x14ac:dyDescent="0.45">
      <c r="D15615" s="196"/>
    </row>
    <row r="15616" spans="4:4" x14ac:dyDescent="0.45">
      <c r="D15616" s="196"/>
    </row>
    <row r="15617" spans="4:4" x14ac:dyDescent="0.45">
      <c r="D15617" s="196"/>
    </row>
    <row r="15618" spans="4:4" x14ac:dyDescent="0.45">
      <c r="D15618" s="196"/>
    </row>
    <row r="15619" spans="4:4" x14ac:dyDescent="0.45">
      <c r="D15619" s="196"/>
    </row>
    <row r="15620" spans="4:4" x14ac:dyDescent="0.45">
      <c r="D15620" s="196"/>
    </row>
    <row r="15621" spans="4:4" x14ac:dyDescent="0.45">
      <c r="D15621" s="196"/>
    </row>
    <row r="15622" spans="4:4" x14ac:dyDescent="0.45">
      <c r="D15622" s="196"/>
    </row>
    <row r="15623" spans="4:4" x14ac:dyDescent="0.45">
      <c r="D15623" s="196"/>
    </row>
    <row r="15624" spans="4:4" x14ac:dyDescent="0.45">
      <c r="D15624" s="196"/>
    </row>
    <row r="15625" spans="4:4" x14ac:dyDescent="0.45">
      <c r="D15625" s="196"/>
    </row>
    <row r="15626" spans="4:4" x14ac:dyDescent="0.45">
      <c r="D15626" s="196"/>
    </row>
    <row r="15627" spans="4:4" x14ac:dyDescent="0.45">
      <c r="D15627" s="196"/>
    </row>
    <row r="15628" spans="4:4" x14ac:dyDescent="0.45">
      <c r="D15628" s="196"/>
    </row>
    <row r="15629" spans="4:4" x14ac:dyDescent="0.45">
      <c r="D15629" s="196"/>
    </row>
    <row r="15630" spans="4:4" x14ac:dyDescent="0.45">
      <c r="D15630" s="196"/>
    </row>
    <row r="15631" spans="4:4" x14ac:dyDescent="0.45">
      <c r="D15631" s="196"/>
    </row>
    <row r="15632" spans="4:4" x14ac:dyDescent="0.45">
      <c r="D15632" s="196"/>
    </row>
    <row r="15633" spans="4:4" x14ac:dyDescent="0.45">
      <c r="D15633" s="196"/>
    </row>
    <row r="15634" spans="4:4" x14ac:dyDescent="0.45">
      <c r="D15634" s="196"/>
    </row>
    <row r="15635" spans="4:4" x14ac:dyDescent="0.45">
      <c r="D15635" s="196"/>
    </row>
    <row r="15636" spans="4:4" x14ac:dyDescent="0.45">
      <c r="D15636" s="196"/>
    </row>
    <row r="15637" spans="4:4" x14ac:dyDescent="0.45">
      <c r="D15637" s="196"/>
    </row>
    <row r="15638" spans="4:4" x14ac:dyDescent="0.45">
      <c r="D15638" s="196"/>
    </row>
    <row r="15639" spans="4:4" x14ac:dyDescent="0.45">
      <c r="D15639" s="196"/>
    </row>
    <row r="15640" spans="4:4" x14ac:dyDescent="0.45">
      <c r="D15640" s="196"/>
    </row>
    <row r="15641" spans="4:4" x14ac:dyDescent="0.45">
      <c r="D15641" s="196"/>
    </row>
    <row r="15642" spans="4:4" x14ac:dyDescent="0.45">
      <c r="D15642" s="196"/>
    </row>
    <row r="15643" spans="4:4" x14ac:dyDescent="0.45">
      <c r="D15643" s="196"/>
    </row>
    <row r="15644" spans="4:4" x14ac:dyDescent="0.45">
      <c r="D15644" s="196"/>
    </row>
    <row r="15645" spans="4:4" x14ac:dyDescent="0.45">
      <c r="D15645" s="196"/>
    </row>
    <row r="15646" spans="4:4" x14ac:dyDescent="0.45">
      <c r="D15646" s="196"/>
    </row>
    <row r="15647" spans="4:4" x14ac:dyDescent="0.45">
      <c r="D15647" s="196"/>
    </row>
    <row r="15648" spans="4:4" x14ac:dyDescent="0.45">
      <c r="D15648" s="196"/>
    </row>
    <row r="15649" spans="4:4" x14ac:dyDescent="0.45">
      <c r="D15649" s="196"/>
    </row>
    <row r="15650" spans="4:4" x14ac:dyDescent="0.45">
      <c r="D15650" s="196"/>
    </row>
    <row r="15651" spans="4:4" x14ac:dyDescent="0.45">
      <c r="D15651" s="196"/>
    </row>
    <row r="15652" spans="4:4" x14ac:dyDescent="0.45">
      <c r="D15652" s="196"/>
    </row>
    <row r="15653" spans="4:4" x14ac:dyDescent="0.45">
      <c r="D15653" s="196"/>
    </row>
    <row r="15654" spans="4:4" x14ac:dyDescent="0.45">
      <c r="D15654" s="196"/>
    </row>
    <row r="15655" spans="4:4" x14ac:dyDescent="0.45">
      <c r="D15655" s="196"/>
    </row>
    <row r="15656" spans="4:4" x14ac:dyDescent="0.45">
      <c r="D15656" s="196"/>
    </row>
    <row r="15657" spans="4:4" x14ac:dyDescent="0.45">
      <c r="D15657" s="196"/>
    </row>
    <row r="15658" spans="4:4" x14ac:dyDescent="0.45">
      <c r="D15658" s="196"/>
    </row>
    <row r="15659" spans="4:4" x14ac:dyDescent="0.45">
      <c r="D15659" s="196"/>
    </row>
    <row r="15660" spans="4:4" x14ac:dyDescent="0.45">
      <c r="D15660" s="196"/>
    </row>
    <row r="15661" spans="4:4" x14ac:dyDescent="0.45">
      <c r="D15661" s="196"/>
    </row>
    <row r="15662" spans="4:4" x14ac:dyDescent="0.45">
      <c r="D15662" s="196"/>
    </row>
    <row r="15663" spans="4:4" x14ac:dyDescent="0.45">
      <c r="D15663" s="196"/>
    </row>
    <row r="15664" spans="4:4" x14ac:dyDescent="0.45">
      <c r="D15664" s="196"/>
    </row>
    <row r="15665" spans="4:4" x14ac:dyDescent="0.45">
      <c r="D15665" s="196"/>
    </row>
    <row r="15666" spans="4:4" x14ac:dyDescent="0.45">
      <c r="D15666" s="196"/>
    </row>
    <row r="15667" spans="4:4" x14ac:dyDescent="0.45">
      <c r="D15667" s="196"/>
    </row>
    <row r="15668" spans="4:4" x14ac:dyDescent="0.45">
      <c r="D15668" s="196"/>
    </row>
    <row r="15669" spans="4:4" x14ac:dyDescent="0.45">
      <c r="D15669" s="196"/>
    </row>
    <row r="15670" spans="4:4" x14ac:dyDescent="0.45">
      <c r="D15670" s="196"/>
    </row>
    <row r="15671" spans="4:4" x14ac:dyDescent="0.45">
      <c r="D15671" s="196"/>
    </row>
    <row r="15672" spans="4:4" x14ac:dyDescent="0.45">
      <c r="D15672" s="196"/>
    </row>
    <row r="15673" spans="4:4" x14ac:dyDescent="0.45">
      <c r="D15673" s="196"/>
    </row>
    <row r="15674" spans="4:4" x14ac:dyDescent="0.45">
      <c r="D15674" s="196"/>
    </row>
    <row r="15675" spans="4:4" x14ac:dyDescent="0.45">
      <c r="D15675" s="196"/>
    </row>
    <row r="15676" spans="4:4" x14ac:dyDescent="0.45">
      <c r="D15676" s="196"/>
    </row>
    <row r="15677" spans="4:4" x14ac:dyDescent="0.45">
      <c r="D15677" s="196"/>
    </row>
    <row r="15678" spans="4:4" x14ac:dyDescent="0.45">
      <c r="D15678" s="196"/>
    </row>
    <row r="15679" spans="4:4" x14ac:dyDescent="0.45">
      <c r="D15679" s="196"/>
    </row>
    <row r="15680" spans="4:4" x14ac:dyDescent="0.45">
      <c r="D15680" s="196"/>
    </row>
    <row r="15681" spans="4:4" x14ac:dyDescent="0.45">
      <c r="D15681" s="196"/>
    </row>
    <row r="15682" spans="4:4" x14ac:dyDescent="0.45">
      <c r="D15682" s="196"/>
    </row>
    <row r="15683" spans="4:4" x14ac:dyDescent="0.45">
      <c r="D15683" s="196"/>
    </row>
    <row r="15684" spans="4:4" x14ac:dyDescent="0.45">
      <c r="D15684" s="196"/>
    </row>
    <row r="15685" spans="4:4" x14ac:dyDescent="0.45">
      <c r="D15685" s="196"/>
    </row>
    <row r="15686" spans="4:4" x14ac:dyDescent="0.45">
      <c r="D15686" s="196"/>
    </row>
    <row r="15687" spans="4:4" x14ac:dyDescent="0.45">
      <c r="D15687" s="196"/>
    </row>
    <row r="15688" spans="4:4" x14ac:dyDescent="0.45">
      <c r="D15688" s="196"/>
    </row>
    <row r="15689" spans="4:4" x14ac:dyDescent="0.45">
      <c r="D15689" s="196"/>
    </row>
    <row r="15690" spans="4:4" x14ac:dyDescent="0.45">
      <c r="D15690" s="196"/>
    </row>
    <row r="15691" spans="4:4" x14ac:dyDescent="0.45">
      <c r="D15691" s="196"/>
    </row>
    <row r="15692" spans="4:4" x14ac:dyDescent="0.45">
      <c r="D15692" s="196"/>
    </row>
    <row r="15693" spans="4:4" x14ac:dyDescent="0.45">
      <c r="D15693" s="196"/>
    </row>
    <row r="15694" spans="4:4" x14ac:dyDescent="0.45">
      <c r="D15694" s="196"/>
    </row>
    <row r="15695" spans="4:4" x14ac:dyDescent="0.45">
      <c r="D15695" s="196"/>
    </row>
    <row r="15696" spans="4:4" x14ac:dyDescent="0.45">
      <c r="D15696" s="196"/>
    </row>
    <row r="15697" spans="4:4" x14ac:dyDescent="0.45">
      <c r="D15697" s="196"/>
    </row>
    <row r="15698" spans="4:4" x14ac:dyDescent="0.45">
      <c r="D15698" s="196"/>
    </row>
    <row r="15699" spans="4:4" x14ac:dyDescent="0.45">
      <c r="D15699" s="196"/>
    </row>
    <row r="15700" spans="4:4" x14ac:dyDescent="0.45">
      <c r="D15700" s="196"/>
    </row>
    <row r="15701" spans="4:4" x14ac:dyDescent="0.45">
      <c r="D15701" s="196"/>
    </row>
    <row r="15702" spans="4:4" x14ac:dyDescent="0.45">
      <c r="D15702" s="196"/>
    </row>
    <row r="15703" spans="4:4" x14ac:dyDescent="0.45">
      <c r="D15703" s="196"/>
    </row>
    <row r="15704" spans="4:4" x14ac:dyDescent="0.45">
      <c r="D15704" s="196"/>
    </row>
    <row r="15705" spans="4:4" x14ac:dyDescent="0.45">
      <c r="D15705" s="196"/>
    </row>
    <row r="15706" spans="4:4" x14ac:dyDescent="0.45">
      <c r="D15706" s="196"/>
    </row>
    <row r="15707" spans="4:4" x14ac:dyDescent="0.45">
      <c r="D15707" s="196"/>
    </row>
    <row r="15708" spans="4:4" x14ac:dyDescent="0.45">
      <c r="D15708" s="196"/>
    </row>
    <row r="15709" spans="4:4" x14ac:dyDescent="0.45">
      <c r="D15709" s="196"/>
    </row>
    <row r="15710" spans="4:4" x14ac:dyDescent="0.45">
      <c r="D15710" s="196"/>
    </row>
    <row r="15711" spans="4:4" x14ac:dyDescent="0.45">
      <c r="D15711" s="196"/>
    </row>
    <row r="15712" spans="4:4" x14ac:dyDescent="0.45">
      <c r="D15712" s="196"/>
    </row>
    <row r="15713" spans="4:4" x14ac:dyDescent="0.45">
      <c r="D15713" s="196"/>
    </row>
    <row r="15714" spans="4:4" x14ac:dyDescent="0.45">
      <c r="D15714" s="196"/>
    </row>
    <row r="15715" spans="4:4" x14ac:dyDescent="0.45">
      <c r="D15715" s="196"/>
    </row>
    <row r="15716" spans="4:4" x14ac:dyDescent="0.45">
      <c r="D15716" s="196"/>
    </row>
    <row r="15717" spans="4:4" x14ac:dyDescent="0.45">
      <c r="D15717" s="196"/>
    </row>
    <row r="15718" spans="4:4" x14ac:dyDescent="0.45">
      <c r="D15718" s="196"/>
    </row>
    <row r="15719" spans="4:4" x14ac:dyDescent="0.45">
      <c r="D15719" s="196"/>
    </row>
    <row r="15720" spans="4:4" x14ac:dyDescent="0.45">
      <c r="D15720" s="196"/>
    </row>
    <row r="15721" spans="4:4" x14ac:dyDescent="0.45">
      <c r="D15721" s="196"/>
    </row>
    <row r="15722" spans="4:4" x14ac:dyDescent="0.45">
      <c r="D15722" s="196"/>
    </row>
    <row r="15723" spans="4:4" x14ac:dyDescent="0.45">
      <c r="D15723" s="196"/>
    </row>
    <row r="15724" spans="4:4" x14ac:dyDescent="0.45">
      <c r="D15724" s="196"/>
    </row>
    <row r="15725" spans="4:4" x14ac:dyDescent="0.45">
      <c r="D15725" s="196"/>
    </row>
    <row r="15726" spans="4:4" x14ac:dyDescent="0.45">
      <c r="D15726" s="196"/>
    </row>
    <row r="15727" spans="4:4" x14ac:dyDescent="0.45">
      <c r="D15727" s="196"/>
    </row>
    <row r="15728" spans="4:4" x14ac:dyDescent="0.45">
      <c r="D15728" s="196"/>
    </row>
    <row r="15729" spans="4:4" x14ac:dyDescent="0.45">
      <c r="D15729" s="196"/>
    </row>
    <row r="15730" spans="4:4" x14ac:dyDescent="0.45">
      <c r="D15730" s="196"/>
    </row>
    <row r="15731" spans="4:4" x14ac:dyDescent="0.45">
      <c r="D15731" s="196"/>
    </row>
    <row r="15732" spans="4:4" x14ac:dyDescent="0.45">
      <c r="D15732" s="196"/>
    </row>
    <row r="15733" spans="4:4" x14ac:dyDescent="0.45">
      <c r="D15733" s="196"/>
    </row>
    <row r="15734" spans="4:4" x14ac:dyDescent="0.45">
      <c r="D15734" s="196"/>
    </row>
    <row r="15735" spans="4:4" x14ac:dyDescent="0.45">
      <c r="D15735" s="196"/>
    </row>
    <row r="15736" spans="4:4" x14ac:dyDescent="0.45">
      <c r="D15736" s="196"/>
    </row>
    <row r="15737" spans="4:4" x14ac:dyDescent="0.45">
      <c r="D15737" s="196"/>
    </row>
    <row r="15738" spans="4:4" x14ac:dyDescent="0.45">
      <c r="D15738" s="196"/>
    </row>
    <row r="15739" spans="4:4" x14ac:dyDescent="0.45">
      <c r="D15739" s="196"/>
    </row>
    <row r="15740" spans="4:4" x14ac:dyDescent="0.45">
      <c r="D15740" s="196"/>
    </row>
    <row r="15741" spans="4:4" x14ac:dyDescent="0.45">
      <c r="D15741" s="196"/>
    </row>
    <row r="15742" spans="4:4" x14ac:dyDescent="0.45">
      <c r="D15742" s="196"/>
    </row>
    <row r="15743" spans="4:4" x14ac:dyDescent="0.45">
      <c r="D15743" s="196"/>
    </row>
    <row r="15744" spans="4:4" x14ac:dyDescent="0.45">
      <c r="D15744" s="196"/>
    </row>
    <row r="15745" spans="4:4" x14ac:dyDescent="0.45">
      <c r="D15745" s="196"/>
    </row>
    <row r="15746" spans="4:4" x14ac:dyDescent="0.45">
      <c r="D15746" s="196"/>
    </row>
    <row r="15747" spans="4:4" x14ac:dyDescent="0.45">
      <c r="D15747" s="196"/>
    </row>
    <row r="15748" spans="4:4" x14ac:dyDescent="0.45">
      <c r="D15748" s="196"/>
    </row>
    <row r="15749" spans="4:4" x14ac:dyDescent="0.45">
      <c r="D15749" s="196"/>
    </row>
    <row r="15750" spans="4:4" x14ac:dyDescent="0.45">
      <c r="D15750" s="196"/>
    </row>
    <row r="15751" spans="4:4" x14ac:dyDescent="0.45">
      <c r="D15751" s="196"/>
    </row>
    <row r="15752" spans="4:4" x14ac:dyDescent="0.45">
      <c r="D15752" s="196"/>
    </row>
    <row r="15753" spans="4:4" x14ac:dyDescent="0.45">
      <c r="D15753" s="196"/>
    </row>
    <row r="15754" spans="4:4" x14ac:dyDescent="0.45">
      <c r="D15754" s="196"/>
    </row>
    <row r="15755" spans="4:4" x14ac:dyDescent="0.45">
      <c r="D15755" s="196"/>
    </row>
    <row r="15756" spans="4:4" x14ac:dyDescent="0.45">
      <c r="D15756" s="196"/>
    </row>
    <row r="15757" spans="4:4" x14ac:dyDescent="0.45">
      <c r="D15757" s="196"/>
    </row>
    <row r="15758" spans="4:4" x14ac:dyDescent="0.45">
      <c r="D15758" s="196"/>
    </row>
    <row r="15759" spans="4:4" x14ac:dyDescent="0.45">
      <c r="D15759" s="196"/>
    </row>
    <row r="15760" spans="4:4" x14ac:dyDescent="0.45">
      <c r="D15760" s="196"/>
    </row>
    <row r="15761" spans="4:4" x14ac:dyDescent="0.45">
      <c r="D15761" s="196"/>
    </row>
    <row r="15762" spans="4:4" x14ac:dyDescent="0.45">
      <c r="D15762" s="196"/>
    </row>
    <row r="15763" spans="4:4" x14ac:dyDescent="0.45">
      <c r="D15763" s="196"/>
    </row>
    <row r="15764" spans="4:4" x14ac:dyDescent="0.45">
      <c r="D15764" s="196"/>
    </row>
    <row r="15765" spans="4:4" x14ac:dyDescent="0.45">
      <c r="D15765" s="196"/>
    </row>
    <row r="15766" spans="4:4" x14ac:dyDescent="0.45">
      <c r="D15766" s="196"/>
    </row>
    <row r="15767" spans="4:4" x14ac:dyDescent="0.45">
      <c r="D15767" s="196"/>
    </row>
    <row r="15768" spans="4:4" x14ac:dyDescent="0.45">
      <c r="D15768" s="196"/>
    </row>
    <row r="15769" spans="4:4" x14ac:dyDescent="0.45">
      <c r="D15769" s="196"/>
    </row>
    <row r="15770" spans="4:4" x14ac:dyDescent="0.45">
      <c r="D15770" s="196"/>
    </row>
    <row r="15771" spans="4:4" x14ac:dyDescent="0.45">
      <c r="D15771" s="196"/>
    </row>
    <row r="15772" spans="4:4" x14ac:dyDescent="0.45">
      <c r="D15772" s="196"/>
    </row>
    <row r="15773" spans="4:4" x14ac:dyDescent="0.45">
      <c r="D15773" s="196"/>
    </row>
    <row r="15774" spans="4:4" x14ac:dyDescent="0.45">
      <c r="D15774" s="196"/>
    </row>
    <row r="15775" spans="4:4" x14ac:dyDescent="0.45">
      <c r="D15775" s="196"/>
    </row>
    <row r="15776" spans="4:4" x14ac:dyDescent="0.45">
      <c r="D15776" s="196"/>
    </row>
    <row r="15777" spans="4:4" x14ac:dyDescent="0.45">
      <c r="D15777" s="196"/>
    </row>
    <row r="15778" spans="4:4" x14ac:dyDescent="0.45">
      <c r="D15778" s="196"/>
    </row>
    <row r="15779" spans="4:4" x14ac:dyDescent="0.45">
      <c r="D15779" s="196"/>
    </row>
    <row r="15780" spans="4:4" x14ac:dyDescent="0.45">
      <c r="D15780" s="196"/>
    </row>
    <row r="15781" spans="4:4" x14ac:dyDescent="0.45">
      <c r="D15781" s="196"/>
    </row>
    <row r="15782" spans="4:4" x14ac:dyDescent="0.45">
      <c r="D15782" s="196"/>
    </row>
    <row r="15783" spans="4:4" x14ac:dyDescent="0.45">
      <c r="D15783" s="196"/>
    </row>
    <row r="15784" spans="4:4" x14ac:dyDescent="0.45">
      <c r="D15784" s="196"/>
    </row>
    <row r="15785" spans="4:4" x14ac:dyDescent="0.45">
      <c r="D15785" s="196"/>
    </row>
    <row r="15786" spans="4:4" x14ac:dyDescent="0.45">
      <c r="D15786" s="196"/>
    </row>
    <row r="15787" spans="4:4" x14ac:dyDescent="0.45">
      <c r="D15787" s="196"/>
    </row>
    <row r="15788" spans="4:4" x14ac:dyDescent="0.45">
      <c r="D15788" s="196"/>
    </row>
    <row r="15789" spans="4:4" x14ac:dyDescent="0.45">
      <c r="D15789" s="196"/>
    </row>
    <row r="15790" spans="4:4" x14ac:dyDescent="0.45">
      <c r="D15790" s="196"/>
    </row>
    <row r="15791" spans="4:4" x14ac:dyDescent="0.45">
      <c r="D15791" s="196"/>
    </row>
    <row r="15792" spans="4:4" x14ac:dyDescent="0.45">
      <c r="D15792" s="196"/>
    </row>
    <row r="15793" spans="4:4" x14ac:dyDescent="0.45">
      <c r="D15793" s="196"/>
    </row>
    <row r="15794" spans="4:4" x14ac:dyDescent="0.45">
      <c r="D15794" s="196"/>
    </row>
    <row r="15795" spans="4:4" x14ac:dyDescent="0.45">
      <c r="D15795" s="196"/>
    </row>
    <row r="15796" spans="4:4" x14ac:dyDescent="0.45">
      <c r="D15796" s="196"/>
    </row>
    <row r="15797" spans="4:4" x14ac:dyDescent="0.45">
      <c r="D15797" s="196"/>
    </row>
    <row r="15798" spans="4:4" x14ac:dyDescent="0.45">
      <c r="D15798" s="196"/>
    </row>
    <row r="15799" spans="4:4" x14ac:dyDescent="0.45">
      <c r="D15799" s="196"/>
    </row>
    <row r="15800" spans="4:4" x14ac:dyDescent="0.45">
      <c r="D15800" s="196"/>
    </row>
    <row r="15801" spans="4:4" x14ac:dyDescent="0.45">
      <c r="D15801" s="196"/>
    </row>
    <row r="15802" spans="4:4" x14ac:dyDescent="0.45">
      <c r="D15802" s="196"/>
    </row>
    <row r="15803" spans="4:4" x14ac:dyDescent="0.45">
      <c r="D15803" s="196"/>
    </row>
    <row r="15804" spans="4:4" x14ac:dyDescent="0.45">
      <c r="D15804" s="196"/>
    </row>
    <row r="15805" spans="4:4" x14ac:dyDescent="0.45">
      <c r="D15805" s="196"/>
    </row>
    <row r="15806" spans="4:4" x14ac:dyDescent="0.45">
      <c r="D15806" s="196"/>
    </row>
    <row r="15807" spans="4:4" x14ac:dyDescent="0.45">
      <c r="D15807" s="196"/>
    </row>
    <row r="15808" spans="4:4" x14ac:dyDescent="0.45">
      <c r="D15808" s="196"/>
    </row>
    <row r="15809" spans="4:4" x14ac:dyDescent="0.45">
      <c r="D15809" s="196"/>
    </row>
    <row r="15810" spans="4:4" x14ac:dyDescent="0.45">
      <c r="D15810" s="196"/>
    </row>
    <row r="15811" spans="4:4" x14ac:dyDescent="0.45">
      <c r="D15811" s="196"/>
    </row>
    <row r="15812" spans="4:4" x14ac:dyDescent="0.45">
      <c r="D15812" s="196"/>
    </row>
    <row r="15813" spans="4:4" x14ac:dyDescent="0.45">
      <c r="D15813" s="196"/>
    </row>
    <row r="15814" spans="4:4" x14ac:dyDescent="0.45">
      <c r="D15814" s="196"/>
    </row>
    <row r="15815" spans="4:4" x14ac:dyDescent="0.45">
      <c r="D15815" s="196"/>
    </row>
    <row r="15816" spans="4:4" x14ac:dyDescent="0.45">
      <c r="D15816" s="196"/>
    </row>
    <row r="15817" spans="4:4" x14ac:dyDescent="0.45">
      <c r="D15817" s="196"/>
    </row>
    <row r="15818" spans="4:4" x14ac:dyDescent="0.45">
      <c r="D15818" s="196"/>
    </row>
    <row r="15819" spans="4:4" x14ac:dyDescent="0.45">
      <c r="D15819" s="196"/>
    </row>
    <row r="15820" spans="4:4" x14ac:dyDescent="0.45">
      <c r="D15820" s="196"/>
    </row>
    <row r="15821" spans="4:4" x14ac:dyDescent="0.45">
      <c r="D15821" s="196"/>
    </row>
    <row r="15822" spans="4:4" x14ac:dyDescent="0.45">
      <c r="D15822" s="196"/>
    </row>
    <row r="15823" spans="4:4" x14ac:dyDescent="0.45">
      <c r="D15823" s="196"/>
    </row>
    <row r="15824" spans="4:4" x14ac:dyDescent="0.45">
      <c r="D15824" s="196"/>
    </row>
    <row r="15825" spans="4:4" x14ac:dyDescent="0.45">
      <c r="D15825" s="196"/>
    </row>
    <row r="15826" spans="4:4" x14ac:dyDescent="0.45">
      <c r="D15826" s="196"/>
    </row>
    <row r="15827" spans="4:4" x14ac:dyDescent="0.45">
      <c r="D15827" s="196"/>
    </row>
    <row r="15828" spans="4:4" x14ac:dyDescent="0.45">
      <c r="D15828" s="196"/>
    </row>
    <row r="15829" spans="4:4" x14ac:dyDescent="0.45">
      <c r="D15829" s="196"/>
    </row>
    <row r="15830" spans="4:4" x14ac:dyDescent="0.45">
      <c r="D15830" s="196"/>
    </row>
    <row r="15831" spans="4:4" x14ac:dyDescent="0.45">
      <c r="D15831" s="196"/>
    </row>
    <row r="15832" spans="4:4" x14ac:dyDescent="0.45">
      <c r="D15832" s="196"/>
    </row>
    <row r="15833" spans="4:4" x14ac:dyDescent="0.45">
      <c r="D15833" s="196"/>
    </row>
    <row r="15834" spans="4:4" x14ac:dyDescent="0.45">
      <c r="D15834" s="196"/>
    </row>
    <row r="15835" spans="4:4" x14ac:dyDescent="0.45">
      <c r="D15835" s="196"/>
    </row>
    <row r="15836" spans="4:4" x14ac:dyDescent="0.45">
      <c r="D15836" s="196"/>
    </row>
    <row r="15837" spans="4:4" x14ac:dyDescent="0.45">
      <c r="D15837" s="196"/>
    </row>
    <row r="15838" spans="4:4" x14ac:dyDescent="0.45">
      <c r="D15838" s="196"/>
    </row>
    <row r="15839" spans="4:4" x14ac:dyDescent="0.45">
      <c r="D15839" s="196"/>
    </row>
    <row r="15840" spans="4:4" x14ac:dyDescent="0.45">
      <c r="D15840" s="196"/>
    </row>
    <row r="15841" spans="4:4" x14ac:dyDescent="0.45">
      <c r="D15841" s="196"/>
    </row>
    <row r="15842" spans="4:4" x14ac:dyDescent="0.45">
      <c r="D15842" s="196"/>
    </row>
    <row r="15843" spans="4:4" x14ac:dyDescent="0.45">
      <c r="D15843" s="196"/>
    </row>
    <row r="15844" spans="4:4" x14ac:dyDescent="0.45">
      <c r="D15844" s="196"/>
    </row>
    <row r="15845" spans="4:4" x14ac:dyDescent="0.45">
      <c r="D15845" s="196"/>
    </row>
    <row r="15846" spans="4:4" x14ac:dyDescent="0.45">
      <c r="D15846" s="196"/>
    </row>
    <row r="15847" spans="4:4" x14ac:dyDescent="0.45">
      <c r="D15847" s="196"/>
    </row>
    <row r="15848" spans="4:4" x14ac:dyDescent="0.45">
      <c r="D15848" s="196"/>
    </row>
    <row r="15849" spans="4:4" x14ac:dyDescent="0.45">
      <c r="D15849" s="196"/>
    </row>
    <row r="15850" spans="4:4" x14ac:dyDescent="0.45">
      <c r="D15850" s="196"/>
    </row>
    <row r="15851" spans="4:4" x14ac:dyDescent="0.45">
      <c r="D15851" s="196"/>
    </row>
    <row r="15852" spans="4:4" x14ac:dyDescent="0.45">
      <c r="D15852" s="196"/>
    </row>
    <row r="15853" spans="4:4" x14ac:dyDescent="0.45">
      <c r="D15853" s="196"/>
    </row>
    <row r="15854" spans="4:4" x14ac:dyDescent="0.45">
      <c r="D15854" s="196"/>
    </row>
    <row r="15855" spans="4:4" x14ac:dyDescent="0.45">
      <c r="D15855" s="196"/>
    </row>
    <row r="15856" spans="4:4" x14ac:dyDescent="0.45">
      <c r="D15856" s="196"/>
    </row>
    <row r="15857" spans="4:4" x14ac:dyDescent="0.45">
      <c r="D15857" s="196"/>
    </row>
    <row r="15858" spans="4:4" x14ac:dyDescent="0.45">
      <c r="D15858" s="196"/>
    </row>
    <row r="15859" spans="4:4" x14ac:dyDescent="0.45">
      <c r="D15859" s="196"/>
    </row>
    <row r="15860" spans="4:4" x14ac:dyDescent="0.45">
      <c r="D15860" s="196"/>
    </row>
    <row r="15861" spans="4:4" x14ac:dyDescent="0.45">
      <c r="D15861" s="196"/>
    </row>
    <row r="15862" spans="4:4" x14ac:dyDescent="0.45">
      <c r="D15862" s="196"/>
    </row>
    <row r="15863" spans="4:4" x14ac:dyDescent="0.45">
      <c r="D15863" s="196"/>
    </row>
    <row r="15864" spans="4:4" x14ac:dyDescent="0.45">
      <c r="D15864" s="196"/>
    </row>
    <row r="15865" spans="4:4" x14ac:dyDescent="0.45">
      <c r="D15865" s="196"/>
    </row>
    <row r="15866" spans="4:4" x14ac:dyDescent="0.45">
      <c r="D15866" s="196"/>
    </row>
    <row r="15867" spans="4:4" x14ac:dyDescent="0.45">
      <c r="D15867" s="196"/>
    </row>
    <row r="15868" spans="4:4" x14ac:dyDescent="0.45">
      <c r="D15868" s="196"/>
    </row>
    <row r="15869" spans="4:4" x14ac:dyDescent="0.45">
      <c r="D15869" s="196"/>
    </row>
    <row r="15870" spans="4:4" x14ac:dyDescent="0.45">
      <c r="D15870" s="196"/>
    </row>
    <row r="15871" spans="4:4" x14ac:dyDescent="0.45">
      <c r="D15871" s="196"/>
    </row>
    <row r="15872" spans="4:4" x14ac:dyDescent="0.45">
      <c r="D15872" s="196"/>
    </row>
    <row r="15873" spans="4:4" x14ac:dyDescent="0.45">
      <c r="D15873" s="196"/>
    </row>
    <row r="15874" spans="4:4" x14ac:dyDescent="0.45">
      <c r="D15874" s="196"/>
    </row>
    <row r="15875" spans="4:4" x14ac:dyDescent="0.45">
      <c r="D15875" s="196"/>
    </row>
    <row r="15876" spans="4:4" x14ac:dyDescent="0.45">
      <c r="D15876" s="196"/>
    </row>
    <row r="15877" spans="4:4" x14ac:dyDescent="0.45">
      <c r="D15877" s="196"/>
    </row>
    <row r="15878" spans="4:4" x14ac:dyDescent="0.45">
      <c r="D15878" s="196"/>
    </row>
    <row r="15879" spans="4:4" x14ac:dyDescent="0.45">
      <c r="D15879" s="196"/>
    </row>
    <row r="15880" spans="4:4" x14ac:dyDescent="0.45">
      <c r="D15880" s="196"/>
    </row>
    <row r="15881" spans="4:4" x14ac:dyDescent="0.45">
      <c r="D15881" s="196"/>
    </row>
    <row r="15882" spans="4:4" x14ac:dyDescent="0.45">
      <c r="D15882" s="196"/>
    </row>
    <row r="15883" spans="4:4" x14ac:dyDescent="0.45">
      <c r="D15883" s="196"/>
    </row>
    <row r="15884" spans="4:4" x14ac:dyDescent="0.45">
      <c r="D15884" s="196"/>
    </row>
    <row r="15885" spans="4:4" x14ac:dyDescent="0.45">
      <c r="D15885" s="196"/>
    </row>
    <row r="15886" spans="4:4" x14ac:dyDescent="0.45">
      <c r="D15886" s="196"/>
    </row>
    <row r="15887" spans="4:4" x14ac:dyDescent="0.45">
      <c r="D15887" s="196"/>
    </row>
    <row r="15888" spans="4:4" x14ac:dyDescent="0.45">
      <c r="D15888" s="196"/>
    </row>
    <row r="15889" spans="4:4" x14ac:dyDescent="0.45">
      <c r="D15889" s="196"/>
    </row>
    <row r="15890" spans="4:4" x14ac:dyDescent="0.45">
      <c r="D15890" s="196"/>
    </row>
    <row r="15891" spans="4:4" x14ac:dyDescent="0.45">
      <c r="D15891" s="196"/>
    </row>
    <row r="15892" spans="4:4" x14ac:dyDescent="0.45">
      <c r="D15892" s="196"/>
    </row>
    <row r="15893" spans="4:4" x14ac:dyDescent="0.45">
      <c r="D15893" s="196"/>
    </row>
    <row r="15894" spans="4:4" x14ac:dyDescent="0.45">
      <c r="D15894" s="196"/>
    </row>
    <row r="15895" spans="4:4" x14ac:dyDescent="0.45">
      <c r="D15895" s="196"/>
    </row>
    <row r="15896" spans="4:4" x14ac:dyDescent="0.45">
      <c r="D15896" s="196"/>
    </row>
    <row r="15897" spans="4:4" x14ac:dyDescent="0.45">
      <c r="D15897" s="196"/>
    </row>
    <row r="15898" spans="4:4" x14ac:dyDescent="0.45">
      <c r="D15898" s="196"/>
    </row>
    <row r="15899" spans="4:4" x14ac:dyDescent="0.45">
      <c r="D15899" s="196"/>
    </row>
    <row r="15900" spans="4:4" x14ac:dyDescent="0.45">
      <c r="D15900" s="196"/>
    </row>
    <row r="15901" spans="4:4" x14ac:dyDescent="0.45">
      <c r="D15901" s="196"/>
    </row>
    <row r="15902" spans="4:4" x14ac:dyDescent="0.45">
      <c r="D15902" s="196"/>
    </row>
    <row r="15903" spans="4:4" x14ac:dyDescent="0.45">
      <c r="D15903" s="196"/>
    </row>
    <row r="15904" spans="4:4" x14ac:dyDescent="0.45">
      <c r="D15904" s="196"/>
    </row>
    <row r="15905" spans="4:4" x14ac:dyDescent="0.45">
      <c r="D15905" s="196"/>
    </row>
    <row r="15906" spans="4:4" x14ac:dyDescent="0.45">
      <c r="D15906" s="196"/>
    </row>
    <row r="15907" spans="4:4" x14ac:dyDescent="0.45">
      <c r="D15907" s="196"/>
    </row>
    <row r="15908" spans="4:4" x14ac:dyDescent="0.45">
      <c r="D15908" s="196"/>
    </row>
    <row r="15909" spans="4:4" x14ac:dyDescent="0.45">
      <c r="D15909" s="196"/>
    </row>
    <row r="15910" spans="4:4" x14ac:dyDescent="0.45">
      <c r="D15910" s="196"/>
    </row>
    <row r="15911" spans="4:4" x14ac:dyDescent="0.45">
      <c r="D15911" s="196"/>
    </row>
    <row r="15912" spans="4:4" x14ac:dyDescent="0.45">
      <c r="D15912" s="196"/>
    </row>
    <row r="15913" spans="4:4" x14ac:dyDescent="0.45">
      <c r="D15913" s="196"/>
    </row>
    <row r="15914" spans="4:4" x14ac:dyDescent="0.45">
      <c r="D15914" s="196"/>
    </row>
    <row r="15915" spans="4:4" x14ac:dyDescent="0.45">
      <c r="D15915" s="196"/>
    </row>
    <row r="15916" spans="4:4" x14ac:dyDescent="0.45">
      <c r="D15916" s="196"/>
    </row>
    <row r="15917" spans="4:4" x14ac:dyDescent="0.45">
      <c r="D15917" s="196"/>
    </row>
    <row r="15918" spans="4:4" x14ac:dyDescent="0.45">
      <c r="D15918" s="196"/>
    </row>
    <row r="15919" spans="4:4" x14ac:dyDescent="0.45">
      <c r="D15919" s="196"/>
    </row>
    <row r="15920" spans="4:4" x14ac:dyDescent="0.45">
      <c r="D15920" s="196"/>
    </row>
    <row r="15921" spans="4:4" x14ac:dyDescent="0.45">
      <c r="D15921" s="196"/>
    </row>
    <row r="15922" spans="4:4" x14ac:dyDescent="0.45">
      <c r="D15922" s="196"/>
    </row>
    <row r="15923" spans="4:4" x14ac:dyDescent="0.45">
      <c r="D15923" s="196"/>
    </row>
    <row r="15924" spans="4:4" x14ac:dyDescent="0.45">
      <c r="D15924" s="196"/>
    </row>
    <row r="15925" spans="4:4" x14ac:dyDescent="0.45">
      <c r="D15925" s="196"/>
    </row>
    <row r="15926" spans="4:4" x14ac:dyDescent="0.45">
      <c r="D15926" s="196"/>
    </row>
    <row r="15927" spans="4:4" x14ac:dyDescent="0.45">
      <c r="D15927" s="196"/>
    </row>
    <row r="15928" spans="4:4" x14ac:dyDescent="0.45">
      <c r="D15928" s="196"/>
    </row>
    <row r="15929" spans="4:4" x14ac:dyDescent="0.45">
      <c r="D15929" s="196"/>
    </row>
    <row r="15930" spans="4:4" x14ac:dyDescent="0.45">
      <c r="D15930" s="196"/>
    </row>
    <row r="15931" spans="4:4" x14ac:dyDescent="0.45">
      <c r="D15931" s="196"/>
    </row>
    <row r="15932" spans="4:4" x14ac:dyDescent="0.45">
      <c r="D15932" s="196"/>
    </row>
    <row r="15933" spans="4:4" x14ac:dyDescent="0.45">
      <c r="D15933" s="196"/>
    </row>
    <row r="15934" spans="4:4" x14ac:dyDescent="0.45">
      <c r="D15934" s="196"/>
    </row>
    <row r="15935" spans="4:4" x14ac:dyDescent="0.45">
      <c r="D15935" s="196"/>
    </row>
    <row r="15936" spans="4:4" x14ac:dyDescent="0.45">
      <c r="D15936" s="196"/>
    </row>
    <row r="15937" spans="4:4" x14ac:dyDescent="0.45">
      <c r="D15937" s="196"/>
    </row>
    <row r="15938" spans="4:4" x14ac:dyDescent="0.45">
      <c r="D15938" s="196"/>
    </row>
    <row r="15939" spans="4:4" x14ac:dyDescent="0.45">
      <c r="D15939" s="196"/>
    </row>
    <row r="15940" spans="4:4" x14ac:dyDescent="0.45">
      <c r="D15940" s="196"/>
    </row>
    <row r="15941" spans="4:4" x14ac:dyDescent="0.45">
      <c r="D15941" s="196"/>
    </row>
    <row r="15942" spans="4:4" x14ac:dyDescent="0.45">
      <c r="D15942" s="196"/>
    </row>
    <row r="15943" spans="4:4" x14ac:dyDescent="0.45">
      <c r="D15943" s="196"/>
    </row>
    <row r="15944" spans="4:4" x14ac:dyDescent="0.45">
      <c r="D15944" s="196"/>
    </row>
    <row r="15945" spans="4:4" x14ac:dyDescent="0.45">
      <c r="D15945" s="196"/>
    </row>
    <row r="15946" spans="4:4" x14ac:dyDescent="0.45">
      <c r="D15946" s="196"/>
    </row>
    <row r="15947" spans="4:4" x14ac:dyDescent="0.45">
      <c r="D15947" s="196"/>
    </row>
    <row r="15948" spans="4:4" x14ac:dyDescent="0.45">
      <c r="D15948" s="196"/>
    </row>
    <row r="15949" spans="4:4" x14ac:dyDescent="0.45">
      <c r="D15949" s="196"/>
    </row>
    <row r="15950" spans="4:4" x14ac:dyDescent="0.45">
      <c r="D15950" s="196"/>
    </row>
    <row r="15951" spans="4:4" x14ac:dyDescent="0.45">
      <c r="D15951" s="196"/>
    </row>
    <row r="15952" spans="4:4" x14ac:dyDescent="0.45">
      <c r="D15952" s="196"/>
    </row>
    <row r="15953" spans="4:4" x14ac:dyDescent="0.45">
      <c r="D15953" s="196"/>
    </row>
    <row r="15954" spans="4:4" x14ac:dyDescent="0.45">
      <c r="D15954" s="196"/>
    </row>
    <row r="15955" spans="4:4" x14ac:dyDescent="0.45">
      <c r="D15955" s="196"/>
    </row>
    <row r="15956" spans="4:4" x14ac:dyDescent="0.45">
      <c r="D15956" s="196"/>
    </row>
    <row r="15957" spans="4:4" x14ac:dyDescent="0.45">
      <c r="D15957" s="196"/>
    </row>
    <row r="15958" spans="4:4" x14ac:dyDescent="0.45">
      <c r="D15958" s="196"/>
    </row>
    <row r="15959" spans="4:4" x14ac:dyDescent="0.45">
      <c r="D15959" s="196"/>
    </row>
    <row r="15960" spans="4:4" x14ac:dyDescent="0.45">
      <c r="D15960" s="196"/>
    </row>
    <row r="15961" spans="4:4" x14ac:dyDescent="0.45">
      <c r="D15961" s="196"/>
    </row>
    <row r="15962" spans="4:4" x14ac:dyDescent="0.45">
      <c r="D15962" s="196"/>
    </row>
    <row r="15963" spans="4:4" x14ac:dyDescent="0.45">
      <c r="D15963" s="196"/>
    </row>
    <row r="15964" spans="4:4" x14ac:dyDescent="0.45">
      <c r="D15964" s="196"/>
    </row>
    <row r="15965" spans="4:4" x14ac:dyDescent="0.45">
      <c r="D15965" s="196"/>
    </row>
    <row r="15966" spans="4:4" x14ac:dyDescent="0.45">
      <c r="D15966" s="196"/>
    </row>
    <row r="15967" spans="4:4" x14ac:dyDescent="0.45">
      <c r="D15967" s="196"/>
    </row>
    <row r="15968" spans="4:4" x14ac:dyDescent="0.45">
      <c r="D15968" s="196"/>
    </row>
    <row r="15969" spans="4:4" x14ac:dyDescent="0.45">
      <c r="D15969" s="196"/>
    </row>
    <row r="15970" spans="4:4" x14ac:dyDescent="0.45">
      <c r="D15970" s="196"/>
    </row>
    <row r="15971" spans="4:4" x14ac:dyDescent="0.45">
      <c r="D15971" s="196"/>
    </row>
    <row r="15972" spans="4:4" x14ac:dyDescent="0.45">
      <c r="D15972" s="196"/>
    </row>
    <row r="15973" spans="4:4" x14ac:dyDescent="0.45">
      <c r="D15973" s="196"/>
    </row>
    <row r="15974" spans="4:4" x14ac:dyDescent="0.45">
      <c r="D15974" s="196"/>
    </row>
    <row r="15975" spans="4:4" x14ac:dyDescent="0.45">
      <c r="D15975" s="196"/>
    </row>
    <row r="15976" spans="4:4" x14ac:dyDescent="0.45">
      <c r="D15976" s="196"/>
    </row>
    <row r="15977" spans="4:4" x14ac:dyDescent="0.45">
      <c r="D15977" s="196"/>
    </row>
    <row r="15978" spans="4:4" x14ac:dyDescent="0.45">
      <c r="D15978" s="196"/>
    </row>
    <row r="15979" spans="4:4" x14ac:dyDescent="0.45">
      <c r="D15979" s="196"/>
    </row>
    <row r="15980" spans="4:4" x14ac:dyDescent="0.45">
      <c r="D15980" s="196"/>
    </row>
    <row r="15981" spans="4:4" x14ac:dyDescent="0.45">
      <c r="D15981" s="196"/>
    </row>
    <row r="15982" spans="4:4" x14ac:dyDescent="0.45">
      <c r="D15982" s="196"/>
    </row>
    <row r="15983" spans="4:4" x14ac:dyDescent="0.45">
      <c r="D15983" s="196"/>
    </row>
    <row r="15984" spans="4:4" x14ac:dyDescent="0.45">
      <c r="D15984" s="196"/>
    </row>
    <row r="15985" spans="4:4" x14ac:dyDescent="0.45">
      <c r="D15985" s="196"/>
    </row>
    <row r="15986" spans="4:4" x14ac:dyDescent="0.45">
      <c r="D15986" s="196"/>
    </row>
    <row r="15987" spans="4:4" x14ac:dyDescent="0.45">
      <c r="D15987" s="196"/>
    </row>
    <row r="15988" spans="4:4" x14ac:dyDescent="0.45">
      <c r="D15988" s="196"/>
    </row>
    <row r="15989" spans="4:4" x14ac:dyDescent="0.45">
      <c r="D15989" s="196"/>
    </row>
    <row r="15990" spans="4:4" x14ac:dyDescent="0.45">
      <c r="D15990" s="196"/>
    </row>
    <row r="15991" spans="4:4" x14ac:dyDescent="0.45">
      <c r="D15991" s="196"/>
    </row>
    <row r="15992" spans="4:4" x14ac:dyDescent="0.45">
      <c r="D15992" s="196"/>
    </row>
    <row r="15993" spans="4:4" x14ac:dyDescent="0.45">
      <c r="D15993" s="196"/>
    </row>
    <row r="15994" spans="4:4" x14ac:dyDescent="0.45">
      <c r="D15994" s="196"/>
    </row>
    <row r="15995" spans="4:4" x14ac:dyDescent="0.45">
      <c r="D15995" s="196"/>
    </row>
    <row r="15996" spans="4:4" x14ac:dyDescent="0.45">
      <c r="D15996" s="196"/>
    </row>
    <row r="15997" spans="4:4" x14ac:dyDescent="0.45">
      <c r="D15997" s="196"/>
    </row>
    <row r="15998" spans="4:4" x14ac:dyDescent="0.45">
      <c r="D15998" s="196"/>
    </row>
    <row r="15999" spans="4:4" x14ac:dyDescent="0.45">
      <c r="D15999" s="196"/>
    </row>
    <row r="16000" spans="4:4" x14ac:dyDescent="0.45">
      <c r="D16000" s="196"/>
    </row>
    <row r="16001" spans="4:4" x14ac:dyDescent="0.45">
      <c r="D16001" s="196"/>
    </row>
    <row r="16002" spans="4:4" x14ac:dyDescent="0.45">
      <c r="D16002" s="196"/>
    </row>
    <row r="16003" spans="4:4" x14ac:dyDescent="0.45">
      <c r="D16003" s="196"/>
    </row>
    <row r="16004" spans="4:4" x14ac:dyDescent="0.45">
      <c r="D16004" s="196"/>
    </row>
    <row r="16005" spans="4:4" x14ac:dyDescent="0.45">
      <c r="D16005" s="196"/>
    </row>
    <row r="16006" spans="4:4" x14ac:dyDescent="0.45">
      <c r="D16006" s="196"/>
    </row>
    <row r="16007" spans="4:4" x14ac:dyDescent="0.45">
      <c r="D16007" s="196"/>
    </row>
    <row r="16008" spans="4:4" x14ac:dyDescent="0.45">
      <c r="D16008" s="196"/>
    </row>
    <row r="16009" spans="4:4" x14ac:dyDescent="0.45">
      <c r="D16009" s="196"/>
    </row>
    <row r="16010" spans="4:4" x14ac:dyDescent="0.45">
      <c r="D16010" s="196"/>
    </row>
    <row r="16011" spans="4:4" x14ac:dyDescent="0.45">
      <c r="D16011" s="196"/>
    </row>
    <row r="16012" spans="4:4" x14ac:dyDescent="0.45">
      <c r="D16012" s="196"/>
    </row>
    <row r="16013" spans="4:4" x14ac:dyDescent="0.45">
      <c r="D16013" s="196"/>
    </row>
    <row r="16014" spans="4:4" x14ac:dyDescent="0.45">
      <c r="D16014" s="196"/>
    </row>
    <row r="16015" spans="4:4" x14ac:dyDescent="0.45">
      <c r="D16015" s="196"/>
    </row>
    <row r="16016" spans="4:4" x14ac:dyDescent="0.45">
      <c r="D16016" s="196"/>
    </row>
    <row r="16017" spans="4:4" x14ac:dyDescent="0.45">
      <c r="D16017" s="196"/>
    </row>
    <row r="16018" spans="4:4" x14ac:dyDescent="0.45">
      <c r="D16018" s="196"/>
    </row>
    <row r="16019" spans="4:4" x14ac:dyDescent="0.45">
      <c r="D16019" s="196"/>
    </row>
    <row r="16020" spans="4:4" x14ac:dyDescent="0.45">
      <c r="D16020" s="196"/>
    </row>
    <row r="16021" spans="4:4" x14ac:dyDescent="0.45">
      <c r="D16021" s="196"/>
    </row>
    <row r="16022" spans="4:4" x14ac:dyDescent="0.45">
      <c r="D16022" s="196"/>
    </row>
    <row r="16023" spans="4:4" x14ac:dyDescent="0.45">
      <c r="D16023" s="196"/>
    </row>
    <row r="16024" spans="4:4" x14ac:dyDescent="0.45">
      <c r="D16024" s="196"/>
    </row>
    <row r="16025" spans="4:4" x14ac:dyDescent="0.45">
      <c r="D16025" s="196"/>
    </row>
    <row r="16026" spans="4:4" x14ac:dyDescent="0.45">
      <c r="D16026" s="196"/>
    </row>
    <row r="16027" spans="4:4" x14ac:dyDescent="0.45">
      <c r="D16027" s="196"/>
    </row>
    <row r="16028" spans="4:4" x14ac:dyDescent="0.45">
      <c r="D16028" s="196"/>
    </row>
    <row r="16029" spans="4:4" x14ac:dyDescent="0.45">
      <c r="D16029" s="196"/>
    </row>
    <row r="16030" spans="4:4" x14ac:dyDescent="0.45">
      <c r="D16030" s="196"/>
    </row>
    <row r="16031" spans="4:4" x14ac:dyDescent="0.45">
      <c r="D16031" s="196"/>
    </row>
    <row r="16032" spans="4:4" x14ac:dyDescent="0.45">
      <c r="D16032" s="196"/>
    </row>
    <row r="16033" spans="4:4" x14ac:dyDescent="0.45">
      <c r="D16033" s="196"/>
    </row>
    <row r="16034" spans="4:4" x14ac:dyDescent="0.45">
      <c r="D16034" s="196"/>
    </row>
    <row r="16035" spans="4:4" x14ac:dyDescent="0.45">
      <c r="D16035" s="196"/>
    </row>
    <row r="16036" spans="4:4" x14ac:dyDescent="0.45">
      <c r="D16036" s="196"/>
    </row>
    <row r="16037" spans="4:4" x14ac:dyDescent="0.45">
      <c r="D16037" s="196"/>
    </row>
    <row r="16038" spans="4:4" x14ac:dyDescent="0.45">
      <c r="D16038" s="196"/>
    </row>
    <row r="16039" spans="4:4" x14ac:dyDescent="0.45">
      <c r="D16039" s="196"/>
    </row>
    <row r="16040" spans="4:4" x14ac:dyDescent="0.45">
      <c r="D16040" s="196"/>
    </row>
    <row r="16041" spans="4:4" x14ac:dyDescent="0.45">
      <c r="D16041" s="196"/>
    </row>
    <row r="16042" spans="4:4" x14ac:dyDescent="0.45">
      <c r="D16042" s="196"/>
    </row>
    <row r="16043" spans="4:4" x14ac:dyDescent="0.45">
      <c r="D16043" s="196"/>
    </row>
    <row r="16044" spans="4:4" x14ac:dyDescent="0.45">
      <c r="D16044" s="196"/>
    </row>
    <row r="16045" spans="4:4" x14ac:dyDescent="0.45">
      <c r="D16045" s="196"/>
    </row>
    <row r="16046" spans="4:4" x14ac:dyDescent="0.45">
      <c r="D16046" s="196"/>
    </row>
    <row r="16047" spans="4:4" x14ac:dyDescent="0.45">
      <c r="D16047" s="196"/>
    </row>
    <row r="16048" spans="4:4" x14ac:dyDescent="0.45">
      <c r="D16048" s="196"/>
    </row>
    <row r="16049" spans="4:4" x14ac:dyDescent="0.45">
      <c r="D16049" s="196"/>
    </row>
    <row r="16050" spans="4:4" x14ac:dyDescent="0.45">
      <c r="D16050" s="196"/>
    </row>
    <row r="16051" spans="4:4" x14ac:dyDescent="0.45">
      <c r="D16051" s="196"/>
    </row>
    <row r="16052" spans="4:4" x14ac:dyDescent="0.45">
      <c r="D16052" s="196"/>
    </row>
    <row r="16053" spans="4:4" x14ac:dyDescent="0.45">
      <c r="D16053" s="196"/>
    </row>
    <row r="16054" spans="4:4" x14ac:dyDescent="0.45">
      <c r="D16054" s="196"/>
    </row>
    <row r="16055" spans="4:4" x14ac:dyDescent="0.45">
      <c r="D16055" s="196"/>
    </row>
    <row r="16056" spans="4:4" x14ac:dyDescent="0.45">
      <c r="D16056" s="196"/>
    </row>
    <row r="16057" spans="4:4" x14ac:dyDescent="0.45">
      <c r="D16057" s="196"/>
    </row>
    <row r="16058" spans="4:4" x14ac:dyDescent="0.45">
      <c r="D16058" s="196"/>
    </row>
    <row r="16059" spans="4:4" x14ac:dyDescent="0.45">
      <c r="D16059" s="196"/>
    </row>
    <row r="16060" spans="4:4" x14ac:dyDescent="0.45">
      <c r="D16060" s="196"/>
    </row>
    <row r="16061" spans="4:4" x14ac:dyDescent="0.45">
      <c r="D16061" s="196"/>
    </row>
    <row r="16062" spans="4:4" x14ac:dyDescent="0.45">
      <c r="D16062" s="196"/>
    </row>
    <row r="16063" spans="4:4" x14ac:dyDescent="0.45">
      <c r="D16063" s="196"/>
    </row>
    <row r="16064" spans="4:4" x14ac:dyDescent="0.45">
      <c r="D16064" s="196"/>
    </row>
    <row r="16065" spans="4:4" x14ac:dyDescent="0.45">
      <c r="D16065" s="196"/>
    </row>
    <row r="16066" spans="4:4" x14ac:dyDescent="0.45">
      <c r="D16066" s="196"/>
    </row>
    <row r="16067" spans="4:4" x14ac:dyDescent="0.45">
      <c r="D16067" s="196"/>
    </row>
    <row r="16068" spans="4:4" x14ac:dyDescent="0.45">
      <c r="D16068" s="196"/>
    </row>
    <row r="16069" spans="4:4" x14ac:dyDescent="0.45">
      <c r="D16069" s="196"/>
    </row>
    <row r="16070" spans="4:4" x14ac:dyDescent="0.45">
      <c r="D16070" s="196"/>
    </row>
    <row r="16071" spans="4:4" x14ac:dyDescent="0.45">
      <c r="D16071" s="196"/>
    </row>
    <row r="16072" spans="4:4" x14ac:dyDescent="0.45">
      <c r="D16072" s="196"/>
    </row>
    <row r="16073" spans="4:4" x14ac:dyDescent="0.45">
      <c r="D16073" s="196"/>
    </row>
    <row r="16074" spans="4:4" x14ac:dyDescent="0.45">
      <c r="D16074" s="196"/>
    </row>
    <row r="16075" spans="4:4" x14ac:dyDescent="0.45">
      <c r="D16075" s="196"/>
    </row>
    <row r="16076" spans="4:4" x14ac:dyDescent="0.45">
      <c r="D16076" s="196"/>
    </row>
    <row r="16077" spans="4:4" x14ac:dyDescent="0.45">
      <c r="D16077" s="196"/>
    </row>
    <row r="16078" spans="4:4" x14ac:dyDescent="0.45">
      <c r="D16078" s="196"/>
    </row>
    <row r="16079" spans="4:4" x14ac:dyDescent="0.45">
      <c r="D16079" s="196"/>
    </row>
    <row r="16080" spans="4:4" x14ac:dyDescent="0.45">
      <c r="D16080" s="196"/>
    </row>
    <row r="16081" spans="4:4" x14ac:dyDescent="0.45">
      <c r="D16081" s="196"/>
    </row>
    <row r="16082" spans="4:4" x14ac:dyDescent="0.45">
      <c r="D16082" s="196"/>
    </row>
    <row r="16083" spans="4:4" x14ac:dyDescent="0.45">
      <c r="D16083" s="196"/>
    </row>
    <row r="16084" spans="4:4" x14ac:dyDescent="0.45">
      <c r="D16084" s="196"/>
    </row>
    <row r="16085" spans="4:4" x14ac:dyDescent="0.45">
      <c r="D16085" s="196"/>
    </row>
    <row r="16086" spans="4:4" x14ac:dyDescent="0.45">
      <c r="D16086" s="196"/>
    </row>
    <row r="16087" spans="4:4" x14ac:dyDescent="0.45">
      <c r="D16087" s="196"/>
    </row>
    <row r="16088" spans="4:4" x14ac:dyDescent="0.45">
      <c r="D16088" s="196"/>
    </row>
    <row r="16089" spans="4:4" x14ac:dyDescent="0.45">
      <c r="D16089" s="196"/>
    </row>
    <row r="16090" spans="4:4" x14ac:dyDescent="0.45">
      <c r="D16090" s="196"/>
    </row>
    <row r="16091" spans="4:4" x14ac:dyDescent="0.45">
      <c r="D16091" s="196"/>
    </row>
    <row r="16092" spans="4:4" x14ac:dyDescent="0.45">
      <c r="D16092" s="196"/>
    </row>
    <row r="16093" spans="4:4" x14ac:dyDescent="0.45">
      <c r="D16093" s="196"/>
    </row>
    <row r="16094" spans="4:4" x14ac:dyDescent="0.45">
      <c r="D16094" s="196"/>
    </row>
    <row r="16095" spans="4:4" x14ac:dyDescent="0.45">
      <c r="D16095" s="196"/>
    </row>
    <row r="16096" spans="4:4" x14ac:dyDescent="0.45">
      <c r="D16096" s="196"/>
    </row>
    <row r="16097" spans="4:4" x14ac:dyDescent="0.45">
      <c r="D16097" s="196"/>
    </row>
    <row r="16098" spans="4:4" x14ac:dyDescent="0.45">
      <c r="D16098" s="196"/>
    </row>
    <row r="16099" spans="4:4" x14ac:dyDescent="0.45">
      <c r="D16099" s="196"/>
    </row>
    <row r="16100" spans="4:4" x14ac:dyDescent="0.45">
      <c r="D16100" s="196"/>
    </row>
    <row r="16101" spans="4:4" x14ac:dyDescent="0.45">
      <c r="D16101" s="196"/>
    </row>
    <row r="16102" spans="4:4" x14ac:dyDescent="0.45">
      <c r="D16102" s="196"/>
    </row>
    <row r="16103" spans="4:4" x14ac:dyDescent="0.45">
      <c r="D16103" s="196"/>
    </row>
    <row r="16104" spans="4:4" x14ac:dyDescent="0.45">
      <c r="D16104" s="196"/>
    </row>
    <row r="16105" spans="4:4" x14ac:dyDescent="0.45">
      <c r="D16105" s="196"/>
    </row>
    <row r="16106" spans="4:4" x14ac:dyDescent="0.45">
      <c r="D16106" s="196"/>
    </row>
    <row r="16107" spans="4:4" x14ac:dyDescent="0.45">
      <c r="D16107" s="196"/>
    </row>
    <row r="16108" spans="4:4" x14ac:dyDescent="0.45">
      <c r="D16108" s="196"/>
    </row>
    <row r="16109" spans="4:4" x14ac:dyDescent="0.45">
      <c r="D16109" s="196"/>
    </row>
    <row r="16110" spans="4:4" x14ac:dyDescent="0.45">
      <c r="D16110" s="196"/>
    </row>
    <row r="16111" spans="4:4" x14ac:dyDescent="0.45">
      <c r="D16111" s="196"/>
    </row>
    <row r="16112" spans="4:4" x14ac:dyDescent="0.45">
      <c r="D16112" s="196"/>
    </row>
    <row r="16113" spans="4:4" x14ac:dyDescent="0.45">
      <c r="D16113" s="196"/>
    </row>
    <row r="16114" spans="4:4" x14ac:dyDescent="0.45">
      <c r="D16114" s="196"/>
    </row>
    <row r="16115" spans="4:4" x14ac:dyDescent="0.45">
      <c r="D16115" s="196"/>
    </row>
    <row r="16116" spans="4:4" x14ac:dyDescent="0.45">
      <c r="D16116" s="196"/>
    </row>
    <row r="16117" spans="4:4" x14ac:dyDescent="0.45">
      <c r="D16117" s="196"/>
    </row>
    <row r="16118" spans="4:4" x14ac:dyDescent="0.45">
      <c r="D16118" s="196"/>
    </row>
    <row r="16119" spans="4:4" x14ac:dyDescent="0.45">
      <c r="D16119" s="196"/>
    </row>
    <row r="16120" spans="4:4" x14ac:dyDescent="0.45">
      <c r="D16120" s="196"/>
    </row>
    <row r="16121" spans="4:4" x14ac:dyDescent="0.45">
      <c r="D16121" s="196"/>
    </row>
    <row r="16122" spans="4:4" x14ac:dyDescent="0.45">
      <c r="D16122" s="196"/>
    </row>
    <row r="16123" spans="4:4" x14ac:dyDescent="0.45">
      <c r="D16123" s="196"/>
    </row>
    <row r="16124" spans="4:4" x14ac:dyDescent="0.45">
      <c r="D16124" s="196"/>
    </row>
    <row r="16125" spans="4:4" x14ac:dyDescent="0.45">
      <c r="D16125" s="196"/>
    </row>
    <row r="16126" spans="4:4" x14ac:dyDescent="0.45">
      <c r="D16126" s="196"/>
    </row>
    <row r="16127" spans="4:4" x14ac:dyDescent="0.45">
      <c r="D16127" s="196"/>
    </row>
    <row r="16128" spans="4:4" x14ac:dyDescent="0.45">
      <c r="D16128" s="196"/>
    </row>
    <row r="16129" spans="4:4" x14ac:dyDescent="0.45">
      <c r="D16129" s="196"/>
    </row>
    <row r="16130" spans="4:4" x14ac:dyDescent="0.45">
      <c r="D16130" s="196"/>
    </row>
    <row r="16131" spans="4:4" x14ac:dyDescent="0.45">
      <c r="D16131" s="196"/>
    </row>
    <row r="16132" spans="4:4" x14ac:dyDescent="0.45">
      <c r="D16132" s="196"/>
    </row>
    <row r="16133" spans="4:4" x14ac:dyDescent="0.45">
      <c r="D16133" s="196"/>
    </row>
    <row r="16134" spans="4:4" x14ac:dyDescent="0.45">
      <c r="D16134" s="196"/>
    </row>
    <row r="16135" spans="4:4" x14ac:dyDescent="0.45">
      <c r="D16135" s="196"/>
    </row>
    <row r="16136" spans="4:4" x14ac:dyDescent="0.45">
      <c r="D16136" s="196"/>
    </row>
    <row r="16137" spans="4:4" x14ac:dyDescent="0.45">
      <c r="D16137" s="196"/>
    </row>
    <row r="16138" spans="4:4" x14ac:dyDescent="0.45">
      <c r="D16138" s="196"/>
    </row>
    <row r="16139" spans="4:4" x14ac:dyDescent="0.45">
      <c r="D16139" s="196"/>
    </row>
    <row r="16140" spans="4:4" x14ac:dyDescent="0.45">
      <c r="D16140" s="196"/>
    </row>
    <row r="16141" spans="4:4" x14ac:dyDescent="0.45">
      <c r="D16141" s="196"/>
    </row>
    <row r="16142" spans="4:4" x14ac:dyDescent="0.45">
      <c r="D16142" s="196"/>
    </row>
    <row r="16143" spans="4:4" x14ac:dyDescent="0.45">
      <c r="D16143" s="196"/>
    </row>
    <row r="16144" spans="4:4" x14ac:dyDescent="0.45">
      <c r="D16144" s="196"/>
    </row>
    <row r="16145" spans="4:4" x14ac:dyDescent="0.45">
      <c r="D16145" s="196"/>
    </row>
    <row r="16146" spans="4:4" x14ac:dyDescent="0.45">
      <c r="D16146" s="196"/>
    </row>
    <row r="16147" spans="4:4" x14ac:dyDescent="0.45">
      <c r="D16147" s="196"/>
    </row>
    <row r="16148" spans="4:4" x14ac:dyDescent="0.45">
      <c r="D16148" s="196"/>
    </row>
    <row r="16149" spans="4:4" x14ac:dyDescent="0.45">
      <c r="D16149" s="196"/>
    </row>
    <row r="16150" spans="4:4" x14ac:dyDescent="0.45">
      <c r="D16150" s="196"/>
    </row>
    <row r="16151" spans="4:4" x14ac:dyDescent="0.45">
      <c r="D16151" s="196"/>
    </row>
    <row r="16152" spans="4:4" x14ac:dyDescent="0.45">
      <c r="D16152" s="196"/>
    </row>
    <row r="16153" spans="4:4" x14ac:dyDescent="0.45">
      <c r="D16153" s="196"/>
    </row>
    <row r="16154" spans="4:4" x14ac:dyDescent="0.45">
      <c r="D16154" s="196"/>
    </row>
    <row r="16155" spans="4:4" x14ac:dyDescent="0.45">
      <c r="D16155" s="196"/>
    </row>
    <row r="16156" spans="4:4" x14ac:dyDescent="0.45">
      <c r="D16156" s="196"/>
    </row>
    <row r="16157" spans="4:4" x14ac:dyDescent="0.45">
      <c r="D16157" s="196"/>
    </row>
    <row r="16158" spans="4:4" x14ac:dyDescent="0.45">
      <c r="D16158" s="196"/>
    </row>
    <row r="16159" spans="4:4" x14ac:dyDescent="0.45">
      <c r="D16159" s="196"/>
    </row>
    <row r="16160" spans="4:4" x14ac:dyDescent="0.45">
      <c r="D16160" s="196"/>
    </row>
    <row r="16161" spans="4:4" x14ac:dyDescent="0.45">
      <c r="D16161" s="196"/>
    </row>
    <row r="16162" spans="4:4" x14ac:dyDescent="0.45">
      <c r="D16162" s="196"/>
    </row>
    <row r="16163" spans="4:4" x14ac:dyDescent="0.45">
      <c r="D16163" s="196"/>
    </row>
    <row r="16164" spans="4:4" x14ac:dyDescent="0.45">
      <c r="D16164" s="196"/>
    </row>
    <row r="16165" spans="4:4" x14ac:dyDescent="0.45">
      <c r="D16165" s="196"/>
    </row>
    <row r="16166" spans="4:4" x14ac:dyDescent="0.45">
      <c r="D16166" s="196"/>
    </row>
    <row r="16167" spans="4:4" x14ac:dyDescent="0.45">
      <c r="D16167" s="196"/>
    </row>
    <row r="16168" spans="4:4" x14ac:dyDescent="0.45">
      <c r="D16168" s="196"/>
    </row>
    <row r="16169" spans="4:4" x14ac:dyDescent="0.45">
      <c r="D16169" s="196"/>
    </row>
    <row r="16170" spans="4:4" x14ac:dyDescent="0.45">
      <c r="D16170" s="196"/>
    </row>
    <row r="16171" spans="4:4" x14ac:dyDescent="0.45">
      <c r="D16171" s="196"/>
    </row>
    <row r="16172" spans="4:4" x14ac:dyDescent="0.45">
      <c r="D16172" s="196"/>
    </row>
    <row r="16173" spans="4:4" x14ac:dyDescent="0.45">
      <c r="D16173" s="196"/>
    </row>
    <row r="16174" spans="4:4" x14ac:dyDescent="0.45">
      <c r="D16174" s="196"/>
    </row>
    <row r="16175" spans="4:4" x14ac:dyDescent="0.45">
      <c r="D16175" s="196"/>
    </row>
    <row r="16176" spans="4:4" x14ac:dyDescent="0.45">
      <c r="D16176" s="196"/>
    </row>
    <row r="16177" spans="4:4" x14ac:dyDescent="0.45">
      <c r="D16177" s="196"/>
    </row>
    <row r="16178" spans="4:4" x14ac:dyDescent="0.45">
      <c r="D16178" s="196"/>
    </row>
    <row r="16179" spans="4:4" x14ac:dyDescent="0.45">
      <c r="D16179" s="196"/>
    </row>
    <row r="16180" spans="4:4" x14ac:dyDescent="0.45">
      <c r="D16180" s="196"/>
    </row>
    <row r="16181" spans="4:4" x14ac:dyDescent="0.45">
      <c r="D16181" s="196"/>
    </row>
    <row r="16182" spans="4:4" x14ac:dyDescent="0.45">
      <c r="D16182" s="196"/>
    </row>
    <row r="16183" spans="4:4" x14ac:dyDescent="0.45">
      <c r="D16183" s="196"/>
    </row>
    <row r="16184" spans="4:4" x14ac:dyDescent="0.45">
      <c r="D16184" s="196"/>
    </row>
    <row r="16185" spans="4:4" x14ac:dyDescent="0.45">
      <c r="D16185" s="196"/>
    </row>
    <row r="16186" spans="4:4" x14ac:dyDescent="0.45">
      <c r="D16186" s="196"/>
    </row>
    <row r="16187" spans="4:4" x14ac:dyDescent="0.45">
      <c r="D16187" s="196"/>
    </row>
    <row r="16188" spans="4:4" x14ac:dyDescent="0.45">
      <c r="D16188" s="196"/>
    </row>
    <row r="16189" spans="4:4" x14ac:dyDescent="0.45">
      <c r="D16189" s="196"/>
    </row>
    <row r="16190" spans="4:4" x14ac:dyDescent="0.45">
      <c r="D16190" s="196"/>
    </row>
    <row r="16191" spans="4:4" x14ac:dyDescent="0.45">
      <c r="D16191" s="196"/>
    </row>
    <row r="16192" spans="4:4" x14ac:dyDescent="0.45">
      <c r="D16192" s="196"/>
    </row>
    <row r="16193" spans="4:4" x14ac:dyDescent="0.45">
      <c r="D16193" s="196"/>
    </row>
    <row r="16194" spans="4:4" x14ac:dyDescent="0.45">
      <c r="D16194" s="196"/>
    </row>
    <row r="16195" spans="4:4" x14ac:dyDescent="0.45">
      <c r="D16195" s="196"/>
    </row>
    <row r="16196" spans="4:4" x14ac:dyDescent="0.45">
      <c r="D16196" s="196"/>
    </row>
    <row r="16197" spans="4:4" x14ac:dyDescent="0.45">
      <c r="D16197" s="196"/>
    </row>
    <row r="16198" spans="4:4" x14ac:dyDescent="0.45">
      <c r="D16198" s="196"/>
    </row>
    <row r="16199" spans="4:4" x14ac:dyDescent="0.45">
      <c r="D16199" s="196"/>
    </row>
    <row r="16200" spans="4:4" x14ac:dyDescent="0.45">
      <c r="D16200" s="196"/>
    </row>
    <row r="16201" spans="4:4" x14ac:dyDescent="0.45">
      <c r="D16201" s="196"/>
    </row>
    <row r="16202" spans="4:4" x14ac:dyDescent="0.45">
      <c r="D16202" s="196"/>
    </row>
    <row r="16203" spans="4:4" x14ac:dyDescent="0.45">
      <c r="D16203" s="196"/>
    </row>
    <row r="16204" spans="4:4" x14ac:dyDescent="0.45">
      <c r="D16204" s="196"/>
    </row>
    <row r="16205" spans="4:4" x14ac:dyDescent="0.45">
      <c r="D16205" s="196"/>
    </row>
    <row r="16206" spans="4:4" x14ac:dyDescent="0.45">
      <c r="D16206" s="196"/>
    </row>
    <row r="16207" spans="4:4" x14ac:dyDescent="0.45">
      <c r="D16207" s="196"/>
    </row>
    <row r="16208" spans="4:4" x14ac:dyDescent="0.45">
      <c r="D16208" s="196"/>
    </row>
    <row r="16209" spans="4:4" x14ac:dyDescent="0.45">
      <c r="D16209" s="196"/>
    </row>
    <row r="16210" spans="4:4" x14ac:dyDescent="0.45">
      <c r="D16210" s="196"/>
    </row>
    <row r="16211" spans="4:4" x14ac:dyDescent="0.45">
      <c r="D16211" s="196"/>
    </row>
    <row r="16212" spans="4:4" x14ac:dyDescent="0.45">
      <c r="D16212" s="196"/>
    </row>
    <row r="16213" spans="4:4" x14ac:dyDescent="0.45">
      <c r="D16213" s="196"/>
    </row>
    <row r="16214" spans="4:4" x14ac:dyDescent="0.45">
      <c r="D16214" s="196"/>
    </row>
    <row r="16215" spans="4:4" x14ac:dyDescent="0.45">
      <c r="D16215" s="196"/>
    </row>
    <row r="16216" spans="4:4" x14ac:dyDescent="0.45">
      <c r="D16216" s="196"/>
    </row>
    <row r="16217" spans="4:4" x14ac:dyDescent="0.45">
      <c r="D16217" s="196"/>
    </row>
    <row r="16218" spans="4:4" x14ac:dyDescent="0.45">
      <c r="D16218" s="196"/>
    </row>
    <row r="16219" spans="4:4" x14ac:dyDescent="0.45">
      <c r="D16219" s="196"/>
    </row>
    <row r="16220" spans="4:4" x14ac:dyDescent="0.45">
      <c r="D16220" s="196"/>
    </row>
    <row r="16221" spans="4:4" x14ac:dyDescent="0.45">
      <c r="D16221" s="196"/>
    </row>
    <row r="16222" spans="4:4" x14ac:dyDescent="0.45">
      <c r="D16222" s="196"/>
    </row>
    <row r="16223" spans="4:4" x14ac:dyDescent="0.45">
      <c r="D16223" s="196"/>
    </row>
    <row r="16224" spans="4:4" x14ac:dyDescent="0.45">
      <c r="D16224" s="196"/>
    </row>
    <row r="16225" spans="4:4" x14ac:dyDescent="0.45">
      <c r="D16225" s="196"/>
    </row>
    <row r="16226" spans="4:4" x14ac:dyDescent="0.45">
      <c r="D16226" s="196"/>
    </row>
    <row r="16227" spans="4:4" x14ac:dyDescent="0.45">
      <c r="D16227" s="196"/>
    </row>
    <row r="16228" spans="4:4" x14ac:dyDescent="0.45">
      <c r="D16228" s="196"/>
    </row>
    <row r="16229" spans="4:4" x14ac:dyDescent="0.45">
      <c r="D16229" s="196"/>
    </row>
    <row r="16230" spans="4:4" x14ac:dyDescent="0.45">
      <c r="D16230" s="196"/>
    </row>
    <row r="16231" spans="4:4" x14ac:dyDescent="0.45">
      <c r="D16231" s="196"/>
    </row>
    <row r="16232" spans="4:4" x14ac:dyDescent="0.45">
      <c r="D16232" s="196"/>
    </row>
    <row r="16233" spans="4:4" x14ac:dyDescent="0.45">
      <c r="D16233" s="196"/>
    </row>
    <row r="16234" spans="4:4" x14ac:dyDescent="0.45">
      <c r="D16234" s="196"/>
    </row>
    <row r="16235" spans="4:4" x14ac:dyDescent="0.45">
      <c r="D16235" s="196"/>
    </row>
    <row r="16236" spans="4:4" x14ac:dyDescent="0.45">
      <c r="D16236" s="196"/>
    </row>
    <row r="16237" spans="4:4" x14ac:dyDescent="0.45">
      <c r="D16237" s="196"/>
    </row>
    <row r="16238" spans="4:4" x14ac:dyDescent="0.45">
      <c r="D16238" s="196"/>
    </row>
    <row r="16239" spans="4:4" x14ac:dyDescent="0.45">
      <c r="D16239" s="196"/>
    </row>
    <row r="16240" spans="4:4" x14ac:dyDescent="0.45">
      <c r="D16240" s="196"/>
    </row>
    <row r="16241" spans="4:4" x14ac:dyDescent="0.45">
      <c r="D16241" s="196"/>
    </row>
    <row r="16242" spans="4:4" x14ac:dyDescent="0.45">
      <c r="D16242" s="196"/>
    </row>
    <row r="16243" spans="4:4" x14ac:dyDescent="0.45">
      <c r="D16243" s="196"/>
    </row>
    <row r="16244" spans="4:4" x14ac:dyDescent="0.45">
      <c r="D16244" s="196"/>
    </row>
    <row r="16245" spans="4:4" x14ac:dyDescent="0.45">
      <c r="D16245" s="196"/>
    </row>
    <row r="16246" spans="4:4" x14ac:dyDescent="0.45">
      <c r="D16246" s="196"/>
    </row>
    <row r="16247" spans="4:4" x14ac:dyDescent="0.45">
      <c r="D16247" s="196"/>
    </row>
    <row r="16248" spans="4:4" x14ac:dyDescent="0.45">
      <c r="D16248" s="196"/>
    </row>
    <row r="16249" spans="4:4" x14ac:dyDescent="0.45">
      <c r="D16249" s="196"/>
    </row>
    <row r="16250" spans="4:4" x14ac:dyDescent="0.45">
      <c r="D16250" s="196"/>
    </row>
    <row r="16251" spans="4:4" x14ac:dyDescent="0.45">
      <c r="D16251" s="196"/>
    </row>
    <row r="16252" spans="4:4" x14ac:dyDescent="0.45">
      <c r="D16252" s="196"/>
    </row>
    <row r="16253" spans="4:4" x14ac:dyDescent="0.45">
      <c r="D16253" s="196"/>
    </row>
    <row r="16254" spans="4:4" x14ac:dyDescent="0.45">
      <c r="D16254" s="196"/>
    </row>
    <row r="16255" spans="4:4" x14ac:dyDescent="0.45">
      <c r="D16255" s="196"/>
    </row>
    <row r="16256" spans="4:4" x14ac:dyDescent="0.45">
      <c r="D16256" s="196"/>
    </row>
    <row r="16257" spans="4:4" x14ac:dyDescent="0.45">
      <c r="D16257" s="196"/>
    </row>
    <row r="16258" spans="4:4" x14ac:dyDescent="0.45">
      <c r="D16258" s="196"/>
    </row>
    <row r="16259" spans="4:4" x14ac:dyDescent="0.45">
      <c r="D16259" s="196"/>
    </row>
    <row r="16260" spans="4:4" x14ac:dyDescent="0.45">
      <c r="D16260" s="196"/>
    </row>
    <row r="16261" spans="4:4" x14ac:dyDescent="0.45">
      <c r="D16261" s="196"/>
    </row>
    <row r="16262" spans="4:4" x14ac:dyDescent="0.45">
      <c r="D16262" s="196"/>
    </row>
    <row r="16263" spans="4:4" x14ac:dyDescent="0.45">
      <c r="D16263" s="196"/>
    </row>
    <row r="16264" spans="4:4" x14ac:dyDescent="0.45">
      <c r="D16264" s="196"/>
    </row>
    <row r="16265" spans="4:4" x14ac:dyDescent="0.45">
      <c r="D16265" s="196"/>
    </row>
    <row r="16266" spans="4:4" x14ac:dyDescent="0.45">
      <c r="D16266" s="196"/>
    </row>
    <row r="16267" spans="4:4" x14ac:dyDescent="0.45">
      <c r="D16267" s="196"/>
    </row>
    <row r="16268" spans="4:4" x14ac:dyDescent="0.45">
      <c r="D16268" s="196"/>
    </row>
    <row r="16269" spans="4:4" x14ac:dyDescent="0.45">
      <c r="D16269" s="196"/>
    </row>
    <row r="16270" spans="4:4" x14ac:dyDescent="0.45">
      <c r="D16270" s="196"/>
    </row>
    <row r="16271" spans="4:4" x14ac:dyDescent="0.45">
      <c r="D16271" s="196"/>
    </row>
    <row r="16272" spans="4:4" x14ac:dyDescent="0.45">
      <c r="D16272" s="196"/>
    </row>
    <row r="16273" spans="4:4" x14ac:dyDescent="0.45">
      <c r="D16273" s="196"/>
    </row>
    <row r="16274" spans="4:4" x14ac:dyDescent="0.45">
      <c r="D16274" s="196"/>
    </row>
    <row r="16275" spans="4:4" x14ac:dyDescent="0.45">
      <c r="D16275" s="196"/>
    </row>
    <row r="16276" spans="4:4" x14ac:dyDescent="0.45">
      <c r="D16276" s="196"/>
    </row>
    <row r="16277" spans="4:4" x14ac:dyDescent="0.45">
      <c r="D16277" s="196"/>
    </row>
    <row r="16278" spans="4:4" x14ac:dyDescent="0.45">
      <c r="D16278" s="196"/>
    </row>
    <row r="16279" spans="4:4" x14ac:dyDescent="0.45">
      <c r="D16279" s="196"/>
    </row>
    <row r="16280" spans="4:4" x14ac:dyDescent="0.45">
      <c r="D16280" s="196"/>
    </row>
    <row r="16281" spans="4:4" x14ac:dyDescent="0.45">
      <c r="D16281" s="196"/>
    </row>
    <row r="16282" spans="4:4" x14ac:dyDescent="0.45">
      <c r="D16282" s="196"/>
    </row>
    <row r="16283" spans="4:4" x14ac:dyDescent="0.45">
      <c r="D16283" s="196"/>
    </row>
    <row r="16284" spans="4:4" x14ac:dyDescent="0.45">
      <c r="D16284" s="196"/>
    </row>
    <row r="16285" spans="4:4" x14ac:dyDescent="0.45">
      <c r="D16285" s="196"/>
    </row>
    <row r="16286" spans="4:4" x14ac:dyDescent="0.45">
      <c r="D16286" s="196"/>
    </row>
    <row r="16287" spans="4:4" x14ac:dyDescent="0.45">
      <c r="D16287" s="196"/>
    </row>
    <row r="16288" spans="4:4" x14ac:dyDescent="0.45">
      <c r="D16288" s="196"/>
    </row>
    <row r="16289" spans="4:4" x14ac:dyDescent="0.45">
      <c r="D16289" s="196"/>
    </row>
    <row r="16290" spans="4:4" x14ac:dyDescent="0.45">
      <c r="D16290" s="196"/>
    </row>
    <row r="16291" spans="4:4" x14ac:dyDescent="0.45">
      <c r="D16291" s="196"/>
    </row>
    <row r="16292" spans="4:4" x14ac:dyDescent="0.45">
      <c r="D16292" s="196"/>
    </row>
    <row r="16293" spans="4:4" x14ac:dyDescent="0.45">
      <c r="D16293" s="196"/>
    </row>
    <row r="16294" spans="4:4" x14ac:dyDescent="0.45">
      <c r="D16294" s="196"/>
    </row>
    <row r="16295" spans="4:4" x14ac:dyDescent="0.45">
      <c r="D16295" s="196"/>
    </row>
    <row r="16296" spans="4:4" x14ac:dyDescent="0.45">
      <c r="D16296" s="196"/>
    </row>
    <row r="16297" spans="4:4" x14ac:dyDescent="0.45">
      <c r="D16297" s="196"/>
    </row>
    <row r="16298" spans="4:4" x14ac:dyDescent="0.45">
      <c r="D16298" s="196"/>
    </row>
    <row r="16299" spans="4:4" x14ac:dyDescent="0.45">
      <c r="D16299" s="196"/>
    </row>
    <row r="16300" spans="4:4" x14ac:dyDescent="0.45">
      <c r="D16300" s="196"/>
    </row>
    <row r="16301" spans="4:4" x14ac:dyDescent="0.45">
      <c r="D16301" s="196"/>
    </row>
    <row r="16302" spans="4:4" x14ac:dyDescent="0.45">
      <c r="D16302" s="196"/>
    </row>
    <row r="16303" spans="4:4" x14ac:dyDescent="0.45">
      <c r="D16303" s="196"/>
    </row>
    <row r="16304" spans="4:4" x14ac:dyDescent="0.45">
      <c r="D16304" s="196"/>
    </row>
    <row r="16305" spans="4:4" x14ac:dyDescent="0.45">
      <c r="D16305" s="196"/>
    </row>
    <row r="16306" spans="4:4" x14ac:dyDescent="0.45">
      <c r="D16306" s="196"/>
    </row>
    <row r="16307" spans="4:4" x14ac:dyDescent="0.45">
      <c r="D16307" s="196"/>
    </row>
    <row r="16308" spans="4:4" x14ac:dyDescent="0.45">
      <c r="D16308" s="196"/>
    </row>
    <row r="16309" spans="4:4" x14ac:dyDescent="0.45">
      <c r="D16309" s="196"/>
    </row>
    <row r="16310" spans="4:4" x14ac:dyDescent="0.45">
      <c r="D16310" s="196"/>
    </row>
    <row r="16311" spans="4:4" x14ac:dyDescent="0.45">
      <c r="D16311" s="196"/>
    </row>
    <row r="16312" spans="4:4" x14ac:dyDescent="0.45">
      <c r="D16312" s="196"/>
    </row>
    <row r="16313" spans="4:4" x14ac:dyDescent="0.45">
      <c r="D16313" s="196"/>
    </row>
    <row r="16314" spans="4:4" x14ac:dyDescent="0.45">
      <c r="D16314" s="196"/>
    </row>
    <row r="16315" spans="4:4" x14ac:dyDescent="0.45">
      <c r="D16315" s="196"/>
    </row>
    <row r="16316" spans="4:4" x14ac:dyDescent="0.45">
      <c r="D16316" s="196"/>
    </row>
    <row r="16317" spans="4:4" x14ac:dyDescent="0.45">
      <c r="D16317" s="196"/>
    </row>
    <row r="16318" spans="4:4" x14ac:dyDescent="0.45">
      <c r="D16318" s="196"/>
    </row>
    <row r="16319" spans="4:4" x14ac:dyDescent="0.45">
      <c r="D16319" s="196"/>
    </row>
    <row r="16320" spans="4:4" x14ac:dyDescent="0.45">
      <c r="D16320" s="196"/>
    </row>
    <row r="16321" spans="4:4" x14ac:dyDescent="0.45">
      <c r="D16321" s="196"/>
    </row>
    <row r="16322" spans="4:4" x14ac:dyDescent="0.45">
      <c r="D16322" s="196"/>
    </row>
    <row r="16323" spans="4:4" x14ac:dyDescent="0.45">
      <c r="D16323" s="196"/>
    </row>
    <row r="16324" spans="4:4" x14ac:dyDescent="0.45">
      <c r="D16324" s="196"/>
    </row>
    <row r="16325" spans="4:4" x14ac:dyDescent="0.45">
      <c r="D16325" s="196"/>
    </row>
    <row r="16326" spans="4:4" x14ac:dyDescent="0.45">
      <c r="D16326" s="196"/>
    </row>
    <row r="16327" spans="4:4" x14ac:dyDescent="0.45">
      <c r="D16327" s="196"/>
    </row>
    <row r="16328" spans="4:4" x14ac:dyDescent="0.45">
      <c r="D16328" s="196"/>
    </row>
    <row r="16329" spans="4:4" x14ac:dyDescent="0.45">
      <c r="D16329" s="196"/>
    </row>
    <row r="16330" spans="4:4" x14ac:dyDescent="0.45">
      <c r="D16330" s="196"/>
    </row>
    <row r="16331" spans="4:4" x14ac:dyDescent="0.45">
      <c r="D16331" s="196"/>
    </row>
    <row r="16332" spans="4:4" x14ac:dyDescent="0.45">
      <c r="D16332" s="196"/>
    </row>
    <row r="16333" spans="4:4" x14ac:dyDescent="0.45">
      <c r="D16333" s="196"/>
    </row>
    <row r="16334" spans="4:4" x14ac:dyDescent="0.45">
      <c r="D16334" s="196"/>
    </row>
    <row r="16335" spans="4:4" x14ac:dyDescent="0.45">
      <c r="D16335" s="196"/>
    </row>
    <row r="16336" spans="4:4" x14ac:dyDescent="0.45">
      <c r="D16336" s="196"/>
    </row>
    <row r="16337" spans="4:4" x14ac:dyDescent="0.45">
      <c r="D16337" s="196"/>
    </row>
    <row r="16338" spans="4:4" x14ac:dyDescent="0.45">
      <c r="D16338" s="196"/>
    </row>
    <row r="16339" spans="4:4" x14ac:dyDescent="0.45">
      <c r="D16339" s="196"/>
    </row>
    <row r="16340" spans="4:4" x14ac:dyDescent="0.45">
      <c r="D16340" s="196"/>
    </row>
    <row r="16341" spans="4:4" x14ac:dyDescent="0.45">
      <c r="D16341" s="196"/>
    </row>
    <row r="16342" spans="4:4" x14ac:dyDescent="0.45">
      <c r="D16342" s="196"/>
    </row>
    <row r="16343" spans="4:4" x14ac:dyDescent="0.45">
      <c r="D16343" s="196"/>
    </row>
    <row r="16344" spans="4:4" x14ac:dyDescent="0.45">
      <c r="D16344" s="196"/>
    </row>
    <row r="16345" spans="4:4" x14ac:dyDescent="0.45">
      <c r="D16345" s="196"/>
    </row>
    <row r="16346" spans="4:4" x14ac:dyDescent="0.45">
      <c r="D16346" s="196"/>
    </row>
    <row r="16347" spans="4:4" x14ac:dyDescent="0.45">
      <c r="D16347" s="196"/>
    </row>
    <row r="16348" spans="4:4" x14ac:dyDescent="0.45">
      <c r="D16348" s="196"/>
    </row>
    <row r="16349" spans="4:4" x14ac:dyDescent="0.45">
      <c r="D16349" s="196"/>
    </row>
    <row r="16350" spans="4:4" x14ac:dyDescent="0.45">
      <c r="D16350" s="196"/>
    </row>
    <row r="16351" spans="4:4" x14ac:dyDescent="0.45">
      <c r="D16351" s="196"/>
    </row>
    <row r="16352" spans="4:4" x14ac:dyDescent="0.45">
      <c r="D16352" s="196"/>
    </row>
    <row r="16353" spans="4:4" x14ac:dyDescent="0.45">
      <c r="D16353" s="196"/>
    </row>
    <row r="16354" spans="4:4" x14ac:dyDescent="0.45">
      <c r="D16354" s="196"/>
    </row>
    <row r="16355" spans="4:4" x14ac:dyDescent="0.45">
      <c r="D16355" s="196"/>
    </row>
    <row r="16356" spans="4:4" x14ac:dyDescent="0.45">
      <c r="D16356" s="196"/>
    </row>
    <row r="16357" spans="4:4" x14ac:dyDescent="0.45">
      <c r="D16357" s="196"/>
    </row>
    <row r="16358" spans="4:4" x14ac:dyDescent="0.45">
      <c r="D16358" s="196"/>
    </row>
    <row r="16359" spans="4:4" x14ac:dyDescent="0.45">
      <c r="D16359" s="196"/>
    </row>
    <row r="16360" spans="4:4" x14ac:dyDescent="0.45">
      <c r="D16360" s="196"/>
    </row>
    <row r="16361" spans="4:4" x14ac:dyDescent="0.45">
      <c r="D16361" s="196"/>
    </row>
    <row r="16362" spans="4:4" x14ac:dyDescent="0.45">
      <c r="D16362" s="196"/>
    </row>
    <row r="16363" spans="4:4" x14ac:dyDescent="0.45">
      <c r="D16363" s="196"/>
    </row>
    <row r="16364" spans="4:4" x14ac:dyDescent="0.45">
      <c r="D16364" s="196"/>
    </row>
    <row r="16365" spans="4:4" x14ac:dyDescent="0.45">
      <c r="D16365" s="196"/>
    </row>
    <row r="16366" spans="4:4" x14ac:dyDescent="0.45">
      <c r="D16366" s="196"/>
    </row>
    <row r="16367" spans="4:4" x14ac:dyDescent="0.45">
      <c r="D16367" s="196"/>
    </row>
    <row r="16368" spans="4:4" x14ac:dyDescent="0.45">
      <c r="D16368" s="196"/>
    </row>
    <row r="16369" spans="4:4" x14ac:dyDescent="0.45">
      <c r="D16369" s="196"/>
    </row>
    <row r="16370" spans="4:4" x14ac:dyDescent="0.45">
      <c r="D16370" s="196"/>
    </row>
    <row r="16371" spans="4:4" x14ac:dyDescent="0.45">
      <c r="D16371" s="196"/>
    </row>
    <row r="16372" spans="4:4" x14ac:dyDescent="0.45">
      <c r="D16372" s="196"/>
    </row>
    <row r="16373" spans="4:4" x14ac:dyDescent="0.45">
      <c r="D16373" s="196"/>
    </row>
    <row r="16374" spans="4:4" x14ac:dyDescent="0.45">
      <c r="D16374" s="196"/>
    </row>
    <row r="16375" spans="4:4" x14ac:dyDescent="0.45">
      <c r="D16375" s="196"/>
    </row>
    <row r="16376" spans="4:4" x14ac:dyDescent="0.45">
      <c r="D16376" s="196"/>
    </row>
    <row r="16377" spans="4:4" x14ac:dyDescent="0.45">
      <c r="D16377" s="196"/>
    </row>
    <row r="16378" spans="4:4" x14ac:dyDescent="0.45">
      <c r="D16378" s="196"/>
    </row>
    <row r="16379" spans="4:4" x14ac:dyDescent="0.45">
      <c r="D16379" s="196"/>
    </row>
    <row r="16380" spans="4:4" x14ac:dyDescent="0.45">
      <c r="D16380" s="196"/>
    </row>
    <row r="16381" spans="4:4" x14ac:dyDescent="0.45">
      <c r="D16381" s="196"/>
    </row>
    <row r="16382" spans="4:4" x14ac:dyDescent="0.45">
      <c r="D16382" s="196"/>
    </row>
    <row r="16383" spans="4:4" x14ac:dyDescent="0.45">
      <c r="D16383" s="196"/>
    </row>
    <row r="16384" spans="4:4" x14ac:dyDescent="0.45">
      <c r="D16384" s="196"/>
    </row>
    <row r="16385" spans="4:4" x14ac:dyDescent="0.45">
      <c r="D16385" s="196"/>
    </row>
    <row r="16386" spans="4:4" x14ac:dyDescent="0.45">
      <c r="D16386" s="196"/>
    </row>
    <row r="16387" spans="4:4" x14ac:dyDescent="0.45">
      <c r="D16387" s="196"/>
    </row>
    <row r="16388" spans="4:4" x14ac:dyDescent="0.45">
      <c r="D16388" s="196"/>
    </row>
    <row r="16389" spans="4:4" x14ac:dyDescent="0.45">
      <c r="D16389" s="196"/>
    </row>
    <row r="16390" spans="4:4" x14ac:dyDescent="0.45">
      <c r="D16390" s="196"/>
    </row>
    <row r="16391" spans="4:4" x14ac:dyDescent="0.45">
      <c r="D16391" s="196"/>
    </row>
    <row r="16392" spans="4:4" x14ac:dyDescent="0.45">
      <c r="D16392" s="196"/>
    </row>
    <row r="16393" spans="4:4" x14ac:dyDescent="0.45">
      <c r="D16393" s="196"/>
    </row>
    <row r="16394" spans="4:4" x14ac:dyDescent="0.45">
      <c r="D16394" s="196"/>
    </row>
    <row r="16395" spans="4:4" x14ac:dyDescent="0.45">
      <c r="D16395" s="196"/>
    </row>
    <row r="16396" spans="4:4" x14ac:dyDescent="0.45">
      <c r="D16396" s="196"/>
    </row>
    <row r="16397" spans="4:4" x14ac:dyDescent="0.45">
      <c r="D16397" s="196"/>
    </row>
    <row r="16398" spans="4:4" x14ac:dyDescent="0.45">
      <c r="D16398" s="196"/>
    </row>
    <row r="16399" spans="4:4" x14ac:dyDescent="0.45">
      <c r="D16399" s="196"/>
    </row>
    <row r="16400" spans="4:4" x14ac:dyDescent="0.45">
      <c r="D16400" s="196"/>
    </row>
    <row r="16401" spans="4:4" x14ac:dyDescent="0.45">
      <c r="D16401" s="196"/>
    </row>
    <row r="16402" spans="4:4" x14ac:dyDescent="0.45">
      <c r="D16402" s="196"/>
    </row>
    <row r="16403" spans="4:4" x14ac:dyDescent="0.45">
      <c r="D16403" s="196"/>
    </row>
    <row r="16404" spans="4:4" x14ac:dyDescent="0.45">
      <c r="D16404" s="196"/>
    </row>
    <row r="16405" spans="4:4" x14ac:dyDescent="0.45">
      <c r="D16405" s="196"/>
    </row>
    <row r="16406" spans="4:4" x14ac:dyDescent="0.45">
      <c r="D16406" s="196"/>
    </row>
    <row r="16407" spans="4:4" x14ac:dyDescent="0.45">
      <c r="D16407" s="196"/>
    </row>
    <row r="16408" spans="4:4" x14ac:dyDescent="0.45">
      <c r="D16408" s="196"/>
    </row>
    <row r="16409" spans="4:4" x14ac:dyDescent="0.45">
      <c r="D16409" s="196"/>
    </row>
    <row r="16410" spans="4:4" x14ac:dyDescent="0.45">
      <c r="D16410" s="196"/>
    </row>
    <row r="16411" spans="4:4" x14ac:dyDescent="0.45">
      <c r="D16411" s="196"/>
    </row>
    <row r="16412" spans="4:4" x14ac:dyDescent="0.45">
      <c r="D16412" s="196"/>
    </row>
    <row r="16413" spans="4:4" x14ac:dyDescent="0.45">
      <c r="D16413" s="196"/>
    </row>
    <row r="16414" spans="4:4" x14ac:dyDescent="0.45">
      <c r="D16414" s="196"/>
    </row>
    <row r="16415" spans="4:4" x14ac:dyDescent="0.45">
      <c r="D16415" s="196"/>
    </row>
    <row r="16416" spans="4:4" x14ac:dyDescent="0.45">
      <c r="D16416" s="196"/>
    </row>
    <row r="16417" spans="4:4" x14ac:dyDescent="0.45">
      <c r="D16417" s="196"/>
    </row>
    <row r="16418" spans="4:4" x14ac:dyDescent="0.45">
      <c r="D16418" s="196"/>
    </row>
    <row r="16419" spans="4:4" x14ac:dyDescent="0.45">
      <c r="D16419" s="196"/>
    </row>
    <row r="16420" spans="4:4" x14ac:dyDescent="0.45">
      <c r="D16420" s="196"/>
    </row>
    <row r="16421" spans="4:4" x14ac:dyDescent="0.45">
      <c r="D16421" s="196"/>
    </row>
    <row r="16422" spans="4:4" x14ac:dyDescent="0.45">
      <c r="D16422" s="196"/>
    </row>
    <row r="16423" spans="4:4" x14ac:dyDescent="0.45">
      <c r="D16423" s="196"/>
    </row>
    <row r="16424" spans="4:4" x14ac:dyDescent="0.45">
      <c r="D16424" s="196"/>
    </row>
    <row r="16425" spans="4:4" x14ac:dyDescent="0.45">
      <c r="D16425" s="196"/>
    </row>
    <row r="16426" spans="4:4" x14ac:dyDescent="0.45">
      <c r="D16426" s="196"/>
    </row>
    <row r="16427" spans="4:4" x14ac:dyDescent="0.45">
      <c r="D16427" s="196"/>
    </row>
    <row r="16428" spans="4:4" x14ac:dyDescent="0.45">
      <c r="D16428" s="196"/>
    </row>
    <row r="16429" spans="4:4" x14ac:dyDescent="0.45">
      <c r="D16429" s="196"/>
    </row>
    <row r="16430" spans="4:4" x14ac:dyDescent="0.45">
      <c r="D16430" s="196"/>
    </row>
    <row r="16431" spans="4:4" x14ac:dyDescent="0.45">
      <c r="D16431" s="196"/>
    </row>
    <row r="16432" spans="4:4" x14ac:dyDescent="0.45">
      <c r="D16432" s="196"/>
    </row>
    <row r="16433" spans="4:4" x14ac:dyDescent="0.45">
      <c r="D16433" s="196"/>
    </row>
    <row r="16434" spans="4:4" x14ac:dyDescent="0.45">
      <c r="D16434" s="196"/>
    </row>
    <row r="16435" spans="4:4" x14ac:dyDescent="0.45">
      <c r="D16435" s="196"/>
    </row>
    <row r="16436" spans="4:4" x14ac:dyDescent="0.45">
      <c r="D16436" s="196"/>
    </row>
    <row r="16437" spans="4:4" x14ac:dyDescent="0.45">
      <c r="D16437" s="196"/>
    </row>
    <row r="16438" spans="4:4" x14ac:dyDescent="0.45">
      <c r="D16438" s="196"/>
    </row>
    <row r="16439" spans="4:4" x14ac:dyDescent="0.45">
      <c r="D16439" s="196"/>
    </row>
    <row r="16440" spans="4:4" x14ac:dyDescent="0.45">
      <c r="D16440" s="196"/>
    </row>
    <row r="16441" spans="4:4" x14ac:dyDescent="0.45">
      <c r="D16441" s="196"/>
    </row>
    <row r="16442" spans="4:4" x14ac:dyDescent="0.45">
      <c r="D16442" s="196"/>
    </row>
    <row r="16443" spans="4:4" x14ac:dyDescent="0.45">
      <c r="D16443" s="196"/>
    </row>
    <row r="16444" spans="4:4" x14ac:dyDescent="0.45">
      <c r="D16444" s="196"/>
    </row>
    <row r="16445" spans="4:4" x14ac:dyDescent="0.45">
      <c r="D16445" s="196"/>
    </row>
    <row r="16446" spans="4:4" x14ac:dyDescent="0.45">
      <c r="D16446" s="196"/>
    </row>
    <row r="16447" spans="4:4" x14ac:dyDescent="0.45">
      <c r="D16447" s="196"/>
    </row>
    <row r="16448" spans="4:4" x14ac:dyDescent="0.45">
      <c r="D16448" s="196"/>
    </row>
    <row r="16449" spans="4:4" x14ac:dyDescent="0.45">
      <c r="D16449" s="196"/>
    </row>
    <row r="16450" spans="4:4" x14ac:dyDescent="0.45">
      <c r="D16450" s="196"/>
    </row>
    <row r="16451" spans="4:4" x14ac:dyDescent="0.45">
      <c r="D16451" s="196"/>
    </row>
    <row r="16452" spans="4:4" x14ac:dyDescent="0.45">
      <c r="D16452" s="196"/>
    </row>
    <row r="16453" spans="4:4" x14ac:dyDescent="0.45">
      <c r="D16453" s="196"/>
    </row>
    <row r="16454" spans="4:4" x14ac:dyDescent="0.45">
      <c r="D16454" s="196"/>
    </row>
    <row r="16455" spans="4:4" x14ac:dyDescent="0.45">
      <c r="D16455" s="196"/>
    </row>
    <row r="16456" spans="4:4" x14ac:dyDescent="0.45">
      <c r="D16456" s="196"/>
    </row>
    <row r="16457" spans="4:4" x14ac:dyDescent="0.45">
      <c r="D16457" s="196"/>
    </row>
    <row r="16458" spans="4:4" x14ac:dyDescent="0.45">
      <c r="D16458" s="196"/>
    </row>
    <row r="16459" spans="4:4" x14ac:dyDescent="0.45">
      <c r="D16459" s="196"/>
    </row>
    <row r="16460" spans="4:4" x14ac:dyDescent="0.45">
      <c r="D16460" s="196"/>
    </row>
    <row r="16461" spans="4:4" x14ac:dyDescent="0.45">
      <c r="D16461" s="196"/>
    </row>
    <row r="16462" spans="4:4" x14ac:dyDescent="0.45">
      <c r="D16462" s="196"/>
    </row>
    <row r="16463" spans="4:4" x14ac:dyDescent="0.45">
      <c r="D16463" s="196"/>
    </row>
    <row r="16464" spans="4:4" x14ac:dyDescent="0.45">
      <c r="D16464" s="196"/>
    </row>
    <row r="16465" spans="4:4" x14ac:dyDescent="0.45">
      <c r="D16465" s="196"/>
    </row>
    <row r="16466" spans="4:4" x14ac:dyDescent="0.45">
      <c r="D16466" s="196"/>
    </row>
    <row r="16467" spans="4:4" x14ac:dyDescent="0.45">
      <c r="D16467" s="196"/>
    </row>
    <row r="16468" spans="4:4" x14ac:dyDescent="0.45">
      <c r="D16468" s="196"/>
    </row>
    <row r="16469" spans="4:4" x14ac:dyDescent="0.45">
      <c r="D16469" s="196"/>
    </row>
    <row r="16470" spans="4:4" x14ac:dyDescent="0.45">
      <c r="D16470" s="196"/>
    </row>
    <row r="16471" spans="4:4" x14ac:dyDescent="0.45">
      <c r="D16471" s="196"/>
    </row>
    <row r="16472" spans="4:4" x14ac:dyDescent="0.45">
      <c r="D16472" s="196"/>
    </row>
    <row r="16473" spans="4:4" x14ac:dyDescent="0.45">
      <c r="D16473" s="196"/>
    </row>
    <row r="16474" spans="4:4" x14ac:dyDescent="0.45">
      <c r="D16474" s="196"/>
    </row>
    <row r="16475" spans="4:4" x14ac:dyDescent="0.45">
      <c r="D16475" s="196"/>
    </row>
    <row r="16476" spans="4:4" x14ac:dyDescent="0.45">
      <c r="D16476" s="196"/>
    </row>
    <row r="16477" spans="4:4" x14ac:dyDescent="0.45">
      <c r="D16477" s="196"/>
    </row>
    <row r="16478" spans="4:4" x14ac:dyDescent="0.45">
      <c r="D16478" s="196"/>
    </row>
    <row r="16479" spans="4:4" x14ac:dyDescent="0.45">
      <c r="D16479" s="196"/>
    </row>
    <row r="16480" spans="4:4" x14ac:dyDescent="0.45">
      <c r="D16480" s="196"/>
    </row>
    <row r="16481" spans="4:4" x14ac:dyDescent="0.45">
      <c r="D16481" s="196"/>
    </row>
    <row r="16482" spans="4:4" x14ac:dyDescent="0.45">
      <c r="D16482" s="196"/>
    </row>
    <row r="16483" spans="4:4" x14ac:dyDescent="0.45">
      <c r="D16483" s="196"/>
    </row>
    <row r="16484" spans="4:4" x14ac:dyDescent="0.45">
      <c r="D16484" s="196"/>
    </row>
    <row r="16485" spans="4:4" x14ac:dyDescent="0.45">
      <c r="D16485" s="196"/>
    </row>
    <row r="16486" spans="4:4" x14ac:dyDescent="0.45">
      <c r="D16486" s="196"/>
    </row>
    <row r="16487" spans="4:4" x14ac:dyDescent="0.45">
      <c r="D16487" s="196"/>
    </row>
    <row r="16488" spans="4:4" x14ac:dyDescent="0.45">
      <c r="D16488" s="196"/>
    </row>
    <row r="16489" spans="4:4" x14ac:dyDescent="0.45">
      <c r="D16489" s="196"/>
    </row>
    <row r="16490" spans="4:4" x14ac:dyDescent="0.45">
      <c r="D16490" s="196"/>
    </row>
    <row r="16491" spans="4:4" x14ac:dyDescent="0.45">
      <c r="D16491" s="196"/>
    </row>
    <row r="16492" spans="4:4" x14ac:dyDescent="0.45">
      <c r="D16492" s="196"/>
    </row>
    <row r="16493" spans="4:4" x14ac:dyDescent="0.45">
      <c r="D16493" s="196"/>
    </row>
    <row r="16494" spans="4:4" x14ac:dyDescent="0.45">
      <c r="D16494" s="196"/>
    </row>
    <row r="16495" spans="4:4" x14ac:dyDescent="0.45">
      <c r="D16495" s="196"/>
    </row>
    <row r="16496" spans="4:4" x14ac:dyDescent="0.45">
      <c r="D16496" s="196"/>
    </row>
    <row r="16497" spans="4:4" x14ac:dyDescent="0.45">
      <c r="D16497" s="196"/>
    </row>
    <row r="16498" spans="4:4" x14ac:dyDescent="0.45">
      <c r="D16498" s="196"/>
    </row>
    <row r="16499" spans="4:4" x14ac:dyDescent="0.45">
      <c r="D16499" s="196"/>
    </row>
    <row r="16500" spans="4:4" x14ac:dyDescent="0.45">
      <c r="D16500" s="196"/>
    </row>
    <row r="16501" spans="4:4" x14ac:dyDescent="0.45">
      <c r="D16501" s="196"/>
    </row>
    <row r="16502" spans="4:4" x14ac:dyDescent="0.45">
      <c r="D16502" s="196"/>
    </row>
    <row r="16503" spans="4:4" x14ac:dyDescent="0.45">
      <c r="D16503" s="196"/>
    </row>
    <row r="16504" spans="4:4" x14ac:dyDescent="0.45">
      <c r="D16504" s="196"/>
    </row>
    <row r="16505" spans="4:4" x14ac:dyDescent="0.45">
      <c r="D16505" s="196"/>
    </row>
    <row r="16506" spans="4:4" x14ac:dyDescent="0.45">
      <c r="D16506" s="196"/>
    </row>
    <row r="16507" spans="4:4" x14ac:dyDescent="0.45">
      <c r="D16507" s="196"/>
    </row>
    <row r="16508" spans="4:4" x14ac:dyDescent="0.45">
      <c r="D16508" s="196"/>
    </row>
    <row r="16509" spans="4:4" x14ac:dyDescent="0.45">
      <c r="D16509" s="196"/>
    </row>
    <row r="16510" spans="4:4" x14ac:dyDescent="0.45">
      <c r="D16510" s="196"/>
    </row>
    <row r="16511" spans="4:4" x14ac:dyDescent="0.45">
      <c r="D16511" s="196"/>
    </row>
    <row r="16512" spans="4:4" x14ac:dyDescent="0.45">
      <c r="D16512" s="196"/>
    </row>
    <row r="16513" spans="4:4" x14ac:dyDescent="0.45">
      <c r="D16513" s="196"/>
    </row>
    <row r="16514" spans="4:4" x14ac:dyDescent="0.45">
      <c r="D16514" s="196"/>
    </row>
    <row r="16515" spans="4:4" x14ac:dyDescent="0.45">
      <c r="D16515" s="196"/>
    </row>
    <row r="16516" spans="4:4" x14ac:dyDescent="0.45">
      <c r="D16516" s="196"/>
    </row>
    <row r="16517" spans="4:4" x14ac:dyDescent="0.45">
      <c r="D16517" s="196"/>
    </row>
    <row r="16518" spans="4:4" x14ac:dyDescent="0.45">
      <c r="D16518" s="196"/>
    </row>
    <row r="16519" spans="4:4" x14ac:dyDescent="0.45">
      <c r="D16519" s="196"/>
    </row>
    <row r="16520" spans="4:4" x14ac:dyDescent="0.45">
      <c r="D16520" s="196"/>
    </row>
    <row r="16521" spans="4:4" x14ac:dyDescent="0.45">
      <c r="D16521" s="196"/>
    </row>
    <row r="16522" spans="4:4" x14ac:dyDescent="0.45">
      <c r="D16522" s="196"/>
    </row>
    <row r="16523" spans="4:4" x14ac:dyDescent="0.45">
      <c r="D16523" s="196"/>
    </row>
    <row r="16524" spans="4:4" x14ac:dyDescent="0.45">
      <c r="D16524" s="196"/>
    </row>
    <row r="16525" spans="4:4" x14ac:dyDescent="0.45">
      <c r="D16525" s="196"/>
    </row>
    <row r="16526" spans="4:4" x14ac:dyDescent="0.45">
      <c r="D16526" s="196"/>
    </row>
    <row r="16527" spans="4:4" x14ac:dyDescent="0.45">
      <c r="D16527" s="196"/>
    </row>
    <row r="16528" spans="4:4" x14ac:dyDescent="0.45">
      <c r="D16528" s="196"/>
    </row>
    <row r="16529" spans="4:4" x14ac:dyDescent="0.45">
      <c r="D16529" s="196"/>
    </row>
    <row r="16530" spans="4:4" x14ac:dyDescent="0.45">
      <c r="D16530" s="196"/>
    </row>
    <row r="16531" spans="4:4" x14ac:dyDescent="0.45">
      <c r="D16531" s="196"/>
    </row>
    <row r="16532" spans="4:4" x14ac:dyDescent="0.45">
      <c r="D16532" s="196"/>
    </row>
    <row r="16533" spans="4:4" x14ac:dyDescent="0.45">
      <c r="D16533" s="196"/>
    </row>
    <row r="16534" spans="4:4" x14ac:dyDescent="0.45">
      <c r="D16534" s="196"/>
    </row>
    <row r="16535" spans="4:4" x14ac:dyDescent="0.45">
      <c r="D16535" s="196"/>
    </row>
    <row r="16536" spans="4:4" x14ac:dyDescent="0.45">
      <c r="D16536" s="196"/>
    </row>
    <row r="16537" spans="4:4" x14ac:dyDescent="0.45">
      <c r="D16537" s="196"/>
    </row>
    <row r="16538" spans="4:4" x14ac:dyDescent="0.45">
      <c r="D16538" s="196"/>
    </row>
    <row r="16539" spans="4:4" x14ac:dyDescent="0.45">
      <c r="D16539" s="196"/>
    </row>
    <row r="16540" spans="4:4" x14ac:dyDescent="0.45">
      <c r="D16540" s="196"/>
    </row>
    <row r="16541" spans="4:4" x14ac:dyDescent="0.45">
      <c r="D16541" s="196"/>
    </row>
    <row r="16542" spans="4:4" x14ac:dyDescent="0.45">
      <c r="D16542" s="196"/>
    </row>
    <row r="16543" spans="4:4" x14ac:dyDescent="0.45">
      <c r="D16543" s="196"/>
    </row>
    <row r="16544" spans="4:4" x14ac:dyDescent="0.45">
      <c r="D16544" s="196"/>
    </row>
    <row r="16545" spans="4:4" x14ac:dyDescent="0.45">
      <c r="D16545" s="196"/>
    </row>
    <row r="16546" spans="4:4" x14ac:dyDescent="0.45">
      <c r="D16546" s="196"/>
    </row>
    <row r="16547" spans="4:4" x14ac:dyDescent="0.45">
      <c r="D16547" s="196"/>
    </row>
    <row r="16548" spans="4:4" x14ac:dyDescent="0.45">
      <c r="D16548" s="196"/>
    </row>
    <row r="16549" spans="4:4" x14ac:dyDescent="0.45">
      <c r="D16549" s="196"/>
    </row>
    <row r="16550" spans="4:4" x14ac:dyDescent="0.45">
      <c r="D16550" s="196"/>
    </row>
    <row r="16551" spans="4:4" x14ac:dyDescent="0.45">
      <c r="D16551" s="196"/>
    </row>
    <row r="16552" spans="4:4" x14ac:dyDescent="0.45">
      <c r="D16552" s="196"/>
    </row>
    <row r="16553" spans="4:4" x14ac:dyDescent="0.45">
      <c r="D16553" s="196"/>
    </row>
    <row r="16554" spans="4:4" x14ac:dyDescent="0.45">
      <c r="D16554" s="196"/>
    </row>
    <row r="16555" spans="4:4" x14ac:dyDescent="0.45">
      <c r="D16555" s="196"/>
    </row>
    <row r="16556" spans="4:4" x14ac:dyDescent="0.45">
      <c r="D16556" s="196"/>
    </row>
    <row r="16557" spans="4:4" x14ac:dyDescent="0.45">
      <c r="D16557" s="196"/>
    </row>
    <row r="16558" spans="4:4" x14ac:dyDescent="0.45">
      <c r="D16558" s="196"/>
    </row>
    <row r="16559" spans="4:4" x14ac:dyDescent="0.45">
      <c r="D16559" s="196"/>
    </row>
    <row r="16560" spans="4:4" x14ac:dyDescent="0.45">
      <c r="D16560" s="196"/>
    </row>
    <row r="16561" spans="4:4" x14ac:dyDescent="0.45">
      <c r="D16561" s="196"/>
    </row>
    <row r="16562" spans="4:4" x14ac:dyDescent="0.45">
      <c r="D16562" s="196"/>
    </row>
    <row r="16563" spans="4:4" x14ac:dyDescent="0.45">
      <c r="D16563" s="196"/>
    </row>
    <row r="16564" spans="4:4" x14ac:dyDescent="0.45">
      <c r="D16564" s="196"/>
    </row>
    <row r="16565" spans="4:4" x14ac:dyDescent="0.45">
      <c r="D16565" s="196"/>
    </row>
    <row r="16566" spans="4:4" x14ac:dyDescent="0.45">
      <c r="D16566" s="196"/>
    </row>
    <row r="16567" spans="4:4" x14ac:dyDescent="0.45">
      <c r="D16567" s="196"/>
    </row>
    <row r="16568" spans="4:4" x14ac:dyDescent="0.45">
      <c r="D16568" s="196"/>
    </row>
    <row r="16569" spans="4:4" x14ac:dyDescent="0.45">
      <c r="D16569" s="196"/>
    </row>
    <row r="16570" spans="4:4" x14ac:dyDescent="0.45">
      <c r="D16570" s="196"/>
    </row>
    <row r="16571" spans="4:4" x14ac:dyDescent="0.45">
      <c r="D16571" s="196"/>
    </row>
    <row r="16572" spans="4:4" x14ac:dyDescent="0.45">
      <c r="D16572" s="196"/>
    </row>
    <row r="16573" spans="4:4" x14ac:dyDescent="0.45">
      <c r="D16573" s="196"/>
    </row>
    <row r="16574" spans="4:4" x14ac:dyDescent="0.45">
      <c r="D16574" s="196"/>
    </row>
    <row r="16575" spans="4:4" x14ac:dyDescent="0.45">
      <c r="D16575" s="196"/>
    </row>
    <row r="16576" spans="4:4" x14ac:dyDescent="0.45">
      <c r="D16576" s="196"/>
    </row>
    <row r="16577" spans="4:4" x14ac:dyDescent="0.45">
      <c r="D16577" s="196"/>
    </row>
    <row r="16578" spans="4:4" x14ac:dyDescent="0.45">
      <c r="D16578" s="196"/>
    </row>
    <row r="16579" spans="4:4" x14ac:dyDescent="0.45">
      <c r="D16579" s="196"/>
    </row>
    <row r="16580" spans="4:4" x14ac:dyDescent="0.45">
      <c r="D16580" s="196"/>
    </row>
    <row r="16581" spans="4:4" x14ac:dyDescent="0.45">
      <c r="D16581" s="196"/>
    </row>
    <row r="16582" spans="4:4" x14ac:dyDescent="0.45">
      <c r="D16582" s="196"/>
    </row>
    <row r="16583" spans="4:4" x14ac:dyDescent="0.45">
      <c r="D16583" s="196"/>
    </row>
    <row r="16584" spans="4:4" x14ac:dyDescent="0.45">
      <c r="D16584" s="196"/>
    </row>
    <row r="16585" spans="4:4" x14ac:dyDescent="0.45">
      <c r="D16585" s="196"/>
    </row>
    <row r="16586" spans="4:4" x14ac:dyDescent="0.45">
      <c r="D16586" s="196"/>
    </row>
    <row r="16587" spans="4:4" x14ac:dyDescent="0.45">
      <c r="D16587" s="196"/>
    </row>
    <row r="16588" spans="4:4" x14ac:dyDescent="0.45">
      <c r="D16588" s="196"/>
    </row>
    <row r="16589" spans="4:4" x14ac:dyDescent="0.45">
      <c r="D16589" s="196"/>
    </row>
    <row r="16590" spans="4:4" x14ac:dyDescent="0.45">
      <c r="D16590" s="196"/>
    </row>
    <row r="16591" spans="4:4" x14ac:dyDescent="0.45">
      <c r="D16591" s="196"/>
    </row>
    <row r="16592" spans="4:4" x14ac:dyDescent="0.45">
      <c r="D16592" s="196"/>
    </row>
    <row r="16593" spans="4:4" x14ac:dyDescent="0.45">
      <c r="D16593" s="196"/>
    </row>
    <row r="16594" spans="4:4" x14ac:dyDescent="0.45">
      <c r="D16594" s="196"/>
    </row>
    <row r="16595" spans="4:4" x14ac:dyDescent="0.45">
      <c r="D16595" s="196"/>
    </row>
    <row r="16596" spans="4:4" x14ac:dyDescent="0.45">
      <c r="D16596" s="196"/>
    </row>
    <row r="16597" spans="4:4" x14ac:dyDescent="0.45">
      <c r="D16597" s="196"/>
    </row>
    <row r="16598" spans="4:4" x14ac:dyDescent="0.45">
      <c r="D16598" s="196"/>
    </row>
    <row r="16599" spans="4:4" x14ac:dyDescent="0.45">
      <c r="D16599" s="196"/>
    </row>
    <row r="16600" spans="4:4" x14ac:dyDescent="0.45">
      <c r="D16600" s="196"/>
    </row>
    <row r="16601" spans="4:4" x14ac:dyDescent="0.45">
      <c r="D16601" s="196"/>
    </row>
    <row r="16602" spans="4:4" x14ac:dyDescent="0.45">
      <c r="D16602" s="196"/>
    </row>
    <row r="16603" spans="4:4" x14ac:dyDescent="0.45">
      <c r="D16603" s="196"/>
    </row>
    <row r="16604" spans="4:4" x14ac:dyDescent="0.45">
      <c r="D16604" s="196"/>
    </row>
    <row r="16605" spans="4:4" x14ac:dyDescent="0.45">
      <c r="D16605" s="196"/>
    </row>
    <row r="16606" spans="4:4" x14ac:dyDescent="0.45">
      <c r="D16606" s="196"/>
    </row>
    <row r="16607" spans="4:4" x14ac:dyDescent="0.45">
      <c r="D16607" s="196"/>
    </row>
    <row r="16608" spans="4:4" x14ac:dyDescent="0.45">
      <c r="D16608" s="196"/>
    </row>
    <row r="16609" spans="4:4" x14ac:dyDescent="0.45">
      <c r="D16609" s="196"/>
    </row>
    <row r="16610" spans="4:4" x14ac:dyDescent="0.45">
      <c r="D16610" s="196"/>
    </row>
    <row r="16611" spans="4:4" x14ac:dyDescent="0.45">
      <c r="D16611" s="196"/>
    </row>
    <row r="16612" spans="4:4" x14ac:dyDescent="0.45">
      <c r="D16612" s="196"/>
    </row>
    <row r="16613" spans="4:4" x14ac:dyDescent="0.45">
      <c r="D16613" s="196"/>
    </row>
    <row r="16614" spans="4:4" x14ac:dyDescent="0.45">
      <c r="D16614" s="196"/>
    </row>
    <row r="16615" spans="4:4" x14ac:dyDescent="0.45">
      <c r="D16615" s="196"/>
    </row>
    <row r="16616" spans="4:4" x14ac:dyDescent="0.45">
      <c r="D16616" s="196"/>
    </row>
    <row r="16617" spans="4:4" x14ac:dyDescent="0.45">
      <c r="D16617" s="196"/>
    </row>
    <row r="16618" spans="4:4" x14ac:dyDescent="0.45">
      <c r="D16618" s="196"/>
    </row>
    <row r="16619" spans="4:4" x14ac:dyDescent="0.45">
      <c r="D16619" s="196"/>
    </row>
    <row r="16620" spans="4:4" x14ac:dyDescent="0.45">
      <c r="D16620" s="196"/>
    </row>
    <row r="16621" spans="4:4" x14ac:dyDescent="0.45">
      <c r="D16621" s="196"/>
    </row>
    <row r="16622" spans="4:4" x14ac:dyDescent="0.45">
      <c r="D16622" s="196"/>
    </row>
    <row r="16623" spans="4:4" x14ac:dyDescent="0.45">
      <c r="D16623" s="196"/>
    </row>
    <row r="16624" spans="4:4" x14ac:dyDescent="0.45">
      <c r="D16624" s="196"/>
    </row>
    <row r="16625" spans="4:4" x14ac:dyDescent="0.45">
      <c r="D16625" s="196"/>
    </row>
    <row r="16626" spans="4:4" x14ac:dyDescent="0.45">
      <c r="D16626" s="196"/>
    </row>
    <row r="16627" spans="4:4" x14ac:dyDescent="0.45">
      <c r="D16627" s="196"/>
    </row>
    <row r="16628" spans="4:4" x14ac:dyDescent="0.45">
      <c r="D16628" s="196"/>
    </row>
    <row r="16629" spans="4:4" x14ac:dyDescent="0.45">
      <c r="D16629" s="196"/>
    </row>
    <row r="16630" spans="4:4" x14ac:dyDescent="0.45">
      <c r="D16630" s="196"/>
    </row>
    <row r="16631" spans="4:4" x14ac:dyDescent="0.45">
      <c r="D16631" s="196"/>
    </row>
    <row r="16632" spans="4:4" x14ac:dyDescent="0.45">
      <c r="D16632" s="196"/>
    </row>
    <row r="16633" spans="4:4" x14ac:dyDescent="0.45">
      <c r="D16633" s="196"/>
    </row>
    <row r="16634" spans="4:4" x14ac:dyDescent="0.45">
      <c r="D16634" s="196"/>
    </row>
    <row r="16635" spans="4:4" x14ac:dyDescent="0.45">
      <c r="D16635" s="196"/>
    </row>
    <row r="16636" spans="4:4" x14ac:dyDescent="0.45">
      <c r="D16636" s="196"/>
    </row>
    <row r="16637" spans="4:4" x14ac:dyDescent="0.45">
      <c r="D16637" s="196"/>
    </row>
    <row r="16638" spans="4:4" x14ac:dyDescent="0.45">
      <c r="D16638" s="196"/>
    </row>
    <row r="16639" spans="4:4" x14ac:dyDescent="0.45">
      <c r="D16639" s="196"/>
    </row>
    <row r="16640" spans="4:4" x14ac:dyDescent="0.45">
      <c r="D16640" s="196"/>
    </row>
    <row r="16641" spans="4:4" x14ac:dyDescent="0.45">
      <c r="D16641" s="196"/>
    </row>
    <row r="16642" spans="4:4" x14ac:dyDescent="0.45">
      <c r="D16642" s="196"/>
    </row>
    <row r="16643" spans="4:4" x14ac:dyDescent="0.45">
      <c r="D16643" s="196"/>
    </row>
    <row r="16644" spans="4:4" x14ac:dyDescent="0.45">
      <c r="D16644" s="196"/>
    </row>
    <row r="16645" spans="4:4" x14ac:dyDescent="0.45">
      <c r="D16645" s="196"/>
    </row>
    <row r="16646" spans="4:4" x14ac:dyDescent="0.45">
      <c r="D16646" s="196"/>
    </row>
    <row r="16647" spans="4:4" x14ac:dyDescent="0.45">
      <c r="D16647" s="196"/>
    </row>
    <row r="16648" spans="4:4" x14ac:dyDescent="0.45">
      <c r="D16648" s="196"/>
    </row>
    <row r="16649" spans="4:4" x14ac:dyDescent="0.45">
      <c r="D16649" s="196"/>
    </row>
    <row r="16650" spans="4:4" x14ac:dyDescent="0.45">
      <c r="D16650" s="196"/>
    </row>
    <row r="16651" spans="4:4" x14ac:dyDescent="0.45">
      <c r="D16651" s="196"/>
    </row>
    <row r="16652" spans="4:4" x14ac:dyDescent="0.45">
      <c r="D16652" s="196"/>
    </row>
    <row r="16653" spans="4:4" x14ac:dyDescent="0.45">
      <c r="D16653" s="196"/>
    </row>
    <row r="16654" spans="4:4" x14ac:dyDescent="0.45">
      <c r="D16654" s="196"/>
    </row>
    <row r="16655" spans="4:4" x14ac:dyDescent="0.45">
      <c r="D16655" s="196"/>
    </row>
    <row r="16656" spans="4:4" x14ac:dyDescent="0.45">
      <c r="D16656" s="196"/>
    </row>
    <row r="16657" spans="4:4" x14ac:dyDescent="0.45">
      <c r="D16657" s="196"/>
    </row>
    <row r="16658" spans="4:4" x14ac:dyDescent="0.45">
      <c r="D16658" s="196"/>
    </row>
    <row r="16659" spans="4:4" x14ac:dyDescent="0.45">
      <c r="D16659" s="196"/>
    </row>
    <row r="16660" spans="4:4" x14ac:dyDescent="0.45">
      <c r="D16660" s="196"/>
    </row>
    <row r="16661" spans="4:4" x14ac:dyDescent="0.45">
      <c r="D16661" s="196"/>
    </row>
    <row r="16662" spans="4:4" x14ac:dyDescent="0.45">
      <c r="D16662" s="196"/>
    </row>
    <row r="16663" spans="4:4" x14ac:dyDescent="0.45">
      <c r="D16663" s="196"/>
    </row>
    <row r="16664" spans="4:4" x14ac:dyDescent="0.45">
      <c r="D16664" s="196"/>
    </row>
    <row r="16665" spans="4:4" x14ac:dyDescent="0.45">
      <c r="D16665" s="196"/>
    </row>
    <row r="16666" spans="4:4" x14ac:dyDescent="0.45">
      <c r="D16666" s="196"/>
    </row>
    <row r="16667" spans="4:4" x14ac:dyDescent="0.45">
      <c r="D16667" s="196"/>
    </row>
    <row r="16668" spans="4:4" x14ac:dyDescent="0.45">
      <c r="D16668" s="196"/>
    </row>
    <row r="16669" spans="4:4" x14ac:dyDescent="0.45">
      <c r="D16669" s="196"/>
    </row>
    <row r="16670" spans="4:4" x14ac:dyDescent="0.45">
      <c r="D16670" s="196"/>
    </row>
    <row r="16671" spans="4:4" x14ac:dyDescent="0.45">
      <c r="D16671" s="196"/>
    </row>
    <row r="16672" spans="4:4" x14ac:dyDescent="0.45">
      <c r="D16672" s="196"/>
    </row>
    <row r="16673" spans="4:4" x14ac:dyDescent="0.45">
      <c r="D16673" s="196"/>
    </row>
    <row r="16674" spans="4:4" x14ac:dyDescent="0.45">
      <c r="D16674" s="196"/>
    </row>
    <row r="16675" spans="4:4" x14ac:dyDescent="0.45">
      <c r="D16675" s="196"/>
    </row>
    <row r="16676" spans="4:4" x14ac:dyDescent="0.45">
      <c r="D16676" s="196"/>
    </row>
    <row r="16677" spans="4:4" x14ac:dyDescent="0.45">
      <c r="D16677" s="196"/>
    </row>
    <row r="16678" spans="4:4" x14ac:dyDescent="0.45">
      <c r="D16678" s="196"/>
    </row>
    <row r="16679" spans="4:4" x14ac:dyDescent="0.45">
      <c r="D16679" s="196"/>
    </row>
    <row r="16680" spans="4:4" x14ac:dyDescent="0.45">
      <c r="D16680" s="196"/>
    </row>
    <row r="16681" spans="4:4" x14ac:dyDescent="0.45">
      <c r="D16681" s="196"/>
    </row>
    <row r="16682" spans="4:4" x14ac:dyDescent="0.45">
      <c r="D16682" s="196"/>
    </row>
    <row r="16683" spans="4:4" x14ac:dyDescent="0.45">
      <c r="D16683" s="196"/>
    </row>
    <row r="16684" spans="4:4" x14ac:dyDescent="0.45">
      <c r="D16684" s="196"/>
    </row>
    <row r="16685" spans="4:4" x14ac:dyDescent="0.45">
      <c r="D16685" s="196"/>
    </row>
    <row r="16686" spans="4:4" x14ac:dyDescent="0.45">
      <c r="D16686" s="196"/>
    </row>
    <row r="16687" spans="4:4" x14ac:dyDescent="0.45">
      <c r="D16687" s="196"/>
    </row>
    <row r="16688" spans="4:4" x14ac:dyDescent="0.45">
      <c r="D16688" s="196"/>
    </row>
    <row r="16689" spans="4:4" x14ac:dyDescent="0.45">
      <c r="D16689" s="196"/>
    </row>
    <row r="16690" spans="4:4" x14ac:dyDescent="0.45">
      <c r="D16690" s="196"/>
    </row>
    <row r="16691" spans="4:4" x14ac:dyDescent="0.45">
      <c r="D16691" s="196"/>
    </row>
    <row r="16692" spans="4:4" x14ac:dyDescent="0.45">
      <c r="D16692" s="196"/>
    </row>
    <row r="16693" spans="4:4" x14ac:dyDescent="0.45">
      <c r="D16693" s="196"/>
    </row>
    <row r="16694" spans="4:4" x14ac:dyDescent="0.45">
      <c r="D16694" s="196"/>
    </row>
    <row r="16695" spans="4:4" x14ac:dyDescent="0.45">
      <c r="D16695" s="196"/>
    </row>
    <row r="16696" spans="4:4" x14ac:dyDescent="0.45">
      <c r="D16696" s="196"/>
    </row>
    <row r="16697" spans="4:4" x14ac:dyDescent="0.45">
      <c r="D16697" s="196"/>
    </row>
    <row r="16698" spans="4:4" x14ac:dyDescent="0.45">
      <c r="D16698" s="196"/>
    </row>
    <row r="16699" spans="4:4" x14ac:dyDescent="0.45">
      <c r="D16699" s="196"/>
    </row>
    <row r="16700" spans="4:4" x14ac:dyDescent="0.45">
      <c r="D16700" s="196"/>
    </row>
    <row r="16701" spans="4:4" x14ac:dyDescent="0.45">
      <c r="D16701" s="196"/>
    </row>
    <row r="16702" spans="4:4" x14ac:dyDescent="0.45">
      <c r="D16702" s="196"/>
    </row>
    <row r="16703" spans="4:4" x14ac:dyDescent="0.45">
      <c r="D16703" s="196"/>
    </row>
    <row r="16704" spans="4:4" x14ac:dyDescent="0.45">
      <c r="D16704" s="196"/>
    </row>
    <row r="16705" spans="4:4" x14ac:dyDescent="0.45">
      <c r="D16705" s="196"/>
    </row>
    <row r="16706" spans="4:4" x14ac:dyDescent="0.45">
      <c r="D16706" s="196"/>
    </row>
    <row r="16707" spans="4:4" x14ac:dyDescent="0.45">
      <c r="D16707" s="196"/>
    </row>
    <row r="16708" spans="4:4" x14ac:dyDescent="0.45">
      <c r="D16708" s="196"/>
    </row>
    <row r="16709" spans="4:4" x14ac:dyDescent="0.45">
      <c r="D16709" s="196"/>
    </row>
    <row r="16710" spans="4:4" x14ac:dyDescent="0.45">
      <c r="D16710" s="196"/>
    </row>
    <row r="16711" spans="4:4" x14ac:dyDescent="0.45">
      <c r="D16711" s="196"/>
    </row>
    <row r="16712" spans="4:4" x14ac:dyDescent="0.45">
      <c r="D16712" s="196"/>
    </row>
    <row r="16713" spans="4:4" x14ac:dyDescent="0.45">
      <c r="D16713" s="196"/>
    </row>
    <row r="16714" spans="4:4" x14ac:dyDescent="0.45">
      <c r="D16714" s="196"/>
    </row>
    <row r="16715" spans="4:4" x14ac:dyDescent="0.45">
      <c r="D16715" s="196"/>
    </row>
    <row r="16716" spans="4:4" x14ac:dyDescent="0.45">
      <c r="D16716" s="196"/>
    </row>
    <row r="16717" spans="4:4" x14ac:dyDescent="0.45">
      <c r="D16717" s="196"/>
    </row>
    <row r="16718" spans="4:4" x14ac:dyDescent="0.45">
      <c r="D16718" s="196"/>
    </row>
    <row r="16719" spans="4:4" x14ac:dyDescent="0.45">
      <c r="D16719" s="196"/>
    </row>
    <row r="16720" spans="4:4" x14ac:dyDescent="0.45">
      <c r="D16720" s="196"/>
    </row>
    <row r="16721" spans="4:4" x14ac:dyDescent="0.45">
      <c r="D16721" s="196"/>
    </row>
    <row r="16722" spans="4:4" x14ac:dyDescent="0.45">
      <c r="D16722" s="196"/>
    </row>
    <row r="16723" spans="4:4" x14ac:dyDescent="0.45">
      <c r="D16723" s="196"/>
    </row>
    <row r="16724" spans="4:4" x14ac:dyDescent="0.45">
      <c r="D16724" s="196"/>
    </row>
    <row r="16725" spans="4:4" x14ac:dyDescent="0.45">
      <c r="D16725" s="196"/>
    </row>
    <row r="16726" spans="4:4" x14ac:dyDescent="0.45">
      <c r="D16726" s="196"/>
    </row>
    <row r="16727" spans="4:4" x14ac:dyDescent="0.45">
      <c r="D16727" s="196"/>
    </row>
    <row r="16728" spans="4:4" x14ac:dyDescent="0.45">
      <c r="D16728" s="196"/>
    </row>
    <row r="16729" spans="4:4" x14ac:dyDescent="0.45">
      <c r="D16729" s="196"/>
    </row>
    <row r="16730" spans="4:4" x14ac:dyDescent="0.45">
      <c r="D16730" s="196"/>
    </row>
    <row r="16731" spans="4:4" x14ac:dyDescent="0.45">
      <c r="D16731" s="196"/>
    </row>
    <row r="16732" spans="4:4" x14ac:dyDescent="0.45">
      <c r="D16732" s="196"/>
    </row>
    <row r="16733" spans="4:4" x14ac:dyDescent="0.45">
      <c r="D16733" s="196"/>
    </row>
    <row r="16734" spans="4:4" x14ac:dyDescent="0.45">
      <c r="D16734" s="196"/>
    </row>
    <row r="16735" spans="4:4" x14ac:dyDescent="0.45">
      <c r="D16735" s="196"/>
    </row>
    <row r="16736" spans="4:4" x14ac:dyDescent="0.45">
      <c r="D16736" s="196"/>
    </row>
    <row r="16737" spans="4:4" x14ac:dyDescent="0.45">
      <c r="D16737" s="196"/>
    </row>
    <row r="16738" spans="4:4" x14ac:dyDescent="0.45">
      <c r="D16738" s="196"/>
    </row>
    <row r="16739" spans="4:4" x14ac:dyDescent="0.45">
      <c r="D16739" s="196"/>
    </row>
    <row r="16740" spans="4:4" x14ac:dyDescent="0.45">
      <c r="D16740" s="196"/>
    </row>
    <row r="16741" spans="4:4" x14ac:dyDescent="0.45">
      <c r="D16741" s="196"/>
    </row>
    <row r="16742" spans="4:4" x14ac:dyDescent="0.45">
      <c r="D16742" s="196"/>
    </row>
    <row r="16743" spans="4:4" x14ac:dyDescent="0.45">
      <c r="D16743" s="196"/>
    </row>
    <row r="16744" spans="4:4" x14ac:dyDescent="0.45">
      <c r="D16744" s="196"/>
    </row>
    <row r="16745" spans="4:4" x14ac:dyDescent="0.45">
      <c r="D16745" s="196"/>
    </row>
    <row r="16746" spans="4:4" x14ac:dyDescent="0.45">
      <c r="D16746" s="196"/>
    </row>
    <row r="16747" spans="4:4" x14ac:dyDescent="0.45">
      <c r="D16747" s="196"/>
    </row>
    <row r="16748" spans="4:4" x14ac:dyDescent="0.45">
      <c r="D16748" s="196"/>
    </row>
    <row r="16749" spans="4:4" x14ac:dyDescent="0.45">
      <c r="D16749" s="196"/>
    </row>
    <row r="16750" spans="4:4" x14ac:dyDescent="0.45">
      <c r="D16750" s="196"/>
    </row>
    <row r="16751" spans="4:4" x14ac:dyDescent="0.45">
      <c r="D16751" s="196"/>
    </row>
    <row r="16752" spans="4:4" x14ac:dyDescent="0.45">
      <c r="D16752" s="196"/>
    </row>
    <row r="16753" spans="4:4" x14ac:dyDescent="0.45">
      <c r="D16753" s="196"/>
    </row>
    <row r="16754" spans="4:4" x14ac:dyDescent="0.45">
      <c r="D16754" s="196"/>
    </row>
    <row r="16755" spans="4:4" x14ac:dyDescent="0.45">
      <c r="D16755" s="196"/>
    </row>
    <row r="16756" spans="4:4" x14ac:dyDescent="0.45">
      <c r="D16756" s="196"/>
    </row>
    <row r="16757" spans="4:4" x14ac:dyDescent="0.45">
      <c r="D16757" s="196"/>
    </row>
    <row r="16758" spans="4:4" x14ac:dyDescent="0.45">
      <c r="D16758" s="196"/>
    </row>
    <row r="16759" spans="4:4" x14ac:dyDescent="0.45">
      <c r="D16759" s="196"/>
    </row>
    <row r="16760" spans="4:4" x14ac:dyDescent="0.45">
      <c r="D16760" s="196"/>
    </row>
    <row r="16761" spans="4:4" x14ac:dyDescent="0.45">
      <c r="D16761" s="196"/>
    </row>
    <row r="16762" spans="4:4" x14ac:dyDescent="0.45">
      <c r="D16762" s="196"/>
    </row>
    <row r="16763" spans="4:4" x14ac:dyDescent="0.45">
      <c r="D16763" s="196"/>
    </row>
    <row r="16764" spans="4:4" x14ac:dyDescent="0.45">
      <c r="D16764" s="196"/>
    </row>
    <row r="16765" spans="4:4" x14ac:dyDescent="0.45">
      <c r="D16765" s="196"/>
    </row>
    <row r="16766" spans="4:4" x14ac:dyDescent="0.45">
      <c r="D16766" s="196"/>
    </row>
    <row r="16767" spans="4:4" x14ac:dyDescent="0.45">
      <c r="D16767" s="196"/>
    </row>
    <row r="16768" spans="4:4" x14ac:dyDescent="0.45">
      <c r="D16768" s="196"/>
    </row>
    <row r="16769" spans="4:4" x14ac:dyDescent="0.45">
      <c r="D16769" s="196"/>
    </row>
    <row r="16770" spans="4:4" x14ac:dyDescent="0.45">
      <c r="D16770" s="196"/>
    </row>
    <row r="16771" spans="4:4" x14ac:dyDescent="0.45">
      <c r="D16771" s="196"/>
    </row>
    <row r="16772" spans="4:4" x14ac:dyDescent="0.45">
      <c r="D16772" s="196"/>
    </row>
    <row r="16773" spans="4:4" x14ac:dyDescent="0.45">
      <c r="D16773" s="196"/>
    </row>
    <row r="16774" spans="4:4" x14ac:dyDescent="0.45">
      <c r="D16774" s="196"/>
    </row>
    <row r="16775" spans="4:4" x14ac:dyDescent="0.45">
      <c r="D16775" s="196"/>
    </row>
    <row r="16776" spans="4:4" x14ac:dyDescent="0.45">
      <c r="D16776" s="196"/>
    </row>
    <row r="16777" spans="4:4" x14ac:dyDescent="0.45">
      <c r="D16777" s="196"/>
    </row>
    <row r="16778" spans="4:4" x14ac:dyDescent="0.45">
      <c r="D16778" s="196"/>
    </row>
    <row r="16779" spans="4:4" x14ac:dyDescent="0.45">
      <c r="D16779" s="196"/>
    </row>
    <row r="16780" spans="4:4" x14ac:dyDescent="0.45">
      <c r="D16780" s="196"/>
    </row>
    <row r="16781" spans="4:4" x14ac:dyDescent="0.45">
      <c r="D16781" s="196"/>
    </row>
    <row r="16782" spans="4:4" x14ac:dyDescent="0.45">
      <c r="D16782" s="196"/>
    </row>
    <row r="16783" spans="4:4" x14ac:dyDescent="0.45">
      <c r="D16783" s="196"/>
    </row>
    <row r="16784" spans="4:4" x14ac:dyDescent="0.45">
      <c r="D16784" s="196"/>
    </row>
    <row r="16785" spans="4:4" x14ac:dyDescent="0.45">
      <c r="D16785" s="196"/>
    </row>
    <row r="16786" spans="4:4" x14ac:dyDescent="0.45">
      <c r="D16786" s="196"/>
    </row>
    <row r="16787" spans="4:4" x14ac:dyDescent="0.45">
      <c r="D16787" s="196"/>
    </row>
    <row r="16788" spans="4:4" x14ac:dyDescent="0.45">
      <c r="D16788" s="196"/>
    </row>
    <row r="16789" spans="4:4" x14ac:dyDescent="0.45">
      <c r="D16789" s="196"/>
    </row>
    <row r="16790" spans="4:4" x14ac:dyDescent="0.45">
      <c r="D16790" s="196"/>
    </row>
    <row r="16791" spans="4:4" x14ac:dyDescent="0.45">
      <c r="D16791" s="196"/>
    </row>
    <row r="16792" spans="4:4" x14ac:dyDescent="0.45">
      <c r="D16792" s="196"/>
    </row>
    <row r="16793" spans="4:4" x14ac:dyDescent="0.45">
      <c r="D16793" s="196"/>
    </row>
    <row r="16794" spans="4:4" x14ac:dyDescent="0.45">
      <c r="D16794" s="196"/>
    </row>
    <row r="16795" spans="4:4" x14ac:dyDescent="0.45">
      <c r="D16795" s="196"/>
    </row>
    <row r="16796" spans="4:4" x14ac:dyDescent="0.45">
      <c r="D16796" s="196"/>
    </row>
    <row r="16797" spans="4:4" x14ac:dyDescent="0.45">
      <c r="D16797" s="196"/>
    </row>
    <row r="16798" spans="4:4" x14ac:dyDescent="0.45">
      <c r="D16798" s="196"/>
    </row>
    <row r="16799" spans="4:4" x14ac:dyDescent="0.45">
      <c r="D16799" s="196"/>
    </row>
    <row r="16800" spans="4:4" x14ac:dyDescent="0.45">
      <c r="D16800" s="196"/>
    </row>
    <row r="16801" spans="4:4" x14ac:dyDescent="0.45">
      <c r="D16801" s="196"/>
    </row>
    <row r="16802" spans="4:4" x14ac:dyDescent="0.45">
      <c r="D16802" s="196"/>
    </row>
    <row r="16803" spans="4:4" x14ac:dyDescent="0.45">
      <c r="D16803" s="196"/>
    </row>
    <row r="16804" spans="4:4" x14ac:dyDescent="0.45">
      <c r="D16804" s="196"/>
    </row>
    <row r="16805" spans="4:4" x14ac:dyDescent="0.45">
      <c r="D16805" s="196"/>
    </row>
    <row r="16806" spans="4:4" x14ac:dyDescent="0.45">
      <c r="D16806" s="196"/>
    </row>
    <row r="16807" spans="4:4" x14ac:dyDescent="0.45">
      <c r="D16807" s="196"/>
    </row>
    <row r="16808" spans="4:4" x14ac:dyDescent="0.45">
      <c r="D16808" s="196"/>
    </row>
    <row r="16809" spans="4:4" x14ac:dyDescent="0.45">
      <c r="D16809" s="196"/>
    </row>
    <row r="16810" spans="4:4" x14ac:dyDescent="0.45">
      <c r="D16810" s="196"/>
    </row>
    <row r="16811" spans="4:4" x14ac:dyDescent="0.45">
      <c r="D16811" s="196"/>
    </row>
    <row r="16812" spans="4:4" x14ac:dyDescent="0.45">
      <c r="D16812" s="196"/>
    </row>
    <row r="16813" spans="4:4" x14ac:dyDescent="0.45">
      <c r="D16813" s="196"/>
    </row>
    <row r="16814" spans="4:4" x14ac:dyDescent="0.45">
      <c r="D16814" s="196"/>
    </row>
    <row r="16815" spans="4:4" x14ac:dyDescent="0.45">
      <c r="D16815" s="196"/>
    </row>
    <row r="16816" spans="4:4" x14ac:dyDescent="0.45">
      <c r="D16816" s="196"/>
    </row>
    <row r="16817" spans="4:4" x14ac:dyDescent="0.45">
      <c r="D16817" s="196"/>
    </row>
    <row r="16818" spans="4:4" x14ac:dyDescent="0.45">
      <c r="D16818" s="196"/>
    </row>
    <row r="16819" spans="4:4" x14ac:dyDescent="0.45">
      <c r="D16819" s="196"/>
    </row>
    <row r="16820" spans="4:4" x14ac:dyDescent="0.45">
      <c r="D16820" s="196"/>
    </row>
    <row r="16821" spans="4:4" x14ac:dyDescent="0.45">
      <c r="D16821" s="196"/>
    </row>
    <row r="16822" spans="4:4" x14ac:dyDescent="0.45">
      <c r="D16822" s="196"/>
    </row>
    <row r="16823" spans="4:4" x14ac:dyDescent="0.45">
      <c r="D16823" s="196"/>
    </row>
    <row r="16824" spans="4:4" x14ac:dyDescent="0.45">
      <c r="D16824" s="196"/>
    </row>
    <row r="16825" spans="4:4" x14ac:dyDescent="0.45">
      <c r="D16825" s="196"/>
    </row>
    <row r="16826" spans="4:4" x14ac:dyDescent="0.45">
      <c r="D16826" s="196"/>
    </row>
    <row r="16827" spans="4:4" x14ac:dyDescent="0.45">
      <c r="D16827" s="196"/>
    </row>
    <row r="16828" spans="4:4" x14ac:dyDescent="0.45">
      <c r="D16828" s="196"/>
    </row>
    <row r="16829" spans="4:4" x14ac:dyDescent="0.45">
      <c r="D16829" s="196"/>
    </row>
    <row r="16830" spans="4:4" x14ac:dyDescent="0.45">
      <c r="D16830" s="196"/>
    </row>
    <row r="16831" spans="4:4" x14ac:dyDescent="0.45">
      <c r="D16831" s="196"/>
    </row>
    <row r="16832" spans="4:4" x14ac:dyDescent="0.45">
      <c r="D16832" s="196"/>
    </row>
    <row r="16833" spans="4:4" x14ac:dyDescent="0.45">
      <c r="D16833" s="196"/>
    </row>
    <row r="16834" spans="4:4" x14ac:dyDescent="0.45">
      <c r="D16834" s="196"/>
    </row>
    <row r="16835" spans="4:4" x14ac:dyDescent="0.45">
      <c r="D16835" s="196"/>
    </row>
    <row r="16836" spans="4:4" x14ac:dyDescent="0.45">
      <c r="D16836" s="196"/>
    </row>
    <row r="16837" spans="4:4" x14ac:dyDescent="0.45">
      <c r="D16837" s="196"/>
    </row>
    <row r="16838" spans="4:4" x14ac:dyDescent="0.45">
      <c r="D16838" s="196"/>
    </row>
    <row r="16839" spans="4:4" x14ac:dyDescent="0.45">
      <c r="D16839" s="196"/>
    </row>
    <row r="16840" spans="4:4" x14ac:dyDescent="0.45">
      <c r="D16840" s="196"/>
    </row>
    <row r="16841" spans="4:4" x14ac:dyDescent="0.45">
      <c r="D16841" s="196"/>
    </row>
    <row r="16842" spans="4:4" x14ac:dyDescent="0.45">
      <c r="D16842" s="196"/>
    </row>
    <row r="16843" spans="4:4" x14ac:dyDescent="0.45">
      <c r="D16843" s="196"/>
    </row>
    <row r="16844" spans="4:4" x14ac:dyDescent="0.45">
      <c r="D16844" s="196"/>
    </row>
    <row r="16845" spans="4:4" x14ac:dyDescent="0.45">
      <c r="D16845" s="196"/>
    </row>
    <row r="16846" spans="4:4" x14ac:dyDescent="0.45">
      <c r="D16846" s="196"/>
    </row>
    <row r="16847" spans="4:4" x14ac:dyDescent="0.45">
      <c r="D16847" s="196"/>
    </row>
    <row r="16848" spans="4:4" x14ac:dyDescent="0.45">
      <c r="D16848" s="196"/>
    </row>
    <row r="16849" spans="4:4" x14ac:dyDescent="0.45">
      <c r="D16849" s="196"/>
    </row>
    <row r="16850" spans="4:4" x14ac:dyDescent="0.45">
      <c r="D16850" s="196"/>
    </row>
    <row r="16851" spans="4:4" x14ac:dyDescent="0.45">
      <c r="D16851" s="196"/>
    </row>
    <row r="16852" spans="4:4" x14ac:dyDescent="0.45">
      <c r="D16852" s="196"/>
    </row>
    <row r="16853" spans="4:4" x14ac:dyDescent="0.45">
      <c r="D16853" s="196"/>
    </row>
    <row r="16854" spans="4:4" x14ac:dyDescent="0.45">
      <c r="D16854" s="196"/>
    </row>
    <row r="16855" spans="4:4" x14ac:dyDescent="0.45">
      <c r="D16855" s="196"/>
    </row>
    <row r="16856" spans="4:4" x14ac:dyDescent="0.45">
      <c r="D16856" s="196"/>
    </row>
    <row r="16857" spans="4:4" x14ac:dyDescent="0.45">
      <c r="D16857" s="196"/>
    </row>
    <row r="16858" spans="4:4" x14ac:dyDescent="0.45">
      <c r="D16858" s="196"/>
    </row>
    <row r="16859" spans="4:4" x14ac:dyDescent="0.45">
      <c r="D16859" s="196"/>
    </row>
    <row r="16860" spans="4:4" x14ac:dyDescent="0.45">
      <c r="D16860" s="196"/>
    </row>
    <row r="16861" spans="4:4" x14ac:dyDescent="0.45">
      <c r="D16861" s="196"/>
    </row>
    <row r="16862" spans="4:4" x14ac:dyDescent="0.45">
      <c r="D16862" s="196"/>
    </row>
    <row r="16863" spans="4:4" x14ac:dyDescent="0.45">
      <c r="D16863" s="196"/>
    </row>
    <row r="16864" spans="4:4" x14ac:dyDescent="0.45">
      <c r="D16864" s="196"/>
    </row>
    <row r="16865" spans="4:4" x14ac:dyDescent="0.45">
      <c r="D16865" s="196"/>
    </row>
    <row r="16866" spans="4:4" x14ac:dyDescent="0.45">
      <c r="D16866" s="196"/>
    </row>
    <row r="16867" spans="4:4" x14ac:dyDescent="0.45">
      <c r="D16867" s="196"/>
    </row>
    <row r="16868" spans="4:4" x14ac:dyDescent="0.45">
      <c r="D16868" s="196"/>
    </row>
    <row r="16869" spans="4:4" x14ac:dyDescent="0.45">
      <c r="D16869" s="196"/>
    </row>
    <row r="16870" spans="4:4" x14ac:dyDescent="0.45">
      <c r="D16870" s="196"/>
    </row>
    <row r="16871" spans="4:4" x14ac:dyDescent="0.45">
      <c r="D16871" s="196"/>
    </row>
    <row r="16872" spans="4:4" x14ac:dyDescent="0.45">
      <c r="D16872" s="196"/>
    </row>
    <row r="16873" spans="4:4" x14ac:dyDescent="0.45">
      <c r="D16873" s="196"/>
    </row>
    <row r="16874" spans="4:4" x14ac:dyDescent="0.45">
      <c r="D16874" s="196"/>
    </row>
    <row r="16875" spans="4:4" x14ac:dyDescent="0.45">
      <c r="D16875" s="196"/>
    </row>
    <row r="16876" spans="4:4" x14ac:dyDescent="0.45">
      <c r="D16876" s="196"/>
    </row>
    <row r="16877" spans="4:4" x14ac:dyDescent="0.45">
      <c r="D16877" s="196"/>
    </row>
    <row r="16878" spans="4:4" x14ac:dyDescent="0.45">
      <c r="D16878" s="196"/>
    </row>
    <row r="16879" spans="4:4" x14ac:dyDescent="0.45">
      <c r="D16879" s="196"/>
    </row>
    <row r="16880" spans="4:4" x14ac:dyDescent="0.45">
      <c r="D16880" s="196"/>
    </row>
    <row r="16881" spans="4:4" x14ac:dyDescent="0.45">
      <c r="D16881" s="196"/>
    </row>
    <row r="16882" spans="4:4" x14ac:dyDescent="0.45">
      <c r="D16882" s="196"/>
    </row>
    <row r="16883" spans="4:4" x14ac:dyDescent="0.45">
      <c r="D16883" s="196"/>
    </row>
    <row r="16884" spans="4:4" x14ac:dyDescent="0.45">
      <c r="D16884" s="196"/>
    </row>
    <row r="16885" spans="4:4" x14ac:dyDescent="0.45">
      <c r="D16885" s="196"/>
    </row>
    <row r="16886" spans="4:4" x14ac:dyDescent="0.45">
      <c r="D16886" s="196"/>
    </row>
    <row r="16887" spans="4:4" x14ac:dyDescent="0.45">
      <c r="D16887" s="196"/>
    </row>
    <row r="16888" spans="4:4" x14ac:dyDescent="0.45">
      <c r="D16888" s="196"/>
    </row>
    <row r="16889" spans="4:4" x14ac:dyDescent="0.45">
      <c r="D16889" s="196"/>
    </row>
    <row r="16890" spans="4:4" x14ac:dyDescent="0.45">
      <c r="D16890" s="196"/>
    </row>
    <row r="16891" spans="4:4" x14ac:dyDescent="0.45">
      <c r="D16891" s="196"/>
    </row>
    <row r="16892" spans="4:4" x14ac:dyDescent="0.45">
      <c r="D16892" s="196"/>
    </row>
    <row r="16893" spans="4:4" x14ac:dyDescent="0.45">
      <c r="D16893" s="196"/>
    </row>
    <row r="16894" spans="4:4" x14ac:dyDescent="0.45">
      <c r="D16894" s="196"/>
    </row>
    <row r="16895" spans="4:4" x14ac:dyDescent="0.45">
      <c r="D16895" s="196"/>
    </row>
    <row r="16896" spans="4:4" x14ac:dyDescent="0.45">
      <c r="D16896" s="196"/>
    </row>
    <row r="16897" spans="4:4" x14ac:dyDescent="0.45">
      <c r="D16897" s="196"/>
    </row>
    <row r="16898" spans="4:4" x14ac:dyDescent="0.45">
      <c r="D16898" s="196"/>
    </row>
    <row r="16899" spans="4:4" x14ac:dyDescent="0.45">
      <c r="D16899" s="196"/>
    </row>
    <row r="16900" spans="4:4" x14ac:dyDescent="0.45">
      <c r="D16900" s="196"/>
    </row>
    <row r="16901" spans="4:4" x14ac:dyDescent="0.45">
      <c r="D16901" s="196"/>
    </row>
    <row r="16902" spans="4:4" x14ac:dyDescent="0.45">
      <c r="D16902" s="196"/>
    </row>
    <row r="16903" spans="4:4" x14ac:dyDescent="0.45">
      <c r="D16903" s="196"/>
    </row>
    <row r="16904" spans="4:4" x14ac:dyDescent="0.45">
      <c r="D16904" s="196"/>
    </row>
    <row r="16905" spans="4:4" x14ac:dyDescent="0.45">
      <c r="D16905" s="196"/>
    </row>
    <row r="16906" spans="4:4" x14ac:dyDescent="0.45">
      <c r="D16906" s="196"/>
    </row>
    <row r="16907" spans="4:4" x14ac:dyDescent="0.45">
      <c r="D16907" s="196"/>
    </row>
    <row r="16908" spans="4:4" x14ac:dyDescent="0.45">
      <c r="D16908" s="196"/>
    </row>
    <row r="16909" spans="4:4" x14ac:dyDescent="0.45">
      <c r="D16909" s="196"/>
    </row>
    <row r="16910" spans="4:4" x14ac:dyDescent="0.45">
      <c r="D16910" s="196"/>
    </row>
    <row r="16911" spans="4:4" x14ac:dyDescent="0.45">
      <c r="D16911" s="196"/>
    </row>
    <row r="16912" spans="4:4" x14ac:dyDescent="0.45">
      <c r="D16912" s="196"/>
    </row>
    <row r="16913" spans="4:4" x14ac:dyDescent="0.45">
      <c r="D16913" s="196"/>
    </row>
    <row r="16914" spans="4:4" x14ac:dyDescent="0.45">
      <c r="D16914" s="196"/>
    </row>
    <row r="16915" spans="4:4" x14ac:dyDescent="0.45">
      <c r="D16915" s="196"/>
    </row>
    <row r="16916" spans="4:4" x14ac:dyDescent="0.45">
      <c r="D16916" s="196"/>
    </row>
    <row r="16917" spans="4:4" x14ac:dyDescent="0.45">
      <c r="D16917" s="196"/>
    </row>
    <row r="16918" spans="4:4" x14ac:dyDescent="0.45">
      <c r="D16918" s="196"/>
    </row>
    <row r="16919" spans="4:4" x14ac:dyDescent="0.45">
      <c r="D16919" s="196"/>
    </row>
    <row r="16920" spans="4:4" x14ac:dyDescent="0.45">
      <c r="D16920" s="196"/>
    </row>
    <row r="16921" spans="4:4" x14ac:dyDescent="0.45">
      <c r="D16921" s="196"/>
    </row>
    <row r="16922" spans="4:4" x14ac:dyDescent="0.45">
      <c r="D16922" s="196"/>
    </row>
    <row r="16923" spans="4:4" x14ac:dyDescent="0.45">
      <c r="D16923" s="196"/>
    </row>
    <row r="16924" spans="4:4" x14ac:dyDescent="0.45">
      <c r="D16924" s="196"/>
    </row>
    <row r="16925" spans="4:4" x14ac:dyDescent="0.45">
      <c r="D16925" s="196"/>
    </row>
    <row r="16926" spans="4:4" x14ac:dyDescent="0.45">
      <c r="D16926" s="196"/>
    </row>
    <row r="16927" spans="4:4" x14ac:dyDescent="0.45">
      <c r="D16927" s="196"/>
    </row>
    <row r="16928" spans="4:4" x14ac:dyDescent="0.45">
      <c r="D16928" s="196"/>
    </row>
    <row r="16929" spans="4:4" x14ac:dyDescent="0.45">
      <c r="D16929" s="196"/>
    </row>
    <row r="16930" spans="4:4" x14ac:dyDescent="0.45">
      <c r="D16930" s="196"/>
    </row>
    <row r="16931" spans="4:4" x14ac:dyDescent="0.45">
      <c r="D16931" s="196"/>
    </row>
    <row r="16932" spans="4:4" x14ac:dyDescent="0.45">
      <c r="D16932" s="196"/>
    </row>
    <row r="16933" spans="4:4" x14ac:dyDescent="0.45">
      <c r="D16933" s="196"/>
    </row>
    <row r="16934" spans="4:4" x14ac:dyDescent="0.45">
      <c r="D16934" s="196"/>
    </row>
    <row r="16935" spans="4:4" x14ac:dyDescent="0.45">
      <c r="D16935" s="196"/>
    </row>
    <row r="16936" spans="4:4" x14ac:dyDescent="0.45">
      <c r="D16936" s="196"/>
    </row>
    <row r="16937" spans="4:4" x14ac:dyDescent="0.45">
      <c r="D16937" s="196"/>
    </row>
    <row r="16938" spans="4:4" x14ac:dyDescent="0.45">
      <c r="D16938" s="196"/>
    </row>
    <row r="16939" spans="4:4" x14ac:dyDescent="0.45">
      <c r="D16939" s="196"/>
    </row>
    <row r="16940" spans="4:4" x14ac:dyDescent="0.45">
      <c r="D16940" s="196"/>
    </row>
    <row r="16941" spans="4:4" x14ac:dyDescent="0.45">
      <c r="D16941" s="196"/>
    </row>
    <row r="16942" spans="4:4" x14ac:dyDescent="0.45">
      <c r="D16942" s="196"/>
    </row>
    <row r="16943" spans="4:4" x14ac:dyDescent="0.45">
      <c r="D16943" s="196"/>
    </row>
    <row r="16944" spans="4:4" x14ac:dyDescent="0.45">
      <c r="D16944" s="196"/>
    </row>
    <row r="16945" spans="4:4" x14ac:dyDescent="0.45">
      <c r="D16945" s="196"/>
    </row>
    <row r="16946" spans="4:4" x14ac:dyDescent="0.45">
      <c r="D16946" s="196"/>
    </row>
    <row r="16947" spans="4:4" x14ac:dyDescent="0.45">
      <c r="D16947" s="196"/>
    </row>
    <row r="16948" spans="4:4" x14ac:dyDescent="0.45">
      <c r="D16948" s="196"/>
    </row>
    <row r="16949" spans="4:4" x14ac:dyDescent="0.45">
      <c r="D16949" s="196"/>
    </row>
    <row r="16950" spans="4:4" x14ac:dyDescent="0.45">
      <c r="D16950" s="196"/>
    </row>
    <row r="16951" spans="4:4" x14ac:dyDescent="0.45">
      <c r="D16951" s="196"/>
    </row>
    <row r="16952" spans="4:4" x14ac:dyDescent="0.45">
      <c r="D16952" s="196"/>
    </row>
    <row r="16953" spans="4:4" x14ac:dyDescent="0.45">
      <c r="D16953" s="196"/>
    </row>
    <row r="16954" spans="4:4" x14ac:dyDescent="0.45">
      <c r="D16954" s="196"/>
    </row>
    <row r="16955" spans="4:4" x14ac:dyDescent="0.45">
      <c r="D16955" s="196"/>
    </row>
    <row r="16956" spans="4:4" x14ac:dyDescent="0.45">
      <c r="D16956" s="196"/>
    </row>
    <row r="16957" spans="4:4" x14ac:dyDescent="0.45">
      <c r="D16957" s="196"/>
    </row>
    <row r="16958" spans="4:4" x14ac:dyDescent="0.45">
      <c r="D16958" s="196"/>
    </row>
    <row r="16959" spans="4:4" x14ac:dyDescent="0.45">
      <c r="D16959" s="196"/>
    </row>
    <row r="16960" spans="4:4" x14ac:dyDescent="0.45">
      <c r="D16960" s="196"/>
    </row>
    <row r="16961" spans="4:4" x14ac:dyDescent="0.45">
      <c r="D16961" s="196"/>
    </row>
    <row r="16962" spans="4:4" x14ac:dyDescent="0.45">
      <c r="D16962" s="196"/>
    </row>
    <row r="16963" spans="4:4" x14ac:dyDescent="0.45">
      <c r="D16963" s="196"/>
    </row>
    <row r="16964" spans="4:4" x14ac:dyDescent="0.45">
      <c r="D16964" s="196"/>
    </row>
    <row r="16965" spans="4:4" x14ac:dyDescent="0.45">
      <c r="D16965" s="196"/>
    </row>
    <row r="16966" spans="4:4" x14ac:dyDescent="0.45">
      <c r="D16966" s="196"/>
    </row>
    <row r="16967" spans="4:4" x14ac:dyDescent="0.45">
      <c r="D16967" s="196"/>
    </row>
    <row r="16968" spans="4:4" x14ac:dyDescent="0.45">
      <c r="D16968" s="196"/>
    </row>
    <row r="16969" spans="4:4" x14ac:dyDescent="0.45">
      <c r="D16969" s="196"/>
    </row>
    <row r="16970" spans="4:4" x14ac:dyDescent="0.45">
      <c r="D16970" s="196"/>
    </row>
    <row r="16971" spans="4:4" x14ac:dyDescent="0.45">
      <c r="D16971" s="196"/>
    </row>
    <row r="16972" spans="4:4" x14ac:dyDescent="0.45">
      <c r="D16972" s="196"/>
    </row>
    <row r="16973" spans="4:4" x14ac:dyDescent="0.45">
      <c r="D16973" s="196"/>
    </row>
    <row r="16974" spans="4:4" x14ac:dyDescent="0.45">
      <c r="D16974" s="196"/>
    </row>
    <row r="16975" spans="4:4" x14ac:dyDescent="0.45">
      <c r="D16975" s="196"/>
    </row>
    <row r="16976" spans="4:4" x14ac:dyDescent="0.45">
      <c r="D16976" s="196"/>
    </row>
    <row r="16977" spans="4:4" x14ac:dyDescent="0.45">
      <c r="D16977" s="196"/>
    </row>
    <row r="16978" spans="4:4" x14ac:dyDescent="0.45">
      <c r="D16978" s="196"/>
    </row>
    <row r="16979" spans="4:4" x14ac:dyDescent="0.45">
      <c r="D16979" s="196"/>
    </row>
    <row r="16980" spans="4:4" x14ac:dyDescent="0.45">
      <c r="D16980" s="196"/>
    </row>
    <row r="16981" spans="4:4" x14ac:dyDescent="0.45">
      <c r="D16981" s="196"/>
    </row>
    <row r="16982" spans="4:4" x14ac:dyDescent="0.45">
      <c r="D16982" s="196"/>
    </row>
    <row r="16983" spans="4:4" x14ac:dyDescent="0.45">
      <c r="D16983" s="196"/>
    </row>
    <row r="16984" spans="4:4" x14ac:dyDescent="0.45">
      <c r="D16984" s="196"/>
    </row>
    <row r="16985" spans="4:4" x14ac:dyDescent="0.45">
      <c r="D16985" s="196"/>
    </row>
    <row r="16986" spans="4:4" x14ac:dyDescent="0.45">
      <c r="D16986" s="196"/>
    </row>
    <row r="16987" spans="4:4" x14ac:dyDescent="0.45">
      <c r="D16987" s="196"/>
    </row>
    <row r="16988" spans="4:4" x14ac:dyDescent="0.45">
      <c r="D16988" s="196"/>
    </row>
    <row r="16989" spans="4:4" x14ac:dyDescent="0.45">
      <c r="D16989" s="196"/>
    </row>
    <row r="16990" spans="4:4" x14ac:dyDescent="0.45">
      <c r="D16990" s="196"/>
    </row>
    <row r="16991" spans="4:4" x14ac:dyDescent="0.45">
      <c r="D16991" s="196"/>
    </row>
    <row r="16992" spans="4:4" x14ac:dyDescent="0.45">
      <c r="D16992" s="196"/>
    </row>
    <row r="16993" spans="4:4" x14ac:dyDescent="0.45">
      <c r="D16993" s="196"/>
    </row>
    <row r="16994" spans="4:4" x14ac:dyDescent="0.45">
      <c r="D16994" s="196"/>
    </row>
    <row r="16995" spans="4:4" x14ac:dyDescent="0.45">
      <c r="D16995" s="196"/>
    </row>
    <row r="16996" spans="4:4" x14ac:dyDescent="0.45">
      <c r="D16996" s="196"/>
    </row>
    <row r="16997" spans="4:4" x14ac:dyDescent="0.45">
      <c r="D16997" s="196"/>
    </row>
    <row r="16998" spans="4:4" x14ac:dyDescent="0.45">
      <c r="D16998" s="196"/>
    </row>
    <row r="16999" spans="4:4" x14ac:dyDescent="0.45">
      <c r="D16999" s="196"/>
    </row>
    <row r="17000" spans="4:4" x14ac:dyDescent="0.45">
      <c r="D17000" s="196"/>
    </row>
    <row r="17001" spans="4:4" x14ac:dyDescent="0.45">
      <c r="D17001" s="196"/>
    </row>
    <row r="17002" spans="4:4" x14ac:dyDescent="0.45">
      <c r="D17002" s="196"/>
    </row>
    <row r="17003" spans="4:4" x14ac:dyDescent="0.45">
      <c r="D17003" s="196"/>
    </row>
    <row r="17004" spans="4:4" x14ac:dyDescent="0.45">
      <c r="D17004" s="196"/>
    </row>
    <row r="17005" spans="4:4" x14ac:dyDescent="0.45">
      <c r="D17005" s="196"/>
    </row>
    <row r="17006" spans="4:4" x14ac:dyDescent="0.45">
      <c r="D17006" s="196"/>
    </row>
    <row r="17007" spans="4:4" x14ac:dyDescent="0.45">
      <c r="D17007" s="196"/>
    </row>
    <row r="17008" spans="4:4" x14ac:dyDescent="0.45">
      <c r="D17008" s="196"/>
    </row>
    <row r="17009" spans="4:4" x14ac:dyDescent="0.45">
      <c r="D17009" s="196"/>
    </row>
    <row r="17010" spans="4:4" x14ac:dyDescent="0.45">
      <c r="D17010" s="196"/>
    </row>
    <row r="17011" spans="4:4" x14ac:dyDescent="0.45">
      <c r="D17011" s="196"/>
    </row>
    <row r="17012" spans="4:4" x14ac:dyDescent="0.45">
      <c r="D17012" s="196"/>
    </row>
    <row r="17013" spans="4:4" x14ac:dyDescent="0.45">
      <c r="D17013" s="196"/>
    </row>
    <row r="17014" spans="4:4" x14ac:dyDescent="0.45">
      <c r="D17014" s="196"/>
    </row>
    <row r="17015" spans="4:4" x14ac:dyDescent="0.45">
      <c r="D17015" s="196"/>
    </row>
    <row r="17016" spans="4:4" x14ac:dyDescent="0.45">
      <c r="D17016" s="196"/>
    </row>
    <row r="17017" spans="4:4" x14ac:dyDescent="0.45">
      <c r="D17017" s="196"/>
    </row>
    <row r="17018" spans="4:4" x14ac:dyDescent="0.45">
      <c r="D17018" s="196"/>
    </row>
    <row r="17019" spans="4:4" x14ac:dyDescent="0.45">
      <c r="D17019" s="196"/>
    </row>
    <row r="17020" spans="4:4" x14ac:dyDescent="0.45">
      <c r="D17020" s="196"/>
    </row>
    <row r="17021" spans="4:4" x14ac:dyDescent="0.45">
      <c r="D17021" s="196"/>
    </row>
    <row r="17022" spans="4:4" x14ac:dyDescent="0.45">
      <c r="D17022" s="196"/>
    </row>
    <row r="17023" spans="4:4" x14ac:dyDescent="0.45">
      <c r="D17023" s="196"/>
    </row>
    <row r="17024" spans="4:4" x14ac:dyDescent="0.45">
      <c r="D17024" s="196"/>
    </row>
    <row r="17025" spans="4:4" x14ac:dyDescent="0.45">
      <c r="D17025" s="196"/>
    </row>
    <row r="17026" spans="4:4" x14ac:dyDescent="0.45">
      <c r="D17026" s="196"/>
    </row>
    <row r="17027" spans="4:4" x14ac:dyDescent="0.45">
      <c r="D17027" s="196"/>
    </row>
    <row r="17028" spans="4:4" x14ac:dyDescent="0.45">
      <c r="D17028" s="196"/>
    </row>
    <row r="17029" spans="4:4" x14ac:dyDescent="0.45">
      <c r="D17029" s="196"/>
    </row>
    <row r="17030" spans="4:4" x14ac:dyDescent="0.45">
      <c r="D17030" s="196"/>
    </row>
    <row r="17031" spans="4:4" x14ac:dyDescent="0.45">
      <c r="D17031" s="196"/>
    </row>
    <row r="17032" spans="4:4" x14ac:dyDescent="0.45">
      <c r="D17032" s="196"/>
    </row>
    <row r="17033" spans="4:4" x14ac:dyDescent="0.45">
      <c r="D17033" s="196"/>
    </row>
    <row r="17034" spans="4:4" x14ac:dyDescent="0.45">
      <c r="D17034" s="196"/>
    </row>
    <row r="17035" spans="4:4" x14ac:dyDescent="0.45">
      <c r="D17035" s="196"/>
    </row>
    <row r="17036" spans="4:4" x14ac:dyDescent="0.45">
      <c r="D17036" s="196"/>
    </row>
    <row r="17037" spans="4:4" x14ac:dyDescent="0.45">
      <c r="D17037" s="196"/>
    </row>
    <row r="17038" spans="4:4" x14ac:dyDescent="0.45">
      <c r="D17038" s="196"/>
    </row>
    <row r="17039" spans="4:4" x14ac:dyDescent="0.45">
      <c r="D17039" s="196"/>
    </row>
    <row r="17040" spans="4:4" x14ac:dyDescent="0.45">
      <c r="D17040" s="196"/>
    </row>
    <row r="17041" spans="4:4" x14ac:dyDescent="0.45">
      <c r="D17041" s="196"/>
    </row>
    <row r="17042" spans="4:4" x14ac:dyDescent="0.45">
      <c r="D17042" s="196"/>
    </row>
    <row r="17043" spans="4:4" x14ac:dyDescent="0.45">
      <c r="D17043" s="196"/>
    </row>
    <row r="17044" spans="4:4" x14ac:dyDescent="0.45">
      <c r="D17044" s="196"/>
    </row>
    <row r="17045" spans="4:4" x14ac:dyDescent="0.45">
      <c r="D17045" s="196"/>
    </row>
    <row r="17046" spans="4:4" x14ac:dyDescent="0.45">
      <c r="D17046" s="196"/>
    </row>
    <row r="17047" spans="4:4" x14ac:dyDescent="0.45">
      <c r="D17047" s="196"/>
    </row>
    <row r="17048" spans="4:4" x14ac:dyDescent="0.45">
      <c r="D17048" s="196"/>
    </row>
    <row r="17049" spans="4:4" x14ac:dyDescent="0.45">
      <c r="D17049" s="196"/>
    </row>
    <row r="17050" spans="4:4" x14ac:dyDescent="0.45">
      <c r="D17050" s="196"/>
    </row>
    <row r="17051" spans="4:4" x14ac:dyDescent="0.45">
      <c r="D17051" s="196"/>
    </row>
    <row r="17052" spans="4:4" x14ac:dyDescent="0.45">
      <c r="D17052" s="196"/>
    </row>
    <row r="17053" spans="4:4" x14ac:dyDescent="0.45">
      <c r="D17053" s="196"/>
    </row>
    <row r="17054" spans="4:4" x14ac:dyDescent="0.45">
      <c r="D17054" s="196"/>
    </row>
    <row r="17055" spans="4:4" x14ac:dyDescent="0.45">
      <c r="D17055" s="196"/>
    </row>
    <row r="17056" spans="4:4" x14ac:dyDescent="0.45">
      <c r="D17056" s="196"/>
    </row>
    <row r="17057" spans="4:4" x14ac:dyDescent="0.45">
      <c r="D17057" s="196"/>
    </row>
    <row r="17058" spans="4:4" x14ac:dyDescent="0.45">
      <c r="D17058" s="196"/>
    </row>
    <row r="17059" spans="4:4" x14ac:dyDescent="0.45">
      <c r="D17059" s="196"/>
    </row>
    <row r="17060" spans="4:4" x14ac:dyDescent="0.45">
      <c r="D17060" s="196"/>
    </row>
    <row r="17061" spans="4:4" x14ac:dyDescent="0.45">
      <c r="D17061" s="196"/>
    </row>
    <row r="17062" spans="4:4" x14ac:dyDescent="0.45">
      <c r="D17062" s="196"/>
    </row>
    <row r="17063" spans="4:4" x14ac:dyDescent="0.45">
      <c r="D17063" s="196"/>
    </row>
    <row r="17064" spans="4:4" x14ac:dyDescent="0.45">
      <c r="D17064" s="196"/>
    </row>
    <row r="17065" spans="4:4" x14ac:dyDescent="0.45">
      <c r="D17065" s="196"/>
    </row>
    <row r="17066" spans="4:4" x14ac:dyDescent="0.45">
      <c r="D17066" s="196"/>
    </row>
    <row r="17067" spans="4:4" x14ac:dyDescent="0.45">
      <c r="D17067" s="196"/>
    </row>
    <row r="17068" spans="4:4" x14ac:dyDescent="0.45">
      <c r="D17068" s="196"/>
    </row>
    <row r="17069" spans="4:4" x14ac:dyDescent="0.45">
      <c r="D17069" s="196"/>
    </row>
    <row r="17070" spans="4:4" x14ac:dyDescent="0.45">
      <c r="D17070" s="196"/>
    </row>
    <row r="17071" spans="4:4" x14ac:dyDescent="0.45">
      <c r="D17071" s="196"/>
    </row>
    <row r="17072" spans="4:4" x14ac:dyDescent="0.45">
      <c r="D17072" s="196"/>
    </row>
    <row r="17073" spans="4:4" x14ac:dyDescent="0.45">
      <c r="D17073" s="196"/>
    </row>
    <row r="17074" spans="4:4" x14ac:dyDescent="0.45">
      <c r="D17074" s="196"/>
    </row>
    <row r="17075" spans="4:4" x14ac:dyDescent="0.45">
      <c r="D17075" s="196"/>
    </row>
    <row r="17076" spans="4:4" x14ac:dyDescent="0.45">
      <c r="D17076" s="196"/>
    </row>
    <row r="17077" spans="4:4" x14ac:dyDescent="0.45">
      <c r="D17077" s="196"/>
    </row>
    <row r="17078" spans="4:4" x14ac:dyDescent="0.45">
      <c r="D17078" s="196"/>
    </row>
    <row r="17079" spans="4:4" x14ac:dyDescent="0.45">
      <c r="D17079" s="196"/>
    </row>
    <row r="17080" spans="4:4" x14ac:dyDescent="0.45">
      <c r="D17080" s="196"/>
    </row>
    <row r="17081" spans="4:4" x14ac:dyDescent="0.45">
      <c r="D17081" s="196"/>
    </row>
    <row r="17082" spans="4:4" x14ac:dyDescent="0.45">
      <c r="D17082" s="196"/>
    </row>
    <row r="17083" spans="4:4" x14ac:dyDescent="0.45">
      <c r="D17083" s="196"/>
    </row>
    <row r="17084" spans="4:4" x14ac:dyDescent="0.45">
      <c r="D17084" s="196"/>
    </row>
    <row r="17085" spans="4:4" x14ac:dyDescent="0.45">
      <c r="D17085" s="196"/>
    </row>
    <row r="17086" spans="4:4" x14ac:dyDescent="0.45">
      <c r="D17086" s="196"/>
    </row>
    <row r="17087" spans="4:4" x14ac:dyDescent="0.45">
      <c r="D17087" s="196"/>
    </row>
    <row r="17088" spans="4:4" x14ac:dyDescent="0.45">
      <c r="D17088" s="196"/>
    </row>
    <row r="17089" spans="4:4" x14ac:dyDescent="0.45">
      <c r="D17089" s="196"/>
    </row>
    <row r="17090" spans="4:4" x14ac:dyDescent="0.45">
      <c r="D17090" s="196"/>
    </row>
    <row r="17091" spans="4:4" x14ac:dyDescent="0.45">
      <c r="D17091" s="196"/>
    </row>
    <row r="17092" spans="4:4" x14ac:dyDescent="0.45">
      <c r="D17092" s="196"/>
    </row>
    <row r="17093" spans="4:4" x14ac:dyDescent="0.45">
      <c r="D17093" s="196"/>
    </row>
    <row r="17094" spans="4:4" x14ac:dyDescent="0.45">
      <c r="D17094" s="196"/>
    </row>
    <row r="17095" spans="4:4" x14ac:dyDescent="0.45">
      <c r="D17095" s="196"/>
    </row>
    <row r="17096" spans="4:4" x14ac:dyDescent="0.45">
      <c r="D17096" s="196"/>
    </row>
    <row r="17097" spans="4:4" x14ac:dyDescent="0.45">
      <c r="D17097" s="196"/>
    </row>
    <row r="17098" spans="4:4" x14ac:dyDescent="0.45">
      <c r="D17098" s="196"/>
    </row>
    <row r="17099" spans="4:4" x14ac:dyDescent="0.45">
      <c r="D17099" s="196"/>
    </row>
    <row r="17100" spans="4:4" x14ac:dyDescent="0.45">
      <c r="D17100" s="196"/>
    </row>
    <row r="17101" spans="4:4" x14ac:dyDescent="0.45">
      <c r="D17101" s="196"/>
    </row>
    <row r="17102" spans="4:4" x14ac:dyDescent="0.45">
      <c r="D17102" s="196"/>
    </row>
    <row r="17103" spans="4:4" x14ac:dyDescent="0.45">
      <c r="D17103" s="196"/>
    </row>
    <row r="17104" spans="4:4" x14ac:dyDescent="0.45">
      <c r="D17104" s="196"/>
    </row>
    <row r="17105" spans="4:4" x14ac:dyDescent="0.45">
      <c r="D17105" s="196"/>
    </row>
    <row r="17106" spans="4:4" x14ac:dyDescent="0.45">
      <c r="D17106" s="196"/>
    </row>
    <row r="17107" spans="4:4" x14ac:dyDescent="0.45">
      <c r="D17107" s="196"/>
    </row>
    <row r="17108" spans="4:4" x14ac:dyDescent="0.45">
      <c r="D17108" s="196"/>
    </row>
    <row r="17109" spans="4:4" x14ac:dyDescent="0.45">
      <c r="D17109" s="196"/>
    </row>
    <row r="17110" spans="4:4" x14ac:dyDescent="0.45">
      <c r="D17110" s="196"/>
    </row>
    <row r="17111" spans="4:4" x14ac:dyDescent="0.45">
      <c r="D17111" s="196"/>
    </row>
    <row r="17112" spans="4:4" x14ac:dyDescent="0.45">
      <c r="D17112" s="196"/>
    </row>
    <row r="17113" spans="4:4" x14ac:dyDescent="0.45">
      <c r="D17113" s="196"/>
    </row>
    <row r="17114" spans="4:4" x14ac:dyDescent="0.45">
      <c r="D17114" s="196"/>
    </row>
    <row r="17115" spans="4:4" x14ac:dyDescent="0.45">
      <c r="D17115" s="196"/>
    </row>
    <row r="17116" spans="4:4" x14ac:dyDescent="0.45">
      <c r="D17116" s="196"/>
    </row>
    <row r="17117" spans="4:4" x14ac:dyDescent="0.45">
      <c r="D17117" s="196"/>
    </row>
    <row r="17118" spans="4:4" x14ac:dyDescent="0.45">
      <c r="D17118" s="196"/>
    </row>
    <row r="17119" spans="4:4" x14ac:dyDescent="0.45">
      <c r="D17119" s="196"/>
    </row>
    <row r="17120" spans="4:4" x14ac:dyDescent="0.45">
      <c r="D17120" s="196"/>
    </row>
    <row r="17121" spans="4:4" x14ac:dyDescent="0.45">
      <c r="D17121" s="196"/>
    </row>
    <row r="17122" spans="4:4" x14ac:dyDescent="0.45">
      <c r="D17122" s="196"/>
    </row>
    <row r="17123" spans="4:4" x14ac:dyDescent="0.45">
      <c r="D17123" s="196"/>
    </row>
    <row r="17124" spans="4:4" x14ac:dyDescent="0.45">
      <c r="D17124" s="196"/>
    </row>
    <row r="17125" spans="4:4" x14ac:dyDescent="0.45">
      <c r="D17125" s="196"/>
    </row>
    <row r="17126" spans="4:4" x14ac:dyDescent="0.45">
      <c r="D17126" s="196"/>
    </row>
    <row r="17127" spans="4:4" x14ac:dyDescent="0.45">
      <c r="D17127" s="196"/>
    </row>
    <row r="17128" spans="4:4" x14ac:dyDescent="0.45">
      <c r="D17128" s="196"/>
    </row>
    <row r="17129" spans="4:4" x14ac:dyDescent="0.45">
      <c r="D17129" s="196"/>
    </row>
    <row r="17130" spans="4:4" x14ac:dyDescent="0.45">
      <c r="D17130" s="196"/>
    </row>
    <row r="17131" spans="4:4" x14ac:dyDescent="0.45">
      <c r="D17131" s="196"/>
    </row>
    <row r="17132" spans="4:4" x14ac:dyDescent="0.45">
      <c r="D17132" s="196"/>
    </row>
    <row r="17133" spans="4:4" x14ac:dyDescent="0.45">
      <c r="D17133" s="196"/>
    </row>
    <row r="17134" spans="4:4" x14ac:dyDescent="0.45">
      <c r="D17134" s="196"/>
    </row>
    <row r="17135" spans="4:4" x14ac:dyDescent="0.45">
      <c r="D17135" s="196"/>
    </row>
    <row r="17136" spans="4:4" x14ac:dyDescent="0.45">
      <c r="D17136" s="196"/>
    </row>
    <row r="17137" spans="4:4" x14ac:dyDescent="0.45">
      <c r="D17137" s="196"/>
    </row>
    <row r="17138" spans="4:4" x14ac:dyDescent="0.45">
      <c r="D17138" s="196"/>
    </row>
    <row r="17139" spans="4:4" x14ac:dyDescent="0.45">
      <c r="D17139" s="196"/>
    </row>
    <row r="17140" spans="4:4" x14ac:dyDescent="0.45">
      <c r="D17140" s="196"/>
    </row>
    <row r="17141" spans="4:4" x14ac:dyDescent="0.45">
      <c r="D17141" s="196"/>
    </row>
    <row r="17142" spans="4:4" x14ac:dyDescent="0.45">
      <c r="D17142" s="196"/>
    </row>
    <row r="17143" spans="4:4" x14ac:dyDescent="0.45">
      <c r="D17143" s="196"/>
    </row>
    <row r="17144" spans="4:4" x14ac:dyDescent="0.45">
      <c r="D17144" s="196"/>
    </row>
    <row r="17145" spans="4:4" x14ac:dyDescent="0.45">
      <c r="D17145" s="196"/>
    </row>
    <row r="17146" spans="4:4" x14ac:dyDescent="0.45">
      <c r="D17146" s="196"/>
    </row>
    <row r="17147" spans="4:4" x14ac:dyDescent="0.45">
      <c r="D17147" s="196"/>
    </row>
    <row r="17148" spans="4:4" x14ac:dyDescent="0.45">
      <c r="D17148" s="196"/>
    </row>
    <row r="17149" spans="4:4" x14ac:dyDescent="0.45">
      <c r="D17149" s="196"/>
    </row>
    <row r="17150" spans="4:4" x14ac:dyDescent="0.45">
      <c r="D17150" s="196"/>
    </row>
    <row r="17151" spans="4:4" x14ac:dyDescent="0.45">
      <c r="D17151" s="196"/>
    </row>
    <row r="17152" spans="4:4" x14ac:dyDescent="0.45">
      <c r="D17152" s="196"/>
    </row>
    <row r="17153" spans="4:4" x14ac:dyDescent="0.45">
      <c r="D17153" s="196"/>
    </row>
    <row r="17154" spans="4:4" x14ac:dyDescent="0.45">
      <c r="D17154" s="196"/>
    </row>
    <row r="17155" spans="4:4" x14ac:dyDescent="0.45">
      <c r="D17155" s="196"/>
    </row>
    <row r="17156" spans="4:4" x14ac:dyDescent="0.45">
      <c r="D17156" s="196"/>
    </row>
    <row r="17157" spans="4:4" x14ac:dyDescent="0.45">
      <c r="D17157" s="196"/>
    </row>
    <row r="17158" spans="4:4" x14ac:dyDescent="0.45">
      <c r="D17158" s="196"/>
    </row>
    <row r="17159" spans="4:4" x14ac:dyDescent="0.45">
      <c r="D17159" s="196"/>
    </row>
    <row r="17160" spans="4:4" x14ac:dyDescent="0.45">
      <c r="D17160" s="196"/>
    </row>
    <row r="17161" spans="4:4" x14ac:dyDescent="0.45">
      <c r="D17161" s="196"/>
    </row>
    <row r="17162" spans="4:4" x14ac:dyDescent="0.45">
      <c r="D17162" s="196"/>
    </row>
    <row r="17163" spans="4:4" x14ac:dyDescent="0.45">
      <c r="D17163" s="196"/>
    </row>
    <row r="17164" spans="4:4" x14ac:dyDescent="0.45">
      <c r="D17164" s="196"/>
    </row>
    <row r="17165" spans="4:4" x14ac:dyDescent="0.45">
      <c r="D17165" s="196"/>
    </row>
    <row r="17166" spans="4:4" x14ac:dyDescent="0.45">
      <c r="D17166" s="196"/>
    </row>
    <row r="17167" spans="4:4" x14ac:dyDescent="0.45">
      <c r="D17167" s="196"/>
    </row>
    <row r="17168" spans="4:4" x14ac:dyDescent="0.45">
      <c r="D17168" s="196"/>
    </row>
    <row r="17169" spans="4:4" x14ac:dyDescent="0.45">
      <c r="D17169" s="196"/>
    </row>
    <row r="17170" spans="4:4" x14ac:dyDescent="0.45">
      <c r="D17170" s="196"/>
    </row>
    <row r="17171" spans="4:4" x14ac:dyDescent="0.45">
      <c r="D17171" s="196"/>
    </row>
    <row r="17172" spans="4:4" x14ac:dyDescent="0.45">
      <c r="D17172" s="196"/>
    </row>
    <row r="17173" spans="4:4" x14ac:dyDescent="0.45">
      <c r="D17173" s="196"/>
    </row>
    <row r="17174" spans="4:4" x14ac:dyDescent="0.45">
      <c r="D17174" s="196"/>
    </row>
    <row r="17175" spans="4:4" x14ac:dyDescent="0.45">
      <c r="D17175" s="196"/>
    </row>
    <row r="17176" spans="4:4" x14ac:dyDescent="0.45">
      <c r="D17176" s="196"/>
    </row>
    <row r="17177" spans="4:4" x14ac:dyDescent="0.45">
      <c r="D17177" s="196"/>
    </row>
    <row r="17178" spans="4:4" x14ac:dyDescent="0.45">
      <c r="D17178" s="196"/>
    </row>
    <row r="17179" spans="4:4" x14ac:dyDescent="0.45">
      <c r="D17179" s="196"/>
    </row>
    <row r="17180" spans="4:4" x14ac:dyDescent="0.45">
      <c r="D17180" s="196"/>
    </row>
    <row r="17181" spans="4:4" x14ac:dyDescent="0.45">
      <c r="D17181" s="196"/>
    </row>
    <row r="17182" spans="4:4" x14ac:dyDescent="0.45">
      <c r="D17182" s="196"/>
    </row>
    <row r="17183" spans="4:4" x14ac:dyDescent="0.45">
      <c r="D17183" s="196"/>
    </row>
    <row r="17184" spans="4:4" x14ac:dyDescent="0.45">
      <c r="D17184" s="196"/>
    </row>
    <row r="17185" spans="4:4" x14ac:dyDescent="0.45">
      <c r="D17185" s="196"/>
    </row>
    <row r="17186" spans="4:4" x14ac:dyDescent="0.45">
      <c r="D17186" s="196"/>
    </row>
    <row r="17187" spans="4:4" x14ac:dyDescent="0.45">
      <c r="D17187" s="196"/>
    </row>
    <row r="17188" spans="4:4" x14ac:dyDescent="0.45">
      <c r="D17188" s="196"/>
    </row>
    <row r="17189" spans="4:4" x14ac:dyDescent="0.45">
      <c r="D17189" s="196"/>
    </row>
    <row r="17190" spans="4:4" x14ac:dyDescent="0.45">
      <c r="D17190" s="196"/>
    </row>
    <row r="17191" spans="4:4" x14ac:dyDescent="0.45">
      <c r="D17191" s="196"/>
    </row>
    <row r="17192" spans="4:4" x14ac:dyDescent="0.45">
      <c r="D17192" s="196"/>
    </row>
    <row r="17193" spans="4:4" x14ac:dyDescent="0.45">
      <c r="D17193" s="196"/>
    </row>
    <row r="17194" spans="4:4" x14ac:dyDescent="0.45">
      <c r="D17194" s="196"/>
    </row>
    <row r="17195" spans="4:4" x14ac:dyDescent="0.45">
      <c r="D17195" s="196"/>
    </row>
    <row r="17196" spans="4:4" x14ac:dyDescent="0.45">
      <c r="D17196" s="196"/>
    </row>
    <row r="17197" spans="4:4" x14ac:dyDescent="0.45">
      <c r="D17197" s="196"/>
    </row>
    <row r="17198" spans="4:4" x14ac:dyDescent="0.45">
      <c r="D17198" s="196"/>
    </row>
    <row r="17199" spans="4:4" x14ac:dyDescent="0.45">
      <c r="D17199" s="196"/>
    </row>
    <row r="17200" spans="4:4" x14ac:dyDescent="0.45">
      <c r="D17200" s="196"/>
    </row>
    <row r="17201" spans="4:4" x14ac:dyDescent="0.45">
      <c r="D17201" s="196"/>
    </row>
    <row r="17202" spans="4:4" x14ac:dyDescent="0.45">
      <c r="D17202" s="196"/>
    </row>
    <row r="17203" spans="4:4" x14ac:dyDescent="0.45">
      <c r="D17203" s="196"/>
    </row>
    <row r="17204" spans="4:4" x14ac:dyDescent="0.45">
      <c r="D17204" s="196"/>
    </row>
    <row r="17205" spans="4:4" x14ac:dyDescent="0.45">
      <c r="D17205" s="196"/>
    </row>
    <row r="17206" spans="4:4" x14ac:dyDescent="0.45">
      <c r="D17206" s="196"/>
    </row>
    <row r="17207" spans="4:4" x14ac:dyDescent="0.45">
      <c r="D17207" s="196"/>
    </row>
    <row r="17208" spans="4:4" x14ac:dyDescent="0.45">
      <c r="D17208" s="196"/>
    </row>
    <row r="17209" spans="4:4" x14ac:dyDescent="0.45">
      <c r="D17209" s="196"/>
    </row>
    <row r="17210" spans="4:4" x14ac:dyDescent="0.45">
      <c r="D17210" s="196"/>
    </row>
    <row r="17211" spans="4:4" x14ac:dyDescent="0.45">
      <c r="D17211" s="196"/>
    </row>
    <row r="17212" spans="4:4" x14ac:dyDescent="0.45">
      <c r="D17212" s="196"/>
    </row>
    <row r="17213" spans="4:4" x14ac:dyDescent="0.45">
      <c r="D17213" s="196"/>
    </row>
    <row r="17214" spans="4:4" x14ac:dyDescent="0.45">
      <c r="D17214" s="196"/>
    </row>
    <row r="17215" spans="4:4" x14ac:dyDescent="0.45">
      <c r="D17215" s="196"/>
    </row>
    <row r="17216" spans="4:4" x14ac:dyDescent="0.45">
      <c r="D17216" s="196"/>
    </row>
    <row r="17217" spans="4:4" x14ac:dyDescent="0.45">
      <c r="D17217" s="196"/>
    </row>
    <row r="17218" spans="4:4" x14ac:dyDescent="0.45">
      <c r="D17218" s="196"/>
    </row>
    <row r="17219" spans="4:4" x14ac:dyDescent="0.45">
      <c r="D17219" s="196"/>
    </row>
    <row r="17220" spans="4:4" x14ac:dyDescent="0.45">
      <c r="D17220" s="196"/>
    </row>
    <row r="17221" spans="4:4" x14ac:dyDescent="0.45">
      <c r="D17221" s="196"/>
    </row>
    <row r="17222" spans="4:4" x14ac:dyDescent="0.45">
      <c r="D17222" s="196"/>
    </row>
    <row r="17223" spans="4:4" x14ac:dyDescent="0.45">
      <c r="D17223" s="196"/>
    </row>
    <row r="17224" spans="4:4" x14ac:dyDescent="0.45">
      <c r="D17224" s="196"/>
    </row>
    <row r="17225" spans="4:4" x14ac:dyDescent="0.45">
      <c r="D17225" s="196"/>
    </row>
    <row r="17226" spans="4:4" x14ac:dyDescent="0.45">
      <c r="D17226" s="196"/>
    </row>
    <row r="17227" spans="4:4" x14ac:dyDescent="0.45">
      <c r="D17227" s="196"/>
    </row>
    <row r="17228" spans="4:4" x14ac:dyDescent="0.45">
      <c r="D17228" s="196"/>
    </row>
    <row r="17229" spans="4:4" x14ac:dyDescent="0.45">
      <c r="D17229" s="196"/>
    </row>
    <row r="17230" spans="4:4" x14ac:dyDescent="0.45">
      <c r="D17230" s="196"/>
    </row>
    <row r="17231" spans="4:4" x14ac:dyDescent="0.45">
      <c r="D17231" s="196"/>
    </row>
    <row r="17232" spans="4:4" x14ac:dyDescent="0.45">
      <c r="D17232" s="196"/>
    </row>
    <row r="17233" spans="4:4" x14ac:dyDescent="0.45">
      <c r="D17233" s="196"/>
    </row>
    <row r="17234" spans="4:4" x14ac:dyDescent="0.45">
      <c r="D17234" s="196"/>
    </row>
    <row r="17235" spans="4:4" x14ac:dyDescent="0.45">
      <c r="D17235" s="196"/>
    </row>
    <row r="17236" spans="4:4" x14ac:dyDescent="0.45">
      <c r="D17236" s="196"/>
    </row>
    <row r="17237" spans="4:4" x14ac:dyDescent="0.45">
      <c r="D17237" s="196"/>
    </row>
    <row r="17238" spans="4:4" x14ac:dyDescent="0.45">
      <c r="D17238" s="196"/>
    </row>
    <row r="17239" spans="4:4" x14ac:dyDescent="0.45">
      <c r="D17239" s="196"/>
    </row>
    <row r="17240" spans="4:4" x14ac:dyDescent="0.45">
      <c r="D17240" s="196"/>
    </row>
    <row r="17241" spans="4:4" x14ac:dyDescent="0.45">
      <c r="D17241" s="196"/>
    </row>
    <row r="17242" spans="4:4" x14ac:dyDescent="0.45">
      <c r="D17242" s="196"/>
    </row>
    <row r="17243" spans="4:4" x14ac:dyDescent="0.45">
      <c r="D17243" s="196"/>
    </row>
    <row r="17244" spans="4:4" x14ac:dyDescent="0.45">
      <c r="D17244" s="196"/>
    </row>
    <row r="17245" spans="4:4" x14ac:dyDescent="0.45">
      <c r="D17245" s="196"/>
    </row>
    <row r="17246" spans="4:4" x14ac:dyDescent="0.45">
      <c r="D17246" s="196"/>
    </row>
    <row r="17247" spans="4:4" x14ac:dyDescent="0.45">
      <c r="D17247" s="196"/>
    </row>
    <row r="17248" spans="4:4" x14ac:dyDescent="0.45">
      <c r="D17248" s="196"/>
    </row>
    <row r="17249" spans="4:4" x14ac:dyDescent="0.45">
      <c r="D17249" s="196"/>
    </row>
    <row r="17250" spans="4:4" x14ac:dyDescent="0.45">
      <c r="D17250" s="196"/>
    </row>
    <row r="17251" spans="4:4" x14ac:dyDescent="0.45">
      <c r="D17251" s="196"/>
    </row>
    <row r="17252" spans="4:4" x14ac:dyDescent="0.45">
      <c r="D17252" s="196"/>
    </row>
    <row r="17253" spans="4:4" x14ac:dyDescent="0.45">
      <c r="D17253" s="196"/>
    </row>
    <row r="17254" spans="4:4" x14ac:dyDescent="0.45">
      <c r="D17254" s="196"/>
    </row>
    <row r="17255" spans="4:4" x14ac:dyDescent="0.45">
      <c r="D17255" s="196"/>
    </row>
    <row r="17256" spans="4:4" x14ac:dyDescent="0.45">
      <c r="D17256" s="196"/>
    </row>
    <row r="17257" spans="4:4" x14ac:dyDescent="0.45">
      <c r="D17257" s="196"/>
    </row>
    <row r="17258" spans="4:4" x14ac:dyDescent="0.45">
      <c r="D17258" s="196"/>
    </row>
    <row r="17259" spans="4:4" x14ac:dyDescent="0.45">
      <c r="D17259" s="196"/>
    </row>
    <row r="17260" spans="4:4" x14ac:dyDescent="0.45">
      <c r="D17260" s="196"/>
    </row>
    <row r="17261" spans="4:4" x14ac:dyDescent="0.45">
      <c r="D17261" s="196"/>
    </row>
    <row r="17262" spans="4:4" x14ac:dyDescent="0.45">
      <c r="D17262" s="196"/>
    </row>
    <row r="17263" spans="4:4" x14ac:dyDescent="0.45">
      <c r="D17263" s="196"/>
    </row>
    <row r="17264" spans="4:4" x14ac:dyDescent="0.45">
      <c r="D17264" s="196"/>
    </row>
    <row r="17265" spans="4:4" x14ac:dyDescent="0.45">
      <c r="D17265" s="196"/>
    </row>
    <row r="17266" spans="4:4" x14ac:dyDescent="0.45">
      <c r="D17266" s="196"/>
    </row>
    <row r="17267" spans="4:4" x14ac:dyDescent="0.45">
      <c r="D17267" s="196"/>
    </row>
    <row r="17268" spans="4:4" x14ac:dyDescent="0.45">
      <c r="D17268" s="196"/>
    </row>
    <row r="17269" spans="4:4" x14ac:dyDescent="0.45">
      <c r="D17269" s="196"/>
    </row>
    <row r="17270" spans="4:4" x14ac:dyDescent="0.45">
      <c r="D17270" s="196"/>
    </row>
    <row r="17271" spans="4:4" x14ac:dyDescent="0.45">
      <c r="D17271" s="196"/>
    </row>
    <row r="17272" spans="4:4" x14ac:dyDescent="0.45">
      <c r="D17272" s="196"/>
    </row>
    <row r="17273" spans="4:4" x14ac:dyDescent="0.45">
      <c r="D17273" s="196"/>
    </row>
    <row r="17274" spans="4:4" x14ac:dyDescent="0.45">
      <c r="D17274" s="196"/>
    </row>
    <row r="17275" spans="4:4" x14ac:dyDescent="0.45">
      <c r="D17275" s="196"/>
    </row>
    <row r="17276" spans="4:4" x14ac:dyDescent="0.45">
      <c r="D17276" s="196"/>
    </row>
    <row r="17277" spans="4:4" x14ac:dyDescent="0.45">
      <c r="D17277" s="196"/>
    </row>
    <row r="17278" spans="4:4" x14ac:dyDescent="0.45">
      <c r="D17278" s="196"/>
    </row>
    <row r="17279" spans="4:4" x14ac:dyDescent="0.45">
      <c r="D17279" s="196"/>
    </row>
    <row r="17280" spans="4:4" x14ac:dyDescent="0.45">
      <c r="D17280" s="196"/>
    </row>
    <row r="17281" spans="4:4" x14ac:dyDescent="0.45">
      <c r="D17281" s="196"/>
    </row>
    <row r="17282" spans="4:4" x14ac:dyDescent="0.45">
      <c r="D17282" s="196"/>
    </row>
    <row r="17283" spans="4:4" x14ac:dyDescent="0.45">
      <c r="D17283" s="196"/>
    </row>
    <row r="17284" spans="4:4" x14ac:dyDescent="0.45">
      <c r="D17284" s="196"/>
    </row>
    <row r="17285" spans="4:4" x14ac:dyDescent="0.45">
      <c r="D17285" s="196"/>
    </row>
    <row r="17286" spans="4:4" x14ac:dyDescent="0.45">
      <c r="D17286" s="196"/>
    </row>
    <row r="17287" spans="4:4" x14ac:dyDescent="0.45">
      <c r="D17287" s="196"/>
    </row>
    <row r="17288" spans="4:4" x14ac:dyDescent="0.45">
      <c r="D17288" s="196"/>
    </row>
    <row r="17289" spans="4:4" x14ac:dyDescent="0.45">
      <c r="D17289" s="196"/>
    </row>
    <row r="17290" spans="4:4" x14ac:dyDescent="0.45">
      <c r="D17290" s="196"/>
    </row>
    <row r="17291" spans="4:4" x14ac:dyDescent="0.45">
      <c r="D17291" s="196"/>
    </row>
    <row r="17292" spans="4:4" x14ac:dyDescent="0.45">
      <c r="D17292" s="196"/>
    </row>
    <row r="17293" spans="4:4" x14ac:dyDescent="0.45">
      <c r="D17293" s="196"/>
    </row>
    <row r="17294" spans="4:4" x14ac:dyDescent="0.45">
      <c r="D17294" s="196"/>
    </row>
    <row r="17295" spans="4:4" x14ac:dyDescent="0.45">
      <c r="D17295" s="196"/>
    </row>
    <row r="17296" spans="4:4" x14ac:dyDescent="0.45">
      <c r="D17296" s="196"/>
    </row>
    <row r="17297" spans="4:4" x14ac:dyDescent="0.45">
      <c r="D17297" s="196"/>
    </row>
    <row r="17298" spans="4:4" x14ac:dyDescent="0.45">
      <c r="D17298" s="196"/>
    </row>
    <row r="17299" spans="4:4" x14ac:dyDescent="0.45">
      <c r="D17299" s="196"/>
    </row>
    <row r="17300" spans="4:4" x14ac:dyDescent="0.45">
      <c r="D17300" s="196"/>
    </row>
    <row r="17301" spans="4:4" x14ac:dyDescent="0.45">
      <c r="D17301" s="196"/>
    </row>
    <row r="17302" spans="4:4" x14ac:dyDescent="0.45">
      <c r="D17302" s="196"/>
    </row>
    <row r="17303" spans="4:4" x14ac:dyDescent="0.45">
      <c r="D17303" s="196"/>
    </row>
    <row r="17304" spans="4:4" x14ac:dyDescent="0.45">
      <c r="D17304" s="196"/>
    </row>
    <row r="17305" spans="4:4" x14ac:dyDescent="0.45">
      <c r="D17305" s="196"/>
    </row>
    <row r="17306" spans="4:4" x14ac:dyDescent="0.45">
      <c r="D17306" s="196"/>
    </row>
    <row r="17307" spans="4:4" x14ac:dyDescent="0.45">
      <c r="D17307" s="196"/>
    </row>
    <row r="17308" spans="4:4" x14ac:dyDescent="0.45">
      <c r="D17308" s="196"/>
    </row>
    <row r="17309" spans="4:4" x14ac:dyDescent="0.45">
      <c r="D17309" s="196"/>
    </row>
    <row r="17310" spans="4:4" x14ac:dyDescent="0.45">
      <c r="D17310" s="196"/>
    </row>
    <row r="17311" spans="4:4" x14ac:dyDescent="0.45">
      <c r="D17311" s="196"/>
    </row>
    <row r="17312" spans="4:4" x14ac:dyDescent="0.45">
      <c r="D17312" s="196"/>
    </row>
    <row r="17313" spans="4:4" x14ac:dyDescent="0.45">
      <c r="D17313" s="196"/>
    </row>
    <row r="17314" spans="4:4" x14ac:dyDescent="0.45">
      <c r="D17314" s="196"/>
    </row>
    <row r="17315" spans="4:4" x14ac:dyDescent="0.45">
      <c r="D17315" s="196"/>
    </row>
    <row r="17316" spans="4:4" x14ac:dyDescent="0.45">
      <c r="D17316" s="196"/>
    </row>
    <row r="17317" spans="4:4" x14ac:dyDescent="0.45">
      <c r="D17317" s="196"/>
    </row>
    <row r="17318" spans="4:4" x14ac:dyDescent="0.45">
      <c r="D17318" s="196"/>
    </row>
    <row r="17319" spans="4:4" x14ac:dyDescent="0.45">
      <c r="D17319" s="196"/>
    </row>
    <row r="17320" spans="4:4" x14ac:dyDescent="0.45">
      <c r="D17320" s="196"/>
    </row>
    <row r="17321" spans="4:4" x14ac:dyDescent="0.45">
      <c r="D17321" s="196"/>
    </row>
    <row r="17322" spans="4:4" x14ac:dyDescent="0.45">
      <c r="D17322" s="196"/>
    </row>
    <row r="17323" spans="4:4" x14ac:dyDescent="0.45">
      <c r="D17323" s="196"/>
    </row>
    <row r="17324" spans="4:4" x14ac:dyDescent="0.45">
      <c r="D17324" s="196"/>
    </row>
    <row r="17325" spans="4:4" x14ac:dyDescent="0.45">
      <c r="D17325" s="196"/>
    </row>
    <row r="17326" spans="4:4" x14ac:dyDescent="0.45">
      <c r="D17326" s="196"/>
    </row>
    <row r="17327" spans="4:4" x14ac:dyDescent="0.45">
      <c r="D17327" s="196"/>
    </row>
    <row r="17328" spans="4:4" x14ac:dyDescent="0.45">
      <c r="D17328" s="196"/>
    </row>
    <row r="17329" spans="4:4" x14ac:dyDescent="0.45">
      <c r="D17329" s="196"/>
    </row>
    <row r="17330" spans="4:4" x14ac:dyDescent="0.45">
      <c r="D17330" s="196"/>
    </row>
    <row r="17331" spans="4:4" x14ac:dyDescent="0.45">
      <c r="D17331" s="196"/>
    </row>
    <row r="17332" spans="4:4" x14ac:dyDescent="0.45">
      <c r="D17332" s="196"/>
    </row>
    <row r="17333" spans="4:4" x14ac:dyDescent="0.45">
      <c r="D17333" s="196"/>
    </row>
    <row r="17334" spans="4:4" x14ac:dyDescent="0.45">
      <c r="D17334" s="196"/>
    </row>
    <row r="17335" spans="4:4" x14ac:dyDescent="0.45">
      <c r="D17335" s="196"/>
    </row>
    <row r="17336" spans="4:4" x14ac:dyDescent="0.45">
      <c r="D17336" s="196"/>
    </row>
    <row r="17337" spans="4:4" x14ac:dyDescent="0.45">
      <c r="D17337" s="196"/>
    </row>
    <row r="17338" spans="4:4" x14ac:dyDescent="0.45">
      <c r="D17338" s="196"/>
    </row>
    <row r="17339" spans="4:4" x14ac:dyDescent="0.45">
      <c r="D17339" s="196"/>
    </row>
    <row r="17340" spans="4:4" x14ac:dyDescent="0.45">
      <c r="D17340" s="196"/>
    </row>
    <row r="17341" spans="4:4" x14ac:dyDescent="0.45">
      <c r="D17341" s="196"/>
    </row>
    <row r="17342" spans="4:4" x14ac:dyDescent="0.45">
      <c r="D17342" s="196"/>
    </row>
    <row r="17343" spans="4:4" x14ac:dyDescent="0.45">
      <c r="D17343" s="196"/>
    </row>
    <row r="17344" spans="4:4" x14ac:dyDescent="0.45">
      <c r="D17344" s="196"/>
    </row>
    <row r="17345" spans="4:4" x14ac:dyDescent="0.45">
      <c r="D17345" s="196"/>
    </row>
    <row r="17346" spans="4:4" x14ac:dyDescent="0.45">
      <c r="D17346" s="196"/>
    </row>
    <row r="17347" spans="4:4" x14ac:dyDescent="0.45">
      <c r="D17347" s="196"/>
    </row>
    <row r="17348" spans="4:4" x14ac:dyDescent="0.45">
      <c r="D17348" s="196"/>
    </row>
    <row r="17349" spans="4:4" x14ac:dyDescent="0.45">
      <c r="D17349" s="196"/>
    </row>
    <row r="17350" spans="4:4" x14ac:dyDescent="0.45">
      <c r="D17350" s="196"/>
    </row>
    <row r="17351" spans="4:4" x14ac:dyDescent="0.45">
      <c r="D17351" s="196"/>
    </row>
    <row r="17352" spans="4:4" x14ac:dyDescent="0.45">
      <c r="D17352" s="196"/>
    </row>
    <row r="17353" spans="4:4" x14ac:dyDescent="0.45">
      <c r="D17353" s="196"/>
    </row>
    <row r="17354" spans="4:4" x14ac:dyDescent="0.45">
      <c r="D17354" s="196"/>
    </row>
    <row r="17355" spans="4:4" x14ac:dyDescent="0.45">
      <c r="D17355" s="196"/>
    </row>
    <row r="17356" spans="4:4" x14ac:dyDescent="0.45">
      <c r="D17356" s="196"/>
    </row>
    <row r="17357" spans="4:4" x14ac:dyDescent="0.45">
      <c r="D17357" s="196"/>
    </row>
    <row r="17358" spans="4:4" x14ac:dyDescent="0.45">
      <c r="D17358" s="196"/>
    </row>
    <row r="17359" spans="4:4" x14ac:dyDescent="0.45">
      <c r="D17359" s="196"/>
    </row>
    <row r="17360" spans="4:4" x14ac:dyDescent="0.45">
      <c r="D17360" s="196"/>
    </row>
    <row r="17361" spans="4:4" x14ac:dyDescent="0.45">
      <c r="D17361" s="196"/>
    </row>
    <row r="17362" spans="4:4" x14ac:dyDescent="0.45">
      <c r="D17362" s="196"/>
    </row>
    <row r="17363" spans="4:4" x14ac:dyDescent="0.45">
      <c r="D17363" s="196"/>
    </row>
    <row r="17364" spans="4:4" x14ac:dyDescent="0.45">
      <c r="D17364" s="196"/>
    </row>
    <row r="17365" spans="4:4" x14ac:dyDescent="0.45">
      <c r="D17365" s="196"/>
    </row>
    <row r="17366" spans="4:4" x14ac:dyDescent="0.45">
      <c r="D17366" s="196"/>
    </row>
    <row r="17367" spans="4:4" x14ac:dyDescent="0.45">
      <c r="D17367" s="196"/>
    </row>
    <row r="17368" spans="4:4" x14ac:dyDescent="0.45">
      <c r="D17368" s="196"/>
    </row>
    <row r="17369" spans="4:4" x14ac:dyDescent="0.45">
      <c r="D17369" s="196"/>
    </row>
    <row r="17370" spans="4:4" x14ac:dyDescent="0.45">
      <c r="D17370" s="196"/>
    </row>
    <row r="17371" spans="4:4" x14ac:dyDescent="0.45">
      <c r="D17371" s="196"/>
    </row>
    <row r="17372" spans="4:4" x14ac:dyDescent="0.45">
      <c r="D17372" s="196"/>
    </row>
    <row r="17373" spans="4:4" x14ac:dyDescent="0.45">
      <c r="D17373" s="196"/>
    </row>
    <row r="17374" spans="4:4" x14ac:dyDescent="0.45">
      <c r="D17374" s="196"/>
    </row>
    <row r="17375" spans="4:4" x14ac:dyDescent="0.45">
      <c r="D17375" s="196"/>
    </row>
    <row r="17376" spans="4:4" x14ac:dyDescent="0.45">
      <c r="D17376" s="196"/>
    </row>
    <row r="17377" spans="4:4" x14ac:dyDescent="0.45">
      <c r="D17377" s="196"/>
    </row>
    <row r="17378" spans="4:4" x14ac:dyDescent="0.45">
      <c r="D17378" s="196"/>
    </row>
    <row r="17379" spans="4:4" x14ac:dyDescent="0.45">
      <c r="D17379" s="196"/>
    </row>
    <row r="17380" spans="4:4" x14ac:dyDescent="0.45">
      <c r="D17380" s="196"/>
    </row>
    <row r="17381" spans="4:4" x14ac:dyDescent="0.45">
      <c r="D17381" s="196"/>
    </row>
    <row r="17382" spans="4:4" x14ac:dyDescent="0.45">
      <c r="D17382" s="196"/>
    </row>
    <row r="17383" spans="4:4" x14ac:dyDescent="0.45">
      <c r="D17383" s="196"/>
    </row>
    <row r="17384" spans="4:4" x14ac:dyDescent="0.45">
      <c r="D17384" s="196"/>
    </row>
    <row r="17385" spans="4:4" x14ac:dyDescent="0.45">
      <c r="D17385" s="196"/>
    </row>
    <row r="17386" spans="4:4" x14ac:dyDescent="0.45">
      <c r="D17386" s="196"/>
    </row>
    <row r="17387" spans="4:4" x14ac:dyDescent="0.45">
      <c r="D17387" s="196"/>
    </row>
    <row r="17388" spans="4:4" x14ac:dyDescent="0.45">
      <c r="D17388" s="196"/>
    </row>
    <row r="17389" spans="4:4" x14ac:dyDescent="0.45">
      <c r="D17389" s="196"/>
    </row>
    <row r="17390" spans="4:4" x14ac:dyDescent="0.45">
      <c r="D17390" s="196"/>
    </row>
    <row r="17391" spans="4:4" x14ac:dyDescent="0.45">
      <c r="D17391" s="196"/>
    </row>
    <row r="17392" spans="4:4" x14ac:dyDescent="0.45">
      <c r="D17392" s="196"/>
    </row>
    <row r="17393" spans="4:4" x14ac:dyDescent="0.45">
      <c r="D17393" s="196"/>
    </row>
    <row r="17394" spans="4:4" x14ac:dyDescent="0.45">
      <c r="D17394" s="196"/>
    </row>
    <row r="17395" spans="4:4" x14ac:dyDescent="0.45">
      <c r="D17395" s="196"/>
    </row>
    <row r="17396" spans="4:4" x14ac:dyDescent="0.45">
      <c r="D17396" s="196"/>
    </row>
    <row r="17397" spans="4:4" x14ac:dyDescent="0.45">
      <c r="D17397" s="196"/>
    </row>
    <row r="17398" spans="4:4" x14ac:dyDescent="0.45">
      <c r="D17398" s="196"/>
    </row>
    <row r="17399" spans="4:4" x14ac:dyDescent="0.45">
      <c r="D17399" s="196"/>
    </row>
    <row r="17400" spans="4:4" x14ac:dyDescent="0.45">
      <c r="D17400" s="196"/>
    </row>
    <row r="17401" spans="4:4" x14ac:dyDescent="0.45">
      <c r="D17401" s="196"/>
    </row>
    <row r="17402" spans="4:4" x14ac:dyDescent="0.45">
      <c r="D17402" s="196"/>
    </row>
    <row r="17403" spans="4:4" x14ac:dyDescent="0.45">
      <c r="D17403" s="196"/>
    </row>
    <row r="17404" spans="4:4" x14ac:dyDescent="0.45">
      <c r="D17404" s="196"/>
    </row>
    <row r="17405" spans="4:4" x14ac:dyDescent="0.45">
      <c r="D17405" s="196"/>
    </row>
    <row r="17406" spans="4:4" x14ac:dyDescent="0.45">
      <c r="D17406" s="196"/>
    </row>
    <row r="17407" spans="4:4" x14ac:dyDescent="0.45">
      <c r="D17407" s="196"/>
    </row>
    <row r="17408" spans="4:4" x14ac:dyDescent="0.45">
      <c r="D17408" s="196"/>
    </row>
    <row r="17409" spans="4:4" x14ac:dyDescent="0.45">
      <c r="D17409" s="196"/>
    </row>
    <row r="17410" spans="4:4" x14ac:dyDescent="0.45">
      <c r="D17410" s="196"/>
    </row>
    <row r="17411" spans="4:4" x14ac:dyDescent="0.45">
      <c r="D17411" s="196"/>
    </row>
    <row r="17412" spans="4:4" x14ac:dyDescent="0.45">
      <c r="D17412" s="196"/>
    </row>
    <row r="17413" spans="4:4" x14ac:dyDescent="0.45">
      <c r="D17413" s="196"/>
    </row>
    <row r="17414" spans="4:4" x14ac:dyDescent="0.45">
      <c r="D17414" s="196"/>
    </row>
    <row r="17415" spans="4:4" x14ac:dyDescent="0.45">
      <c r="D17415" s="196"/>
    </row>
    <row r="17416" spans="4:4" x14ac:dyDescent="0.45">
      <c r="D17416" s="196"/>
    </row>
    <row r="17417" spans="4:4" x14ac:dyDescent="0.45">
      <c r="D17417" s="196"/>
    </row>
    <row r="17418" spans="4:4" x14ac:dyDescent="0.45">
      <c r="D17418" s="196"/>
    </row>
    <row r="17419" spans="4:4" x14ac:dyDescent="0.45">
      <c r="D17419" s="196"/>
    </row>
    <row r="17420" spans="4:4" x14ac:dyDescent="0.45">
      <c r="D17420" s="196"/>
    </row>
    <row r="17421" spans="4:4" x14ac:dyDescent="0.45">
      <c r="D17421" s="196"/>
    </row>
    <row r="17422" spans="4:4" x14ac:dyDescent="0.45">
      <c r="D17422" s="196"/>
    </row>
    <row r="17423" spans="4:4" x14ac:dyDescent="0.45">
      <c r="D17423" s="196"/>
    </row>
    <row r="17424" spans="4:4" x14ac:dyDescent="0.45">
      <c r="D17424" s="196"/>
    </row>
    <row r="17425" spans="4:4" x14ac:dyDescent="0.45">
      <c r="D17425" s="196"/>
    </row>
    <row r="17426" spans="4:4" x14ac:dyDescent="0.45">
      <c r="D17426" s="196"/>
    </row>
    <row r="17427" spans="4:4" x14ac:dyDescent="0.45">
      <c r="D17427" s="196"/>
    </row>
    <row r="17428" spans="4:4" x14ac:dyDescent="0.45">
      <c r="D17428" s="196"/>
    </row>
    <row r="17429" spans="4:4" x14ac:dyDescent="0.45">
      <c r="D17429" s="196"/>
    </row>
    <row r="17430" spans="4:4" x14ac:dyDescent="0.45">
      <c r="D17430" s="196"/>
    </row>
    <row r="17431" spans="4:4" x14ac:dyDescent="0.45">
      <c r="D17431" s="196"/>
    </row>
    <row r="17432" spans="4:4" x14ac:dyDescent="0.45">
      <c r="D17432" s="196"/>
    </row>
    <row r="17433" spans="4:4" x14ac:dyDescent="0.45">
      <c r="D17433" s="196"/>
    </row>
    <row r="17434" spans="4:4" x14ac:dyDescent="0.45">
      <c r="D17434" s="196"/>
    </row>
    <row r="17435" spans="4:4" x14ac:dyDescent="0.45">
      <c r="D17435" s="196"/>
    </row>
    <row r="17436" spans="4:4" x14ac:dyDescent="0.45">
      <c r="D17436" s="196"/>
    </row>
    <row r="17437" spans="4:4" x14ac:dyDescent="0.45">
      <c r="D17437" s="196"/>
    </row>
    <row r="17438" spans="4:4" x14ac:dyDescent="0.45">
      <c r="D17438" s="196"/>
    </row>
    <row r="17439" spans="4:4" x14ac:dyDescent="0.45">
      <c r="D17439" s="196"/>
    </row>
    <row r="17440" spans="4:4" x14ac:dyDescent="0.45">
      <c r="D17440" s="196"/>
    </row>
    <row r="17441" spans="4:4" x14ac:dyDescent="0.45">
      <c r="D17441" s="196"/>
    </row>
    <row r="17442" spans="4:4" x14ac:dyDescent="0.45">
      <c r="D17442" s="196"/>
    </row>
    <row r="17443" spans="4:4" x14ac:dyDescent="0.45">
      <c r="D17443" s="196"/>
    </row>
    <row r="17444" spans="4:4" x14ac:dyDescent="0.45">
      <c r="D17444" s="196"/>
    </row>
    <row r="17445" spans="4:4" x14ac:dyDescent="0.45">
      <c r="D17445" s="196"/>
    </row>
    <row r="17446" spans="4:4" x14ac:dyDescent="0.45">
      <c r="D17446" s="196"/>
    </row>
    <row r="17447" spans="4:4" x14ac:dyDescent="0.45">
      <c r="D17447" s="196"/>
    </row>
    <row r="17448" spans="4:4" x14ac:dyDescent="0.45">
      <c r="D17448" s="196"/>
    </row>
    <row r="17449" spans="4:4" x14ac:dyDescent="0.45">
      <c r="D17449" s="196"/>
    </row>
    <row r="17450" spans="4:4" x14ac:dyDescent="0.45">
      <c r="D17450" s="196"/>
    </row>
    <row r="17451" spans="4:4" x14ac:dyDescent="0.45">
      <c r="D17451" s="196"/>
    </row>
    <row r="17452" spans="4:4" x14ac:dyDescent="0.45">
      <c r="D17452" s="196"/>
    </row>
    <row r="17453" spans="4:4" x14ac:dyDescent="0.45">
      <c r="D17453" s="196"/>
    </row>
    <row r="17454" spans="4:4" x14ac:dyDescent="0.45">
      <c r="D17454" s="196"/>
    </row>
    <row r="17455" spans="4:4" x14ac:dyDescent="0.45">
      <c r="D17455" s="196"/>
    </row>
    <row r="17456" spans="4:4" x14ac:dyDescent="0.45">
      <c r="D17456" s="196"/>
    </row>
    <row r="17457" spans="4:4" x14ac:dyDescent="0.45">
      <c r="D17457" s="196"/>
    </row>
    <row r="17458" spans="4:4" x14ac:dyDescent="0.45">
      <c r="D17458" s="196"/>
    </row>
    <row r="17459" spans="4:4" x14ac:dyDescent="0.45">
      <c r="D17459" s="196"/>
    </row>
    <row r="17460" spans="4:4" x14ac:dyDescent="0.45">
      <c r="D17460" s="196"/>
    </row>
    <row r="17461" spans="4:4" x14ac:dyDescent="0.45">
      <c r="D17461" s="196"/>
    </row>
    <row r="17462" spans="4:4" x14ac:dyDescent="0.45">
      <c r="D17462" s="196"/>
    </row>
    <row r="17463" spans="4:4" x14ac:dyDescent="0.45">
      <c r="D17463" s="196"/>
    </row>
    <row r="17464" spans="4:4" x14ac:dyDescent="0.45">
      <c r="D17464" s="196"/>
    </row>
    <row r="17465" spans="4:4" x14ac:dyDescent="0.45">
      <c r="D17465" s="196"/>
    </row>
    <row r="17466" spans="4:4" x14ac:dyDescent="0.45">
      <c r="D17466" s="196"/>
    </row>
    <row r="17467" spans="4:4" x14ac:dyDescent="0.45">
      <c r="D17467" s="196"/>
    </row>
    <row r="17468" spans="4:4" x14ac:dyDescent="0.45">
      <c r="D17468" s="196"/>
    </row>
    <row r="17469" spans="4:4" x14ac:dyDescent="0.45">
      <c r="D17469" s="196"/>
    </row>
    <row r="17470" spans="4:4" x14ac:dyDescent="0.45">
      <c r="D17470" s="196"/>
    </row>
    <row r="17471" spans="4:4" x14ac:dyDescent="0.45">
      <c r="D17471" s="196"/>
    </row>
    <row r="17472" spans="4:4" x14ac:dyDescent="0.45">
      <c r="D17472" s="196"/>
    </row>
    <row r="17473" spans="4:4" x14ac:dyDescent="0.45">
      <c r="D17473" s="196"/>
    </row>
    <row r="17474" spans="4:4" x14ac:dyDescent="0.45">
      <c r="D17474" s="196"/>
    </row>
    <row r="17475" spans="4:4" x14ac:dyDescent="0.45">
      <c r="D17475" s="196"/>
    </row>
    <row r="17476" spans="4:4" x14ac:dyDescent="0.45">
      <c r="D17476" s="196"/>
    </row>
    <row r="17477" spans="4:4" x14ac:dyDescent="0.45">
      <c r="D17477" s="196"/>
    </row>
    <row r="17478" spans="4:4" x14ac:dyDescent="0.45">
      <c r="D17478" s="196"/>
    </row>
    <row r="17479" spans="4:4" x14ac:dyDescent="0.45">
      <c r="D17479" s="196"/>
    </row>
    <row r="17480" spans="4:4" x14ac:dyDescent="0.45">
      <c r="D17480" s="196"/>
    </row>
    <row r="17481" spans="4:4" x14ac:dyDescent="0.45">
      <c r="D17481" s="196"/>
    </row>
    <row r="17482" spans="4:4" x14ac:dyDescent="0.45">
      <c r="D17482" s="196"/>
    </row>
    <row r="17483" spans="4:4" x14ac:dyDescent="0.45">
      <c r="D17483" s="196"/>
    </row>
    <row r="17484" spans="4:4" x14ac:dyDescent="0.45">
      <c r="D17484" s="196"/>
    </row>
    <row r="17485" spans="4:4" x14ac:dyDescent="0.45">
      <c r="D17485" s="196"/>
    </row>
    <row r="17486" spans="4:4" x14ac:dyDescent="0.45">
      <c r="D17486" s="196"/>
    </row>
    <row r="17487" spans="4:4" x14ac:dyDescent="0.45">
      <c r="D17487" s="196"/>
    </row>
    <row r="17488" spans="4:4" x14ac:dyDescent="0.45">
      <c r="D17488" s="196"/>
    </row>
    <row r="17489" spans="4:4" x14ac:dyDescent="0.45">
      <c r="D17489" s="196"/>
    </row>
    <row r="17490" spans="4:4" x14ac:dyDescent="0.45">
      <c r="D17490" s="196"/>
    </row>
    <row r="17491" spans="4:4" x14ac:dyDescent="0.45">
      <c r="D17491" s="196"/>
    </row>
    <row r="17492" spans="4:4" x14ac:dyDescent="0.45">
      <c r="D17492" s="196"/>
    </row>
    <row r="17493" spans="4:4" x14ac:dyDescent="0.45">
      <c r="D17493" s="196"/>
    </row>
    <row r="17494" spans="4:4" x14ac:dyDescent="0.45">
      <c r="D17494" s="196"/>
    </row>
    <row r="17495" spans="4:4" x14ac:dyDescent="0.45">
      <c r="D17495" s="196"/>
    </row>
    <row r="17496" spans="4:4" x14ac:dyDescent="0.45">
      <c r="D17496" s="196"/>
    </row>
    <row r="17497" spans="4:4" x14ac:dyDescent="0.45">
      <c r="D17497" s="196"/>
    </row>
    <row r="17498" spans="4:4" x14ac:dyDescent="0.45">
      <c r="D17498" s="196"/>
    </row>
    <row r="17499" spans="4:4" x14ac:dyDescent="0.45">
      <c r="D17499" s="196"/>
    </row>
    <row r="17500" spans="4:4" x14ac:dyDescent="0.45">
      <c r="D17500" s="196"/>
    </row>
    <row r="17501" spans="4:4" x14ac:dyDescent="0.45">
      <c r="D17501" s="196"/>
    </row>
    <row r="17502" spans="4:4" x14ac:dyDescent="0.45">
      <c r="D17502" s="196"/>
    </row>
    <row r="17503" spans="4:4" x14ac:dyDescent="0.45">
      <c r="D17503" s="196"/>
    </row>
    <row r="17504" spans="4:4" x14ac:dyDescent="0.45">
      <c r="D17504" s="196"/>
    </row>
    <row r="17505" spans="4:4" x14ac:dyDescent="0.45">
      <c r="D17505" s="196"/>
    </row>
    <row r="17506" spans="4:4" x14ac:dyDescent="0.45">
      <c r="D17506" s="196"/>
    </row>
    <row r="17507" spans="4:4" x14ac:dyDescent="0.45">
      <c r="D17507" s="196"/>
    </row>
    <row r="17508" spans="4:4" x14ac:dyDescent="0.45">
      <c r="D17508" s="196"/>
    </row>
    <row r="17509" spans="4:4" x14ac:dyDescent="0.45">
      <c r="D17509" s="196"/>
    </row>
    <row r="17510" spans="4:4" x14ac:dyDescent="0.45">
      <c r="D17510" s="196"/>
    </row>
    <row r="17511" spans="4:4" x14ac:dyDescent="0.45">
      <c r="D17511" s="196"/>
    </row>
    <row r="17512" spans="4:4" x14ac:dyDescent="0.45">
      <c r="D17512" s="196"/>
    </row>
    <row r="17513" spans="4:4" x14ac:dyDescent="0.45">
      <c r="D17513" s="196"/>
    </row>
    <row r="17514" spans="4:4" x14ac:dyDescent="0.45">
      <c r="D17514" s="196"/>
    </row>
    <row r="17515" spans="4:4" x14ac:dyDescent="0.45">
      <c r="D17515" s="196"/>
    </row>
    <row r="17516" spans="4:4" x14ac:dyDescent="0.45">
      <c r="D17516" s="196"/>
    </row>
    <row r="17517" spans="4:4" x14ac:dyDescent="0.45">
      <c r="D17517" s="196"/>
    </row>
    <row r="17518" spans="4:4" x14ac:dyDescent="0.45">
      <c r="D17518" s="196"/>
    </row>
    <row r="17519" spans="4:4" x14ac:dyDescent="0.45">
      <c r="D17519" s="196"/>
    </row>
    <row r="17520" spans="4:4" x14ac:dyDescent="0.45">
      <c r="D17520" s="196"/>
    </row>
    <row r="17521" spans="4:4" x14ac:dyDescent="0.45">
      <c r="D17521" s="196"/>
    </row>
    <row r="17522" spans="4:4" x14ac:dyDescent="0.45">
      <c r="D17522" s="196"/>
    </row>
    <row r="17523" spans="4:4" x14ac:dyDescent="0.45">
      <c r="D17523" s="196"/>
    </row>
    <row r="17524" spans="4:4" x14ac:dyDescent="0.45">
      <c r="D17524" s="196"/>
    </row>
    <row r="17525" spans="4:4" x14ac:dyDescent="0.45">
      <c r="D17525" s="196"/>
    </row>
    <row r="17526" spans="4:4" x14ac:dyDescent="0.45">
      <c r="D17526" s="196"/>
    </row>
    <row r="17527" spans="4:4" x14ac:dyDescent="0.45">
      <c r="D17527" s="196"/>
    </row>
    <row r="17528" spans="4:4" x14ac:dyDescent="0.45">
      <c r="D17528" s="196"/>
    </row>
    <row r="17529" spans="4:4" x14ac:dyDescent="0.45">
      <c r="D17529" s="196"/>
    </row>
    <row r="17530" spans="4:4" x14ac:dyDescent="0.45">
      <c r="D17530" s="196"/>
    </row>
    <row r="17531" spans="4:4" x14ac:dyDescent="0.45">
      <c r="D17531" s="196"/>
    </row>
    <row r="17532" spans="4:4" x14ac:dyDescent="0.45">
      <c r="D17532" s="196"/>
    </row>
    <row r="17533" spans="4:4" x14ac:dyDescent="0.45">
      <c r="D17533" s="196"/>
    </row>
    <row r="17534" spans="4:4" x14ac:dyDescent="0.45">
      <c r="D17534" s="196"/>
    </row>
    <row r="17535" spans="4:4" x14ac:dyDescent="0.45">
      <c r="D17535" s="196"/>
    </row>
    <row r="17536" spans="4:4" x14ac:dyDescent="0.45">
      <c r="D17536" s="196"/>
    </row>
    <row r="17537" spans="4:4" x14ac:dyDescent="0.45">
      <c r="D17537" s="196"/>
    </row>
    <row r="17538" spans="4:4" x14ac:dyDescent="0.45">
      <c r="D17538" s="196"/>
    </row>
    <row r="17539" spans="4:4" x14ac:dyDescent="0.45">
      <c r="D17539" s="196"/>
    </row>
    <row r="17540" spans="4:4" x14ac:dyDescent="0.45">
      <c r="D17540" s="196"/>
    </row>
    <row r="17541" spans="4:4" x14ac:dyDescent="0.45">
      <c r="D17541" s="196"/>
    </row>
    <row r="17542" spans="4:4" x14ac:dyDescent="0.45">
      <c r="D17542" s="196"/>
    </row>
    <row r="17543" spans="4:4" x14ac:dyDescent="0.45">
      <c r="D17543" s="196"/>
    </row>
    <row r="17544" spans="4:4" x14ac:dyDescent="0.45">
      <c r="D17544" s="196"/>
    </row>
    <row r="17545" spans="4:4" x14ac:dyDescent="0.45">
      <c r="D17545" s="196"/>
    </row>
    <row r="17546" spans="4:4" x14ac:dyDescent="0.45">
      <c r="D17546" s="196"/>
    </row>
    <row r="17547" spans="4:4" x14ac:dyDescent="0.45">
      <c r="D17547" s="196"/>
    </row>
    <row r="17548" spans="4:4" x14ac:dyDescent="0.45">
      <c r="D17548" s="196"/>
    </row>
    <row r="17549" spans="4:4" x14ac:dyDescent="0.45">
      <c r="D17549" s="196"/>
    </row>
    <row r="17550" spans="4:4" x14ac:dyDescent="0.45">
      <c r="D17550" s="196"/>
    </row>
    <row r="17551" spans="4:4" x14ac:dyDescent="0.45">
      <c r="D17551" s="196"/>
    </row>
    <row r="17552" spans="4:4" x14ac:dyDescent="0.45">
      <c r="D17552" s="196"/>
    </row>
    <row r="17553" spans="4:4" x14ac:dyDescent="0.45">
      <c r="D17553" s="196"/>
    </row>
    <row r="17554" spans="4:4" x14ac:dyDescent="0.45">
      <c r="D17554" s="196"/>
    </row>
    <row r="17555" spans="4:4" x14ac:dyDescent="0.45">
      <c r="D17555" s="196"/>
    </row>
    <row r="17556" spans="4:4" x14ac:dyDescent="0.45">
      <c r="D17556" s="196"/>
    </row>
    <row r="17557" spans="4:4" x14ac:dyDescent="0.45">
      <c r="D17557" s="196"/>
    </row>
    <row r="17558" spans="4:4" x14ac:dyDescent="0.45">
      <c r="D17558" s="196"/>
    </row>
    <row r="17559" spans="4:4" x14ac:dyDescent="0.45">
      <c r="D17559" s="196"/>
    </row>
    <row r="17560" spans="4:4" x14ac:dyDescent="0.45">
      <c r="D17560" s="196"/>
    </row>
    <row r="17561" spans="4:4" x14ac:dyDescent="0.45">
      <c r="D17561" s="196"/>
    </row>
    <row r="17562" spans="4:4" x14ac:dyDescent="0.45">
      <c r="D17562" s="196"/>
    </row>
    <row r="17563" spans="4:4" x14ac:dyDescent="0.45">
      <c r="D17563" s="196"/>
    </row>
    <row r="17564" spans="4:4" x14ac:dyDescent="0.45">
      <c r="D17564" s="196"/>
    </row>
    <row r="17565" spans="4:4" x14ac:dyDescent="0.45">
      <c r="D17565" s="196"/>
    </row>
    <row r="17566" spans="4:4" x14ac:dyDescent="0.45">
      <c r="D17566" s="196"/>
    </row>
    <row r="17567" spans="4:4" x14ac:dyDescent="0.45">
      <c r="D17567" s="196"/>
    </row>
    <row r="17568" spans="4:4" x14ac:dyDescent="0.45">
      <c r="D17568" s="196"/>
    </row>
    <row r="17569" spans="4:4" x14ac:dyDescent="0.45">
      <c r="D17569" s="196"/>
    </row>
    <row r="17570" spans="4:4" x14ac:dyDescent="0.45">
      <c r="D17570" s="196"/>
    </row>
    <row r="17571" spans="4:4" x14ac:dyDescent="0.45">
      <c r="D17571" s="196"/>
    </row>
    <row r="17572" spans="4:4" x14ac:dyDescent="0.45">
      <c r="D17572" s="196"/>
    </row>
    <row r="17573" spans="4:4" x14ac:dyDescent="0.45">
      <c r="D17573" s="196"/>
    </row>
    <row r="17574" spans="4:4" x14ac:dyDescent="0.45">
      <c r="D17574" s="196"/>
    </row>
    <row r="17575" spans="4:4" x14ac:dyDescent="0.45">
      <c r="D17575" s="196"/>
    </row>
    <row r="17576" spans="4:4" x14ac:dyDescent="0.45">
      <c r="D17576" s="196"/>
    </row>
    <row r="17577" spans="4:4" x14ac:dyDescent="0.45">
      <c r="D17577" s="196"/>
    </row>
    <row r="17578" spans="4:4" x14ac:dyDescent="0.45">
      <c r="D17578" s="196"/>
    </row>
    <row r="17579" spans="4:4" x14ac:dyDescent="0.45">
      <c r="D17579" s="196"/>
    </row>
    <row r="17580" spans="4:4" x14ac:dyDescent="0.45">
      <c r="D17580" s="196"/>
    </row>
    <row r="17581" spans="4:4" x14ac:dyDescent="0.45">
      <c r="D17581" s="196"/>
    </row>
    <row r="17582" spans="4:4" x14ac:dyDescent="0.45">
      <c r="D17582" s="196"/>
    </row>
    <row r="17583" spans="4:4" x14ac:dyDescent="0.45">
      <c r="D17583" s="196"/>
    </row>
    <row r="17584" spans="4:4" x14ac:dyDescent="0.45">
      <c r="D17584" s="196"/>
    </row>
    <row r="17585" spans="4:4" x14ac:dyDescent="0.45">
      <c r="D17585" s="196"/>
    </row>
    <row r="17586" spans="4:4" x14ac:dyDescent="0.45">
      <c r="D17586" s="196"/>
    </row>
    <row r="17587" spans="4:4" x14ac:dyDescent="0.45">
      <c r="D17587" s="196"/>
    </row>
    <row r="17588" spans="4:4" x14ac:dyDescent="0.45">
      <c r="D17588" s="196"/>
    </row>
    <row r="17589" spans="4:4" x14ac:dyDescent="0.45">
      <c r="D17589" s="196"/>
    </row>
    <row r="17590" spans="4:4" x14ac:dyDescent="0.45">
      <c r="D17590" s="196"/>
    </row>
    <row r="17591" spans="4:4" x14ac:dyDescent="0.45">
      <c r="D17591" s="196"/>
    </row>
    <row r="17592" spans="4:4" x14ac:dyDescent="0.45">
      <c r="D17592" s="196"/>
    </row>
    <row r="17593" spans="4:4" x14ac:dyDescent="0.45">
      <c r="D17593" s="196"/>
    </row>
    <row r="17594" spans="4:4" x14ac:dyDescent="0.45">
      <c r="D17594" s="196"/>
    </row>
    <row r="17595" spans="4:4" x14ac:dyDescent="0.45">
      <c r="D17595" s="196"/>
    </row>
    <row r="17596" spans="4:4" x14ac:dyDescent="0.45">
      <c r="D17596" s="196"/>
    </row>
    <row r="17597" spans="4:4" x14ac:dyDescent="0.45">
      <c r="D17597" s="196"/>
    </row>
    <row r="17598" spans="4:4" x14ac:dyDescent="0.45">
      <c r="D17598" s="196"/>
    </row>
    <row r="17599" spans="4:4" x14ac:dyDescent="0.45">
      <c r="D17599" s="196"/>
    </row>
    <row r="17600" spans="4:4" x14ac:dyDescent="0.45">
      <c r="D17600" s="196"/>
    </row>
    <row r="17601" spans="4:4" x14ac:dyDescent="0.45">
      <c r="D17601" s="196"/>
    </row>
    <row r="17602" spans="4:4" x14ac:dyDescent="0.45">
      <c r="D17602" s="196"/>
    </row>
    <row r="17603" spans="4:4" x14ac:dyDescent="0.45">
      <c r="D17603" s="196"/>
    </row>
    <row r="17604" spans="4:4" x14ac:dyDescent="0.45">
      <c r="D17604" s="196"/>
    </row>
    <row r="17605" spans="4:4" x14ac:dyDescent="0.45">
      <c r="D17605" s="196"/>
    </row>
    <row r="17606" spans="4:4" x14ac:dyDescent="0.45">
      <c r="D17606" s="196"/>
    </row>
    <row r="17607" spans="4:4" x14ac:dyDescent="0.45">
      <c r="D17607" s="196"/>
    </row>
    <row r="17608" spans="4:4" x14ac:dyDescent="0.45">
      <c r="D17608" s="196"/>
    </row>
    <row r="17609" spans="4:4" x14ac:dyDescent="0.45">
      <c r="D17609" s="196"/>
    </row>
    <row r="17610" spans="4:4" x14ac:dyDescent="0.45">
      <c r="D17610" s="196"/>
    </row>
    <row r="17611" spans="4:4" x14ac:dyDescent="0.45">
      <c r="D17611" s="196"/>
    </row>
    <row r="17612" spans="4:4" x14ac:dyDescent="0.45">
      <c r="D17612" s="196"/>
    </row>
    <row r="17613" spans="4:4" x14ac:dyDescent="0.45">
      <c r="D17613" s="196"/>
    </row>
    <row r="17614" spans="4:4" x14ac:dyDescent="0.45">
      <c r="D17614" s="196"/>
    </row>
    <row r="17615" spans="4:4" x14ac:dyDescent="0.45">
      <c r="D17615" s="196"/>
    </row>
    <row r="17616" spans="4:4" x14ac:dyDescent="0.45">
      <c r="D17616" s="196"/>
    </row>
    <row r="17617" spans="4:4" x14ac:dyDescent="0.45">
      <c r="D17617" s="196"/>
    </row>
    <row r="17618" spans="4:4" x14ac:dyDescent="0.45">
      <c r="D17618" s="196"/>
    </row>
    <row r="17619" spans="4:4" x14ac:dyDescent="0.45">
      <c r="D17619" s="196"/>
    </row>
    <row r="17620" spans="4:4" x14ac:dyDescent="0.45">
      <c r="D17620" s="196"/>
    </row>
    <row r="17621" spans="4:4" x14ac:dyDescent="0.45">
      <c r="D17621" s="196"/>
    </row>
    <row r="17622" spans="4:4" x14ac:dyDescent="0.45">
      <c r="D17622" s="196"/>
    </row>
    <row r="17623" spans="4:4" x14ac:dyDescent="0.45">
      <c r="D17623" s="196"/>
    </row>
    <row r="17624" spans="4:4" x14ac:dyDescent="0.45">
      <c r="D17624" s="196"/>
    </row>
    <row r="17625" spans="4:4" x14ac:dyDescent="0.45">
      <c r="D17625" s="196"/>
    </row>
    <row r="17626" spans="4:4" x14ac:dyDescent="0.45">
      <c r="D17626" s="196"/>
    </row>
    <row r="17627" spans="4:4" x14ac:dyDescent="0.45">
      <c r="D17627" s="196"/>
    </row>
    <row r="17628" spans="4:4" x14ac:dyDescent="0.45">
      <c r="D17628" s="196"/>
    </row>
    <row r="17629" spans="4:4" x14ac:dyDescent="0.45">
      <c r="D17629" s="196"/>
    </row>
    <row r="17630" spans="4:4" x14ac:dyDescent="0.45">
      <c r="D17630" s="196"/>
    </row>
    <row r="17631" spans="4:4" x14ac:dyDescent="0.45">
      <c r="D17631" s="196"/>
    </row>
    <row r="17632" spans="4:4" x14ac:dyDescent="0.45">
      <c r="D17632" s="196"/>
    </row>
    <row r="17633" spans="4:4" x14ac:dyDescent="0.45">
      <c r="D17633" s="196"/>
    </row>
    <row r="17634" spans="4:4" x14ac:dyDescent="0.45">
      <c r="D17634" s="196"/>
    </row>
    <row r="17635" spans="4:4" x14ac:dyDescent="0.45">
      <c r="D17635" s="196"/>
    </row>
    <row r="17636" spans="4:4" x14ac:dyDescent="0.45">
      <c r="D17636" s="196"/>
    </row>
    <row r="17637" spans="4:4" x14ac:dyDescent="0.45">
      <c r="D17637" s="196"/>
    </row>
    <row r="17638" spans="4:4" x14ac:dyDescent="0.45">
      <c r="D17638" s="196"/>
    </row>
    <row r="17639" spans="4:4" x14ac:dyDescent="0.45">
      <c r="D17639" s="196"/>
    </row>
    <row r="17640" spans="4:4" x14ac:dyDescent="0.45">
      <c r="D17640" s="196"/>
    </row>
    <row r="17641" spans="4:4" x14ac:dyDescent="0.45">
      <c r="D17641" s="196"/>
    </row>
    <row r="17642" spans="4:4" x14ac:dyDescent="0.45">
      <c r="D17642" s="196"/>
    </row>
    <row r="17643" spans="4:4" x14ac:dyDescent="0.45">
      <c r="D17643" s="196"/>
    </row>
    <row r="17644" spans="4:4" x14ac:dyDescent="0.45">
      <c r="D17644" s="196"/>
    </row>
    <row r="17645" spans="4:4" x14ac:dyDescent="0.45">
      <c r="D17645" s="196"/>
    </row>
    <row r="17646" spans="4:4" x14ac:dyDescent="0.45">
      <c r="D17646" s="196"/>
    </row>
    <row r="17647" spans="4:4" x14ac:dyDescent="0.45">
      <c r="D17647" s="196"/>
    </row>
    <row r="17648" spans="4:4" x14ac:dyDescent="0.45">
      <c r="D17648" s="196"/>
    </row>
    <row r="17649" spans="4:4" x14ac:dyDescent="0.45">
      <c r="D17649" s="196"/>
    </row>
    <row r="17650" spans="4:4" x14ac:dyDescent="0.45">
      <c r="D17650" s="196"/>
    </row>
    <row r="17651" spans="4:4" x14ac:dyDescent="0.45">
      <c r="D17651" s="196"/>
    </row>
    <row r="17652" spans="4:4" x14ac:dyDescent="0.45">
      <c r="D17652" s="196"/>
    </row>
    <row r="17653" spans="4:4" x14ac:dyDescent="0.45">
      <c r="D17653" s="196"/>
    </row>
    <row r="17654" spans="4:4" x14ac:dyDescent="0.45">
      <c r="D17654" s="196"/>
    </row>
    <row r="17655" spans="4:4" x14ac:dyDescent="0.45">
      <c r="D17655" s="196"/>
    </row>
    <row r="17656" spans="4:4" x14ac:dyDescent="0.45">
      <c r="D17656" s="196"/>
    </row>
    <row r="17657" spans="4:4" x14ac:dyDescent="0.45">
      <c r="D17657" s="196"/>
    </row>
    <row r="17658" spans="4:4" x14ac:dyDescent="0.45">
      <c r="D17658" s="196"/>
    </row>
    <row r="17659" spans="4:4" x14ac:dyDescent="0.45">
      <c r="D17659" s="196"/>
    </row>
    <row r="17660" spans="4:4" x14ac:dyDescent="0.45">
      <c r="D17660" s="196"/>
    </row>
    <row r="17661" spans="4:4" x14ac:dyDescent="0.45">
      <c r="D17661" s="196"/>
    </row>
    <row r="17662" spans="4:4" x14ac:dyDescent="0.45">
      <c r="D17662" s="196"/>
    </row>
    <row r="17663" spans="4:4" x14ac:dyDescent="0.45">
      <c r="D17663" s="196"/>
    </row>
    <row r="17664" spans="4:4" x14ac:dyDescent="0.45">
      <c r="D17664" s="196"/>
    </row>
    <row r="17665" spans="4:4" x14ac:dyDescent="0.45">
      <c r="D17665" s="196"/>
    </row>
    <row r="17666" spans="4:4" x14ac:dyDescent="0.45">
      <c r="D17666" s="196"/>
    </row>
    <row r="17667" spans="4:4" x14ac:dyDescent="0.45">
      <c r="D17667" s="196"/>
    </row>
    <row r="17668" spans="4:4" x14ac:dyDescent="0.45">
      <c r="D17668" s="196"/>
    </row>
    <row r="17669" spans="4:4" x14ac:dyDescent="0.45">
      <c r="D17669" s="196"/>
    </row>
    <row r="17670" spans="4:4" x14ac:dyDescent="0.45">
      <c r="D17670" s="196"/>
    </row>
    <row r="17671" spans="4:4" x14ac:dyDescent="0.45">
      <c r="D17671" s="196"/>
    </row>
    <row r="17672" spans="4:4" x14ac:dyDescent="0.45">
      <c r="D17672" s="196"/>
    </row>
    <row r="17673" spans="4:4" x14ac:dyDescent="0.45">
      <c r="D17673" s="196"/>
    </row>
    <row r="17674" spans="4:4" x14ac:dyDescent="0.45">
      <c r="D17674" s="196"/>
    </row>
    <row r="17675" spans="4:4" x14ac:dyDescent="0.45">
      <c r="D17675" s="196"/>
    </row>
    <row r="17676" spans="4:4" x14ac:dyDescent="0.45">
      <c r="D17676" s="196"/>
    </row>
    <row r="17677" spans="4:4" x14ac:dyDescent="0.45">
      <c r="D17677" s="196"/>
    </row>
    <row r="17678" spans="4:4" x14ac:dyDescent="0.45">
      <c r="D17678" s="196"/>
    </row>
    <row r="17679" spans="4:4" x14ac:dyDescent="0.45">
      <c r="D17679" s="196"/>
    </row>
    <row r="17680" spans="4:4" x14ac:dyDescent="0.45">
      <c r="D17680" s="196"/>
    </row>
    <row r="17681" spans="4:4" x14ac:dyDescent="0.45">
      <c r="D17681" s="196"/>
    </row>
    <row r="17682" spans="4:4" x14ac:dyDescent="0.45">
      <c r="D17682" s="196"/>
    </row>
    <row r="17683" spans="4:4" x14ac:dyDescent="0.45">
      <c r="D17683" s="196"/>
    </row>
    <row r="17684" spans="4:4" x14ac:dyDescent="0.45">
      <c r="D17684" s="196"/>
    </row>
    <row r="17685" spans="4:4" x14ac:dyDescent="0.45">
      <c r="D17685" s="196"/>
    </row>
    <row r="17686" spans="4:4" x14ac:dyDescent="0.45">
      <c r="D17686" s="196"/>
    </row>
    <row r="17687" spans="4:4" x14ac:dyDescent="0.45">
      <c r="D17687" s="196"/>
    </row>
    <row r="17688" spans="4:4" x14ac:dyDescent="0.45">
      <c r="D17688" s="196"/>
    </row>
    <row r="17689" spans="4:4" x14ac:dyDescent="0.45">
      <c r="D17689" s="196"/>
    </row>
    <row r="17690" spans="4:4" x14ac:dyDescent="0.45">
      <c r="D17690" s="196"/>
    </row>
    <row r="17691" spans="4:4" x14ac:dyDescent="0.45">
      <c r="D17691" s="196"/>
    </row>
    <row r="17692" spans="4:4" x14ac:dyDescent="0.45">
      <c r="D17692" s="196"/>
    </row>
    <row r="17693" spans="4:4" x14ac:dyDescent="0.45">
      <c r="D17693" s="196"/>
    </row>
    <row r="17694" spans="4:4" x14ac:dyDescent="0.45">
      <c r="D17694" s="196"/>
    </row>
    <row r="17695" spans="4:4" x14ac:dyDescent="0.45">
      <c r="D17695" s="196"/>
    </row>
    <row r="17696" spans="4:4" x14ac:dyDescent="0.45">
      <c r="D17696" s="196"/>
    </row>
    <row r="17697" spans="4:4" x14ac:dyDescent="0.45">
      <c r="D17697" s="196"/>
    </row>
    <row r="17698" spans="4:4" x14ac:dyDescent="0.45">
      <c r="D17698" s="196"/>
    </row>
    <row r="17699" spans="4:4" x14ac:dyDescent="0.45">
      <c r="D17699" s="196"/>
    </row>
    <row r="17700" spans="4:4" x14ac:dyDescent="0.45">
      <c r="D17700" s="196"/>
    </row>
    <row r="17701" spans="4:4" x14ac:dyDescent="0.45">
      <c r="D17701" s="196"/>
    </row>
    <row r="17702" spans="4:4" x14ac:dyDescent="0.45">
      <c r="D17702" s="196"/>
    </row>
    <row r="17703" spans="4:4" x14ac:dyDescent="0.45">
      <c r="D17703" s="196"/>
    </row>
    <row r="17704" spans="4:4" x14ac:dyDescent="0.45">
      <c r="D17704" s="196"/>
    </row>
    <row r="17705" spans="4:4" x14ac:dyDescent="0.45">
      <c r="D17705" s="196"/>
    </row>
    <row r="17706" spans="4:4" x14ac:dyDescent="0.45">
      <c r="D17706" s="196"/>
    </row>
    <row r="17707" spans="4:4" x14ac:dyDescent="0.45">
      <c r="D17707" s="196"/>
    </row>
    <row r="17708" spans="4:4" x14ac:dyDescent="0.45">
      <c r="D17708" s="196"/>
    </row>
    <row r="17709" spans="4:4" x14ac:dyDescent="0.45">
      <c r="D17709" s="196"/>
    </row>
    <row r="17710" spans="4:4" x14ac:dyDescent="0.45">
      <c r="D17710" s="196"/>
    </row>
    <row r="17711" spans="4:4" x14ac:dyDescent="0.45">
      <c r="D17711" s="196"/>
    </row>
    <row r="17712" spans="4:4" x14ac:dyDescent="0.45">
      <c r="D17712" s="196"/>
    </row>
    <row r="17713" spans="4:4" x14ac:dyDescent="0.45">
      <c r="D17713" s="196"/>
    </row>
    <row r="17714" spans="4:4" x14ac:dyDescent="0.45">
      <c r="D17714" s="196"/>
    </row>
    <row r="17715" spans="4:4" x14ac:dyDescent="0.45">
      <c r="D17715" s="196"/>
    </row>
    <row r="17716" spans="4:4" x14ac:dyDescent="0.45">
      <c r="D17716" s="196"/>
    </row>
    <row r="17717" spans="4:4" x14ac:dyDescent="0.45">
      <c r="D17717" s="196"/>
    </row>
    <row r="17718" spans="4:4" x14ac:dyDescent="0.45">
      <c r="D17718" s="196"/>
    </row>
    <row r="17719" spans="4:4" x14ac:dyDescent="0.45">
      <c r="D17719" s="196"/>
    </row>
    <row r="17720" spans="4:4" x14ac:dyDescent="0.45">
      <c r="D17720" s="196"/>
    </row>
    <row r="17721" spans="4:4" x14ac:dyDescent="0.45">
      <c r="D17721" s="196"/>
    </row>
    <row r="17722" spans="4:4" x14ac:dyDescent="0.45">
      <c r="D17722" s="196"/>
    </row>
    <row r="17723" spans="4:4" x14ac:dyDescent="0.45">
      <c r="D17723" s="196"/>
    </row>
    <row r="17724" spans="4:4" x14ac:dyDescent="0.45">
      <c r="D17724" s="196"/>
    </row>
    <row r="17725" spans="4:4" x14ac:dyDescent="0.45">
      <c r="D17725" s="196"/>
    </row>
    <row r="17726" spans="4:4" x14ac:dyDescent="0.45">
      <c r="D17726" s="196"/>
    </row>
    <row r="17727" spans="4:4" x14ac:dyDescent="0.45">
      <c r="D17727" s="196"/>
    </row>
    <row r="17728" spans="4:4" x14ac:dyDescent="0.45">
      <c r="D17728" s="196"/>
    </row>
    <row r="17729" spans="4:4" x14ac:dyDescent="0.45">
      <c r="D17729" s="196"/>
    </row>
    <row r="17730" spans="4:4" x14ac:dyDescent="0.45">
      <c r="D17730" s="196"/>
    </row>
    <row r="17731" spans="4:4" x14ac:dyDescent="0.45">
      <c r="D17731" s="196"/>
    </row>
    <row r="17732" spans="4:4" x14ac:dyDescent="0.45">
      <c r="D17732" s="196"/>
    </row>
    <row r="17733" spans="4:4" x14ac:dyDescent="0.45">
      <c r="D17733" s="196"/>
    </row>
    <row r="17734" spans="4:4" x14ac:dyDescent="0.45">
      <c r="D17734" s="196"/>
    </row>
    <row r="17735" spans="4:4" x14ac:dyDescent="0.45">
      <c r="D17735" s="196"/>
    </row>
    <row r="17736" spans="4:4" x14ac:dyDescent="0.45">
      <c r="D17736" s="196"/>
    </row>
    <row r="17737" spans="4:4" x14ac:dyDescent="0.45">
      <c r="D17737" s="196"/>
    </row>
    <row r="17738" spans="4:4" x14ac:dyDescent="0.45">
      <c r="D17738" s="196"/>
    </row>
    <row r="17739" spans="4:4" x14ac:dyDescent="0.45">
      <c r="D17739" s="196"/>
    </row>
    <row r="17740" spans="4:4" x14ac:dyDescent="0.45">
      <c r="D17740" s="196"/>
    </row>
    <row r="17741" spans="4:4" x14ac:dyDescent="0.45">
      <c r="D17741" s="196"/>
    </row>
    <row r="17742" spans="4:4" x14ac:dyDescent="0.45">
      <c r="D17742" s="196"/>
    </row>
    <row r="17743" spans="4:4" x14ac:dyDescent="0.45">
      <c r="D17743" s="196"/>
    </row>
    <row r="17744" spans="4:4" x14ac:dyDescent="0.45">
      <c r="D17744" s="196"/>
    </row>
    <row r="17745" spans="4:4" x14ac:dyDescent="0.45">
      <c r="D17745" s="196"/>
    </row>
    <row r="17746" spans="4:4" x14ac:dyDescent="0.45">
      <c r="D17746" s="196"/>
    </row>
    <row r="17747" spans="4:4" x14ac:dyDescent="0.45">
      <c r="D17747" s="196"/>
    </row>
    <row r="17748" spans="4:4" x14ac:dyDescent="0.45">
      <c r="D17748" s="196"/>
    </row>
    <row r="17749" spans="4:4" x14ac:dyDescent="0.45">
      <c r="D17749" s="196"/>
    </row>
    <row r="17750" spans="4:4" x14ac:dyDescent="0.45">
      <c r="D17750" s="196"/>
    </row>
    <row r="17751" spans="4:4" x14ac:dyDescent="0.45">
      <c r="D17751" s="196"/>
    </row>
    <row r="17752" spans="4:4" x14ac:dyDescent="0.45">
      <c r="D17752" s="196"/>
    </row>
    <row r="17753" spans="4:4" x14ac:dyDescent="0.45">
      <c r="D17753" s="196"/>
    </row>
    <row r="17754" spans="4:4" x14ac:dyDescent="0.45">
      <c r="D17754" s="196"/>
    </row>
    <row r="17755" spans="4:4" x14ac:dyDescent="0.45">
      <c r="D17755" s="196"/>
    </row>
    <row r="17756" spans="4:4" x14ac:dyDescent="0.45">
      <c r="D17756" s="196"/>
    </row>
    <row r="17757" spans="4:4" x14ac:dyDescent="0.45">
      <c r="D17757" s="196"/>
    </row>
    <row r="17758" spans="4:4" x14ac:dyDescent="0.45">
      <c r="D17758" s="196"/>
    </row>
    <row r="17759" spans="4:4" x14ac:dyDescent="0.45">
      <c r="D17759" s="196"/>
    </row>
    <row r="17760" spans="4:4" x14ac:dyDescent="0.45">
      <c r="D17760" s="196"/>
    </row>
    <row r="17761" spans="4:4" x14ac:dyDescent="0.45">
      <c r="D17761" s="196"/>
    </row>
    <row r="17762" spans="4:4" x14ac:dyDescent="0.45">
      <c r="D17762" s="196"/>
    </row>
    <row r="17763" spans="4:4" x14ac:dyDescent="0.45">
      <c r="D17763" s="196"/>
    </row>
    <row r="17764" spans="4:4" x14ac:dyDescent="0.45">
      <c r="D17764" s="196"/>
    </row>
    <row r="17765" spans="4:4" x14ac:dyDescent="0.45">
      <c r="D17765" s="196"/>
    </row>
    <row r="17766" spans="4:4" x14ac:dyDescent="0.45">
      <c r="D17766" s="196"/>
    </row>
    <row r="17767" spans="4:4" x14ac:dyDescent="0.45">
      <c r="D17767" s="196"/>
    </row>
    <row r="17768" spans="4:4" x14ac:dyDescent="0.45">
      <c r="D17768" s="196"/>
    </row>
    <row r="17769" spans="4:4" x14ac:dyDescent="0.45">
      <c r="D17769" s="196"/>
    </row>
    <row r="17770" spans="4:4" x14ac:dyDescent="0.45">
      <c r="D17770" s="196"/>
    </row>
    <row r="17771" spans="4:4" x14ac:dyDescent="0.45">
      <c r="D17771" s="196"/>
    </row>
    <row r="17772" spans="4:4" x14ac:dyDescent="0.45">
      <c r="D17772" s="196"/>
    </row>
    <row r="17773" spans="4:4" x14ac:dyDescent="0.45">
      <c r="D17773" s="196"/>
    </row>
    <row r="17774" spans="4:4" x14ac:dyDescent="0.45">
      <c r="D17774" s="196"/>
    </row>
    <row r="17775" spans="4:4" x14ac:dyDescent="0.45">
      <c r="D17775" s="196"/>
    </row>
    <row r="17776" spans="4:4" x14ac:dyDescent="0.45">
      <c r="D17776" s="196"/>
    </row>
    <row r="17777" spans="4:4" x14ac:dyDescent="0.45">
      <c r="D17777" s="196"/>
    </row>
    <row r="17778" spans="4:4" x14ac:dyDescent="0.45">
      <c r="D17778" s="196"/>
    </row>
    <row r="17779" spans="4:4" x14ac:dyDescent="0.45">
      <c r="D17779" s="196"/>
    </row>
    <row r="17780" spans="4:4" x14ac:dyDescent="0.45">
      <c r="D17780" s="196"/>
    </row>
    <row r="17781" spans="4:4" x14ac:dyDescent="0.45">
      <c r="D17781" s="196"/>
    </row>
    <row r="17782" spans="4:4" x14ac:dyDescent="0.45">
      <c r="D17782" s="196"/>
    </row>
    <row r="17783" spans="4:4" x14ac:dyDescent="0.45">
      <c r="D17783" s="196"/>
    </row>
    <row r="17784" spans="4:4" x14ac:dyDescent="0.45">
      <c r="D17784" s="196"/>
    </row>
    <row r="17785" spans="4:4" x14ac:dyDescent="0.45">
      <c r="D17785" s="196"/>
    </row>
    <row r="17786" spans="4:4" x14ac:dyDescent="0.45">
      <c r="D17786" s="196"/>
    </row>
    <row r="17787" spans="4:4" x14ac:dyDescent="0.45">
      <c r="D17787" s="196"/>
    </row>
    <row r="17788" spans="4:4" x14ac:dyDescent="0.45">
      <c r="D17788" s="196"/>
    </row>
    <row r="17789" spans="4:4" x14ac:dyDescent="0.45">
      <c r="D17789" s="196"/>
    </row>
    <row r="17790" spans="4:4" x14ac:dyDescent="0.45">
      <c r="D17790" s="196"/>
    </row>
    <row r="17791" spans="4:4" x14ac:dyDescent="0.45">
      <c r="D17791" s="196"/>
    </row>
    <row r="17792" spans="4:4" x14ac:dyDescent="0.45">
      <c r="D17792" s="196"/>
    </row>
    <row r="17793" spans="4:4" x14ac:dyDescent="0.45">
      <c r="D17793" s="196"/>
    </row>
    <row r="17794" spans="4:4" x14ac:dyDescent="0.45">
      <c r="D17794" s="196"/>
    </row>
    <row r="17795" spans="4:4" x14ac:dyDescent="0.45">
      <c r="D17795" s="196"/>
    </row>
    <row r="17796" spans="4:4" x14ac:dyDescent="0.45">
      <c r="D17796" s="196"/>
    </row>
    <row r="17797" spans="4:4" x14ac:dyDescent="0.45">
      <c r="D17797" s="196"/>
    </row>
    <row r="17798" spans="4:4" x14ac:dyDescent="0.45">
      <c r="D17798" s="196"/>
    </row>
    <row r="17799" spans="4:4" x14ac:dyDescent="0.45">
      <c r="D17799" s="196"/>
    </row>
    <row r="17800" spans="4:4" x14ac:dyDescent="0.45">
      <c r="D17800" s="196"/>
    </row>
    <row r="17801" spans="4:4" x14ac:dyDescent="0.45">
      <c r="D17801" s="196"/>
    </row>
    <row r="17802" spans="4:4" x14ac:dyDescent="0.45">
      <c r="D17802" s="196"/>
    </row>
    <row r="17803" spans="4:4" x14ac:dyDescent="0.45">
      <c r="D17803" s="196"/>
    </row>
    <row r="17804" spans="4:4" x14ac:dyDescent="0.45">
      <c r="D17804" s="196"/>
    </row>
    <row r="17805" spans="4:4" x14ac:dyDescent="0.45">
      <c r="D17805" s="196"/>
    </row>
    <row r="17806" spans="4:4" x14ac:dyDescent="0.45">
      <c r="D17806" s="196"/>
    </row>
    <row r="17807" spans="4:4" x14ac:dyDescent="0.45">
      <c r="D17807" s="196"/>
    </row>
    <row r="17808" spans="4:4" x14ac:dyDescent="0.45">
      <c r="D17808" s="196"/>
    </row>
    <row r="17809" spans="4:4" x14ac:dyDescent="0.45">
      <c r="D17809" s="196"/>
    </row>
    <row r="17810" spans="4:4" x14ac:dyDescent="0.45">
      <c r="D17810" s="196"/>
    </row>
    <row r="17811" spans="4:4" x14ac:dyDescent="0.45">
      <c r="D17811" s="196"/>
    </row>
    <row r="17812" spans="4:4" x14ac:dyDescent="0.45">
      <c r="D17812" s="196"/>
    </row>
    <row r="17813" spans="4:4" x14ac:dyDescent="0.45">
      <c r="D17813" s="196"/>
    </row>
    <row r="17814" spans="4:4" x14ac:dyDescent="0.45">
      <c r="D17814" s="196"/>
    </row>
    <row r="17815" spans="4:4" x14ac:dyDescent="0.45">
      <c r="D17815" s="196"/>
    </row>
    <row r="17816" spans="4:4" x14ac:dyDescent="0.45">
      <c r="D17816" s="196"/>
    </row>
    <row r="17817" spans="4:4" x14ac:dyDescent="0.45">
      <c r="D17817" s="196"/>
    </row>
    <row r="17818" spans="4:4" x14ac:dyDescent="0.45">
      <c r="D17818" s="196"/>
    </row>
    <row r="17819" spans="4:4" x14ac:dyDescent="0.45">
      <c r="D17819" s="196"/>
    </row>
    <row r="17820" spans="4:4" x14ac:dyDescent="0.45">
      <c r="D17820" s="196"/>
    </row>
    <row r="17821" spans="4:4" x14ac:dyDescent="0.45">
      <c r="D17821" s="196"/>
    </row>
    <row r="17822" spans="4:4" x14ac:dyDescent="0.45">
      <c r="D17822" s="196"/>
    </row>
    <row r="17823" spans="4:4" x14ac:dyDescent="0.45">
      <c r="D17823" s="196"/>
    </row>
    <row r="17824" spans="4:4" x14ac:dyDescent="0.45">
      <c r="D17824" s="196"/>
    </row>
    <row r="17825" spans="4:4" x14ac:dyDescent="0.45">
      <c r="D17825" s="196"/>
    </row>
    <row r="17826" spans="4:4" x14ac:dyDescent="0.45">
      <c r="D17826" s="196"/>
    </row>
    <row r="17827" spans="4:4" x14ac:dyDescent="0.45">
      <c r="D17827" s="196"/>
    </row>
    <row r="17828" spans="4:4" x14ac:dyDescent="0.45">
      <c r="D17828" s="196"/>
    </row>
    <row r="17829" spans="4:4" x14ac:dyDescent="0.45">
      <c r="D17829" s="196"/>
    </row>
    <row r="17830" spans="4:4" x14ac:dyDescent="0.45">
      <c r="D17830" s="196"/>
    </row>
    <row r="17831" spans="4:4" x14ac:dyDescent="0.45">
      <c r="D17831" s="196"/>
    </row>
    <row r="17832" spans="4:4" x14ac:dyDescent="0.45">
      <c r="D17832" s="196"/>
    </row>
    <row r="17833" spans="4:4" x14ac:dyDescent="0.45">
      <c r="D17833" s="196"/>
    </row>
    <row r="17834" spans="4:4" x14ac:dyDescent="0.45">
      <c r="D17834" s="196"/>
    </row>
    <row r="17835" spans="4:4" x14ac:dyDescent="0.45">
      <c r="D17835" s="196"/>
    </row>
    <row r="17836" spans="4:4" x14ac:dyDescent="0.45">
      <c r="D17836" s="196"/>
    </row>
    <row r="17837" spans="4:4" x14ac:dyDescent="0.45">
      <c r="D17837" s="196"/>
    </row>
    <row r="17838" spans="4:4" x14ac:dyDescent="0.45">
      <c r="D17838" s="196"/>
    </row>
    <row r="17839" spans="4:4" x14ac:dyDescent="0.45">
      <c r="D17839" s="196"/>
    </row>
    <row r="17840" spans="4:4" x14ac:dyDescent="0.45">
      <c r="D17840" s="196"/>
    </row>
    <row r="17841" spans="4:4" x14ac:dyDescent="0.45">
      <c r="D17841" s="196"/>
    </row>
    <row r="17842" spans="4:4" x14ac:dyDescent="0.45">
      <c r="D17842" s="196"/>
    </row>
    <row r="17843" spans="4:4" x14ac:dyDescent="0.45">
      <c r="D17843" s="196"/>
    </row>
    <row r="17844" spans="4:4" x14ac:dyDescent="0.45">
      <c r="D17844" s="196"/>
    </row>
    <row r="17845" spans="4:4" x14ac:dyDescent="0.45">
      <c r="D17845" s="196"/>
    </row>
    <row r="17846" spans="4:4" x14ac:dyDescent="0.45">
      <c r="D17846" s="196"/>
    </row>
    <row r="17847" spans="4:4" x14ac:dyDescent="0.45">
      <c r="D17847" s="196"/>
    </row>
    <row r="17848" spans="4:4" x14ac:dyDescent="0.45">
      <c r="D17848" s="196"/>
    </row>
    <row r="17849" spans="4:4" x14ac:dyDescent="0.45">
      <c r="D17849" s="196"/>
    </row>
    <row r="17850" spans="4:4" x14ac:dyDescent="0.45">
      <c r="D17850" s="196"/>
    </row>
    <row r="17851" spans="4:4" x14ac:dyDescent="0.45">
      <c r="D17851" s="196"/>
    </row>
    <row r="17852" spans="4:4" x14ac:dyDescent="0.45">
      <c r="D17852" s="196"/>
    </row>
    <row r="17853" spans="4:4" x14ac:dyDescent="0.45">
      <c r="D17853" s="196"/>
    </row>
    <row r="17854" spans="4:4" x14ac:dyDescent="0.45">
      <c r="D17854" s="196"/>
    </row>
    <row r="17855" spans="4:4" x14ac:dyDescent="0.45">
      <c r="D17855" s="196"/>
    </row>
    <row r="17856" spans="4:4" x14ac:dyDescent="0.45">
      <c r="D17856" s="196"/>
    </row>
    <row r="17857" spans="4:4" x14ac:dyDescent="0.45">
      <c r="D17857" s="196"/>
    </row>
    <row r="17858" spans="4:4" x14ac:dyDescent="0.45">
      <c r="D17858" s="196"/>
    </row>
    <row r="17859" spans="4:4" x14ac:dyDescent="0.45">
      <c r="D17859" s="196"/>
    </row>
    <row r="17860" spans="4:4" x14ac:dyDescent="0.45">
      <c r="D17860" s="196"/>
    </row>
    <row r="17861" spans="4:4" x14ac:dyDescent="0.45">
      <c r="D17861" s="196"/>
    </row>
    <row r="17862" spans="4:4" x14ac:dyDescent="0.45">
      <c r="D17862" s="196"/>
    </row>
    <row r="17863" spans="4:4" x14ac:dyDescent="0.45">
      <c r="D17863" s="196"/>
    </row>
    <row r="17864" spans="4:4" x14ac:dyDescent="0.45">
      <c r="D17864" s="196"/>
    </row>
    <row r="17865" spans="4:4" x14ac:dyDescent="0.45">
      <c r="D17865" s="196"/>
    </row>
    <row r="17866" spans="4:4" x14ac:dyDescent="0.45">
      <c r="D17866" s="196"/>
    </row>
    <row r="17867" spans="4:4" x14ac:dyDescent="0.45">
      <c r="D17867" s="196"/>
    </row>
    <row r="17868" spans="4:4" x14ac:dyDescent="0.45">
      <c r="D17868" s="196"/>
    </row>
    <row r="17869" spans="4:4" x14ac:dyDescent="0.45">
      <c r="D17869" s="196"/>
    </row>
    <row r="17870" spans="4:4" x14ac:dyDescent="0.45">
      <c r="D17870" s="196"/>
    </row>
    <row r="17871" spans="4:4" x14ac:dyDescent="0.45">
      <c r="D17871" s="196"/>
    </row>
    <row r="17872" spans="4:4" x14ac:dyDescent="0.45">
      <c r="D17872" s="196"/>
    </row>
    <row r="17873" spans="4:4" x14ac:dyDescent="0.45">
      <c r="D17873" s="196"/>
    </row>
    <row r="17874" spans="4:4" x14ac:dyDescent="0.45">
      <c r="D17874" s="196"/>
    </row>
    <row r="17875" spans="4:4" x14ac:dyDescent="0.45">
      <c r="D17875" s="196"/>
    </row>
    <row r="17876" spans="4:4" x14ac:dyDescent="0.45">
      <c r="D17876" s="196"/>
    </row>
    <row r="17877" spans="4:4" x14ac:dyDescent="0.45">
      <c r="D17877" s="196"/>
    </row>
    <row r="17878" spans="4:4" x14ac:dyDescent="0.45">
      <c r="D17878" s="196"/>
    </row>
    <row r="17879" spans="4:4" x14ac:dyDescent="0.45">
      <c r="D17879" s="196"/>
    </row>
    <row r="17880" spans="4:4" x14ac:dyDescent="0.45">
      <c r="D17880" s="196"/>
    </row>
    <row r="17881" spans="4:4" x14ac:dyDescent="0.45">
      <c r="D17881" s="196"/>
    </row>
    <row r="17882" spans="4:4" x14ac:dyDescent="0.45">
      <c r="D17882" s="196"/>
    </row>
    <row r="17883" spans="4:4" x14ac:dyDescent="0.45">
      <c r="D17883" s="196"/>
    </row>
    <row r="17884" spans="4:4" x14ac:dyDescent="0.45">
      <c r="D17884" s="196"/>
    </row>
    <row r="17885" spans="4:4" x14ac:dyDescent="0.45">
      <c r="D17885" s="196"/>
    </row>
    <row r="17886" spans="4:4" x14ac:dyDescent="0.45">
      <c r="D17886" s="196"/>
    </row>
    <row r="17887" spans="4:4" x14ac:dyDescent="0.45">
      <c r="D17887" s="196"/>
    </row>
    <row r="17888" spans="4:4" x14ac:dyDescent="0.45">
      <c r="D17888" s="196"/>
    </row>
    <row r="17889" spans="4:4" x14ac:dyDescent="0.45">
      <c r="D17889" s="196"/>
    </row>
    <row r="17890" spans="4:4" x14ac:dyDescent="0.45">
      <c r="D17890" s="196"/>
    </row>
    <row r="17891" spans="4:4" x14ac:dyDescent="0.45">
      <c r="D17891" s="196"/>
    </row>
    <row r="17892" spans="4:4" x14ac:dyDescent="0.45">
      <c r="D17892" s="196"/>
    </row>
    <row r="17893" spans="4:4" x14ac:dyDescent="0.45">
      <c r="D17893" s="196"/>
    </row>
    <row r="17894" spans="4:4" x14ac:dyDescent="0.45">
      <c r="D17894" s="196"/>
    </row>
    <row r="17895" spans="4:4" x14ac:dyDescent="0.45">
      <c r="D17895" s="196"/>
    </row>
    <row r="17896" spans="4:4" x14ac:dyDescent="0.45">
      <c r="D17896" s="196"/>
    </row>
    <row r="17897" spans="4:4" x14ac:dyDescent="0.45">
      <c r="D17897" s="196"/>
    </row>
    <row r="17898" spans="4:4" x14ac:dyDescent="0.45">
      <c r="D17898" s="196"/>
    </row>
    <row r="17899" spans="4:4" x14ac:dyDescent="0.45">
      <c r="D17899" s="196"/>
    </row>
    <row r="17900" spans="4:4" x14ac:dyDescent="0.45">
      <c r="D17900" s="196"/>
    </row>
    <row r="17901" spans="4:4" x14ac:dyDescent="0.45">
      <c r="D17901" s="196"/>
    </row>
    <row r="17902" spans="4:4" x14ac:dyDescent="0.45">
      <c r="D17902" s="196"/>
    </row>
    <row r="17903" spans="4:4" x14ac:dyDescent="0.45">
      <c r="D17903" s="196"/>
    </row>
    <row r="17904" spans="4:4" x14ac:dyDescent="0.45">
      <c r="D17904" s="196"/>
    </row>
    <row r="17905" spans="4:4" x14ac:dyDescent="0.45">
      <c r="D17905" s="196"/>
    </row>
    <row r="17906" spans="4:4" x14ac:dyDescent="0.45">
      <c r="D17906" s="196"/>
    </row>
    <row r="17907" spans="4:4" x14ac:dyDescent="0.45">
      <c r="D17907" s="196"/>
    </row>
    <row r="17908" spans="4:4" x14ac:dyDescent="0.45">
      <c r="D17908" s="196"/>
    </row>
    <row r="17909" spans="4:4" x14ac:dyDescent="0.45">
      <c r="D17909" s="196"/>
    </row>
    <row r="17910" spans="4:4" x14ac:dyDescent="0.45">
      <c r="D17910" s="196"/>
    </row>
    <row r="17911" spans="4:4" x14ac:dyDescent="0.45">
      <c r="D17911" s="196"/>
    </row>
    <row r="17912" spans="4:4" x14ac:dyDescent="0.45">
      <c r="D17912" s="196"/>
    </row>
    <row r="17913" spans="4:4" x14ac:dyDescent="0.45">
      <c r="D17913" s="196"/>
    </row>
    <row r="17914" spans="4:4" x14ac:dyDescent="0.45">
      <c r="D17914" s="196"/>
    </row>
    <row r="17915" spans="4:4" x14ac:dyDescent="0.45">
      <c r="D17915" s="196"/>
    </row>
    <row r="17916" spans="4:4" x14ac:dyDescent="0.45">
      <c r="D17916" s="196"/>
    </row>
    <row r="17917" spans="4:4" x14ac:dyDescent="0.45">
      <c r="D17917" s="196"/>
    </row>
    <row r="17918" spans="4:4" x14ac:dyDescent="0.45">
      <c r="D17918" s="196"/>
    </row>
    <row r="17919" spans="4:4" x14ac:dyDescent="0.45">
      <c r="D17919" s="196"/>
    </row>
    <row r="17920" spans="4:4" x14ac:dyDescent="0.45">
      <c r="D17920" s="196"/>
    </row>
    <row r="17921" spans="4:4" x14ac:dyDescent="0.45">
      <c r="D17921" s="196"/>
    </row>
    <row r="17922" spans="4:4" x14ac:dyDescent="0.45">
      <c r="D17922" s="196"/>
    </row>
    <row r="17923" spans="4:4" x14ac:dyDescent="0.45">
      <c r="D17923" s="196"/>
    </row>
    <row r="17924" spans="4:4" x14ac:dyDescent="0.45">
      <c r="D17924" s="196"/>
    </row>
    <row r="17925" spans="4:4" x14ac:dyDescent="0.45">
      <c r="D17925" s="196"/>
    </row>
    <row r="17926" spans="4:4" x14ac:dyDescent="0.45">
      <c r="D17926" s="196"/>
    </row>
    <row r="17927" spans="4:4" x14ac:dyDescent="0.45">
      <c r="D17927" s="196"/>
    </row>
    <row r="17928" spans="4:4" x14ac:dyDescent="0.45">
      <c r="D17928" s="196"/>
    </row>
    <row r="17929" spans="4:4" x14ac:dyDescent="0.45">
      <c r="D17929" s="196"/>
    </row>
    <row r="17930" spans="4:4" x14ac:dyDescent="0.45">
      <c r="D17930" s="196"/>
    </row>
    <row r="17931" spans="4:4" x14ac:dyDescent="0.45">
      <c r="D17931" s="196"/>
    </row>
    <row r="17932" spans="4:4" x14ac:dyDescent="0.45">
      <c r="D17932" s="196"/>
    </row>
    <row r="17933" spans="4:4" x14ac:dyDescent="0.45">
      <c r="D17933" s="196"/>
    </row>
    <row r="17934" spans="4:4" x14ac:dyDescent="0.45">
      <c r="D17934" s="196"/>
    </row>
    <row r="17935" spans="4:4" x14ac:dyDescent="0.45">
      <c r="D17935" s="196"/>
    </row>
    <row r="17936" spans="4:4" x14ac:dyDescent="0.45">
      <c r="D17936" s="196"/>
    </row>
    <row r="17937" spans="4:4" x14ac:dyDescent="0.45">
      <c r="D17937" s="196"/>
    </row>
    <row r="17938" spans="4:4" x14ac:dyDescent="0.45">
      <c r="D17938" s="196"/>
    </row>
    <row r="17939" spans="4:4" x14ac:dyDescent="0.45">
      <c r="D17939" s="196"/>
    </row>
    <row r="17940" spans="4:4" x14ac:dyDescent="0.45">
      <c r="D17940" s="196"/>
    </row>
    <row r="17941" spans="4:4" x14ac:dyDescent="0.45">
      <c r="D17941" s="196"/>
    </row>
    <row r="17942" spans="4:4" x14ac:dyDescent="0.45">
      <c r="D17942" s="196"/>
    </row>
    <row r="17943" spans="4:4" x14ac:dyDescent="0.45">
      <c r="D17943" s="196"/>
    </row>
    <row r="17944" spans="4:4" x14ac:dyDescent="0.45">
      <c r="D17944" s="196"/>
    </row>
    <row r="17945" spans="4:4" x14ac:dyDescent="0.45">
      <c r="D17945" s="196"/>
    </row>
    <row r="17946" spans="4:4" x14ac:dyDescent="0.45">
      <c r="D17946" s="196"/>
    </row>
    <row r="17947" spans="4:4" x14ac:dyDescent="0.45">
      <c r="D17947" s="196"/>
    </row>
    <row r="17948" spans="4:4" x14ac:dyDescent="0.45">
      <c r="D17948" s="196"/>
    </row>
    <row r="17949" spans="4:4" x14ac:dyDescent="0.45">
      <c r="D17949" s="196"/>
    </row>
    <row r="17950" spans="4:4" x14ac:dyDescent="0.45">
      <c r="D17950" s="196"/>
    </row>
    <row r="17951" spans="4:4" x14ac:dyDescent="0.45">
      <c r="D17951" s="196"/>
    </row>
    <row r="17952" spans="4:4" x14ac:dyDescent="0.45">
      <c r="D17952" s="196"/>
    </row>
    <row r="17953" spans="4:4" x14ac:dyDescent="0.45">
      <c r="D17953" s="196"/>
    </row>
    <row r="17954" spans="4:4" x14ac:dyDescent="0.45">
      <c r="D17954" s="196"/>
    </row>
    <row r="17955" spans="4:4" x14ac:dyDescent="0.45">
      <c r="D17955" s="196"/>
    </row>
    <row r="17956" spans="4:4" x14ac:dyDescent="0.45">
      <c r="D17956" s="196"/>
    </row>
    <row r="17957" spans="4:4" x14ac:dyDescent="0.45">
      <c r="D17957" s="196"/>
    </row>
    <row r="17958" spans="4:4" x14ac:dyDescent="0.45">
      <c r="D17958" s="196"/>
    </row>
    <row r="17959" spans="4:4" x14ac:dyDescent="0.45">
      <c r="D17959" s="196"/>
    </row>
    <row r="17960" spans="4:4" x14ac:dyDescent="0.45">
      <c r="D17960" s="196"/>
    </row>
    <row r="17961" spans="4:4" x14ac:dyDescent="0.45">
      <c r="D17961" s="196"/>
    </row>
    <row r="17962" spans="4:4" x14ac:dyDescent="0.45">
      <c r="D17962" s="196"/>
    </row>
    <row r="17963" spans="4:4" x14ac:dyDescent="0.45">
      <c r="D17963" s="196"/>
    </row>
    <row r="17964" spans="4:4" x14ac:dyDescent="0.45">
      <c r="D17964" s="196"/>
    </row>
    <row r="17965" spans="4:4" x14ac:dyDescent="0.45">
      <c r="D17965" s="196"/>
    </row>
    <row r="17966" spans="4:4" x14ac:dyDescent="0.45">
      <c r="D17966" s="196"/>
    </row>
    <row r="17967" spans="4:4" x14ac:dyDescent="0.45">
      <c r="D17967" s="196"/>
    </row>
    <row r="17968" spans="4:4" x14ac:dyDescent="0.45">
      <c r="D17968" s="196"/>
    </row>
    <row r="17969" spans="4:4" x14ac:dyDescent="0.45">
      <c r="D17969" s="196"/>
    </row>
    <row r="17970" spans="4:4" x14ac:dyDescent="0.45">
      <c r="D17970" s="196"/>
    </row>
    <row r="17971" spans="4:4" x14ac:dyDescent="0.45">
      <c r="D17971" s="196"/>
    </row>
    <row r="17972" spans="4:4" x14ac:dyDescent="0.45">
      <c r="D17972" s="196"/>
    </row>
    <row r="17973" spans="4:4" x14ac:dyDescent="0.45">
      <c r="D17973" s="196"/>
    </row>
    <row r="17974" spans="4:4" x14ac:dyDescent="0.45">
      <c r="D17974" s="196"/>
    </row>
    <row r="17975" spans="4:4" x14ac:dyDescent="0.45">
      <c r="D17975" s="196"/>
    </row>
    <row r="17976" spans="4:4" x14ac:dyDescent="0.45">
      <c r="D17976" s="196"/>
    </row>
    <row r="17977" spans="4:4" x14ac:dyDescent="0.45">
      <c r="D17977" s="196"/>
    </row>
    <row r="17978" spans="4:4" x14ac:dyDescent="0.45">
      <c r="D17978" s="196"/>
    </row>
    <row r="17979" spans="4:4" x14ac:dyDescent="0.45">
      <c r="D17979" s="196"/>
    </row>
    <row r="17980" spans="4:4" x14ac:dyDescent="0.45">
      <c r="D17980" s="196"/>
    </row>
    <row r="17981" spans="4:4" x14ac:dyDescent="0.45">
      <c r="D17981" s="196"/>
    </row>
    <row r="17982" spans="4:4" x14ac:dyDescent="0.45">
      <c r="D17982" s="196"/>
    </row>
    <row r="17983" spans="4:4" x14ac:dyDescent="0.45">
      <c r="D17983" s="196"/>
    </row>
    <row r="17984" spans="4:4" x14ac:dyDescent="0.45">
      <c r="D17984" s="196"/>
    </row>
    <row r="17985" spans="4:4" x14ac:dyDescent="0.45">
      <c r="D17985" s="196"/>
    </row>
    <row r="17986" spans="4:4" x14ac:dyDescent="0.45">
      <c r="D17986" s="196"/>
    </row>
    <row r="17987" spans="4:4" x14ac:dyDescent="0.45">
      <c r="D17987" s="196"/>
    </row>
    <row r="17988" spans="4:4" x14ac:dyDescent="0.45">
      <c r="D17988" s="196"/>
    </row>
    <row r="17989" spans="4:4" x14ac:dyDescent="0.45">
      <c r="D17989" s="196"/>
    </row>
    <row r="17990" spans="4:4" x14ac:dyDescent="0.45">
      <c r="D17990" s="196"/>
    </row>
    <row r="17991" spans="4:4" x14ac:dyDescent="0.45">
      <c r="D17991" s="196"/>
    </row>
    <row r="17992" spans="4:4" x14ac:dyDescent="0.45">
      <c r="D17992" s="196"/>
    </row>
    <row r="17993" spans="4:4" x14ac:dyDescent="0.45">
      <c r="D17993" s="196"/>
    </row>
    <row r="17994" spans="4:4" x14ac:dyDescent="0.45">
      <c r="D17994" s="196"/>
    </row>
    <row r="17995" spans="4:4" x14ac:dyDescent="0.45">
      <c r="D17995" s="196"/>
    </row>
    <row r="17996" spans="4:4" x14ac:dyDescent="0.45">
      <c r="D17996" s="196"/>
    </row>
    <row r="17997" spans="4:4" x14ac:dyDescent="0.45">
      <c r="D17997" s="196"/>
    </row>
    <row r="17998" spans="4:4" x14ac:dyDescent="0.45">
      <c r="D17998" s="196"/>
    </row>
    <row r="17999" spans="4:4" x14ac:dyDescent="0.45">
      <c r="D17999" s="196"/>
    </row>
    <row r="18000" spans="4:4" x14ac:dyDescent="0.45">
      <c r="D18000" s="196"/>
    </row>
    <row r="18001" spans="4:4" x14ac:dyDescent="0.45">
      <c r="D18001" s="196"/>
    </row>
    <row r="18002" spans="4:4" x14ac:dyDescent="0.45">
      <c r="D18002" s="196"/>
    </row>
    <row r="18003" spans="4:4" x14ac:dyDescent="0.45">
      <c r="D18003" s="196"/>
    </row>
    <row r="18004" spans="4:4" x14ac:dyDescent="0.45">
      <c r="D18004" s="196"/>
    </row>
    <row r="18005" spans="4:4" x14ac:dyDescent="0.45">
      <c r="D18005" s="196"/>
    </row>
    <row r="18006" spans="4:4" x14ac:dyDescent="0.45">
      <c r="D18006" s="196"/>
    </row>
    <row r="18007" spans="4:4" x14ac:dyDescent="0.45">
      <c r="D18007" s="196"/>
    </row>
    <row r="18008" spans="4:4" x14ac:dyDescent="0.45">
      <c r="D18008" s="196"/>
    </row>
    <row r="18009" spans="4:4" x14ac:dyDescent="0.45">
      <c r="D18009" s="196"/>
    </row>
    <row r="18010" spans="4:4" x14ac:dyDescent="0.45">
      <c r="D18010" s="196"/>
    </row>
    <row r="18011" spans="4:4" x14ac:dyDescent="0.45">
      <c r="D18011" s="196"/>
    </row>
    <row r="18012" spans="4:4" x14ac:dyDescent="0.45">
      <c r="D18012" s="196"/>
    </row>
    <row r="18013" spans="4:4" x14ac:dyDescent="0.45">
      <c r="D18013" s="196"/>
    </row>
    <row r="18014" spans="4:4" x14ac:dyDescent="0.45">
      <c r="D18014" s="196"/>
    </row>
    <row r="18015" spans="4:4" x14ac:dyDescent="0.45">
      <c r="D18015" s="196"/>
    </row>
    <row r="18016" spans="4:4" x14ac:dyDescent="0.45">
      <c r="D18016" s="196"/>
    </row>
    <row r="18017" spans="4:4" x14ac:dyDescent="0.45">
      <c r="D18017" s="196"/>
    </row>
    <row r="18018" spans="4:4" x14ac:dyDescent="0.45">
      <c r="D18018" s="196"/>
    </row>
    <row r="18019" spans="4:4" x14ac:dyDescent="0.45">
      <c r="D18019" s="196"/>
    </row>
    <row r="18020" spans="4:4" x14ac:dyDescent="0.45">
      <c r="D18020" s="196"/>
    </row>
    <row r="18021" spans="4:4" x14ac:dyDescent="0.45">
      <c r="D18021" s="196"/>
    </row>
    <row r="18022" spans="4:4" x14ac:dyDescent="0.45">
      <c r="D18022" s="196"/>
    </row>
    <row r="18023" spans="4:4" x14ac:dyDescent="0.45">
      <c r="D18023" s="196"/>
    </row>
    <row r="18024" spans="4:4" x14ac:dyDescent="0.45">
      <c r="D18024" s="196"/>
    </row>
    <row r="18025" spans="4:4" x14ac:dyDescent="0.45">
      <c r="D18025" s="196"/>
    </row>
    <row r="18026" spans="4:4" x14ac:dyDescent="0.45">
      <c r="D18026" s="196"/>
    </row>
    <row r="18027" spans="4:4" x14ac:dyDescent="0.45">
      <c r="D18027" s="196"/>
    </row>
    <row r="18028" spans="4:4" x14ac:dyDescent="0.45">
      <c r="D18028" s="196"/>
    </row>
    <row r="18029" spans="4:4" x14ac:dyDescent="0.45">
      <c r="D18029" s="196"/>
    </row>
    <row r="18030" spans="4:4" x14ac:dyDescent="0.45">
      <c r="D18030" s="196"/>
    </row>
    <row r="18031" spans="4:4" x14ac:dyDescent="0.45">
      <c r="D18031" s="196"/>
    </row>
    <row r="18032" spans="4:4" x14ac:dyDescent="0.45">
      <c r="D18032" s="196"/>
    </row>
    <row r="18033" spans="4:4" x14ac:dyDescent="0.45">
      <c r="D18033" s="196"/>
    </row>
    <row r="18034" spans="4:4" x14ac:dyDescent="0.45">
      <c r="D18034" s="196"/>
    </row>
    <row r="18035" spans="4:4" x14ac:dyDescent="0.45">
      <c r="D18035" s="196"/>
    </row>
    <row r="18036" spans="4:4" x14ac:dyDescent="0.45">
      <c r="D18036" s="196"/>
    </row>
    <row r="18037" spans="4:4" x14ac:dyDescent="0.45">
      <c r="D18037" s="196"/>
    </row>
    <row r="18038" spans="4:4" x14ac:dyDescent="0.45">
      <c r="D18038" s="196"/>
    </row>
    <row r="18039" spans="4:4" x14ac:dyDescent="0.45">
      <c r="D18039" s="196"/>
    </row>
    <row r="18040" spans="4:4" x14ac:dyDescent="0.45">
      <c r="D18040" s="196"/>
    </row>
    <row r="18041" spans="4:4" x14ac:dyDescent="0.45">
      <c r="D18041" s="196"/>
    </row>
    <row r="18042" spans="4:4" x14ac:dyDescent="0.45">
      <c r="D18042" s="196"/>
    </row>
    <row r="18043" spans="4:4" x14ac:dyDescent="0.45">
      <c r="D18043" s="196"/>
    </row>
    <row r="18044" spans="4:4" x14ac:dyDescent="0.45">
      <c r="D18044" s="196"/>
    </row>
    <row r="18045" spans="4:4" x14ac:dyDescent="0.45">
      <c r="D18045" s="196"/>
    </row>
    <row r="18046" spans="4:4" x14ac:dyDescent="0.45">
      <c r="D18046" s="196"/>
    </row>
    <row r="18047" spans="4:4" x14ac:dyDescent="0.45">
      <c r="D18047" s="196"/>
    </row>
    <row r="18048" spans="4:4" x14ac:dyDescent="0.45">
      <c r="D18048" s="196"/>
    </row>
    <row r="18049" spans="4:4" x14ac:dyDescent="0.45">
      <c r="D18049" s="196"/>
    </row>
    <row r="18050" spans="4:4" x14ac:dyDescent="0.45">
      <c r="D18050" s="196"/>
    </row>
    <row r="18051" spans="4:4" x14ac:dyDescent="0.45">
      <c r="D18051" s="196"/>
    </row>
    <row r="18052" spans="4:4" x14ac:dyDescent="0.45">
      <c r="D18052" s="196"/>
    </row>
    <row r="18053" spans="4:4" x14ac:dyDescent="0.45">
      <c r="D18053" s="196"/>
    </row>
    <row r="18054" spans="4:4" x14ac:dyDescent="0.45">
      <c r="D18054" s="196"/>
    </row>
    <row r="18055" spans="4:4" x14ac:dyDescent="0.45">
      <c r="D18055" s="196"/>
    </row>
    <row r="18056" spans="4:4" x14ac:dyDescent="0.45">
      <c r="D18056" s="196"/>
    </row>
    <row r="18057" spans="4:4" x14ac:dyDescent="0.45">
      <c r="D18057" s="196"/>
    </row>
    <row r="18058" spans="4:4" x14ac:dyDescent="0.45">
      <c r="D18058" s="196"/>
    </row>
    <row r="18059" spans="4:4" x14ac:dyDescent="0.45">
      <c r="D18059" s="196"/>
    </row>
    <row r="18060" spans="4:4" x14ac:dyDescent="0.45">
      <c r="D18060" s="196"/>
    </row>
    <row r="18061" spans="4:4" x14ac:dyDescent="0.45">
      <c r="D18061" s="196"/>
    </row>
    <row r="18062" spans="4:4" x14ac:dyDescent="0.45">
      <c r="D18062" s="196"/>
    </row>
    <row r="18063" spans="4:4" x14ac:dyDescent="0.45">
      <c r="D18063" s="196"/>
    </row>
    <row r="18064" spans="4:4" x14ac:dyDescent="0.45">
      <c r="D18064" s="196"/>
    </row>
    <row r="18065" spans="4:4" x14ac:dyDescent="0.45">
      <c r="D18065" s="196"/>
    </row>
    <row r="18066" spans="4:4" x14ac:dyDescent="0.45">
      <c r="D18066" s="196"/>
    </row>
    <row r="18067" spans="4:4" x14ac:dyDescent="0.45">
      <c r="D18067" s="196"/>
    </row>
    <row r="18068" spans="4:4" x14ac:dyDescent="0.45">
      <c r="D18068" s="196"/>
    </row>
    <row r="18069" spans="4:4" x14ac:dyDescent="0.45">
      <c r="D18069" s="196"/>
    </row>
    <row r="18070" spans="4:4" x14ac:dyDescent="0.45">
      <c r="D18070" s="196"/>
    </row>
    <row r="18071" spans="4:4" x14ac:dyDescent="0.45">
      <c r="D18071" s="196"/>
    </row>
    <row r="18072" spans="4:4" x14ac:dyDescent="0.45">
      <c r="D18072" s="196"/>
    </row>
    <row r="18073" spans="4:4" x14ac:dyDescent="0.45">
      <c r="D18073" s="196"/>
    </row>
    <row r="18074" spans="4:4" x14ac:dyDescent="0.45">
      <c r="D18074" s="196"/>
    </row>
    <row r="18075" spans="4:4" x14ac:dyDescent="0.45">
      <c r="D18075" s="196"/>
    </row>
    <row r="18076" spans="4:4" x14ac:dyDescent="0.45">
      <c r="D18076" s="196"/>
    </row>
    <row r="18077" spans="4:4" x14ac:dyDescent="0.45">
      <c r="D18077" s="196"/>
    </row>
    <row r="18078" spans="4:4" x14ac:dyDescent="0.45">
      <c r="D18078" s="196"/>
    </row>
    <row r="18079" spans="4:4" x14ac:dyDescent="0.45">
      <c r="D18079" s="196"/>
    </row>
    <row r="18080" spans="4:4" x14ac:dyDescent="0.45">
      <c r="D18080" s="196"/>
    </row>
    <row r="18081" spans="4:4" x14ac:dyDescent="0.45">
      <c r="D18081" s="196"/>
    </row>
    <row r="18082" spans="4:4" x14ac:dyDescent="0.45">
      <c r="D18082" s="196"/>
    </row>
    <row r="18083" spans="4:4" x14ac:dyDescent="0.45">
      <c r="D18083" s="196"/>
    </row>
    <row r="18084" spans="4:4" x14ac:dyDescent="0.45">
      <c r="D18084" s="196"/>
    </row>
    <row r="18085" spans="4:4" x14ac:dyDescent="0.45">
      <c r="D18085" s="196"/>
    </row>
    <row r="18086" spans="4:4" x14ac:dyDescent="0.45">
      <c r="D18086" s="196"/>
    </row>
    <row r="18087" spans="4:4" x14ac:dyDescent="0.45">
      <c r="D18087" s="196"/>
    </row>
    <row r="18088" spans="4:4" x14ac:dyDescent="0.45">
      <c r="D18088" s="196"/>
    </row>
    <row r="18089" spans="4:4" x14ac:dyDescent="0.45">
      <c r="D18089" s="196"/>
    </row>
    <row r="18090" spans="4:4" x14ac:dyDescent="0.45">
      <c r="D18090" s="196"/>
    </row>
    <row r="18091" spans="4:4" x14ac:dyDescent="0.45">
      <c r="D18091" s="196"/>
    </row>
    <row r="18092" spans="4:4" x14ac:dyDescent="0.45">
      <c r="D18092" s="196"/>
    </row>
    <row r="18093" spans="4:4" x14ac:dyDescent="0.45">
      <c r="D18093" s="196"/>
    </row>
    <row r="18094" spans="4:4" x14ac:dyDescent="0.45">
      <c r="D18094" s="196"/>
    </row>
    <row r="18095" spans="4:4" x14ac:dyDescent="0.45">
      <c r="D18095" s="196"/>
    </row>
    <row r="18096" spans="4:4" x14ac:dyDescent="0.45">
      <c r="D18096" s="196"/>
    </row>
    <row r="18097" spans="4:4" x14ac:dyDescent="0.45">
      <c r="D18097" s="196"/>
    </row>
    <row r="18098" spans="4:4" x14ac:dyDescent="0.45">
      <c r="D18098" s="196"/>
    </row>
    <row r="18099" spans="4:4" x14ac:dyDescent="0.45">
      <c r="D18099" s="196"/>
    </row>
    <row r="18100" spans="4:4" x14ac:dyDescent="0.45">
      <c r="D18100" s="196"/>
    </row>
    <row r="18101" spans="4:4" x14ac:dyDescent="0.45">
      <c r="D18101" s="196"/>
    </row>
    <row r="18102" spans="4:4" x14ac:dyDescent="0.45">
      <c r="D18102" s="196"/>
    </row>
    <row r="18103" spans="4:4" x14ac:dyDescent="0.45">
      <c r="D18103" s="196"/>
    </row>
    <row r="18104" spans="4:4" x14ac:dyDescent="0.45">
      <c r="D18104" s="196"/>
    </row>
    <row r="18105" spans="4:4" x14ac:dyDescent="0.45">
      <c r="D18105" s="196"/>
    </row>
    <row r="18106" spans="4:4" x14ac:dyDescent="0.45">
      <c r="D18106" s="196"/>
    </row>
    <row r="18107" spans="4:4" x14ac:dyDescent="0.45">
      <c r="D18107" s="196"/>
    </row>
    <row r="18108" spans="4:4" x14ac:dyDescent="0.45">
      <c r="D18108" s="196"/>
    </row>
    <row r="18109" spans="4:4" x14ac:dyDescent="0.45">
      <c r="D18109" s="196"/>
    </row>
    <row r="18110" spans="4:4" x14ac:dyDescent="0.45">
      <c r="D18110" s="196"/>
    </row>
    <row r="18111" spans="4:4" x14ac:dyDescent="0.45">
      <c r="D18111" s="196"/>
    </row>
    <row r="18112" spans="4:4" x14ac:dyDescent="0.45">
      <c r="D18112" s="196"/>
    </row>
    <row r="18113" spans="4:4" x14ac:dyDescent="0.45">
      <c r="D18113" s="196"/>
    </row>
    <row r="18114" spans="4:4" x14ac:dyDescent="0.45">
      <c r="D18114" s="196"/>
    </row>
    <row r="18115" spans="4:4" x14ac:dyDescent="0.45">
      <c r="D18115" s="196"/>
    </row>
    <row r="18116" spans="4:4" x14ac:dyDescent="0.45">
      <c r="D18116" s="196"/>
    </row>
    <row r="18117" spans="4:4" x14ac:dyDescent="0.45">
      <c r="D18117" s="196"/>
    </row>
    <row r="18118" spans="4:4" x14ac:dyDescent="0.45">
      <c r="D18118" s="196"/>
    </row>
    <row r="18119" spans="4:4" x14ac:dyDescent="0.45">
      <c r="D18119" s="196"/>
    </row>
    <row r="18120" spans="4:4" x14ac:dyDescent="0.45">
      <c r="D18120" s="196"/>
    </row>
    <row r="18121" spans="4:4" x14ac:dyDescent="0.45">
      <c r="D18121" s="196"/>
    </row>
    <row r="18122" spans="4:4" x14ac:dyDescent="0.45">
      <c r="D18122" s="196"/>
    </row>
    <row r="18123" spans="4:4" x14ac:dyDescent="0.45">
      <c r="D18123" s="196"/>
    </row>
    <row r="18124" spans="4:4" x14ac:dyDescent="0.45">
      <c r="D18124" s="196"/>
    </row>
    <row r="18125" spans="4:4" x14ac:dyDescent="0.45">
      <c r="D18125" s="196"/>
    </row>
    <row r="18126" spans="4:4" x14ac:dyDescent="0.45">
      <c r="D18126" s="196"/>
    </row>
    <row r="18127" spans="4:4" x14ac:dyDescent="0.45">
      <c r="D18127" s="196"/>
    </row>
    <row r="18128" spans="4:4" x14ac:dyDescent="0.45">
      <c r="D18128" s="196"/>
    </row>
    <row r="18129" spans="4:4" x14ac:dyDescent="0.45">
      <c r="D18129" s="196"/>
    </row>
    <row r="18130" spans="4:4" x14ac:dyDescent="0.45">
      <c r="D18130" s="196"/>
    </row>
    <row r="18131" spans="4:4" x14ac:dyDescent="0.45">
      <c r="D18131" s="196"/>
    </row>
    <row r="18132" spans="4:4" x14ac:dyDescent="0.45">
      <c r="D18132" s="196"/>
    </row>
    <row r="18133" spans="4:4" x14ac:dyDescent="0.45">
      <c r="D18133" s="196"/>
    </row>
    <row r="18134" spans="4:4" x14ac:dyDescent="0.45">
      <c r="D18134" s="196"/>
    </row>
    <row r="18135" spans="4:4" x14ac:dyDescent="0.45">
      <c r="D18135" s="196"/>
    </row>
    <row r="18136" spans="4:4" x14ac:dyDescent="0.45">
      <c r="D18136" s="196"/>
    </row>
    <row r="18137" spans="4:4" x14ac:dyDescent="0.45">
      <c r="D18137" s="196"/>
    </row>
    <row r="18138" spans="4:4" x14ac:dyDescent="0.45">
      <c r="D18138" s="196"/>
    </row>
    <row r="18139" spans="4:4" x14ac:dyDescent="0.45">
      <c r="D18139" s="196"/>
    </row>
    <row r="18140" spans="4:4" x14ac:dyDescent="0.45">
      <c r="D18140" s="196"/>
    </row>
    <row r="18141" spans="4:4" x14ac:dyDescent="0.45">
      <c r="D18141" s="196"/>
    </row>
    <row r="18142" spans="4:4" x14ac:dyDescent="0.45">
      <c r="D18142" s="196"/>
    </row>
    <row r="18143" spans="4:4" x14ac:dyDescent="0.45">
      <c r="D18143" s="196"/>
    </row>
    <row r="18144" spans="4:4" x14ac:dyDescent="0.45">
      <c r="D18144" s="196"/>
    </row>
    <row r="18145" spans="4:4" x14ac:dyDescent="0.45">
      <c r="D18145" s="196"/>
    </row>
    <row r="18146" spans="4:4" x14ac:dyDescent="0.45">
      <c r="D18146" s="196"/>
    </row>
    <row r="18147" spans="4:4" x14ac:dyDescent="0.45">
      <c r="D18147" s="196"/>
    </row>
    <row r="18148" spans="4:4" x14ac:dyDescent="0.45">
      <c r="D18148" s="196"/>
    </row>
    <row r="18149" spans="4:4" x14ac:dyDescent="0.45">
      <c r="D18149" s="196"/>
    </row>
    <row r="18150" spans="4:4" x14ac:dyDescent="0.45">
      <c r="D18150" s="196"/>
    </row>
    <row r="18151" spans="4:4" x14ac:dyDescent="0.45">
      <c r="D18151" s="196"/>
    </row>
    <row r="18152" spans="4:4" x14ac:dyDescent="0.45">
      <c r="D18152" s="196"/>
    </row>
    <row r="18153" spans="4:4" x14ac:dyDescent="0.45">
      <c r="D18153" s="196"/>
    </row>
    <row r="18154" spans="4:4" x14ac:dyDescent="0.45">
      <c r="D18154" s="196"/>
    </row>
    <row r="18155" spans="4:4" x14ac:dyDescent="0.45">
      <c r="D18155" s="196"/>
    </row>
    <row r="18156" spans="4:4" x14ac:dyDescent="0.45">
      <c r="D18156" s="196"/>
    </row>
    <row r="18157" spans="4:4" x14ac:dyDescent="0.45">
      <c r="D18157" s="196"/>
    </row>
    <row r="18158" spans="4:4" x14ac:dyDescent="0.45">
      <c r="D18158" s="196"/>
    </row>
    <row r="18159" spans="4:4" x14ac:dyDescent="0.45">
      <c r="D18159" s="196"/>
    </row>
    <row r="18160" spans="4:4" x14ac:dyDescent="0.45">
      <c r="D18160" s="196"/>
    </row>
    <row r="18161" spans="4:4" x14ac:dyDescent="0.45">
      <c r="D18161" s="196"/>
    </row>
    <row r="18162" spans="4:4" x14ac:dyDescent="0.45">
      <c r="D18162" s="196"/>
    </row>
    <row r="18163" spans="4:4" x14ac:dyDescent="0.45">
      <c r="D18163" s="196"/>
    </row>
    <row r="18164" spans="4:4" x14ac:dyDescent="0.45">
      <c r="D18164" s="196"/>
    </row>
    <row r="18165" spans="4:4" x14ac:dyDescent="0.45">
      <c r="D18165" s="196"/>
    </row>
    <row r="18166" spans="4:4" x14ac:dyDescent="0.45">
      <c r="D18166" s="196"/>
    </row>
    <row r="18167" spans="4:4" x14ac:dyDescent="0.45">
      <c r="D18167" s="196"/>
    </row>
    <row r="18168" spans="4:4" x14ac:dyDescent="0.45">
      <c r="D18168" s="196"/>
    </row>
    <row r="18169" spans="4:4" x14ac:dyDescent="0.45">
      <c r="D18169" s="196"/>
    </row>
    <row r="18170" spans="4:4" x14ac:dyDescent="0.45">
      <c r="D18170" s="196"/>
    </row>
    <row r="18171" spans="4:4" x14ac:dyDescent="0.45">
      <c r="D18171" s="196"/>
    </row>
    <row r="18172" spans="4:4" x14ac:dyDescent="0.45">
      <c r="D18172" s="196"/>
    </row>
    <row r="18173" spans="4:4" x14ac:dyDescent="0.45">
      <c r="D18173" s="196"/>
    </row>
    <row r="18174" spans="4:4" x14ac:dyDescent="0.45">
      <c r="D18174" s="196"/>
    </row>
    <row r="18175" spans="4:4" x14ac:dyDescent="0.45">
      <c r="D18175" s="196"/>
    </row>
    <row r="18176" spans="4:4" x14ac:dyDescent="0.45">
      <c r="D18176" s="196"/>
    </row>
    <row r="18177" spans="4:4" x14ac:dyDescent="0.45">
      <c r="D18177" s="196"/>
    </row>
    <row r="18178" spans="4:4" x14ac:dyDescent="0.45">
      <c r="D18178" s="196"/>
    </row>
    <row r="18179" spans="4:4" x14ac:dyDescent="0.45">
      <c r="D18179" s="196"/>
    </row>
    <row r="18180" spans="4:4" x14ac:dyDescent="0.45">
      <c r="D18180" s="196"/>
    </row>
    <row r="18181" spans="4:4" x14ac:dyDescent="0.45">
      <c r="D18181" s="196"/>
    </row>
    <row r="18182" spans="4:4" x14ac:dyDescent="0.45">
      <c r="D18182" s="196"/>
    </row>
    <row r="18183" spans="4:4" x14ac:dyDescent="0.45">
      <c r="D18183" s="196"/>
    </row>
    <row r="18184" spans="4:4" x14ac:dyDescent="0.45">
      <c r="D18184" s="196"/>
    </row>
    <row r="18185" spans="4:4" x14ac:dyDescent="0.45">
      <c r="D18185" s="196"/>
    </row>
    <row r="18186" spans="4:4" x14ac:dyDescent="0.45">
      <c r="D18186" s="196"/>
    </row>
    <row r="18187" spans="4:4" x14ac:dyDescent="0.45">
      <c r="D18187" s="196"/>
    </row>
    <row r="18188" spans="4:4" x14ac:dyDescent="0.45">
      <c r="D18188" s="196"/>
    </row>
    <row r="18189" spans="4:4" x14ac:dyDescent="0.45">
      <c r="D18189" s="196"/>
    </row>
    <row r="18190" spans="4:4" x14ac:dyDescent="0.45">
      <c r="D18190" s="196"/>
    </row>
    <row r="18191" spans="4:4" x14ac:dyDescent="0.45">
      <c r="D18191" s="196"/>
    </row>
    <row r="18192" spans="4:4" x14ac:dyDescent="0.45">
      <c r="D18192" s="196"/>
    </row>
    <row r="18193" spans="4:4" x14ac:dyDescent="0.45">
      <c r="D18193" s="196"/>
    </row>
    <row r="18194" spans="4:4" x14ac:dyDescent="0.45">
      <c r="D18194" s="196"/>
    </row>
    <row r="18195" spans="4:4" x14ac:dyDescent="0.45">
      <c r="D18195" s="196"/>
    </row>
    <row r="18196" spans="4:4" x14ac:dyDescent="0.45">
      <c r="D18196" s="196"/>
    </row>
    <row r="18197" spans="4:4" x14ac:dyDescent="0.45">
      <c r="D18197" s="196"/>
    </row>
    <row r="18198" spans="4:4" x14ac:dyDescent="0.45">
      <c r="D18198" s="196"/>
    </row>
    <row r="18199" spans="4:4" x14ac:dyDescent="0.45">
      <c r="D18199" s="196"/>
    </row>
    <row r="18200" spans="4:4" x14ac:dyDescent="0.45">
      <c r="D18200" s="196"/>
    </row>
    <row r="18201" spans="4:4" x14ac:dyDescent="0.45">
      <c r="D18201" s="196"/>
    </row>
    <row r="18202" spans="4:4" x14ac:dyDescent="0.45">
      <c r="D18202" s="196"/>
    </row>
    <row r="18203" spans="4:4" x14ac:dyDescent="0.45">
      <c r="D18203" s="196"/>
    </row>
    <row r="18204" spans="4:4" x14ac:dyDescent="0.45">
      <c r="D18204" s="196"/>
    </row>
    <row r="18205" spans="4:4" x14ac:dyDescent="0.45">
      <c r="D18205" s="196"/>
    </row>
    <row r="18206" spans="4:4" x14ac:dyDescent="0.45">
      <c r="D18206" s="196"/>
    </row>
    <row r="18207" spans="4:4" x14ac:dyDescent="0.45">
      <c r="D18207" s="196"/>
    </row>
    <row r="18208" spans="4:4" x14ac:dyDescent="0.45">
      <c r="D18208" s="196"/>
    </row>
    <row r="18209" spans="4:4" x14ac:dyDescent="0.45">
      <c r="D18209" s="196"/>
    </row>
    <row r="18210" spans="4:4" x14ac:dyDescent="0.45">
      <c r="D18210" s="196"/>
    </row>
    <row r="18211" spans="4:4" x14ac:dyDescent="0.45">
      <c r="D18211" s="196"/>
    </row>
    <row r="18212" spans="4:4" x14ac:dyDescent="0.45">
      <c r="D18212" s="196"/>
    </row>
    <row r="18213" spans="4:4" x14ac:dyDescent="0.45">
      <c r="D18213" s="196"/>
    </row>
    <row r="18214" spans="4:4" x14ac:dyDescent="0.45">
      <c r="D18214" s="196"/>
    </row>
    <row r="18215" spans="4:4" x14ac:dyDescent="0.45">
      <c r="D18215" s="196"/>
    </row>
    <row r="18216" spans="4:4" x14ac:dyDescent="0.45">
      <c r="D18216" s="196"/>
    </row>
    <row r="18217" spans="4:4" x14ac:dyDescent="0.45">
      <c r="D18217" s="196"/>
    </row>
    <row r="18218" spans="4:4" x14ac:dyDescent="0.45">
      <c r="D18218" s="196"/>
    </row>
    <row r="18219" spans="4:4" x14ac:dyDescent="0.45">
      <c r="D18219" s="196"/>
    </row>
    <row r="18220" spans="4:4" x14ac:dyDescent="0.45">
      <c r="D18220" s="196"/>
    </row>
    <row r="18221" spans="4:4" x14ac:dyDescent="0.45">
      <c r="D18221" s="196"/>
    </row>
    <row r="18222" spans="4:4" x14ac:dyDescent="0.45">
      <c r="D18222" s="196"/>
    </row>
    <row r="18223" spans="4:4" x14ac:dyDescent="0.45">
      <c r="D18223" s="196"/>
    </row>
    <row r="18224" spans="4:4" x14ac:dyDescent="0.45">
      <c r="D18224" s="196"/>
    </row>
    <row r="18225" spans="4:4" x14ac:dyDescent="0.45">
      <c r="D18225" s="196"/>
    </row>
    <row r="18226" spans="4:4" x14ac:dyDescent="0.45">
      <c r="D18226" s="196"/>
    </row>
    <row r="18227" spans="4:4" x14ac:dyDescent="0.45">
      <c r="D18227" s="196"/>
    </row>
    <row r="18228" spans="4:4" x14ac:dyDescent="0.45">
      <c r="D18228" s="196"/>
    </row>
    <row r="18229" spans="4:4" x14ac:dyDescent="0.45">
      <c r="D18229" s="196"/>
    </row>
    <row r="18230" spans="4:4" x14ac:dyDescent="0.45">
      <c r="D18230" s="196"/>
    </row>
    <row r="18231" spans="4:4" x14ac:dyDescent="0.45">
      <c r="D18231" s="196"/>
    </row>
    <row r="18232" spans="4:4" x14ac:dyDescent="0.45">
      <c r="D18232" s="196"/>
    </row>
    <row r="18233" spans="4:4" x14ac:dyDescent="0.45">
      <c r="D18233" s="196"/>
    </row>
    <row r="18234" spans="4:4" x14ac:dyDescent="0.45">
      <c r="D18234" s="196"/>
    </row>
    <row r="18235" spans="4:4" x14ac:dyDescent="0.45">
      <c r="D18235" s="196"/>
    </row>
    <row r="18236" spans="4:4" x14ac:dyDescent="0.45">
      <c r="D18236" s="196"/>
    </row>
    <row r="18237" spans="4:4" x14ac:dyDescent="0.45">
      <c r="D18237" s="196"/>
    </row>
    <row r="18238" spans="4:4" x14ac:dyDescent="0.45">
      <c r="D18238" s="196"/>
    </row>
    <row r="18239" spans="4:4" x14ac:dyDescent="0.45">
      <c r="D18239" s="196"/>
    </row>
    <row r="18240" spans="4:4" x14ac:dyDescent="0.45">
      <c r="D18240" s="196"/>
    </row>
    <row r="18241" spans="4:4" x14ac:dyDescent="0.45">
      <c r="D18241" s="196"/>
    </row>
    <row r="18242" spans="4:4" x14ac:dyDescent="0.45">
      <c r="D18242" s="196"/>
    </row>
    <row r="18243" spans="4:4" x14ac:dyDescent="0.45">
      <c r="D18243" s="196"/>
    </row>
    <row r="18244" spans="4:4" x14ac:dyDescent="0.45">
      <c r="D18244" s="196"/>
    </row>
    <row r="18245" spans="4:4" x14ac:dyDescent="0.45">
      <c r="D18245" s="196"/>
    </row>
    <row r="18246" spans="4:4" x14ac:dyDescent="0.45">
      <c r="D18246" s="196"/>
    </row>
    <row r="18247" spans="4:4" x14ac:dyDescent="0.45">
      <c r="D18247" s="196"/>
    </row>
    <row r="18248" spans="4:4" x14ac:dyDescent="0.45">
      <c r="D18248" s="196"/>
    </row>
    <row r="18249" spans="4:4" x14ac:dyDescent="0.45">
      <c r="D18249" s="196"/>
    </row>
    <row r="18250" spans="4:4" x14ac:dyDescent="0.45">
      <c r="D18250" s="196"/>
    </row>
    <row r="18251" spans="4:4" x14ac:dyDescent="0.45">
      <c r="D18251" s="196"/>
    </row>
    <row r="18252" spans="4:4" x14ac:dyDescent="0.45">
      <c r="D18252" s="196"/>
    </row>
    <row r="18253" spans="4:4" x14ac:dyDescent="0.45">
      <c r="D18253" s="196"/>
    </row>
    <row r="18254" spans="4:4" x14ac:dyDescent="0.45">
      <c r="D18254" s="196"/>
    </row>
    <row r="18255" spans="4:4" x14ac:dyDescent="0.45">
      <c r="D18255" s="196"/>
    </row>
    <row r="18256" spans="4:4" x14ac:dyDescent="0.45">
      <c r="D18256" s="196"/>
    </row>
    <row r="18257" spans="4:4" x14ac:dyDescent="0.45">
      <c r="D18257" s="196"/>
    </row>
    <row r="18258" spans="4:4" x14ac:dyDescent="0.45">
      <c r="D18258" s="196"/>
    </row>
    <row r="18259" spans="4:4" x14ac:dyDescent="0.45">
      <c r="D18259" s="196"/>
    </row>
    <row r="18260" spans="4:4" x14ac:dyDescent="0.45">
      <c r="D18260" s="196"/>
    </row>
    <row r="18261" spans="4:4" x14ac:dyDescent="0.45">
      <c r="D18261" s="196"/>
    </row>
    <row r="18262" spans="4:4" x14ac:dyDescent="0.45">
      <c r="D18262" s="196"/>
    </row>
    <row r="18263" spans="4:4" x14ac:dyDescent="0.45">
      <c r="D18263" s="196"/>
    </row>
    <row r="18264" spans="4:4" x14ac:dyDescent="0.45">
      <c r="D18264" s="196"/>
    </row>
    <row r="18265" spans="4:4" x14ac:dyDescent="0.45">
      <c r="D18265" s="196"/>
    </row>
    <row r="18266" spans="4:4" x14ac:dyDescent="0.45">
      <c r="D18266" s="196"/>
    </row>
    <row r="18267" spans="4:4" x14ac:dyDescent="0.45">
      <c r="D18267" s="196"/>
    </row>
    <row r="18268" spans="4:4" x14ac:dyDescent="0.45">
      <c r="D18268" s="196"/>
    </row>
    <row r="18269" spans="4:4" x14ac:dyDescent="0.45">
      <c r="D18269" s="196"/>
    </row>
    <row r="18270" spans="4:4" x14ac:dyDescent="0.45">
      <c r="D18270" s="196"/>
    </row>
    <row r="18271" spans="4:4" x14ac:dyDescent="0.45">
      <c r="D18271" s="196"/>
    </row>
    <row r="18272" spans="4:4" x14ac:dyDescent="0.45">
      <c r="D18272" s="196"/>
    </row>
    <row r="18273" spans="4:4" x14ac:dyDescent="0.45">
      <c r="D18273" s="196"/>
    </row>
    <row r="18274" spans="4:4" x14ac:dyDescent="0.45">
      <c r="D18274" s="196"/>
    </row>
    <row r="18275" spans="4:4" x14ac:dyDescent="0.45">
      <c r="D18275" s="196"/>
    </row>
    <row r="18276" spans="4:4" x14ac:dyDescent="0.45">
      <c r="D18276" s="196"/>
    </row>
    <row r="18277" spans="4:4" x14ac:dyDescent="0.45">
      <c r="D18277" s="196"/>
    </row>
    <row r="18278" spans="4:4" x14ac:dyDescent="0.45">
      <c r="D18278" s="196"/>
    </row>
    <row r="18279" spans="4:4" x14ac:dyDescent="0.45">
      <c r="D18279" s="196"/>
    </row>
    <row r="18280" spans="4:4" x14ac:dyDescent="0.45">
      <c r="D18280" s="196"/>
    </row>
    <row r="18281" spans="4:4" x14ac:dyDescent="0.45">
      <c r="D18281" s="196"/>
    </row>
    <row r="18282" spans="4:4" x14ac:dyDescent="0.45">
      <c r="D18282" s="196"/>
    </row>
    <row r="18283" spans="4:4" x14ac:dyDescent="0.45">
      <c r="D18283" s="196"/>
    </row>
    <row r="18284" spans="4:4" x14ac:dyDescent="0.45">
      <c r="D18284" s="196"/>
    </row>
    <row r="18285" spans="4:4" x14ac:dyDescent="0.45">
      <c r="D18285" s="196"/>
    </row>
    <row r="18286" spans="4:4" x14ac:dyDescent="0.45">
      <c r="D18286" s="196"/>
    </row>
    <row r="18287" spans="4:4" x14ac:dyDescent="0.45">
      <c r="D18287" s="196"/>
    </row>
    <row r="18288" spans="4:4" x14ac:dyDescent="0.45">
      <c r="D18288" s="196"/>
    </row>
    <row r="18289" spans="4:4" x14ac:dyDescent="0.45">
      <c r="D18289" s="196"/>
    </row>
    <row r="18290" spans="4:4" x14ac:dyDescent="0.45">
      <c r="D18290" s="196"/>
    </row>
    <row r="18291" spans="4:4" x14ac:dyDescent="0.45">
      <c r="D18291" s="196"/>
    </row>
    <row r="18292" spans="4:4" x14ac:dyDescent="0.45">
      <c r="D18292" s="196"/>
    </row>
    <row r="18293" spans="4:4" x14ac:dyDescent="0.45">
      <c r="D18293" s="196"/>
    </row>
    <row r="18294" spans="4:4" x14ac:dyDescent="0.45">
      <c r="D18294" s="196"/>
    </row>
    <row r="18295" spans="4:4" x14ac:dyDescent="0.45">
      <c r="D18295" s="196"/>
    </row>
    <row r="18296" spans="4:4" x14ac:dyDescent="0.45">
      <c r="D18296" s="196"/>
    </row>
    <row r="18297" spans="4:4" x14ac:dyDescent="0.45">
      <c r="D18297" s="196"/>
    </row>
    <row r="18298" spans="4:4" x14ac:dyDescent="0.45">
      <c r="D18298" s="196"/>
    </row>
    <row r="18299" spans="4:4" x14ac:dyDescent="0.45">
      <c r="D18299" s="196"/>
    </row>
    <row r="18300" spans="4:4" x14ac:dyDescent="0.45">
      <c r="D18300" s="196"/>
    </row>
    <row r="18301" spans="4:4" x14ac:dyDescent="0.45">
      <c r="D18301" s="196"/>
    </row>
    <row r="18302" spans="4:4" x14ac:dyDescent="0.45">
      <c r="D18302" s="196"/>
    </row>
    <row r="18303" spans="4:4" x14ac:dyDescent="0.45">
      <c r="D18303" s="196"/>
    </row>
    <row r="18304" spans="4:4" x14ac:dyDescent="0.45">
      <c r="D18304" s="196"/>
    </row>
    <row r="18305" spans="4:4" x14ac:dyDescent="0.45">
      <c r="D18305" s="196"/>
    </row>
    <row r="18306" spans="4:4" x14ac:dyDescent="0.45">
      <c r="D18306" s="196"/>
    </row>
    <row r="18307" spans="4:4" x14ac:dyDescent="0.45">
      <c r="D18307" s="196"/>
    </row>
    <row r="18308" spans="4:4" x14ac:dyDescent="0.45">
      <c r="D18308" s="196"/>
    </row>
    <row r="18309" spans="4:4" x14ac:dyDescent="0.45">
      <c r="D18309" s="196"/>
    </row>
    <row r="18310" spans="4:4" x14ac:dyDescent="0.45">
      <c r="D18310" s="196"/>
    </row>
    <row r="18311" spans="4:4" x14ac:dyDescent="0.45">
      <c r="D18311" s="196"/>
    </row>
    <row r="18312" spans="4:4" x14ac:dyDescent="0.45">
      <c r="D18312" s="196"/>
    </row>
    <row r="18313" spans="4:4" x14ac:dyDescent="0.45">
      <c r="D18313" s="196"/>
    </row>
    <row r="18314" spans="4:4" x14ac:dyDescent="0.45">
      <c r="D18314" s="196"/>
    </row>
    <row r="18315" spans="4:4" x14ac:dyDescent="0.45">
      <c r="D18315" s="196"/>
    </row>
    <row r="18316" spans="4:4" x14ac:dyDescent="0.45">
      <c r="D18316" s="196"/>
    </row>
    <row r="18317" spans="4:4" x14ac:dyDescent="0.45">
      <c r="D18317" s="196"/>
    </row>
    <row r="18318" spans="4:4" x14ac:dyDescent="0.45">
      <c r="D18318" s="196"/>
    </row>
    <row r="18319" spans="4:4" x14ac:dyDescent="0.45">
      <c r="D18319" s="196"/>
    </row>
    <row r="18320" spans="4:4" x14ac:dyDescent="0.45">
      <c r="D18320" s="196"/>
    </row>
    <row r="18321" spans="4:4" x14ac:dyDescent="0.45">
      <c r="D18321" s="196"/>
    </row>
    <row r="18322" spans="4:4" x14ac:dyDescent="0.45">
      <c r="D18322" s="196"/>
    </row>
    <row r="18323" spans="4:4" x14ac:dyDescent="0.45">
      <c r="D18323" s="196"/>
    </row>
    <row r="18324" spans="4:4" x14ac:dyDescent="0.45">
      <c r="D18324" s="196"/>
    </row>
    <row r="18325" spans="4:4" x14ac:dyDescent="0.45">
      <c r="D18325" s="196"/>
    </row>
    <row r="18326" spans="4:4" x14ac:dyDescent="0.45">
      <c r="D18326" s="196"/>
    </row>
    <row r="18327" spans="4:4" x14ac:dyDescent="0.45">
      <c r="D18327" s="196"/>
    </row>
    <row r="18328" spans="4:4" x14ac:dyDescent="0.45">
      <c r="D18328" s="196"/>
    </row>
    <row r="18329" spans="4:4" x14ac:dyDescent="0.45">
      <c r="D18329" s="196"/>
    </row>
    <row r="18330" spans="4:4" x14ac:dyDescent="0.45">
      <c r="D18330" s="196"/>
    </row>
    <row r="18331" spans="4:4" x14ac:dyDescent="0.45">
      <c r="D18331" s="196"/>
    </row>
    <row r="18332" spans="4:4" x14ac:dyDescent="0.45">
      <c r="D18332" s="196"/>
    </row>
    <row r="18333" spans="4:4" x14ac:dyDescent="0.45">
      <c r="D18333" s="196"/>
    </row>
    <row r="18334" spans="4:4" x14ac:dyDescent="0.45">
      <c r="D18334" s="196"/>
    </row>
    <row r="18335" spans="4:4" x14ac:dyDescent="0.45">
      <c r="D18335" s="196"/>
    </row>
    <row r="18336" spans="4:4" x14ac:dyDescent="0.45">
      <c r="D18336" s="196"/>
    </row>
    <row r="18337" spans="4:4" x14ac:dyDescent="0.45">
      <c r="D18337" s="196"/>
    </row>
    <row r="18338" spans="4:4" x14ac:dyDescent="0.45">
      <c r="D18338" s="196"/>
    </row>
    <row r="18339" spans="4:4" x14ac:dyDescent="0.45">
      <c r="D18339" s="196"/>
    </row>
    <row r="18340" spans="4:4" x14ac:dyDescent="0.45">
      <c r="D18340" s="196"/>
    </row>
    <row r="18341" spans="4:4" x14ac:dyDescent="0.45">
      <c r="D18341" s="196"/>
    </row>
    <row r="18342" spans="4:4" x14ac:dyDescent="0.45">
      <c r="D18342" s="196"/>
    </row>
    <row r="18343" spans="4:4" x14ac:dyDescent="0.45">
      <c r="D18343" s="196"/>
    </row>
    <row r="18344" spans="4:4" x14ac:dyDescent="0.45">
      <c r="D18344" s="196"/>
    </row>
    <row r="18345" spans="4:4" x14ac:dyDescent="0.45">
      <c r="D18345" s="196"/>
    </row>
    <row r="18346" spans="4:4" x14ac:dyDescent="0.45">
      <c r="D18346" s="196"/>
    </row>
    <row r="18347" spans="4:4" x14ac:dyDescent="0.45">
      <c r="D18347" s="196"/>
    </row>
    <row r="18348" spans="4:4" x14ac:dyDescent="0.45">
      <c r="D18348" s="196"/>
    </row>
    <row r="18349" spans="4:4" x14ac:dyDescent="0.45">
      <c r="D18349" s="196"/>
    </row>
    <row r="18350" spans="4:4" x14ac:dyDescent="0.45">
      <c r="D18350" s="196"/>
    </row>
    <row r="18351" spans="4:4" x14ac:dyDescent="0.45">
      <c r="D18351" s="196"/>
    </row>
    <row r="18352" spans="4:4" x14ac:dyDescent="0.45">
      <c r="D18352" s="196"/>
    </row>
    <row r="18353" spans="4:4" x14ac:dyDescent="0.45">
      <c r="D18353" s="196"/>
    </row>
    <row r="18354" spans="4:4" x14ac:dyDescent="0.45">
      <c r="D18354" s="196"/>
    </row>
    <row r="18355" spans="4:4" x14ac:dyDescent="0.45">
      <c r="D18355" s="196"/>
    </row>
    <row r="18356" spans="4:4" x14ac:dyDescent="0.45">
      <c r="D18356" s="196"/>
    </row>
    <row r="18357" spans="4:4" x14ac:dyDescent="0.45">
      <c r="D18357" s="196"/>
    </row>
    <row r="18358" spans="4:4" x14ac:dyDescent="0.45">
      <c r="D18358" s="196"/>
    </row>
    <row r="18359" spans="4:4" x14ac:dyDescent="0.45">
      <c r="D18359" s="196"/>
    </row>
    <row r="18360" spans="4:4" x14ac:dyDescent="0.45">
      <c r="D18360" s="196"/>
    </row>
    <row r="18361" spans="4:4" x14ac:dyDescent="0.45">
      <c r="D18361" s="196"/>
    </row>
    <row r="18362" spans="4:4" x14ac:dyDescent="0.45">
      <c r="D18362" s="196"/>
    </row>
    <row r="18363" spans="4:4" x14ac:dyDescent="0.45">
      <c r="D18363" s="196"/>
    </row>
    <row r="18364" spans="4:4" x14ac:dyDescent="0.45">
      <c r="D18364" s="196"/>
    </row>
    <row r="18365" spans="4:4" x14ac:dyDescent="0.45">
      <c r="D18365" s="196"/>
    </row>
    <row r="18366" spans="4:4" x14ac:dyDescent="0.45">
      <c r="D18366" s="196"/>
    </row>
    <row r="18367" spans="4:4" x14ac:dyDescent="0.45">
      <c r="D18367" s="196"/>
    </row>
    <row r="18368" spans="4:4" x14ac:dyDescent="0.45">
      <c r="D18368" s="196"/>
    </row>
    <row r="18369" spans="4:4" x14ac:dyDescent="0.45">
      <c r="D18369" s="196"/>
    </row>
    <row r="18370" spans="4:4" x14ac:dyDescent="0.45">
      <c r="D18370" s="196"/>
    </row>
    <row r="18371" spans="4:4" x14ac:dyDescent="0.45">
      <c r="D18371" s="196"/>
    </row>
    <row r="18372" spans="4:4" x14ac:dyDescent="0.45">
      <c r="D18372" s="196"/>
    </row>
    <row r="18373" spans="4:4" x14ac:dyDescent="0.45">
      <c r="D18373" s="196"/>
    </row>
    <row r="18374" spans="4:4" x14ac:dyDescent="0.45">
      <c r="D18374" s="196"/>
    </row>
    <row r="18375" spans="4:4" x14ac:dyDescent="0.45">
      <c r="D18375" s="196"/>
    </row>
    <row r="18376" spans="4:4" x14ac:dyDescent="0.45">
      <c r="D18376" s="196"/>
    </row>
    <row r="18377" spans="4:4" x14ac:dyDescent="0.45">
      <c r="D18377" s="196"/>
    </row>
    <row r="18378" spans="4:4" x14ac:dyDescent="0.45">
      <c r="D18378" s="196"/>
    </row>
    <row r="18379" spans="4:4" x14ac:dyDescent="0.45">
      <c r="D18379" s="196"/>
    </row>
    <row r="18380" spans="4:4" x14ac:dyDescent="0.45">
      <c r="D18380" s="196"/>
    </row>
    <row r="18381" spans="4:4" x14ac:dyDescent="0.45">
      <c r="D18381" s="196"/>
    </row>
    <row r="18382" spans="4:4" x14ac:dyDescent="0.45">
      <c r="D18382" s="196"/>
    </row>
    <row r="18383" spans="4:4" x14ac:dyDescent="0.45">
      <c r="D18383" s="196"/>
    </row>
    <row r="18384" spans="4:4" x14ac:dyDescent="0.45">
      <c r="D18384" s="196"/>
    </row>
    <row r="18385" spans="4:4" x14ac:dyDescent="0.45">
      <c r="D18385" s="196"/>
    </row>
    <row r="18386" spans="4:4" x14ac:dyDescent="0.45">
      <c r="D18386" s="196"/>
    </row>
    <row r="18387" spans="4:4" x14ac:dyDescent="0.45">
      <c r="D18387" s="196"/>
    </row>
    <row r="18388" spans="4:4" x14ac:dyDescent="0.45">
      <c r="D18388" s="196"/>
    </row>
    <row r="18389" spans="4:4" x14ac:dyDescent="0.45">
      <c r="D18389" s="196"/>
    </row>
    <row r="18390" spans="4:4" x14ac:dyDescent="0.45">
      <c r="D18390" s="196"/>
    </row>
    <row r="18391" spans="4:4" x14ac:dyDescent="0.45">
      <c r="D18391" s="196"/>
    </row>
    <row r="18392" spans="4:4" x14ac:dyDescent="0.45">
      <c r="D18392" s="196"/>
    </row>
    <row r="18393" spans="4:4" x14ac:dyDescent="0.45">
      <c r="D18393" s="196"/>
    </row>
    <row r="18394" spans="4:4" x14ac:dyDescent="0.45">
      <c r="D18394" s="196"/>
    </row>
    <row r="18395" spans="4:4" x14ac:dyDescent="0.45">
      <c r="D18395" s="196"/>
    </row>
    <row r="18396" spans="4:4" x14ac:dyDescent="0.45">
      <c r="D18396" s="196"/>
    </row>
    <row r="18397" spans="4:4" x14ac:dyDescent="0.45">
      <c r="D18397" s="196"/>
    </row>
    <row r="18398" spans="4:4" x14ac:dyDescent="0.45">
      <c r="D18398" s="196"/>
    </row>
    <row r="18399" spans="4:4" x14ac:dyDescent="0.45">
      <c r="D18399" s="196"/>
    </row>
    <row r="18400" spans="4:4" x14ac:dyDescent="0.45">
      <c r="D18400" s="196"/>
    </row>
    <row r="18401" spans="4:4" x14ac:dyDescent="0.45">
      <c r="D18401" s="196"/>
    </row>
    <row r="18402" spans="4:4" x14ac:dyDescent="0.45">
      <c r="D18402" s="196"/>
    </row>
    <row r="18403" spans="4:4" x14ac:dyDescent="0.45">
      <c r="D18403" s="196"/>
    </row>
    <row r="18404" spans="4:4" x14ac:dyDescent="0.45">
      <c r="D18404" s="196"/>
    </row>
    <row r="18405" spans="4:4" x14ac:dyDescent="0.45">
      <c r="D18405" s="196"/>
    </row>
    <row r="18406" spans="4:4" x14ac:dyDescent="0.45">
      <c r="D18406" s="196"/>
    </row>
    <row r="18407" spans="4:4" x14ac:dyDescent="0.45">
      <c r="D18407" s="196"/>
    </row>
    <row r="18408" spans="4:4" x14ac:dyDescent="0.45">
      <c r="D18408" s="196"/>
    </row>
    <row r="18409" spans="4:4" x14ac:dyDescent="0.45">
      <c r="D18409" s="196"/>
    </row>
    <row r="18410" spans="4:4" x14ac:dyDescent="0.45">
      <c r="D18410" s="196"/>
    </row>
    <row r="18411" spans="4:4" x14ac:dyDescent="0.45">
      <c r="D18411" s="196"/>
    </row>
    <row r="18412" spans="4:4" x14ac:dyDescent="0.45">
      <c r="D18412" s="196"/>
    </row>
    <row r="18413" spans="4:4" x14ac:dyDescent="0.45">
      <c r="D18413" s="196"/>
    </row>
    <row r="18414" spans="4:4" x14ac:dyDescent="0.45">
      <c r="D18414" s="196"/>
    </row>
    <row r="18415" spans="4:4" x14ac:dyDescent="0.45">
      <c r="D18415" s="196"/>
    </row>
    <row r="18416" spans="4:4" x14ac:dyDescent="0.45">
      <c r="D18416" s="196"/>
    </row>
    <row r="18417" spans="4:4" x14ac:dyDescent="0.45">
      <c r="D18417" s="196"/>
    </row>
    <row r="18418" spans="4:4" x14ac:dyDescent="0.45">
      <c r="D18418" s="196"/>
    </row>
    <row r="18419" spans="4:4" x14ac:dyDescent="0.45">
      <c r="D18419" s="196"/>
    </row>
    <row r="18420" spans="4:4" x14ac:dyDescent="0.45">
      <c r="D18420" s="196"/>
    </row>
    <row r="18421" spans="4:4" x14ac:dyDescent="0.45">
      <c r="D18421" s="196"/>
    </row>
    <row r="18422" spans="4:4" x14ac:dyDescent="0.45">
      <c r="D18422" s="196"/>
    </row>
    <row r="18423" spans="4:4" x14ac:dyDescent="0.45">
      <c r="D18423" s="196"/>
    </row>
    <row r="18424" spans="4:4" x14ac:dyDescent="0.45">
      <c r="D18424" s="196"/>
    </row>
    <row r="18425" spans="4:4" x14ac:dyDescent="0.45">
      <c r="D18425" s="196"/>
    </row>
    <row r="18426" spans="4:4" x14ac:dyDescent="0.45">
      <c r="D18426" s="196"/>
    </row>
    <row r="18427" spans="4:4" x14ac:dyDescent="0.45">
      <c r="D18427" s="196"/>
    </row>
    <row r="18428" spans="4:4" x14ac:dyDescent="0.45">
      <c r="D18428" s="196"/>
    </row>
    <row r="18429" spans="4:4" x14ac:dyDescent="0.45">
      <c r="D18429" s="196"/>
    </row>
    <row r="18430" spans="4:4" x14ac:dyDescent="0.45">
      <c r="D18430" s="196"/>
    </row>
    <row r="18431" spans="4:4" x14ac:dyDescent="0.45">
      <c r="D18431" s="196"/>
    </row>
    <row r="18432" spans="4:4" x14ac:dyDescent="0.45">
      <c r="D18432" s="196"/>
    </row>
    <row r="18433" spans="4:4" x14ac:dyDescent="0.45">
      <c r="D18433" s="196"/>
    </row>
    <row r="18434" spans="4:4" x14ac:dyDescent="0.45">
      <c r="D18434" s="196"/>
    </row>
    <row r="18435" spans="4:4" x14ac:dyDescent="0.45">
      <c r="D18435" s="196"/>
    </row>
    <row r="18436" spans="4:4" x14ac:dyDescent="0.45">
      <c r="D18436" s="196"/>
    </row>
    <row r="18437" spans="4:4" x14ac:dyDescent="0.45">
      <c r="D18437" s="196"/>
    </row>
    <row r="18438" spans="4:4" x14ac:dyDescent="0.45">
      <c r="D18438" s="196"/>
    </row>
    <row r="18439" spans="4:4" x14ac:dyDescent="0.45">
      <c r="D18439" s="196"/>
    </row>
    <row r="18440" spans="4:4" x14ac:dyDescent="0.45">
      <c r="D18440" s="196"/>
    </row>
    <row r="18441" spans="4:4" x14ac:dyDescent="0.45">
      <c r="D18441" s="196"/>
    </row>
    <row r="18442" spans="4:4" x14ac:dyDescent="0.45">
      <c r="D18442" s="196"/>
    </row>
    <row r="18443" spans="4:4" x14ac:dyDescent="0.45">
      <c r="D18443" s="196"/>
    </row>
    <row r="18444" spans="4:4" x14ac:dyDescent="0.45">
      <c r="D18444" s="196"/>
    </row>
    <row r="18445" spans="4:4" x14ac:dyDescent="0.45">
      <c r="D18445" s="196"/>
    </row>
    <row r="18446" spans="4:4" x14ac:dyDescent="0.45">
      <c r="D18446" s="196"/>
    </row>
    <row r="18447" spans="4:4" x14ac:dyDescent="0.45">
      <c r="D18447" s="196"/>
    </row>
    <row r="18448" spans="4:4" x14ac:dyDescent="0.45">
      <c r="D18448" s="196"/>
    </row>
    <row r="18449" spans="4:4" x14ac:dyDescent="0.45">
      <c r="D18449" s="196"/>
    </row>
    <row r="18450" spans="4:4" x14ac:dyDescent="0.45">
      <c r="D18450" s="196"/>
    </row>
    <row r="18451" spans="4:4" x14ac:dyDescent="0.45">
      <c r="D18451" s="196"/>
    </row>
    <row r="18452" spans="4:4" x14ac:dyDescent="0.45">
      <c r="D18452" s="196"/>
    </row>
    <row r="18453" spans="4:4" x14ac:dyDescent="0.45">
      <c r="D18453" s="196"/>
    </row>
    <row r="18454" spans="4:4" x14ac:dyDescent="0.45">
      <c r="D18454" s="196"/>
    </row>
    <row r="18455" spans="4:4" x14ac:dyDescent="0.45">
      <c r="D18455" s="196"/>
    </row>
    <row r="18456" spans="4:4" x14ac:dyDescent="0.45">
      <c r="D18456" s="196"/>
    </row>
    <row r="18457" spans="4:4" x14ac:dyDescent="0.45">
      <c r="D18457" s="196"/>
    </row>
    <row r="18458" spans="4:4" x14ac:dyDescent="0.45">
      <c r="D18458" s="196"/>
    </row>
    <row r="18459" spans="4:4" x14ac:dyDescent="0.45">
      <c r="D18459" s="196"/>
    </row>
    <row r="18460" spans="4:4" x14ac:dyDescent="0.45">
      <c r="D18460" s="196"/>
    </row>
    <row r="18461" spans="4:4" x14ac:dyDescent="0.45">
      <c r="D18461" s="196"/>
    </row>
    <row r="18462" spans="4:4" x14ac:dyDescent="0.45">
      <c r="D18462" s="196"/>
    </row>
    <row r="18463" spans="4:4" x14ac:dyDescent="0.45">
      <c r="D18463" s="196"/>
    </row>
    <row r="18464" spans="4:4" x14ac:dyDescent="0.45">
      <c r="D18464" s="196"/>
    </row>
    <row r="18465" spans="4:4" x14ac:dyDescent="0.45">
      <c r="D18465" s="196"/>
    </row>
    <row r="18466" spans="4:4" x14ac:dyDescent="0.45">
      <c r="D18466" s="196"/>
    </row>
    <row r="18467" spans="4:4" x14ac:dyDescent="0.45">
      <c r="D18467" s="196"/>
    </row>
    <row r="18468" spans="4:4" x14ac:dyDescent="0.45">
      <c r="D18468" s="196"/>
    </row>
    <row r="18469" spans="4:4" x14ac:dyDescent="0.45">
      <c r="D18469" s="196"/>
    </row>
    <row r="18470" spans="4:4" x14ac:dyDescent="0.45">
      <c r="D18470" s="196"/>
    </row>
    <row r="18471" spans="4:4" x14ac:dyDescent="0.45">
      <c r="D18471" s="196"/>
    </row>
    <row r="18472" spans="4:4" x14ac:dyDescent="0.45">
      <c r="D18472" s="196"/>
    </row>
    <row r="18473" spans="4:4" x14ac:dyDescent="0.45">
      <c r="D18473" s="196"/>
    </row>
    <row r="18474" spans="4:4" x14ac:dyDescent="0.45">
      <c r="D18474" s="196"/>
    </row>
    <row r="18475" spans="4:4" x14ac:dyDescent="0.45">
      <c r="D18475" s="196"/>
    </row>
    <row r="18476" spans="4:4" x14ac:dyDescent="0.45">
      <c r="D18476" s="196"/>
    </row>
    <row r="18477" spans="4:4" x14ac:dyDescent="0.45">
      <c r="D18477" s="196"/>
    </row>
    <row r="18478" spans="4:4" x14ac:dyDescent="0.45">
      <c r="D18478" s="196"/>
    </row>
    <row r="18479" spans="4:4" x14ac:dyDescent="0.45">
      <c r="D18479" s="196"/>
    </row>
    <row r="18480" spans="4:4" x14ac:dyDescent="0.45">
      <c r="D18480" s="196"/>
    </row>
    <row r="18481" spans="4:4" x14ac:dyDescent="0.45">
      <c r="D18481" s="196"/>
    </row>
    <row r="18482" spans="4:4" x14ac:dyDescent="0.45">
      <c r="D18482" s="196"/>
    </row>
    <row r="18483" spans="4:4" x14ac:dyDescent="0.45">
      <c r="D18483" s="196"/>
    </row>
    <row r="18484" spans="4:4" x14ac:dyDescent="0.45">
      <c r="D18484" s="196"/>
    </row>
    <row r="18485" spans="4:4" x14ac:dyDescent="0.45">
      <c r="D18485" s="196"/>
    </row>
    <row r="18486" spans="4:4" x14ac:dyDescent="0.45">
      <c r="D18486" s="196"/>
    </row>
    <row r="18487" spans="4:4" x14ac:dyDescent="0.45">
      <c r="D18487" s="196"/>
    </row>
    <row r="18488" spans="4:4" x14ac:dyDescent="0.45">
      <c r="D18488" s="196"/>
    </row>
    <row r="18489" spans="4:4" x14ac:dyDescent="0.45">
      <c r="D18489" s="196"/>
    </row>
    <row r="18490" spans="4:4" x14ac:dyDescent="0.45">
      <c r="D18490" s="196"/>
    </row>
    <row r="18491" spans="4:4" x14ac:dyDescent="0.45">
      <c r="D18491" s="196"/>
    </row>
    <row r="18492" spans="4:4" x14ac:dyDescent="0.45">
      <c r="D18492" s="196"/>
    </row>
    <row r="18493" spans="4:4" x14ac:dyDescent="0.45">
      <c r="D18493" s="196"/>
    </row>
    <row r="18494" spans="4:4" x14ac:dyDescent="0.45">
      <c r="D18494" s="196"/>
    </row>
    <row r="18495" spans="4:4" x14ac:dyDescent="0.45">
      <c r="D18495" s="196"/>
    </row>
    <row r="18496" spans="4:4" x14ac:dyDescent="0.45">
      <c r="D18496" s="196"/>
    </row>
    <row r="18497" spans="4:4" x14ac:dyDescent="0.45">
      <c r="D18497" s="196"/>
    </row>
    <row r="18498" spans="4:4" x14ac:dyDescent="0.45">
      <c r="D18498" s="196"/>
    </row>
    <row r="18499" spans="4:4" x14ac:dyDescent="0.45">
      <c r="D18499" s="196"/>
    </row>
    <row r="18500" spans="4:4" x14ac:dyDescent="0.45">
      <c r="D18500" s="196"/>
    </row>
    <row r="18501" spans="4:4" x14ac:dyDescent="0.45">
      <c r="D18501" s="196"/>
    </row>
    <row r="18502" spans="4:4" x14ac:dyDescent="0.45">
      <c r="D18502" s="196"/>
    </row>
    <row r="18503" spans="4:4" x14ac:dyDescent="0.45">
      <c r="D18503" s="196"/>
    </row>
    <row r="18504" spans="4:4" x14ac:dyDescent="0.45">
      <c r="D18504" s="196"/>
    </row>
    <row r="18505" spans="4:4" x14ac:dyDescent="0.45">
      <c r="D18505" s="196"/>
    </row>
    <row r="18506" spans="4:4" x14ac:dyDescent="0.45">
      <c r="D18506" s="196"/>
    </row>
    <row r="18507" spans="4:4" x14ac:dyDescent="0.45">
      <c r="D18507" s="196"/>
    </row>
    <row r="18508" spans="4:4" x14ac:dyDescent="0.45">
      <c r="D18508" s="196"/>
    </row>
    <row r="18509" spans="4:4" x14ac:dyDescent="0.45">
      <c r="D18509" s="196"/>
    </row>
    <row r="18510" spans="4:4" x14ac:dyDescent="0.45">
      <c r="D18510" s="196"/>
    </row>
    <row r="18511" spans="4:4" x14ac:dyDescent="0.45">
      <c r="D18511" s="196"/>
    </row>
    <row r="18512" spans="4:4" x14ac:dyDescent="0.45">
      <c r="D18512" s="196"/>
    </row>
    <row r="18513" spans="4:4" x14ac:dyDescent="0.45">
      <c r="D18513" s="196"/>
    </row>
    <row r="18514" spans="4:4" x14ac:dyDescent="0.45">
      <c r="D18514" s="196"/>
    </row>
    <row r="18515" spans="4:4" x14ac:dyDescent="0.45">
      <c r="D18515" s="196"/>
    </row>
    <row r="18516" spans="4:4" x14ac:dyDescent="0.45">
      <c r="D18516" s="196"/>
    </row>
    <row r="18517" spans="4:4" x14ac:dyDescent="0.45">
      <c r="D18517" s="196"/>
    </row>
    <row r="18518" spans="4:4" x14ac:dyDescent="0.45">
      <c r="D18518" s="196"/>
    </row>
    <row r="18519" spans="4:4" x14ac:dyDescent="0.45">
      <c r="D18519" s="196"/>
    </row>
    <row r="18520" spans="4:4" x14ac:dyDescent="0.45">
      <c r="D18520" s="196"/>
    </row>
    <row r="18521" spans="4:4" x14ac:dyDescent="0.45">
      <c r="D18521" s="196"/>
    </row>
    <row r="18522" spans="4:4" x14ac:dyDescent="0.45">
      <c r="D18522" s="196"/>
    </row>
    <row r="18523" spans="4:4" x14ac:dyDescent="0.45">
      <c r="D18523" s="196"/>
    </row>
    <row r="18524" spans="4:4" x14ac:dyDescent="0.45">
      <c r="D18524" s="196"/>
    </row>
    <row r="18525" spans="4:4" x14ac:dyDescent="0.45">
      <c r="D18525" s="196"/>
    </row>
    <row r="18526" spans="4:4" x14ac:dyDescent="0.45">
      <c r="D18526" s="196"/>
    </row>
    <row r="18527" spans="4:4" x14ac:dyDescent="0.45">
      <c r="D18527" s="196"/>
    </row>
    <row r="18528" spans="4:4" x14ac:dyDescent="0.45">
      <c r="D18528" s="196"/>
    </row>
    <row r="18529" spans="4:4" x14ac:dyDescent="0.45">
      <c r="D18529" s="196"/>
    </row>
    <row r="18530" spans="4:4" x14ac:dyDescent="0.45">
      <c r="D18530" s="196"/>
    </row>
    <row r="18531" spans="4:4" x14ac:dyDescent="0.45">
      <c r="D18531" s="196"/>
    </row>
    <row r="18532" spans="4:4" x14ac:dyDescent="0.45">
      <c r="D18532" s="196"/>
    </row>
    <row r="18533" spans="4:4" x14ac:dyDescent="0.45">
      <c r="D18533" s="196"/>
    </row>
    <row r="18534" spans="4:4" x14ac:dyDescent="0.45">
      <c r="D18534" s="196"/>
    </row>
    <row r="18535" spans="4:4" x14ac:dyDescent="0.45">
      <c r="D18535" s="196"/>
    </row>
    <row r="18536" spans="4:4" x14ac:dyDescent="0.45">
      <c r="D18536" s="196"/>
    </row>
    <row r="18537" spans="4:4" x14ac:dyDescent="0.45">
      <c r="D18537" s="196"/>
    </row>
    <row r="18538" spans="4:4" x14ac:dyDescent="0.45">
      <c r="D18538" s="196"/>
    </row>
    <row r="18539" spans="4:4" x14ac:dyDescent="0.45">
      <c r="D18539" s="196"/>
    </row>
    <row r="18540" spans="4:4" x14ac:dyDescent="0.45">
      <c r="D18540" s="196"/>
    </row>
    <row r="18541" spans="4:4" x14ac:dyDescent="0.45">
      <c r="D18541" s="196"/>
    </row>
    <row r="18542" spans="4:4" x14ac:dyDescent="0.45">
      <c r="D18542" s="196"/>
    </row>
    <row r="18543" spans="4:4" x14ac:dyDescent="0.45">
      <c r="D18543" s="196"/>
    </row>
    <row r="18544" spans="4:4" x14ac:dyDescent="0.45">
      <c r="D18544" s="196"/>
    </row>
    <row r="18545" spans="4:4" x14ac:dyDescent="0.45">
      <c r="D18545" s="196"/>
    </row>
    <row r="18546" spans="4:4" x14ac:dyDescent="0.45">
      <c r="D18546" s="196"/>
    </row>
    <row r="18547" spans="4:4" x14ac:dyDescent="0.45">
      <c r="D18547" s="196"/>
    </row>
    <row r="18548" spans="4:4" x14ac:dyDescent="0.45">
      <c r="D18548" s="196"/>
    </row>
    <row r="18549" spans="4:4" x14ac:dyDescent="0.45">
      <c r="D18549" s="196"/>
    </row>
    <row r="18550" spans="4:4" x14ac:dyDescent="0.45">
      <c r="D18550" s="196"/>
    </row>
    <row r="18551" spans="4:4" x14ac:dyDescent="0.45">
      <c r="D18551" s="196"/>
    </row>
    <row r="18552" spans="4:4" x14ac:dyDescent="0.45">
      <c r="D18552" s="196"/>
    </row>
    <row r="18553" spans="4:4" x14ac:dyDescent="0.45">
      <c r="D18553" s="196"/>
    </row>
    <row r="18554" spans="4:4" x14ac:dyDescent="0.45">
      <c r="D18554" s="196"/>
    </row>
    <row r="18555" spans="4:4" x14ac:dyDescent="0.45">
      <c r="D18555" s="196"/>
    </row>
    <row r="18556" spans="4:4" x14ac:dyDescent="0.45">
      <c r="D18556" s="196"/>
    </row>
    <row r="18557" spans="4:4" x14ac:dyDescent="0.45">
      <c r="D18557" s="196"/>
    </row>
    <row r="18558" spans="4:4" x14ac:dyDescent="0.45">
      <c r="D18558" s="196"/>
    </row>
    <row r="18559" spans="4:4" x14ac:dyDescent="0.45">
      <c r="D18559" s="196"/>
    </row>
    <row r="18560" spans="4:4" x14ac:dyDescent="0.45">
      <c r="D18560" s="196"/>
    </row>
    <row r="18561" spans="4:4" x14ac:dyDescent="0.45">
      <c r="D18561" s="196"/>
    </row>
    <row r="18562" spans="4:4" x14ac:dyDescent="0.45">
      <c r="D18562" s="196"/>
    </row>
    <row r="18563" spans="4:4" x14ac:dyDescent="0.45">
      <c r="D18563" s="196"/>
    </row>
    <row r="18564" spans="4:4" x14ac:dyDescent="0.45">
      <c r="D18564" s="196"/>
    </row>
    <row r="18565" spans="4:4" x14ac:dyDescent="0.45">
      <c r="D18565" s="196"/>
    </row>
    <row r="18566" spans="4:4" x14ac:dyDescent="0.45">
      <c r="D18566" s="196"/>
    </row>
    <row r="18567" spans="4:4" x14ac:dyDescent="0.45">
      <c r="D18567" s="196"/>
    </row>
    <row r="18568" spans="4:4" x14ac:dyDescent="0.45">
      <c r="D18568" s="196"/>
    </row>
    <row r="18569" spans="4:4" x14ac:dyDescent="0.45">
      <c r="D18569" s="196"/>
    </row>
    <row r="18570" spans="4:4" x14ac:dyDescent="0.45">
      <c r="D18570" s="196"/>
    </row>
    <row r="18571" spans="4:4" x14ac:dyDescent="0.45">
      <c r="D18571" s="196"/>
    </row>
    <row r="18572" spans="4:4" x14ac:dyDescent="0.45">
      <c r="D18572" s="196"/>
    </row>
    <row r="18573" spans="4:4" x14ac:dyDescent="0.45">
      <c r="D18573" s="196"/>
    </row>
    <row r="18574" spans="4:4" x14ac:dyDescent="0.45">
      <c r="D18574" s="196"/>
    </row>
    <row r="18575" spans="4:4" x14ac:dyDescent="0.45">
      <c r="D18575" s="196"/>
    </row>
    <row r="18576" spans="4:4" x14ac:dyDescent="0.45">
      <c r="D18576" s="196"/>
    </row>
    <row r="18577" spans="4:4" x14ac:dyDescent="0.45">
      <c r="D18577" s="196"/>
    </row>
    <row r="18578" spans="4:4" x14ac:dyDescent="0.45">
      <c r="D18578" s="196"/>
    </row>
    <row r="18579" spans="4:4" x14ac:dyDescent="0.45">
      <c r="D18579" s="196"/>
    </row>
    <row r="18580" spans="4:4" x14ac:dyDescent="0.45">
      <c r="D18580" s="196"/>
    </row>
    <row r="18581" spans="4:4" x14ac:dyDescent="0.45">
      <c r="D18581" s="196"/>
    </row>
    <row r="18582" spans="4:4" x14ac:dyDescent="0.45">
      <c r="D18582" s="196"/>
    </row>
    <row r="18583" spans="4:4" x14ac:dyDescent="0.45">
      <c r="D18583" s="196"/>
    </row>
    <row r="18584" spans="4:4" x14ac:dyDescent="0.45">
      <c r="D18584" s="196"/>
    </row>
    <row r="18585" spans="4:4" x14ac:dyDescent="0.45">
      <c r="D18585" s="196"/>
    </row>
    <row r="18586" spans="4:4" x14ac:dyDescent="0.45">
      <c r="D18586" s="196"/>
    </row>
    <row r="18587" spans="4:4" x14ac:dyDescent="0.45">
      <c r="D18587" s="196"/>
    </row>
    <row r="18588" spans="4:4" x14ac:dyDescent="0.45">
      <c r="D18588" s="196"/>
    </row>
    <row r="18589" spans="4:4" x14ac:dyDescent="0.45">
      <c r="D18589" s="196"/>
    </row>
    <row r="18590" spans="4:4" x14ac:dyDescent="0.45">
      <c r="D18590" s="196"/>
    </row>
    <row r="18591" spans="4:4" x14ac:dyDescent="0.45">
      <c r="D18591" s="196"/>
    </row>
    <row r="18592" spans="4:4" x14ac:dyDescent="0.45">
      <c r="D18592" s="196"/>
    </row>
    <row r="18593" spans="4:4" x14ac:dyDescent="0.45">
      <c r="D18593" s="196"/>
    </row>
    <row r="18594" spans="4:4" x14ac:dyDescent="0.45">
      <c r="D18594" s="196"/>
    </row>
    <row r="18595" spans="4:4" x14ac:dyDescent="0.45">
      <c r="D18595" s="196"/>
    </row>
    <row r="18596" spans="4:4" x14ac:dyDescent="0.45">
      <c r="D18596" s="196"/>
    </row>
    <row r="18597" spans="4:4" x14ac:dyDescent="0.45">
      <c r="D18597" s="196"/>
    </row>
    <row r="18598" spans="4:4" x14ac:dyDescent="0.45">
      <c r="D18598" s="196"/>
    </row>
    <row r="18599" spans="4:4" x14ac:dyDescent="0.45">
      <c r="D18599" s="196"/>
    </row>
    <row r="18600" spans="4:4" x14ac:dyDescent="0.45">
      <c r="D18600" s="196"/>
    </row>
    <row r="18601" spans="4:4" x14ac:dyDescent="0.45">
      <c r="D18601" s="196"/>
    </row>
    <row r="18602" spans="4:4" x14ac:dyDescent="0.45">
      <c r="D18602" s="196"/>
    </row>
    <row r="18603" spans="4:4" x14ac:dyDescent="0.45">
      <c r="D18603" s="196"/>
    </row>
    <row r="18604" spans="4:4" x14ac:dyDescent="0.45">
      <c r="D18604" s="196"/>
    </row>
    <row r="18605" spans="4:4" x14ac:dyDescent="0.45">
      <c r="D18605" s="196"/>
    </row>
    <row r="18606" spans="4:4" x14ac:dyDescent="0.45">
      <c r="D18606" s="196"/>
    </row>
    <row r="18607" spans="4:4" x14ac:dyDescent="0.45">
      <c r="D18607" s="196"/>
    </row>
    <row r="18608" spans="4:4" x14ac:dyDescent="0.45">
      <c r="D18608" s="196"/>
    </row>
    <row r="18609" spans="4:4" x14ac:dyDescent="0.45">
      <c r="D18609" s="196"/>
    </row>
    <row r="18610" spans="4:4" x14ac:dyDescent="0.45">
      <c r="D18610" s="196"/>
    </row>
    <row r="18611" spans="4:4" x14ac:dyDescent="0.45">
      <c r="D18611" s="196"/>
    </row>
    <row r="18612" spans="4:4" x14ac:dyDescent="0.45">
      <c r="D18612" s="196"/>
    </row>
    <row r="18613" spans="4:4" x14ac:dyDescent="0.45">
      <c r="D18613" s="196"/>
    </row>
    <row r="18614" spans="4:4" x14ac:dyDescent="0.45">
      <c r="D18614" s="196"/>
    </row>
    <row r="18615" spans="4:4" x14ac:dyDescent="0.45">
      <c r="D18615" s="196"/>
    </row>
    <row r="18616" spans="4:4" x14ac:dyDescent="0.45">
      <c r="D18616" s="196"/>
    </row>
    <row r="18617" spans="4:4" x14ac:dyDescent="0.45">
      <c r="D18617" s="196"/>
    </row>
    <row r="18618" spans="4:4" x14ac:dyDescent="0.45">
      <c r="D18618" s="196"/>
    </row>
    <row r="18619" spans="4:4" x14ac:dyDescent="0.45">
      <c r="D18619" s="196"/>
    </row>
    <row r="18620" spans="4:4" x14ac:dyDescent="0.45">
      <c r="D18620" s="196"/>
    </row>
    <row r="18621" spans="4:4" x14ac:dyDescent="0.45">
      <c r="D18621" s="196"/>
    </row>
    <row r="18622" spans="4:4" x14ac:dyDescent="0.45">
      <c r="D18622" s="196"/>
    </row>
    <row r="18623" spans="4:4" x14ac:dyDescent="0.45">
      <c r="D18623" s="196"/>
    </row>
    <row r="18624" spans="4:4" x14ac:dyDescent="0.45">
      <c r="D18624" s="196"/>
    </row>
    <row r="18625" spans="4:4" x14ac:dyDescent="0.45">
      <c r="D18625" s="196"/>
    </row>
    <row r="18626" spans="4:4" x14ac:dyDescent="0.45">
      <c r="D18626" s="196"/>
    </row>
    <row r="18627" spans="4:4" x14ac:dyDescent="0.45">
      <c r="D18627" s="196"/>
    </row>
    <row r="18628" spans="4:4" x14ac:dyDescent="0.45">
      <c r="D18628" s="196"/>
    </row>
    <row r="18629" spans="4:4" x14ac:dyDescent="0.45">
      <c r="D18629" s="196"/>
    </row>
    <row r="18630" spans="4:4" x14ac:dyDescent="0.45">
      <c r="D18630" s="196"/>
    </row>
    <row r="18631" spans="4:4" x14ac:dyDescent="0.45">
      <c r="D18631" s="196"/>
    </row>
    <row r="18632" spans="4:4" x14ac:dyDescent="0.45">
      <c r="D18632" s="196"/>
    </row>
    <row r="18633" spans="4:4" x14ac:dyDescent="0.45">
      <c r="D18633" s="196"/>
    </row>
    <row r="18634" spans="4:4" x14ac:dyDescent="0.45">
      <c r="D18634" s="196"/>
    </row>
    <row r="18635" spans="4:4" x14ac:dyDescent="0.45">
      <c r="D18635" s="196"/>
    </row>
    <row r="18636" spans="4:4" x14ac:dyDescent="0.45">
      <c r="D18636" s="196"/>
    </row>
    <row r="18637" spans="4:4" x14ac:dyDescent="0.45">
      <c r="D18637" s="196"/>
    </row>
    <row r="18638" spans="4:4" x14ac:dyDescent="0.45">
      <c r="D18638" s="196"/>
    </row>
    <row r="18639" spans="4:4" x14ac:dyDescent="0.45">
      <c r="D18639" s="196"/>
    </row>
    <row r="18640" spans="4:4" x14ac:dyDescent="0.45">
      <c r="D18640" s="196"/>
    </row>
    <row r="18641" spans="4:4" x14ac:dyDescent="0.45">
      <c r="D18641" s="196"/>
    </row>
    <row r="18642" spans="4:4" x14ac:dyDescent="0.45">
      <c r="D18642" s="196"/>
    </row>
    <row r="18643" spans="4:4" x14ac:dyDescent="0.45">
      <c r="D18643" s="196"/>
    </row>
    <row r="18644" spans="4:4" x14ac:dyDescent="0.45">
      <c r="D18644" s="196"/>
    </row>
    <row r="18645" spans="4:4" x14ac:dyDescent="0.45">
      <c r="D18645" s="196"/>
    </row>
    <row r="18646" spans="4:4" x14ac:dyDescent="0.45">
      <c r="D18646" s="196"/>
    </row>
    <row r="18647" spans="4:4" x14ac:dyDescent="0.45">
      <c r="D18647" s="196"/>
    </row>
    <row r="18648" spans="4:4" x14ac:dyDescent="0.45">
      <c r="D18648" s="196"/>
    </row>
    <row r="18649" spans="4:4" x14ac:dyDescent="0.45">
      <c r="D18649" s="196"/>
    </row>
    <row r="18650" spans="4:4" x14ac:dyDescent="0.45">
      <c r="D18650" s="196"/>
    </row>
    <row r="18651" spans="4:4" x14ac:dyDescent="0.45">
      <c r="D18651" s="196"/>
    </row>
    <row r="18652" spans="4:4" x14ac:dyDescent="0.45">
      <c r="D18652" s="196"/>
    </row>
    <row r="18653" spans="4:4" x14ac:dyDescent="0.45">
      <c r="D18653" s="196"/>
    </row>
    <row r="18654" spans="4:4" x14ac:dyDescent="0.45">
      <c r="D18654" s="196"/>
    </row>
    <row r="18655" spans="4:4" x14ac:dyDescent="0.45">
      <c r="D18655" s="196"/>
    </row>
    <row r="18656" spans="4:4" x14ac:dyDescent="0.45">
      <c r="D18656" s="196"/>
    </row>
    <row r="18657" spans="4:4" x14ac:dyDescent="0.45">
      <c r="D18657" s="196"/>
    </row>
    <row r="18658" spans="4:4" x14ac:dyDescent="0.45">
      <c r="D18658" s="196"/>
    </row>
    <row r="18659" spans="4:4" x14ac:dyDescent="0.45">
      <c r="D18659" s="196"/>
    </row>
    <row r="18660" spans="4:4" x14ac:dyDescent="0.45">
      <c r="D18660" s="196"/>
    </row>
    <row r="18661" spans="4:4" x14ac:dyDescent="0.45">
      <c r="D18661" s="196"/>
    </row>
    <row r="18662" spans="4:4" x14ac:dyDescent="0.45">
      <c r="D18662" s="196"/>
    </row>
    <row r="18663" spans="4:4" x14ac:dyDescent="0.45">
      <c r="D18663" s="196"/>
    </row>
    <row r="18664" spans="4:4" x14ac:dyDescent="0.45">
      <c r="D18664" s="196"/>
    </row>
    <row r="18665" spans="4:4" x14ac:dyDescent="0.45">
      <c r="D18665" s="196"/>
    </row>
    <row r="18666" spans="4:4" x14ac:dyDescent="0.45">
      <c r="D18666" s="196"/>
    </row>
    <row r="18667" spans="4:4" x14ac:dyDescent="0.45">
      <c r="D18667" s="196"/>
    </row>
    <row r="18668" spans="4:4" x14ac:dyDescent="0.45">
      <c r="D18668" s="196"/>
    </row>
    <row r="18669" spans="4:4" x14ac:dyDescent="0.45">
      <c r="D18669" s="196"/>
    </row>
    <row r="18670" spans="4:4" x14ac:dyDescent="0.45">
      <c r="D18670" s="196"/>
    </row>
    <row r="18671" spans="4:4" x14ac:dyDescent="0.45">
      <c r="D18671" s="196"/>
    </row>
    <row r="18672" spans="4:4" x14ac:dyDescent="0.45">
      <c r="D18672" s="196"/>
    </row>
    <row r="18673" spans="4:4" x14ac:dyDescent="0.45">
      <c r="D18673" s="196"/>
    </row>
    <row r="18674" spans="4:4" x14ac:dyDescent="0.45">
      <c r="D18674" s="196"/>
    </row>
    <row r="18675" spans="4:4" x14ac:dyDescent="0.45">
      <c r="D18675" s="196"/>
    </row>
    <row r="18676" spans="4:4" x14ac:dyDescent="0.45">
      <c r="D18676" s="196"/>
    </row>
    <row r="18677" spans="4:4" x14ac:dyDescent="0.45">
      <c r="D18677" s="196"/>
    </row>
    <row r="18678" spans="4:4" x14ac:dyDescent="0.45">
      <c r="D18678" s="196"/>
    </row>
    <row r="18679" spans="4:4" x14ac:dyDescent="0.45">
      <c r="D18679" s="196"/>
    </row>
    <row r="18680" spans="4:4" x14ac:dyDescent="0.45">
      <c r="D18680" s="196"/>
    </row>
    <row r="18681" spans="4:4" x14ac:dyDescent="0.45">
      <c r="D18681" s="196"/>
    </row>
    <row r="18682" spans="4:4" x14ac:dyDescent="0.45">
      <c r="D18682" s="196"/>
    </row>
    <row r="18683" spans="4:4" x14ac:dyDescent="0.45">
      <c r="D18683" s="196"/>
    </row>
    <row r="18684" spans="4:4" x14ac:dyDescent="0.45">
      <c r="D18684" s="196"/>
    </row>
    <row r="18685" spans="4:4" x14ac:dyDescent="0.45">
      <c r="D18685" s="196"/>
    </row>
    <row r="18686" spans="4:4" x14ac:dyDescent="0.45">
      <c r="D18686" s="196"/>
    </row>
    <row r="18687" spans="4:4" x14ac:dyDescent="0.45">
      <c r="D18687" s="196"/>
    </row>
    <row r="18688" spans="4:4" x14ac:dyDescent="0.45">
      <c r="D18688" s="196"/>
    </row>
    <row r="18689" spans="4:4" x14ac:dyDescent="0.45">
      <c r="D18689" s="196"/>
    </row>
    <row r="18690" spans="4:4" x14ac:dyDescent="0.45">
      <c r="D18690" s="196"/>
    </row>
    <row r="18691" spans="4:4" x14ac:dyDescent="0.45">
      <c r="D18691" s="196"/>
    </row>
    <row r="18692" spans="4:4" x14ac:dyDescent="0.45">
      <c r="D18692" s="196"/>
    </row>
    <row r="18693" spans="4:4" x14ac:dyDescent="0.45">
      <c r="D18693" s="196"/>
    </row>
    <row r="18694" spans="4:4" x14ac:dyDescent="0.45">
      <c r="D18694" s="196"/>
    </row>
    <row r="18695" spans="4:4" x14ac:dyDescent="0.45">
      <c r="D18695" s="196"/>
    </row>
    <row r="18696" spans="4:4" x14ac:dyDescent="0.45">
      <c r="D18696" s="196"/>
    </row>
    <row r="18697" spans="4:4" x14ac:dyDescent="0.45">
      <c r="D18697" s="196"/>
    </row>
    <row r="18698" spans="4:4" x14ac:dyDescent="0.45">
      <c r="D18698" s="196"/>
    </row>
    <row r="18699" spans="4:4" x14ac:dyDescent="0.45">
      <c r="D18699" s="196"/>
    </row>
    <row r="18700" spans="4:4" x14ac:dyDescent="0.45">
      <c r="D18700" s="196"/>
    </row>
    <row r="18701" spans="4:4" x14ac:dyDescent="0.45">
      <c r="D18701" s="196"/>
    </row>
    <row r="18702" spans="4:4" x14ac:dyDescent="0.45">
      <c r="D18702" s="196"/>
    </row>
    <row r="18703" spans="4:4" x14ac:dyDescent="0.45">
      <c r="D18703" s="196"/>
    </row>
    <row r="18704" spans="4:4" x14ac:dyDescent="0.45">
      <c r="D18704" s="196"/>
    </row>
    <row r="18705" spans="4:4" x14ac:dyDescent="0.45">
      <c r="D18705" s="196"/>
    </row>
    <row r="18706" spans="4:4" x14ac:dyDescent="0.45">
      <c r="D18706" s="196"/>
    </row>
    <row r="18707" spans="4:4" x14ac:dyDescent="0.45">
      <c r="D18707" s="196"/>
    </row>
    <row r="18708" spans="4:4" x14ac:dyDescent="0.45">
      <c r="D18708" s="196"/>
    </row>
    <row r="18709" spans="4:4" x14ac:dyDescent="0.45">
      <c r="D18709" s="196"/>
    </row>
    <row r="18710" spans="4:4" x14ac:dyDescent="0.45">
      <c r="D18710" s="196"/>
    </row>
    <row r="18711" spans="4:4" x14ac:dyDescent="0.45">
      <c r="D18711" s="196"/>
    </row>
    <row r="18712" spans="4:4" x14ac:dyDescent="0.45">
      <c r="D18712" s="196"/>
    </row>
    <row r="18713" spans="4:4" x14ac:dyDescent="0.45">
      <c r="D18713" s="196"/>
    </row>
    <row r="18714" spans="4:4" x14ac:dyDescent="0.45">
      <c r="D18714" s="196"/>
    </row>
    <row r="18715" spans="4:4" x14ac:dyDescent="0.45">
      <c r="D18715" s="196"/>
    </row>
    <row r="18716" spans="4:4" x14ac:dyDescent="0.45">
      <c r="D18716" s="196"/>
    </row>
    <row r="18717" spans="4:4" x14ac:dyDescent="0.45">
      <c r="D18717" s="196"/>
    </row>
    <row r="18718" spans="4:4" x14ac:dyDescent="0.45">
      <c r="D18718" s="196"/>
    </row>
    <row r="18719" spans="4:4" x14ac:dyDescent="0.45">
      <c r="D18719" s="196"/>
    </row>
    <row r="18720" spans="4:4" x14ac:dyDescent="0.45">
      <c r="D18720" s="196"/>
    </row>
    <row r="18721" spans="4:4" x14ac:dyDescent="0.45">
      <c r="D18721" s="196"/>
    </row>
    <row r="18722" spans="4:4" x14ac:dyDescent="0.45">
      <c r="D18722" s="196"/>
    </row>
    <row r="18723" spans="4:4" x14ac:dyDescent="0.45">
      <c r="D18723" s="196"/>
    </row>
    <row r="18724" spans="4:4" x14ac:dyDescent="0.45">
      <c r="D18724" s="196"/>
    </row>
    <row r="18725" spans="4:4" x14ac:dyDescent="0.45">
      <c r="D18725" s="196"/>
    </row>
    <row r="18726" spans="4:4" x14ac:dyDescent="0.45">
      <c r="D18726" s="196"/>
    </row>
    <row r="18727" spans="4:4" x14ac:dyDescent="0.45">
      <c r="D18727" s="196"/>
    </row>
    <row r="18728" spans="4:4" x14ac:dyDescent="0.45">
      <c r="D18728" s="196"/>
    </row>
    <row r="18729" spans="4:4" x14ac:dyDescent="0.45">
      <c r="D18729" s="196"/>
    </row>
    <row r="18730" spans="4:4" x14ac:dyDescent="0.45">
      <c r="D18730" s="196"/>
    </row>
    <row r="18731" spans="4:4" x14ac:dyDescent="0.45">
      <c r="D18731" s="196"/>
    </row>
    <row r="18732" spans="4:4" x14ac:dyDescent="0.45">
      <c r="D18732" s="196"/>
    </row>
    <row r="18733" spans="4:4" x14ac:dyDescent="0.45">
      <c r="D18733" s="196"/>
    </row>
    <row r="18734" spans="4:4" x14ac:dyDescent="0.45">
      <c r="D18734" s="196"/>
    </row>
    <row r="18735" spans="4:4" x14ac:dyDescent="0.45">
      <c r="D18735" s="196"/>
    </row>
    <row r="18736" spans="4:4" x14ac:dyDescent="0.45">
      <c r="D18736" s="196"/>
    </row>
    <row r="18737" spans="4:4" x14ac:dyDescent="0.45">
      <c r="D18737" s="196"/>
    </row>
    <row r="18738" spans="4:4" x14ac:dyDescent="0.45">
      <c r="D18738" s="196"/>
    </row>
    <row r="18739" spans="4:4" x14ac:dyDescent="0.45">
      <c r="D18739" s="196"/>
    </row>
    <row r="18740" spans="4:4" x14ac:dyDescent="0.45">
      <c r="D18740" s="196"/>
    </row>
    <row r="18741" spans="4:4" x14ac:dyDescent="0.45">
      <c r="D18741" s="196"/>
    </row>
    <row r="18742" spans="4:4" x14ac:dyDescent="0.45">
      <c r="D18742" s="196"/>
    </row>
    <row r="18743" spans="4:4" x14ac:dyDescent="0.45">
      <c r="D18743" s="196"/>
    </row>
    <row r="18744" spans="4:4" x14ac:dyDescent="0.45">
      <c r="D18744" s="196"/>
    </row>
    <row r="18745" spans="4:4" x14ac:dyDescent="0.45">
      <c r="D18745" s="196"/>
    </row>
    <row r="18746" spans="4:4" x14ac:dyDescent="0.45">
      <c r="D18746" s="196"/>
    </row>
    <row r="18747" spans="4:4" x14ac:dyDescent="0.45">
      <c r="D18747" s="196"/>
    </row>
    <row r="18748" spans="4:4" x14ac:dyDescent="0.45">
      <c r="D18748" s="196"/>
    </row>
    <row r="18749" spans="4:4" x14ac:dyDescent="0.45">
      <c r="D18749" s="196"/>
    </row>
    <row r="18750" spans="4:4" x14ac:dyDescent="0.45">
      <c r="D18750" s="196"/>
    </row>
    <row r="18751" spans="4:4" x14ac:dyDescent="0.45">
      <c r="D18751" s="196"/>
    </row>
    <row r="18752" spans="4:4" x14ac:dyDescent="0.45">
      <c r="D18752" s="196"/>
    </row>
    <row r="18753" spans="4:4" x14ac:dyDescent="0.45">
      <c r="D18753" s="196"/>
    </row>
    <row r="18754" spans="4:4" x14ac:dyDescent="0.45">
      <c r="D18754" s="196"/>
    </row>
    <row r="18755" spans="4:4" x14ac:dyDescent="0.45">
      <c r="D18755" s="196"/>
    </row>
    <row r="18756" spans="4:4" x14ac:dyDescent="0.45">
      <c r="D18756" s="196"/>
    </row>
    <row r="18757" spans="4:4" x14ac:dyDescent="0.45">
      <c r="D18757" s="196"/>
    </row>
    <row r="18758" spans="4:4" x14ac:dyDescent="0.45">
      <c r="D18758" s="196"/>
    </row>
    <row r="18759" spans="4:4" x14ac:dyDescent="0.45">
      <c r="D18759" s="196"/>
    </row>
    <row r="18760" spans="4:4" x14ac:dyDescent="0.45">
      <c r="D18760" s="196"/>
    </row>
    <row r="18761" spans="4:4" x14ac:dyDescent="0.45">
      <c r="D18761" s="196"/>
    </row>
    <row r="18762" spans="4:4" x14ac:dyDescent="0.45">
      <c r="D18762" s="196"/>
    </row>
    <row r="18763" spans="4:4" x14ac:dyDescent="0.45">
      <c r="D18763" s="196"/>
    </row>
    <row r="18764" spans="4:4" x14ac:dyDescent="0.45">
      <c r="D18764" s="196"/>
    </row>
    <row r="18765" spans="4:4" x14ac:dyDescent="0.45">
      <c r="D18765" s="196"/>
    </row>
    <row r="18766" spans="4:4" x14ac:dyDescent="0.45">
      <c r="D18766" s="196"/>
    </row>
    <row r="18767" spans="4:4" x14ac:dyDescent="0.45">
      <c r="D18767" s="196"/>
    </row>
    <row r="18768" spans="4:4" x14ac:dyDescent="0.45">
      <c r="D18768" s="196"/>
    </row>
    <row r="18769" spans="4:4" x14ac:dyDescent="0.45">
      <c r="D18769" s="196"/>
    </row>
    <row r="18770" spans="4:4" x14ac:dyDescent="0.45">
      <c r="D18770" s="196"/>
    </row>
    <row r="18771" spans="4:4" x14ac:dyDescent="0.45">
      <c r="D18771" s="196"/>
    </row>
    <row r="18772" spans="4:4" x14ac:dyDescent="0.45">
      <c r="D18772" s="196"/>
    </row>
    <row r="18773" spans="4:4" x14ac:dyDescent="0.45">
      <c r="D18773" s="196"/>
    </row>
    <row r="18774" spans="4:4" x14ac:dyDescent="0.45">
      <c r="D18774" s="196"/>
    </row>
    <row r="18775" spans="4:4" x14ac:dyDescent="0.45">
      <c r="D18775" s="196"/>
    </row>
    <row r="18776" spans="4:4" x14ac:dyDescent="0.45">
      <c r="D18776" s="196"/>
    </row>
    <row r="18777" spans="4:4" x14ac:dyDescent="0.45">
      <c r="D18777" s="196"/>
    </row>
    <row r="18778" spans="4:4" x14ac:dyDescent="0.45">
      <c r="D18778" s="196"/>
    </row>
    <row r="18779" spans="4:4" x14ac:dyDescent="0.45">
      <c r="D18779" s="196"/>
    </row>
    <row r="18780" spans="4:4" x14ac:dyDescent="0.45">
      <c r="D18780" s="196"/>
    </row>
    <row r="18781" spans="4:4" x14ac:dyDescent="0.45">
      <c r="D18781" s="196"/>
    </row>
    <row r="18782" spans="4:4" x14ac:dyDescent="0.45">
      <c r="D18782" s="196"/>
    </row>
    <row r="18783" spans="4:4" x14ac:dyDescent="0.45">
      <c r="D18783" s="196"/>
    </row>
    <row r="18784" spans="4:4" x14ac:dyDescent="0.45">
      <c r="D18784" s="196"/>
    </row>
    <row r="18785" spans="4:4" x14ac:dyDescent="0.45">
      <c r="D18785" s="196"/>
    </row>
    <row r="18786" spans="4:4" x14ac:dyDescent="0.45">
      <c r="D18786" s="196"/>
    </row>
    <row r="18787" spans="4:4" x14ac:dyDescent="0.45">
      <c r="D18787" s="196"/>
    </row>
    <row r="18788" spans="4:4" x14ac:dyDescent="0.45">
      <c r="D18788" s="196"/>
    </row>
    <row r="18789" spans="4:4" x14ac:dyDescent="0.45">
      <c r="D18789" s="196"/>
    </row>
    <row r="18790" spans="4:4" x14ac:dyDescent="0.45">
      <c r="D18790" s="196"/>
    </row>
    <row r="18791" spans="4:4" x14ac:dyDescent="0.45">
      <c r="D18791" s="196"/>
    </row>
    <row r="18792" spans="4:4" x14ac:dyDescent="0.45">
      <c r="D18792" s="196"/>
    </row>
    <row r="18793" spans="4:4" x14ac:dyDescent="0.45">
      <c r="D18793" s="196"/>
    </row>
    <row r="18794" spans="4:4" x14ac:dyDescent="0.45">
      <c r="D18794" s="196"/>
    </row>
    <row r="18795" spans="4:4" x14ac:dyDescent="0.45">
      <c r="D18795" s="196"/>
    </row>
    <row r="18796" spans="4:4" x14ac:dyDescent="0.45">
      <c r="D18796" s="196"/>
    </row>
    <row r="18797" spans="4:4" x14ac:dyDescent="0.45">
      <c r="D18797" s="196"/>
    </row>
    <row r="18798" spans="4:4" x14ac:dyDescent="0.45">
      <c r="D18798" s="196"/>
    </row>
    <row r="18799" spans="4:4" x14ac:dyDescent="0.45">
      <c r="D18799" s="196"/>
    </row>
    <row r="18800" spans="4:4" x14ac:dyDescent="0.45">
      <c r="D18800" s="196"/>
    </row>
    <row r="18801" spans="4:4" x14ac:dyDescent="0.45">
      <c r="D18801" s="196"/>
    </row>
    <row r="18802" spans="4:4" x14ac:dyDescent="0.45">
      <c r="D18802" s="196"/>
    </row>
    <row r="18803" spans="4:4" x14ac:dyDescent="0.45">
      <c r="D18803" s="196"/>
    </row>
    <row r="18804" spans="4:4" x14ac:dyDescent="0.45">
      <c r="D18804" s="196"/>
    </row>
    <row r="18805" spans="4:4" x14ac:dyDescent="0.45">
      <c r="D18805" s="196"/>
    </row>
    <row r="18806" spans="4:4" x14ac:dyDescent="0.45">
      <c r="D18806" s="196"/>
    </row>
    <row r="18807" spans="4:4" x14ac:dyDescent="0.45">
      <c r="D18807" s="196"/>
    </row>
    <row r="18808" spans="4:4" x14ac:dyDescent="0.45">
      <c r="D18808" s="196"/>
    </row>
    <row r="18809" spans="4:4" x14ac:dyDescent="0.45">
      <c r="D18809" s="196"/>
    </row>
    <row r="18810" spans="4:4" x14ac:dyDescent="0.45">
      <c r="D18810" s="196"/>
    </row>
    <row r="18811" spans="4:4" x14ac:dyDescent="0.45">
      <c r="D18811" s="196"/>
    </row>
    <row r="18812" spans="4:4" x14ac:dyDescent="0.45">
      <c r="D18812" s="196"/>
    </row>
    <row r="18813" spans="4:4" x14ac:dyDescent="0.45">
      <c r="D18813" s="196"/>
    </row>
    <row r="18814" spans="4:4" x14ac:dyDescent="0.45">
      <c r="D18814" s="196"/>
    </row>
    <row r="18815" spans="4:4" x14ac:dyDescent="0.45">
      <c r="D18815" s="196"/>
    </row>
    <row r="18816" spans="4:4" x14ac:dyDescent="0.45">
      <c r="D18816" s="196"/>
    </row>
    <row r="18817" spans="4:4" x14ac:dyDescent="0.45">
      <c r="D18817" s="196"/>
    </row>
    <row r="18818" spans="4:4" x14ac:dyDescent="0.45">
      <c r="D18818" s="196"/>
    </row>
    <row r="18819" spans="4:4" x14ac:dyDescent="0.45">
      <c r="D18819" s="196"/>
    </row>
    <row r="18820" spans="4:4" x14ac:dyDescent="0.45">
      <c r="D18820" s="196"/>
    </row>
    <row r="18821" spans="4:4" x14ac:dyDescent="0.45">
      <c r="D18821" s="196"/>
    </row>
    <row r="18822" spans="4:4" x14ac:dyDescent="0.45">
      <c r="D18822" s="196"/>
    </row>
    <row r="18823" spans="4:4" x14ac:dyDescent="0.45">
      <c r="D18823" s="196"/>
    </row>
    <row r="18824" spans="4:4" x14ac:dyDescent="0.45">
      <c r="D18824" s="196"/>
    </row>
    <row r="18825" spans="4:4" x14ac:dyDescent="0.45">
      <c r="D18825" s="196"/>
    </row>
    <row r="18826" spans="4:4" x14ac:dyDescent="0.45">
      <c r="D18826" s="196"/>
    </row>
    <row r="18827" spans="4:4" x14ac:dyDescent="0.45">
      <c r="D18827" s="196"/>
    </row>
    <row r="18828" spans="4:4" x14ac:dyDescent="0.45">
      <c r="D18828" s="196"/>
    </row>
    <row r="18829" spans="4:4" x14ac:dyDescent="0.45">
      <c r="D18829" s="196"/>
    </row>
    <row r="18830" spans="4:4" x14ac:dyDescent="0.45">
      <c r="D18830" s="196"/>
    </row>
    <row r="18831" spans="4:4" x14ac:dyDescent="0.45">
      <c r="D18831" s="196"/>
    </row>
    <row r="18832" spans="4:4" x14ac:dyDescent="0.45">
      <c r="D18832" s="196"/>
    </row>
    <row r="18833" spans="4:4" x14ac:dyDescent="0.45">
      <c r="D18833" s="196"/>
    </row>
    <row r="18834" spans="4:4" x14ac:dyDescent="0.45">
      <c r="D18834" s="196"/>
    </row>
    <row r="18835" spans="4:4" x14ac:dyDescent="0.45">
      <c r="D18835" s="196"/>
    </row>
    <row r="18836" spans="4:4" x14ac:dyDescent="0.45">
      <c r="D18836" s="196"/>
    </row>
    <row r="18837" spans="4:4" x14ac:dyDescent="0.45">
      <c r="D18837" s="196"/>
    </row>
    <row r="18838" spans="4:4" x14ac:dyDescent="0.45">
      <c r="D18838" s="196"/>
    </row>
    <row r="18839" spans="4:4" x14ac:dyDescent="0.45">
      <c r="D18839" s="196"/>
    </row>
    <row r="18840" spans="4:4" x14ac:dyDescent="0.45">
      <c r="D18840" s="196"/>
    </row>
    <row r="18841" spans="4:4" x14ac:dyDescent="0.45">
      <c r="D18841" s="196"/>
    </row>
    <row r="18842" spans="4:4" x14ac:dyDescent="0.45">
      <c r="D18842" s="196"/>
    </row>
    <row r="18843" spans="4:4" x14ac:dyDescent="0.45">
      <c r="D18843" s="196"/>
    </row>
    <row r="18844" spans="4:4" x14ac:dyDescent="0.45">
      <c r="D18844" s="196"/>
    </row>
    <row r="18845" spans="4:4" x14ac:dyDescent="0.45">
      <c r="D18845" s="196"/>
    </row>
    <row r="18846" spans="4:4" x14ac:dyDescent="0.45">
      <c r="D18846" s="196"/>
    </row>
    <row r="18847" spans="4:4" x14ac:dyDescent="0.45">
      <c r="D18847" s="196"/>
    </row>
    <row r="18848" spans="4:4" x14ac:dyDescent="0.45">
      <c r="D18848" s="196"/>
    </row>
    <row r="18849" spans="4:4" x14ac:dyDescent="0.45">
      <c r="D18849" s="196"/>
    </row>
    <row r="18850" spans="4:4" x14ac:dyDescent="0.45">
      <c r="D18850" s="196"/>
    </row>
    <row r="18851" spans="4:4" x14ac:dyDescent="0.45">
      <c r="D18851" s="196"/>
    </row>
    <row r="18852" spans="4:4" x14ac:dyDescent="0.45">
      <c r="D18852" s="196"/>
    </row>
    <row r="18853" spans="4:4" x14ac:dyDescent="0.45">
      <c r="D18853" s="196"/>
    </row>
    <row r="18854" spans="4:4" x14ac:dyDescent="0.45">
      <c r="D18854" s="196"/>
    </row>
    <row r="18855" spans="4:4" x14ac:dyDescent="0.45">
      <c r="D18855" s="196"/>
    </row>
    <row r="18856" spans="4:4" x14ac:dyDescent="0.45">
      <c r="D18856" s="196"/>
    </row>
    <row r="18857" spans="4:4" x14ac:dyDescent="0.45">
      <c r="D18857" s="196"/>
    </row>
    <row r="18858" spans="4:4" x14ac:dyDescent="0.45">
      <c r="D18858" s="196"/>
    </row>
    <row r="18859" spans="4:4" x14ac:dyDescent="0.45">
      <c r="D18859" s="196"/>
    </row>
    <row r="18860" spans="4:4" x14ac:dyDescent="0.45">
      <c r="D18860" s="196"/>
    </row>
    <row r="18861" spans="4:4" x14ac:dyDescent="0.45">
      <c r="D18861" s="196"/>
    </row>
    <row r="18862" spans="4:4" x14ac:dyDescent="0.45">
      <c r="D18862" s="196"/>
    </row>
    <row r="18863" spans="4:4" x14ac:dyDescent="0.45">
      <c r="D18863" s="196"/>
    </row>
    <row r="18864" spans="4:4" x14ac:dyDescent="0.45">
      <c r="D18864" s="196"/>
    </row>
    <row r="18865" spans="4:4" x14ac:dyDescent="0.45">
      <c r="D18865" s="196"/>
    </row>
    <row r="18866" spans="4:4" x14ac:dyDescent="0.45">
      <c r="D18866" s="196"/>
    </row>
    <row r="18867" spans="4:4" x14ac:dyDescent="0.45">
      <c r="D18867" s="196"/>
    </row>
    <row r="18868" spans="4:4" x14ac:dyDescent="0.45">
      <c r="D18868" s="196"/>
    </row>
    <row r="18869" spans="4:4" x14ac:dyDescent="0.45">
      <c r="D18869" s="196"/>
    </row>
    <row r="18870" spans="4:4" x14ac:dyDescent="0.45">
      <c r="D18870" s="196"/>
    </row>
    <row r="18871" spans="4:4" x14ac:dyDescent="0.45">
      <c r="D18871" s="196"/>
    </row>
    <row r="18872" spans="4:4" x14ac:dyDescent="0.45">
      <c r="D18872" s="196"/>
    </row>
    <row r="18873" spans="4:4" x14ac:dyDescent="0.45">
      <c r="D18873" s="196"/>
    </row>
    <row r="18874" spans="4:4" x14ac:dyDescent="0.45">
      <c r="D18874" s="196"/>
    </row>
    <row r="18875" spans="4:4" x14ac:dyDescent="0.45">
      <c r="D18875" s="196"/>
    </row>
    <row r="18876" spans="4:4" x14ac:dyDescent="0.45">
      <c r="D18876" s="196"/>
    </row>
    <row r="18877" spans="4:4" x14ac:dyDescent="0.45">
      <c r="D18877" s="196"/>
    </row>
    <row r="18878" spans="4:4" x14ac:dyDescent="0.45">
      <c r="D18878" s="196"/>
    </row>
    <row r="18879" spans="4:4" x14ac:dyDescent="0.45">
      <c r="D18879" s="196"/>
    </row>
    <row r="18880" spans="4:4" x14ac:dyDescent="0.45">
      <c r="D18880" s="196"/>
    </row>
    <row r="18881" spans="4:4" x14ac:dyDescent="0.45">
      <c r="D18881" s="196"/>
    </row>
    <row r="18882" spans="4:4" x14ac:dyDescent="0.45">
      <c r="D18882" s="196"/>
    </row>
    <row r="18883" spans="4:4" x14ac:dyDescent="0.45">
      <c r="D18883" s="196"/>
    </row>
    <row r="18884" spans="4:4" x14ac:dyDescent="0.45">
      <c r="D18884" s="196"/>
    </row>
    <row r="18885" spans="4:4" x14ac:dyDescent="0.45">
      <c r="D18885" s="196"/>
    </row>
    <row r="18886" spans="4:4" x14ac:dyDescent="0.45">
      <c r="D18886" s="196"/>
    </row>
    <row r="18887" spans="4:4" x14ac:dyDescent="0.45">
      <c r="D18887" s="196"/>
    </row>
    <row r="18888" spans="4:4" x14ac:dyDescent="0.45">
      <c r="D18888" s="196"/>
    </row>
    <row r="18889" spans="4:4" x14ac:dyDescent="0.45">
      <c r="D18889" s="196"/>
    </row>
    <row r="18890" spans="4:4" x14ac:dyDescent="0.45">
      <c r="D18890" s="196"/>
    </row>
    <row r="18891" spans="4:4" x14ac:dyDescent="0.45">
      <c r="D18891" s="196"/>
    </row>
    <row r="18892" spans="4:4" x14ac:dyDescent="0.45">
      <c r="D18892" s="196"/>
    </row>
    <row r="18893" spans="4:4" x14ac:dyDescent="0.45">
      <c r="D18893" s="196"/>
    </row>
    <row r="18894" spans="4:4" x14ac:dyDescent="0.45">
      <c r="D18894" s="196"/>
    </row>
    <row r="18895" spans="4:4" x14ac:dyDescent="0.45">
      <c r="D18895" s="196"/>
    </row>
    <row r="18896" spans="4:4" x14ac:dyDescent="0.45">
      <c r="D18896" s="196"/>
    </row>
    <row r="18897" spans="4:4" x14ac:dyDescent="0.45">
      <c r="D18897" s="196"/>
    </row>
    <row r="18898" spans="4:4" x14ac:dyDescent="0.45">
      <c r="D18898" s="196"/>
    </row>
    <row r="18899" spans="4:4" x14ac:dyDescent="0.45">
      <c r="D18899" s="196"/>
    </row>
    <row r="18900" spans="4:4" x14ac:dyDescent="0.45">
      <c r="D18900" s="196"/>
    </row>
    <row r="18901" spans="4:4" x14ac:dyDescent="0.45">
      <c r="D18901" s="196"/>
    </row>
    <row r="18902" spans="4:4" x14ac:dyDescent="0.45">
      <c r="D18902" s="196"/>
    </row>
    <row r="18903" spans="4:4" x14ac:dyDescent="0.45">
      <c r="D18903" s="196"/>
    </row>
    <row r="18904" spans="4:4" x14ac:dyDescent="0.45">
      <c r="D18904" s="196"/>
    </row>
    <row r="18905" spans="4:4" x14ac:dyDescent="0.45">
      <c r="D18905" s="196"/>
    </row>
    <row r="18906" spans="4:4" x14ac:dyDescent="0.45">
      <c r="D18906" s="196"/>
    </row>
    <row r="18907" spans="4:4" x14ac:dyDescent="0.45">
      <c r="D18907" s="196"/>
    </row>
    <row r="18908" spans="4:4" x14ac:dyDescent="0.45">
      <c r="D18908" s="196"/>
    </row>
    <row r="18909" spans="4:4" x14ac:dyDescent="0.45">
      <c r="D18909" s="196"/>
    </row>
    <row r="18910" spans="4:4" x14ac:dyDescent="0.45">
      <c r="D18910" s="196"/>
    </row>
    <row r="18911" spans="4:4" x14ac:dyDescent="0.45">
      <c r="D18911" s="196"/>
    </row>
    <row r="18912" spans="4:4" x14ac:dyDescent="0.45">
      <c r="D18912" s="196"/>
    </row>
    <row r="18913" spans="4:4" x14ac:dyDescent="0.45">
      <c r="D18913" s="196"/>
    </row>
    <row r="18914" spans="4:4" x14ac:dyDescent="0.45">
      <c r="D18914" s="196"/>
    </row>
    <row r="18915" spans="4:4" x14ac:dyDescent="0.45">
      <c r="D18915" s="196"/>
    </row>
    <row r="18916" spans="4:4" x14ac:dyDescent="0.45">
      <c r="D18916" s="196"/>
    </row>
    <row r="18917" spans="4:4" x14ac:dyDescent="0.45">
      <c r="D18917" s="196"/>
    </row>
    <row r="18918" spans="4:4" x14ac:dyDescent="0.45">
      <c r="D18918" s="196"/>
    </row>
    <row r="18919" spans="4:4" x14ac:dyDescent="0.45">
      <c r="D18919" s="196"/>
    </row>
    <row r="18920" spans="4:4" x14ac:dyDescent="0.45">
      <c r="D18920" s="196"/>
    </row>
    <row r="18921" spans="4:4" x14ac:dyDescent="0.45">
      <c r="D18921" s="196"/>
    </row>
    <row r="18922" spans="4:4" x14ac:dyDescent="0.45">
      <c r="D18922" s="196"/>
    </row>
    <row r="18923" spans="4:4" x14ac:dyDescent="0.45">
      <c r="D18923" s="196"/>
    </row>
    <row r="18924" spans="4:4" x14ac:dyDescent="0.45">
      <c r="D18924" s="196"/>
    </row>
    <row r="18925" spans="4:4" x14ac:dyDescent="0.45">
      <c r="D18925" s="196"/>
    </row>
    <row r="18926" spans="4:4" x14ac:dyDescent="0.45">
      <c r="D18926" s="196"/>
    </row>
    <row r="18927" spans="4:4" x14ac:dyDescent="0.45">
      <c r="D18927" s="196"/>
    </row>
    <row r="18928" spans="4:4" x14ac:dyDescent="0.45">
      <c r="D18928" s="196"/>
    </row>
    <row r="18929" spans="4:4" x14ac:dyDescent="0.45">
      <c r="D18929" s="196"/>
    </row>
    <row r="18930" spans="4:4" x14ac:dyDescent="0.45">
      <c r="D18930" s="196"/>
    </row>
    <row r="18931" spans="4:4" x14ac:dyDescent="0.45">
      <c r="D18931" s="196"/>
    </row>
    <row r="18932" spans="4:4" x14ac:dyDescent="0.45">
      <c r="D18932" s="196"/>
    </row>
    <row r="18933" spans="4:4" x14ac:dyDescent="0.45">
      <c r="D18933" s="196"/>
    </row>
    <row r="18934" spans="4:4" x14ac:dyDescent="0.45">
      <c r="D18934" s="196"/>
    </row>
    <row r="18935" spans="4:4" x14ac:dyDescent="0.45">
      <c r="D18935" s="196"/>
    </row>
    <row r="18936" spans="4:4" x14ac:dyDescent="0.45">
      <c r="D18936" s="196"/>
    </row>
    <row r="18937" spans="4:4" x14ac:dyDescent="0.45">
      <c r="D18937" s="196"/>
    </row>
    <row r="18938" spans="4:4" x14ac:dyDescent="0.45">
      <c r="D18938" s="196"/>
    </row>
    <row r="18939" spans="4:4" x14ac:dyDescent="0.45">
      <c r="D18939" s="196"/>
    </row>
    <row r="18940" spans="4:4" x14ac:dyDescent="0.45">
      <c r="D18940" s="196"/>
    </row>
    <row r="18941" spans="4:4" x14ac:dyDescent="0.45">
      <c r="D18941" s="196"/>
    </row>
    <row r="18942" spans="4:4" x14ac:dyDescent="0.45">
      <c r="D18942" s="196"/>
    </row>
    <row r="18943" spans="4:4" x14ac:dyDescent="0.45">
      <c r="D18943" s="196"/>
    </row>
    <row r="18944" spans="4:4" x14ac:dyDescent="0.45">
      <c r="D18944" s="196"/>
    </row>
    <row r="18945" spans="4:4" x14ac:dyDescent="0.45">
      <c r="D18945" s="196"/>
    </row>
    <row r="18946" spans="4:4" x14ac:dyDescent="0.45">
      <c r="D18946" s="196"/>
    </row>
    <row r="18947" spans="4:4" x14ac:dyDescent="0.45">
      <c r="D18947" s="196"/>
    </row>
    <row r="18948" spans="4:4" x14ac:dyDescent="0.45">
      <c r="D18948" s="196"/>
    </row>
    <row r="18949" spans="4:4" x14ac:dyDescent="0.45">
      <c r="D18949" s="196"/>
    </row>
    <row r="18950" spans="4:4" x14ac:dyDescent="0.45">
      <c r="D18950" s="196"/>
    </row>
    <row r="18951" spans="4:4" x14ac:dyDescent="0.45">
      <c r="D18951" s="196"/>
    </row>
    <row r="18952" spans="4:4" x14ac:dyDescent="0.45">
      <c r="D18952" s="196"/>
    </row>
    <row r="18953" spans="4:4" x14ac:dyDescent="0.45">
      <c r="D18953" s="196"/>
    </row>
    <row r="18954" spans="4:4" x14ac:dyDescent="0.45">
      <c r="D18954" s="196"/>
    </row>
    <row r="18955" spans="4:4" x14ac:dyDescent="0.45">
      <c r="D18955" s="196"/>
    </row>
    <row r="18956" spans="4:4" x14ac:dyDescent="0.45">
      <c r="D18956" s="196"/>
    </row>
    <row r="18957" spans="4:4" x14ac:dyDescent="0.45">
      <c r="D18957" s="196"/>
    </row>
    <row r="18958" spans="4:4" x14ac:dyDescent="0.45">
      <c r="D18958" s="196"/>
    </row>
    <row r="18959" spans="4:4" x14ac:dyDescent="0.45">
      <c r="D18959" s="196"/>
    </row>
    <row r="18960" spans="4:4" x14ac:dyDescent="0.45">
      <c r="D18960" s="196"/>
    </row>
    <row r="18961" spans="4:4" x14ac:dyDescent="0.45">
      <c r="D18961" s="196"/>
    </row>
    <row r="18962" spans="4:4" x14ac:dyDescent="0.45">
      <c r="D18962" s="196"/>
    </row>
    <row r="18963" spans="4:4" x14ac:dyDescent="0.45">
      <c r="D18963" s="196"/>
    </row>
    <row r="18964" spans="4:4" x14ac:dyDescent="0.45">
      <c r="D18964" s="196"/>
    </row>
    <row r="18965" spans="4:4" x14ac:dyDescent="0.45">
      <c r="D18965" s="196"/>
    </row>
    <row r="18966" spans="4:4" x14ac:dyDescent="0.45">
      <c r="D18966" s="196"/>
    </row>
    <row r="18967" spans="4:4" x14ac:dyDescent="0.45">
      <c r="D18967" s="196"/>
    </row>
    <row r="18968" spans="4:4" x14ac:dyDescent="0.45">
      <c r="D18968" s="196"/>
    </row>
    <row r="18969" spans="4:4" x14ac:dyDescent="0.45">
      <c r="D18969" s="196"/>
    </row>
    <row r="18970" spans="4:4" x14ac:dyDescent="0.45">
      <c r="D18970" s="196"/>
    </row>
    <row r="18971" spans="4:4" x14ac:dyDescent="0.45">
      <c r="D18971" s="196"/>
    </row>
    <row r="18972" spans="4:4" x14ac:dyDescent="0.45">
      <c r="D18972" s="196"/>
    </row>
    <row r="18973" spans="4:4" x14ac:dyDescent="0.45">
      <c r="D18973" s="196"/>
    </row>
    <row r="18974" spans="4:4" x14ac:dyDescent="0.45">
      <c r="D18974" s="196"/>
    </row>
    <row r="18975" spans="4:4" x14ac:dyDescent="0.45">
      <c r="D18975" s="196"/>
    </row>
    <row r="18976" spans="4:4" x14ac:dyDescent="0.45">
      <c r="D18976" s="196"/>
    </row>
    <row r="18977" spans="4:4" x14ac:dyDescent="0.45">
      <c r="D18977" s="196"/>
    </row>
    <row r="18978" spans="4:4" x14ac:dyDescent="0.45">
      <c r="D18978" s="196"/>
    </row>
    <row r="18979" spans="4:4" x14ac:dyDescent="0.45">
      <c r="D18979" s="196"/>
    </row>
    <row r="18980" spans="4:4" x14ac:dyDescent="0.45">
      <c r="D18980" s="196"/>
    </row>
    <row r="18981" spans="4:4" x14ac:dyDescent="0.45">
      <c r="D18981" s="196"/>
    </row>
    <row r="18982" spans="4:4" x14ac:dyDescent="0.45">
      <c r="D18982" s="196"/>
    </row>
    <row r="18983" spans="4:4" x14ac:dyDescent="0.45">
      <c r="D18983" s="196"/>
    </row>
    <row r="18984" spans="4:4" x14ac:dyDescent="0.45">
      <c r="D18984" s="196"/>
    </row>
    <row r="18985" spans="4:4" x14ac:dyDescent="0.45">
      <c r="D18985" s="196"/>
    </row>
    <row r="18986" spans="4:4" x14ac:dyDescent="0.45">
      <c r="D18986" s="196"/>
    </row>
    <row r="18987" spans="4:4" x14ac:dyDescent="0.45">
      <c r="D18987" s="196"/>
    </row>
    <row r="18988" spans="4:4" x14ac:dyDescent="0.45">
      <c r="D18988" s="196"/>
    </row>
    <row r="18989" spans="4:4" x14ac:dyDescent="0.45">
      <c r="D18989" s="196"/>
    </row>
    <row r="18990" spans="4:4" x14ac:dyDescent="0.45">
      <c r="D18990" s="196"/>
    </row>
    <row r="18991" spans="4:4" x14ac:dyDescent="0.45">
      <c r="D18991" s="196"/>
    </row>
    <row r="18992" spans="4:4" x14ac:dyDescent="0.45">
      <c r="D18992" s="196"/>
    </row>
    <row r="18993" spans="4:4" x14ac:dyDescent="0.45">
      <c r="D18993" s="196"/>
    </row>
    <row r="18994" spans="4:4" x14ac:dyDescent="0.45">
      <c r="D18994" s="196"/>
    </row>
    <row r="18995" spans="4:4" x14ac:dyDescent="0.45">
      <c r="D18995" s="196"/>
    </row>
    <row r="18996" spans="4:4" x14ac:dyDescent="0.45">
      <c r="D18996" s="196"/>
    </row>
    <row r="18997" spans="4:4" x14ac:dyDescent="0.45">
      <c r="D18997" s="196"/>
    </row>
    <row r="18998" spans="4:4" x14ac:dyDescent="0.45">
      <c r="D18998" s="196"/>
    </row>
    <row r="18999" spans="4:4" x14ac:dyDescent="0.45">
      <c r="D18999" s="196"/>
    </row>
    <row r="19000" spans="4:4" x14ac:dyDescent="0.45">
      <c r="D19000" s="196"/>
    </row>
    <row r="19001" spans="4:4" x14ac:dyDescent="0.45">
      <c r="D19001" s="196"/>
    </row>
    <row r="19002" spans="4:4" x14ac:dyDescent="0.45">
      <c r="D19002" s="196"/>
    </row>
    <row r="19003" spans="4:4" x14ac:dyDescent="0.45">
      <c r="D19003" s="196"/>
    </row>
    <row r="19004" spans="4:4" x14ac:dyDescent="0.45">
      <c r="D19004" s="196"/>
    </row>
    <row r="19005" spans="4:4" x14ac:dyDescent="0.45">
      <c r="D19005" s="196"/>
    </row>
    <row r="19006" spans="4:4" x14ac:dyDescent="0.45">
      <c r="D19006" s="196"/>
    </row>
    <row r="19007" spans="4:4" x14ac:dyDescent="0.45">
      <c r="D19007" s="196"/>
    </row>
    <row r="19008" spans="4:4" x14ac:dyDescent="0.45">
      <c r="D19008" s="196"/>
    </row>
    <row r="19009" spans="4:4" x14ac:dyDescent="0.45">
      <c r="D19009" s="196"/>
    </row>
    <row r="19010" spans="4:4" x14ac:dyDescent="0.45">
      <c r="D19010" s="196"/>
    </row>
    <row r="19011" spans="4:4" x14ac:dyDescent="0.45">
      <c r="D19011" s="196"/>
    </row>
    <row r="19012" spans="4:4" x14ac:dyDescent="0.45">
      <c r="D19012" s="196"/>
    </row>
    <row r="19013" spans="4:4" x14ac:dyDescent="0.45">
      <c r="D19013" s="196"/>
    </row>
    <row r="19014" spans="4:4" x14ac:dyDescent="0.45">
      <c r="D19014" s="196"/>
    </row>
    <row r="19015" spans="4:4" x14ac:dyDescent="0.45">
      <c r="D19015" s="196"/>
    </row>
    <row r="19016" spans="4:4" x14ac:dyDescent="0.45">
      <c r="D19016" s="196"/>
    </row>
    <row r="19017" spans="4:4" x14ac:dyDescent="0.45">
      <c r="D19017" s="196"/>
    </row>
    <row r="19018" spans="4:4" x14ac:dyDescent="0.45">
      <c r="D19018" s="196"/>
    </row>
    <row r="19019" spans="4:4" x14ac:dyDescent="0.45">
      <c r="D19019" s="196"/>
    </row>
    <row r="19020" spans="4:4" x14ac:dyDescent="0.45">
      <c r="D19020" s="196"/>
    </row>
    <row r="19021" spans="4:4" x14ac:dyDescent="0.45">
      <c r="D19021" s="196"/>
    </row>
    <row r="19022" spans="4:4" x14ac:dyDescent="0.45">
      <c r="D19022" s="196"/>
    </row>
    <row r="19023" spans="4:4" x14ac:dyDescent="0.45">
      <c r="D19023" s="196"/>
    </row>
    <row r="19024" spans="4:4" x14ac:dyDescent="0.45">
      <c r="D19024" s="196"/>
    </row>
    <row r="19025" spans="4:4" x14ac:dyDescent="0.45">
      <c r="D19025" s="196"/>
    </row>
    <row r="19026" spans="4:4" x14ac:dyDescent="0.45">
      <c r="D19026" s="196"/>
    </row>
    <row r="19027" spans="4:4" x14ac:dyDescent="0.45">
      <c r="D19027" s="196"/>
    </row>
    <row r="19028" spans="4:4" x14ac:dyDescent="0.45">
      <c r="D19028" s="196"/>
    </row>
    <row r="19029" spans="4:4" x14ac:dyDescent="0.45">
      <c r="D19029" s="196"/>
    </row>
    <row r="19030" spans="4:4" x14ac:dyDescent="0.45">
      <c r="D19030" s="196"/>
    </row>
    <row r="19031" spans="4:4" x14ac:dyDescent="0.45">
      <c r="D19031" s="196"/>
    </row>
    <row r="19032" spans="4:4" x14ac:dyDescent="0.45">
      <c r="D19032" s="196"/>
    </row>
    <row r="19033" spans="4:4" x14ac:dyDescent="0.45">
      <c r="D19033" s="196"/>
    </row>
    <row r="19034" spans="4:4" x14ac:dyDescent="0.45">
      <c r="D19034" s="196"/>
    </row>
    <row r="19035" spans="4:4" x14ac:dyDescent="0.45">
      <c r="D19035" s="196"/>
    </row>
    <row r="19036" spans="4:4" x14ac:dyDescent="0.45">
      <c r="D19036" s="196"/>
    </row>
    <row r="19037" spans="4:4" x14ac:dyDescent="0.45">
      <c r="D19037" s="196"/>
    </row>
    <row r="19038" spans="4:4" x14ac:dyDescent="0.45">
      <c r="D19038" s="196"/>
    </row>
    <row r="19039" spans="4:4" x14ac:dyDescent="0.45">
      <c r="D19039" s="196"/>
    </row>
    <row r="19040" spans="4:4" x14ac:dyDescent="0.45">
      <c r="D19040" s="196"/>
    </row>
    <row r="19041" spans="4:4" x14ac:dyDescent="0.45">
      <c r="D19041" s="196"/>
    </row>
    <row r="19042" spans="4:4" x14ac:dyDescent="0.45">
      <c r="D19042" s="196"/>
    </row>
    <row r="19043" spans="4:4" x14ac:dyDescent="0.45">
      <c r="D19043" s="196"/>
    </row>
    <row r="19044" spans="4:4" x14ac:dyDescent="0.45">
      <c r="D19044" s="196"/>
    </row>
    <row r="19045" spans="4:4" x14ac:dyDescent="0.45">
      <c r="D19045" s="196"/>
    </row>
    <row r="19046" spans="4:4" x14ac:dyDescent="0.45">
      <c r="D19046" s="196"/>
    </row>
    <row r="19047" spans="4:4" x14ac:dyDescent="0.45">
      <c r="D19047" s="196"/>
    </row>
    <row r="19048" spans="4:4" x14ac:dyDescent="0.45">
      <c r="D19048" s="196"/>
    </row>
    <row r="19049" spans="4:4" x14ac:dyDescent="0.45">
      <c r="D19049" s="196"/>
    </row>
    <row r="19050" spans="4:4" x14ac:dyDescent="0.45">
      <c r="D19050" s="196"/>
    </row>
    <row r="19051" spans="4:4" x14ac:dyDescent="0.45">
      <c r="D19051" s="196"/>
    </row>
    <row r="19052" spans="4:4" x14ac:dyDescent="0.45">
      <c r="D19052" s="196"/>
    </row>
    <row r="19053" spans="4:4" x14ac:dyDescent="0.45">
      <c r="D19053" s="196"/>
    </row>
    <row r="19054" spans="4:4" x14ac:dyDescent="0.45">
      <c r="D19054" s="196"/>
    </row>
    <row r="19055" spans="4:4" x14ac:dyDescent="0.45">
      <c r="D19055" s="196"/>
    </row>
    <row r="19056" spans="4:4" x14ac:dyDescent="0.45">
      <c r="D19056" s="196"/>
    </row>
    <row r="19057" spans="4:4" x14ac:dyDescent="0.45">
      <c r="D19057" s="196"/>
    </row>
    <row r="19058" spans="4:4" x14ac:dyDescent="0.45">
      <c r="D19058" s="196"/>
    </row>
    <row r="19059" spans="4:4" x14ac:dyDescent="0.45">
      <c r="D19059" s="196"/>
    </row>
    <row r="19060" spans="4:4" x14ac:dyDescent="0.45">
      <c r="D19060" s="196"/>
    </row>
    <row r="19061" spans="4:4" x14ac:dyDescent="0.45">
      <c r="D19061" s="196"/>
    </row>
    <row r="19062" spans="4:4" x14ac:dyDescent="0.45">
      <c r="D19062" s="196"/>
    </row>
    <row r="19063" spans="4:4" x14ac:dyDescent="0.45">
      <c r="D19063" s="196"/>
    </row>
    <row r="19064" spans="4:4" x14ac:dyDescent="0.45">
      <c r="D19064" s="196"/>
    </row>
    <row r="19065" spans="4:4" x14ac:dyDescent="0.45">
      <c r="D19065" s="196"/>
    </row>
    <row r="19066" spans="4:4" x14ac:dyDescent="0.45">
      <c r="D19066" s="196"/>
    </row>
    <row r="19067" spans="4:4" x14ac:dyDescent="0.45">
      <c r="D19067" s="196"/>
    </row>
    <row r="19068" spans="4:4" x14ac:dyDescent="0.45">
      <c r="D19068" s="196"/>
    </row>
    <row r="19069" spans="4:4" x14ac:dyDescent="0.45">
      <c r="D19069" s="196"/>
    </row>
    <row r="19070" spans="4:4" x14ac:dyDescent="0.45">
      <c r="D19070" s="196"/>
    </row>
    <row r="19071" spans="4:4" x14ac:dyDescent="0.45">
      <c r="D19071" s="196"/>
    </row>
    <row r="19072" spans="4:4" x14ac:dyDescent="0.45">
      <c r="D19072" s="196"/>
    </row>
    <row r="19073" spans="4:4" x14ac:dyDescent="0.45">
      <c r="D19073" s="196"/>
    </row>
    <row r="19074" spans="4:4" x14ac:dyDescent="0.45">
      <c r="D19074" s="196"/>
    </row>
    <row r="19075" spans="4:4" x14ac:dyDescent="0.45">
      <c r="D19075" s="196"/>
    </row>
    <row r="19076" spans="4:4" x14ac:dyDescent="0.45">
      <c r="D19076" s="196"/>
    </row>
    <row r="19077" spans="4:4" x14ac:dyDescent="0.45">
      <c r="D19077" s="196"/>
    </row>
    <row r="19078" spans="4:4" x14ac:dyDescent="0.45">
      <c r="D19078" s="196"/>
    </row>
    <row r="19079" spans="4:4" x14ac:dyDescent="0.45">
      <c r="D19079" s="196"/>
    </row>
    <row r="19080" spans="4:4" x14ac:dyDescent="0.45">
      <c r="D19080" s="196"/>
    </row>
    <row r="19081" spans="4:4" x14ac:dyDescent="0.45">
      <c r="D19081" s="196"/>
    </row>
    <row r="19082" spans="4:4" x14ac:dyDescent="0.45">
      <c r="D19082" s="196"/>
    </row>
    <row r="19083" spans="4:4" x14ac:dyDescent="0.45">
      <c r="D19083" s="196"/>
    </row>
    <row r="19084" spans="4:4" x14ac:dyDescent="0.45">
      <c r="D19084" s="196"/>
    </row>
    <row r="19085" spans="4:4" x14ac:dyDescent="0.45">
      <c r="D19085" s="196"/>
    </row>
    <row r="19086" spans="4:4" x14ac:dyDescent="0.45">
      <c r="D19086" s="196"/>
    </row>
    <row r="19087" spans="4:4" x14ac:dyDescent="0.45">
      <c r="D19087" s="196"/>
    </row>
    <row r="19088" spans="4:4" x14ac:dyDescent="0.45">
      <c r="D19088" s="196"/>
    </row>
    <row r="19089" spans="4:4" x14ac:dyDescent="0.45">
      <c r="D19089" s="196"/>
    </row>
    <row r="19090" spans="4:4" x14ac:dyDescent="0.45">
      <c r="D19090" s="196"/>
    </row>
    <row r="19091" spans="4:4" x14ac:dyDescent="0.45">
      <c r="D19091" s="196"/>
    </row>
    <row r="19092" spans="4:4" x14ac:dyDescent="0.45">
      <c r="D19092" s="196"/>
    </row>
    <row r="19093" spans="4:4" x14ac:dyDescent="0.45">
      <c r="D19093" s="196"/>
    </row>
    <row r="19094" spans="4:4" x14ac:dyDescent="0.45">
      <c r="D19094" s="196"/>
    </row>
    <row r="19095" spans="4:4" x14ac:dyDescent="0.45">
      <c r="D19095" s="196"/>
    </row>
    <row r="19096" spans="4:4" x14ac:dyDescent="0.45">
      <c r="D19096" s="196"/>
    </row>
    <row r="19097" spans="4:4" x14ac:dyDescent="0.45">
      <c r="D19097" s="196"/>
    </row>
    <row r="19098" spans="4:4" x14ac:dyDescent="0.45">
      <c r="D19098" s="196"/>
    </row>
    <row r="19099" spans="4:4" x14ac:dyDescent="0.45">
      <c r="D19099" s="196"/>
    </row>
    <row r="19100" spans="4:4" x14ac:dyDescent="0.45">
      <c r="D19100" s="196"/>
    </row>
    <row r="19101" spans="4:4" x14ac:dyDescent="0.45">
      <c r="D19101" s="196"/>
    </row>
    <row r="19102" spans="4:4" x14ac:dyDescent="0.45">
      <c r="D19102" s="196"/>
    </row>
    <row r="19103" spans="4:4" x14ac:dyDescent="0.45">
      <c r="D19103" s="196"/>
    </row>
    <row r="19104" spans="4:4" x14ac:dyDescent="0.45">
      <c r="D19104" s="196"/>
    </row>
    <row r="19105" spans="4:4" x14ac:dyDescent="0.45">
      <c r="D19105" s="196"/>
    </row>
    <row r="19106" spans="4:4" x14ac:dyDescent="0.45">
      <c r="D19106" s="196"/>
    </row>
    <row r="19107" spans="4:4" x14ac:dyDescent="0.45">
      <c r="D19107" s="196"/>
    </row>
    <row r="19108" spans="4:4" x14ac:dyDescent="0.45">
      <c r="D19108" s="196"/>
    </row>
    <row r="19109" spans="4:4" x14ac:dyDescent="0.45">
      <c r="D19109" s="196"/>
    </row>
    <row r="19110" spans="4:4" x14ac:dyDescent="0.45">
      <c r="D19110" s="196"/>
    </row>
    <row r="19111" spans="4:4" x14ac:dyDescent="0.45">
      <c r="D19111" s="196"/>
    </row>
    <row r="19112" spans="4:4" x14ac:dyDescent="0.45">
      <c r="D19112" s="196"/>
    </row>
    <row r="19113" spans="4:4" x14ac:dyDescent="0.45">
      <c r="D19113" s="196"/>
    </row>
    <row r="19114" spans="4:4" x14ac:dyDescent="0.45">
      <c r="D19114" s="196"/>
    </row>
    <row r="19115" spans="4:4" x14ac:dyDescent="0.45">
      <c r="D19115" s="196"/>
    </row>
    <row r="19116" spans="4:4" x14ac:dyDescent="0.45">
      <c r="D19116" s="196"/>
    </row>
    <row r="19117" spans="4:4" x14ac:dyDescent="0.45">
      <c r="D19117" s="196"/>
    </row>
    <row r="19118" spans="4:4" x14ac:dyDescent="0.45">
      <c r="D19118" s="196"/>
    </row>
    <row r="19119" spans="4:4" x14ac:dyDescent="0.45">
      <c r="D19119" s="196"/>
    </row>
    <row r="19120" spans="4:4" x14ac:dyDescent="0.45">
      <c r="D19120" s="196"/>
    </row>
    <row r="19121" spans="4:4" x14ac:dyDescent="0.45">
      <c r="D19121" s="196"/>
    </row>
    <row r="19122" spans="4:4" x14ac:dyDescent="0.45">
      <c r="D19122" s="196"/>
    </row>
    <row r="19123" spans="4:4" x14ac:dyDescent="0.45">
      <c r="D19123" s="196"/>
    </row>
    <row r="19124" spans="4:4" x14ac:dyDescent="0.45">
      <c r="D19124" s="196"/>
    </row>
    <row r="19125" spans="4:4" x14ac:dyDescent="0.45">
      <c r="D19125" s="196"/>
    </row>
    <row r="19126" spans="4:4" x14ac:dyDescent="0.45">
      <c r="D19126" s="196"/>
    </row>
    <row r="19127" spans="4:4" x14ac:dyDescent="0.45">
      <c r="D19127" s="196"/>
    </row>
    <row r="19128" spans="4:4" x14ac:dyDescent="0.45">
      <c r="D19128" s="196"/>
    </row>
    <row r="19129" spans="4:4" x14ac:dyDescent="0.45">
      <c r="D19129" s="196"/>
    </row>
    <row r="19130" spans="4:4" x14ac:dyDescent="0.45">
      <c r="D19130" s="196"/>
    </row>
    <row r="19131" spans="4:4" x14ac:dyDescent="0.45">
      <c r="D19131" s="196"/>
    </row>
    <row r="19132" spans="4:4" x14ac:dyDescent="0.45">
      <c r="D19132" s="196"/>
    </row>
    <row r="19133" spans="4:4" x14ac:dyDescent="0.45">
      <c r="D19133" s="196"/>
    </row>
    <row r="19134" spans="4:4" x14ac:dyDescent="0.45">
      <c r="D19134" s="196"/>
    </row>
    <row r="19135" spans="4:4" x14ac:dyDescent="0.45">
      <c r="D19135" s="196"/>
    </row>
    <row r="19136" spans="4:4" x14ac:dyDescent="0.45">
      <c r="D19136" s="196"/>
    </row>
    <row r="19137" spans="4:4" x14ac:dyDescent="0.45">
      <c r="D19137" s="196"/>
    </row>
    <row r="19138" spans="4:4" x14ac:dyDescent="0.45">
      <c r="D19138" s="196"/>
    </row>
    <row r="19139" spans="4:4" x14ac:dyDescent="0.45">
      <c r="D19139" s="196"/>
    </row>
    <row r="19140" spans="4:4" x14ac:dyDescent="0.45">
      <c r="D19140" s="196"/>
    </row>
    <row r="19141" spans="4:4" x14ac:dyDescent="0.45">
      <c r="D19141" s="196"/>
    </row>
    <row r="19142" spans="4:4" x14ac:dyDescent="0.45">
      <c r="D19142" s="196"/>
    </row>
    <row r="19143" spans="4:4" x14ac:dyDescent="0.45">
      <c r="D19143" s="196"/>
    </row>
    <row r="19144" spans="4:4" x14ac:dyDescent="0.45">
      <c r="D19144" s="196"/>
    </row>
    <row r="19145" spans="4:4" x14ac:dyDescent="0.45">
      <c r="D19145" s="196"/>
    </row>
    <row r="19146" spans="4:4" x14ac:dyDescent="0.45">
      <c r="D19146" s="196"/>
    </row>
    <row r="19147" spans="4:4" x14ac:dyDescent="0.45">
      <c r="D19147" s="196"/>
    </row>
    <row r="19148" spans="4:4" x14ac:dyDescent="0.45">
      <c r="D19148" s="196"/>
    </row>
    <row r="19149" spans="4:4" x14ac:dyDescent="0.45">
      <c r="D19149" s="196"/>
    </row>
    <row r="19150" spans="4:4" x14ac:dyDescent="0.45">
      <c r="D19150" s="196"/>
    </row>
    <row r="19151" spans="4:4" x14ac:dyDescent="0.45">
      <c r="D19151" s="196"/>
    </row>
    <row r="19152" spans="4:4" x14ac:dyDescent="0.45">
      <c r="D19152" s="196"/>
    </row>
    <row r="19153" spans="4:4" x14ac:dyDescent="0.45">
      <c r="D19153" s="196"/>
    </row>
    <row r="19154" spans="4:4" x14ac:dyDescent="0.45">
      <c r="D19154" s="196"/>
    </row>
    <row r="19155" spans="4:4" x14ac:dyDescent="0.45">
      <c r="D19155" s="196"/>
    </row>
    <row r="19156" spans="4:4" x14ac:dyDescent="0.45">
      <c r="D19156" s="196"/>
    </row>
    <row r="19157" spans="4:4" x14ac:dyDescent="0.45">
      <c r="D19157" s="196"/>
    </row>
    <row r="19158" spans="4:4" x14ac:dyDescent="0.45">
      <c r="D19158" s="196"/>
    </row>
    <row r="19159" spans="4:4" x14ac:dyDescent="0.45">
      <c r="D19159" s="196"/>
    </row>
    <row r="19160" spans="4:4" x14ac:dyDescent="0.45">
      <c r="D19160" s="196"/>
    </row>
    <row r="19161" spans="4:4" x14ac:dyDescent="0.45">
      <c r="D19161" s="196"/>
    </row>
    <row r="19162" spans="4:4" x14ac:dyDescent="0.45">
      <c r="D19162" s="196"/>
    </row>
    <row r="19163" spans="4:4" x14ac:dyDescent="0.45">
      <c r="D19163" s="196"/>
    </row>
    <row r="19164" spans="4:4" x14ac:dyDescent="0.45">
      <c r="D19164" s="196"/>
    </row>
    <row r="19165" spans="4:4" x14ac:dyDescent="0.45">
      <c r="D19165" s="196"/>
    </row>
    <row r="19166" spans="4:4" x14ac:dyDescent="0.45">
      <c r="D19166" s="196"/>
    </row>
    <row r="19167" spans="4:4" x14ac:dyDescent="0.45">
      <c r="D19167" s="196"/>
    </row>
    <row r="19168" spans="4:4" x14ac:dyDescent="0.45">
      <c r="D19168" s="196"/>
    </row>
    <row r="19169" spans="4:4" x14ac:dyDescent="0.45">
      <c r="D19169" s="196"/>
    </row>
    <row r="19170" spans="4:4" x14ac:dyDescent="0.45">
      <c r="D19170" s="196"/>
    </row>
    <row r="19171" spans="4:4" x14ac:dyDescent="0.45">
      <c r="D19171" s="196"/>
    </row>
    <row r="19172" spans="4:4" x14ac:dyDescent="0.45">
      <c r="D19172" s="196"/>
    </row>
    <row r="19173" spans="4:4" x14ac:dyDescent="0.45">
      <c r="D19173" s="196"/>
    </row>
    <row r="19174" spans="4:4" x14ac:dyDescent="0.45">
      <c r="D19174" s="196"/>
    </row>
    <row r="19175" spans="4:4" x14ac:dyDescent="0.45">
      <c r="D19175" s="196"/>
    </row>
    <row r="19176" spans="4:4" x14ac:dyDescent="0.45">
      <c r="D19176" s="196"/>
    </row>
    <row r="19177" spans="4:4" x14ac:dyDescent="0.45">
      <c r="D19177" s="196"/>
    </row>
    <row r="19178" spans="4:4" x14ac:dyDescent="0.45">
      <c r="D19178" s="196"/>
    </row>
    <row r="19179" spans="4:4" x14ac:dyDescent="0.45">
      <c r="D19179" s="196"/>
    </row>
    <row r="19180" spans="4:4" x14ac:dyDescent="0.45">
      <c r="D19180" s="196"/>
    </row>
    <row r="19181" spans="4:4" x14ac:dyDescent="0.45">
      <c r="D19181" s="196"/>
    </row>
    <row r="19182" spans="4:4" x14ac:dyDescent="0.45">
      <c r="D19182" s="196"/>
    </row>
    <row r="19183" spans="4:4" x14ac:dyDescent="0.45">
      <c r="D19183" s="196"/>
    </row>
    <row r="19184" spans="4:4" x14ac:dyDescent="0.45">
      <c r="D19184" s="196"/>
    </row>
    <row r="19185" spans="4:4" x14ac:dyDescent="0.45">
      <c r="D19185" s="196"/>
    </row>
    <row r="19186" spans="4:4" x14ac:dyDescent="0.45">
      <c r="D19186" s="196"/>
    </row>
    <row r="19187" spans="4:4" x14ac:dyDescent="0.45">
      <c r="D19187" s="196"/>
    </row>
    <row r="19188" spans="4:4" x14ac:dyDescent="0.45">
      <c r="D19188" s="196"/>
    </row>
    <row r="19189" spans="4:4" x14ac:dyDescent="0.45">
      <c r="D19189" s="196"/>
    </row>
    <row r="19190" spans="4:4" x14ac:dyDescent="0.45">
      <c r="D19190" s="196"/>
    </row>
    <row r="19191" spans="4:4" x14ac:dyDescent="0.45">
      <c r="D19191" s="196"/>
    </row>
    <row r="19192" spans="4:4" x14ac:dyDescent="0.45">
      <c r="D19192" s="196"/>
    </row>
    <row r="19193" spans="4:4" x14ac:dyDescent="0.45">
      <c r="D19193" s="196"/>
    </row>
    <row r="19194" spans="4:4" x14ac:dyDescent="0.45">
      <c r="D19194" s="196"/>
    </row>
    <row r="19195" spans="4:4" x14ac:dyDescent="0.45">
      <c r="D19195" s="196"/>
    </row>
    <row r="19196" spans="4:4" x14ac:dyDescent="0.45">
      <c r="D19196" s="196"/>
    </row>
    <row r="19197" spans="4:4" x14ac:dyDescent="0.45">
      <c r="D19197" s="196"/>
    </row>
    <row r="19198" spans="4:4" x14ac:dyDescent="0.45">
      <c r="D19198" s="196"/>
    </row>
    <row r="19199" spans="4:4" x14ac:dyDescent="0.45">
      <c r="D19199" s="196"/>
    </row>
    <row r="19200" spans="4:4" x14ac:dyDescent="0.45">
      <c r="D19200" s="196"/>
    </row>
    <row r="19201" spans="4:4" x14ac:dyDescent="0.45">
      <c r="D19201" s="196"/>
    </row>
    <row r="19202" spans="4:4" x14ac:dyDescent="0.45">
      <c r="D19202" s="196"/>
    </row>
    <row r="19203" spans="4:4" x14ac:dyDescent="0.45">
      <c r="D19203" s="196"/>
    </row>
    <row r="19204" spans="4:4" x14ac:dyDescent="0.45">
      <c r="D19204" s="196"/>
    </row>
    <row r="19205" spans="4:4" x14ac:dyDescent="0.45">
      <c r="D19205" s="196"/>
    </row>
    <row r="19206" spans="4:4" x14ac:dyDescent="0.45">
      <c r="D19206" s="196"/>
    </row>
    <row r="19207" spans="4:4" x14ac:dyDescent="0.45">
      <c r="D19207" s="196"/>
    </row>
    <row r="19208" spans="4:4" x14ac:dyDescent="0.45">
      <c r="D19208" s="196"/>
    </row>
    <row r="19209" spans="4:4" x14ac:dyDescent="0.45">
      <c r="D19209" s="196"/>
    </row>
    <row r="19210" spans="4:4" x14ac:dyDescent="0.45">
      <c r="D19210" s="196"/>
    </row>
    <row r="19211" spans="4:4" x14ac:dyDescent="0.45">
      <c r="D19211" s="196"/>
    </row>
    <row r="19212" spans="4:4" x14ac:dyDescent="0.45">
      <c r="D19212" s="196"/>
    </row>
    <row r="19213" spans="4:4" x14ac:dyDescent="0.45">
      <c r="D19213" s="196"/>
    </row>
    <row r="19214" spans="4:4" x14ac:dyDescent="0.45">
      <c r="D19214" s="196"/>
    </row>
    <row r="19215" spans="4:4" x14ac:dyDescent="0.45">
      <c r="D19215" s="196"/>
    </row>
    <row r="19216" spans="4:4" x14ac:dyDescent="0.45">
      <c r="D19216" s="196"/>
    </row>
    <row r="19217" spans="4:4" x14ac:dyDescent="0.45">
      <c r="D19217" s="196"/>
    </row>
    <row r="19218" spans="4:4" x14ac:dyDescent="0.45">
      <c r="D19218" s="196"/>
    </row>
    <row r="19219" spans="4:4" x14ac:dyDescent="0.45">
      <c r="D19219" s="196"/>
    </row>
    <row r="19220" spans="4:4" x14ac:dyDescent="0.45">
      <c r="D19220" s="196"/>
    </row>
    <row r="19221" spans="4:4" x14ac:dyDescent="0.45">
      <c r="D19221" s="196"/>
    </row>
    <row r="19222" spans="4:4" x14ac:dyDescent="0.45">
      <c r="D19222" s="196"/>
    </row>
    <row r="19223" spans="4:4" x14ac:dyDescent="0.45">
      <c r="D19223" s="196"/>
    </row>
    <row r="19224" spans="4:4" x14ac:dyDescent="0.45">
      <c r="D19224" s="196"/>
    </row>
    <row r="19225" spans="4:4" x14ac:dyDescent="0.45">
      <c r="D19225" s="196"/>
    </row>
    <row r="19226" spans="4:4" x14ac:dyDescent="0.45">
      <c r="D19226" s="196"/>
    </row>
    <row r="19227" spans="4:4" x14ac:dyDescent="0.45">
      <c r="D19227" s="196"/>
    </row>
    <row r="19228" spans="4:4" x14ac:dyDescent="0.45">
      <c r="D19228" s="196"/>
    </row>
    <row r="19229" spans="4:4" x14ac:dyDescent="0.45">
      <c r="D19229" s="196"/>
    </row>
    <row r="19230" spans="4:4" x14ac:dyDescent="0.45">
      <c r="D19230" s="196"/>
    </row>
    <row r="19231" spans="4:4" x14ac:dyDescent="0.45">
      <c r="D19231" s="196"/>
    </row>
    <row r="19232" spans="4:4" x14ac:dyDescent="0.45">
      <c r="D19232" s="196"/>
    </row>
    <row r="19233" spans="4:4" x14ac:dyDescent="0.45">
      <c r="D19233" s="196"/>
    </row>
    <row r="19234" spans="4:4" x14ac:dyDescent="0.45">
      <c r="D19234" s="196"/>
    </row>
    <row r="19235" spans="4:4" x14ac:dyDescent="0.45">
      <c r="D19235" s="196"/>
    </row>
    <row r="19236" spans="4:4" x14ac:dyDescent="0.45">
      <c r="D19236" s="196"/>
    </row>
    <row r="19237" spans="4:4" x14ac:dyDescent="0.45">
      <c r="D19237" s="196"/>
    </row>
    <row r="19238" spans="4:4" x14ac:dyDescent="0.45">
      <c r="D19238" s="196"/>
    </row>
    <row r="19239" spans="4:4" x14ac:dyDescent="0.45">
      <c r="D19239" s="196"/>
    </row>
    <row r="19240" spans="4:4" x14ac:dyDescent="0.45">
      <c r="D19240" s="196"/>
    </row>
    <row r="19241" spans="4:4" x14ac:dyDescent="0.45">
      <c r="D19241" s="196"/>
    </row>
    <row r="19242" spans="4:4" x14ac:dyDescent="0.45">
      <c r="D19242" s="196"/>
    </row>
    <row r="19243" spans="4:4" x14ac:dyDescent="0.45">
      <c r="D19243" s="196"/>
    </row>
    <row r="19244" spans="4:4" x14ac:dyDescent="0.45">
      <c r="D19244" s="196"/>
    </row>
    <row r="19245" spans="4:4" x14ac:dyDescent="0.45">
      <c r="D19245" s="196"/>
    </row>
    <row r="19246" spans="4:4" x14ac:dyDescent="0.45">
      <c r="D19246" s="196"/>
    </row>
    <row r="19247" spans="4:4" x14ac:dyDescent="0.45">
      <c r="D19247" s="196"/>
    </row>
    <row r="19248" spans="4:4" x14ac:dyDescent="0.45">
      <c r="D19248" s="196"/>
    </row>
    <row r="19249" spans="4:4" x14ac:dyDescent="0.45">
      <c r="D19249" s="196"/>
    </row>
    <row r="19250" spans="4:4" x14ac:dyDescent="0.45">
      <c r="D19250" s="196"/>
    </row>
    <row r="19251" spans="4:4" x14ac:dyDescent="0.45">
      <c r="D19251" s="196"/>
    </row>
    <row r="19252" spans="4:4" x14ac:dyDescent="0.45">
      <c r="D19252" s="196"/>
    </row>
    <row r="19253" spans="4:4" x14ac:dyDescent="0.45">
      <c r="D19253" s="196"/>
    </row>
    <row r="19254" spans="4:4" x14ac:dyDescent="0.45">
      <c r="D19254" s="196"/>
    </row>
    <row r="19255" spans="4:4" x14ac:dyDescent="0.45">
      <c r="D19255" s="196"/>
    </row>
    <row r="19256" spans="4:4" x14ac:dyDescent="0.45">
      <c r="D19256" s="196"/>
    </row>
    <row r="19257" spans="4:4" x14ac:dyDescent="0.45">
      <c r="D19257" s="196"/>
    </row>
    <row r="19258" spans="4:4" x14ac:dyDescent="0.45">
      <c r="D19258" s="196"/>
    </row>
    <row r="19259" spans="4:4" x14ac:dyDescent="0.45">
      <c r="D19259" s="196"/>
    </row>
    <row r="19260" spans="4:4" x14ac:dyDescent="0.45">
      <c r="D19260" s="196"/>
    </row>
    <row r="19261" spans="4:4" x14ac:dyDescent="0.45">
      <c r="D19261" s="196"/>
    </row>
    <row r="19262" spans="4:4" x14ac:dyDescent="0.45">
      <c r="D19262" s="196"/>
    </row>
    <row r="19263" spans="4:4" x14ac:dyDescent="0.45">
      <c r="D19263" s="196"/>
    </row>
    <row r="19264" spans="4:4" x14ac:dyDescent="0.45">
      <c r="D19264" s="196"/>
    </row>
    <row r="19265" spans="4:4" x14ac:dyDescent="0.45">
      <c r="D19265" s="196"/>
    </row>
    <row r="19266" spans="4:4" x14ac:dyDescent="0.45">
      <c r="D19266" s="196"/>
    </row>
    <row r="19267" spans="4:4" x14ac:dyDescent="0.45">
      <c r="D19267" s="196"/>
    </row>
    <row r="19268" spans="4:4" x14ac:dyDescent="0.45">
      <c r="D19268" s="196"/>
    </row>
    <row r="19269" spans="4:4" x14ac:dyDescent="0.45">
      <c r="D19269" s="196"/>
    </row>
    <row r="19270" spans="4:4" x14ac:dyDescent="0.45">
      <c r="D19270" s="196"/>
    </row>
    <row r="19271" spans="4:4" x14ac:dyDescent="0.45">
      <c r="D19271" s="196"/>
    </row>
    <row r="19272" spans="4:4" x14ac:dyDescent="0.45">
      <c r="D19272" s="196"/>
    </row>
    <row r="19273" spans="4:4" x14ac:dyDescent="0.45">
      <c r="D19273" s="196"/>
    </row>
    <row r="19274" spans="4:4" x14ac:dyDescent="0.45">
      <c r="D19274" s="196"/>
    </row>
    <row r="19275" spans="4:4" x14ac:dyDescent="0.45">
      <c r="D19275" s="196"/>
    </row>
    <row r="19276" spans="4:4" x14ac:dyDescent="0.45">
      <c r="D19276" s="196"/>
    </row>
    <row r="19277" spans="4:4" x14ac:dyDescent="0.45">
      <c r="D19277" s="196"/>
    </row>
    <row r="19278" spans="4:4" x14ac:dyDescent="0.45">
      <c r="D19278" s="196"/>
    </row>
    <row r="19279" spans="4:4" x14ac:dyDescent="0.45">
      <c r="D19279" s="196"/>
    </row>
    <row r="19280" spans="4:4" x14ac:dyDescent="0.45">
      <c r="D19280" s="196"/>
    </row>
    <row r="19281" spans="4:4" x14ac:dyDescent="0.45">
      <c r="D19281" s="196"/>
    </row>
    <row r="19282" spans="4:4" x14ac:dyDescent="0.45">
      <c r="D19282" s="196"/>
    </row>
    <row r="19283" spans="4:4" x14ac:dyDescent="0.45">
      <c r="D19283" s="196"/>
    </row>
    <row r="19284" spans="4:4" x14ac:dyDescent="0.45">
      <c r="D19284" s="196"/>
    </row>
    <row r="19285" spans="4:4" x14ac:dyDescent="0.45">
      <c r="D19285" s="196"/>
    </row>
    <row r="19286" spans="4:4" x14ac:dyDescent="0.45">
      <c r="D19286" s="196"/>
    </row>
    <row r="19287" spans="4:4" x14ac:dyDescent="0.45">
      <c r="D19287" s="196"/>
    </row>
    <row r="19288" spans="4:4" x14ac:dyDescent="0.45">
      <c r="D19288" s="196"/>
    </row>
    <row r="19289" spans="4:4" x14ac:dyDescent="0.45">
      <c r="D19289" s="196"/>
    </row>
    <row r="19290" spans="4:4" x14ac:dyDescent="0.45">
      <c r="D19290" s="196"/>
    </row>
    <row r="19291" spans="4:4" x14ac:dyDescent="0.45">
      <c r="D19291" s="196"/>
    </row>
    <row r="19292" spans="4:4" x14ac:dyDescent="0.45">
      <c r="D19292" s="196"/>
    </row>
    <row r="19293" spans="4:4" x14ac:dyDescent="0.45">
      <c r="D19293" s="196"/>
    </row>
    <row r="19294" spans="4:4" x14ac:dyDescent="0.45">
      <c r="D19294" s="196"/>
    </row>
    <row r="19295" spans="4:4" x14ac:dyDescent="0.45">
      <c r="D19295" s="196"/>
    </row>
    <row r="19296" spans="4:4" x14ac:dyDescent="0.45">
      <c r="D19296" s="196"/>
    </row>
    <row r="19297" spans="4:4" x14ac:dyDescent="0.45">
      <c r="D19297" s="196"/>
    </row>
    <row r="19298" spans="4:4" x14ac:dyDescent="0.45">
      <c r="D19298" s="196"/>
    </row>
    <row r="19299" spans="4:4" x14ac:dyDescent="0.45">
      <c r="D19299" s="196"/>
    </row>
    <row r="19300" spans="4:4" x14ac:dyDescent="0.45">
      <c r="D19300" s="196"/>
    </row>
    <row r="19301" spans="4:4" x14ac:dyDescent="0.45">
      <c r="D19301" s="196"/>
    </row>
    <row r="19302" spans="4:4" x14ac:dyDescent="0.45">
      <c r="D19302" s="196"/>
    </row>
    <row r="19303" spans="4:4" x14ac:dyDescent="0.45">
      <c r="D19303" s="196"/>
    </row>
    <row r="19304" spans="4:4" x14ac:dyDescent="0.45">
      <c r="D19304" s="196"/>
    </row>
    <row r="19305" spans="4:4" x14ac:dyDescent="0.45">
      <c r="D19305" s="196"/>
    </row>
    <row r="19306" spans="4:4" x14ac:dyDescent="0.45">
      <c r="D19306" s="196"/>
    </row>
    <row r="19307" spans="4:4" x14ac:dyDescent="0.45">
      <c r="D19307" s="196"/>
    </row>
    <row r="19308" spans="4:4" x14ac:dyDescent="0.45">
      <c r="D19308" s="196"/>
    </row>
    <row r="19309" spans="4:4" x14ac:dyDescent="0.45">
      <c r="D19309" s="196"/>
    </row>
    <row r="19310" spans="4:4" x14ac:dyDescent="0.45">
      <c r="D19310" s="196"/>
    </row>
    <row r="19311" spans="4:4" x14ac:dyDescent="0.45">
      <c r="D19311" s="196"/>
    </row>
    <row r="19312" spans="4:4" x14ac:dyDescent="0.45">
      <c r="D19312" s="196"/>
    </row>
    <row r="19313" spans="4:4" x14ac:dyDescent="0.45">
      <c r="D19313" s="196"/>
    </row>
    <row r="19314" spans="4:4" x14ac:dyDescent="0.45">
      <c r="D19314" s="196"/>
    </row>
    <row r="19315" spans="4:4" x14ac:dyDescent="0.45">
      <c r="D19315" s="196"/>
    </row>
    <row r="19316" spans="4:4" x14ac:dyDescent="0.45">
      <c r="D19316" s="196"/>
    </row>
    <row r="19317" spans="4:4" x14ac:dyDescent="0.45">
      <c r="D19317" s="196"/>
    </row>
    <row r="19318" spans="4:4" x14ac:dyDescent="0.45">
      <c r="D19318" s="196"/>
    </row>
    <row r="19319" spans="4:4" x14ac:dyDescent="0.45">
      <c r="D19319" s="196"/>
    </row>
    <row r="19320" spans="4:4" x14ac:dyDescent="0.45">
      <c r="D19320" s="196"/>
    </row>
    <row r="19321" spans="4:4" x14ac:dyDescent="0.45">
      <c r="D19321" s="196"/>
    </row>
    <row r="19322" spans="4:4" x14ac:dyDescent="0.45">
      <c r="D19322" s="196"/>
    </row>
    <row r="19323" spans="4:4" x14ac:dyDescent="0.45">
      <c r="D19323" s="196"/>
    </row>
    <row r="19324" spans="4:4" x14ac:dyDescent="0.45">
      <c r="D19324" s="196"/>
    </row>
    <row r="19325" spans="4:4" x14ac:dyDescent="0.45">
      <c r="D19325" s="196"/>
    </row>
    <row r="19326" spans="4:4" x14ac:dyDescent="0.45">
      <c r="D19326" s="196"/>
    </row>
    <row r="19327" spans="4:4" x14ac:dyDescent="0.45">
      <c r="D19327" s="196"/>
    </row>
    <row r="19328" spans="4:4" x14ac:dyDescent="0.45">
      <c r="D19328" s="196"/>
    </row>
    <row r="19329" spans="4:4" x14ac:dyDescent="0.45">
      <c r="D19329" s="196"/>
    </row>
    <row r="19330" spans="4:4" x14ac:dyDescent="0.45">
      <c r="D19330" s="196"/>
    </row>
    <row r="19331" spans="4:4" x14ac:dyDescent="0.45">
      <c r="D19331" s="196"/>
    </row>
    <row r="19332" spans="4:4" x14ac:dyDescent="0.45">
      <c r="D19332" s="196"/>
    </row>
    <row r="19333" spans="4:4" x14ac:dyDescent="0.45">
      <c r="D19333" s="196"/>
    </row>
    <row r="19334" spans="4:4" x14ac:dyDescent="0.45">
      <c r="D19334" s="196"/>
    </row>
    <row r="19335" spans="4:4" x14ac:dyDescent="0.45">
      <c r="D19335" s="196"/>
    </row>
    <row r="19336" spans="4:4" x14ac:dyDescent="0.45">
      <c r="D19336" s="196"/>
    </row>
    <row r="19337" spans="4:4" x14ac:dyDescent="0.45">
      <c r="D19337" s="196"/>
    </row>
    <row r="19338" spans="4:4" x14ac:dyDescent="0.45">
      <c r="D19338" s="196"/>
    </row>
    <row r="19339" spans="4:4" x14ac:dyDescent="0.45">
      <c r="D19339" s="196"/>
    </row>
    <row r="19340" spans="4:4" x14ac:dyDescent="0.45">
      <c r="D19340" s="196"/>
    </row>
    <row r="19341" spans="4:4" x14ac:dyDescent="0.45">
      <c r="D19341" s="196"/>
    </row>
    <row r="19342" spans="4:4" x14ac:dyDescent="0.45">
      <c r="D19342" s="196"/>
    </row>
    <row r="19343" spans="4:4" x14ac:dyDescent="0.45">
      <c r="D19343" s="196"/>
    </row>
    <row r="19344" spans="4:4" x14ac:dyDescent="0.45">
      <c r="D19344" s="196"/>
    </row>
    <row r="19345" spans="4:4" x14ac:dyDescent="0.45">
      <c r="D19345" s="196"/>
    </row>
    <row r="19346" spans="4:4" x14ac:dyDescent="0.45">
      <c r="D19346" s="196"/>
    </row>
    <row r="19347" spans="4:4" x14ac:dyDescent="0.45">
      <c r="D19347" s="196"/>
    </row>
    <row r="19348" spans="4:4" x14ac:dyDescent="0.45">
      <c r="D19348" s="196"/>
    </row>
    <row r="19349" spans="4:4" x14ac:dyDescent="0.45">
      <c r="D19349" s="196"/>
    </row>
    <row r="19350" spans="4:4" x14ac:dyDescent="0.45">
      <c r="D19350" s="196"/>
    </row>
    <row r="19351" spans="4:4" x14ac:dyDescent="0.45">
      <c r="D19351" s="196"/>
    </row>
    <row r="19352" spans="4:4" x14ac:dyDescent="0.45">
      <c r="D19352" s="196"/>
    </row>
    <row r="19353" spans="4:4" x14ac:dyDescent="0.45">
      <c r="D19353" s="196"/>
    </row>
    <row r="19354" spans="4:4" x14ac:dyDescent="0.45">
      <c r="D19354" s="196"/>
    </row>
    <row r="19355" spans="4:4" x14ac:dyDescent="0.45">
      <c r="D19355" s="196"/>
    </row>
    <row r="19356" spans="4:4" x14ac:dyDescent="0.45">
      <c r="D19356" s="196"/>
    </row>
    <row r="19357" spans="4:4" x14ac:dyDescent="0.45">
      <c r="D19357" s="196"/>
    </row>
    <row r="19358" spans="4:4" x14ac:dyDescent="0.45">
      <c r="D19358" s="196"/>
    </row>
    <row r="19359" spans="4:4" x14ac:dyDescent="0.45">
      <c r="D19359" s="196"/>
    </row>
    <row r="19360" spans="4:4" x14ac:dyDescent="0.45">
      <c r="D19360" s="196"/>
    </row>
    <row r="19361" spans="4:4" x14ac:dyDescent="0.45">
      <c r="D19361" s="196"/>
    </row>
    <row r="19362" spans="4:4" x14ac:dyDescent="0.45">
      <c r="D19362" s="196"/>
    </row>
    <row r="19363" spans="4:4" x14ac:dyDescent="0.45">
      <c r="D19363" s="196"/>
    </row>
    <row r="19364" spans="4:4" x14ac:dyDescent="0.45">
      <c r="D19364" s="196"/>
    </row>
    <row r="19365" spans="4:4" x14ac:dyDescent="0.45">
      <c r="D19365" s="196"/>
    </row>
    <row r="19366" spans="4:4" x14ac:dyDescent="0.45">
      <c r="D19366" s="196"/>
    </row>
    <row r="19367" spans="4:4" x14ac:dyDescent="0.45">
      <c r="D19367" s="196"/>
    </row>
    <row r="19368" spans="4:4" x14ac:dyDescent="0.45">
      <c r="D19368" s="196"/>
    </row>
    <row r="19369" spans="4:4" x14ac:dyDescent="0.45">
      <c r="D19369" s="196"/>
    </row>
    <row r="19370" spans="4:4" x14ac:dyDescent="0.45">
      <c r="D19370" s="196"/>
    </row>
    <row r="19371" spans="4:4" x14ac:dyDescent="0.45">
      <c r="D19371" s="196"/>
    </row>
    <row r="19372" spans="4:4" x14ac:dyDescent="0.45">
      <c r="D19372" s="196"/>
    </row>
    <row r="19373" spans="4:4" x14ac:dyDescent="0.45">
      <c r="D19373" s="196"/>
    </row>
    <row r="19374" spans="4:4" x14ac:dyDescent="0.45">
      <c r="D19374" s="196"/>
    </row>
    <row r="19375" spans="4:4" x14ac:dyDescent="0.45">
      <c r="D19375" s="196"/>
    </row>
    <row r="19376" spans="4:4" x14ac:dyDescent="0.45">
      <c r="D19376" s="196"/>
    </row>
    <row r="19377" spans="4:4" x14ac:dyDescent="0.45">
      <c r="D19377" s="196"/>
    </row>
    <row r="19378" spans="4:4" x14ac:dyDescent="0.45">
      <c r="D19378" s="196"/>
    </row>
    <row r="19379" spans="4:4" x14ac:dyDescent="0.45">
      <c r="D19379" s="196"/>
    </row>
    <row r="19380" spans="4:4" x14ac:dyDescent="0.45">
      <c r="D19380" s="196"/>
    </row>
    <row r="19381" spans="4:4" x14ac:dyDescent="0.45">
      <c r="D19381" s="196"/>
    </row>
    <row r="19382" spans="4:4" x14ac:dyDescent="0.45">
      <c r="D19382" s="196"/>
    </row>
    <row r="19383" spans="4:4" x14ac:dyDescent="0.45">
      <c r="D19383" s="196"/>
    </row>
    <row r="19384" spans="4:4" x14ac:dyDescent="0.45">
      <c r="D19384" s="196"/>
    </row>
    <row r="19385" spans="4:4" x14ac:dyDescent="0.45">
      <c r="D19385" s="196"/>
    </row>
    <row r="19386" spans="4:4" x14ac:dyDescent="0.45">
      <c r="D19386" s="196"/>
    </row>
    <row r="19387" spans="4:4" x14ac:dyDescent="0.45">
      <c r="D19387" s="196"/>
    </row>
    <row r="19388" spans="4:4" x14ac:dyDescent="0.45">
      <c r="D19388" s="196"/>
    </row>
    <row r="19389" spans="4:4" x14ac:dyDescent="0.45">
      <c r="D19389" s="196"/>
    </row>
    <row r="19390" spans="4:4" x14ac:dyDescent="0.45">
      <c r="D19390" s="196"/>
    </row>
    <row r="19391" spans="4:4" x14ac:dyDescent="0.45">
      <c r="D19391" s="196"/>
    </row>
    <row r="19392" spans="4:4" x14ac:dyDescent="0.45">
      <c r="D19392" s="196"/>
    </row>
    <row r="19393" spans="4:4" x14ac:dyDescent="0.45">
      <c r="D19393" s="196"/>
    </row>
    <row r="19394" spans="4:4" x14ac:dyDescent="0.45">
      <c r="D19394" s="196"/>
    </row>
    <row r="19395" spans="4:4" x14ac:dyDescent="0.45">
      <c r="D19395" s="196"/>
    </row>
    <row r="19396" spans="4:4" x14ac:dyDescent="0.45">
      <c r="D19396" s="196"/>
    </row>
    <row r="19397" spans="4:4" x14ac:dyDescent="0.45">
      <c r="D19397" s="196"/>
    </row>
    <row r="19398" spans="4:4" x14ac:dyDescent="0.45">
      <c r="D19398" s="196"/>
    </row>
    <row r="19399" spans="4:4" x14ac:dyDescent="0.45">
      <c r="D19399" s="196"/>
    </row>
    <row r="19400" spans="4:4" x14ac:dyDescent="0.45">
      <c r="D19400" s="196"/>
    </row>
    <row r="19401" spans="4:4" x14ac:dyDescent="0.45">
      <c r="D19401" s="196"/>
    </row>
    <row r="19402" spans="4:4" x14ac:dyDescent="0.45">
      <c r="D19402" s="196"/>
    </row>
    <row r="19403" spans="4:4" x14ac:dyDescent="0.45">
      <c r="D19403" s="196"/>
    </row>
    <row r="19404" spans="4:4" x14ac:dyDescent="0.45">
      <c r="D19404" s="196"/>
    </row>
    <row r="19405" spans="4:4" x14ac:dyDescent="0.45">
      <c r="D19405" s="196"/>
    </row>
    <row r="19406" spans="4:4" x14ac:dyDescent="0.45">
      <c r="D19406" s="196"/>
    </row>
    <row r="19407" spans="4:4" x14ac:dyDescent="0.45">
      <c r="D19407" s="196"/>
    </row>
    <row r="19408" spans="4:4" x14ac:dyDescent="0.45">
      <c r="D19408" s="196"/>
    </row>
    <row r="19409" spans="4:4" x14ac:dyDescent="0.45">
      <c r="D19409" s="196"/>
    </row>
    <row r="19410" spans="4:4" x14ac:dyDescent="0.45">
      <c r="D19410" s="196"/>
    </row>
    <row r="19411" spans="4:4" x14ac:dyDescent="0.45">
      <c r="D19411" s="196"/>
    </row>
    <row r="19412" spans="4:4" x14ac:dyDescent="0.45">
      <c r="D19412" s="196"/>
    </row>
    <row r="19413" spans="4:4" x14ac:dyDescent="0.45">
      <c r="D19413" s="196"/>
    </row>
    <row r="19414" spans="4:4" x14ac:dyDescent="0.45">
      <c r="D19414" s="196"/>
    </row>
    <row r="19415" spans="4:4" x14ac:dyDescent="0.45">
      <c r="D19415" s="196"/>
    </row>
    <row r="19416" spans="4:4" x14ac:dyDescent="0.45">
      <c r="D19416" s="196"/>
    </row>
    <row r="19417" spans="4:4" x14ac:dyDescent="0.45">
      <c r="D19417" s="196"/>
    </row>
    <row r="19418" spans="4:4" x14ac:dyDescent="0.45">
      <c r="D19418" s="196"/>
    </row>
    <row r="19419" spans="4:4" x14ac:dyDescent="0.45">
      <c r="D19419" s="196"/>
    </row>
    <row r="19420" spans="4:4" x14ac:dyDescent="0.45">
      <c r="D19420" s="196"/>
    </row>
    <row r="19421" spans="4:4" x14ac:dyDescent="0.45">
      <c r="D19421" s="196"/>
    </row>
    <row r="19422" spans="4:4" x14ac:dyDescent="0.45">
      <c r="D19422" s="196"/>
    </row>
    <row r="19423" spans="4:4" x14ac:dyDescent="0.45">
      <c r="D19423" s="196"/>
    </row>
    <row r="19424" spans="4:4" x14ac:dyDescent="0.45">
      <c r="D19424" s="196"/>
    </row>
    <row r="19425" spans="4:4" x14ac:dyDescent="0.45">
      <c r="D19425" s="196"/>
    </row>
    <row r="19426" spans="4:4" x14ac:dyDescent="0.45">
      <c r="D19426" s="196"/>
    </row>
    <row r="19427" spans="4:4" x14ac:dyDescent="0.45">
      <c r="D19427" s="196"/>
    </row>
    <row r="19428" spans="4:4" x14ac:dyDescent="0.45">
      <c r="D19428" s="196"/>
    </row>
    <row r="19429" spans="4:4" x14ac:dyDescent="0.45">
      <c r="D19429" s="196"/>
    </row>
    <row r="19430" spans="4:4" x14ac:dyDescent="0.45">
      <c r="D19430" s="196"/>
    </row>
    <row r="19431" spans="4:4" x14ac:dyDescent="0.45">
      <c r="D19431" s="196"/>
    </row>
    <row r="19432" spans="4:4" x14ac:dyDescent="0.45">
      <c r="D19432" s="196"/>
    </row>
    <row r="19433" spans="4:4" x14ac:dyDescent="0.45">
      <c r="D19433" s="196"/>
    </row>
    <row r="19434" spans="4:4" x14ac:dyDescent="0.45">
      <c r="D19434" s="196"/>
    </row>
    <row r="19435" spans="4:4" x14ac:dyDescent="0.45">
      <c r="D19435" s="196"/>
    </row>
    <row r="19436" spans="4:4" x14ac:dyDescent="0.45">
      <c r="D19436" s="196"/>
    </row>
    <row r="19437" spans="4:4" x14ac:dyDescent="0.45">
      <c r="D19437" s="196"/>
    </row>
    <row r="19438" spans="4:4" x14ac:dyDescent="0.45">
      <c r="D19438" s="196"/>
    </row>
    <row r="19439" spans="4:4" x14ac:dyDescent="0.45">
      <c r="D19439" s="196"/>
    </row>
    <row r="19440" spans="4:4" x14ac:dyDescent="0.45">
      <c r="D19440" s="196"/>
    </row>
    <row r="19441" spans="4:4" x14ac:dyDescent="0.45">
      <c r="D19441" s="196"/>
    </row>
    <row r="19442" spans="4:4" x14ac:dyDescent="0.45">
      <c r="D19442" s="196"/>
    </row>
    <row r="19443" spans="4:4" x14ac:dyDescent="0.45">
      <c r="D19443" s="196"/>
    </row>
    <row r="19444" spans="4:4" x14ac:dyDescent="0.45">
      <c r="D19444" s="196"/>
    </row>
    <row r="19445" spans="4:4" x14ac:dyDescent="0.45">
      <c r="D19445" s="196"/>
    </row>
    <row r="19446" spans="4:4" x14ac:dyDescent="0.45">
      <c r="D19446" s="196"/>
    </row>
    <row r="19447" spans="4:4" x14ac:dyDescent="0.45">
      <c r="D19447" s="196"/>
    </row>
    <row r="19448" spans="4:4" x14ac:dyDescent="0.45">
      <c r="D19448" s="196"/>
    </row>
    <row r="19449" spans="4:4" x14ac:dyDescent="0.45">
      <c r="D19449" s="196"/>
    </row>
    <row r="19450" spans="4:4" x14ac:dyDescent="0.45">
      <c r="D19450" s="196"/>
    </row>
    <row r="19451" spans="4:4" x14ac:dyDescent="0.45">
      <c r="D19451" s="196"/>
    </row>
    <row r="19452" spans="4:4" x14ac:dyDescent="0.45">
      <c r="D19452" s="196"/>
    </row>
    <row r="19453" spans="4:4" x14ac:dyDescent="0.45">
      <c r="D19453" s="196"/>
    </row>
    <row r="19454" spans="4:4" x14ac:dyDescent="0.45">
      <c r="D19454" s="196"/>
    </row>
    <row r="19455" spans="4:4" x14ac:dyDescent="0.45">
      <c r="D19455" s="196"/>
    </row>
    <row r="19456" spans="4:4" x14ac:dyDescent="0.45">
      <c r="D19456" s="196"/>
    </row>
    <row r="19457" spans="4:4" x14ac:dyDescent="0.45">
      <c r="D19457" s="196"/>
    </row>
    <row r="19458" spans="4:4" x14ac:dyDescent="0.45">
      <c r="D19458" s="196"/>
    </row>
    <row r="19459" spans="4:4" x14ac:dyDescent="0.45">
      <c r="D19459" s="196"/>
    </row>
    <row r="19460" spans="4:4" x14ac:dyDescent="0.45">
      <c r="D19460" s="196"/>
    </row>
    <row r="19461" spans="4:4" x14ac:dyDescent="0.45">
      <c r="D19461" s="196"/>
    </row>
    <row r="19462" spans="4:4" x14ac:dyDescent="0.45">
      <c r="D19462" s="196"/>
    </row>
    <row r="19463" spans="4:4" x14ac:dyDescent="0.45">
      <c r="D19463" s="196"/>
    </row>
    <row r="19464" spans="4:4" x14ac:dyDescent="0.45">
      <c r="D19464" s="196"/>
    </row>
    <row r="19465" spans="4:4" x14ac:dyDescent="0.45">
      <c r="D19465" s="196"/>
    </row>
    <row r="19466" spans="4:4" x14ac:dyDescent="0.45">
      <c r="D19466" s="196"/>
    </row>
    <row r="19467" spans="4:4" x14ac:dyDescent="0.45">
      <c r="D19467" s="196"/>
    </row>
    <row r="19468" spans="4:4" x14ac:dyDescent="0.45">
      <c r="D19468" s="196"/>
    </row>
    <row r="19469" spans="4:4" x14ac:dyDescent="0.45">
      <c r="D19469" s="196"/>
    </row>
    <row r="19470" spans="4:4" x14ac:dyDescent="0.45">
      <c r="D19470" s="196"/>
    </row>
    <row r="19471" spans="4:4" x14ac:dyDescent="0.45">
      <c r="D19471" s="196"/>
    </row>
    <row r="19472" spans="4:4" x14ac:dyDescent="0.45">
      <c r="D19472" s="196"/>
    </row>
    <row r="19473" spans="4:4" x14ac:dyDescent="0.45">
      <c r="D19473" s="196"/>
    </row>
    <row r="19474" spans="4:4" x14ac:dyDescent="0.45">
      <c r="D19474" s="196"/>
    </row>
    <row r="19475" spans="4:4" x14ac:dyDescent="0.45">
      <c r="D19475" s="196"/>
    </row>
    <row r="19476" spans="4:4" x14ac:dyDescent="0.45">
      <c r="D19476" s="196"/>
    </row>
    <row r="19477" spans="4:4" x14ac:dyDescent="0.45">
      <c r="D19477" s="196"/>
    </row>
    <row r="19478" spans="4:4" x14ac:dyDescent="0.45">
      <c r="D19478" s="196"/>
    </row>
    <row r="19479" spans="4:4" x14ac:dyDescent="0.45">
      <c r="D19479" s="196"/>
    </row>
    <row r="19480" spans="4:4" x14ac:dyDescent="0.45">
      <c r="D19480" s="196"/>
    </row>
    <row r="19481" spans="4:4" x14ac:dyDescent="0.45">
      <c r="D19481" s="196"/>
    </row>
    <row r="19482" spans="4:4" x14ac:dyDescent="0.45">
      <c r="D19482" s="196"/>
    </row>
    <row r="19483" spans="4:4" x14ac:dyDescent="0.45">
      <c r="D19483" s="196"/>
    </row>
    <row r="19484" spans="4:4" x14ac:dyDescent="0.45">
      <c r="D19484" s="196"/>
    </row>
    <row r="19485" spans="4:4" x14ac:dyDescent="0.45">
      <c r="D19485" s="196"/>
    </row>
    <row r="19486" spans="4:4" x14ac:dyDescent="0.45">
      <c r="D19486" s="196"/>
    </row>
    <row r="19487" spans="4:4" x14ac:dyDescent="0.45">
      <c r="D19487" s="196"/>
    </row>
    <row r="19488" spans="4:4" x14ac:dyDescent="0.45">
      <c r="D19488" s="196"/>
    </row>
    <row r="19489" spans="4:4" x14ac:dyDescent="0.45">
      <c r="D19489" s="196"/>
    </row>
    <row r="19490" spans="4:4" x14ac:dyDescent="0.45">
      <c r="D19490" s="196"/>
    </row>
    <row r="19491" spans="4:4" x14ac:dyDescent="0.45">
      <c r="D19491" s="196"/>
    </row>
    <row r="19492" spans="4:4" x14ac:dyDescent="0.45">
      <c r="D19492" s="196"/>
    </row>
    <row r="19493" spans="4:4" x14ac:dyDescent="0.45">
      <c r="D19493" s="196"/>
    </row>
    <row r="19494" spans="4:4" x14ac:dyDescent="0.45">
      <c r="D19494" s="196"/>
    </row>
    <row r="19495" spans="4:4" x14ac:dyDescent="0.45">
      <c r="D19495" s="196"/>
    </row>
    <row r="19496" spans="4:4" x14ac:dyDescent="0.45">
      <c r="D19496" s="196"/>
    </row>
    <row r="19497" spans="4:4" x14ac:dyDescent="0.45">
      <c r="D19497" s="196"/>
    </row>
    <row r="19498" spans="4:4" x14ac:dyDescent="0.45">
      <c r="D19498" s="196"/>
    </row>
    <row r="19499" spans="4:4" x14ac:dyDescent="0.45">
      <c r="D19499" s="196"/>
    </row>
    <row r="19500" spans="4:4" x14ac:dyDescent="0.45">
      <c r="D19500" s="196"/>
    </row>
    <row r="19501" spans="4:4" x14ac:dyDescent="0.45">
      <c r="D19501" s="196"/>
    </row>
    <row r="19502" spans="4:4" x14ac:dyDescent="0.45">
      <c r="D19502" s="196"/>
    </row>
    <row r="19503" spans="4:4" x14ac:dyDescent="0.45">
      <c r="D19503" s="196"/>
    </row>
    <row r="19504" spans="4:4" x14ac:dyDescent="0.45">
      <c r="D19504" s="196"/>
    </row>
    <row r="19505" spans="4:4" x14ac:dyDescent="0.45">
      <c r="D19505" s="196"/>
    </row>
    <row r="19506" spans="4:4" x14ac:dyDescent="0.45">
      <c r="D19506" s="196"/>
    </row>
    <row r="19507" spans="4:4" x14ac:dyDescent="0.45">
      <c r="D19507" s="196"/>
    </row>
    <row r="19508" spans="4:4" x14ac:dyDescent="0.45">
      <c r="D19508" s="196"/>
    </row>
    <row r="19509" spans="4:4" x14ac:dyDescent="0.45">
      <c r="D19509" s="196"/>
    </row>
    <row r="19510" spans="4:4" x14ac:dyDescent="0.45">
      <c r="D19510" s="196"/>
    </row>
    <row r="19511" spans="4:4" x14ac:dyDescent="0.45">
      <c r="D19511" s="196"/>
    </row>
    <row r="19512" spans="4:4" x14ac:dyDescent="0.45">
      <c r="D19512" s="196"/>
    </row>
    <row r="19513" spans="4:4" x14ac:dyDescent="0.45">
      <c r="D19513" s="196"/>
    </row>
    <row r="19514" spans="4:4" x14ac:dyDescent="0.45">
      <c r="D19514" s="196"/>
    </row>
    <row r="19515" spans="4:4" x14ac:dyDescent="0.45">
      <c r="D19515" s="196"/>
    </row>
    <row r="19516" spans="4:4" x14ac:dyDescent="0.45">
      <c r="D19516" s="196"/>
    </row>
    <row r="19517" spans="4:4" x14ac:dyDescent="0.45">
      <c r="D19517" s="196"/>
    </row>
    <row r="19518" spans="4:4" x14ac:dyDescent="0.45">
      <c r="D19518" s="196"/>
    </row>
    <row r="19519" spans="4:4" x14ac:dyDescent="0.45">
      <c r="D19519" s="196"/>
    </row>
    <row r="19520" spans="4:4" x14ac:dyDescent="0.45">
      <c r="D19520" s="196"/>
    </row>
    <row r="19521" spans="4:4" x14ac:dyDescent="0.45">
      <c r="D19521" s="196"/>
    </row>
    <row r="19522" spans="4:4" x14ac:dyDescent="0.45">
      <c r="D19522" s="196"/>
    </row>
    <row r="19523" spans="4:4" x14ac:dyDescent="0.45">
      <c r="D19523" s="196"/>
    </row>
    <row r="19524" spans="4:4" x14ac:dyDescent="0.45">
      <c r="D19524" s="196"/>
    </row>
    <row r="19525" spans="4:4" x14ac:dyDescent="0.45">
      <c r="D19525" s="196"/>
    </row>
    <row r="19526" spans="4:4" x14ac:dyDescent="0.45">
      <c r="D19526" s="196"/>
    </row>
    <row r="19527" spans="4:4" x14ac:dyDescent="0.45">
      <c r="D19527" s="196"/>
    </row>
    <row r="19528" spans="4:4" x14ac:dyDescent="0.45">
      <c r="D19528" s="196"/>
    </row>
    <row r="19529" spans="4:4" x14ac:dyDescent="0.45">
      <c r="D19529" s="196"/>
    </row>
    <row r="19530" spans="4:4" x14ac:dyDescent="0.45">
      <c r="D19530" s="196"/>
    </row>
    <row r="19531" spans="4:4" x14ac:dyDescent="0.45">
      <c r="D19531" s="196"/>
    </row>
    <row r="19532" spans="4:4" x14ac:dyDescent="0.45">
      <c r="D19532" s="196"/>
    </row>
    <row r="19533" spans="4:4" x14ac:dyDescent="0.45">
      <c r="D19533" s="196"/>
    </row>
    <row r="19534" spans="4:4" x14ac:dyDescent="0.45">
      <c r="D19534" s="196"/>
    </row>
    <row r="19535" spans="4:4" x14ac:dyDescent="0.45">
      <c r="D19535" s="196"/>
    </row>
    <row r="19536" spans="4:4" x14ac:dyDescent="0.45">
      <c r="D19536" s="196"/>
    </row>
    <row r="19537" spans="4:4" x14ac:dyDescent="0.45">
      <c r="D19537" s="196"/>
    </row>
    <row r="19538" spans="4:4" x14ac:dyDescent="0.45">
      <c r="D19538" s="196"/>
    </row>
    <row r="19539" spans="4:4" x14ac:dyDescent="0.45">
      <c r="D19539" s="196"/>
    </row>
    <row r="19540" spans="4:4" x14ac:dyDescent="0.45">
      <c r="D19540" s="196"/>
    </row>
    <row r="19541" spans="4:4" x14ac:dyDescent="0.45">
      <c r="D19541" s="196"/>
    </row>
    <row r="19542" spans="4:4" x14ac:dyDescent="0.45">
      <c r="D19542" s="196"/>
    </row>
    <row r="19543" spans="4:4" x14ac:dyDescent="0.45">
      <c r="D19543" s="196"/>
    </row>
    <row r="19544" spans="4:4" x14ac:dyDescent="0.45">
      <c r="D19544" s="196"/>
    </row>
    <row r="19545" spans="4:4" x14ac:dyDescent="0.45">
      <c r="D19545" s="196"/>
    </row>
    <row r="19546" spans="4:4" x14ac:dyDescent="0.45">
      <c r="D19546" s="196"/>
    </row>
    <row r="19547" spans="4:4" x14ac:dyDescent="0.45">
      <c r="D19547" s="196"/>
    </row>
    <row r="19548" spans="4:4" x14ac:dyDescent="0.45">
      <c r="D19548" s="196"/>
    </row>
    <row r="19549" spans="4:4" x14ac:dyDescent="0.45">
      <c r="D19549" s="196"/>
    </row>
    <row r="19550" spans="4:4" x14ac:dyDescent="0.45">
      <c r="D19550" s="196"/>
    </row>
    <row r="19551" spans="4:4" x14ac:dyDescent="0.45">
      <c r="D19551" s="196"/>
    </row>
    <row r="19552" spans="4:4" x14ac:dyDescent="0.45">
      <c r="D19552" s="196"/>
    </row>
    <row r="19553" spans="4:4" x14ac:dyDescent="0.45">
      <c r="D19553" s="196"/>
    </row>
    <row r="19554" spans="4:4" x14ac:dyDescent="0.45">
      <c r="D19554" s="196"/>
    </row>
    <row r="19555" spans="4:4" x14ac:dyDescent="0.45">
      <c r="D19555" s="196"/>
    </row>
    <row r="19556" spans="4:4" x14ac:dyDescent="0.45">
      <c r="D19556" s="196"/>
    </row>
    <row r="19557" spans="4:4" x14ac:dyDescent="0.45">
      <c r="D19557" s="196"/>
    </row>
    <row r="19558" spans="4:4" x14ac:dyDescent="0.45">
      <c r="D19558" s="196"/>
    </row>
    <row r="19559" spans="4:4" x14ac:dyDescent="0.45">
      <c r="D19559" s="196"/>
    </row>
    <row r="19560" spans="4:4" x14ac:dyDescent="0.45">
      <c r="D19560" s="196"/>
    </row>
    <row r="19561" spans="4:4" x14ac:dyDescent="0.45">
      <c r="D19561" s="196"/>
    </row>
    <row r="19562" spans="4:4" x14ac:dyDescent="0.45">
      <c r="D19562" s="196"/>
    </row>
    <row r="19563" spans="4:4" x14ac:dyDescent="0.45">
      <c r="D19563" s="196"/>
    </row>
    <row r="19564" spans="4:4" x14ac:dyDescent="0.45">
      <c r="D19564" s="196"/>
    </row>
    <row r="19565" spans="4:4" x14ac:dyDescent="0.45">
      <c r="D19565" s="196"/>
    </row>
    <row r="19566" spans="4:4" x14ac:dyDescent="0.45">
      <c r="D19566" s="196"/>
    </row>
    <row r="19567" spans="4:4" x14ac:dyDescent="0.45">
      <c r="D19567" s="196"/>
    </row>
    <row r="19568" spans="4:4" x14ac:dyDescent="0.45">
      <c r="D19568" s="196"/>
    </row>
    <row r="19569" spans="4:4" x14ac:dyDescent="0.45">
      <c r="D19569" s="196"/>
    </row>
    <row r="19570" spans="4:4" x14ac:dyDescent="0.45">
      <c r="D19570" s="196"/>
    </row>
    <row r="19571" spans="4:4" x14ac:dyDescent="0.45">
      <c r="D19571" s="196"/>
    </row>
    <row r="19572" spans="4:4" x14ac:dyDescent="0.45">
      <c r="D19572" s="196"/>
    </row>
    <row r="19573" spans="4:4" x14ac:dyDescent="0.45">
      <c r="D19573" s="196"/>
    </row>
    <row r="19574" spans="4:4" x14ac:dyDescent="0.45">
      <c r="D19574" s="196"/>
    </row>
    <row r="19575" spans="4:4" x14ac:dyDescent="0.45">
      <c r="D19575" s="196"/>
    </row>
    <row r="19576" spans="4:4" x14ac:dyDescent="0.45">
      <c r="D19576" s="196"/>
    </row>
    <row r="19577" spans="4:4" x14ac:dyDescent="0.45">
      <c r="D19577" s="196"/>
    </row>
    <row r="19578" spans="4:4" x14ac:dyDescent="0.45">
      <c r="D19578" s="196"/>
    </row>
    <row r="19579" spans="4:4" x14ac:dyDescent="0.45">
      <c r="D19579" s="196"/>
    </row>
    <row r="19580" spans="4:4" x14ac:dyDescent="0.45">
      <c r="D19580" s="196"/>
    </row>
    <row r="19581" spans="4:4" x14ac:dyDescent="0.45">
      <c r="D19581" s="196"/>
    </row>
    <row r="19582" spans="4:4" x14ac:dyDescent="0.45">
      <c r="D19582" s="196"/>
    </row>
    <row r="19583" spans="4:4" x14ac:dyDescent="0.45">
      <c r="D19583" s="196"/>
    </row>
    <row r="19584" spans="4:4" x14ac:dyDescent="0.45">
      <c r="D19584" s="196"/>
    </row>
    <row r="19585" spans="4:4" x14ac:dyDescent="0.45">
      <c r="D19585" s="196"/>
    </row>
    <row r="19586" spans="4:4" x14ac:dyDescent="0.45">
      <c r="D19586" s="196"/>
    </row>
    <row r="19587" spans="4:4" x14ac:dyDescent="0.45">
      <c r="D19587" s="196"/>
    </row>
    <row r="19588" spans="4:4" x14ac:dyDescent="0.45">
      <c r="D19588" s="196"/>
    </row>
    <row r="19589" spans="4:4" x14ac:dyDescent="0.45">
      <c r="D19589" s="196"/>
    </row>
    <row r="19590" spans="4:4" x14ac:dyDescent="0.45">
      <c r="D19590" s="196"/>
    </row>
    <row r="19591" spans="4:4" x14ac:dyDescent="0.45">
      <c r="D19591" s="196"/>
    </row>
    <row r="19592" spans="4:4" x14ac:dyDescent="0.45">
      <c r="D19592" s="196"/>
    </row>
    <row r="19593" spans="4:4" x14ac:dyDescent="0.45">
      <c r="D19593" s="196"/>
    </row>
    <row r="19594" spans="4:4" x14ac:dyDescent="0.45">
      <c r="D19594" s="196"/>
    </row>
    <row r="19595" spans="4:4" x14ac:dyDescent="0.45">
      <c r="D19595" s="196"/>
    </row>
    <row r="19596" spans="4:4" x14ac:dyDescent="0.45">
      <c r="D19596" s="196"/>
    </row>
    <row r="19597" spans="4:4" x14ac:dyDescent="0.45">
      <c r="D19597" s="196"/>
    </row>
    <row r="19598" spans="4:4" x14ac:dyDescent="0.45">
      <c r="D19598" s="196"/>
    </row>
    <row r="19599" spans="4:4" x14ac:dyDescent="0.45">
      <c r="D19599" s="196"/>
    </row>
    <row r="19600" spans="4:4" x14ac:dyDescent="0.45">
      <c r="D19600" s="196"/>
    </row>
    <row r="19601" spans="4:4" x14ac:dyDescent="0.45">
      <c r="D19601" s="196"/>
    </row>
    <row r="19602" spans="4:4" x14ac:dyDescent="0.45">
      <c r="D19602" s="196"/>
    </row>
    <row r="19603" spans="4:4" x14ac:dyDescent="0.45">
      <c r="D19603" s="196"/>
    </row>
    <row r="19604" spans="4:4" x14ac:dyDescent="0.45">
      <c r="D19604" s="196"/>
    </row>
    <row r="19605" spans="4:4" x14ac:dyDescent="0.45">
      <c r="D19605" s="196"/>
    </row>
    <row r="19606" spans="4:4" x14ac:dyDescent="0.45">
      <c r="D19606" s="196"/>
    </row>
    <row r="19607" spans="4:4" x14ac:dyDescent="0.45">
      <c r="D19607" s="196"/>
    </row>
    <row r="19608" spans="4:4" x14ac:dyDescent="0.45">
      <c r="D19608" s="196"/>
    </row>
    <row r="19609" spans="4:4" x14ac:dyDescent="0.45">
      <c r="D19609" s="196"/>
    </row>
    <row r="19610" spans="4:4" x14ac:dyDescent="0.45">
      <c r="D19610" s="196"/>
    </row>
    <row r="19611" spans="4:4" x14ac:dyDescent="0.45">
      <c r="D19611" s="196"/>
    </row>
    <row r="19612" spans="4:4" x14ac:dyDescent="0.45">
      <c r="D19612" s="196"/>
    </row>
    <row r="19613" spans="4:4" x14ac:dyDescent="0.45">
      <c r="D19613" s="196"/>
    </row>
    <row r="19614" spans="4:4" x14ac:dyDescent="0.45">
      <c r="D19614" s="196"/>
    </row>
    <row r="19615" spans="4:4" x14ac:dyDescent="0.45">
      <c r="D19615" s="196"/>
    </row>
    <row r="19616" spans="4:4" x14ac:dyDescent="0.45">
      <c r="D19616" s="196"/>
    </row>
    <row r="19617" spans="4:4" x14ac:dyDescent="0.45">
      <c r="D19617" s="196"/>
    </row>
    <row r="19618" spans="4:4" x14ac:dyDescent="0.45">
      <c r="D19618" s="196"/>
    </row>
    <row r="19619" spans="4:4" x14ac:dyDescent="0.45">
      <c r="D19619" s="196"/>
    </row>
    <row r="19620" spans="4:4" x14ac:dyDescent="0.45">
      <c r="D19620" s="196"/>
    </row>
    <row r="19621" spans="4:4" x14ac:dyDescent="0.45">
      <c r="D19621" s="196"/>
    </row>
    <row r="19622" spans="4:4" x14ac:dyDescent="0.45">
      <c r="D19622" s="196"/>
    </row>
    <row r="19623" spans="4:4" x14ac:dyDescent="0.45">
      <c r="D19623" s="196"/>
    </row>
    <row r="19624" spans="4:4" x14ac:dyDescent="0.45">
      <c r="D19624" s="196"/>
    </row>
    <row r="19625" spans="4:4" x14ac:dyDescent="0.45">
      <c r="D19625" s="196"/>
    </row>
    <row r="19626" spans="4:4" x14ac:dyDescent="0.45">
      <c r="D19626" s="196"/>
    </row>
    <row r="19627" spans="4:4" x14ac:dyDescent="0.45">
      <c r="D19627" s="196"/>
    </row>
    <row r="19628" spans="4:4" x14ac:dyDescent="0.45">
      <c r="D19628" s="196"/>
    </row>
    <row r="19629" spans="4:4" x14ac:dyDescent="0.45">
      <c r="D19629" s="196"/>
    </row>
    <row r="19630" spans="4:4" x14ac:dyDescent="0.45">
      <c r="D19630" s="196"/>
    </row>
    <row r="19631" spans="4:4" x14ac:dyDescent="0.45">
      <c r="D19631" s="196"/>
    </row>
    <row r="19632" spans="4:4" x14ac:dyDescent="0.45">
      <c r="D19632" s="196"/>
    </row>
    <row r="19633" spans="4:4" x14ac:dyDescent="0.45">
      <c r="D19633" s="196"/>
    </row>
    <row r="19634" spans="4:4" x14ac:dyDescent="0.45">
      <c r="D19634" s="196"/>
    </row>
    <row r="19635" spans="4:4" x14ac:dyDescent="0.45">
      <c r="D19635" s="196"/>
    </row>
    <row r="19636" spans="4:4" x14ac:dyDescent="0.45">
      <c r="D19636" s="196"/>
    </row>
    <row r="19637" spans="4:4" x14ac:dyDescent="0.45">
      <c r="D19637" s="196"/>
    </row>
    <row r="19638" spans="4:4" x14ac:dyDescent="0.45">
      <c r="D19638" s="196"/>
    </row>
    <row r="19639" spans="4:4" x14ac:dyDescent="0.45">
      <c r="D19639" s="196"/>
    </row>
    <row r="19640" spans="4:4" x14ac:dyDescent="0.45">
      <c r="D19640" s="196"/>
    </row>
    <row r="19641" spans="4:4" x14ac:dyDescent="0.45">
      <c r="D19641" s="196"/>
    </row>
    <row r="19642" spans="4:4" x14ac:dyDescent="0.45">
      <c r="D19642" s="196"/>
    </row>
    <row r="19643" spans="4:4" x14ac:dyDescent="0.45">
      <c r="D19643" s="196"/>
    </row>
    <row r="19644" spans="4:4" x14ac:dyDescent="0.45">
      <c r="D19644" s="196"/>
    </row>
    <row r="19645" spans="4:4" x14ac:dyDescent="0.45">
      <c r="D19645" s="196"/>
    </row>
    <row r="19646" spans="4:4" x14ac:dyDescent="0.45">
      <c r="D19646" s="196"/>
    </row>
    <row r="19647" spans="4:4" x14ac:dyDescent="0.45">
      <c r="D19647" s="196"/>
    </row>
    <row r="19648" spans="4:4" x14ac:dyDescent="0.45">
      <c r="D19648" s="196"/>
    </row>
    <row r="19649" spans="4:4" x14ac:dyDescent="0.45">
      <c r="D19649" s="196"/>
    </row>
    <row r="19650" spans="4:4" x14ac:dyDescent="0.45">
      <c r="D19650" s="196"/>
    </row>
    <row r="19651" spans="4:4" x14ac:dyDescent="0.45">
      <c r="D19651" s="196"/>
    </row>
    <row r="19652" spans="4:4" x14ac:dyDescent="0.45">
      <c r="D19652" s="196"/>
    </row>
    <row r="19653" spans="4:4" x14ac:dyDescent="0.45">
      <c r="D19653" s="196"/>
    </row>
    <row r="19654" spans="4:4" x14ac:dyDescent="0.45">
      <c r="D19654" s="196"/>
    </row>
    <row r="19655" spans="4:4" x14ac:dyDescent="0.45">
      <c r="D19655" s="196"/>
    </row>
    <row r="19656" spans="4:4" x14ac:dyDescent="0.45">
      <c r="D19656" s="196"/>
    </row>
    <row r="19657" spans="4:4" x14ac:dyDescent="0.45">
      <c r="D19657" s="196"/>
    </row>
    <row r="19658" spans="4:4" x14ac:dyDescent="0.45">
      <c r="D19658" s="196"/>
    </row>
    <row r="19659" spans="4:4" x14ac:dyDescent="0.45">
      <c r="D19659" s="196"/>
    </row>
    <row r="19660" spans="4:4" x14ac:dyDescent="0.45">
      <c r="D19660" s="196"/>
    </row>
    <row r="19661" spans="4:4" x14ac:dyDescent="0.45">
      <c r="D19661" s="196"/>
    </row>
    <row r="19662" spans="4:4" x14ac:dyDescent="0.45">
      <c r="D19662" s="196"/>
    </row>
    <row r="19663" spans="4:4" x14ac:dyDescent="0.45">
      <c r="D19663" s="196"/>
    </row>
    <row r="19664" spans="4:4" x14ac:dyDescent="0.45">
      <c r="D19664" s="196"/>
    </row>
    <row r="19665" spans="4:4" x14ac:dyDescent="0.45">
      <c r="D19665" s="196"/>
    </row>
    <row r="19666" spans="4:4" x14ac:dyDescent="0.45">
      <c r="D19666" s="196"/>
    </row>
    <row r="19667" spans="4:4" x14ac:dyDescent="0.45">
      <c r="D19667" s="196"/>
    </row>
    <row r="19668" spans="4:4" x14ac:dyDescent="0.45">
      <c r="D19668" s="196"/>
    </row>
    <row r="19669" spans="4:4" x14ac:dyDescent="0.45">
      <c r="D19669" s="196"/>
    </row>
    <row r="19670" spans="4:4" x14ac:dyDescent="0.45">
      <c r="D19670" s="196"/>
    </row>
    <row r="19671" spans="4:4" x14ac:dyDescent="0.45">
      <c r="D19671" s="196"/>
    </row>
    <row r="19672" spans="4:4" x14ac:dyDescent="0.45">
      <c r="D19672" s="196"/>
    </row>
    <row r="19673" spans="4:4" x14ac:dyDescent="0.45">
      <c r="D19673" s="196"/>
    </row>
    <row r="19674" spans="4:4" x14ac:dyDescent="0.45">
      <c r="D19674" s="196"/>
    </row>
    <row r="19675" spans="4:4" x14ac:dyDescent="0.45">
      <c r="D19675" s="196"/>
    </row>
    <row r="19676" spans="4:4" x14ac:dyDescent="0.45">
      <c r="D19676" s="196"/>
    </row>
    <row r="19677" spans="4:4" x14ac:dyDescent="0.45">
      <c r="D19677" s="196"/>
    </row>
    <row r="19678" spans="4:4" x14ac:dyDescent="0.45">
      <c r="D19678" s="196"/>
    </row>
    <row r="19679" spans="4:4" x14ac:dyDescent="0.45">
      <c r="D19679" s="196"/>
    </row>
    <row r="19680" spans="4:4" x14ac:dyDescent="0.45">
      <c r="D19680" s="196"/>
    </row>
    <row r="19681" spans="4:4" x14ac:dyDescent="0.45">
      <c r="D19681" s="196"/>
    </row>
    <row r="19682" spans="4:4" x14ac:dyDescent="0.45">
      <c r="D19682" s="196"/>
    </row>
    <row r="19683" spans="4:4" x14ac:dyDescent="0.45">
      <c r="D19683" s="196"/>
    </row>
    <row r="19684" spans="4:4" x14ac:dyDescent="0.45">
      <c r="D19684" s="196"/>
    </row>
    <row r="19685" spans="4:4" x14ac:dyDescent="0.45">
      <c r="D19685" s="196"/>
    </row>
    <row r="19686" spans="4:4" x14ac:dyDescent="0.45">
      <c r="D19686" s="196"/>
    </row>
    <row r="19687" spans="4:4" x14ac:dyDescent="0.45">
      <c r="D19687" s="196"/>
    </row>
    <row r="19688" spans="4:4" x14ac:dyDescent="0.45">
      <c r="D19688" s="196"/>
    </row>
    <row r="19689" spans="4:4" x14ac:dyDescent="0.45">
      <c r="D19689" s="196"/>
    </row>
    <row r="19690" spans="4:4" x14ac:dyDescent="0.45">
      <c r="D19690" s="196"/>
    </row>
    <row r="19691" spans="4:4" x14ac:dyDescent="0.45">
      <c r="D19691" s="196"/>
    </row>
    <row r="19692" spans="4:4" x14ac:dyDescent="0.45">
      <c r="D19692" s="196"/>
    </row>
    <row r="19693" spans="4:4" x14ac:dyDescent="0.45">
      <c r="D19693" s="196"/>
    </row>
    <row r="19694" spans="4:4" x14ac:dyDescent="0.45">
      <c r="D19694" s="196"/>
    </row>
    <row r="19695" spans="4:4" x14ac:dyDescent="0.45">
      <c r="D19695" s="196"/>
    </row>
    <row r="19696" spans="4:4" x14ac:dyDescent="0.45">
      <c r="D19696" s="196"/>
    </row>
    <row r="19697" spans="4:4" x14ac:dyDescent="0.45">
      <c r="D19697" s="196"/>
    </row>
    <row r="19698" spans="4:4" x14ac:dyDescent="0.45">
      <c r="D19698" s="196"/>
    </row>
    <row r="19699" spans="4:4" x14ac:dyDescent="0.45">
      <c r="D19699" s="196"/>
    </row>
    <row r="19700" spans="4:4" x14ac:dyDescent="0.45">
      <c r="D19700" s="196"/>
    </row>
    <row r="19701" spans="4:4" x14ac:dyDescent="0.45">
      <c r="D19701" s="196"/>
    </row>
    <row r="19702" spans="4:4" x14ac:dyDescent="0.45">
      <c r="D19702" s="196"/>
    </row>
    <row r="19703" spans="4:4" x14ac:dyDescent="0.45">
      <c r="D19703" s="196"/>
    </row>
    <row r="19704" spans="4:4" x14ac:dyDescent="0.45">
      <c r="D19704" s="196"/>
    </row>
    <row r="19705" spans="4:4" x14ac:dyDescent="0.45">
      <c r="D19705" s="196"/>
    </row>
    <row r="19706" spans="4:4" x14ac:dyDescent="0.45">
      <c r="D19706" s="196"/>
    </row>
    <row r="19707" spans="4:4" x14ac:dyDescent="0.45">
      <c r="D19707" s="196"/>
    </row>
    <row r="19708" spans="4:4" x14ac:dyDescent="0.45">
      <c r="D19708" s="196"/>
    </row>
    <row r="19709" spans="4:4" x14ac:dyDescent="0.45">
      <c r="D19709" s="196"/>
    </row>
    <row r="19710" spans="4:4" x14ac:dyDescent="0.45">
      <c r="D19710" s="196"/>
    </row>
    <row r="19711" spans="4:4" x14ac:dyDescent="0.45">
      <c r="D19711" s="196"/>
    </row>
    <row r="19712" spans="4:4" x14ac:dyDescent="0.45">
      <c r="D19712" s="196"/>
    </row>
    <row r="19713" spans="4:4" x14ac:dyDescent="0.45">
      <c r="D19713" s="196"/>
    </row>
    <row r="19714" spans="4:4" x14ac:dyDescent="0.45">
      <c r="D19714" s="196"/>
    </row>
    <row r="19715" spans="4:4" x14ac:dyDescent="0.45">
      <c r="D19715" s="196"/>
    </row>
    <row r="19716" spans="4:4" x14ac:dyDescent="0.45">
      <c r="D19716" s="196"/>
    </row>
    <row r="19717" spans="4:4" x14ac:dyDescent="0.45">
      <c r="D19717" s="196"/>
    </row>
    <row r="19718" spans="4:4" x14ac:dyDescent="0.45">
      <c r="D19718" s="196"/>
    </row>
    <row r="19719" spans="4:4" x14ac:dyDescent="0.45">
      <c r="D19719" s="196"/>
    </row>
    <row r="19720" spans="4:4" x14ac:dyDescent="0.45">
      <c r="D19720" s="196"/>
    </row>
    <row r="19721" spans="4:4" x14ac:dyDescent="0.45">
      <c r="D19721" s="196"/>
    </row>
    <row r="19722" spans="4:4" x14ac:dyDescent="0.45">
      <c r="D19722" s="196"/>
    </row>
    <row r="19723" spans="4:4" x14ac:dyDescent="0.45">
      <c r="D19723" s="196"/>
    </row>
    <row r="19724" spans="4:4" x14ac:dyDescent="0.45">
      <c r="D19724" s="196"/>
    </row>
    <row r="19725" spans="4:4" x14ac:dyDescent="0.45">
      <c r="D19725" s="196"/>
    </row>
    <row r="19726" spans="4:4" x14ac:dyDescent="0.45">
      <c r="D19726" s="196"/>
    </row>
    <row r="19727" spans="4:4" x14ac:dyDescent="0.45">
      <c r="D19727" s="196"/>
    </row>
    <row r="19728" spans="4:4" x14ac:dyDescent="0.45">
      <c r="D19728" s="196"/>
    </row>
    <row r="19729" spans="4:4" x14ac:dyDescent="0.45">
      <c r="D19729" s="196"/>
    </row>
    <row r="19730" spans="4:4" x14ac:dyDescent="0.45">
      <c r="D19730" s="196"/>
    </row>
    <row r="19731" spans="4:4" x14ac:dyDescent="0.45">
      <c r="D19731" s="196"/>
    </row>
    <row r="19732" spans="4:4" x14ac:dyDescent="0.45">
      <c r="D19732" s="196"/>
    </row>
    <row r="19733" spans="4:4" x14ac:dyDescent="0.45">
      <c r="D19733" s="196"/>
    </row>
    <row r="19734" spans="4:4" x14ac:dyDescent="0.45">
      <c r="D19734" s="196"/>
    </row>
    <row r="19735" spans="4:4" x14ac:dyDescent="0.45">
      <c r="D19735" s="196"/>
    </row>
    <row r="19736" spans="4:4" x14ac:dyDescent="0.45">
      <c r="D19736" s="196"/>
    </row>
    <row r="19737" spans="4:4" x14ac:dyDescent="0.45">
      <c r="D19737" s="196"/>
    </row>
    <row r="19738" spans="4:4" x14ac:dyDescent="0.45">
      <c r="D19738" s="196"/>
    </row>
    <row r="19739" spans="4:4" x14ac:dyDescent="0.45">
      <c r="D19739" s="196"/>
    </row>
    <row r="19740" spans="4:4" x14ac:dyDescent="0.45">
      <c r="D19740" s="196"/>
    </row>
    <row r="19741" spans="4:4" x14ac:dyDescent="0.45">
      <c r="D19741" s="196"/>
    </row>
    <row r="19742" spans="4:4" x14ac:dyDescent="0.45">
      <c r="D19742" s="196"/>
    </row>
    <row r="19743" spans="4:4" x14ac:dyDescent="0.45">
      <c r="D19743" s="196"/>
    </row>
    <row r="19744" spans="4:4" x14ac:dyDescent="0.45">
      <c r="D19744" s="196"/>
    </row>
    <row r="19745" spans="4:4" x14ac:dyDescent="0.45">
      <c r="D19745" s="196"/>
    </row>
    <row r="19746" spans="4:4" x14ac:dyDescent="0.45">
      <c r="D19746" s="196"/>
    </row>
    <row r="19747" spans="4:4" x14ac:dyDescent="0.45">
      <c r="D19747" s="196"/>
    </row>
    <row r="19748" spans="4:4" x14ac:dyDescent="0.45">
      <c r="D19748" s="196"/>
    </row>
    <row r="19749" spans="4:4" x14ac:dyDescent="0.45">
      <c r="D19749" s="196"/>
    </row>
    <row r="19750" spans="4:4" x14ac:dyDescent="0.45">
      <c r="D19750" s="196"/>
    </row>
    <row r="19751" spans="4:4" x14ac:dyDescent="0.45">
      <c r="D19751" s="196"/>
    </row>
    <row r="19752" spans="4:4" x14ac:dyDescent="0.45">
      <c r="D19752" s="196"/>
    </row>
    <row r="19753" spans="4:4" x14ac:dyDescent="0.45">
      <c r="D19753" s="196"/>
    </row>
    <row r="19754" spans="4:4" x14ac:dyDescent="0.45">
      <c r="D19754" s="196"/>
    </row>
    <row r="19755" spans="4:4" x14ac:dyDescent="0.45">
      <c r="D19755" s="196"/>
    </row>
    <row r="19756" spans="4:4" x14ac:dyDescent="0.45">
      <c r="D19756" s="196"/>
    </row>
    <row r="19757" spans="4:4" x14ac:dyDescent="0.45">
      <c r="D19757" s="196"/>
    </row>
    <row r="19758" spans="4:4" x14ac:dyDescent="0.45">
      <c r="D19758" s="196"/>
    </row>
    <row r="19759" spans="4:4" x14ac:dyDescent="0.45">
      <c r="D19759" s="196"/>
    </row>
    <row r="19760" spans="4:4" x14ac:dyDescent="0.45">
      <c r="D19760" s="196"/>
    </row>
    <row r="19761" spans="4:4" x14ac:dyDescent="0.45">
      <c r="D19761" s="196"/>
    </row>
    <row r="19762" spans="4:4" x14ac:dyDescent="0.45">
      <c r="D19762" s="196"/>
    </row>
    <row r="19763" spans="4:4" x14ac:dyDescent="0.45">
      <c r="D19763" s="196"/>
    </row>
    <row r="19764" spans="4:4" x14ac:dyDescent="0.45">
      <c r="D19764" s="196"/>
    </row>
    <row r="19765" spans="4:4" x14ac:dyDescent="0.45">
      <c r="D19765" s="196"/>
    </row>
    <row r="19766" spans="4:4" x14ac:dyDescent="0.45">
      <c r="D19766" s="196"/>
    </row>
    <row r="19767" spans="4:4" x14ac:dyDescent="0.45">
      <c r="D19767" s="196"/>
    </row>
    <row r="19768" spans="4:4" x14ac:dyDescent="0.45">
      <c r="D19768" s="196"/>
    </row>
    <row r="19769" spans="4:4" x14ac:dyDescent="0.45">
      <c r="D19769" s="196"/>
    </row>
    <row r="19770" spans="4:4" x14ac:dyDescent="0.45">
      <c r="D19770" s="196"/>
    </row>
    <row r="19771" spans="4:4" x14ac:dyDescent="0.45">
      <c r="D19771" s="196"/>
    </row>
    <row r="19772" spans="4:4" x14ac:dyDescent="0.45">
      <c r="D19772" s="196"/>
    </row>
    <row r="19773" spans="4:4" x14ac:dyDescent="0.45">
      <c r="D19773" s="196"/>
    </row>
    <row r="19774" spans="4:4" x14ac:dyDescent="0.45">
      <c r="D19774" s="196"/>
    </row>
    <row r="19775" spans="4:4" x14ac:dyDescent="0.45">
      <c r="D19775" s="196"/>
    </row>
    <row r="19776" spans="4:4" x14ac:dyDescent="0.45">
      <c r="D19776" s="196"/>
    </row>
    <row r="19777" spans="4:4" x14ac:dyDescent="0.45">
      <c r="D19777" s="196"/>
    </row>
    <row r="19778" spans="4:4" x14ac:dyDescent="0.45">
      <c r="D19778" s="196"/>
    </row>
    <row r="19779" spans="4:4" x14ac:dyDescent="0.45">
      <c r="D19779" s="196"/>
    </row>
    <row r="19780" spans="4:4" x14ac:dyDescent="0.45">
      <c r="D19780" s="196"/>
    </row>
    <row r="19781" spans="4:4" x14ac:dyDescent="0.45">
      <c r="D19781" s="196"/>
    </row>
    <row r="19782" spans="4:4" x14ac:dyDescent="0.45">
      <c r="D19782" s="196"/>
    </row>
    <row r="19783" spans="4:4" x14ac:dyDescent="0.45">
      <c r="D19783" s="196"/>
    </row>
    <row r="19784" spans="4:4" x14ac:dyDescent="0.45">
      <c r="D19784" s="196"/>
    </row>
    <row r="19785" spans="4:4" x14ac:dyDescent="0.45">
      <c r="D19785" s="196"/>
    </row>
    <row r="19786" spans="4:4" x14ac:dyDescent="0.45">
      <c r="D19786" s="196"/>
    </row>
    <row r="19787" spans="4:4" x14ac:dyDescent="0.45">
      <c r="D19787" s="196"/>
    </row>
    <row r="19788" spans="4:4" x14ac:dyDescent="0.45">
      <c r="D19788" s="196"/>
    </row>
    <row r="19789" spans="4:4" x14ac:dyDescent="0.45">
      <c r="D19789" s="196"/>
    </row>
    <row r="19790" spans="4:4" x14ac:dyDescent="0.45">
      <c r="D19790" s="196"/>
    </row>
    <row r="19791" spans="4:4" x14ac:dyDescent="0.45">
      <c r="D19791" s="196"/>
    </row>
    <row r="19792" spans="4:4" x14ac:dyDescent="0.45">
      <c r="D19792" s="196"/>
    </row>
    <row r="19793" spans="4:4" x14ac:dyDescent="0.45">
      <c r="D19793" s="196"/>
    </row>
    <row r="19794" spans="4:4" x14ac:dyDescent="0.45">
      <c r="D19794" s="196"/>
    </row>
    <row r="19795" spans="4:4" x14ac:dyDescent="0.45">
      <c r="D19795" s="196"/>
    </row>
    <row r="19796" spans="4:4" x14ac:dyDescent="0.45">
      <c r="D19796" s="196"/>
    </row>
    <row r="19797" spans="4:4" x14ac:dyDescent="0.45">
      <c r="D19797" s="196"/>
    </row>
    <row r="19798" spans="4:4" x14ac:dyDescent="0.45">
      <c r="D19798" s="196"/>
    </row>
    <row r="19799" spans="4:4" x14ac:dyDescent="0.45">
      <c r="D19799" s="196"/>
    </row>
    <row r="19800" spans="4:4" x14ac:dyDescent="0.45">
      <c r="D19800" s="196"/>
    </row>
    <row r="19801" spans="4:4" x14ac:dyDescent="0.45">
      <c r="D19801" s="196"/>
    </row>
    <row r="19802" spans="4:4" x14ac:dyDescent="0.45">
      <c r="D19802" s="196"/>
    </row>
    <row r="19803" spans="4:4" x14ac:dyDescent="0.45">
      <c r="D19803" s="196"/>
    </row>
    <row r="19804" spans="4:4" x14ac:dyDescent="0.45">
      <c r="D19804" s="196"/>
    </row>
    <row r="19805" spans="4:4" x14ac:dyDescent="0.45">
      <c r="D19805" s="196"/>
    </row>
    <row r="19806" spans="4:4" x14ac:dyDescent="0.45">
      <c r="D19806" s="196"/>
    </row>
    <row r="19807" spans="4:4" x14ac:dyDescent="0.45">
      <c r="D19807" s="196"/>
    </row>
    <row r="19808" spans="4:4" x14ac:dyDescent="0.45">
      <c r="D19808" s="196"/>
    </row>
    <row r="19809" spans="4:4" x14ac:dyDescent="0.45">
      <c r="D19809" s="196"/>
    </row>
    <row r="19810" spans="4:4" x14ac:dyDescent="0.45">
      <c r="D19810" s="196"/>
    </row>
    <row r="19811" spans="4:4" x14ac:dyDescent="0.45">
      <c r="D19811" s="196"/>
    </row>
    <row r="19812" spans="4:4" x14ac:dyDescent="0.45">
      <c r="D19812" s="196"/>
    </row>
    <row r="19813" spans="4:4" x14ac:dyDescent="0.45">
      <c r="D19813" s="196"/>
    </row>
    <row r="19814" spans="4:4" x14ac:dyDescent="0.45">
      <c r="D19814" s="196"/>
    </row>
    <row r="19815" spans="4:4" x14ac:dyDescent="0.45">
      <c r="D19815" s="196"/>
    </row>
    <row r="19816" spans="4:4" x14ac:dyDescent="0.45">
      <c r="D19816" s="196"/>
    </row>
    <row r="19817" spans="4:4" x14ac:dyDescent="0.45">
      <c r="D19817" s="196"/>
    </row>
    <row r="19818" spans="4:4" x14ac:dyDescent="0.45">
      <c r="D19818" s="196"/>
    </row>
    <row r="19819" spans="4:4" x14ac:dyDescent="0.45">
      <c r="D19819" s="196"/>
    </row>
    <row r="19820" spans="4:4" x14ac:dyDescent="0.45">
      <c r="D19820" s="196"/>
    </row>
    <row r="19821" spans="4:4" x14ac:dyDescent="0.45">
      <c r="D19821" s="196"/>
    </row>
    <row r="19822" spans="4:4" x14ac:dyDescent="0.45">
      <c r="D19822" s="196"/>
    </row>
    <row r="19823" spans="4:4" x14ac:dyDescent="0.45">
      <c r="D19823" s="196"/>
    </row>
    <row r="19824" spans="4:4" x14ac:dyDescent="0.45">
      <c r="D19824" s="196"/>
    </row>
    <row r="19825" spans="4:4" x14ac:dyDescent="0.45">
      <c r="D19825" s="196"/>
    </row>
    <row r="19826" spans="4:4" x14ac:dyDescent="0.45">
      <c r="D19826" s="196"/>
    </row>
    <row r="19827" spans="4:4" x14ac:dyDescent="0.45">
      <c r="D19827" s="196"/>
    </row>
    <row r="19828" spans="4:4" x14ac:dyDescent="0.45">
      <c r="D19828" s="196"/>
    </row>
    <row r="19829" spans="4:4" x14ac:dyDescent="0.45">
      <c r="D19829" s="196"/>
    </row>
    <row r="19830" spans="4:4" x14ac:dyDescent="0.45">
      <c r="D19830" s="196"/>
    </row>
    <row r="19831" spans="4:4" x14ac:dyDescent="0.45">
      <c r="D19831" s="196"/>
    </row>
    <row r="19832" spans="4:4" x14ac:dyDescent="0.45">
      <c r="D19832" s="196"/>
    </row>
    <row r="19833" spans="4:4" x14ac:dyDescent="0.45">
      <c r="D19833" s="196"/>
    </row>
    <row r="19834" spans="4:4" x14ac:dyDescent="0.45">
      <c r="D19834" s="196"/>
    </row>
    <row r="19835" spans="4:4" x14ac:dyDescent="0.45">
      <c r="D19835" s="196"/>
    </row>
    <row r="19836" spans="4:4" x14ac:dyDescent="0.45">
      <c r="D19836" s="196"/>
    </row>
    <row r="19837" spans="4:4" x14ac:dyDescent="0.45">
      <c r="D19837" s="196"/>
    </row>
    <row r="19838" spans="4:4" x14ac:dyDescent="0.45">
      <c r="D19838" s="196"/>
    </row>
    <row r="19839" spans="4:4" x14ac:dyDescent="0.45">
      <c r="D19839" s="196"/>
    </row>
    <row r="19840" spans="4:4" x14ac:dyDescent="0.45">
      <c r="D19840" s="196"/>
    </row>
    <row r="19841" spans="4:4" x14ac:dyDescent="0.45">
      <c r="D19841" s="196"/>
    </row>
    <row r="19842" spans="4:4" x14ac:dyDescent="0.45">
      <c r="D19842" s="196"/>
    </row>
    <row r="19843" spans="4:4" x14ac:dyDescent="0.45">
      <c r="D19843" s="196"/>
    </row>
    <row r="19844" spans="4:4" x14ac:dyDescent="0.45">
      <c r="D19844" s="196"/>
    </row>
    <row r="19845" spans="4:4" x14ac:dyDescent="0.45">
      <c r="D19845" s="196"/>
    </row>
    <row r="19846" spans="4:4" x14ac:dyDescent="0.45">
      <c r="D19846" s="196"/>
    </row>
    <row r="19847" spans="4:4" x14ac:dyDescent="0.45">
      <c r="D19847" s="196"/>
    </row>
    <row r="19848" spans="4:4" x14ac:dyDescent="0.45">
      <c r="D19848" s="196"/>
    </row>
    <row r="19849" spans="4:4" x14ac:dyDescent="0.45">
      <c r="D19849" s="196"/>
    </row>
    <row r="19850" spans="4:4" x14ac:dyDescent="0.45">
      <c r="D19850" s="196"/>
    </row>
    <row r="19851" spans="4:4" x14ac:dyDescent="0.45">
      <c r="D19851" s="196"/>
    </row>
    <row r="19852" spans="4:4" x14ac:dyDescent="0.45">
      <c r="D19852" s="196"/>
    </row>
    <row r="19853" spans="4:4" x14ac:dyDescent="0.45">
      <c r="D19853" s="196"/>
    </row>
    <row r="19854" spans="4:4" x14ac:dyDescent="0.45">
      <c r="D19854" s="196"/>
    </row>
    <row r="19855" spans="4:4" x14ac:dyDescent="0.45">
      <c r="D19855" s="196"/>
    </row>
    <row r="19856" spans="4:4" x14ac:dyDescent="0.45">
      <c r="D19856" s="196"/>
    </row>
    <row r="19857" spans="4:4" x14ac:dyDescent="0.45">
      <c r="D19857" s="196"/>
    </row>
    <row r="19858" spans="4:4" x14ac:dyDescent="0.45">
      <c r="D19858" s="196"/>
    </row>
    <row r="19859" spans="4:4" x14ac:dyDescent="0.45">
      <c r="D19859" s="196"/>
    </row>
    <row r="19860" spans="4:4" x14ac:dyDescent="0.45">
      <c r="D19860" s="196"/>
    </row>
    <row r="19861" spans="4:4" x14ac:dyDescent="0.45">
      <c r="D19861" s="196"/>
    </row>
    <row r="19862" spans="4:4" x14ac:dyDescent="0.45">
      <c r="D19862" s="196"/>
    </row>
    <row r="19863" spans="4:4" x14ac:dyDescent="0.45">
      <c r="D19863" s="196"/>
    </row>
    <row r="19864" spans="4:4" x14ac:dyDescent="0.45">
      <c r="D19864" s="196"/>
    </row>
    <row r="19865" spans="4:4" x14ac:dyDescent="0.45">
      <c r="D19865" s="196"/>
    </row>
    <row r="19866" spans="4:4" x14ac:dyDescent="0.45">
      <c r="D19866" s="196"/>
    </row>
    <row r="19867" spans="4:4" x14ac:dyDescent="0.45">
      <c r="D19867" s="196"/>
    </row>
    <row r="19868" spans="4:4" x14ac:dyDescent="0.45">
      <c r="D19868" s="196"/>
    </row>
    <row r="19869" spans="4:4" x14ac:dyDescent="0.45">
      <c r="D19869" s="196"/>
    </row>
    <row r="19870" spans="4:4" x14ac:dyDescent="0.45">
      <c r="D19870" s="196"/>
    </row>
    <row r="19871" spans="4:4" x14ac:dyDescent="0.45">
      <c r="D19871" s="196"/>
    </row>
    <row r="19872" spans="4:4" x14ac:dyDescent="0.45">
      <c r="D19872" s="196"/>
    </row>
    <row r="19873" spans="4:4" x14ac:dyDescent="0.45">
      <c r="D19873" s="196"/>
    </row>
    <row r="19874" spans="4:4" x14ac:dyDescent="0.45">
      <c r="D19874" s="196"/>
    </row>
    <row r="19875" spans="4:4" x14ac:dyDescent="0.45">
      <c r="D19875" s="196"/>
    </row>
    <row r="19876" spans="4:4" x14ac:dyDescent="0.45">
      <c r="D19876" s="196"/>
    </row>
    <row r="19877" spans="4:4" x14ac:dyDescent="0.45">
      <c r="D19877" s="196"/>
    </row>
    <row r="19878" spans="4:4" x14ac:dyDescent="0.45">
      <c r="D19878" s="196"/>
    </row>
    <row r="19879" spans="4:4" x14ac:dyDescent="0.45">
      <c r="D19879" s="196"/>
    </row>
    <row r="19880" spans="4:4" x14ac:dyDescent="0.45">
      <c r="D19880" s="196"/>
    </row>
    <row r="19881" spans="4:4" x14ac:dyDescent="0.45">
      <c r="D19881" s="196"/>
    </row>
    <row r="19882" spans="4:4" x14ac:dyDescent="0.45">
      <c r="D19882" s="196"/>
    </row>
    <row r="19883" spans="4:4" x14ac:dyDescent="0.45">
      <c r="D19883" s="196"/>
    </row>
    <row r="19884" spans="4:4" x14ac:dyDescent="0.45">
      <c r="D19884" s="196"/>
    </row>
    <row r="19885" spans="4:4" x14ac:dyDescent="0.45">
      <c r="D19885" s="196"/>
    </row>
    <row r="19886" spans="4:4" x14ac:dyDescent="0.45">
      <c r="D19886" s="196"/>
    </row>
    <row r="19887" spans="4:4" x14ac:dyDescent="0.45">
      <c r="D19887" s="196"/>
    </row>
    <row r="19888" spans="4:4" x14ac:dyDescent="0.45">
      <c r="D19888" s="196"/>
    </row>
    <row r="19889" spans="4:4" x14ac:dyDescent="0.45">
      <c r="D19889" s="196"/>
    </row>
    <row r="19890" spans="4:4" x14ac:dyDescent="0.45">
      <c r="D19890" s="196"/>
    </row>
    <row r="19891" spans="4:4" x14ac:dyDescent="0.45">
      <c r="D19891" s="196"/>
    </row>
    <row r="19892" spans="4:4" x14ac:dyDescent="0.45">
      <c r="D19892" s="196"/>
    </row>
    <row r="19893" spans="4:4" x14ac:dyDescent="0.45">
      <c r="D19893" s="196"/>
    </row>
    <row r="19894" spans="4:4" x14ac:dyDescent="0.45">
      <c r="D19894" s="196"/>
    </row>
    <row r="19895" spans="4:4" x14ac:dyDescent="0.45">
      <c r="D19895" s="196"/>
    </row>
    <row r="19896" spans="4:4" x14ac:dyDescent="0.45">
      <c r="D19896" s="196"/>
    </row>
    <row r="19897" spans="4:4" x14ac:dyDescent="0.45">
      <c r="D19897" s="196"/>
    </row>
    <row r="19898" spans="4:4" x14ac:dyDescent="0.45">
      <c r="D19898" s="196"/>
    </row>
    <row r="19899" spans="4:4" x14ac:dyDescent="0.45">
      <c r="D19899" s="196"/>
    </row>
    <row r="19900" spans="4:4" x14ac:dyDescent="0.45">
      <c r="D19900" s="196"/>
    </row>
    <row r="19901" spans="4:4" x14ac:dyDescent="0.45">
      <c r="D19901" s="196"/>
    </row>
    <row r="19902" spans="4:4" x14ac:dyDescent="0.45">
      <c r="D19902" s="196"/>
    </row>
    <row r="19903" spans="4:4" x14ac:dyDescent="0.45">
      <c r="D19903" s="196"/>
    </row>
    <row r="19904" spans="4:4" x14ac:dyDescent="0.45">
      <c r="D19904" s="196"/>
    </row>
    <row r="19905" spans="4:4" x14ac:dyDescent="0.45">
      <c r="D19905" s="196"/>
    </row>
    <row r="19906" spans="4:4" x14ac:dyDescent="0.45">
      <c r="D19906" s="196"/>
    </row>
    <row r="19907" spans="4:4" x14ac:dyDescent="0.45">
      <c r="D19907" s="196"/>
    </row>
    <row r="19908" spans="4:4" x14ac:dyDescent="0.45">
      <c r="D19908" s="196"/>
    </row>
    <row r="19909" spans="4:4" x14ac:dyDescent="0.45">
      <c r="D19909" s="196"/>
    </row>
    <row r="19910" spans="4:4" x14ac:dyDescent="0.45">
      <c r="D19910" s="196"/>
    </row>
    <row r="19911" spans="4:4" x14ac:dyDescent="0.45">
      <c r="D19911" s="196"/>
    </row>
    <row r="19912" spans="4:4" x14ac:dyDescent="0.45">
      <c r="D19912" s="196"/>
    </row>
    <row r="19913" spans="4:4" x14ac:dyDescent="0.45">
      <c r="D19913" s="196"/>
    </row>
    <row r="19914" spans="4:4" x14ac:dyDescent="0.45">
      <c r="D19914" s="196"/>
    </row>
    <row r="19915" spans="4:4" x14ac:dyDescent="0.45">
      <c r="D19915" s="196"/>
    </row>
    <row r="19916" spans="4:4" x14ac:dyDescent="0.45">
      <c r="D19916" s="196"/>
    </row>
    <row r="19917" spans="4:4" x14ac:dyDescent="0.45">
      <c r="D19917" s="196"/>
    </row>
    <row r="19918" spans="4:4" x14ac:dyDescent="0.45">
      <c r="D19918" s="196"/>
    </row>
    <row r="19919" spans="4:4" x14ac:dyDescent="0.45">
      <c r="D19919" s="196"/>
    </row>
    <row r="19920" spans="4:4" x14ac:dyDescent="0.45">
      <c r="D19920" s="196"/>
    </row>
    <row r="19921" spans="4:4" x14ac:dyDescent="0.45">
      <c r="D19921" s="196"/>
    </row>
    <row r="19922" spans="4:4" x14ac:dyDescent="0.45">
      <c r="D19922" s="196"/>
    </row>
    <row r="19923" spans="4:4" x14ac:dyDescent="0.45">
      <c r="D19923" s="196"/>
    </row>
    <row r="19924" spans="4:4" x14ac:dyDescent="0.45">
      <c r="D19924" s="196"/>
    </row>
    <row r="19925" spans="4:4" x14ac:dyDescent="0.45">
      <c r="D19925" s="196"/>
    </row>
    <row r="19926" spans="4:4" x14ac:dyDescent="0.45">
      <c r="D19926" s="196"/>
    </row>
    <row r="19927" spans="4:4" x14ac:dyDescent="0.45">
      <c r="D19927" s="196"/>
    </row>
    <row r="19928" spans="4:4" x14ac:dyDescent="0.45">
      <c r="D19928" s="196"/>
    </row>
    <row r="19929" spans="4:4" x14ac:dyDescent="0.45">
      <c r="D19929" s="196"/>
    </row>
    <row r="19930" spans="4:4" x14ac:dyDescent="0.45">
      <c r="D19930" s="196"/>
    </row>
    <row r="19931" spans="4:4" x14ac:dyDescent="0.45">
      <c r="D19931" s="196"/>
    </row>
    <row r="19932" spans="4:4" x14ac:dyDescent="0.45">
      <c r="D19932" s="196"/>
    </row>
    <row r="19933" spans="4:4" x14ac:dyDescent="0.45">
      <c r="D19933" s="196"/>
    </row>
    <row r="19934" spans="4:4" x14ac:dyDescent="0.45">
      <c r="D19934" s="196"/>
    </row>
    <row r="19935" spans="4:4" x14ac:dyDescent="0.45">
      <c r="D19935" s="196"/>
    </row>
    <row r="19936" spans="4:4" x14ac:dyDescent="0.45">
      <c r="D19936" s="196"/>
    </row>
    <row r="19937" spans="4:4" x14ac:dyDescent="0.45">
      <c r="D19937" s="196"/>
    </row>
    <row r="19938" spans="4:4" x14ac:dyDescent="0.45">
      <c r="D19938" s="196"/>
    </row>
    <row r="19939" spans="4:4" x14ac:dyDescent="0.45">
      <c r="D19939" s="196"/>
    </row>
    <row r="19940" spans="4:4" x14ac:dyDescent="0.45">
      <c r="D19940" s="196"/>
    </row>
    <row r="19941" spans="4:4" x14ac:dyDescent="0.45">
      <c r="D19941" s="196"/>
    </row>
    <row r="19942" spans="4:4" x14ac:dyDescent="0.45">
      <c r="D19942" s="196"/>
    </row>
    <row r="19943" spans="4:4" x14ac:dyDescent="0.45">
      <c r="D19943" s="196"/>
    </row>
    <row r="19944" spans="4:4" x14ac:dyDescent="0.45">
      <c r="D19944" s="196"/>
    </row>
    <row r="19945" spans="4:4" x14ac:dyDescent="0.45">
      <c r="D19945" s="196"/>
    </row>
    <row r="19946" spans="4:4" x14ac:dyDescent="0.45">
      <c r="D19946" s="196"/>
    </row>
    <row r="19947" spans="4:4" x14ac:dyDescent="0.45">
      <c r="D19947" s="196"/>
    </row>
    <row r="19948" spans="4:4" x14ac:dyDescent="0.45">
      <c r="D19948" s="196"/>
    </row>
    <row r="19949" spans="4:4" x14ac:dyDescent="0.45">
      <c r="D19949" s="196"/>
    </row>
    <row r="19950" spans="4:4" x14ac:dyDescent="0.45">
      <c r="D19950" s="196"/>
    </row>
    <row r="19951" spans="4:4" x14ac:dyDescent="0.45">
      <c r="D19951" s="196"/>
    </row>
    <row r="19952" spans="4:4" x14ac:dyDescent="0.45">
      <c r="D19952" s="196"/>
    </row>
    <row r="19953" spans="4:4" x14ac:dyDescent="0.45">
      <c r="D19953" s="196"/>
    </row>
    <row r="19954" spans="4:4" x14ac:dyDescent="0.45">
      <c r="D19954" s="196"/>
    </row>
    <row r="19955" spans="4:4" x14ac:dyDescent="0.45">
      <c r="D19955" s="196"/>
    </row>
    <row r="19956" spans="4:4" x14ac:dyDescent="0.45">
      <c r="D19956" s="196"/>
    </row>
    <row r="19957" spans="4:4" x14ac:dyDescent="0.45">
      <c r="D19957" s="196"/>
    </row>
    <row r="19958" spans="4:4" x14ac:dyDescent="0.45">
      <c r="D19958" s="196"/>
    </row>
    <row r="19959" spans="4:4" x14ac:dyDescent="0.45">
      <c r="D19959" s="196"/>
    </row>
    <row r="19960" spans="4:4" x14ac:dyDescent="0.45">
      <c r="D19960" s="196"/>
    </row>
    <row r="19961" spans="4:4" x14ac:dyDescent="0.45">
      <c r="D19961" s="196"/>
    </row>
    <row r="19962" spans="4:4" x14ac:dyDescent="0.45">
      <c r="D19962" s="196"/>
    </row>
    <row r="19963" spans="4:4" x14ac:dyDescent="0.45">
      <c r="D19963" s="196"/>
    </row>
    <row r="19964" spans="4:4" x14ac:dyDescent="0.45">
      <c r="D19964" s="196"/>
    </row>
    <row r="19965" spans="4:4" x14ac:dyDescent="0.45">
      <c r="D19965" s="196"/>
    </row>
    <row r="19966" spans="4:4" x14ac:dyDescent="0.45">
      <c r="D19966" s="196"/>
    </row>
    <row r="19967" spans="4:4" x14ac:dyDescent="0.45">
      <c r="D19967" s="196"/>
    </row>
    <row r="19968" spans="4:4" x14ac:dyDescent="0.45">
      <c r="D19968" s="196"/>
    </row>
    <row r="19969" spans="4:4" x14ac:dyDescent="0.45">
      <c r="D19969" s="196"/>
    </row>
    <row r="19970" spans="4:4" x14ac:dyDescent="0.45">
      <c r="D19970" s="196"/>
    </row>
    <row r="19971" spans="4:4" x14ac:dyDescent="0.45">
      <c r="D19971" s="196"/>
    </row>
    <row r="19972" spans="4:4" x14ac:dyDescent="0.45">
      <c r="D19972" s="196"/>
    </row>
    <row r="19973" spans="4:4" x14ac:dyDescent="0.45">
      <c r="D19973" s="196"/>
    </row>
    <row r="19974" spans="4:4" x14ac:dyDescent="0.45">
      <c r="D19974" s="196"/>
    </row>
    <row r="19975" spans="4:4" x14ac:dyDescent="0.45">
      <c r="D19975" s="196"/>
    </row>
    <row r="19976" spans="4:4" x14ac:dyDescent="0.45">
      <c r="D19976" s="196"/>
    </row>
    <row r="19977" spans="4:4" x14ac:dyDescent="0.45">
      <c r="D19977" s="196"/>
    </row>
    <row r="19978" spans="4:4" x14ac:dyDescent="0.45">
      <c r="D19978" s="196"/>
    </row>
    <row r="19979" spans="4:4" x14ac:dyDescent="0.45">
      <c r="D19979" s="196"/>
    </row>
    <row r="19980" spans="4:4" x14ac:dyDescent="0.45">
      <c r="D19980" s="196"/>
    </row>
    <row r="19981" spans="4:4" x14ac:dyDescent="0.45">
      <c r="D19981" s="196"/>
    </row>
    <row r="19982" spans="4:4" x14ac:dyDescent="0.45">
      <c r="D19982" s="196"/>
    </row>
    <row r="19983" spans="4:4" x14ac:dyDescent="0.45">
      <c r="D19983" s="196"/>
    </row>
    <row r="19984" spans="4:4" x14ac:dyDescent="0.45">
      <c r="D19984" s="196"/>
    </row>
    <row r="19985" spans="4:4" x14ac:dyDescent="0.45">
      <c r="D19985" s="196"/>
    </row>
    <row r="19986" spans="4:4" x14ac:dyDescent="0.45">
      <c r="D19986" s="196"/>
    </row>
    <row r="19987" spans="4:4" x14ac:dyDescent="0.45">
      <c r="D19987" s="196"/>
    </row>
    <row r="19988" spans="4:4" x14ac:dyDescent="0.45">
      <c r="D19988" s="196"/>
    </row>
    <row r="19989" spans="4:4" x14ac:dyDescent="0.45">
      <c r="D19989" s="196"/>
    </row>
    <row r="19990" spans="4:4" x14ac:dyDescent="0.45">
      <c r="D19990" s="196"/>
    </row>
    <row r="19991" spans="4:4" x14ac:dyDescent="0.45">
      <c r="D19991" s="196"/>
    </row>
    <row r="19992" spans="4:4" x14ac:dyDescent="0.45">
      <c r="D19992" s="196"/>
    </row>
    <row r="19993" spans="4:4" x14ac:dyDescent="0.45">
      <c r="D19993" s="196"/>
    </row>
    <row r="19994" spans="4:4" x14ac:dyDescent="0.45">
      <c r="D19994" s="196"/>
    </row>
    <row r="19995" spans="4:4" x14ac:dyDescent="0.45">
      <c r="D19995" s="196"/>
    </row>
    <row r="19996" spans="4:4" x14ac:dyDescent="0.45">
      <c r="D19996" s="196"/>
    </row>
    <row r="19997" spans="4:4" x14ac:dyDescent="0.45">
      <c r="D19997" s="196"/>
    </row>
    <row r="19998" spans="4:4" x14ac:dyDescent="0.45">
      <c r="D19998" s="196"/>
    </row>
    <row r="19999" spans="4:4" x14ac:dyDescent="0.45">
      <c r="D19999" s="196"/>
    </row>
    <row r="20000" spans="4:4" x14ac:dyDescent="0.45">
      <c r="D20000" s="196"/>
    </row>
    <row r="20001" spans="4:4" x14ac:dyDescent="0.45">
      <c r="D20001" s="196"/>
    </row>
    <row r="20002" spans="4:4" x14ac:dyDescent="0.45">
      <c r="D20002" s="196"/>
    </row>
    <row r="20003" spans="4:4" x14ac:dyDescent="0.45">
      <c r="D20003" s="196"/>
    </row>
    <row r="20004" spans="4:4" x14ac:dyDescent="0.45">
      <c r="D20004" s="196"/>
    </row>
    <row r="20005" spans="4:4" x14ac:dyDescent="0.45">
      <c r="D20005" s="196"/>
    </row>
    <row r="20006" spans="4:4" x14ac:dyDescent="0.45">
      <c r="D20006" s="196"/>
    </row>
    <row r="20007" spans="4:4" x14ac:dyDescent="0.45">
      <c r="D20007" s="196"/>
    </row>
    <row r="20008" spans="4:4" x14ac:dyDescent="0.45">
      <c r="D20008" s="196"/>
    </row>
    <row r="20009" spans="4:4" x14ac:dyDescent="0.45">
      <c r="D20009" s="196"/>
    </row>
    <row r="20010" spans="4:4" x14ac:dyDescent="0.45">
      <c r="D20010" s="196"/>
    </row>
    <row r="20011" spans="4:4" x14ac:dyDescent="0.45">
      <c r="D20011" s="196"/>
    </row>
    <row r="20012" spans="4:4" x14ac:dyDescent="0.45">
      <c r="D20012" s="196"/>
    </row>
    <row r="20013" spans="4:4" x14ac:dyDescent="0.45">
      <c r="D20013" s="196"/>
    </row>
    <row r="20014" spans="4:4" x14ac:dyDescent="0.45">
      <c r="D20014" s="196"/>
    </row>
    <row r="20015" spans="4:4" x14ac:dyDescent="0.45">
      <c r="D20015" s="196"/>
    </row>
    <row r="20016" spans="4:4" x14ac:dyDescent="0.45">
      <c r="D20016" s="196"/>
    </row>
    <row r="20017" spans="4:4" x14ac:dyDescent="0.45">
      <c r="D20017" s="196"/>
    </row>
    <row r="20018" spans="4:4" x14ac:dyDescent="0.45">
      <c r="D20018" s="196"/>
    </row>
    <row r="20019" spans="4:4" x14ac:dyDescent="0.45">
      <c r="D20019" s="196"/>
    </row>
    <row r="20020" spans="4:4" x14ac:dyDescent="0.45">
      <c r="D20020" s="196"/>
    </row>
    <row r="20021" spans="4:4" x14ac:dyDescent="0.45">
      <c r="D20021" s="196"/>
    </row>
    <row r="20022" spans="4:4" x14ac:dyDescent="0.45">
      <c r="D20022" s="196"/>
    </row>
    <row r="20023" spans="4:4" x14ac:dyDescent="0.45">
      <c r="D20023" s="196"/>
    </row>
    <row r="20024" spans="4:4" x14ac:dyDescent="0.45">
      <c r="D20024" s="196"/>
    </row>
    <row r="20025" spans="4:4" x14ac:dyDescent="0.45">
      <c r="D20025" s="196"/>
    </row>
    <row r="20026" spans="4:4" x14ac:dyDescent="0.45">
      <c r="D20026" s="196"/>
    </row>
    <row r="20027" spans="4:4" x14ac:dyDescent="0.45">
      <c r="D20027" s="196"/>
    </row>
    <row r="20028" spans="4:4" x14ac:dyDescent="0.45">
      <c r="D20028" s="196"/>
    </row>
    <row r="20029" spans="4:4" x14ac:dyDescent="0.45">
      <c r="D20029" s="196"/>
    </row>
    <row r="20030" spans="4:4" x14ac:dyDescent="0.45">
      <c r="D20030" s="196"/>
    </row>
    <row r="20031" spans="4:4" x14ac:dyDescent="0.45">
      <c r="D20031" s="196"/>
    </row>
    <row r="20032" spans="4:4" x14ac:dyDescent="0.45">
      <c r="D20032" s="196"/>
    </row>
    <row r="20033" spans="4:4" x14ac:dyDescent="0.45">
      <c r="D20033" s="196"/>
    </row>
    <row r="20034" spans="4:4" x14ac:dyDescent="0.45">
      <c r="D20034" s="196"/>
    </row>
    <row r="20035" spans="4:4" x14ac:dyDescent="0.45">
      <c r="D20035" s="196"/>
    </row>
    <row r="20036" spans="4:4" x14ac:dyDescent="0.45">
      <c r="D20036" s="196"/>
    </row>
    <row r="20037" spans="4:4" x14ac:dyDescent="0.45">
      <c r="D20037" s="196"/>
    </row>
    <row r="20038" spans="4:4" x14ac:dyDescent="0.45">
      <c r="D20038" s="196"/>
    </row>
    <row r="20039" spans="4:4" x14ac:dyDescent="0.45">
      <c r="D20039" s="196"/>
    </row>
    <row r="20040" spans="4:4" x14ac:dyDescent="0.45">
      <c r="D20040" s="196"/>
    </row>
    <row r="20041" spans="4:4" x14ac:dyDescent="0.45">
      <c r="D20041" s="196"/>
    </row>
    <row r="20042" spans="4:4" x14ac:dyDescent="0.45">
      <c r="D20042" s="196"/>
    </row>
    <row r="20043" spans="4:4" x14ac:dyDescent="0.45">
      <c r="D20043" s="196"/>
    </row>
    <row r="20044" spans="4:4" x14ac:dyDescent="0.45">
      <c r="D20044" s="196"/>
    </row>
    <row r="20045" spans="4:4" x14ac:dyDescent="0.45">
      <c r="D20045" s="196"/>
    </row>
    <row r="20046" spans="4:4" x14ac:dyDescent="0.45">
      <c r="D20046" s="196"/>
    </row>
    <row r="20047" spans="4:4" x14ac:dyDescent="0.45">
      <c r="D20047" s="196"/>
    </row>
    <row r="20048" spans="4:4" x14ac:dyDescent="0.45">
      <c r="D20048" s="196"/>
    </row>
    <row r="20049" spans="4:4" x14ac:dyDescent="0.45">
      <c r="D20049" s="196"/>
    </row>
    <row r="20050" spans="4:4" x14ac:dyDescent="0.45">
      <c r="D20050" s="196"/>
    </row>
    <row r="20051" spans="4:4" x14ac:dyDescent="0.45">
      <c r="D20051" s="196"/>
    </row>
    <row r="20052" spans="4:4" x14ac:dyDescent="0.45">
      <c r="D20052" s="196"/>
    </row>
    <row r="20053" spans="4:4" x14ac:dyDescent="0.45">
      <c r="D20053" s="196"/>
    </row>
    <row r="20054" spans="4:4" x14ac:dyDescent="0.45">
      <c r="D20054" s="196"/>
    </row>
    <row r="20055" spans="4:4" x14ac:dyDescent="0.45">
      <c r="D20055" s="196"/>
    </row>
    <row r="20056" spans="4:4" x14ac:dyDescent="0.45">
      <c r="D20056" s="196"/>
    </row>
    <row r="20057" spans="4:4" x14ac:dyDescent="0.45">
      <c r="D20057" s="196"/>
    </row>
    <row r="20058" spans="4:4" x14ac:dyDescent="0.45">
      <c r="D20058" s="196"/>
    </row>
    <row r="20059" spans="4:4" x14ac:dyDescent="0.45">
      <c r="D20059" s="196"/>
    </row>
    <row r="20060" spans="4:4" x14ac:dyDescent="0.45">
      <c r="D20060" s="196"/>
    </row>
    <row r="20061" spans="4:4" x14ac:dyDescent="0.45">
      <c r="D20061" s="196"/>
    </row>
    <row r="20062" spans="4:4" x14ac:dyDescent="0.45">
      <c r="D20062" s="196"/>
    </row>
    <row r="20063" spans="4:4" x14ac:dyDescent="0.45">
      <c r="D20063" s="196"/>
    </row>
    <row r="20064" spans="4:4" x14ac:dyDescent="0.45">
      <c r="D20064" s="196"/>
    </row>
    <row r="20065" spans="4:4" x14ac:dyDescent="0.45">
      <c r="D20065" s="196"/>
    </row>
    <row r="20066" spans="4:4" x14ac:dyDescent="0.45">
      <c r="D20066" s="196"/>
    </row>
    <row r="20067" spans="4:4" x14ac:dyDescent="0.45">
      <c r="D20067" s="196"/>
    </row>
    <row r="20068" spans="4:4" x14ac:dyDescent="0.45">
      <c r="D20068" s="196"/>
    </row>
    <row r="20069" spans="4:4" x14ac:dyDescent="0.45">
      <c r="D20069" s="196"/>
    </row>
    <row r="20070" spans="4:4" x14ac:dyDescent="0.45">
      <c r="D20070" s="196"/>
    </row>
    <row r="20071" spans="4:4" x14ac:dyDescent="0.45">
      <c r="D20071" s="196"/>
    </row>
    <row r="20072" spans="4:4" x14ac:dyDescent="0.45">
      <c r="D20072" s="196"/>
    </row>
    <row r="20073" spans="4:4" x14ac:dyDescent="0.45">
      <c r="D20073" s="196"/>
    </row>
    <row r="20074" spans="4:4" x14ac:dyDescent="0.45">
      <c r="D20074" s="196"/>
    </row>
    <row r="20075" spans="4:4" x14ac:dyDescent="0.45">
      <c r="D20075" s="196"/>
    </row>
    <row r="20076" spans="4:4" x14ac:dyDescent="0.45">
      <c r="D20076" s="196"/>
    </row>
    <row r="20077" spans="4:4" x14ac:dyDescent="0.45">
      <c r="D20077" s="196"/>
    </row>
    <row r="20078" spans="4:4" x14ac:dyDescent="0.45">
      <c r="D20078" s="196"/>
    </row>
    <row r="20079" spans="4:4" x14ac:dyDescent="0.45">
      <c r="D20079" s="196"/>
    </row>
    <row r="20080" spans="4:4" x14ac:dyDescent="0.45">
      <c r="D20080" s="196"/>
    </row>
    <row r="20081" spans="4:4" x14ac:dyDescent="0.45">
      <c r="D20081" s="196"/>
    </row>
    <row r="20082" spans="4:4" x14ac:dyDescent="0.45">
      <c r="D20082" s="196"/>
    </row>
    <row r="20083" spans="4:4" x14ac:dyDescent="0.45">
      <c r="D20083" s="196"/>
    </row>
    <row r="20084" spans="4:4" x14ac:dyDescent="0.45">
      <c r="D20084" s="196"/>
    </row>
  </sheetData>
  <autoFilter ref="A10:AK15340" xr:uid="{B82E12DC-0E81-4071-9634-8C00F7374903}"/>
  <pageMargins left="0.7" right="0.7" top="0.75" bottom="0.75" header="0.3" footer="0.3"/>
  <pageSetup paperSize="9" orientation="portrait" r:id="rId1"/>
  <headerFooter>
    <oddFooter>&amp;L&amp;1#&amp;"Calibri"&amp;10&amp;K317100Classification GRTgaz : Public [ ] Interne [X] Restreint [ ] Secret [ ]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6">
    <tabColor theme="4" tint="0.39997558519241921"/>
  </sheetPr>
  <dimension ref="A1:BC446"/>
  <sheetViews>
    <sheetView zoomScale="110" zoomScaleNormal="110" workbookViewId="0">
      <pane xSplit="1" ySplit="7" topLeftCell="B8" activePane="bottomRight" state="frozen"/>
      <selection activeCell="L10" sqref="L10"/>
      <selection pane="topRight" activeCell="L10" sqref="L10"/>
      <selection pane="bottomLeft" activeCell="L10" sqref="L10"/>
      <selection pane="bottomRight" activeCell="B7" sqref="A7:XFD7"/>
    </sheetView>
  </sheetViews>
  <sheetFormatPr baseColWidth="10" defaultColWidth="11.33203125" defaultRowHeight="12.75" x14ac:dyDescent="0.35"/>
  <cols>
    <col min="1" max="1" width="20.06640625" style="37" customWidth="1"/>
    <col min="2" max="3" width="11.33203125" style="37" customWidth="1"/>
    <col min="4" max="4" width="12.265625" style="37" customWidth="1"/>
    <col min="5" max="5" width="13.73046875" style="37" customWidth="1"/>
    <col min="6" max="6" width="12.59765625" style="37" customWidth="1"/>
    <col min="7" max="7" width="12.265625" style="37" customWidth="1"/>
    <col min="8" max="11" width="11.33203125" style="37"/>
    <col min="12" max="12" width="1.59765625" style="37" customWidth="1"/>
    <col min="13" max="16384" width="11.33203125" style="40"/>
  </cols>
  <sheetData>
    <row r="1" spans="1:55" ht="13.15" x14ac:dyDescent="0.4">
      <c r="A1" s="36" t="s">
        <v>98</v>
      </c>
      <c r="J1" s="38" t="s">
        <v>99</v>
      </c>
      <c r="K1" s="39">
        <v>0</v>
      </c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ht="13.15" x14ac:dyDescent="0.4">
      <c r="A2" s="37" t="s">
        <v>100</v>
      </c>
      <c r="J2" s="38" t="s">
        <v>101</v>
      </c>
      <c r="K2" s="162">
        <v>44470</v>
      </c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</row>
    <row r="3" spans="1:55" ht="13.15" x14ac:dyDescent="0.35">
      <c r="B3" s="41"/>
      <c r="D3" s="42"/>
      <c r="F3" s="43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</row>
    <row r="4" spans="1:55" ht="9.75" customHeight="1" thickBot="1" x14ac:dyDescent="0.4">
      <c r="B4" s="44"/>
      <c r="C4" s="44"/>
      <c r="D4" s="42"/>
      <c r="E4" s="44"/>
      <c r="F4" s="42"/>
      <c r="G4" s="42"/>
      <c r="H4" s="44"/>
      <c r="I4" s="44"/>
      <c r="J4" s="44"/>
      <c r="K4" s="44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</row>
    <row r="5" spans="1:55" s="46" customFormat="1" ht="16.5" customHeight="1" x14ac:dyDescent="0.35">
      <c r="A5" s="213" t="s">
        <v>4</v>
      </c>
      <c r="B5" s="209" t="s">
        <v>102</v>
      </c>
      <c r="C5" s="210"/>
      <c r="D5" s="209" t="s">
        <v>103</v>
      </c>
      <c r="E5" s="210"/>
      <c r="F5" s="209" t="s">
        <v>104</v>
      </c>
      <c r="G5" s="210"/>
      <c r="H5" s="209" t="s">
        <v>105</v>
      </c>
      <c r="I5" s="210"/>
      <c r="J5" s="209" t="s">
        <v>106</v>
      </c>
      <c r="K5" s="210"/>
      <c r="L5" s="45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</row>
    <row r="6" spans="1:55" s="46" customFormat="1" ht="15" customHeight="1" x14ac:dyDescent="0.35">
      <c r="A6" s="214"/>
      <c r="B6" s="211"/>
      <c r="C6" s="212"/>
      <c r="D6" s="211"/>
      <c r="E6" s="212"/>
      <c r="F6" s="211"/>
      <c r="G6" s="212"/>
      <c r="H6" s="211"/>
      <c r="I6" s="212"/>
      <c r="J6" s="211"/>
      <c r="K6" s="212"/>
      <c r="L6" s="45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</row>
    <row r="7" spans="1:55" s="46" customFormat="1" ht="13.9" thickBot="1" x14ac:dyDescent="0.4">
      <c r="A7" s="215"/>
      <c r="B7" s="78" t="s">
        <v>107</v>
      </c>
      <c r="C7" s="79" t="s">
        <v>185</v>
      </c>
      <c r="D7" s="78" t="s">
        <v>107</v>
      </c>
      <c r="E7" s="79" t="s">
        <v>185</v>
      </c>
      <c r="F7" s="78" t="s">
        <v>107</v>
      </c>
      <c r="G7" s="79" t="s">
        <v>185</v>
      </c>
      <c r="H7" s="78" t="s">
        <v>107</v>
      </c>
      <c r="I7" s="79" t="s">
        <v>185</v>
      </c>
      <c r="J7" s="78" t="s">
        <v>107</v>
      </c>
      <c r="K7" s="79" t="s">
        <v>185</v>
      </c>
      <c r="L7" s="4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</row>
    <row r="8" spans="1:55" x14ac:dyDescent="0.35">
      <c r="A8" s="80">
        <v>44652</v>
      </c>
      <c r="B8" s="144">
        <v>0</v>
      </c>
      <c r="C8" s="145">
        <v>0</v>
      </c>
      <c r="D8" s="144">
        <v>0</v>
      </c>
      <c r="E8" s="145">
        <v>0</v>
      </c>
      <c r="F8" s="144">
        <v>0</v>
      </c>
      <c r="G8" s="145">
        <v>0</v>
      </c>
      <c r="H8" s="144">
        <v>0.2</v>
      </c>
      <c r="I8" s="145">
        <v>0</v>
      </c>
      <c r="J8" s="144">
        <v>0</v>
      </c>
      <c r="K8" s="150">
        <v>0.75</v>
      </c>
      <c r="L8" s="48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</row>
    <row r="9" spans="1:55" x14ac:dyDescent="0.35">
      <c r="A9" s="81">
        <f>A8+1</f>
        <v>44653</v>
      </c>
      <c r="B9" s="146">
        <v>0</v>
      </c>
      <c r="C9" s="147">
        <v>0</v>
      </c>
      <c r="D9" s="146">
        <v>0</v>
      </c>
      <c r="E9" s="147">
        <v>0</v>
      </c>
      <c r="F9" s="146">
        <v>0</v>
      </c>
      <c r="G9" s="147">
        <v>0</v>
      </c>
      <c r="H9" s="146">
        <v>0.2</v>
      </c>
      <c r="I9" s="147">
        <v>0</v>
      </c>
      <c r="J9" s="146">
        <v>0</v>
      </c>
      <c r="K9" s="151">
        <v>0.75</v>
      </c>
      <c r="L9" s="48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</row>
    <row r="10" spans="1:55" x14ac:dyDescent="0.35">
      <c r="A10" s="81">
        <f t="shared" ref="A10:A73" si="0">A9+1</f>
        <v>44654</v>
      </c>
      <c r="B10" s="146">
        <v>0</v>
      </c>
      <c r="C10" s="147">
        <v>0</v>
      </c>
      <c r="D10" s="146">
        <v>0</v>
      </c>
      <c r="E10" s="147">
        <v>0</v>
      </c>
      <c r="F10" s="146">
        <v>0</v>
      </c>
      <c r="G10" s="147">
        <v>0</v>
      </c>
      <c r="H10" s="146">
        <v>0.2</v>
      </c>
      <c r="I10" s="147">
        <v>0</v>
      </c>
      <c r="J10" s="146">
        <v>0</v>
      </c>
      <c r="K10" s="151">
        <v>0.75</v>
      </c>
      <c r="L10" s="48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</row>
    <row r="11" spans="1:55" x14ac:dyDescent="0.35">
      <c r="A11" s="81">
        <f t="shared" si="0"/>
        <v>44655</v>
      </c>
      <c r="B11" s="146">
        <v>0</v>
      </c>
      <c r="C11" s="147">
        <v>0.55000000000000004</v>
      </c>
      <c r="D11" s="146">
        <v>0</v>
      </c>
      <c r="E11" s="147">
        <v>0</v>
      </c>
      <c r="F11" s="146">
        <v>0</v>
      </c>
      <c r="G11" s="147">
        <v>0</v>
      </c>
      <c r="H11" s="146">
        <v>0.2</v>
      </c>
      <c r="I11" s="147">
        <v>0.1</v>
      </c>
      <c r="J11" s="146">
        <v>0</v>
      </c>
      <c r="K11" s="151">
        <v>0.75</v>
      </c>
      <c r="L11" s="48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</row>
    <row r="12" spans="1:55" x14ac:dyDescent="0.35">
      <c r="A12" s="81">
        <f t="shared" si="0"/>
        <v>44656</v>
      </c>
      <c r="B12" s="146">
        <v>0</v>
      </c>
      <c r="C12" s="147">
        <v>0.55000000000000004</v>
      </c>
      <c r="D12" s="146">
        <v>0</v>
      </c>
      <c r="E12" s="147">
        <v>0</v>
      </c>
      <c r="F12" s="146">
        <v>0</v>
      </c>
      <c r="G12" s="147">
        <v>0</v>
      </c>
      <c r="H12" s="146">
        <v>0.3</v>
      </c>
      <c r="I12" s="147">
        <v>0.95</v>
      </c>
      <c r="J12" s="146">
        <v>0</v>
      </c>
      <c r="K12" s="151">
        <v>0.75</v>
      </c>
      <c r="L12" s="48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</row>
    <row r="13" spans="1:55" x14ac:dyDescent="0.35">
      <c r="A13" s="81">
        <f t="shared" si="0"/>
        <v>44657</v>
      </c>
      <c r="B13" s="146">
        <v>0</v>
      </c>
      <c r="C13" s="147">
        <v>0.55000000000000004</v>
      </c>
      <c r="D13" s="146">
        <v>0</v>
      </c>
      <c r="E13" s="147">
        <v>0</v>
      </c>
      <c r="F13" s="146">
        <v>0</v>
      </c>
      <c r="G13" s="147">
        <v>0</v>
      </c>
      <c r="H13" s="146">
        <v>0.2</v>
      </c>
      <c r="I13" s="147">
        <v>0.4</v>
      </c>
      <c r="J13" s="146">
        <v>0</v>
      </c>
      <c r="K13" s="151">
        <v>0.8</v>
      </c>
      <c r="L13" s="48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</row>
    <row r="14" spans="1:55" x14ac:dyDescent="0.35">
      <c r="A14" s="81">
        <f t="shared" si="0"/>
        <v>44658</v>
      </c>
      <c r="B14" s="146">
        <v>0</v>
      </c>
      <c r="C14" s="147">
        <v>0.55000000000000004</v>
      </c>
      <c r="D14" s="146">
        <v>0</v>
      </c>
      <c r="E14" s="147">
        <v>0</v>
      </c>
      <c r="F14" s="146">
        <v>0</v>
      </c>
      <c r="G14" s="147">
        <v>0</v>
      </c>
      <c r="H14" s="146">
        <v>0.2</v>
      </c>
      <c r="I14" s="147">
        <v>0.4</v>
      </c>
      <c r="J14" s="146">
        <v>0</v>
      </c>
      <c r="K14" s="151">
        <v>0.8</v>
      </c>
      <c r="L14" s="48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</row>
    <row r="15" spans="1:55" x14ac:dyDescent="0.35">
      <c r="A15" s="81">
        <f t="shared" si="0"/>
        <v>44659</v>
      </c>
      <c r="B15" s="146">
        <v>0</v>
      </c>
      <c r="C15" s="147">
        <v>0.55000000000000004</v>
      </c>
      <c r="D15" s="146">
        <v>0</v>
      </c>
      <c r="E15" s="147">
        <v>0</v>
      </c>
      <c r="F15" s="146">
        <v>0</v>
      </c>
      <c r="G15" s="147">
        <v>0</v>
      </c>
      <c r="H15" s="146">
        <v>0.2</v>
      </c>
      <c r="I15" s="147">
        <v>0.4</v>
      </c>
      <c r="J15" s="146">
        <v>0</v>
      </c>
      <c r="K15" s="151">
        <v>0.8</v>
      </c>
      <c r="L15" s="48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</row>
    <row r="16" spans="1:55" x14ac:dyDescent="0.35">
      <c r="A16" s="81">
        <f t="shared" si="0"/>
        <v>44660</v>
      </c>
      <c r="B16" s="146">
        <v>0</v>
      </c>
      <c r="C16" s="147">
        <v>0.6</v>
      </c>
      <c r="D16" s="146">
        <v>0</v>
      </c>
      <c r="E16" s="147">
        <v>0</v>
      </c>
      <c r="F16" s="146">
        <v>0</v>
      </c>
      <c r="G16" s="147">
        <v>0</v>
      </c>
      <c r="H16" s="146">
        <v>0.2</v>
      </c>
      <c r="I16" s="147">
        <v>0.4</v>
      </c>
      <c r="J16" s="146">
        <v>0</v>
      </c>
      <c r="K16" s="151">
        <v>0.8</v>
      </c>
      <c r="L16" s="48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</row>
    <row r="17" spans="1:55" x14ac:dyDescent="0.35">
      <c r="A17" s="81">
        <f t="shared" si="0"/>
        <v>44661</v>
      </c>
      <c r="B17" s="146">
        <v>0</v>
      </c>
      <c r="C17" s="147">
        <v>0.6</v>
      </c>
      <c r="D17" s="146">
        <v>0</v>
      </c>
      <c r="E17" s="147">
        <v>0</v>
      </c>
      <c r="F17" s="146">
        <v>0</v>
      </c>
      <c r="G17" s="147">
        <v>0</v>
      </c>
      <c r="H17" s="146">
        <v>0.2</v>
      </c>
      <c r="I17" s="147">
        <v>0.4</v>
      </c>
      <c r="J17" s="146">
        <v>0</v>
      </c>
      <c r="K17" s="151">
        <v>0.8</v>
      </c>
      <c r="L17" s="48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</row>
    <row r="18" spans="1:55" x14ac:dyDescent="0.35">
      <c r="A18" s="81">
        <f t="shared" si="0"/>
        <v>44662</v>
      </c>
      <c r="B18" s="146">
        <v>0</v>
      </c>
      <c r="C18" s="147">
        <v>0.6</v>
      </c>
      <c r="D18" s="146">
        <v>0</v>
      </c>
      <c r="E18" s="147">
        <v>0</v>
      </c>
      <c r="F18" s="146">
        <v>0</v>
      </c>
      <c r="G18" s="147">
        <v>0</v>
      </c>
      <c r="H18" s="146">
        <v>0.2</v>
      </c>
      <c r="I18" s="147">
        <v>0.4</v>
      </c>
      <c r="J18" s="146">
        <v>0.1</v>
      </c>
      <c r="K18" s="151">
        <v>0.8</v>
      </c>
      <c r="L18" s="48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</row>
    <row r="19" spans="1:55" x14ac:dyDescent="0.35">
      <c r="A19" s="81">
        <f t="shared" si="0"/>
        <v>44663</v>
      </c>
      <c r="B19" s="146">
        <v>0</v>
      </c>
      <c r="C19" s="147">
        <v>0.6</v>
      </c>
      <c r="D19" s="146">
        <v>0</v>
      </c>
      <c r="E19" s="147">
        <v>0</v>
      </c>
      <c r="F19" s="146">
        <v>0</v>
      </c>
      <c r="G19" s="147">
        <v>0</v>
      </c>
      <c r="H19" s="146">
        <v>0.2</v>
      </c>
      <c r="I19" s="147">
        <v>0.4</v>
      </c>
      <c r="J19" s="146">
        <v>0.1</v>
      </c>
      <c r="K19" s="151">
        <v>0.8</v>
      </c>
      <c r="L19" s="48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</row>
    <row r="20" spans="1:55" x14ac:dyDescent="0.35">
      <c r="A20" s="81">
        <f t="shared" si="0"/>
        <v>44664</v>
      </c>
      <c r="B20" s="146">
        <v>0</v>
      </c>
      <c r="C20" s="147">
        <v>0.6</v>
      </c>
      <c r="D20" s="146">
        <v>0</v>
      </c>
      <c r="E20" s="147">
        <v>0</v>
      </c>
      <c r="F20" s="146">
        <v>0</v>
      </c>
      <c r="G20" s="147">
        <v>0</v>
      </c>
      <c r="H20" s="146">
        <v>0.2</v>
      </c>
      <c r="I20" s="147">
        <v>0.4</v>
      </c>
      <c r="J20" s="146">
        <v>0.1</v>
      </c>
      <c r="K20" s="151">
        <v>0.8</v>
      </c>
      <c r="L20" s="48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</row>
    <row r="21" spans="1:55" x14ac:dyDescent="0.35">
      <c r="A21" s="81">
        <f t="shared" si="0"/>
        <v>44665</v>
      </c>
      <c r="B21" s="146">
        <v>0</v>
      </c>
      <c r="C21" s="147">
        <v>0.65</v>
      </c>
      <c r="D21" s="146">
        <v>0</v>
      </c>
      <c r="E21" s="147">
        <v>0</v>
      </c>
      <c r="F21" s="146">
        <v>0</v>
      </c>
      <c r="G21" s="147">
        <v>0</v>
      </c>
      <c r="H21" s="146">
        <v>0.2</v>
      </c>
      <c r="I21" s="147">
        <v>0.4</v>
      </c>
      <c r="J21" s="146">
        <v>0.1</v>
      </c>
      <c r="K21" s="151">
        <v>0.8</v>
      </c>
      <c r="L21" s="48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</row>
    <row r="22" spans="1:55" x14ac:dyDescent="0.35">
      <c r="A22" s="81">
        <f t="shared" si="0"/>
        <v>44666</v>
      </c>
      <c r="B22" s="146">
        <v>0</v>
      </c>
      <c r="C22" s="147">
        <v>0.65</v>
      </c>
      <c r="D22" s="146">
        <v>0</v>
      </c>
      <c r="E22" s="147">
        <v>0</v>
      </c>
      <c r="F22" s="146">
        <v>0</v>
      </c>
      <c r="G22" s="147">
        <v>0</v>
      </c>
      <c r="H22" s="146">
        <v>0.2</v>
      </c>
      <c r="I22" s="147">
        <v>0.4</v>
      </c>
      <c r="J22" s="146">
        <v>0.1</v>
      </c>
      <c r="K22" s="151">
        <v>0.8</v>
      </c>
      <c r="L22" s="48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</row>
    <row r="23" spans="1:55" x14ac:dyDescent="0.35">
      <c r="A23" s="81">
        <f t="shared" si="0"/>
        <v>44667</v>
      </c>
      <c r="B23" s="146">
        <v>0</v>
      </c>
      <c r="C23" s="147">
        <v>0.65</v>
      </c>
      <c r="D23" s="146">
        <v>0</v>
      </c>
      <c r="E23" s="147">
        <v>0</v>
      </c>
      <c r="F23" s="146">
        <v>0</v>
      </c>
      <c r="G23" s="147">
        <v>0</v>
      </c>
      <c r="H23" s="146">
        <v>0.2</v>
      </c>
      <c r="I23" s="147">
        <v>0.4</v>
      </c>
      <c r="J23" s="146">
        <v>0.15</v>
      </c>
      <c r="K23" s="151">
        <v>0.8</v>
      </c>
      <c r="L23" s="48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</row>
    <row r="24" spans="1:55" x14ac:dyDescent="0.35">
      <c r="A24" s="81">
        <f t="shared" si="0"/>
        <v>44668</v>
      </c>
      <c r="B24" s="146">
        <v>0</v>
      </c>
      <c r="C24" s="147">
        <v>0.65</v>
      </c>
      <c r="D24" s="146">
        <v>0</v>
      </c>
      <c r="E24" s="147">
        <v>0</v>
      </c>
      <c r="F24" s="146">
        <v>0</v>
      </c>
      <c r="G24" s="147">
        <v>0</v>
      </c>
      <c r="H24" s="146">
        <v>0.2</v>
      </c>
      <c r="I24" s="147">
        <v>0.4</v>
      </c>
      <c r="J24" s="146">
        <v>0.15</v>
      </c>
      <c r="K24" s="151">
        <v>0.8</v>
      </c>
      <c r="L24" s="48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</row>
    <row r="25" spans="1:55" x14ac:dyDescent="0.35">
      <c r="A25" s="81">
        <f t="shared" si="0"/>
        <v>44669</v>
      </c>
      <c r="B25" s="146">
        <v>0</v>
      </c>
      <c r="C25" s="147">
        <v>0.65</v>
      </c>
      <c r="D25" s="146">
        <v>0</v>
      </c>
      <c r="E25" s="147">
        <v>0</v>
      </c>
      <c r="F25" s="146">
        <v>0</v>
      </c>
      <c r="G25" s="147">
        <v>0</v>
      </c>
      <c r="H25" s="146">
        <v>0</v>
      </c>
      <c r="I25" s="147">
        <v>0.4</v>
      </c>
      <c r="J25" s="146">
        <v>0.15</v>
      </c>
      <c r="K25" s="151">
        <v>0.8</v>
      </c>
      <c r="L25" s="48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</row>
    <row r="26" spans="1:55" x14ac:dyDescent="0.35">
      <c r="A26" s="81">
        <f t="shared" si="0"/>
        <v>44670</v>
      </c>
      <c r="B26" s="146">
        <v>0</v>
      </c>
      <c r="C26" s="147">
        <v>0.8</v>
      </c>
      <c r="D26" s="146">
        <v>0.75</v>
      </c>
      <c r="E26" s="147">
        <v>0.75</v>
      </c>
      <c r="F26" s="146">
        <v>0</v>
      </c>
      <c r="G26" s="147">
        <v>0.4</v>
      </c>
      <c r="H26" s="146">
        <v>0</v>
      </c>
      <c r="I26" s="147">
        <v>0.95</v>
      </c>
      <c r="J26" s="146">
        <v>0.15</v>
      </c>
      <c r="K26" s="151">
        <v>0.95</v>
      </c>
      <c r="L26" s="48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</row>
    <row r="27" spans="1:55" x14ac:dyDescent="0.35">
      <c r="A27" s="81">
        <f t="shared" si="0"/>
        <v>44671</v>
      </c>
      <c r="B27" s="146">
        <v>0</v>
      </c>
      <c r="C27" s="147">
        <v>0.8</v>
      </c>
      <c r="D27" s="146">
        <v>0.75</v>
      </c>
      <c r="E27" s="147">
        <v>0.75</v>
      </c>
      <c r="F27" s="146">
        <v>0</v>
      </c>
      <c r="G27" s="147">
        <v>0.4</v>
      </c>
      <c r="H27" s="146">
        <v>0</v>
      </c>
      <c r="I27" s="147">
        <v>0.95</v>
      </c>
      <c r="J27" s="146">
        <v>0.15</v>
      </c>
      <c r="K27" s="151">
        <v>0.95</v>
      </c>
      <c r="L27" s="48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</row>
    <row r="28" spans="1:55" x14ac:dyDescent="0.35">
      <c r="A28" s="81">
        <f t="shared" si="0"/>
        <v>44672</v>
      </c>
      <c r="B28" s="146">
        <v>0</v>
      </c>
      <c r="C28" s="147">
        <v>0.8</v>
      </c>
      <c r="D28" s="146">
        <v>0.75</v>
      </c>
      <c r="E28" s="147">
        <v>0.75</v>
      </c>
      <c r="F28" s="146">
        <v>0</v>
      </c>
      <c r="G28" s="147">
        <v>0.4</v>
      </c>
      <c r="H28" s="146">
        <v>0</v>
      </c>
      <c r="I28" s="147">
        <v>0.95</v>
      </c>
      <c r="J28" s="146">
        <v>0.15</v>
      </c>
      <c r="K28" s="151">
        <v>0.95</v>
      </c>
      <c r="L28" s="48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</row>
    <row r="29" spans="1:55" x14ac:dyDescent="0.35">
      <c r="A29" s="81">
        <f t="shared" si="0"/>
        <v>44673</v>
      </c>
      <c r="B29" s="146">
        <v>0</v>
      </c>
      <c r="C29" s="147">
        <v>0.8</v>
      </c>
      <c r="D29" s="146">
        <v>0.75</v>
      </c>
      <c r="E29" s="147">
        <v>0.75</v>
      </c>
      <c r="F29" s="146">
        <v>0</v>
      </c>
      <c r="G29" s="147">
        <v>0.4</v>
      </c>
      <c r="H29" s="146">
        <v>0</v>
      </c>
      <c r="I29" s="147">
        <v>0.95</v>
      </c>
      <c r="J29" s="146">
        <v>0.15</v>
      </c>
      <c r="K29" s="151">
        <v>0.95</v>
      </c>
      <c r="L29" s="48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</row>
    <row r="30" spans="1:55" x14ac:dyDescent="0.35">
      <c r="A30" s="81">
        <f t="shared" si="0"/>
        <v>44674</v>
      </c>
      <c r="B30" s="146">
        <v>0</v>
      </c>
      <c r="C30" s="147">
        <v>0.8</v>
      </c>
      <c r="D30" s="146">
        <v>0.75</v>
      </c>
      <c r="E30" s="147">
        <v>0.75</v>
      </c>
      <c r="F30" s="146">
        <v>0</v>
      </c>
      <c r="G30" s="147">
        <v>0.4</v>
      </c>
      <c r="H30" s="146">
        <v>0</v>
      </c>
      <c r="I30" s="147">
        <v>0.95</v>
      </c>
      <c r="J30" s="146">
        <v>0.15</v>
      </c>
      <c r="K30" s="151">
        <v>0.95</v>
      </c>
      <c r="L30" s="48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</row>
    <row r="31" spans="1:55" x14ac:dyDescent="0.35">
      <c r="A31" s="81">
        <f t="shared" si="0"/>
        <v>44675</v>
      </c>
      <c r="B31" s="146">
        <v>0</v>
      </c>
      <c r="C31" s="147">
        <v>0.8</v>
      </c>
      <c r="D31" s="146">
        <v>0.75</v>
      </c>
      <c r="E31" s="147">
        <v>0.75</v>
      </c>
      <c r="F31" s="146">
        <v>0</v>
      </c>
      <c r="G31" s="147">
        <v>0.4</v>
      </c>
      <c r="H31" s="146">
        <v>0</v>
      </c>
      <c r="I31" s="147">
        <v>0.95</v>
      </c>
      <c r="J31" s="146">
        <v>0.15</v>
      </c>
      <c r="K31" s="151">
        <v>0.95</v>
      </c>
      <c r="L31" s="48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</row>
    <row r="32" spans="1:55" x14ac:dyDescent="0.35">
      <c r="A32" s="81">
        <f t="shared" si="0"/>
        <v>44676</v>
      </c>
      <c r="B32" s="146">
        <v>0</v>
      </c>
      <c r="C32" s="147">
        <v>0.8</v>
      </c>
      <c r="D32" s="146">
        <v>0.75</v>
      </c>
      <c r="E32" s="147">
        <v>0.75</v>
      </c>
      <c r="F32" s="146">
        <v>0</v>
      </c>
      <c r="G32" s="147">
        <v>0.4</v>
      </c>
      <c r="H32" s="146">
        <v>0</v>
      </c>
      <c r="I32" s="147">
        <v>0.95</v>
      </c>
      <c r="J32" s="146">
        <v>0.15</v>
      </c>
      <c r="K32" s="151">
        <v>0.95</v>
      </c>
      <c r="L32" s="48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</row>
    <row r="33" spans="1:55" x14ac:dyDescent="0.35">
      <c r="A33" s="81">
        <f t="shared" si="0"/>
        <v>44677</v>
      </c>
      <c r="B33" s="146">
        <v>0</v>
      </c>
      <c r="C33" s="147">
        <v>0.8</v>
      </c>
      <c r="D33" s="146">
        <v>0.75</v>
      </c>
      <c r="E33" s="147">
        <v>0.75</v>
      </c>
      <c r="F33" s="146">
        <v>0</v>
      </c>
      <c r="G33" s="147">
        <v>0.4</v>
      </c>
      <c r="H33" s="146">
        <v>0</v>
      </c>
      <c r="I33" s="147">
        <v>0.95</v>
      </c>
      <c r="J33" s="146">
        <v>0.15</v>
      </c>
      <c r="K33" s="151">
        <v>0.95</v>
      </c>
      <c r="L33" s="48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</row>
    <row r="34" spans="1:55" x14ac:dyDescent="0.35">
      <c r="A34" s="81">
        <f t="shared" si="0"/>
        <v>44678</v>
      </c>
      <c r="B34" s="146">
        <v>0</v>
      </c>
      <c r="C34" s="147">
        <v>0.8</v>
      </c>
      <c r="D34" s="146">
        <v>0.75</v>
      </c>
      <c r="E34" s="147">
        <v>0.75</v>
      </c>
      <c r="F34" s="146">
        <v>0</v>
      </c>
      <c r="G34" s="147">
        <v>0.4</v>
      </c>
      <c r="H34" s="146">
        <v>0</v>
      </c>
      <c r="I34" s="147">
        <v>0.95</v>
      </c>
      <c r="J34" s="146">
        <v>0.15</v>
      </c>
      <c r="K34" s="151">
        <v>0.95</v>
      </c>
      <c r="L34" s="48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</row>
    <row r="35" spans="1:55" x14ac:dyDescent="0.35">
      <c r="A35" s="81">
        <f t="shared" si="0"/>
        <v>44679</v>
      </c>
      <c r="B35" s="146">
        <v>0</v>
      </c>
      <c r="C35" s="147">
        <v>0.8</v>
      </c>
      <c r="D35" s="146">
        <v>0.75</v>
      </c>
      <c r="E35" s="147">
        <v>0.75</v>
      </c>
      <c r="F35" s="146">
        <v>0</v>
      </c>
      <c r="G35" s="147">
        <v>0.4</v>
      </c>
      <c r="H35" s="146">
        <v>0</v>
      </c>
      <c r="I35" s="147">
        <v>0.95</v>
      </c>
      <c r="J35" s="146">
        <v>0.15</v>
      </c>
      <c r="K35" s="151">
        <v>0.95</v>
      </c>
      <c r="L35" s="48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</row>
    <row r="36" spans="1:55" x14ac:dyDescent="0.35">
      <c r="A36" s="81">
        <f t="shared" si="0"/>
        <v>44680</v>
      </c>
      <c r="B36" s="146">
        <v>0</v>
      </c>
      <c r="C36" s="147">
        <v>0.8</v>
      </c>
      <c r="D36" s="146">
        <v>0.75</v>
      </c>
      <c r="E36" s="147">
        <v>0.75</v>
      </c>
      <c r="F36" s="146">
        <v>0</v>
      </c>
      <c r="G36" s="147">
        <v>0.4</v>
      </c>
      <c r="H36" s="146">
        <v>0</v>
      </c>
      <c r="I36" s="147">
        <v>0.95</v>
      </c>
      <c r="J36" s="146">
        <v>0.15</v>
      </c>
      <c r="K36" s="151">
        <v>0.95</v>
      </c>
      <c r="L36" s="48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</row>
    <row r="37" spans="1:55" ht="13.15" thickBot="1" x14ac:dyDescent="0.4">
      <c r="A37" s="81">
        <f t="shared" si="0"/>
        <v>44681</v>
      </c>
      <c r="B37" s="148">
        <v>0</v>
      </c>
      <c r="C37" s="149">
        <v>0.8</v>
      </c>
      <c r="D37" s="148">
        <v>0.75</v>
      </c>
      <c r="E37" s="149">
        <v>0.75</v>
      </c>
      <c r="F37" s="148">
        <v>0</v>
      </c>
      <c r="G37" s="149">
        <v>0.4</v>
      </c>
      <c r="H37" s="148">
        <v>0</v>
      </c>
      <c r="I37" s="149">
        <v>0.95</v>
      </c>
      <c r="J37" s="148">
        <v>0</v>
      </c>
      <c r="K37" s="152">
        <v>0.95</v>
      </c>
      <c r="L37" s="48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</row>
    <row r="38" spans="1:55" x14ac:dyDescent="0.35">
      <c r="A38" s="81">
        <f t="shared" si="0"/>
        <v>44682</v>
      </c>
      <c r="B38" s="144">
        <v>0</v>
      </c>
      <c r="C38" s="145">
        <v>0.4</v>
      </c>
      <c r="D38" s="144">
        <v>0.75</v>
      </c>
      <c r="E38" s="145">
        <v>0.75</v>
      </c>
      <c r="F38" s="144">
        <v>0</v>
      </c>
      <c r="G38" s="145">
        <v>0.4</v>
      </c>
      <c r="H38" s="144">
        <v>0</v>
      </c>
      <c r="I38" s="145">
        <v>0.95</v>
      </c>
      <c r="J38" s="144">
        <v>0</v>
      </c>
      <c r="K38" s="150">
        <v>0.95</v>
      </c>
      <c r="L38" s="48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</row>
    <row r="39" spans="1:55" x14ac:dyDescent="0.35">
      <c r="A39" s="81">
        <f t="shared" si="0"/>
        <v>44683</v>
      </c>
      <c r="B39" s="146">
        <v>0</v>
      </c>
      <c r="C39" s="147">
        <v>0.4</v>
      </c>
      <c r="D39" s="146">
        <v>0.75</v>
      </c>
      <c r="E39" s="147">
        <v>0.75</v>
      </c>
      <c r="F39" s="146">
        <v>0</v>
      </c>
      <c r="G39" s="147">
        <v>0.4</v>
      </c>
      <c r="H39" s="146">
        <v>0</v>
      </c>
      <c r="I39" s="147">
        <v>0.95</v>
      </c>
      <c r="J39" s="146">
        <v>0</v>
      </c>
      <c r="K39" s="151">
        <v>0.95</v>
      </c>
      <c r="L39" s="48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</row>
    <row r="40" spans="1:55" x14ac:dyDescent="0.35">
      <c r="A40" s="81">
        <f t="shared" si="0"/>
        <v>44684</v>
      </c>
      <c r="B40" s="146">
        <v>0</v>
      </c>
      <c r="C40" s="147">
        <v>0.4</v>
      </c>
      <c r="D40" s="146">
        <v>0.75</v>
      </c>
      <c r="E40" s="147">
        <v>0.75</v>
      </c>
      <c r="F40" s="146">
        <v>0</v>
      </c>
      <c r="G40" s="147">
        <v>0.4</v>
      </c>
      <c r="H40" s="146">
        <v>0</v>
      </c>
      <c r="I40" s="147">
        <v>0.95</v>
      </c>
      <c r="J40" s="146">
        <v>0</v>
      </c>
      <c r="K40" s="151">
        <v>0.95</v>
      </c>
      <c r="L40" s="48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</row>
    <row r="41" spans="1:55" x14ac:dyDescent="0.35">
      <c r="A41" s="81">
        <f t="shared" si="0"/>
        <v>44685</v>
      </c>
      <c r="B41" s="146">
        <v>0</v>
      </c>
      <c r="C41" s="147">
        <v>0.4</v>
      </c>
      <c r="D41" s="146">
        <v>0.75</v>
      </c>
      <c r="E41" s="147">
        <v>0.75</v>
      </c>
      <c r="F41" s="146">
        <v>0</v>
      </c>
      <c r="G41" s="147">
        <v>0.4</v>
      </c>
      <c r="H41" s="146">
        <v>0</v>
      </c>
      <c r="I41" s="147">
        <v>0.95</v>
      </c>
      <c r="J41" s="146">
        <v>0</v>
      </c>
      <c r="K41" s="151">
        <v>0.95</v>
      </c>
      <c r="L41" s="48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</row>
    <row r="42" spans="1:55" x14ac:dyDescent="0.35">
      <c r="A42" s="81">
        <f t="shared" si="0"/>
        <v>44686</v>
      </c>
      <c r="B42" s="146">
        <v>0</v>
      </c>
      <c r="C42" s="147">
        <v>0.4</v>
      </c>
      <c r="D42" s="146">
        <v>0.75</v>
      </c>
      <c r="E42" s="147">
        <v>0.75</v>
      </c>
      <c r="F42" s="146">
        <v>0</v>
      </c>
      <c r="G42" s="147">
        <v>0.4</v>
      </c>
      <c r="H42" s="146">
        <v>0</v>
      </c>
      <c r="I42" s="147">
        <v>0.95</v>
      </c>
      <c r="J42" s="146">
        <v>0</v>
      </c>
      <c r="K42" s="151">
        <v>0.95</v>
      </c>
      <c r="L42" s="48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</row>
    <row r="43" spans="1:55" x14ac:dyDescent="0.35">
      <c r="A43" s="81">
        <f t="shared" si="0"/>
        <v>44687</v>
      </c>
      <c r="B43" s="146">
        <v>0</v>
      </c>
      <c r="C43" s="147">
        <v>0.4</v>
      </c>
      <c r="D43" s="146">
        <v>0.75</v>
      </c>
      <c r="E43" s="147">
        <v>0.75</v>
      </c>
      <c r="F43" s="146">
        <v>0</v>
      </c>
      <c r="G43" s="147">
        <v>0.4</v>
      </c>
      <c r="H43" s="146">
        <v>0</v>
      </c>
      <c r="I43" s="147">
        <v>0.95</v>
      </c>
      <c r="J43" s="146">
        <v>0</v>
      </c>
      <c r="K43" s="151">
        <v>0.95</v>
      </c>
      <c r="L43" s="48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</row>
    <row r="44" spans="1:55" x14ac:dyDescent="0.35">
      <c r="A44" s="81">
        <f t="shared" si="0"/>
        <v>44688</v>
      </c>
      <c r="B44" s="146">
        <v>0</v>
      </c>
      <c r="C44" s="147">
        <v>0.25</v>
      </c>
      <c r="D44" s="146">
        <v>0.75</v>
      </c>
      <c r="E44" s="147">
        <v>0.75</v>
      </c>
      <c r="F44" s="146">
        <v>0</v>
      </c>
      <c r="G44" s="147">
        <v>0.4</v>
      </c>
      <c r="H44" s="146">
        <v>0</v>
      </c>
      <c r="I44" s="147">
        <v>0.95</v>
      </c>
      <c r="J44" s="146">
        <v>0</v>
      </c>
      <c r="K44" s="151">
        <v>0.95</v>
      </c>
      <c r="L44" s="48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</row>
    <row r="45" spans="1:55" x14ac:dyDescent="0.35">
      <c r="A45" s="81">
        <f t="shared" si="0"/>
        <v>44689</v>
      </c>
      <c r="B45" s="146">
        <v>0</v>
      </c>
      <c r="C45" s="147">
        <v>0.25</v>
      </c>
      <c r="D45" s="146">
        <v>0.75</v>
      </c>
      <c r="E45" s="147">
        <v>0.75</v>
      </c>
      <c r="F45" s="146">
        <v>0</v>
      </c>
      <c r="G45" s="147">
        <v>0.4</v>
      </c>
      <c r="H45" s="146">
        <v>0</v>
      </c>
      <c r="I45" s="147">
        <v>0.95</v>
      </c>
      <c r="J45" s="146">
        <v>0</v>
      </c>
      <c r="K45" s="151">
        <v>0.95</v>
      </c>
      <c r="L45" s="48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</row>
    <row r="46" spans="1:55" x14ac:dyDescent="0.35">
      <c r="A46" s="81">
        <f t="shared" si="0"/>
        <v>44690</v>
      </c>
      <c r="B46" s="146">
        <v>0</v>
      </c>
      <c r="C46" s="147">
        <v>0.55000000000000004</v>
      </c>
      <c r="D46" s="146">
        <v>0.75</v>
      </c>
      <c r="E46" s="147">
        <v>0.75</v>
      </c>
      <c r="F46" s="146">
        <v>0</v>
      </c>
      <c r="G46" s="147">
        <v>0.4</v>
      </c>
      <c r="H46" s="146">
        <v>0.35</v>
      </c>
      <c r="I46" s="147">
        <v>0.95</v>
      </c>
      <c r="J46" s="146">
        <v>0</v>
      </c>
      <c r="K46" s="151">
        <v>0.95</v>
      </c>
      <c r="L46" s="48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</row>
    <row r="47" spans="1:55" x14ac:dyDescent="0.35">
      <c r="A47" s="81">
        <f t="shared" si="0"/>
        <v>44691</v>
      </c>
      <c r="B47" s="146">
        <v>0</v>
      </c>
      <c r="C47" s="147">
        <v>0.55000000000000004</v>
      </c>
      <c r="D47" s="146">
        <v>0.75</v>
      </c>
      <c r="E47" s="147">
        <v>0.75</v>
      </c>
      <c r="F47" s="146">
        <v>0</v>
      </c>
      <c r="G47" s="147">
        <v>0.4</v>
      </c>
      <c r="H47" s="146">
        <v>0.35</v>
      </c>
      <c r="I47" s="147">
        <v>0.95</v>
      </c>
      <c r="J47" s="146">
        <v>0</v>
      </c>
      <c r="K47" s="151">
        <v>0.95</v>
      </c>
      <c r="L47" s="48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</row>
    <row r="48" spans="1:55" x14ac:dyDescent="0.35">
      <c r="A48" s="81">
        <f t="shared" si="0"/>
        <v>44692</v>
      </c>
      <c r="B48" s="146">
        <v>0</v>
      </c>
      <c r="C48" s="147">
        <v>0.55000000000000004</v>
      </c>
      <c r="D48" s="146">
        <v>0.75</v>
      </c>
      <c r="E48" s="147">
        <v>0.75</v>
      </c>
      <c r="F48" s="146">
        <v>0</v>
      </c>
      <c r="G48" s="147">
        <v>0.4</v>
      </c>
      <c r="H48" s="146">
        <v>0.35</v>
      </c>
      <c r="I48" s="147">
        <v>0.95</v>
      </c>
      <c r="J48" s="146">
        <v>0</v>
      </c>
      <c r="K48" s="151">
        <v>0.95</v>
      </c>
      <c r="L48" s="48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</row>
    <row r="49" spans="1:55" x14ac:dyDescent="0.35">
      <c r="A49" s="81">
        <f t="shared" si="0"/>
        <v>44693</v>
      </c>
      <c r="B49" s="146">
        <v>0</v>
      </c>
      <c r="C49" s="147">
        <v>0.55000000000000004</v>
      </c>
      <c r="D49" s="146">
        <v>0.75</v>
      </c>
      <c r="E49" s="147">
        <v>0.75</v>
      </c>
      <c r="F49" s="146">
        <v>0</v>
      </c>
      <c r="G49" s="147">
        <v>0.4</v>
      </c>
      <c r="H49" s="146">
        <v>0.35</v>
      </c>
      <c r="I49" s="147">
        <v>0.95</v>
      </c>
      <c r="J49" s="146">
        <v>0</v>
      </c>
      <c r="K49" s="151">
        <v>0.95</v>
      </c>
      <c r="L49" s="48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</row>
    <row r="50" spans="1:55" x14ac:dyDescent="0.35">
      <c r="A50" s="81">
        <f t="shared" si="0"/>
        <v>44694</v>
      </c>
      <c r="B50" s="146">
        <v>0</v>
      </c>
      <c r="C50" s="147">
        <v>0.55000000000000004</v>
      </c>
      <c r="D50" s="146">
        <v>0.75</v>
      </c>
      <c r="E50" s="147">
        <v>0.75</v>
      </c>
      <c r="F50" s="146">
        <v>0</v>
      </c>
      <c r="G50" s="147">
        <v>0.4</v>
      </c>
      <c r="H50" s="146">
        <v>0.35</v>
      </c>
      <c r="I50" s="147">
        <v>0.95</v>
      </c>
      <c r="J50" s="146">
        <v>0</v>
      </c>
      <c r="K50" s="151">
        <v>0.95</v>
      </c>
      <c r="L50" s="48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</row>
    <row r="51" spans="1:55" x14ac:dyDescent="0.35">
      <c r="A51" s="81">
        <f t="shared" si="0"/>
        <v>44695</v>
      </c>
      <c r="B51" s="146">
        <v>0</v>
      </c>
      <c r="C51" s="147">
        <v>0.55000000000000004</v>
      </c>
      <c r="D51" s="146">
        <v>0.75</v>
      </c>
      <c r="E51" s="147">
        <v>0.75</v>
      </c>
      <c r="F51" s="146">
        <v>0</v>
      </c>
      <c r="G51" s="147">
        <v>0.4</v>
      </c>
      <c r="H51" s="146">
        <v>0.35</v>
      </c>
      <c r="I51" s="147">
        <v>0.95</v>
      </c>
      <c r="J51" s="146">
        <v>0</v>
      </c>
      <c r="K51" s="151">
        <v>0.95</v>
      </c>
      <c r="L51" s="48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</row>
    <row r="52" spans="1:55" x14ac:dyDescent="0.35">
      <c r="A52" s="81">
        <f t="shared" si="0"/>
        <v>44696</v>
      </c>
      <c r="B52" s="146">
        <v>0</v>
      </c>
      <c r="C52" s="147">
        <v>0.55000000000000004</v>
      </c>
      <c r="D52" s="146">
        <v>0.75</v>
      </c>
      <c r="E52" s="147">
        <v>0.75</v>
      </c>
      <c r="F52" s="146">
        <v>0</v>
      </c>
      <c r="G52" s="147">
        <v>0.4</v>
      </c>
      <c r="H52" s="146">
        <v>0.35</v>
      </c>
      <c r="I52" s="147">
        <v>0.95</v>
      </c>
      <c r="J52" s="146">
        <v>0</v>
      </c>
      <c r="K52" s="151">
        <v>0.95</v>
      </c>
      <c r="L52" s="48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</row>
    <row r="53" spans="1:55" x14ac:dyDescent="0.35">
      <c r="A53" s="81">
        <f t="shared" si="0"/>
        <v>44697</v>
      </c>
      <c r="B53" s="146">
        <v>0</v>
      </c>
      <c r="C53" s="147">
        <v>0.55000000000000004</v>
      </c>
      <c r="D53" s="146">
        <v>0.75</v>
      </c>
      <c r="E53" s="147">
        <v>0.75</v>
      </c>
      <c r="F53" s="146">
        <v>0</v>
      </c>
      <c r="G53" s="147">
        <v>0.4</v>
      </c>
      <c r="H53" s="146">
        <v>0.35</v>
      </c>
      <c r="I53" s="147">
        <v>0.95</v>
      </c>
      <c r="J53" s="146">
        <v>0</v>
      </c>
      <c r="K53" s="151">
        <v>0.95</v>
      </c>
      <c r="L53" s="48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</row>
    <row r="54" spans="1:55" x14ac:dyDescent="0.35">
      <c r="A54" s="81">
        <f t="shared" si="0"/>
        <v>44698</v>
      </c>
      <c r="B54" s="146">
        <v>0</v>
      </c>
      <c r="C54" s="147">
        <v>0.55000000000000004</v>
      </c>
      <c r="D54" s="146">
        <v>0.75</v>
      </c>
      <c r="E54" s="147">
        <v>0.75</v>
      </c>
      <c r="F54" s="146">
        <v>0</v>
      </c>
      <c r="G54" s="147">
        <v>0.4</v>
      </c>
      <c r="H54" s="146">
        <v>0.35</v>
      </c>
      <c r="I54" s="147">
        <v>0.95</v>
      </c>
      <c r="J54" s="146">
        <v>0</v>
      </c>
      <c r="K54" s="151">
        <v>0.95</v>
      </c>
      <c r="L54" s="48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</row>
    <row r="55" spans="1:55" x14ac:dyDescent="0.35">
      <c r="A55" s="81">
        <f t="shared" si="0"/>
        <v>44699</v>
      </c>
      <c r="B55" s="146">
        <v>0</v>
      </c>
      <c r="C55" s="147">
        <v>0.55000000000000004</v>
      </c>
      <c r="D55" s="146">
        <v>0.75</v>
      </c>
      <c r="E55" s="147">
        <v>0.75</v>
      </c>
      <c r="F55" s="146">
        <v>0</v>
      </c>
      <c r="G55" s="147">
        <v>0.4</v>
      </c>
      <c r="H55" s="146">
        <v>0.35</v>
      </c>
      <c r="I55" s="147">
        <v>0.95</v>
      </c>
      <c r="J55" s="146">
        <v>0</v>
      </c>
      <c r="K55" s="151">
        <v>0.95</v>
      </c>
      <c r="L55" s="48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</row>
    <row r="56" spans="1:55" x14ac:dyDescent="0.35">
      <c r="A56" s="81">
        <f t="shared" si="0"/>
        <v>44700</v>
      </c>
      <c r="B56" s="146">
        <v>0</v>
      </c>
      <c r="C56" s="147">
        <v>0.55000000000000004</v>
      </c>
      <c r="D56" s="146">
        <v>0.75</v>
      </c>
      <c r="E56" s="147">
        <v>0.75</v>
      </c>
      <c r="F56" s="146">
        <v>0</v>
      </c>
      <c r="G56" s="147">
        <v>0.4</v>
      </c>
      <c r="H56" s="146">
        <v>0.35</v>
      </c>
      <c r="I56" s="147">
        <v>0.95</v>
      </c>
      <c r="J56" s="146">
        <v>0</v>
      </c>
      <c r="K56" s="151">
        <v>0.95</v>
      </c>
      <c r="L56" s="48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</row>
    <row r="57" spans="1:55" x14ac:dyDescent="0.35">
      <c r="A57" s="81">
        <f t="shared" si="0"/>
        <v>44701</v>
      </c>
      <c r="B57" s="146">
        <v>0</v>
      </c>
      <c r="C57" s="147">
        <v>0.55000000000000004</v>
      </c>
      <c r="D57" s="146">
        <v>0.75</v>
      </c>
      <c r="E57" s="147">
        <v>0.75</v>
      </c>
      <c r="F57" s="146">
        <v>0</v>
      </c>
      <c r="G57" s="147">
        <v>0.4</v>
      </c>
      <c r="H57" s="146">
        <v>0.35</v>
      </c>
      <c r="I57" s="147">
        <v>0.95</v>
      </c>
      <c r="J57" s="146">
        <v>0</v>
      </c>
      <c r="K57" s="151">
        <v>0.95</v>
      </c>
      <c r="L57" s="48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</row>
    <row r="58" spans="1:55" x14ac:dyDescent="0.35">
      <c r="A58" s="81">
        <f t="shared" si="0"/>
        <v>44702</v>
      </c>
      <c r="B58" s="146">
        <v>0</v>
      </c>
      <c r="C58" s="147">
        <v>0.55000000000000004</v>
      </c>
      <c r="D58" s="146">
        <v>0</v>
      </c>
      <c r="E58" s="147">
        <v>0.1</v>
      </c>
      <c r="F58" s="146">
        <v>0</v>
      </c>
      <c r="G58" s="147">
        <v>0.4</v>
      </c>
      <c r="H58" s="146">
        <v>0</v>
      </c>
      <c r="I58" s="147">
        <v>0.95</v>
      </c>
      <c r="J58" s="146">
        <v>0</v>
      </c>
      <c r="K58" s="151">
        <v>0.75</v>
      </c>
      <c r="L58" s="48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</row>
    <row r="59" spans="1:55" x14ac:dyDescent="0.35">
      <c r="A59" s="81">
        <f t="shared" si="0"/>
        <v>44703</v>
      </c>
      <c r="B59" s="146">
        <v>0</v>
      </c>
      <c r="C59" s="147">
        <v>0.55000000000000004</v>
      </c>
      <c r="D59" s="146">
        <v>0</v>
      </c>
      <c r="E59" s="147">
        <v>0.1</v>
      </c>
      <c r="F59" s="146">
        <v>0</v>
      </c>
      <c r="G59" s="147">
        <v>0.4</v>
      </c>
      <c r="H59" s="146">
        <v>0</v>
      </c>
      <c r="I59" s="147">
        <v>0.95</v>
      </c>
      <c r="J59" s="146">
        <v>0</v>
      </c>
      <c r="K59" s="151">
        <v>0.75</v>
      </c>
      <c r="L59" s="48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</row>
    <row r="60" spans="1:55" x14ac:dyDescent="0.35">
      <c r="A60" s="81">
        <f t="shared" si="0"/>
        <v>44704</v>
      </c>
      <c r="B60" s="146">
        <v>0</v>
      </c>
      <c r="C60" s="147">
        <v>0.55000000000000004</v>
      </c>
      <c r="D60" s="146">
        <v>0</v>
      </c>
      <c r="E60" s="147">
        <v>0.1</v>
      </c>
      <c r="F60" s="146">
        <v>1</v>
      </c>
      <c r="G60" s="147">
        <v>1</v>
      </c>
      <c r="H60" s="146">
        <v>0</v>
      </c>
      <c r="I60" s="147">
        <v>0.95</v>
      </c>
      <c r="J60" s="146">
        <v>0</v>
      </c>
      <c r="K60" s="151">
        <v>0.95</v>
      </c>
      <c r="L60" s="48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</row>
    <row r="61" spans="1:55" x14ac:dyDescent="0.35">
      <c r="A61" s="81">
        <f t="shared" si="0"/>
        <v>44705</v>
      </c>
      <c r="B61" s="146">
        <v>0</v>
      </c>
      <c r="C61" s="147">
        <v>0.55000000000000004</v>
      </c>
      <c r="D61" s="146">
        <v>0</v>
      </c>
      <c r="E61" s="147">
        <v>0.1</v>
      </c>
      <c r="F61" s="146">
        <v>1</v>
      </c>
      <c r="G61" s="147">
        <v>1</v>
      </c>
      <c r="H61" s="146">
        <v>0</v>
      </c>
      <c r="I61" s="147">
        <v>0.95</v>
      </c>
      <c r="J61" s="146">
        <v>0</v>
      </c>
      <c r="K61" s="151">
        <v>0.95</v>
      </c>
      <c r="L61" s="48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</row>
    <row r="62" spans="1:55" x14ac:dyDescent="0.35">
      <c r="A62" s="81">
        <f t="shared" si="0"/>
        <v>44706</v>
      </c>
      <c r="B62" s="146">
        <v>0</v>
      </c>
      <c r="C62" s="147">
        <v>0.55000000000000004</v>
      </c>
      <c r="D62" s="146">
        <v>0</v>
      </c>
      <c r="E62" s="147">
        <v>0.1</v>
      </c>
      <c r="F62" s="146">
        <v>1</v>
      </c>
      <c r="G62" s="147">
        <v>1</v>
      </c>
      <c r="H62" s="146">
        <v>0</v>
      </c>
      <c r="I62" s="147">
        <v>0.95</v>
      </c>
      <c r="J62" s="146">
        <v>0</v>
      </c>
      <c r="K62" s="151">
        <v>0.95</v>
      </c>
      <c r="L62" s="48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</row>
    <row r="63" spans="1:55" x14ac:dyDescent="0.35">
      <c r="A63" s="81">
        <f t="shared" si="0"/>
        <v>44707</v>
      </c>
      <c r="B63" s="146">
        <v>0</v>
      </c>
      <c r="C63" s="147">
        <v>0.55000000000000004</v>
      </c>
      <c r="D63" s="146">
        <v>0</v>
      </c>
      <c r="E63" s="147">
        <v>0.1</v>
      </c>
      <c r="F63" s="146">
        <v>1</v>
      </c>
      <c r="G63" s="147">
        <v>1</v>
      </c>
      <c r="H63" s="146">
        <v>0</v>
      </c>
      <c r="I63" s="147">
        <v>0.95</v>
      </c>
      <c r="J63" s="146">
        <v>0</v>
      </c>
      <c r="K63" s="151">
        <v>0.95</v>
      </c>
      <c r="L63" s="48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</row>
    <row r="64" spans="1:55" x14ac:dyDescent="0.35">
      <c r="A64" s="81">
        <f t="shared" si="0"/>
        <v>44708</v>
      </c>
      <c r="B64" s="146">
        <v>0</v>
      </c>
      <c r="C64" s="147">
        <v>0.55000000000000004</v>
      </c>
      <c r="D64" s="146">
        <v>0</v>
      </c>
      <c r="E64" s="147">
        <v>0.1</v>
      </c>
      <c r="F64" s="146">
        <v>1</v>
      </c>
      <c r="G64" s="147">
        <v>1</v>
      </c>
      <c r="H64" s="146">
        <v>0</v>
      </c>
      <c r="I64" s="147">
        <v>0.95</v>
      </c>
      <c r="J64" s="146">
        <v>0</v>
      </c>
      <c r="K64" s="151">
        <v>0.95</v>
      </c>
      <c r="L64" s="48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</row>
    <row r="65" spans="1:55" x14ac:dyDescent="0.35">
      <c r="A65" s="81">
        <f t="shared" si="0"/>
        <v>44709</v>
      </c>
      <c r="B65" s="146">
        <v>0</v>
      </c>
      <c r="C65" s="147">
        <v>0.55000000000000004</v>
      </c>
      <c r="D65" s="146">
        <v>0</v>
      </c>
      <c r="E65" s="147">
        <v>0.1</v>
      </c>
      <c r="F65" s="146">
        <v>1</v>
      </c>
      <c r="G65" s="147">
        <v>1</v>
      </c>
      <c r="H65" s="146">
        <v>0</v>
      </c>
      <c r="I65" s="147">
        <v>0.95</v>
      </c>
      <c r="J65" s="146">
        <v>0</v>
      </c>
      <c r="K65" s="151">
        <v>0.75</v>
      </c>
      <c r="L65" s="48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</row>
    <row r="66" spans="1:55" x14ac:dyDescent="0.35">
      <c r="A66" s="81">
        <f t="shared" si="0"/>
        <v>44710</v>
      </c>
      <c r="B66" s="146">
        <v>0</v>
      </c>
      <c r="C66" s="147">
        <v>0.55000000000000004</v>
      </c>
      <c r="D66" s="146">
        <v>0</v>
      </c>
      <c r="E66" s="147">
        <v>0.1</v>
      </c>
      <c r="F66" s="146">
        <v>1</v>
      </c>
      <c r="G66" s="147">
        <v>1</v>
      </c>
      <c r="H66" s="146">
        <v>0</v>
      </c>
      <c r="I66" s="147">
        <v>0.95</v>
      </c>
      <c r="J66" s="146">
        <v>0</v>
      </c>
      <c r="K66" s="151">
        <v>0.75</v>
      </c>
      <c r="L66" s="48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</row>
    <row r="67" spans="1:55" x14ac:dyDescent="0.35">
      <c r="A67" s="81">
        <f t="shared" si="0"/>
        <v>44711</v>
      </c>
      <c r="B67" s="146">
        <v>0</v>
      </c>
      <c r="C67" s="147">
        <v>0.55000000000000004</v>
      </c>
      <c r="D67" s="146">
        <v>0</v>
      </c>
      <c r="E67" s="147">
        <v>0.45</v>
      </c>
      <c r="F67" s="146">
        <v>1</v>
      </c>
      <c r="G67" s="147">
        <v>1</v>
      </c>
      <c r="H67" s="146">
        <v>0</v>
      </c>
      <c r="I67" s="147">
        <v>0.95</v>
      </c>
      <c r="J67" s="146">
        <v>0</v>
      </c>
      <c r="K67" s="151">
        <v>0.75</v>
      </c>
      <c r="L67" s="48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</row>
    <row r="68" spans="1:55" ht="13.15" thickBot="1" x14ac:dyDescent="0.4">
      <c r="A68" s="81">
        <f t="shared" si="0"/>
        <v>44712</v>
      </c>
      <c r="B68" s="148">
        <v>0</v>
      </c>
      <c r="C68" s="149">
        <v>0.55000000000000004</v>
      </c>
      <c r="D68" s="148">
        <v>0</v>
      </c>
      <c r="E68" s="149">
        <v>0.45</v>
      </c>
      <c r="F68" s="148">
        <v>1</v>
      </c>
      <c r="G68" s="149">
        <v>1</v>
      </c>
      <c r="H68" s="148">
        <v>0</v>
      </c>
      <c r="I68" s="149">
        <v>0.95</v>
      </c>
      <c r="J68" s="148">
        <v>0</v>
      </c>
      <c r="K68" s="152">
        <v>0.75</v>
      </c>
      <c r="L68" s="48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</row>
    <row r="69" spans="1:55" x14ac:dyDescent="0.35">
      <c r="A69" s="81">
        <f t="shared" si="0"/>
        <v>44713</v>
      </c>
      <c r="B69" s="144">
        <v>0</v>
      </c>
      <c r="C69" s="145">
        <v>0.55000000000000004</v>
      </c>
      <c r="D69" s="144">
        <v>0.05</v>
      </c>
      <c r="E69" s="145">
        <v>0.45</v>
      </c>
      <c r="F69" s="144">
        <v>1</v>
      </c>
      <c r="G69" s="145">
        <v>1</v>
      </c>
      <c r="H69" s="144">
        <v>0</v>
      </c>
      <c r="I69" s="145">
        <v>0.95</v>
      </c>
      <c r="J69" s="144">
        <v>0</v>
      </c>
      <c r="K69" s="150">
        <v>0.4</v>
      </c>
      <c r="L69" s="48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</row>
    <row r="70" spans="1:55" x14ac:dyDescent="0.35">
      <c r="A70" s="81">
        <f t="shared" si="0"/>
        <v>44714</v>
      </c>
      <c r="B70" s="146">
        <v>0</v>
      </c>
      <c r="C70" s="147">
        <v>0.55000000000000004</v>
      </c>
      <c r="D70" s="146">
        <v>0.05</v>
      </c>
      <c r="E70" s="147">
        <v>0.45</v>
      </c>
      <c r="F70" s="146">
        <v>1</v>
      </c>
      <c r="G70" s="147">
        <v>1</v>
      </c>
      <c r="H70" s="146">
        <v>0</v>
      </c>
      <c r="I70" s="147">
        <v>0.95</v>
      </c>
      <c r="J70" s="146">
        <v>0</v>
      </c>
      <c r="K70" s="151">
        <v>0.4</v>
      </c>
      <c r="L70" s="48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</row>
    <row r="71" spans="1:55" x14ac:dyDescent="0.35">
      <c r="A71" s="81">
        <f t="shared" si="0"/>
        <v>44715</v>
      </c>
      <c r="B71" s="146">
        <v>0</v>
      </c>
      <c r="C71" s="147">
        <v>0.55000000000000004</v>
      </c>
      <c r="D71" s="146">
        <v>0.05</v>
      </c>
      <c r="E71" s="147">
        <v>0.45</v>
      </c>
      <c r="F71" s="146">
        <v>1</v>
      </c>
      <c r="G71" s="147">
        <v>1</v>
      </c>
      <c r="H71" s="146">
        <v>0</v>
      </c>
      <c r="I71" s="147">
        <v>0.95</v>
      </c>
      <c r="J71" s="146">
        <v>0</v>
      </c>
      <c r="K71" s="151">
        <v>0.4</v>
      </c>
      <c r="L71" s="48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</row>
    <row r="72" spans="1:55" x14ac:dyDescent="0.35">
      <c r="A72" s="81">
        <f t="shared" si="0"/>
        <v>44716</v>
      </c>
      <c r="B72" s="146">
        <v>0</v>
      </c>
      <c r="C72" s="147">
        <v>0.3</v>
      </c>
      <c r="D72" s="146">
        <v>0.05</v>
      </c>
      <c r="E72" s="147">
        <v>0.45</v>
      </c>
      <c r="F72" s="146">
        <v>1</v>
      </c>
      <c r="G72" s="147">
        <v>1</v>
      </c>
      <c r="H72" s="146">
        <v>0</v>
      </c>
      <c r="I72" s="147">
        <v>0.95</v>
      </c>
      <c r="J72" s="146">
        <v>0</v>
      </c>
      <c r="K72" s="151">
        <v>0.4</v>
      </c>
      <c r="L72" s="48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</row>
    <row r="73" spans="1:55" x14ac:dyDescent="0.35">
      <c r="A73" s="81">
        <f t="shared" si="0"/>
        <v>44717</v>
      </c>
      <c r="B73" s="146">
        <v>0</v>
      </c>
      <c r="C73" s="147">
        <v>0.3</v>
      </c>
      <c r="D73" s="146">
        <v>0.05</v>
      </c>
      <c r="E73" s="147">
        <v>0.45</v>
      </c>
      <c r="F73" s="146">
        <v>1</v>
      </c>
      <c r="G73" s="147">
        <v>1</v>
      </c>
      <c r="H73" s="146">
        <v>0</v>
      </c>
      <c r="I73" s="147">
        <v>0.95</v>
      </c>
      <c r="J73" s="146">
        <v>0</v>
      </c>
      <c r="K73" s="151">
        <v>0.4</v>
      </c>
      <c r="L73" s="48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</row>
    <row r="74" spans="1:55" x14ac:dyDescent="0.35">
      <c r="A74" s="81">
        <f t="shared" ref="A74:A137" si="1">A73+1</f>
        <v>44718</v>
      </c>
      <c r="B74" s="146">
        <v>0</v>
      </c>
      <c r="C74" s="147">
        <v>0.3</v>
      </c>
      <c r="D74" s="146">
        <v>0.05</v>
      </c>
      <c r="E74" s="147">
        <v>0.45</v>
      </c>
      <c r="F74" s="146">
        <v>1</v>
      </c>
      <c r="G74" s="147">
        <v>1</v>
      </c>
      <c r="H74" s="146">
        <v>0</v>
      </c>
      <c r="I74" s="147">
        <v>0.95</v>
      </c>
      <c r="J74" s="146">
        <v>0</v>
      </c>
      <c r="K74" s="151">
        <v>0.4</v>
      </c>
      <c r="L74" s="48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</row>
    <row r="75" spans="1:55" x14ac:dyDescent="0.35">
      <c r="A75" s="81">
        <f t="shared" si="1"/>
        <v>44719</v>
      </c>
      <c r="B75" s="146">
        <v>0</v>
      </c>
      <c r="C75" s="147">
        <v>0.3</v>
      </c>
      <c r="D75" s="146">
        <v>0.05</v>
      </c>
      <c r="E75" s="147">
        <v>0.45</v>
      </c>
      <c r="F75" s="146">
        <v>1</v>
      </c>
      <c r="G75" s="147">
        <v>1</v>
      </c>
      <c r="H75" s="146">
        <v>0</v>
      </c>
      <c r="I75" s="147">
        <v>0.95</v>
      </c>
      <c r="J75" s="146">
        <v>0</v>
      </c>
      <c r="K75" s="151">
        <v>0.4</v>
      </c>
      <c r="L75" s="48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</row>
    <row r="76" spans="1:55" x14ac:dyDescent="0.35">
      <c r="A76" s="81">
        <f t="shared" si="1"/>
        <v>44720</v>
      </c>
      <c r="B76" s="146">
        <v>0.7</v>
      </c>
      <c r="C76" s="147">
        <v>0.95</v>
      </c>
      <c r="D76" s="146">
        <v>0.05</v>
      </c>
      <c r="E76" s="147">
        <v>0.45</v>
      </c>
      <c r="F76" s="146">
        <v>1</v>
      </c>
      <c r="G76" s="147">
        <v>1</v>
      </c>
      <c r="H76" s="146">
        <v>0</v>
      </c>
      <c r="I76" s="147">
        <v>0.95</v>
      </c>
      <c r="J76" s="146">
        <v>0</v>
      </c>
      <c r="K76" s="151">
        <v>0.4</v>
      </c>
      <c r="L76" s="48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</row>
    <row r="77" spans="1:55" x14ac:dyDescent="0.35">
      <c r="A77" s="81">
        <f t="shared" si="1"/>
        <v>44721</v>
      </c>
      <c r="B77" s="146">
        <v>0</v>
      </c>
      <c r="C77" s="147">
        <v>0.35</v>
      </c>
      <c r="D77" s="146">
        <v>0.05</v>
      </c>
      <c r="E77" s="147">
        <v>0.45</v>
      </c>
      <c r="F77" s="146">
        <v>1</v>
      </c>
      <c r="G77" s="147">
        <v>1</v>
      </c>
      <c r="H77" s="146">
        <v>0</v>
      </c>
      <c r="I77" s="147">
        <v>0.95</v>
      </c>
      <c r="J77" s="146">
        <v>0</v>
      </c>
      <c r="K77" s="151">
        <v>0.4</v>
      </c>
      <c r="L77" s="48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</row>
    <row r="78" spans="1:55" x14ac:dyDescent="0.35">
      <c r="A78" s="81">
        <f t="shared" si="1"/>
        <v>44722</v>
      </c>
      <c r="B78" s="146">
        <v>0</v>
      </c>
      <c r="C78" s="147">
        <v>0.35</v>
      </c>
      <c r="D78" s="146">
        <v>0.05</v>
      </c>
      <c r="E78" s="147">
        <v>0.45</v>
      </c>
      <c r="F78" s="146">
        <v>1</v>
      </c>
      <c r="G78" s="147">
        <v>1</v>
      </c>
      <c r="H78" s="146">
        <v>0</v>
      </c>
      <c r="I78" s="147">
        <v>0.95</v>
      </c>
      <c r="J78" s="146">
        <v>0</v>
      </c>
      <c r="K78" s="151">
        <v>0.4</v>
      </c>
      <c r="L78" s="48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</row>
    <row r="79" spans="1:55" x14ac:dyDescent="0.35">
      <c r="A79" s="81">
        <f t="shared" si="1"/>
        <v>44723</v>
      </c>
      <c r="B79" s="146">
        <v>0</v>
      </c>
      <c r="C79" s="147">
        <v>0.35</v>
      </c>
      <c r="D79" s="146">
        <v>0</v>
      </c>
      <c r="E79" s="147">
        <v>0.45</v>
      </c>
      <c r="F79" s="146">
        <v>1</v>
      </c>
      <c r="G79" s="147">
        <v>1</v>
      </c>
      <c r="H79" s="146">
        <v>0</v>
      </c>
      <c r="I79" s="147">
        <v>0.75</v>
      </c>
      <c r="J79" s="146">
        <v>0</v>
      </c>
      <c r="K79" s="151">
        <v>0.4</v>
      </c>
      <c r="L79" s="48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</row>
    <row r="80" spans="1:55" x14ac:dyDescent="0.35">
      <c r="A80" s="81">
        <f t="shared" si="1"/>
        <v>44724</v>
      </c>
      <c r="B80" s="146">
        <v>0</v>
      </c>
      <c r="C80" s="147">
        <v>0.35</v>
      </c>
      <c r="D80" s="146">
        <v>0</v>
      </c>
      <c r="E80" s="147">
        <v>0.45</v>
      </c>
      <c r="F80" s="146">
        <v>1</v>
      </c>
      <c r="G80" s="147">
        <v>1</v>
      </c>
      <c r="H80" s="146">
        <v>0</v>
      </c>
      <c r="I80" s="147">
        <v>0.75</v>
      </c>
      <c r="J80" s="146">
        <v>0</v>
      </c>
      <c r="K80" s="151">
        <v>0.4</v>
      </c>
      <c r="L80" s="48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</row>
    <row r="81" spans="1:55" x14ac:dyDescent="0.35">
      <c r="A81" s="81">
        <f t="shared" si="1"/>
        <v>44725</v>
      </c>
      <c r="B81" s="146">
        <v>0</v>
      </c>
      <c r="C81" s="147">
        <v>0.35</v>
      </c>
      <c r="D81" s="146">
        <v>0.15</v>
      </c>
      <c r="E81" s="147">
        <v>0.55000000000000004</v>
      </c>
      <c r="F81" s="146">
        <v>1</v>
      </c>
      <c r="G81" s="147">
        <v>1</v>
      </c>
      <c r="H81" s="146">
        <v>0</v>
      </c>
      <c r="I81" s="147">
        <v>0.75</v>
      </c>
      <c r="J81" s="146">
        <v>0.4</v>
      </c>
      <c r="K81" s="151">
        <v>0.95</v>
      </c>
      <c r="L81" s="48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</row>
    <row r="82" spans="1:55" x14ac:dyDescent="0.35">
      <c r="A82" s="81">
        <f t="shared" si="1"/>
        <v>44726</v>
      </c>
      <c r="B82" s="146">
        <v>0</v>
      </c>
      <c r="C82" s="147">
        <v>0.35</v>
      </c>
      <c r="D82" s="146">
        <v>0.15</v>
      </c>
      <c r="E82" s="147">
        <v>0.55000000000000004</v>
      </c>
      <c r="F82" s="146">
        <v>1</v>
      </c>
      <c r="G82" s="147">
        <v>1</v>
      </c>
      <c r="H82" s="146">
        <v>0</v>
      </c>
      <c r="I82" s="147">
        <v>0.75</v>
      </c>
      <c r="J82" s="146">
        <v>0.4</v>
      </c>
      <c r="K82" s="151">
        <v>0.95</v>
      </c>
      <c r="L82" s="48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</row>
    <row r="83" spans="1:55" x14ac:dyDescent="0.35">
      <c r="A83" s="81">
        <f t="shared" si="1"/>
        <v>44727</v>
      </c>
      <c r="B83" s="146">
        <v>0</v>
      </c>
      <c r="C83" s="147">
        <v>0.35</v>
      </c>
      <c r="D83" s="146">
        <v>0.15</v>
      </c>
      <c r="E83" s="147">
        <v>0.55000000000000004</v>
      </c>
      <c r="F83" s="146">
        <v>1</v>
      </c>
      <c r="G83" s="147">
        <v>1</v>
      </c>
      <c r="H83" s="146">
        <v>0</v>
      </c>
      <c r="I83" s="147">
        <v>0.75</v>
      </c>
      <c r="J83" s="146">
        <v>0.4</v>
      </c>
      <c r="K83" s="151">
        <v>0.95</v>
      </c>
      <c r="L83" s="48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</row>
    <row r="84" spans="1:55" x14ac:dyDescent="0.35">
      <c r="A84" s="81">
        <f t="shared" si="1"/>
        <v>44728</v>
      </c>
      <c r="B84" s="146">
        <v>0</v>
      </c>
      <c r="C84" s="147">
        <v>0.35</v>
      </c>
      <c r="D84" s="146">
        <v>0.15</v>
      </c>
      <c r="E84" s="147">
        <v>0.55000000000000004</v>
      </c>
      <c r="F84" s="146">
        <v>1</v>
      </c>
      <c r="G84" s="147">
        <v>1</v>
      </c>
      <c r="H84" s="146">
        <v>0</v>
      </c>
      <c r="I84" s="147">
        <v>0.75</v>
      </c>
      <c r="J84" s="146">
        <v>0.4</v>
      </c>
      <c r="K84" s="151">
        <v>0.95</v>
      </c>
      <c r="L84" s="48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</row>
    <row r="85" spans="1:55" x14ac:dyDescent="0.35">
      <c r="A85" s="81">
        <f t="shared" si="1"/>
        <v>44729</v>
      </c>
      <c r="B85" s="146">
        <v>0</v>
      </c>
      <c r="C85" s="147">
        <v>0.35</v>
      </c>
      <c r="D85" s="146">
        <v>0.15</v>
      </c>
      <c r="E85" s="147">
        <v>0.55000000000000004</v>
      </c>
      <c r="F85" s="146">
        <v>1</v>
      </c>
      <c r="G85" s="147">
        <v>1</v>
      </c>
      <c r="H85" s="146">
        <v>0</v>
      </c>
      <c r="I85" s="147">
        <v>0.75</v>
      </c>
      <c r="J85" s="146">
        <v>0.4</v>
      </c>
      <c r="K85" s="151">
        <v>0.95</v>
      </c>
      <c r="L85" s="48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</row>
    <row r="86" spans="1:55" x14ac:dyDescent="0.35">
      <c r="A86" s="81">
        <f t="shared" si="1"/>
        <v>44730</v>
      </c>
      <c r="B86" s="146">
        <v>0</v>
      </c>
      <c r="C86" s="147">
        <v>0.35</v>
      </c>
      <c r="D86" s="146">
        <v>0</v>
      </c>
      <c r="E86" s="147">
        <v>0.5</v>
      </c>
      <c r="F86" s="146">
        <v>1</v>
      </c>
      <c r="G86" s="147">
        <v>1</v>
      </c>
      <c r="H86" s="146">
        <v>0</v>
      </c>
      <c r="I86" s="147">
        <v>0.75</v>
      </c>
      <c r="J86" s="146">
        <v>0.4</v>
      </c>
      <c r="K86" s="151">
        <v>0.95</v>
      </c>
      <c r="L86" s="48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</row>
    <row r="87" spans="1:55" x14ac:dyDescent="0.35">
      <c r="A87" s="81">
        <f t="shared" si="1"/>
        <v>44731</v>
      </c>
      <c r="B87" s="146">
        <v>0</v>
      </c>
      <c r="C87" s="147">
        <v>0.35</v>
      </c>
      <c r="D87" s="146">
        <v>0</v>
      </c>
      <c r="E87" s="147">
        <v>0.5</v>
      </c>
      <c r="F87" s="146">
        <v>1</v>
      </c>
      <c r="G87" s="147">
        <v>1</v>
      </c>
      <c r="H87" s="146">
        <v>0</v>
      </c>
      <c r="I87" s="147">
        <v>0.75</v>
      </c>
      <c r="J87" s="146">
        <v>0.4</v>
      </c>
      <c r="K87" s="151">
        <v>0.95</v>
      </c>
      <c r="L87" s="48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</row>
    <row r="88" spans="1:55" x14ac:dyDescent="0.35">
      <c r="A88" s="81">
        <f t="shared" si="1"/>
        <v>44732</v>
      </c>
      <c r="B88" s="146">
        <v>0</v>
      </c>
      <c r="C88" s="147">
        <v>0.35</v>
      </c>
      <c r="D88" s="146">
        <v>0.15</v>
      </c>
      <c r="E88" s="147">
        <v>0.55000000000000004</v>
      </c>
      <c r="F88" s="146">
        <v>1</v>
      </c>
      <c r="G88" s="147">
        <v>1</v>
      </c>
      <c r="H88" s="146">
        <v>0</v>
      </c>
      <c r="I88" s="147">
        <v>0.75</v>
      </c>
      <c r="J88" s="146">
        <v>0.4</v>
      </c>
      <c r="K88" s="151">
        <v>0.95</v>
      </c>
      <c r="L88" s="48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</row>
    <row r="89" spans="1:55" x14ac:dyDescent="0.35">
      <c r="A89" s="81">
        <f t="shared" si="1"/>
        <v>44733</v>
      </c>
      <c r="B89" s="146">
        <v>0</v>
      </c>
      <c r="C89" s="147">
        <v>0.35</v>
      </c>
      <c r="D89" s="146">
        <v>0.15</v>
      </c>
      <c r="E89" s="147">
        <v>0.55000000000000004</v>
      </c>
      <c r="F89" s="146">
        <v>1</v>
      </c>
      <c r="G89" s="147">
        <v>1</v>
      </c>
      <c r="H89" s="146">
        <v>0</v>
      </c>
      <c r="I89" s="147">
        <v>0.75</v>
      </c>
      <c r="J89" s="146">
        <v>0.4</v>
      </c>
      <c r="K89" s="151">
        <v>0.95</v>
      </c>
      <c r="L89" s="48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</row>
    <row r="90" spans="1:55" x14ac:dyDescent="0.35">
      <c r="A90" s="81">
        <f t="shared" si="1"/>
        <v>44734</v>
      </c>
      <c r="B90" s="146">
        <v>0</v>
      </c>
      <c r="C90" s="147">
        <v>0.35</v>
      </c>
      <c r="D90" s="146">
        <v>0.15</v>
      </c>
      <c r="E90" s="147">
        <v>0.55000000000000004</v>
      </c>
      <c r="F90" s="146">
        <v>1</v>
      </c>
      <c r="G90" s="147">
        <v>1</v>
      </c>
      <c r="H90" s="146">
        <v>0</v>
      </c>
      <c r="I90" s="147">
        <v>0.75</v>
      </c>
      <c r="J90" s="146">
        <v>0.4</v>
      </c>
      <c r="K90" s="151">
        <v>0.95</v>
      </c>
      <c r="L90" s="48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</row>
    <row r="91" spans="1:55" x14ac:dyDescent="0.35">
      <c r="A91" s="81">
        <f t="shared" si="1"/>
        <v>44735</v>
      </c>
      <c r="B91" s="146">
        <v>0</v>
      </c>
      <c r="C91" s="147">
        <v>0.35</v>
      </c>
      <c r="D91" s="146">
        <v>0.15</v>
      </c>
      <c r="E91" s="147">
        <v>0.55000000000000004</v>
      </c>
      <c r="F91" s="146">
        <v>1</v>
      </c>
      <c r="G91" s="147">
        <v>1</v>
      </c>
      <c r="H91" s="146">
        <v>0</v>
      </c>
      <c r="I91" s="147">
        <v>0.75</v>
      </c>
      <c r="J91" s="146">
        <v>0.4</v>
      </c>
      <c r="K91" s="151">
        <v>0.95</v>
      </c>
      <c r="L91" s="48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</row>
    <row r="92" spans="1:55" x14ac:dyDescent="0.35">
      <c r="A92" s="81">
        <f t="shared" si="1"/>
        <v>44736</v>
      </c>
      <c r="B92" s="146">
        <v>0</v>
      </c>
      <c r="C92" s="147">
        <v>0.35</v>
      </c>
      <c r="D92" s="146">
        <v>0.15</v>
      </c>
      <c r="E92" s="147">
        <v>0.55000000000000004</v>
      </c>
      <c r="F92" s="146">
        <v>1</v>
      </c>
      <c r="G92" s="147">
        <v>1</v>
      </c>
      <c r="H92" s="146">
        <v>0</v>
      </c>
      <c r="I92" s="147">
        <v>0.75</v>
      </c>
      <c r="J92" s="146">
        <v>0.4</v>
      </c>
      <c r="K92" s="151">
        <v>0.95</v>
      </c>
      <c r="L92" s="48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</row>
    <row r="93" spans="1:55" x14ac:dyDescent="0.35">
      <c r="A93" s="81">
        <f t="shared" si="1"/>
        <v>44737</v>
      </c>
      <c r="B93" s="146">
        <v>0</v>
      </c>
      <c r="C93" s="147">
        <v>0.3</v>
      </c>
      <c r="D93" s="146">
        <v>0</v>
      </c>
      <c r="E93" s="147">
        <v>0.45</v>
      </c>
      <c r="F93" s="146">
        <v>0</v>
      </c>
      <c r="G93" s="147">
        <v>0.45</v>
      </c>
      <c r="H93" s="146">
        <v>0</v>
      </c>
      <c r="I93" s="147">
        <v>0.75</v>
      </c>
      <c r="J93" s="146">
        <v>0.4</v>
      </c>
      <c r="K93" s="151">
        <v>0.95</v>
      </c>
      <c r="L93" s="48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</row>
    <row r="94" spans="1:55" x14ac:dyDescent="0.35">
      <c r="A94" s="81">
        <f t="shared" si="1"/>
        <v>44738</v>
      </c>
      <c r="B94" s="146">
        <v>0</v>
      </c>
      <c r="C94" s="147">
        <v>0.3</v>
      </c>
      <c r="D94" s="146">
        <v>0</v>
      </c>
      <c r="E94" s="147">
        <v>0.45</v>
      </c>
      <c r="F94" s="146">
        <v>0</v>
      </c>
      <c r="G94" s="147">
        <v>0.45</v>
      </c>
      <c r="H94" s="146">
        <v>0</v>
      </c>
      <c r="I94" s="147">
        <v>0.75</v>
      </c>
      <c r="J94" s="146">
        <v>0.4</v>
      </c>
      <c r="K94" s="151">
        <v>0.95</v>
      </c>
      <c r="L94" s="48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</row>
    <row r="95" spans="1:55" x14ac:dyDescent="0.35">
      <c r="A95" s="81">
        <f t="shared" si="1"/>
        <v>44739</v>
      </c>
      <c r="B95" s="146">
        <v>0</v>
      </c>
      <c r="C95" s="147">
        <v>0.3</v>
      </c>
      <c r="D95" s="146">
        <v>0</v>
      </c>
      <c r="E95" s="147">
        <v>0.45</v>
      </c>
      <c r="F95" s="146">
        <v>0</v>
      </c>
      <c r="G95" s="147">
        <v>0.45</v>
      </c>
      <c r="H95" s="146">
        <v>0</v>
      </c>
      <c r="I95" s="147">
        <v>0.75</v>
      </c>
      <c r="J95" s="146">
        <v>0.4</v>
      </c>
      <c r="K95" s="151">
        <v>0.95</v>
      </c>
      <c r="L95" s="48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</row>
    <row r="96" spans="1:55" x14ac:dyDescent="0.35">
      <c r="A96" s="81">
        <f t="shared" si="1"/>
        <v>44740</v>
      </c>
      <c r="B96" s="146">
        <v>0</v>
      </c>
      <c r="C96" s="147">
        <v>0.3</v>
      </c>
      <c r="D96" s="146">
        <v>0</v>
      </c>
      <c r="E96" s="147">
        <v>0.45</v>
      </c>
      <c r="F96" s="146">
        <v>0</v>
      </c>
      <c r="G96" s="147">
        <v>0.45</v>
      </c>
      <c r="H96" s="146">
        <v>0</v>
      </c>
      <c r="I96" s="147">
        <v>0.75</v>
      </c>
      <c r="J96" s="146">
        <v>0.4</v>
      </c>
      <c r="K96" s="151">
        <v>0.95</v>
      </c>
      <c r="L96" s="48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</row>
    <row r="97" spans="1:55" x14ac:dyDescent="0.35">
      <c r="A97" s="81">
        <f t="shared" si="1"/>
        <v>44741</v>
      </c>
      <c r="B97" s="146">
        <v>0</v>
      </c>
      <c r="C97" s="147">
        <v>0.25</v>
      </c>
      <c r="D97" s="146">
        <v>0</v>
      </c>
      <c r="E97" s="147">
        <v>0.45</v>
      </c>
      <c r="F97" s="146">
        <v>0</v>
      </c>
      <c r="G97" s="147">
        <v>0.45</v>
      </c>
      <c r="H97" s="146">
        <v>0</v>
      </c>
      <c r="I97" s="147">
        <v>0.75</v>
      </c>
      <c r="J97" s="146">
        <v>0.4</v>
      </c>
      <c r="K97" s="151">
        <v>0.95</v>
      </c>
      <c r="L97" s="48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</row>
    <row r="98" spans="1:55" ht="13.15" thickBot="1" x14ac:dyDescent="0.4">
      <c r="A98" s="81">
        <f t="shared" si="1"/>
        <v>44742</v>
      </c>
      <c r="B98" s="148">
        <v>0</v>
      </c>
      <c r="C98" s="149">
        <v>0.25</v>
      </c>
      <c r="D98" s="148">
        <v>0</v>
      </c>
      <c r="E98" s="149">
        <v>0.45</v>
      </c>
      <c r="F98" s="148">
        <v>0</v>
      </c>
      <c r="G98" s="149">
        <v>0.45</v>
      </c>
      <c r="H98" s="148">
        <v>0</v>
      </c>
      <c r="I98" s="149">
        <v>0.75</v>
      </c>
      <c r="J98" s="148">
        <v>0.4</v>
      </c>
      <c r="K98" s="152">
        <v>0.95</v>
      </c>
      <c r="L98" s="48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</row>
    <row r="99" spans="1:55" x14ac:dyDescent="0.35">
      <c r="A99" s="81">
        <f t="shared" si="1"/>
        <v>44743</v>
      </c>
      <c r="B99" s="144">
        <v>0</v>
      </c>
      <c r="C99" s="145">
        <v>0.25</v>
      </c>
      <c r="D99" s="144">
        <v>0</v>
      </c>
      <c r="E99" s="145">
        <v>0.4</v>
      </c>
      <c r="F99" s="144">
        <v>0</v>
      </c>
      <c r="G99" s="145">
        <v>0.45</v>
      </c>
      <c r="H99" s="144">
        <v>0</v>
      </c>
      <c r="I99" s="145">
        <v>0.75</v>
      </c>
      <c r="J99" s="144">
        <v>0.4</v>
      </c>
      <c r="K99" s="150">
        <v>0.95</v>
      </c>
      <c r="L99" s="48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</row>
    <row r="100" spans="1:55" x14ac:dyDescent="0.35">
      <c r="A100" s="81">
        <f t="shared" si="1"/>
        <v>44744</v>
      </c>
      <c r="B100" s="146">
        <v>0</v>
      </c>
      <c r="C100" s="147">
        <v>0.25</v>
      </c>
      <c r="D100" s="146">
        <v>0</v>
      </c>
      <c r="E100" s="147">
        <v>0.4</v>
      </c>
      <c r="F100" s="146">
        <v>0</v>
      </c>
      <c r="G100" s="147">
        <v>0.45</v>
      </c>
      <c r="H100" s="146">
        <v>0</v>
      </c>
      <c r="I100" s="147">
        <v>0.75</v>
      </c>
      <c r="J100" s="146">
        <v>0</v>
      </c>
      <c r="K100" s="151">
        <v>0.45</v>
      </c>
      <c r="L100" s="48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</row>
    <row r="101" spans="1:55" x14ac:dyDescent="0.35">
      <c r="A101" s="81">
        <f t="shared" si="1"/>
        <v>44745</v>
      </c>
      <c r="B101" s="146">
        <v>0</v>
      </c>
      <c r="C101" s="147">
        <v>0.25</v>
      </c>
      <c r="D101" s="146">
        <v>0</v>
      </c>
      <c r="E101" s="147">
        <v>0.4</v>
      </c>
      <c r="F101" s="146">
        <v>0</v>
      </c>
      <c r="G101" s="147">
        <v>0.45</v>
      </c>
      <c r="H101" s="146">
        <v>0</v>
      </c>
      <c r="I101" s="147">
        <v>0.75</v>
      </c>
      <c r="J101" s="146">
        <v>0</v>
      </c>
      <c r="K101" s="151">
        <v>0.45</v>
      </c>
      <c r="L101" s="48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</row>
    <row r="102" spans="1:55" x14ac:dyDescent="0.35">
      <c r="A102" s="81">
        <f t="shared" si="1"/>
        <v>44746</v>
      </c>
      <c r="B102" s="146">
        <v>0</v>
      </c>
      <c r="C102" s="147">
        <v>0.35</v>
      </c>
      <c r="D102" s="146">
        <v>0</v>
      </c>
      <c r="E102" s="147">
        <v>0.4</v>
      </c>
      <c r="F102" s="146">
        <v>0</v>
      </c>
      <c r="G102" s="147">
        <v>0.45</v>
      </c>
      <c r="H102" s="146">
        <v>0</v>
      </c>
      <c r="I102" s="147">
        <v>0.75</v>
      </c>
      <c r="J102" s="146">
        <v>0</v>
      </c>
      <c r="K102" s="151">
        <v>0.45</v>
      </c>
      <c r="L102" s="48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</row>
    <row r="103" spans="1:55" x14ac:dyDescent="0.35">
      <c r="A103" s="81">
        <f t="shared" si="1"/>
        <v>44747</v>
      </c>
      <c r="B103" s="146">
        <v>0</v>
      </c>
      <c r="C103" s="147">
        <v>0.35</v>
      </c>
      <c r="D103" s="146">
        <v>0</v>
      </c>
      <c r="E103" s="147">
        <v>0.4</v>
      </c>
      <c r="F103" s="146">
        <v>0</v>
      </c>
      <c r="G103" s="147">
        <v>0.45</v>
      </c>
      <c r="H103" s="146">
        <v>0</v>
      </c>
      <c r="I103" s="147">
        <v>0.75</v>
      </c>
      <c r="J103" s="146">
        <v>0</v>
      </c>
      <c r="K103" s="151">
        <v>0.45</v>
      </c>
      <c r="L103" s="48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</row>
    <row r="104" spans="1:55" x14ac:dyDescent="0.35">
      <c r="A104" s="81">
        <f t="shared" si="1"/>
        <v>44748</v>
      </c>
      <c r="B104" s="146">
        <v>0</v>
      </c>
      <c r="C104" s="147">
        <v>0.35</v>
      </c>
      <c r="D104" s="146">
        <v>0</v>
      </c>
      <c r="E104" s="147">
        <v>0.4</v>
      </c>
      <c r="F104" s="146">
        <v>0</v>
      </c>
      <c r="G104" s="147">
        <v>0.45</v>
      </c>
      <c r="H104" s="146">
        <v>0</v>
      </c>
      <c r="I104" s="147">
        <v>0.75</v>
      </c>
      <c r="J104" s="146">
        <v>0</v>
      </c>
      <c r="K104" s="151">
        <v>0.45</v>
      </c>
      <c r="L104" s="48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</row>
    <row r="105" spans="1:55" x14ac:dyDescent="0.35">
      <c r="A105" s="81">
        <f t="shared" si="1"/>
        <v>44749</v>
      </c>
      <c r="B105" s="146">
        <v>0</v>
      </c>
      <c r="C105" s="147">
        <v>0.35</v>
      </c>
      <c r="D105" s="146">
        <v>0</v>
      </c>
      <c r="E105" s="147">
        <v>0.4</v>
      </c>
      <c r="F105" s="146">
        <v>0</v>
      </c>
      <c r="G105" s="147">
        <v>0.45</v>
      </c>
      <c r="H105" s="146">
        <v>0</v>
      </c>
      <c r="I105" s="147">
        <v>0.75</v>
      </c>
      <c r="J105" s="146">
        <v>0</v>
      </c>
      <c r="K105" s="151">
        <v>0.45</v>
      </c>
      <c r="L105" s="48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</row>
    <row r="106" spans="1:55" x14ac:dyDescent="0.35">
      <c r="A106" s="81">
        <f t="shared" si="1"/>
        <v>44750</v>
      </c>
      <c r="B106" s="146">
        <v>0</v>
      </c>
      <c r="C106" s="147">
        <v>0.35</v>
      </c>
      <c r="D106" s="146">
        <v>0</v>
      </c>
      <c r="E106" s="147">
        <v>0.4</v>
      </c>
      <c r="F106" s="146">
        <v>0</v>
      </c>
      <c r="G106" s="147">
        <v>0.45</v>
      </c>
      <c r="H106" s="146">
        <v>0</v>
      </c>
      <c r="I106" s="147">
        <v>0.75</v>
      </c>
      <c r="J106" s="146">
        <v>0</v>
      </c>
      <c r="K106" s="151">
        <v>0.45</v>
      </c>
      <c r="L106" s="48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</row>
    <row r="107" spans="1:55" x14ac:dyDescent="0.35">
      <c r="A107" s="81">
        <f t="shared" si="1"/>
        <v>44751</v>
      </c>
      <c r="B107" s="146">
        <v>0</v>
      </c>
      <c r="C107" s="147">
        <v>0.25</v>
      </c>
      <c r="D107" s="146">
        <v>0</v>
      </c>
      <c r="E107" s="147">
        <v>0.1</v>
      </c>
      <c r="F107" s="146">
        <v>0</v>
      </c>
      <c r="G107" s="147">
        <v>0.45</v>
      </c>
      <c r="H107" s="146">
        <v>0</v>
      </c>
      <c r="I107" s="147">
        <v>0.75</v>
      </c>
      <c r="J107" s="146">
        <v>0</v>
      </c>
      <c r="K107" s="151">
        <v>0.45</v>
      </c>
      <c r="L107" s="48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</row>
    <row r="108" spans="1:55" x14ac:dyDescent="0.35">
      <c r="A108" s="81">
        <f t="shared" si="1"/>
        <v>44752</v>
      </c>
      <c r="B108" s="146">
        <v>0</v>
      </c>
      <c r="C108" s="147">
        <v>0.25</v>
      </c>
      <c r="D108" s="146">
        <v>0</v>
      </c>
      <c r="E108" s="147">
        <v>0.1</v>
      </c>
      <c r="F108" s="146">
        <v>0</v>
      </c>
      <c r="G108" s="147">
        <v>0.45</v>
      </c>
      <c r="H108" s="146">
        <v>0</v>
      </c>
      <c r="I108" s="147">
        <v>0.75</v>
      </c>
      <c r="J108" s="146">
        <v>0</v>
      </c>
      <c r="K108" s="151">
        <v>0.45</v>
      </c>
      <c r="L108" s="48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</row>
    <row r="109" spans="1:55" x14ac:dyDescent="0.35">
      <c r="A109" s="81">
        <f t="shared" si="1"/>
        <v>44753</v>
      </c>
      <c r="B109" s="146">
        <v>0</v>
      </c>
      <c r="C109" s="147">
        <v>0.45</v>
      </c>
      <c r="D109" s="146">
        <v>0</v>
      </c>
      <c r="E109" s="147">
        <v>0.1</v>
      </c>
      <c r="F109" s="146">
        <v>0</v>
      </c>
      <c r="G109" s="147">
        <v>0.45</v>
      </c>
      <c r="H109" s="146">
        <v>0</v>
      </c>
      <c r="I109" s="147">
        <v>0.75</v>
      </c>
      <c r="J109" s="146">
        <v>0</v>
      </c>
      <c r="K109" s="151">
        <v>0.45</v>
      </c>
      <c r="L109" s="48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</row>
    <row r="110" spans="1:55" x14ac:dyDescent="0.35">
      <c r="A110" s="81">
        <f t="shared" si="1"/>
        <v>44754</v>
      </c>
      <c r="B110" s="146">
        <v>0</v>
      </c>
      <c r="C110" s="147">
        <v>0.45</v>
      </c>
      <c r="D110" s="146">
        <v>0</v>
      </c>
      <c r="E110" s="147">
        <v>0.1</v>
      </c>
      <c r="F110" s="146">
        <v>0</v>
      </c>
      <c r="G110" s="147">
        <v>0.45</v>
      </c>
      <c r="H110" s="146">
        <v>0</v>
      </c>
      <c r="I110" s="147">
        <v>0.75</v>
      </c>
      <c r="J110" s="146">
        <v>0</v>
      </c>
      <c r="K110" s="151">
        <v>0.45</v>
      </c>
      <c r="L110" s="48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</row>
    <row r="111" spans="1:55" x14ac:dyDescent="0.35">
      <c r="A111" s="81">
        <f t="shared" si="1"/>
        <v>44755</v>
      </c>
      <c r="B111" s="146">
        <v>0</v>
      </c>
      <c r="C111" s="147">
        <v>0.45</v>
      </c>
      <c r="D111" s="146">
        <v>0</v>
      </c>
      <c r="E111" s="147">
        <v>0.1</v>
      </c>
      <c r="F111" s="146">
        <v>0</v>
      </c>
      <c r="G111" s="147">
        <v>0.45</v>
      </c>
      <c r="H111" s="146">
        <v>0</v>
      </c>
      <c r="I111" s="147">
        <v>0.75</v>
      </c>
      <c r="J111" s="146">
        <v>0</v>
      </c>
      <c r="K111" s="151">
        <v>0.45</v>
      </c>
      <c r="L111" s="48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</row>
    <row r="112" spans="1:55" x14ac:dyDescent="0.35">
      <c r="A112" s="81">
        <f t="shared" si="1"/>
        <v>44756</v>
      </c>
      <c r="B112" s="146">
        <v>0</v>
      </c>
      <c r="C112" s="147">
        <v>0.35</v>
      </c>
      <c r="D112" s="146">
        <v>0</v>
      </c>
      <c r="E112" s="147">
        <v>0.1</v>
      </c>
      <c r="F112" s="146">
        <v>0</v>
      </c>
      <c r="G112" s="147">
        <v>0</v>
      </c>
      <c r="H112" s="146">
        <v>0</v>
      </c>
      <c r="I112" s="147">
        <v>0.75</v>
      </c>
      <c r="J112" s="146">
        <v>0</v>
      </c>
      <c r="K112" s="151">
        <v>0.45</v>
      </c>
      <c r="L112" s="48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</row>
    <row r="113" spans="1:55" x14ac:dyDescent="0.35">
      <c r="A113" s="81">
        <f t="shared" si="1"/>
        <v>44757</v>
      </c>
      <c r="B113" s="146">
        <v>0</v>
      </c>
      <c r="C113" s="147">
        <v>0.45</v>
      </c>
      <c r="D113" s="146">
        <v>0</v>
      </c>
      <c r="E113" s="147">
        <v>0.1</v>
      </c>
      <c r="F113" s="146">
        <v>0</v>
      </c>
      <c r="G113" s="147">
        <v>0</v>
      </c>
      <c r="H113" s="146">
        <v>0</v>
      </c>
      <c r="I113" s="147">
        <v>0.75</v>
      </c>
      <c r="J113" s="146">
        <v>0</v>
      </c>
      <c r="K113" s="151">
        <v>0.45</v>
      </c>
      <c r="L113" s="48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</row>
    <row r="114" spans="1:55" x14ac:dyDescent="0.35">
      <c r="A114" s="81">
        <f t="shared" si="1"/>
        <v>44758</v>
      </c>
      <c r="B114" s="146">
        <v>0</v>
      </c>
      <c r="C114" s="147">
        <v>0.35</v>
      </c>
      <c r="D114" s="146">
        <v>0</v>
      </c>
      <c r="E114" s="147">
        <v>0.1</v>
      </c>
      <c r="F114" s="146">
        <v>0</v>
      </c>
      <c r="G114" s="147">
        <v>0</v>
      </c>
      <c r="H114" s="146">
        <v>0</v>
      </c>
      <c r="I114" s="147">
        <v>0.75</v>
      </c>
      <c r="J114" s="146">
        <v>0</v>
      </c>
      <c r="K114" s="151">
        <v>0.45</v>
      </c>
      <c r="L114" s="48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</row>
    <row r="115" spans="1:55" x14ac:dyDescent="0.35">
      <c r="A115" s="81">
        <f t="shared" si="1"/>
        <v>44759</v>
      </c>
      <c r="B115" s="146">
        <v>0</v>
      </c>
      <c r="C115" s="147">
        <v>0.35</v>
      </c>
      <c r="D115" s="146">
        <v>0</v>
      </c>
      <c r="E115" s="147">
        <v>0.1</v>
      </c>
      <c r="F115" s="146">
        <v>0</v>
      </c>
      <c r="G115" s="147">
        <v>0</v>
      </c>
      <c r="H115" s="146">
        <v>0</v>
      </c>
      <c r="I115" s="147">
        <v>0.75</v>
      </c>
      <c r="J115" s="146">
        <v>0</v>
      </c>
      <c r="K115" s="151">
        <v>0.45</v>
      </c>
      <c r="L115" s="48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</row>
    <row r="116" spans="1:55" x14ac:dyDescent="0.35">
      <c r="A116" s="81">
        <f t="shared" si="1"/>
        <v>44760</v>
      </c>
      <c r="B116" s="146">
        <v>0</v>
      </c>
      <c r="C116" s="147">
        <v>0.35</v>
      </c>
      <c r="D116" s="146">
        <v>0</v>
      </c>
      <c r="E116" s="147">
        <v>0.1</v>
      </c>
      <c r="F116" s="146">
        <v>0</v>
      </c>
      <c r="G116" s="147">
        <v>0</v>
      </c>
      <c r="H116" s="146">
        <v>0</v>
      </c>
      <c r="I116" s="147">
        <v>0.75</v>
      </c>
      <c r="J116" s="146">
        <v>0</v>
      </c>
      <c r="K116" s="151">
        <v>0.45</v>
      </c>
      <c r="L116" s="48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</row>
    <row r="117" spans="1:55" x14ac:dyDescent="0.35">
      <c r="A117" s="81">
        <f t="shared" si="1"/>
        <v>44761</v>
      </c>
      <c r="B117" s="146">
        <v>0</v>
      </c>
      <c r="C117" s="147">
        <v>0.35</v>
      </c>
      <c r="D117" s="146">
        <v>0</v>
      </c>
      <c r="E117" s="147">
        <v>0.1</v>
      </c>
      <c r="F117" s="146">
        <v>0</v>
      </c>
      <c r="G117" s="147">
        <v>0</v>
      </c>
      <c r="H117" s="146">
        <v>0</v>
      </c>
      <c r="I117" s="147">
        <v>0.75</v>
      </c>
      <c r="J117" s="146">
        <v>0</v>
      </c>
      <c r="K117" s="151">
        <v>0.45</v>
      </c>
      <c r="L117" s="48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</row>
    <row r="118" spans="1:55" x14ac:dyDescent="0.35">
      <c r="A118" s="81">
        <f t="shared" si="1"/>
        <v>44762</v>
      </c>
      <c r="B118" s="146">
        <v>0</v>
      </c>
      <c r="C118" s="147">
        <v>0.25</v>
      </c>
      <c r="D118" s="146">
        <v>0</v>
      </c>
      <c r="E118" s="147">
        <v>0.1</v>
      </c>
      <c r="F118" s="146">
        <v>0</v>
      </c>
      <c r="G118" s="147">
        <v>0</v>
      </c>
      <c r="H118" s="146">
        <v>0</v>
      </c>
      <c r="I118" s="147">
        <v>0.75</v>
      </c>
      <c r="J118" s="146">
        <v>0</v>
      </c>
      <c r="K118" s="151">
        <v>0.45</v>
      </c>
      <c r="L118" s="48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</row>
    <row r="119" spans="1:55" x14ac:dyDescent="0.35">
      <c r="A119" s="81">
        <f t="shared" si="1"/>
        <v>44763</v>
      </c>
      <c r="B119" s="146">
        <v>0</v>
      </c>
      <c r="C119" s="147">
        <v>0.25</v>
      </c>
      <c r="D119" s="146">
        <v>0</v>
      </c>
      <c r="E119" s="147">
        <v>0.1</v>
      </c>
      <c r="F119" s="146">
        <v>0</v>
      </c>
      <c r="G119" s="147">
        <v>0</v>
      </c>
      <c r="H119" s="146">
        <v>0</v>
      </c>
      <c r="I119" s="147">
        <v>0.75</v>
      </c>
      <c r="J119" s="146">
        <v>0</v>
      </c>
      <c r="K119" s="151">
        <v>0.45</v>
      </c>
      <c r="L119" s="48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</row>
    <row r="120" spans="1:55" x14ac:dyDescent="0.35">
      <c r="A120" s="81">
        <f t="shared" si="1"/>
        <v>44764</v>
      </c>
      <c r="B120" s="146">
        <v>0</v>
      </c>
      <c r="C120" s="147">
        <v>0.25</v>
      </c>
      <c r="D120" s="146">
        <v>0</v>
      </c>
      <c r="E120" s="147">
        <v>0.1</v>
      </c>
      <c r="F120" s="146">
        <v>0</v>
      </c>
      <c r="G120" s="147">
        <v>0</v>
      </c>
      <c r="H120" s="146">
        <v>0</v>
      </c>
      <c r="I120" s="147">
        <v>0.75</v>
      </c>
      <c r="J120" s="146">
        <v>0</v>
      </c>
      <c r="K120" s="151">
        <v>0.45</v>
      </c>
      <c r="L120" s="48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</row>
    <row r="121" spans="1:55" x14ac:dyDescent="0.35">
      <c r="A121" s="81">
        <f t="shared" si="1"/>
        <v>44765</v>
      </c>
      <c r="B121" s="146">
        <v>0</v>
      </c>
      <c r="C121" s="147">
        <v>0.15</v>
      </c>
      <c r="D121" s="146">
        <v>0</v>
      </c>
      <c r="E121" s="147">
        <v>0.1</v>
      </c>
      <c r="F121" s="146">
        <v>0</v>
      </c>
      <c r="G121" s="147">
        <v>0</v>
      </c>
      <c r="H121" s="146">
        <v>0</v>
      </c>
      <c r="I121" s="147">
        <v>0.75</v>
      </c>
      <c r="J121" s="146">
        <v>0</v>
      </c>
      <c r="K121" s="151">
        <v>0.45</v>
      </c>
      <c r="L121" s="48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</row>
    <row r="122" spans="1:55" x14ac:dyDescent="0.35">
      <c r="A122" s="81">
        <f t="shared" si="1"/>
        <v>44766</v>
      </c>
      <c r="B122" s="146">
        <v>0</v>
      </c>
      <c r="C122" s="147">
        <v>0.15</v>
      </c>
      <c r="D122" s="146">
        <v>0</v>
      </c>
      <c r="E122" s="147">
        <v>0.1</v>
      </c>
      <c r="F122" s="146">
        <v>0</v>
      </c>
      <c r="G122" s="147">
        <v>0</v>
      </c>
      <c r="H122" s="146">
        <v>0</v>
      </c>
      <c r="I122" s="147">
        <v>0.75</v>
      </c>
      <c r="J122" s="146">
        <v>0</v>
      </c>
      <c r="K122" s="151">
        <v>0.45</v>
      </c>
      <c r="L122" s="48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</row>
    <row r="123" spans="1:55" x14ac:dyDescent="0.35">
      <c r="A123" s="81">
        <f t="shared" si="1"/>
        <v>44767</v>
      </c>
      <c r="B123" s="146">
        <v>0</v>
      </c>
      <c r="C123" s="147">
        <v>0.15</v>
      </c>
      <c r="D123" s="146">
        <v>0</v>
      </c>
      <c r="E123" s="147">
        <v>0.1</v>
      </c>
      <c r="F123" s="146">
        <v>0.15</v>
      </c>
      <c r="G123" s="147">
        <v>0.65</v>
      </c>
      <c r="H123" s="146">
        <v>0</v>
      </c>
      <c r="I123" s="147">
        <v>0.75</v>
      </c>
      <c r="J123" s="146">
        <v>0</v>
      </c>
      <c r="K123" s="151">
        <v>0.45</v>
      </c>
      <c r="L123" s="48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</row>
    <row r="124" spans="1:55" x14ac:dyDescent="0.35">
      <c r="A124" s="81">
        <f t="shared" si="1"/>
        <v>44768</v>
      </c>
      <c r="B124" s="146">
        <v>0</v>
      </c>
      <c r="C124" s="147">
        <v>0.15</v>
      </c>
      <c r="D124" s="146">
        <v>0</v>
      </c>
      <c r="E124" s="147">
        <v>0.1</v>
      </c>
      <c r="F124" s="146">
        <v>0.15</v>
      </c>
      <c r="G124" s="147">
        <v>0.65</v>
      </c>
      <c r="H124" s="146">
        <v>0</v>
      </c>
      <c r="I124" s="147">
        <v>0.75</v>
      </c>
      <c r="J124" s="146">
        <v>0</v>
      </c>
      <c r="K124" s="151">
        <v>0.45</v>
      </c>
      <c r="L124" s="48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</row>
    <row r="125" spans="1:55" x14ac:dyDescent="0.35">
      <c r="A125" s="81">
        <f t="shared" si="1"/>
        <v>44769</v>
      </c>
      <c r="B125" s="146">
        <v>0</v>
      </c>
      <c r="C125" s="147">
        <v>0.15</v>
      </c>
      <c r="D125" s="146">
        <v>0</v>
      </c>
      <c r="E125" s="147">
        <v>0.1</v>
      </c>
      <c r="F125" s="146">
        <v>0.15</v>
      </c>
      <c r="G125" s="147">
        <v>0.65</v>
      </c>
      <c r="H125" s="146">
        <v>0</v>
      </c>
      <c r="I125" s="147">
        <v>0.75</v>
      </c>
      <c r="J125" s="146">
        <v>0</v>
      </c>
      <c r="K125" s="151">
        <v>0.95</v>
      </c>
      <c r="L125" s="48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</row>
    <row r="126" spans="1:55" x14ac:dyDescent="0.35">
      <c r="A126" s="81">
        <f t="shared" si="1"/>
        <v>44770</v>
      </c>
      <c r="B126" s="146">
        <v>0</v>
      </c>
      <c r="C126" s="147">
        <v>0.15</v>
      </c>
      <c r="D126" s="146">
        <v>0</v>
      </c>
      <c r="E126" s="147">
        <v>0.1</v>
      </c>
      <c r="F126" s="146">
        <v>0.15</v>
      </c>
      <c r="G126" s="147">
        <v>0.65</v>
      </c>
      <c r="H126" s="146">
        <v>0</v>
      </c>
      <c r="I126" s="147">
        <v>0.75</v>
      </c>
      <c r="J126" s="146">
        <v>0</v>
      </c>
      <c r="K126" s="151">
        <v>0.95</v>
      </c>
      <c r="L126" s="48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</row>
    <row r="127" spans="1:55" x14ac:dyDescent="0.35">
      <c r="A127" s="81">
        <f t="shared" si="1"/>
        <v>44771</v>
      </c>
      <c r="B127" s="146">
        <v>0</v>
      </c>
      <c r="C127" s="147">
        <v>0.15</v>
      </c>
      <c r="D127" s="146">
        <v>0</v>
      </c>
      <c r="E127" s="147">
        <v>0.1</v>
      </c>
      <c r="F127" s="146">
        <v>0.15</v>
      </c>
      <c r="G127" s="147">
        <v>0.65</v>
      </c>
      <c r="H127" s="146">
        <v>0</v>
      </c>
      <c r="I127" s="147">
        <v>0.75</v>
      </c>
      <c r="J127" s="146">
        <v>0</v>
      </c>
      <c r="K127" s="151">
        <v>0.95</v>
      </c>
      <c r="L127" s="48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</row>
    <row r="128" spans="1:55" x14ac:dyDescent="0.35">
      <c r="A128" s="81">
        <f t="shared" si="1"/>
        <v>44772</v>
      </c>
      <c r="B128" s="146">
        <v>0</v>
      </c>
      <c r="C128" s="147">
        <v>0.15</v>
      </c>
      <c r="D128" s="146">
        <v>0</v>
      </c>
      <c r="E128" s="147">
        <v>0.1</v>
      </c>
      <c r="F128" s="146">
        <v>0</v>
      </c>
      <c r="G128" s="147">
        <v>0</v>
      </c>
      <c r="H128" s="146">
        <v>0</v>
      </c>
      <c r="I128" s="147">
        <v>0.75</v>
      </c>
      <c r="J128" s="146">
        <v>0</v>
      </c>
      <c r="K128" s="151">
        <v>0.5</v>
      </c>
      <c r="L128" s="48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</row>
    <row r="129" spans="1:55" ht="13.15" thickBot="1" x14ac:dyDescent="0.4">
      <c r="A129" s="81">
        <f t="shared" si="1"/>
        <v>44773</v>
      </c>
      <c r="B129" s="148">
        <v>0</v>
      </c>
      <c r="C129" s="149">
        <v>0.15</v>
      </c>
      <c r="D129" s="148">
        <v>0</v>
      </c>
      <c r="E129" s="149">
        <v>0.1</v>
      </c>
      <c r="F129" s="148">
        <v>0</v>
      </c>
      <c r="G129" s="149">
        <v>0</v>
      </c>
      <c r="H129" s="148">
        <v>0</v>
      </c>
      <c r="I129" s="149">
        <v>0.75</v>
      </c>
      <c r="J129" s="148">
        <v>0</v>
      </c>
      <c r="K129" s="152">
        <v>0.5</v>
      </c>
      <c r="L129" s="48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</row>
    <row r="130" spans="1:55" x14ac:dyDescent="0.35">
      <c r="A130" s="81">
        <f t="shared" si="1"/>
        <v>44774</v>
      </c>
      <c r="B130" s="144">
        <v>0.35</v>
      </c>
      <c r="C130" s="145">
        <v>0.2</v>
      </c>
      <c r="D130" s="144">
        <v>0.25</v>
      </c>
      <c r="E130" s="145">
        <v>0.1</v>
      </c>
      <c r="F130" s="144">
        <v>0</v>
      </c>
      <c r="G130" s="145">
        <v>0</v>
      </c>
      <c r="H130" s="144">
        <v>0</v>
      </c>
      <c r="I130" s="145">
        <v>0.75</v>
      </c>
      <c r="J130" s="144">
        <v>0.15</v>
      </c>
      <c r="K130" s="150">
        <v>0.5</v>
      </c>
      <c r="L130" s="48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</row>
    <row r="131" spans="1:55" x14ac:dyDescent="0.35">
      <c r="A131" s="81">
        <f t="shared" si="1"/>
        <v>44775</v>
      </c>
      <c r="B131" s="146">
        <v>0.35</v>
      </c>
      <c r="C131" s="147">
        <v>0.2</v>
      </c>
      <c r="D131" s="146">
        <v>0.25</v>
      </c>
      <c r="E131" s="147">
        <v>0.1</v>
      </c>
      <c r="F131" s="146">
        <v>0</v>
      </c>
      <c r="G131" s="147">
        <v>0</v>
      </c>
      <c r="H131" s="146">
        <v>0</v>
      </c>
      <c r="I131" s="147">
        <v>0.75</v>
      </c>
      <c r="J131" s="146">
        <v>0.15</v>
      </c>
      <c r="K131" s="151">
        <v>0.5</v>
      </c>
      <c r="L131" s="48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</row>
    <row r="132" spans="1:55" x14ac:dyDescent="0.35">
      <c r="A132" s="81">
        <f t="shared" si="1"/>
        <v>44776</v>
      </c>
      <c r="B132" s="146">
        <v>0.35</v>
      </c>
      <c r="C132" s="147">
        <v>0.2</v>
      </c>
      <c r="D132" s="146">
        <v>0.25</v>
      </c>
      <c r="E132" s="147">
        <v>0.1</v>
      </c>
      <c r="F132" s="146">
        <v>0</v>
      </c>
      <c r="G132" s="147">
        <v>0</v>
      </c>
      <c r="H132" s="146">
        <v>0</v>
      </c>
      <c r="I132" s="147">
        <v>0.75</v>
      </c>
      <c r="J132" s="146">
        <v>0.15</v>
      </c>
      <c r="K132" s="151">
        <v>0.5</v>
      </c>
      <c r="L132" s="48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</row>
    <row r="133" spans="1:55" x14ac:dyDescent="0.35">
      <c r="A133" s="81">
        <f t="shared" si="1"/>
        <v>44777</v>
      </c>
      <c r="B133" s="146">
        <v>0.35</v>
      </c>
      <c r="C133" s="147">
        <v>0.25</v>
      </c>
      <c r="D133" s="146">
        <v>0.25</v>
      </c>
      <c r="E133" s="147">
        <v>0.1</v>
      </c>
      <c r="F133" s="146">
        <v>0</v>
      </c>
      <c r="G133" s="147">
        <v>0</v>
      </c>
      <c r="H133" s="146">
        <v>0</v>
      </c>
      <c r="I133" s="147">
        <v>0.75</v>
      </c>
      <c r="J133" s="146">
        <v>0.15</v>
      </c>
      <c r="K133" s="151">
        <v>0.5</v>
      </c>
      <c r="L133" s="48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</row>
    <row r="134" spans="1:55" x14ac:dyDescent="0.35">
      <c r="A134" s="81">
        <f t="shared" si="1"/>
        <v>44778</v>
      </c>
      <c r="B134" s="146">
        <v>0.35</v>
      </c>
      <c r="C134" s="147">
        <v>0.25</v>
      </c>
      <c r="D134" s="146">
        <v>0.25</v>
      </c>
      <c r="E134" s="147">
        <v>0.1</v>
      </c>
      <c r="F134" s="146">
        <v>0</v>
      </c>
      <c r="G134" s="147">
        <v>0</v>
      </c>
      <c r="H134" s="146">
        <v>0</v>
      </c>
      <c r="I134" s="147">
        <v>0.75</v>
      </c>
      <c r="J134" s="146">
        <v>0.15</v>
      </c>
      <c r="K134" s="151">
        <v>0.5</v>
      </c>
      <c r="L134" s="48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</row>
    <row r="135" spans="1:55" x14ac:dyDescent="0.35">
      <c r="A135" s="81">
        <f t="shared" si="1"/>
        <v>44779</v>
      </c>
      <c r="B135" s="146">
        <v>0</v>
      </c>
      <c r="C135" s="147">
        <v>0.25</v>
      </c>
      <c r="D135" s="146">
        <v>0</v>
      </c>
      <c r="E135" s="147">
        <v>0</v>
      </c>
      <c r="F135" s="146">
        <v>0</v>
      </c>
      <c r="G135" s="147">
        <v>0</v>
      </c>
      <c r="H135" s="146">
        <v>0</v>
      </c>
      <c r="I135" s="147">
        <v>0.75</v>
      </c>
      <c r="J135" s="146">
        <v>0.15</v>
      </c>
      <c r="K135" s="151">
        <v>0.5</v>
      </c>
      <c r="L135" s="48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</row>
    <row r="136" spans="1:55" x14ac:dyDescent="0.35">
      <c r="A136" s="81">
        <f t="shared" si="1"/>
        <v>44780</v>
      </c>
      <c r="B136" s="146">
        <v>0</v>
      </c>
      <c r="C136" s="147">
        <v>0.25</v>
      </c>
      <c r="D136" s="146">
        <v>0</v>
      </c>
      <c r="E136" s="147">
        <v>0</v>
      </c>
      <c r="F136" s="146">
        <v>0</v>
      </c>
      <c r="G136" s="147">
        <v>0</v>
      </c>
      <c r="H136" s="146">
        <v>0</v>
      </c>
      <c r="I136" s="147">
        <v>0.75</v>
      </c>
      <c r="J136" s="146">
        <v>0.15</v>
      </c>
      <c r="K136" s="151">
        <v>0.5</v>
      </c>
      <c r="L136" s="48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</row>
    <row r="137" spans="1:55" x14ac:dyDescent="0.35">
      <c r="A137" s="81">
        <f t="shared" si="1"/>
        <v>44781</v>
      </c>
      <c r="B137" s="146">
        <v>0</v>
      </c>
      <c r="C137" s="147">
        <v>0.25</v>
      </c>
      <c r="D137" s="146">
        <v>0.15</v>
      </c>
      <c r="E137" s="147">
        <v>0.1</v>
      </c>
      <c r="F137" s="146">
        <v>0</v>
      </c>
      <c r="G137" s="147">
        <v>0</v>
      </c>
      <c r="H137" s="146">
        <v>0</v>
      </c>
      <c r="I137" s="147">
        <v>0.75</v>
      </c>
      <c r="J137" s="146">
        <v>0.15</v>
      </c>
      <c r="K137" s="151">
        <v>0.5</v>
      </c>
      <c r="L137" s="48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</row>
    <row r="138" spans="1:55" x14ac:dyDescent="0.35">
      <c r="A138" s="81">
        <f t="shared" ref="A138:A201" si="2">A137+1</f>
        <v>44782</v>
      </c>
      <c r="B138" s="146">
        <v>0</v>
      </c>
      <c r="C138" s="147">
        <v>0.25</v>
      </c>
      <c r="D138" s="146">
        <v>0.15</v>
      </c>
      <c r="E138" s="147">
        <v>0.1</v>
      </c>
      <c r="F138" s="146">
        <v>0</v>
      </c>
      <c r="G138" s="147">
        <v>0</v>
      </c>
      <c r="H138" s="146">
        <v>0</v>
      </c>
      <c r="I138" s="147">
        <v>0.75</v>
      </c>
      <c r="J138" s="146">
        <v>0.15</v>
      </c>
      <c r="K138" s="151">
        <v>0.5</v>
      </c>
      <c r="L138" s="48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</row>
    <row r="139" spans="1:55" x14ac:dyDescent="0.35">
      <c r="A139" s="81">
        <f t="shared" si="2"/>
        <v>44783</v>
      </c>
      <c r="B139" s="146">
        <v>0</v>
      </c>
      <c r="C139" s="147">
        <v>0.25</v>
      </c>
      <c r="D139" s="146">
        <v>0.15</v>
      </c>
      <c r="E139" s="147">
        <v>0.1</v>
      </c>
      <c r="F139" s="146">
        <v>0</v>
      </c>
      <c r="G139" s="147">
        <v>0</v>
      </c>
      <c r="H139" s="146">
        <v>0</v>
      </c>
      <c r="I139" s="147">
        <v>0.75</v>
      </c>
      <c r="J139" s="146">
        <v>0.15</v>
      </c>
      <c r="K139" s="151">
        <v>0.5</v>
      </c>
      <c r="L139" s="48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</row>
    <row r="140" spans="1:55" x14ac:dyDescent="0.35">
      <c r="A140" s="81">
        <f t="shared" si="2"/>
        <v>44784</v>
      </c>
      <c r="B140" s="146">
        <v>0</v>
      </c>
      <c r="C140" s="147">
        <v>0.25</v>
      </c>
      <c r="D140" s="146">
        <v>0.15</v>
      </c>
      <c r="E140" s="147">
        <v>0.1</v>
      </c>
      <c r="F140" s="146">
        <v>0</v>
      </c>
      <c r="G140" s="147">
        <v>0</v>
      </c>
      <c r="H140" s="146">
        <v>0</v>
      </c>
      <c r="I140" s="147">
        <v>0.75</v>
      </c>
      <c r="J140" s="146">
        <v>0.15</v>
      </c>
      <c r="K140" s="151">
        <v>0.5</v>
      </c>
      <c r="L140" s="48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</row>
    <row r="141" spans="1:55" x14ac:dyDescent="0.35">
      <c r="A141" s="81">
        <f t="shared" si="2"/>
        <v>44785</v>
      </c>
      <c r="B141" s="146">
        <v>0</v>
      </c>
      <c r="C141" s="147">
        <v>0.25</v>
      </c>
      <c r="D141" s="146">
        <v>0.15</v>
      </c>
      <c r="E141" s="147">
        <v>0.1</v>
      </c>
      <c r="F141" s="146">
        <v>0</v>
      </c>
      <c r="G141" s="147">
        <v>0</v>
      </c>
      <c r="H141" s="146">
        <v>0</v>
      </c>
      <c r="I141" s="147">
        <v>0.75</v>
      </c>
      <c r="J141" s="146">
        <v>0.15</v>
      </c>
      <c r="K141" s="151">
        <v>0.5</v>
      </c>
      <c r="L141" s="48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</row>
    <row r="142" spans="1:55" x14ac:dyDescent="0.35">
      <c r="A142" s="81">
        <f t="shared" si="2"/>
        <v>44786</v>
      </c>
      <c r="B142" s="146">
        <v>0</v>
      </c>
      <c r="C142" s="147">
        <v>0</v>
      </c>
      <c r="D142" s="146">
        <v>0.1</v>
      </c>
      <c r="E142" s="147">
        <v>0.05</v>
      </c>
      <c r="F142" s="146">
        <v>0</v>
      </c>
      <c r="G142" s="147">
        <v>0</v>
      </c>
      <c r="H142" s="146">
        <v>0</v>
      </c>
      <c r="I142" s="147">
        <v>0.75</v>
      </c>
      <c r="J142" s="146">
        <v>0.15</v>
      </c>
      <c r="K142" s="151">
        <v>0.5</v>
      </c>
      <c r="L142" s="48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</row>
    <row r="143" spans="1:55" x14ac:dyDescent="0.35">
      <c r="A143" s="81">
        <f t="shared" si="2"/>
        <v>44787</v>
      </c>
      <c r="B143" s="146">
        <v>0</v>
      </c>
      <c r="C143" s="147">
        <v>0</v>
      </c>
      <c r="D143" s="146">
        <v>0.1</v>
      </c>
      <c r="E143" s="147">
        <v>0.05</v>
      </c>
      <c r="F143" s="146">
        <v>0</v>
      </c>
      <c r="G143" s="147">
        <v>0</v>
      </c>
      <c r="H143" s="146">
        <v>0</v>
      </c>
      <c r="I143" s="147">
        <v>0.75</v>
      </c>
      <c r="J143" s="146">
        <v>0.15</v>
      </c>
      <c r="K143" s="151">
        <v>0.5</v>
      </c>
      <c r="L143" s="48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</row>
    <row r="144" spans="1:55" x14ac:dyDescent="0.35">
      <c r="A144" s="81">
        <f t="shared" si="2"/>
        <v>44788</v>
      </c>
      <c r="B144" s="146">
        <v>0</v>
      </c>
      <c r="C144" s="147">
        <v>0</v>
      </c>
      <c r="D144" s="146">
        <v>0.1</v>
      </c>
      <c r="E144" s="147">
        <v>0.05</v>
      </c>
      <c r="F144" s="146">
        <v>0</v>
      </c>
      <c r="G144" s="147">
        <v>0</v>
      </c>
      <c r="H144" s="146">
        <v>0</v>
      </c>
      <c r="I144" s="147">
        <v>0.75</v>
      </c>
      <c r="J144" s="146">
        <v>0.15</v>
      </c>
      <c r="K144" s="151">
        <v>0.5</v>
      </c>
      <c r="L144" s="48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</row>
    <row r="145" spans="1:55" x14ac:dyDescent="0.35">
      <c r="A145" s="81">
        <f t="shared" si="2"/>
        <v>44789</v>
      </c>
      <c r="B145" s="146">
        <v>0</v>
      </c>
      <c r="C145" s="147">
        <v>0</v>
      </c>
      <c r="D145" s="146">
        <v>0.1</v>
      </c>
      <c r="E145" s="147">
        <v>0.05</v>
      </c>
      <c r="F145" s="146">
        <v>0</v>
      </c>
      <c r="G145" s="147">
        <v>0</v>
      </c>
      <c r="H145" s="146">
        <v>0</v>
      </c>
      <c r="I145" s="147">
        <v>0.75</v>
      </c>
      <c r="J145" s="146">
        <v>0.15</v>
      </c>
      <c r="K145" s="151">
        <v>0.55000000000000004</v>
      </c>
      <c r="L145" s="48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</row>
    <row r="146" spans="1:55" x14ac:dyDescent="0.35">
      <c r="A146" s="81">
        <f t="shared" si="2"/>
        <v>44790</v>
      </c>
      <c r="B146" s="146">
        <v>0</v>
      </c>
      <c r="C146" s="147">
        <v>0</v>
      </c>
      <c r="D146" s="146">
        <v>0.1</v>
      </c>
      <c r="E146" s="147">
        <v>0.05</v>
      </c>
      <c r="F146" s="146">
        <v>0</v>
      </c>
      <c r="G146" s="147">
        <v>0</v>
      </c>
      <c r="H146" s="146">
        <v>0</v>
      </c>
      <c r="I146" s="147">
        <v>0.75</v>
      </c>
      <c r="J146" s="146">
        <v>0.15</v>
      </c>
      <c r="K146" s="151">
        <v>0.55000000000000004</v>
      </c>
      <c r="L146" s="48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</row>
    <row r="147" spans="1:55" x14ac:dyDescent="0.35">
      <c r="A147" s="81">
        <f t="shared" si="2"/>
        <v>44791</v>
      </c>
      <c r="B147" s="146">
        <v>0</v>
      </c>
      <c r="C147" s="147">
        <v>0</v>
      </c>
      <c r="D147" s="146">
        <v>0.1</v>
      </c>
      <c r="E147" s="147">
        <v>0.05</v>
      </c>
      <c r="F147" s="146">
        <v>0</v>
      </c>
      <c r="G147" s="147">
        <v>0</v>
      </c>
      <c r="H147" s="146">
        <v>0</v>
      </c>
      <c r="I147" s="147">
        <v>0.75</v>
      </c>
      <c r="J147" s="146">
        <v>0.15</v>
      </c>
      <c r="K147" s="151">
        <v>0.55000000000000004</v>
      </c>
      <c r="L147" s="48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</row>
    <row r="148" spans="1:55" x14ac:dyDescent="0.35">
      <c r="A148" s="81">
        <f t="shared" si="2"/>
        <v>44792</v>
      </c>
      <c r="B148" s="146">
        <v>0</v>
      </c>
      <c r="C148" s="147">
        <v>0</v>
      </c>
      <c r="D148" s="146">
        <v>0.1</v>
      </c>
      <c r="E148" s="147">
        <v>0.05</v>
      </c>
      <c r="F148" s="146">
        <v>0</v>
      </c>
      <c r="G148" s="147">
        <v>0</v>
      </c>
      <c r="H148" s="146">
        <v>0</v>
      </c>
      <c r="I148" s="147">
        <v>0.75</v>
      </c>
      <c r="J148" s="146">
        <v>0.15</v>
      </c>
      <c r="K148" s="151">
        <v>0.55000000000000004</v>
      </c>
      <c r="L148" s="48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</row>
    <row r="149" spans="1:55" x14ac:dyDescent="0.35">
      <c r="A149" s="81">
        <f t="shared" si="2"/>
        <v>44793</v>
      </c>
      <c r="B149" s="146">
        <v>0</v>
      </c>
      <c r="C149" s="147">
        <v>0</v>
      </c>
      <c r="D149" s="146">
        <v>0</v>
      </c>
      <c r="E149" s="147">
        <v>0.05</v>
      </c>
      <c r="F149" s="146">
        <v>0</v>
      </c>
      <c r="G149" s="147">
        <v>0</v>
      </c>
      <c r="H149" s="146">
        <v>0</v>
      </c>
      <c r="I149" s="147">
        <v>0.75</v>
      </c>
      <c r="J149" s="146">
        <v>0.15</v>
      </c>
      <c r="K149" s="151">
        <v>0.55000000000000004</v>
      </c>
      <c r="L149" s="48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</row>
    <row r="150" spans="1:55" x14ac:dyDescent="0.35">
      <c r="A150" s="81">
        <f t="shared" si="2"/>
        <v>44794</v>
      </c>
      <c r="B150" s="146">
        <v>0</v>
      </c>
      <c r="C150" s="147">
        <v>0</v>
      </c>
      <c r="D150" s="146">
        <v>0</v>
      </c>
      <c r="E150" s="147">
        <v>0.05</v>
      </c>
      <c r="F150" s="146">
        <v>0</v>
      </c>
      <c r="G150" s="147">
        <v>0</v>
      </c>
      <c r="H150" s="146">
        <v>0</v>
      </c>
      <c r="I150" s="147">
        <v>0.75</v>
      </c>
      <c r="J150" s="146">
        <v>0.15</v>
      </c>
      <c r="K150" s="151">
        <v>0.55000000000000004</v>
      </c>
      <c r="L150" s="48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</row>
    <row r="151" spans="1:55" x14ac:dyDescent="0.35">
      <c r="A151" s="81">
        <f t="shared" si="2"/>
        <v>44795</v>
      </c>
      <c r="B151" s="146">
        <v>0</v>
      </c>
      <c r="C151" s="147">
        <v>0</v>
      </c>
      <c r="D151" s="146">
        <v>0.1</v>
      </c>
      <c r="E151" s="147">
        <v>0.1</v>
      </c>
      <c r="F151" s="146">
        <v>0</v>
      </c>
      <c r="G151" s="147">
        <v>0</v>
      </c>
      <c r="H151" s="146">
        <v>0.15</v>
      </c>
      <c r="I151" s="147">
        <v>0.75</v>
      </c>
      <c r="J151" s="146">
        <v>0.15</v>
      </c>
      <c r="K151" s="151">
        <v>0.6</v>
      </c>
      <c r="L151" s="48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</row>
    <row r="152" spans="1:55" x14ac:dyDescent="0.35">
      <c r="A152" s="81">
        <f t="shared" si="2"/>
        <v>44796</v>
      </c>
      <c r="B152" s="146">
        <v>0</v>
      </c>
      <c r="C152" s="147">
        <v>0</v>
      </c>
      <c r="D152" s="146">
        <v>0.1</v>
      </c>
      <c r="E152" s="147">
        <v>0.1</v>
      </c>
      <c r="F152" s="146">
        <v>0</v>
      </c>
      <c r="G152" s="147">
        <v>0</v>
      </c>
      <c r="H152" s="146">
        <v>0.15</v>
      </c>
      <c r="I152" s="147">
        <v>0.75</v>
      </c>
      <c r="J152" s="146">
        <v>0.15</v>
      </c>
      <c r="K152" s="151">
        <v>0.6</v>
      </c>
      <c r="L152" s="48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</row>
    <row r="153" spans="1:55" x14ac:dyDescent="0.35">
      <c r="A153" s="81">
        <f t="shared" si="2"/>
        <v>44797</v>
      </c>
      <c r="B153" s="146">
        <v>0</v>
      </c>
      <c r="C153" s="147">
        <v>0</v>
      </c>
      <c r="D153" s="146">
        <v>0.1</v>
      </c>
      <c r="E153" s="147">
        <v>0.1</v>
      </c>
      <c r="F153" s="146">
        <v>0</v>
      </c>
      <c r="G153" s="147">
        <v>0</v>
      </c>
      <c r="H153" s="146">
        <v>0.15</v>
      </c>
      <c r="I153" s="147">
        <v>0.75</v>
      </c>
      <c r="J153" s="146">
        <v>0.15</v>
      </c>
      <c r="K153" s="151">
        <v>0.6</v>
      </c>
      <c r="L153" s="48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</row>
    <row r="154" spans="1:55" x14ac:dyDescent="0.35">
      <c r="A154" s="81">
        <f t="shared" si="2"/>
        <v>44798</v>
      </c>
      <c r="B154" s="146">
        <v>0</v>
      </c>
      <c r="C154" s="147">
        <v>0</v>
      </c>
      <c r="D154" s="146">
        <v>0.1</v>
      </c>
      <c r="E154" s="147">
        <v>0.1</v>
      </c>
      <c r="F154" s="146">
        <v>0</v>
      </c>
      <c r="G154" s="147">
        <v>0</v>
      </c>
      <c r="H154" s="146">
        <v>0.15</v>
      </c>
      <c r="I154" s="147">
        <v>0.75</v>
      </c>
      <c r="J154" s="146">
        <v>0.15</v>
      </c>
      <c r="K154" s="151">
        <v>0.6</v>
      </c>
      <c r="L154" s="48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</row>
    <row r="155" spans="1:55" x14ac:dyDescent="0.35">
      <c r="A155" s="81">
        <f t="shared" si="2"/>
        <v>44799</v>
      </c>
      <c r="B155" s="146">
        <v>0</v>
      </c>
      <c r="C155" s="147">
        <v>0</v>
      </c>
      <c r="D155" s="146">
        <v>0.1</v>
      </c>
      <c r="E155" s="147">
        <v>0.1</v>
      </c>
      <c r="F155" s="146">
        <v>0</v>
      </c>
      <c r="G155" s="147">
        <v>0</v>
      </c>
      <c r="H155" s="146">
        <v>0.15</v>
      </c>
      <c r="I155" s="147">
        <v>0.75</v>
      </c>
      <c r="J155" s="146">
        <v>0.15</v>
      </c>
      <c r="K155" s="151">
        <v>0.6</v>
      </c>
      <c r="L155" s="48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</row>
    <row r="156" spans="1:55" x14ac:dyDescent="0.35">
      <c r="A156" s="81">
        <f t="shared" si="2"/>
        <v>44800</v>
      </c>
      <c r="B156" s="146">
        <v>0</v>
      </c>
      <c r="C156" s="147">
        <v>0</v>
      </c>
      <c r="D156" s="146">
        <v>0</v>
      </c>
      <c r="E156" s="147">
        <v>0</v>
      </c>
      <c r="F156" s="146">
        <v>0</v>
      </c>
      <c r="G156" s="147">
        <v>0</v>
      </c>
      <c r="H156" s="146">
        <v>0.15</v>
      </c>
      <c r="I156" s="147">
        <v>0.75</v>
      </c>
      <c r="J156" s="146">
        <v>0.15</v>
      </c>
      <c r="K156" s="151">
        <v>0.6</v>
      </c>
      <c r="L156" s="48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</row>
    <row r="157" spans="1:55" x14ac:dyDescent="0.35">
      <c r="A157" s="81">
        <f t="shared" si="2"/>
        <v>44801</v>
      </c>
      <c r="B157" s="146">
        <v>0</v>
      </c>
      <c r="C157" s="147">
        <v>0</v>
      </c>
      <c r="D157" s="146">
        <v>0</v>
      </c>
      <c r="E157" s="147">
        <v>0</v>
      </c>
      <c r="F157" s="146">
        <v>0</v>
      </c>
      <c r="G157" s="147">
        <v>0</v>
      </c>
      <c r="H157" s="146">
        <v>0.15</v>
      </c>
      <c r="I157" s="147">
        <v>0.75</v>
      </c>
      <c r="J157" s="146">
        <v>0.15</v>
      </c>
      <c r="K157" s="151">
        <v>0.6</v>
      </c>
      <c r="L157" s="48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</row>
    <row r="158" spans="1:55" x14ac:dyDescent="0.35">
      <c r="A158" s="81">
        <f t="shared" si="2"/>
        <v>44802</v>
      </c>
      <c r="B158" s="146">
        <v>0.45</v>
      </c>
      <c r="C158" s="147">
        <v>0.65</v>
      </c>
      <c r="D158" s="146">
        <v>0</v>
      </c>
      <c r="E158" s="147">
        <v>0</v>
      </c>
      <c r="F158" s="146">
        <v>0</v>
      </c>
      <c r="G158" s="147">
        <v>0</v>
      </c>
      <c r="H158" s="146">
        <v>0.15</v>
      </c>
      <c r="I158" s="147">
        <v>0.75</v>
      </c>
      <c r="J158" s="146">
        <v>0.7</v>
      </c>
      <c r="K158" s="151">
        <v>0.6</v>
      </c>
      <c r="L158" s="48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</row>
    <row r="159" spans="1:55" x14ac:dyDescent="0.35">
      <c r="A159" s="81">
        <f t="shared" si="2"/>
        <v>44803</v>
      </c>
      <c r="B159" s="146">
        <v>0.45</v>
      </c>
      <c r="C159" s="147">
        <v>0.65</v>
      </c>
      <c r="D159" s="146">
        <v>0</v>
      </c>
      <c r="E159" s="147">
        <v>0</v>
      </c>
      <c r="F159" s="146">
        <v>0</v>
      </c>
      <c r="G159" s="147">
        <v>0</v>
      </c>
      <c r="H159" s="146">
        <v>0.15</v>
      </c>
      <c r="I159" s="147">
        <v>0.75</v>
      </c>
      <c r="J159" s="146">
        <v>0.7</v>
      </c>
      <c r="K159" s="151">
        <v>0.6</v>
      </c>
      <c r="L159" s="48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</row>
    <row r="160" spans="1:55" ht="13.15" thickBot="1" x14ac:dyDescent="0.4">
      <c r="A160" s="81">
        <f t="shared" si="2"/>
        <v>44804</v>
      </c>
      <c r="B160" s="148">
        <v>0.45</v>
      </c>
      <c r="C160" s="149">
        <v>0.65</v>
      </c>
      <c r="D160" s="148">
        <v>0</v>
      </c>
      <c r="E160" s="149">
        <v>0</v>
      </c>
      <c r="F160" s="148">
        <v>0</v>
      </c>
      <c r="G160" s="149">
        <v>0</v>
      </c>
      <c r="H160" s="148">
        <v>0.15</v>
      </c>
      <c r="I160" s="149">
        <v>0.75</v>
      </c>
      <c r="J160" s="148">
        <v>0.7</v>
      </c>
      <c r="K160" s="152">
        <v>0.6</v>
      </c>
      <c r="L160" s="48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</row>
    <row r="161" spans="1:55" x14ac:dyDescent="0.35">
      <c r="A161" s="81">
        <f t="shared" si="2"/>
        <v>44805</v>
      </c>
      <c r="B161" s="144">
        <v>0.45</v>
      </c>
      <c r="C161" s="145">
        <v>0.65</v>
      </c>
      <c r="D161" s="144">
        <v>0.2</v>
      </c>
      <c r="E161" s="145">
        <v>0.4</v>
      </c>
      <c r="F161" s="144">
        <v>0</v>
      </c>
      <c r="G161" s="145">
        <v>0</v>
      </c>
      <c r="H161" s="144">
        <v>0.15</v>
      </c>
      <c r="I161" s="145">
        <v>0.75</v>
      </c>
      <c r="J161" s="144">
        <v>0.7</v>
      </c>
      <c r="K161" s="150">
        <v>0.6</v>
      </c>
      <c r="L161" s="48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</row>
    <row r="162" spans="1:55" x14ac:dyDescent="0.35">
      <c r="A162" s="81">
        <f t="shared" si="2"/>
        <v>44806</v>
      </c>
      <c r="B162" s="146">
        <v>0.45</v>
      </c>
      <c r="C162" s="147">
        <v>0.65</v>
      </c>
      <c r="D162" s="146">
        <v>0.2</v>
      </c>
      <c r="E162" s="147">
        <v>0.4</v>
      </c>
      <c r="F162" s="146">
        <v>0</v>
      </c>
      <c r="G162" s="147">
        <v>0</v>
      </c>
      <c r="H162" s="146">
        <v>0.15</v>
      </c>
      <c r="I162" s="147">
        <v>0.75</v>
      </c>
      <c r="J162" s="146">
        <v>0.7</v>
      </c>
      <c r="K162" s="151">
        <v>0.6</v>
      </c>
      <c r="L162" s="48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</row>
    <row r="163" spans="1:55" x14ac:dyDescent="0.35">
      <c r="A163" s="81">
        <f t="shared" si="2"/>
        <v>44807</v>
      </c>
      <c r="B163" s="146">
        <v>0.45</v>
      </c>
      <c r="C163" s="147">
        <v>0.65</v>
      </c>
      <c r="D163" s="146">
        <v>0.2</v>
      </c>
      <c r="E163" s="147">
        <v>0.4</v>
      </c>
      <c r="F163" s="146">
        <v>0</v>
      </c>
      <c r="G163" s="147">
        <v>0</v>
      </c>
      <c r="H163" s="146">
        <v>0.15</v>
      </c>
      <c r="I163" s="147">
        <v>0.75</v>
      </c>
      <c r="J163" s="146">
        <v>0.7</v>
      </c>
      <c r="K163" s="151">
        <v>0.6</v>
      </c>
      <c r="L163" s="48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</row>
    <row r="164" spans="1:55" x14ac:dyDescent="0.35">
      <c r="A164" s="81">
        <f t="shared" si="2"/>
        <v>44808</v>
      </c>
      <c r="B164" s="146">
        <v>0.45</v>
      </c>
      <c r="C164" s="147">
        <v>0.65</v>
      </c>
      <c r="D164" s="146">
        <v>0.2</v>
      </c>
      <c r="E164" s="147">
        <v>0.4</v>
      </c>
      <c r="F164" s="146">
        <v>0</v>
      </c>
      <c r="G164" s="147">
        <v>0</v>
      </c>
      <c r="H164" s="146">
        <v>0.15</v>
      </c>
      <c r="I164" s="147">
        <v>0.75</v>
      </c>
      <c r="J164" s="146">
        <v>0.7</v>
      </c>
      <c r="K164" s="151">
        <v>0.6</v>
      </c>
      <c r="L164" s="48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</row>
    <row r="165" spans="1:55" x14ac:dyDescent="0.35">
      <c r="A165" s="81">
        <f t="shared" si="2"/>
        <v>44809</v>
      </c>
      <c r="B165" s="146">
        <v>0.45</v>
      </c>
      <c r="C165" s="147">
        <v>0.65</v>
      </c>
      <c r="D165" s="146">
        <v>0.3</v>
      </c>
      <c r="E165" s="147">
        <v>0.65</v>
      </c>
      <c r="F165" s="146">
        <v>0</v>
      </c>
      <c r="G165" s="147">
        <v>0.2</v>
      </c>
      <c r="H165" s="146">
        <v>0.15</v>
      </c>
      <c r="I165" s="147">
        <v>0.75</v>
      </c>
      <c r="J165" s="146">
        <v>0.7</v>
      </c>
      <c r="K165" s="151">
        <v>0.6</v>
      </c>
      <c r="L165" s="48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</row>
    <row r="166" spans="1:55" x14ac:dyDescent="0.35">
      <c r="A166" s="81">
        <f t="shared" si="2"/>
        <v>44810</v>
      </c>
      <c r="B166" s="146">
        <v>0.45</v>
      </c>
      <c r="C166" s="147">
        <v>0.65</v>
      </c>
      <c r="D166" s="146">
        <v>0.3</v>
      </c>
      <c r="E166" s="147">
        <v>0.65</v>
      </c>
      <c r="F166" s="146">
        <v>0</v>
      </c>
      <c r="G166" s="147">
        <v>0.2</v>
      </c>
      <c r="H166" s="146">
        <v>0.15</v>
      </c>
      <c r="I166" s="147">
        <v>0.75</v>
      </c>
      <c r="J166" s="146">
        <v>0.7</v>
      </c>
      <c r="K166" s="151">
        <v>0.6</v>
      </c>
      <c r="L166" s="48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</row>
    <row r="167" spans="1:55" x14ac:dyDescent="0.35">
      <c r="A167" s="81">
        <f t="shared" si="2"/>
        <v>44811</v>
      </c>
      <c r="B167" s="146">
        <v>0.45</v>
      </c>
      <c r="C167" s="147">
        <v>0.65</v>
      </c>
      <c r="D167" s="146">
        <v>0.3</v>
      </c>
      <c r="E167" s="147">
        <v>0.65</v>
      </c>
      <c r="F167" s="146">
        <v>0</v>
      </c>
      <c r="G167" s="147">
        <v>0.2</v>
      </c>
      <c r="H167" s="146">
        <v>0.15</v>
      </c>
      <c r="I167" s="147">
        <v>0.75</v>
      </c>
      <c r="J167" s="146">
        <v>0.7</v>
      </c>
      <c r="K167" s="151">
        <v>0.6</v>
      </c>
      <c r="L167" s="48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</row>
    <row r="168" spans="1:55" x14ac:dyDescent="0.35">
      <c r="A168" s="81">
        <f t="shared" si="2"/>
        <v>44812</v>
      </c>
      <c r="B168" s="146">
        <v>0.45</v>
      </c>
      <c r="C168" s="147">
        <v>0.65</v>
      </c>
      <c r="D168" s="146">
        <v>0.3</v>
      </c>
      <c r="E168" s="147">
        <v>0.65</v>
      </c>
      <c r="F168" s="146">
        <v>0</v>
      </c>
      <c r="G168" s="147">
        <v>0.2</v>
      </c>
      <c r="H168" s="146">
        <v>0.15</v>
      </c>
      <c r="I168" s="147">
        <v>0.75</v>
      </c>
      <c r="J168" s="146">
        <v>0.7</v>
      </c>
      <c r="K168" s="151">
        <v>0.6</v>
      </c>
      <c r="L168" s="48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</row>
    <row r="169" spans="1:55" x14ac:dyDescent="0.35">
      <c r="A169" s="81">
        <f t="shared" si="2"/>
        <v>44813</v>
      </c>
      <c r="B169" s="146">
        <v>0.45</v>
      </c>
      <c r="C169" s="147">
        <v>0.65</v>
      </c>
      <c r="D169" s="146">
        <v>0.3</v>
      </c>
      <c r="E169" s="147">
        <v>0.65</v>
      </c>
      <c r="F169" s="146">
        <v>0</v>
      </c>
      <c r="G169" s="147">
        <v>0.2</v>
      </c>
      <c r="H169" s="146">
        <v>0.15</v>
      </c>
      <c r="I169" s="147">
        <v>0.75</v>
      </c>
      <c r="J169" s="146">
        <v>0.7</v>
      </c>
      <c r="K169" s="151">
        <v>0.6</v>
      </c>
      <c r="L169" s="48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</row>
    <row r="170" spans="1:55" x14ac:dyDescent="0.35">
      <c r="A170" s="81">
        <f t="shared" si="2"/>
        <v>44814</v>
      </c>
      <c r="B170" s="146">
        <v>0.45</v>
      </c>
      <c r="C170" s="147">
        <v>0.65</v>
      </c>
      <c r="D170" s="146">
        <v>0.25</v>
      </c>
      <c r="E170" s="147">
        <v>0.65</v>
      </c>
      <c r="F170" s="146">
        <v>0</v>
      </c>
      <c r="G170" s="147">
        <v>0.2</v>
      </c>
      <c r="H170" s="146">
        <v>0.15</v>
      </c>
      <c r="I170" s="147">
        <v>0.75</v>
      </c>
      <c r="J170" s="146">
        <v>0.7</v>
      </c>
      <c r="K170" s="151">
        <v>0.6</v>
      </c>
      <c r="L170" s="48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</row>
    <row r="171" spans="1:55" x14ac:dyDescent="0.35">
      <c r="A171" s="81">
        <f t="shared" si="2"/>
        <v>44815</v>
      </c>
      <c r="B171" s="146">
        <v>0.45</v>
      </c>
      <c r="C171" s="147">
        <v>0.65</v>
      </c>
      <c r="D171" s="146">
        <v>0.25</v>
      </c>
      <c r="E171" s="147">
        <v>0.65</v>
      </c>
      <c r="F171" s="146">
        <v>0</v>
      </c>
      <c r="G171" s="147">
        <v>0.2</v>
      </c>
      <c r="H171" s="146">
        <v>0.15</v>
      </c>
      <c r="I171" s="147">
        <v>0.75</v>
      </c>
      <c r="J171" s="146">
        <v>0.7</v>
      </c>
      <c r="K171" s="151">
        <v>0.6</v>
      </c>
      <c r="L171" s="48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</row>
    <row r="172" spans="1:55" x14ac:dyDescent="0.35">
      <c r="A172" s="81">
        <f t="shared" si="2"/>
        <v>44816</v>
      </c>
      <c r="B172" s="146">
        <v>0.45</v>
      </c>
      <c r="C172" s="147">
        <v>0.65</v>
      </c>
      <c r="D172" s="146">
        <v>0.45</v>
      </c>
      <c r="E172" s="147">
        <v>0.7</v>
      </c>
      <c r="F172" s="146">
        <v>0.05</v>
      </c>
      <c r="G172" s="147">
        <v>0.6</v>
      </c>
      <c r="H172" s="146">
        <v>0.15</v>
      </c>
      <c r="I172" s="147">
        <v>0.75</v>
      </c>
      <c r="J172" s="146">
        <v>0.7</v>
      </c>
      <c r="K172" s="151">
        <v>0.6</v>
      </c>
      <c r="L172" s="48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</row>
    <row r="173" spans="1:55" x14ac:dyDescent="0.35">
      <c r="A173" s="81">
        <f t="shared" si="2"/>
        <v>44817</v>
      </c>
      <c r="B173" s="146">
        <v>0.45</v>
      </c>
      <c r="C173" s="147">
        <v>0.65</v>
      </c>
      <c r="D173" s="146">
        <v>0.45</v>
      </c>
      <c r="E173" s="147">
        <v>0.7</v>
      </c>
      <c r="F173" s="146">
        <v>0.05</v>
      </c>
      <c r="G173" s="147">
        <v>0.6</v>
      </c>
      <c r="H173" s="146">
        <v>0.15</v>
      </c>
      <c r="I173" s="147">
        <v>0.75</v>
      </c>
      <c r="J173" s="146">
        <v>0.7</v>
      </c>
      <c r="K173" s="151">
        <v>0.6</v>
      </c>
      <c r="L173" s="48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</row>
    <row r="174" spans="1:55" x14ac:dyDescent="0.35">
      <c r="A174" s="81">
        <f t="shared" si="2"/>
        <v>44818</v>
      </c>
      <c r="B174" s="146">
        <v>0.45</v>
      </c>
      <c r="C174" s="147">
        <v>0.65</v>
      </c>
      <c r="D174" s="146">
        <v>0.45</v>
      </c>
      <c r="E174" s="147">
        <v>0.7</v>
      </c>
      <c r="F174" s="146">
        <v>0.05</v>
      </c>
      <c r="G174" s="147">
        <v>0.6</v>
      </c>
      <c r="H174" s="146">
        <v>0.15</v>
      </c>
      <c r="I174" s="147">
        <v>0.75</v>
      </c>
      <c r="J174" s="146">
        <v>0.7</v>
      </c>
      <c r="K174" s="151">
        <v>0.6</v>
      </c>
      <c r="L174" s="48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</row>
    <row r="175" spans="1:55" x14ac:dyDescent="0.35">
      <c r="A175" s="81">
        <f t="shared" si="2"/>
        <v>44819</v>
      </c>
      <c r="B175" s="146">
        <v>0.45</v>
      </c>
      <c r="C175" s="147">
        <v>0.65</v>
      </c>
      <c r="D175" s="146">
        <v>0.45</v>
      </c>
      <c r="E175" s="147">
        <v>0.7</v>
      </c>
      <c r="F175" s="146">
        <v>0.05</v>
      </c>
      <c r="G175" s="147">
        <v>0.6</v>
      </c>
      <c r="H175" s="146">
        <v>0.15</v>
      </c>
      <c r="I175" s="147">
        <v>0.75</v>
      </c>
      <c r="J175" s="146">
        <v>0.7</v>
      </c>
      <c r="K175" s="151">
        <v>0.6</v>
      </c>
      <c r="L175" s="48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</row>
    <row r="176" spans="1:55" x14ac:dyDescent="0.35">
      <c r="A176" s="81">
        <f t="shared" si="2"/>
        <v>44820</v>
      </c>
      <c r="B176" s="146">
        <v>0.45</v>
      </c>
      <c r="C176" s="147">
        <v>0.65</v>
      </c>
      <c r="D176" s="146">
        <v>0.45</v>
      </c>
      <c r="E176" s="147">
        <v>0.7</v>
      </c>
      <c r="F176" s="146">
        <v>0.05</v>
      </c>
      <c r="G176" s="147">
        <v>0.6</v>
      </c>
      <c r="H176" s="146">
        <v>0.15</v>
      </c>
      <c r="I176" s="147">
        <v>0.75</v>
      </c>
      <c r="J176" s="146">
        <v>0.7</v>
      </c>
      <c r="K176" s="151">
        <v>0.6</v>
      </c>
      <c r="L176" s="48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</row>
    <row r="177" spans="1:55" x14ac:dyDescent="0.35">
      <c r="A177" s="81">
        <f t="shared" si="2"/>
        <v>44821</v>
      </c>
      <c r="B177" s="146">
        <v>0.45</v>
      </c>
      <c r="C177" s="147">
        <v>0.65</v>
      </c>
      <c r="D177" s="146">
        <v>0.45</v>
      </c>
      <c r="E177" s="147">
        <v>0.7</v>
      </c>
      <c r="F177" s="146">
        <v>0.05</v>
      </c>
      <c r="G177" s="147">
        <v>0.6</v>
      </c>
      <c r="H177" s="146">
        <v>0.15</v>
      </c>
      <c r="I177" s="147">
        <v>0.75</v>
      </c>
      <c r="J177" s="146">
        <v>0.7</v>
      </c>
      <c r="K177" s="151">
        <v>0.6</v>
      </c>
      <c r="L177" s="48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</row>
    <row r="178" spans="1:55" x14ac:dyDescent="0.35">
      <c r="A178" s="81">
        <f t="shared" si="2"/>
        <v>44822</v>
      </c>
      <c r="B178" s="146">
        <v>0.45</v>
      </c>
      <c r="C178" s="147">
        <v>0.65</v>
      </c>
      <c r="D178" s="146">
        <v>0.45</v>
      </c>
      <c r="E178" s="147">
        <v>0.7</v>
      </c>
      <c r="F178" s="146">
        <v>0.05</v>
      </c>
      <c r="G178" s="147">
        <v>0.6</v>
      </c>
      <c r="H178" s="146">
        <v>0.15</v>
      </c>
      <c r="I178" s="147">
        <v>0.75</v>
      </c>
      <c r="J178" s="146">
        <v>0.7</v>
      </c>
      <c r="K178" s="151">
        <v>0.6</v>
      </c>
      <c r="L178" s="48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</row>
    <row r="179" spans="1:55" x14ac:dyDescent="0.35">
      <c r="A179" s="81">
        <f t="shared" si="2"/>
        <v>44823</v>
      </c>
      <c r="B179" s="146">
        <v>0.45</v>
      </c>
      <c r="C179" s="147">
        <v>0.65</v>
      </c>
      <c r="D179" s="146">
        <v>0.45</v>
      </c>
      <c r="E179" s="147">
        <v>0.7</v>
      </c>
      <c r="F179" s="146">
        <v>0.05</v>
      </c>
      <c r="G179" s="147">
        <v>0.6</v>
      </c>
      <c r="H179" s="146">
        <v>0.6</v>
      </c>
      <c r="I179" s="147">
        <v>0.75</v>
      </c>
      <c r="J179" s="146">
        <v>0.7</v>
      </c>
      <c r="K179" s="151">
        <v>0.6</v>
      </c>
      <c r="L179" s="48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</row>
    <row r="180" spans="1:55" x14ac:dyDescent="0.35">
      <c r="A180" s="81">
        <f t="shared" si="2"/>
        <v>44824</v>
      </c>
      <c r="B180" s="146">
        <v>0.45</v>
      </c>
      <c r="C180" s="147">
        <v>0.65</v>
      </c>
      <c r="D180" s="146">
        <v>0.45</v>
      </c>
      <c r="E180" s="147">
        <v>0.7</v>
      </c>
      <c r="F180" s="146">
        <v>0.05</v>
      </c>
      <c r="G180" s="147">
        <v>0.6</v>
      </c>
      <c r="H180" s="146">
        <v>0.6</v>
      </c>
      <c r="I180" s="147">
        <v>0.75</v>
      </c>
      <c r="J180" s="146">
        <v>0.7</v>
      </c>
      <c r="K180" s="151">
        <v>0.6</v>
      </c>
      <c r="L180" s="48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</row>
    <row r="181" spans="1:55" x14ac:dyDescent="0.35">
      <c r="A181" s="81">
        <f t="shared" si="2"/>
        <v>44825</v>
      </c>
      <c r="B181" s="146">
        <v>0.45</v>
      </c>
      <c r="C181" s="147">
        <v>0.65</v>
      </c>
      <c r="D181" s="146">
        <v>0.45</v>
      </c>
      <c r="E181" s="147">
        <v>0.7</v>
      </c>
      <c r="F181" s="146">
        <v>0.05</v>
      </c>
      <c r="G181" s="147">
        <v>0.6</v>
      </c>
      <c r="H181" s="146">
        <v>0.6</v>
      </c>
      <c r="I181" s="147">
        <v>0.75</v>
      </c>
      <c r="J181" s="146">
        <v>0.7</v>
      </c>
      <c r="K181" s="151">
        <v>0.6</v>
      </c>
      <c r="L181" s="48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</row>
    <row r="182" spans="1:55" x14ac:dyDescent="0.35">
      <c r="A182" s="81">
        <f t="shared" si="2"/>
        <v>44826</v>
      </c>
      <c r="B182" s="146">
        <v>0.45</v>
      </c>
      <c r="C182" s="147">
        <v>0.65</v>
      </c>
      <c r="D182" s="146">
        <v>0.45</v>
      </c>
      <c r="E182" s="147">
        <v>0.7</v>
      </c>
      <c r="F182" s="146">
        <v>0.05</v>
      </c>
      <c r="G182" s="147">
        <v>0.6</v>
      </c>
      <c r="H182" s="146">
        <v>0.6</v>
      </c>
      <c r="I182" s="147">
        <v>0.75</v>
      </c>
      <c r="J182" s="146">
        <v>0.7</v>
      </c>
      <c r="K182" s="151">
        <v>0.6</v>
      </c>
      <c r="L182" s="48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</row>
    <row r="183" spans="1:55" x14ac:dyDescent="0.35">
      <c r="A183" s="81">
        <f t="shared" si="2"/>
        <v>44827</v>
      </c>
      <c r="B183" s="146">
        <v>0.45</v>
      </c>
      <c r="C183" s="147">
        <v>0.65</v>
      </c>
      <c r="D183" s="146">
        <v>0.45</v>
      </c>
      <c r="E183" s="147">
        <v>0.7</v>
      </c>
      <c r="F183" s="146">
        <v>0.05</v>
      </c>
      <c r="G183" s="147">
        <v>0.6</v>
      </c>
      <c r="H183" s="146">
        <v>0.6</v>
      </c>
      <c r="I183" s="147">
        <v>0.75</v>
      </c>
      <c r="J183" s="146">
        <v>0.7</v>
      </c>
      <c r="K183" s="151">
        <v>0.6</v>
      </c>
      <c r="L183" s="48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</row>
    <row r="184" spans="1:55" x14ac:dyDescent="0.35">
      <c r="A184" s="81">
        <f t="shared" si="2"/>
        <v>44828</v>
      </c>
      <c r="B184" s="146">
        <v>0.45</v>
      </c>
      <c r="C184" s="147">
        <v>0.65</v>
      </c>
      <c r="D184" s="146">
        <v>0.45</v>
      </c>
      <c r="E184" s="147">
        <v>0.7</v>
      </c>
      <c r="F184" s="146">
        <v>0</v>
      </c>
      <c r="G184" s="147">
        <v>0.2</v>
      </c>
      <c r="H184" s="146">
        <v>0.6</v>
      </c>
      <c r="I184" s="147">
        <v>0.2</v>
      </c>
      <c r="J184" s="146">
        <v>0.7</v>
      </c>
      <c r="K184" s="151">
        <v>0.6</v>
      </c>
      <c r="L184" s="48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</row>
    <row r="185" spans="1:55" x14ac:dyDescent="0.35">
      <c r="A185" s="81">
        <f t="shared" si="2"/>
        <v>44829</v>
      </c>
      <c r="B185" s="146">
        <v>0.45</v>
      </c>
      <c r="C185" s="147">
        <v>0.65</v>
      </c>
      <c r="D185" s="146">
        <v>0.45</v>
      </c>
      <c r="E185" s="147">
        <v>0.7</v>
      </c>
      <c r="F185" s="146">
        <v>0</v>
      </c>
      <c r="G185" s="147">
        <v>0.2</v>
      </c>
      <c r="H185" s="146">
        <v>0.6</v>
      </c>
      <c r="I185" s="147">
        <v>0.2</v>
      </c>
      <c r="J185" s="146">
        <v>0.7</v>
      </c>
      <c r="K185" s="151">
        <v>0.6</v>
      </c>
      <c r="L185" s="48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</row>
    <row r="186" spans="1:55" x14ac:dyDescent="0.35">
      <c r="A186" s="81">
        <f t="shared" si="2"/>
        <v>44830</v>
      </c>
      <c r="B186" s="146">
        <v>0.45</v>
      </c>
      <c r="C186" s="147">
        <v>0.65</v>
      </c>
      <c r="D186" s="146">
        <v>0.5</v>
      </c>
      <c r="E186" s="147">
        <v>0.85</v>
      </c>
      <c r="F186" s="146">
        <v>0</v>
      </c>
      <c r="G186" s="147">
        <v>0.2</v>
      </c>
      <c r="H186" s="146">
        <v>0.6</v>
      </c>
      <c r="I186" s="147">
        <v>0.2</v>
      </c>
      <c r="J186" s="146">
        <v>0.7</v>
      </c>
      <c r="K186" s="151">
        <v>0.6</v>
      </c>
      <c r="L186" s="48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</row>
    <row r="187" spans="1:55" x14ac:dyDescent="0.35">
      <c r="A187" s="81">
        <f t="shared" si="2"/>
        <v>44831</v>
      </c>
      <c r="B187" s="146">
        <v>0.45</v>
      </c>
      <c r="C187" s="147">
        <v>0.65</v>
      </c>
      <c r="D187" s="146">
        <v>0.5</v>
      </c>
      <c r="E187" s="147">
        <v>0.85</v>
      </c>
      <c r="F187" s="146">
        <v>0</v>
      </c>
      <c r="G187" s="147">
        <v>0.2</v>
      </c>
      <c r="H187" s="146">
        <v>0.6</v>
      </c>
      <c r="I187" s="147">
        <v>0.2</v>
      </c>
      <c r="J187" s="146">
        <v>0.7</v>
      </c>
      <c r="K187" s="151">
        <v>0.6</v>
      </c>
      <c r="L187" s="48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</row>
    <row r="188" spans="1:55" x14ac:dyDescent="0.35">
      <c r="A188" s="81">
        <f t="shared" si="2"/>
        <v>44832</v>
      </c>
      <c r="B188" s="146">
        <v>0.45</v>
      </c>
      <c r="C188" s="147">
        <v>0.65</v>
      </c>
      <c r="D188" s="146">
        <v>0.5</v>
      </c>
      <c r="E188" s="147">
        <v>0.85</v>
      </c>
      <c r="F188" s="146">
        <v>0</v>
      </c>
      <c r="G188" s="147">
        <v>0.2</v>
      </c>
      <c r="H188" s="146">
        <v>0.6</v>
      </c>
      <c r="I188" s="147">
        <v>0.2</v>
      </c>
      <c r="J188" s="146">
        <v>0.7</v>
      </c>
      <c r="K188" s="151">
        <v>0.6</v>
      </c>
      <c r="L188" s="48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</row>
    <row r="189" spans="1:55" x14ac:dyDescent="0.35">
      <c r="A189" s="81">
        <f t="shared" si="2"/>
        <v>44833</v>
      </c>
      <c r="B189" s="146">
        <v>0.45</v>
      </c>
      <c r="C189" s="147">
        <v>0.65</v>
      </c>
      <c r="D189" s="146">
        <v>0.5</v>
      </c>
      <c r="E189" s="147">
        <v>0.85</v>
      </c>
      <c r="F189" s="146">
        <v>0</v>
      </c>
      <c r="G189" s="147">
        <v>0.2</v>
      </c>
      <c r="H189" s="146">
        <v>0.6</v>
      </c>
      <c r="I189" s="147">
        <v>0.2</v>
      </c>
      <c r="J189" s="146">
        <v>0.7</v>
      </c>
      <c r="K189" s="151">
        <v>0.6</v>
      </c>
      <c r="L189" s="48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</row>
    <row r="190" spans="1:55" ht="13.15" thickBot="1" x14ac:dyDescent="0.4">
      <c r="A190" s="81">
        <f t="shared" si="2"/>
        <v>44834</v>
      </c>
      <c r="B190" s="148">
        <v>0.45</v>
      </c>
      <c r="C190" s="149">
        <v>0.65</v>
      </c>
      <c r="D190" s="148">
        <v>0.5</v>
      </c>
      <c r="E190" s="149">
        <v>0.85</v>
      </c>
      <c r="F190" s="148">
        <v>0</v>
      </c>
      <c r="G190" s="149">
        <v>0.2</v>
      </c>
      <c r="H190" s="148">
        <v>0.6</v>
      </c>
      <c r="I190" s="149">
        <v>0.2</v>
      </c>
      <c r="J190" s="148">
        <v>0.7</v>
      </c>
      <c r="K190" s="152">
        <v>0.6</v>
      </c>
      <c r="L190" s="48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</row>
    <row r="191" spans="1:55" x14ac:dyDescent="0.35">
      <c r="A191" s="81">
        <f t="shared" si="2"/>
        <v>44835</v>
      </c>
      <c r="B191" s="144">
        <v>0.45</v>
      </c>
      <c r="C191" s="145">
        <v>0.65</v>
      </c>
      <c r="D191" s="144">
        <v>0.45</v>
      </c>
      <c r="E191" s="145">
        <v>0.85</v>
      </c>
      <c r="F191" s="144">
        <v>0</v>
      </c>
      <c r="G191" s="145">
        <v>0.2</v>
      </c>
      <c r="H191" s="144">
        <v>0.7</v>
      </c>
      <c r="I191" s="145">
        <v>0</v>
      </c>
      <c r="J191" s="144">
        <v>0</v>
      </c>
      <c r="K191" s="150">
        <v>0</v>
      </c>
      <c r="L191" s="48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</row>
    <row r="192" spans="1:55" x14ac:dyDescent="0.35">
      <c r="A192" s="81">
        <f t="shared" si="2"/>
        <v>44836</v>
      </c>
      <c r="B192" s="146">
        <v>0.45</v>
      </c>
      <c r="C192" s="147">
        <v>0.65</v>
      </c>
      <c r="D192" s="146">
        <v>0.45</v>
      </c>
      <c r="E192" s="147">
        <v>0.85</v>
      </c>
      <c r="F192" s="146">
        <v>0</v>
      </c>
      <c r="G192" s="147">
        <v>0.2</v>
      </c>
      <c r="H192" s="146">
        <v>0.7</v>
      </c>
      <c r="I192" s="147">
        <v>0</v>
      </c>
      <c r="J192" s="146">
        <v>0</v>
      </c>
      <c r="K192" s="151">
        <v>0</v>
      </c>
      <c r="L192" s="48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</row>
    <row r="193" spans="1:55" x14ac:dyDescent="0.35">
      <c r="A193" s="81">
        <f t="shared" si="2"/>
        <v>44837</v>
      </c>
      <c r="B193" s="146">
        <v>0.45</v>
      </c>
      <c r="C193" s="147">
        <v>0.65</v>
      </c>
      <c r="D193" s="146">
        <v>0.7</v>
      </c>
      <c r="E193" s="147">
        <v>0.85</v>
      </c>
      <c r="F193" s="146">
        <v>0</v>
      </c>
      <c r="G193" s="147">
        <v>0.2</v>
      </c>
      <c r="H193" s="146">
        <v>0.7</v>
      </c>
      <c r="I193" s="147">
        <v>0</v>
      </c>
      <c r="J193" s="146">
        <v>0</v>
      </c>
      <c r="K193" s="151">
        <v>0</v>
      </c>
      <c r="L193" s="48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</row>
    <row r="194" spans="1:55" x14ac:dyDescent="0.35">
      <c r="A194" s="81">
        <f t="shared" si="2"/>
        <v>44838</v>
      </c>
      <c r="B194" s="146">
        <v>0.45</v>
      </c>
      <c r="C194" s="147">
        <v>0.65</v>
      </c>
      <c r="D194" s="146">
        <v>0.45</v>
      </c>
      <c r="E194" s="147">
        <v>0.85</v>
      </c>
      <c r="F194" s="146">
        <v>0</v>
      </c>
      <c r="G194" s="147">
        <v>0.2</v>
      </c>
      <c r="H194" s="146">
        <v>0.7</v>
      </c>
      <c r="I194" s="147">
        <v>0</v>
      </c>
      <c r="J194" s="146">
        <v>0</v>
      </c>
      <c r="K194" s="151">
        <v>0</v>
      </c>
      <c r="L194" s="48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</row>
    <row r="195" spans="1:55" x14ac:dyDescent="0.35">
      <c r="A195" s="81">
        <f t="shared" si="2"/>
        <v>44839</v>
      </c>
      <c r="B195" s="146">
        <v>0.45</v>
      </c>
      <c r="C195" s="147">
        <v>0.65</v>
      </c>
      <c r="D195" s="146">
        <v>0.45</v>
      </c>
      <c r="E195" s="147">
        <v>0.85</v>
      </c>
      <c r="F195" s="146">
        <v>0</v>
      </c>
      <c r="G195" s="147">
        <v>0.2</v>
      </c>
      <c r="H195" s="146">
        <v>0.7</v>
      </c>
      <c r="I195" s="147">
        <v>0</v>
      </c>
      <c r="J195" s="146">
        <v>0</v>
      </c>
      <c r="K195" s="151">
        <v>0</v>
      </c>
      <c r="L195" s="48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</row>
    <row r="196" spans="1:55" x14ac:dyDescent="0.35">
      <c r="A196" s="81">
        <f t="shared" si="2"/>
        <v>44840</v>
      </c>
      <c r="B196" s="146">
        <v>0.45</v>
      </c>
      <c r="C196" s="147">
        <v>0.65</v>
      </c>
      <c r="D196" s="146">
        <v>0.45</v>
      </c>
      <c r="E196" s="147">
        <v>0.85</v>
      </c>
      <c r="F196" s="146">
        <v>0</v>
      </c>
      <c r="G196" s="147">
        <v>0.2</v>
      </c>
      <c r="H196" s="146">
        <v>0.7</v>
      </c>
      <c r="I196" s="147">
        <v>0</v>
      </c>
      <c r="J196" s="146">
        <v>0</v>
      </c>
      <c r="K196" s="151">
        <v>0</v>
      </c>
      <c r="L196" s="48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</row>
    <row r="197" spans="1:55" x14ac:dyDescent="0.35">
      <c r="A197" s="81">
        <f t="shared" si="2"/>
        <v>44841</v>
      </c>
      <c r="B197" s="146">
        <v>0.45</v>
      </c>
      <c r="C197" s="147">
        <v>0.65</v>
      </c>
      <c r="D197" s="146">
        <v>0.45</v>
      </c>
      <c r="E197" s="147">
        <v>0.85</v>
      </c>
      <c r="F197" s="146">
        <v>0</v>
      </c>
      <c r="G197" s="147">
        <v>0.2</v>
      </c>
      <c r="H197" s="146">
        <v>0.7</v>
      </c>
      <c r="I197" s="147">
        <v>0</v>
      </c>
      <c r="J197" s="146">
        <v>0</v>
      </c>
      <c r="K197" s="151">
        <v>0</v>
      </c>
      <c r="L197" s="48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</row>
    <row r="198" spans="1:55" x14ac:dyDescent="0.35">
      <c r="A198" s="81">
        <f t="shared" si="2"/>
        <v>44842</v>
      </c>
      <c r="B198" s="146">
        <v>0.45</v>
      </c>
      <c r="C198" s="147">
        <v>0.65</v>
      </c>
      <c r="D198" s="146">
        <v>0.45</v>
      </c>
      <c r="E198" s="147">
        <v>0.85</v>
      </c>
      <c r="F198" s="146">
        <v>0</v>
      </c>
      <c r="G198" s="147">
        <v>0.2</v>
      </c>
      <c r="H198" s="146">
        <v>0.7</v>
      </c>
      <c r="I198" s="147">
        <v>0</v>
      </c>
      <c r="J198" s="146">
        <v>0</v>
      </c>
      <c r="K198" s="151">
        <v>0</v>
      </c>
      <c r="L198" s="48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</row>
    <row r="199" spans="1:55" x14ac:dyDescent="0.35">
      <c r="A199" s="81">
        <f t="shared" si="2"/>
        <v>44843</v>
      </c>
      <c r="B199" s="146">
        <v>0.45</v>
      </c>
      <c r="C199" s="147">
        <v>0.65</v>
      </c>
      <c r="D199" s="146">
        <v>0.45</v>
      </c>
      <c r="E199" s="147">
        <v>0.85</v>
      </c>
      <c r="F199" s="146">
        <v>0</v>
      </c>
      <c r="G199" s="147">
        <v>0.2</v>
      </c>
      <c r="H199" s="146">
        <v>0.7</v>
      </c>
      <c r="I199" s="147">
        <v>0</v>
      </c>
      <c r="J199" s="146">
        <v>0</v>
      </c>
      <c r="K199" s="151">
        <v>0</v>
      </c>
      <c r="L199" s="48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</row>
    <row r="200" spans="1:55" x14ac:dyDescent="0.35">
      <c r="A200" s="81">
        <f t="shared" si="2"/>
        <v>44844</v>
      </c>
      <c r="B200" s="146">
        <v>0.45</v>
      </c>
      <c r="C200" s="147">
        <v>0.65</v>
      </c>
      <c r="D200" s="146">
        <v>0.7</v>
      </c>
      <c r="E200" s="147">
        <v>0.85</v>
      </c>
      <c r="F200" s="146">
        <v>0</v>
      </c>
      <c r="G200" s="147">
        <v>0.2</v>
      </c>
      <c r="H200" s="146">
        <v>0.7</v>
      </c>
      <c r="I200" s="147">
        <v>0</v>
      </c>
      <c r="J200" s="146">
        <v>0</v>
      </c>
      <c r="K200" s="151">
        <v>0</v>
      </c>
      <c r="L200" s="48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</row>
    <row r="201" spans="1:55" x14ac:dyDescent="0.35">
      <c r="A201" s="81">
        <f t="shared" si="2"/>
        <v>44845</v>
      </c>
      <c r="B201" s="146">
        <v>0.45</v>
      </c>
      <c r="C201" s="147">
        <v>0.65</v>
      </c>
      <c r="D201" s="146">
        <v>0.7</v>
      </c>
      <c r="E201" s="147">
        <v>0.85</v>
      </c>
      <c r="F201" s="146">
        <v>0</v>
      </c>
      <c r="G201" s="147">
        <v>0.2</v>
      </c>
      <c r="H201" s="146">
        <v>0.7</v>
      </c>
      <c r="I201" s="147">
        <v>0</v>
      </c>
      <c r="J201" s="146">
        <v>0</v>
      </c>
      <c r="K201" s="151">
        <v>0</v>
      </c>
      <c r="L201" s="48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</row>
    <row r="202" spans="1:55" x14ac:dyDescent="0.35">
      <c r="A202" s="81">
        <f t="shared" ref="A202:A265" si="3">A201+1</f>
        <v>44846</v>
      </c>
      <c r="B202" s="146">
        <v>0.45</v>
      </c>
      <c r="C202" s="147">
        <v>0.65</v>
      </c>
      <c r="D202" s="146">
        <v>0.45</v>
      </c>
      <c r="E202" s="147">
        <v>0.85</v>
      </c>
      <c r="F202" s="146">
        <v>0</v>
      </c>
      <c r="G202" s="147">
        <v>0.2</v>
      </c>
      <c r="H202" s="146">
        <v>0.7</v>
      </c>
      <c r="I202" s="147">
        <v>0</v>
      </c>
      <c r="J202" s="146">
        <v>0</v>
      </c>
      <c r="K202" s="151">
        <v>0</v>
      </c>
      <c r="L202" s="48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</row>
    <row r="203" spans="1:55" x14ac:dyDescent="0.35">
      <c r="A203" s="81">
        <f t="shared" si="3"/>
        <v>44847</v>
      </c>
      <c r="B203" s="146">
        <v>0.45</v>
      </c>
      <c r="C203" s="147">
        <v>0.65</v>
      </c>
      <c r="D203" s="146">
        <v>0.45</v>
      </c>
      <c r="E203" s="147">
        <v>0.85</v>
      </c>
      <c r="F203" s="146">
        <v>0</v>
      </c>
      <c r="G203" s="147">
        <v>0.2</v>
      </c>
      <c r="H203" s="146">
        <v>0.7</v>
      </c>
      <c r="I203" s="147">
        <v>0</v>
      </c>
      <c r="J203" s="146">
        <v>0</v>
      </c>
      <c r="K203" s="151">
        <v>0</v>
      </c>
      <c r="L203" s="48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</row>
    <row r="204" spans="1:55" x14ac:dyDescent="0.35">
      <c r="A204" s="81">
        <f t="shared" si="3"/>
        <v>44848</v>
      </c>
      <c r="B204" s="146">
        <v>0.45</v>
      </c>
      <c r="C204" s="147">
        <v>0.65</v>
      </c>
      <c r="D204" s="146">
        <v>0.45</v>
      </c>
      <c r="E204" s="147">
        <v>0.85</v>
      </c>
      <c r="F204" s="146">
        <v>0</v>
      </c>
      <c r="G204" s="147">
        <v>0.2</v>
      </c>
      <c r="H204" s="146">
        <v>0.7</v>
      </c>
      <c r="I204" s="147">
        <v>0</v>
      </c>
      <c r="J204" s="146">
        <v>0</v>
      </c>
      <c r="K204" s="151">
        <v>0</v>
      </c>
      <c r="L204" s="48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</row>
    <row r="205" spans="1:55" x14ac:dyDescent="0.35">
      <c r="A205" s="81">
        <f t="shared" si="3"/>
        <v>44849</v>
      </c>
      <c r="B205" s="146">
        <v>0.45</v>
      </c>
      <c r="C205" s="147">
        <v>0.65</v>
      </c>
      <c r="D205" s="146">
        <v>0.45</v>
      </c>
      <c r="E205" s="147">
        <v>0.85</v>
      </c>
      <c r="F205" s="146">
        <v>0</v>
      </c>
      <c r="G205" s="147">
        <v>0</v>
      </c>
      <c r="H205" s="146">
        <v>0.7</v>
      </c>
      <c r="I205" s="147">
        <v>0</v>
      </c>
      <c r="J205" s="146">
        <v>0.85</v>
      </c>
      <c r="K205" s="151">
        <v>0</v>
      </c>
      <c r="L205" s="48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</row>
    <row r="206" spans="1:55" x14ac:dyDescent="0.35">
      <c r="A206" s="81">
        <f t="shared" si="3"/>
        <v>44850</v>
      </c>
      <c r="B206" s="146">
        <v>0.45</v>
      </c>
      <c r="C206" s="147">
        <v>0.65</v>
      </c>
      <c r="D206" s="146">
        <v>0.45</v>
      </c>
      <c r="E206" s="147">
        <v>0.85</v>
      </c>
      <c r="F206" s="146">
        <v>0</v>
      </c>
      <c r="G206" s="147">
        <v>0</v>
      </c>
      <c r="H206" s="146">
        <v>0.7</v>
      </c>
      <c r="I206" s="147">
        <v>0</v>
      </c>
      <c r="J206" s="146">
        <v>0.85</v>
      </c>
      <c r="K206" s="151">
        <v>0</v>
      </c>
      <c r="L206" s="48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</row>
    <row r="207" spans="1:55" x14ac:dyDescent="0.35">
      <c r="A207" s="81">
        <f t="shared" si="3"/>
        <v>44851</v>
      </c>
      <c r="B207" s="146">
        <v>0.45</v>
      </c>
      <c r="C207" s="147">
        <v>0.65</v>
      </c>
      <c r="D207" s="146">
        <v>0.45</v>
      </c>
      <c r="E207" s="147">
        <v>0.85</v>
      </c>
      <c r="F207" s="146">
        <v>0</v>
      </c>
      <c r="G207" s="147">
        <v>0</v>
      </c>
      <c r="H207" s="146">
        <v>0.7</v>
      </c>
      <c r="I207" s="147">
        <v>0</v>
      </c>
      <c r="J207" s="146">
        <v>0.85</v>
      </c>
      <c r="K207" s="151">
        <v>0</v>
      </c>
      <c r="L207" s="48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</row>
    <row r="208" spans="1:55" x14ac:dyDescent="0.35">
      <c r="A208" s="81">
        <f t="shared" si="3"/>
        <v>44852</v>
      </c>
      <c r="B208" s="146">
        <v>0.45</v>
      </c>
      <c r="C208" s="147">
        <v>0.65</v>
      </c>
      <c r="D208" s="146">
        <v>0.45</v>
      </c>
      <c r="E208" s="147">
        <v>0.85</v>
      </c>
      <c r="F208" s="146">
        <v>0</v>
      </c>
      <c r="G208" s="147">
        <v>0</v>
      </c>
      <c r="H208" s="146">
        <v>0.7</v>
      </c>
      <c r="I208" s="147">
        <v>0</v>
      </c>
      <c r="J208" s="146">
        <v>0.85</v>
      </c>
      <c r="K208" s="151">
        <v>0</v>
      </c>
      <c r="L208" s="48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</row>
    <row r="209" spans="1:55" x14ac:dyDescent="0.35">
      <c r="A209" s="81">
        <f t="shared" si="3"/>
        <v>44853</v>
      </c>
      <c r="B209" s="146">
        <v>0.45</v>
      </c>
      <c r="C209" s="147">
        <v>0.65</v>
      </c>
      <c r="D209" s="146">
        <v>0.45</v>
      </c>
      <c r="E209" s="147">
        <v>0.85</v>
      </c>
      <c r="F209" s="146">
        <v>0</v>
      </c>
      <c r="G209" s="147">
        <v>0</v>
      </c>
      <c r="H209" s="146">
        <v>0.7</v>
      </c>
      <c r="I209" s="147">
        <v>0</v>
      </c>
      <c r="J209" s="146">
        <v>0.85</v>
      </c>
      <c r="K209" s="151">
        <v>0</v>
      </c>
      <c r="L209" s="48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</row>
    <row r="210" spans="1:55" x14ac:dyDescent="0.35">
      <c r="A210" s="81">
        <f t="shared" si="3"/>
        <v>44854</v>
      </c>
      <c r="B210" s="146">
        <v>0.45</v>
      </c>
      <c r="C210" s="147">
        <v>0.65</v>
      </c>
      <c r="D210" s="146">
        <v>0.45</v>
      </c>
      <c r="E210" s="147">
        <v>0.85</v>
      </c>
      <c r="F210" s="146">
        <v>0</v>
      </c>
      <c r="G210" s="147">
        <v>0</v>
      </c>
      <c r="H210" s="146">
        <v>0.7</v>
      </c>
      <c r="I210" s="147">
        <v>0</v>
      </c>
      <c r="J210" s="146">
        <v>0.85</v>
      </c>
      <c r="K210" s="151">
        <v>0</v>
      </c>
      <c r="L210" s="48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</row>
    <row r="211" spans="1:55" x14ac:dyDescent="0.35">
      <c r="A211" s="81">
        <f t="shared" si="3"/>
        <v>44855</v>
      </c>
      <c r="B211" s="146">
        <v>0.45</v>
      </c>
      <c r="C211" s="147">
        <v>0.65</v>
      </c>
      <c r="D211" s="146">
        <v>0.45</v>
      </c>
      <c r="E211" s="147">
        <v>0.85</v>
      </c>
      <c r="F211" s="146">
        <v>0</v>
      </c>
      <c r="G211" s="147">
        <v>0</v>
      </c>
      <c r="H211" s="146">
        <v>0.7</v>
      </c>
      <c r="I211" s="147">
        <v>0</v>
      </c>
      <c r="J211" s="146">
        <v>0.85</v>
      </c>
      <c r="K211" s="151">
        <v>0</v>
      </c>
      <c r="L211" s="48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</row>
    <row r="212" spans="1:55" x14ac:dyDescent="0.35">
      <c r="A212" s="81">
        <f t="shared" si="3"/>
        <v>44856</v>
      </c>
      <c r="B212" s="146">
        <v>0.45</v>
      </c>
      <c r="C212" s="147">
        <v>0.65</v>
      </c>
      <c r="D212" s="146">
        <v>0.35</v>
      </c>
      <c r="E212" s="147">
        <v>0.7</v>
      </c>
      <c r="F212" s="146">
        <v>0</v>
      </c>
      <c r="G212" s="147">
        <v>0</v>
      </c>
      <c r="H212" s="146">
        <v>0.7</v>
      </c>
      <c r="I212" s="147">
        <v>0</v>
      </c>
      <c r="J212" s="146">
        <v>0.85</v>
      </c>
      <c r="K212" s="151">
        <v>0</v>
      </c>
      <c r="L212" s="48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</row>
    <row r="213" spans="1:55" x14ac:dyDescent="0.35">
      <c r="A213" s="81">
        <f t="shared" si="3"/>
        <v>44857</v>
      </c>
      <c r="B213" s="146">
        <v>0.45</v>
      </c>
      <c r="C213" s="147">
        <v>0.65</v>
      </c>
      <c r="D213" s="146">
        <v>0.35</v>
      </c>
      <c r="E213" s="147">
        <v>0.7</v>
      </c>
      <c r="F213" s="146">
        <v>0</v>
      </c>
      <c r="G213" s="147">
        <v>0</v>
      </c>
      <c r="H213" s="146">
        <v>0.7</v>
      </c>
      <c r="I213" s="147">
        <v>0</v>
      </c>
      <c r="J213" s="146">
        <v>0.85</v>
      </c>
      <c r="K213" s="151">
        <v>0</v>
      </c>
      <c r="L213" s="48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</row>
    <row r="214" spans="1:55" x14ac:dyDescent="0.35">
      <c r="A214" s="81">
        <f t="shared" si="3"/>
        <v>44858</v>
      </c>
      <c r="B214" s="146">
        <v>0.45</v>
      </c>
      <c r="C214" s="147">
        <v>0.65</v>
      </c>
      <c r="D214" s="146">
        <v>0.35</v>
      </c>
      <c r="E214" s="147">
        <v>0.7</v>
      </c>
      <c r="F214" s="146">
        <v>0</v>
      </c>
      <c r="G214" s="147">
        <v>0</v>
      </c>
      <c r="H214" s="146">
        <v>0.7</v>
      </c>
      <c r="I214" s="147">
        <v>0</v>
      </c>
      <c r="J214" s="146">
        <v>0.85</v>
      </c>
      <c r="K214" s="151">
        <v>0</v>
      </c>
      <c r="L214" s="48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</row>
    <row r="215" spans="1:55" x14ac:dyDescent="0.35">
      <c r="A215" s="81">
        <f t="shared" si="3"/>
        <v>44859</v>
      </c>
      <c r="B215" s="146">
        <v>0.45</v>
      </c>
      <c r="C215" s="147">
        <v>0.65</v>
      </c>
      <c r="D215" s="146">
        <v>0.35</v>
      </c>
      <c r="E215" s="147">
        <v>0.7</v>
      </c>
      <c r="F215" s="146">
        <v>0</v>
      </c>
      <c r="G215" s="147">
        <v>0</v>
      </c>
      <c r="H215" s="146">
        <v>0.7</v>
      </c>
      <c r="I215" s="147">
        <v>0</v>
      </c>
      <c r="J215" s="146">
        <v>0.85</v>
      </c>
      <c r="K215" s="151">
        <v>0</v>
      </c>
      <c r="L215" s="48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</row>
    <row r="216" spans="1:55" x14ac:dyDescent="0.35">
      <c r="A216" s="81">
        <f t="shared" si="3"/>
        <v>44860</v>
      </c>
      <c r="B216" s="146">
        <v>0.45</v>
      </c>
      <c r="C216" s="147">
        <v>0.65</v>
      </c>
      <c r="D216" s="146">
        <v>0.35</v>
      </c>
      <c r="E216" s="147">
        <v>0.7</v>
      </c>
      <c r="F216" s="146">
        <v>0</v>
      </c>
      <c r="G216" s="147">
        <v>0</v>
      </c>
      <c r="H216" s="146">
        <v>0.7</v>
      </c>
      <c r="I216" s="147">
        <v>0</v>
      </c>
      <c r="J216" s="146">
        <v>0.85</v>
      </c>
      <c r="K216" s="151">
        <v>0</v>
      </c>
      <c r="L216" s="48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</row>
    <row r="217" spans="1:55" x14ac:dyDescent="0.35">
      <c r="A217" s="81">
        <f t="shared" si="3"/>
        <v>44861</v>
      </c>
      <c r="B217" s="146">
        <v>0.45</v>
      </c>
      <c r="C217" s="147">
        <v>0.65</v>
      </c>
      <c r="D217" s="146">
        <v>0.35</v>
      </c>
      <c r="E217" s="147">
        <v>0.7</v>
      </c>
      <c r="F217" s="146">
        <v>0</v>
      </c>
      <c r="G217" s="147">
        <v>0</v>
      </c>
      <c r="H217" s="146">
        <v>0.7</v>
      </c>
      <c r="I217" s="147">
        <v>0</v>
      </c>
      <c r="J217" s="146">
        <v>0.85</v>
      </c>
      <c r="K217" s="151">
        <v>0</v>
      </c>
      <c r="L217" s="48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</row>
    <row r="218" spans="1:55" x14ac:dyDescent="0.35">
      <c r="A218" s="81">
        <f t="shared" si="3"/>
        <v>44862</v>
      </c>
      <c r="B218" s="146">
        <v>0.45</v>
      </c>
      <c r="C218" s="147">
        <v>0.65</v>
      </c>
      <c r="D218" s="146">
        <v>0.35</v>
      </c>
      <c r="E218" s="147">
        <v>0.7</v>
      </c>
      <c r="F218" s="146">
        <v>0</v>
      </c>
      <c r="G218" s="147">
        <v>0</v>
      </c>
      <c r="H218" s="146">
        <v>0.7</v>
      </c>
      <c r="I218" s="147">
        <v>0</v>
      </c>
      <c r="J218" s="146">
        <v>0.85</v>
      </c>
      <c r="K218" s="151">
        <v>0</v>
      </c>
      <c r="L218" s="48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</row>
    <row r="219" spans="1:55" x14ac:dyDescent="0.35">
      <c r="A219" s="81">
        <f t="shared" si="3"/>
        <v>44863</v>
      </c>
      <c r="B219" s="146">
        <v>0.45</v>
      </c>
      <c r="C219" s="147">
        <v>0.65</v>
      </c>
      <c r="D219" s="146">
        <v>0</v>
      </c>
      <c r="E219" s="147">
        <v>0.5</v>
      </c>
      <c r="F219" s="146">
        <v>0</v>
      </c>
      <c r="G219" s="147">
        <v>0</v>
      </c>
      <c r="H219" s="146">
        <v>0.7</v>
      </c>
      <c r="I219" s="147">
        <v>0</v>
      </c>
      <c r="J219" s="146">
        <v>0.85</v>
      </c>
      <c r="K219" s="151">
        <v>0</v>
      </c>
      <c r="L219" s="48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</row>
    <row r="220" spans="1:55" x14ac:dyDescent="0.35">
      <c r="A220" s="81">
        <f t="shared" si="3"/>
        <v>44864</v>
      </c>
      <c r="B220" s="146">
        <v>0.45</v>
      </c>
      <c r="C220" s="147">
        <v>0.65</v>
      </c>
      <c r="D220" s="146">
        <v>0</v>
      </c>
      <c r="E220" s="147">
        <v>0.5</v>
      </c>
      <c r="F220" s="146">
        <v>0</v>
      </c>
      <c r="G220" s="147">
        <v>0</v>
      </c>
      <c r="H220" s="146">
        <v>0.7</v>
      </c>
      <c r="I220" s="147">
        <v>0</v>
      </c>
      <c r="J220" s="146">
        <v>0.85</v>
      </c>
      <c r="K220" s="151">
        <v>0</v>
      </c>
      <c r="L220" s="48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</row>
    <row r="221" spans="1:55" ht="13.15" thickBot="1" x14ac:dyDescent="0.4">
      <c r="A221" s="81">
        <f t="shared" si="3"/>
        <v>44865</v>
      </c>
      <c r="B221" s="148">
        <v>0.45</v>
      </c>
      <c r="C221" s="149">
        <v>0.65</v>
      </c>
      <c r="D221" s="148">
        <v>0</v>
      </c>
      <c r="E221" s="149">
        <v>0.5</v>
      </c>
      <c r="F221" s="148">
        <v>0</v>
      </c>
      <c r="G221" s="149">
        <v>0</v>
      </c>
      <c r="H221" s="148">
        <v>0.9</v>
      </c>
      <c r="I221" s="149">
        <v>0</v>
      </c>
      <c r="J221" s="148">
        <v>0.85</v>
      </c>
      <c r="K221" s="152">
        <v>0</v>
      </c>
      <c r="L221" s="48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</row>
    <row r="222" spans="1:55" x14ac:dyDescent="0.35">
      <c r="A222" s="81">
        <f t="shared" si="3"/>
        <v>44866</v>
      </c>
      <c r="B222" s="144">
        <v>0.45</v>
      </c>
      <c r="C222" s="145">
        <v>0.65</v>
      </c>
      <c r="D222" s="144">
        <v>0</v>
      </c>
      <c r="E222" s="145">
        <v>0</v>
      </c>
      <c r="F222" s="144">
        <v>0</v>
      </c>
      <c r="G222" s="145">
        <v>0</v>
      </c>
      <c r="H222" s="144">
        <v>0.6</v>
      </c>
      <c r="I222" s="145">
        <v>0</v>
      </c>
      <c r="J222" s="144">
        <v>0.7</v>
      </c>
      <c r="K222" s="150">
        <v>0</v>
      </c>
      <c r="L222" s="48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</row>
    <row r="223" spans="1:55" x14ac:dyDescent="0.35">
      <c r="A223" s="81">
        <f t="shared" si="3"/>
        <v>44867</v>
      </c>
      <c r="B223" s="146">
        <v>0.45</v>
      </c>
      <c r="C223" s="147">
        <v>0.65</v>
      </c>
      <c r="D223" s="146">
        <v>0</v>
      </c>
      <c r="E223" s="147">
        <v>0</v>
      </c>
      <c r="F223" s="146">
        <v>0</v>
      </c>
      <c r="G223" s="147">
        <v>0</v>
      </c>
      <c r="H223" s="146">
        <v>0.95</v>
      </c>
      <c r="I223" s="147">
        <v>0</v>
      </c>
      <c r="J223" s="146">
        <v>0.7</v>
      </c>
      <c r="K223" s="151">
        <v>0</v>
      </c>
      <c r="L223" s="48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</row>
    <row r="224" spans="1:55" x14ac:dyDescent="0.35">
      <c r="A224" s="81">
        <f t="shared" si="3"/>
        <v>44868</v>
      </c>
      <c r="B224" s="146">
        <v>0.45</v>
      </c>
      <c r="C224" s="147">
        <v>0.65</v>
      </c>
      <c r="D224" s="146">
        <v>0</v>
      </c>
      <c r="E224" s="147">
        <v>0</v>
      </c>
      <c r="F224" s="146">
        <v>0</v>
      </c>
      <c r="G224" s="147">
        <v>0</v>
      </c>
      <c r="H224" s="146">
        <v>0.6</v>
      </c>
      <c r="I224" s="147">
        <v>0</v>
      </c>
      <c r="J224" s="146">
        <v>0.7</v>
      </c>
      <c r="K224" s="151">
        <v>0</v>
      </c>
      <c r="L224" s="48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</row>
    <row r="225" spans="1:55" x14ac:dyDescent="0.35">
      <c r="A225" s="81">
        <f t="shared" si="3"/>
        <v>44869</v>
      </c>
      <c r="B225" s="146">
        <v>0</v>
      </c>
      <c r="C225" s="147">
        <v>0</v>
      </c>
      <c r="D225" s="146">
        <v>0</v>
      </c>
      <c r="E225" s="147">
        <v>0</v>
      </c>
      <c r="F225" s="146">
        <v>0</v>
      </c>
      <c r="G225" s="147">
        <v>0</v>
      </c>
      <c r="H225" s="146">
        <v>0.6</v>
      </c>
      <c r="I225" s="147">
        <v>0</v>
      </c>
      <c r="J225" s="146">
        <v>0.7</v>
      </c>
      <c r="K225" s="151">
        <v>0</v>
      </c>
      <c r="L225" s="48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</row>
    <row r="226" spans="1:55" x14ac:dyDescent="0.35">
      <c r="A226" s="81">
        <f t="shared" si="3"/>
        <v>44870</v>
      </c>
      <c r="B226" s="146">
        <v>0</v>
      </c>
      <c r="C226" s="147">
        <v>0</v>
      </c>
      <c r="D226" s="146">
        <v>0</v>
      </c>
      <c r="E226" s="147">
        <v>0</v>
      </c>
      <c r="F226" s="146">
        <v>0</v>
      </c>
      <c r="G226" s="147">
        <v>0</v>
      </c>
      <c r="H226" s="146">
        <v>0.6</v>
      </c>
      <c r="I226" s="147">
        <v>0</v>
      </c>
      <c r="J226" s="146">
        <v>0.7</v>
      </c>
      <c r="K226" s="151">
        <v>0</v>
      </c>
      <c r="L226" s="48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</row>
    <row r="227" spans="1:55" x14ac:dyDescent="0.35">
      <c r="A227" s="81">
        <f t="shared" si="3"/>
        <v>44871</v>
      </c>
      <c r="B227" s="146">
        <v>0</v>
      </c>
      <c r="C227" s="147">
        <v>0</v>
      </c>
      <c r="D227" s="146">
        <v>0</v>
      </c>
      <c r="E227" s="147">
        <v>0</v>
      </c>
      <c r="F227" s="146">
        <v>0</v>
      </c>
      <c r="G227" s="147">
        <v>0</v>
      </c>
      <c r="H227" s="146">
        <v>0.6</v>
      </c>
      <c r="I227" s="147">
        <v>0</v>
      </c>
      <c r="J227" s="146">
        <v>0.7</v>
      </c>
      <c r="K227" s="151">
        <v>0</v>
      </c>
      <c r="L227" s="48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</row>
    <row r="228" spans="1:55" x14ac:dyDescent="0.35">
      <c r="A228" s="81">
        <f t="shared" si="3"/>
        <v>44872</v>
      </c>
      <c r="B228" s="146">
        <v>0.2</v>
      </c>
      <c r="C228" s="147">
        <v>0</v>
      </c>
      <c r="D228" s="146">
        <v>0.15</v>
      </c>
      <c r="E228" s="147">
        <v>0</v>
      </c>
      <c r="F228" s="146">
        <v>0</v>
      </c>
      <c r="G228" s="147">
        <v>0</v>
      </c>
      <c r="H228" s="146">
        <v>0.95</v>
      </c>
      <c r="I228" s="147">
        <v>0</v>
      </c>
      <c r="J228" s="146">
        <v>0.95</v>
      </c>
      <c r="K228" s="151">
        <v>0</v>
      </c>
      <c r="L228" s="48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</row>
    <row r="229" spans="1:55" x14ac:dyDescent="0.35">
      <c r="A229" s="81">
        <f t="shared" si="3"/>
        <v>44873</v>
      </c>
      <c r="B229" s="146">
        <v>0.2</v>
      </c>
      <c r="C229" s="147">
        <v>0</v>
      </c>
      <c r="D229" s="146">
        <v>0.15</v>
      </c>
      <c r="E229" s="147">
        <v>0</v>
      </c>
      <c r="F229" s="146">
        <v>0</v>
      </c>
      <c r="G229" s="147">
        <v>0</v>
      </c>
      <c r="H229" s="146">
        <v>0.95</v>
      </c>
      <c r="I229" s="147">
        <v>0</v>
      </c>
      <c r="J229" s="146">
        <v>0.95</v>
      </c>
      <c r="K229" s="151">
        <v>0</v>
      </c>
      <c r="L229" s="48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</row>
    <row r="230" spans="1:55" x14ac:dyDescent="0.35">
      <c r="A230" s="81">
        <f t="shared" si="3"/>
        <v>44874</v>
      </c>
      <c r="B230" s="146">
        <v>0.2</v>
      </c>
      <c r="C230" s="147">
        <v>0</v>
      </c>
      <c r="D230" s="146">
        <v>0.15</v>
      </c>
      <c r="E230" s="147">
        <v>0</v>
      </c>
      <c r="F230" s="146">
        <v>0</v>
      </c>
      <c r="G230" s="147">
        <v>0</v>
      </c>
      <c r="H230" s="146">
        <v>0.95</v>
      </c>
      <c r="I230" s="147">
        <v>0</v>
      </c>
      <c r="J230" s="146">
        <v>0.7</v>
      </c>
      <c r="K230" s="151">
        <v>0</v>
      </c>
      <c r="L230" s="48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</row>
    <row r="231" spans="1:55" x14ac:dyDescent="0.35">
      <c r="A231" s="81">
        <f t="shared" si="3"/>
        <v>44875</v>
      </c>
      <c r="B231" s="146">
        <v>0.2</v>
      </c>
      <c r="C231" s="147">
        <v>0</v>
      </c>
      <c r="D231" s="146">
        <v>0.15</v>
      </c>
      <c r="E231" s="147">
        <v>0</v>
      </c>
      <c r="F231" s="146">
        <v>0</v>
      </c>
      <c r="G231" s="147">
        <v>0</v>
      </c>
      <c r="H231" s="146">
        <v>0.95</v>
      </c>
      <c r="I231" s="147">
        <v>0</v>
      </c>
      <c r="J231" s="146">
        <v>0.7</v>
      </c>
      <c r="K231" s="151">
        <v>0</v>
      </c>
      <c r="L231" s="48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</row>
    <row r="232" spans="1:55" x14ac:dyDescent="0.35">
      <c r="A232" s="81">
        <f t="shared" si="3"/>
        <v>44876</v>
      </c>
      <c r="B232" s="146">
        <v>0.2</v>
      </c>
      <c r="C232" s="147">
        <v>0</v>
      </c>
      <c r="D232" s="146">
        <v>0.15</v>
      </c>
      <c r="E232" s="147">
        <v>0</v>
      </c>
      <c r="F232" s="146">
        <v>0</v>
      </c>
      <c r="G232" s="147">
        <v>0</v>
      </c>
      <c r="H232" s="146">
        <v>0.95</v>
      </c>
      <c r="I232" s="147">
        <v>0</v>
      </c>
      <c r="J232" s="146">
        <v>0.7</v>
      </c>
      <c r="K232" s="151">
        <v>0</v>
      </c>
      <c r="L232" s="48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</row>
    <row r="233" spans="1:55" x14ac:dyDescent="0.35">
      <c r="A233" s="81">
        <f t="shared" si="3"/>
        <v>44877</v>
      </c>
      <c r="B233" s="146">
        <v>0.2</v>
      </c>
      <c r="C233" s="147">
        <v>0</v>
      </c>
      <c r="D233" s="146">
        <v>0.15</v>
      </c>
      <c r="E233" s="147">
        <v>0</v>
      </c>
      <c r="F233" s="146">
        <v>0</v>
      </c>
      <c r="G233" s="147">
        <v>0</v>
      </c>
      <c r="H233" s="146">
        <v>0.95</v>
      </c>
      <c r="I233" s="147">
        <v>0</v>
      </c>
      <c r="J233" s="146">
        <v>0.7</v>
      </c>
      <c r="K233" s="151">
        <v>0</v>
      </c>
      <c r="L233" s="48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</row>
    <row r="234" spans="1:55" x14ac:dyDescent="0.35">
      <c r="A234" s="81">
        <f t="shared" si="3"/>
        <v>44878</v>
      </c>
      <c r="B234" s="146">
        <v>0.2</v>
      </c>
      <c r="C234" s="147">
        <v>0</v>
      </c>
      <c r="D234" s="146">
        <v>0.15</v>
      </c>
      <c r="E234" s="147">
        <v>0</v>
      </c>
      <c r="F234" s="146">
        <v>0</v>
      </c>
      <c r="G234" s="147">
        <v>0</v>
      </c>
      <c r="H234" s="146">
        <v>0.95</v>
      </c>
      <c r="I234" s="147">
        <v>0</v>
      </c>
      <c r="J234" s="146">
        <v>0.7</v>
      </c>
      <c r="K234" s="151">
        <v>0</v>
      </c>
      <c r="L234" s="48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</row>
    <row r="235" spans="1:55" x14ac:dyDescent="0.35">
      <c r="A235" s="81">
        <f t="shared" si="3"/>
        <v>44879</v>
      </c>
      <c r="B235" s="146">
        <v>0.7</v>
      </c>
      <c r="C235" s="147">
        <v>0</v>
      </c>
      <c r="D235" s="146">
        <v>0.15</v>
      </c>
      <c r="E235" s="147">
        <v>0</v>
      </c>
      <c r="F235" s="146">
        <v>1</v>
      </c>
      <c r="G235" s="147">
        <v>0</v>
      </c>
      <c r="H235" s="146">
        <v>0.95</v>
      </c>
      <c r="I235" s="147">
        <v>0</v>
      </c>
      <c r="J235" s="146">
        <v>0.7</v>
      </c>
      <c r="K235" s="151">
        <v>0</v>
      </c>
      <c r="L235" s="48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</row>
    <row r="236" spans="1:55" x14ac:dyDescent="0.35">
      <c r="A236" s="81">
        <f t="shared" si="3"/>
        <v>44880</v>
      </c>
      <c r="B236" s="146">
        <v>0.7</v>
      </c>
      <c r="C236" s="147">
        <v>0</v>
      </c>
      <c r="D236" s="146">
        <v>0.15</v>
      </c>
      <c r="E236" s="147">
        <v>0</v>
      </c>
      <c r="F236" s="146">
        <v>1</v>
      </c>
      <c r="G236" s="147">
        <v>0</v>
      </c>
      <c r="H236" s="146">
        <v>0.95</v>
      </c>
      <c r="I236" s="147">
        <v>0</v>
      </c>
      <c r="J236" s="146">
        <v>0.7</v>
      </c>
      <c r="K236" s="151">
        <v>0</v>
      </c>
      <c r="L236" s="48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</row>
    <row r="237" spans="1:55" x14ac:dyDescent="0.35">
      <c r="A237" s="81">
        <f t="shared" si="3"/>
        <v>44881</v>
      </c>
      <c r="B237" s="146">
        <v>0.7</v>
      </c>
      <c r="C237" s="147">
        <v>0</v>
      </c>
      <c r="D237" s="146">
        <v>0.15</v>
      </c>
      <c r="E237" s="147">
        <v>0</v>
      </c>
      <c r="F237" s="146">
        <v>1</v>
      </c>
      <c r="G237" s="147">
        <v>0</v>
      </c>
      <c r="H237" s="146">
        <v>0.95</v>
      </c>
      <c r="I237" s="147">
        <v>0</v>
      </c>
      <c r="J237" s="146">
        <v>0.7</v>
      </c>
      <c r="K237" s="151">
        <v>0</v>
      </c>
      <c r="L237" s="48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</row>
    <row r="238" spans="1:55" x14ac:dyDescent="0.35">
      <c r="A238" s="81">
        <f t="shared" si="3"/>
        <v>44882</v>
      </c>
      <c r="B238" s="146">
        <v>0.7</v>
      </c>
      <c r="C238" s="147">
        <v>0</v>
      </c>
      <c r="D238" s="146">
        <v>0.15</v>
      </c>
      <c r="E238" s="147">
        <v>0</v>
      </c>
      <c r="F238" s="146">
        <v>1</v>
      </c>
      <c r="G238" s="147">
        <v>0</v>
      </c>
      <c r="H238" s="146">
        <v>0.95</v>
      </c>
      <c r="I238" s="147">
        <v>0</v>
      </c>
      <c r="J238" s="146">
        <v>0.7</v>
      </c>
      <c r="K238" s="151">
        <v>0</v>
      </c>
      <c r="L238" s="48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</row>
    <row r="239" spans="1:55" x14ac:dyDescent="0.35">
      <c r="A239" s="81">
        <f t="shared" si="3"/>
        <v>44883</v>
      </c>
      <c r="B239" s="146">
        <v>0.7</v>
      </c>
      <c r="C239" s="147">
        <v>0</v>
      </c>
      <c r="D239" s="146">
        <v>0.15</v>
      </c>
      <c r="E239" s="147">
        <v>0</v>
      </c>
      <c r="F239" s="146">
        <v>1</v>
      </c>
      <c r="G239" s="147">
        <v>0</v>
      </c>
      <c r="H239" s="146">
        <v>0.95</v>
      </c>
      <c r="I239" s="147">
        <v>0</v>
      </c>
      <c r="J239" s="146">
        <v>0.7</v>
      </c>
      <c r="K239" s="151">
        <v>0</v>
      </c>
      <c r="L239" s="48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</row>
    <row r="240" spans="1:55" x14ac:dyDescent="0.35">
      <c r="A240" s="81">
        <f t="shared" si="3"/>
        <v>44884</v>
      </c>
      <c r="B240" s="146">
        <v>0.7</v>
      </c>
      <c r="C240" s="147">
        <v>0</v>
      </c>
      <c r="D240" s="146">
        <v>0.15</v>
      </c>
      <c r="E240" s="147">
        <v>0</v>
      </c>
      <c r="F240" s="146">
        <v>1</v>
      </c>
      <c r="G240" s="147">
        <v>0</v>
      </c>
      <c r="H240" s="146">
        <v>0.95</v>
      </c>
      <c r="I240" s="147">
        <v>0</v>
      </c>
      <c r="J240" s="146">
        <v>0.7</v>
      </c>
      <c r="K240" s="151">
        <v>0</v>
      </c>
      <c r="L240" s="48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</row>
    <row r="241" spans="1:55" x14ac:dyDescent="0.35">
      <c r="A241" s="81">
        <f t="shared" si="3"/>
        <v>44885</v>
      </c>
      <c r="B241" s="146">
        <v>0.7</v>
      </c>
      <c r="C241" s="147">
        <v>0</v>
      </c>
      <c r="D241" s="146">
        <v>0.15</v>
      </c>
      <c r="E241" s="147">
        <v>0</v>
      </c>
      <c r="F241" s="146">
        <v>1</v>
      </c>
      <c r="G241" s="147">
        <v>0</v>
      </c>
      <c r="H241" s="146">
        <v>0.95</v>
      </c>
      <c r="I241" s="147">
        <v>0</v>
      </c>
      <c r="J241" s="146">
        <v>0.7</v>
      </c>
      <c r="K241" s="151">
        <v>0</v>
      </c>
      <c r="L241" s="48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</row>
    <row r="242" spans="1:55" x14ac:dyDescent="0.35">
      <c r="A242" s="81">
        <f t="shared" si="3"/>
        <v>44886</v>
      </c>
      <c r="B242" s="146">
        <v>0.7</v>
      </c>
      <c r="C242" s="147">
        <v>0</v>
      </c>
      <c r="D242" s="146">
        <v>0.2</v>
      </c>
      <c r="E242" s="147">
        <v>0</v>
      </c>
      <c r="F242" s="146">
        <v>1</v>
      </c>
      <c r="G242" s="147">
        <v>0</v>
      </c>
      <c r="H242" s="146">
        <v>0.95</v>
      </c>
      <c r="I242" s="147">
        <v>0</v>
      </c>
      <c r="J242" s="146">
        <v>0.7</v>
      </c>
      <c r="K242" s="151">
        <v>0</v>
      </c>
      <c r="L242" s="48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</row>
    <row r="243" spans="1:55" x14ac:dyDescent="0.35">
      <c r="A243" s="81">
        <f t="shared" si="3"/>
        <v>44887</v>
      </c>
      <c r="B243" s="146">
        <v>0.7</v>
      </c>
      <c r="C243" s="147">
        <v>0</v>
      </c>
      <c r="D243" s="146">
        <v>0.2</v>
      </c>
      <c r="E243" s="147">
        <v>0</v>
      </c>
      <c r="F243" s="146">
        <v>1</v>
      </c>
      <c r="G243" s="147">
        <v>0</v>
      </c>
      <c r="H243" s="146">
        <v>0.95</v>
      </c>
      <c r="I243" s="147">
        <v>0</v>
      </c>
      <c r="J243" s="146">
        <v>0.7</v>
      </c>
      <c r="K243" s="151">
        <v>0</v>
      </c>
      <c r="L243" s="48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</row>
    <row r="244" spans="1:55" x14ac:dyDescent="0.35">
      <c r="A244" s="81">
        <f t="shared" si="3"/>
        <v>44888</v>
      </c>
      <c r="B244" s="146">
        <v>0.7</v>
      </c>
      <c r="C244" s="147">
        <v>0</v>
      </c>
      <c r="D244" s="146">
        <v>0.2</v>
      </c>
      <c r="E244" s="147">
        <v>0</v>
      </c>
      <c r="F244" s="146">
        <v>1</v>
      </c>
      <c r="G244" s="147">
        <v>0</v>
      </c>
      <c r="H244" s="146">
        <v>0.95</v>
      </c>
      <c r="I244" s="147">
        <v>0</v>
      </c>
      <c r="J244" s="146">
        <v>0.7</v>
      </c>
      <c r="K244" s="151">
        <v>0</v>
      </c>
      <c r="L244" s="48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</row>
    <row r="245" spans="1:55" x14ac:dyDescent="0.35">
      <c r="A245" s="81">
        <f t="shared" si="3"/>
        <v>44889</v>
      </c>
      <c r="B245" s="146">
        <v>0.7</v>
      </c>
      <c r="C245" s="147">
        <v>0</v>
      </c>
      <c r="D245" s="146">
        <v>0.2</v>
      </c>
      <c r="E245" s="147">
        <v>0</v>
      </c>
      <c r="F245" s="146">
        <v>1</v>
      </c>
      <c r="G245" s="147">
        <v>0</v>
      </c>
      <c r="H245" s="146">
        <v>0.95</v>
      </c>
      <c r="I245" s="147">
        <v>0</v>
      </c>
      <c r="J245" s="146">
        <v>0.7</v>
      </c>
      <c r="K245" s="151">
        <v>0</v>
      </c>
      <c r="L245" s="48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</row>
    <row r="246" spans="1:55" x14ac:dyDescent="0.35">
      <c r="A246" s="81">
        <f t="shared" si="3"/>
        <v>44890</v>
      </c>
      <c r="B246" s="146">
        <v>0.7</v>
      </c>
      <c r="C246" s="147">
        <v>0</v>
      </c>
      <c r="D246" s="146">
        <v>0.2</v>
      </c>
      <c r="E246" s="147">
        <v>0</v>
      </c>
      <c r="F246" s="146">
        <v>1</v>
      </c>
      <c r="G246" s="147">
        <v>0</v>
      </c>
      <c r="H246" s="146">
        <v>0.95</v>
      </c>
      <c r="I246" s="147">
        <v>0</v>
      </c>
      <c r="J246" s="146">
        <v>0.7</v>
      </c>
      <c r="K246" s="151">
        <v>0</v>
      </c>
      <c r="L246" s="48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</row>
    <row r="247" spans="1:55" x14ac:dyDescent="0.35">
      <c r="A247" s="81">
        <f t="shared" si="3"/>
        <v>44891</v>
      </c>
      <c r="B247" s="146">
        <v>0.7</v>
      </c>
      <c r="C247" s="147">
        <v>0</v>
      </c>
      <c r="D247" s="146">
        <v>0.2</v>
      </c>
      <c r="E247" s="147">
        <v>0</v>
      </c>
      <c r="F247" s="146">
        <v>1</v>
      </c>
      <c r="G247" s="147">
        <v>0</v>
      </c>
      <c r="H247" s="146">
        <v>0.95</v>
      </c>
      <c r="I247" s="147">
        <v>0</v>
      </c>
      <c r="J247" s="146">
        <v>0.7</v>
      </c>
      <c r="K247" s="151">
        <v>0</v>
      </c>
      <c r="L247" s="48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</row>
    <row r="248" spans="1:55" x14ac:dyDescent="0.35">
      <c r="A248" s="81">
        <f t="shared" si="3"/>
        <v>44892</v>
      </c>
      <c r="B248" s="146">
        <v>0.7</v>
      </c>
      <c r="C248" s="147">
        <v>0</v>
      </c>
      <c r="D248" s="146">
        <v>0.2</v>
      </c>
      <c r="E248" s="147">
        <v>0</v>
      </c>
      <c r="F248" s="146">
        <v>1</v>
      </c>
      <c r="G248" s="147">
        <v>0</v>
      </c>
      <c r="H248" s="146">
        <v>0.95</v>
      </c>
      <c r="I248" s="147">
        <v>0</v>
      </c>
      <c r="J248" s="146">
        <v>0.7</v>
      </c>
      <c r="K248" s="151">
        <v>0</v>
      </c>
      <c r="L248" s="48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</row>
    <row r="249" spans="1:55" x14ac:dyDescent="0.35">
      <c r="A249" s="81">
        <f t="shared" si="3"/>
        <v>44893</v>
      </c>
      <c r="B249" s="146">
        <v>0.8</v>
      </c>
      <c r="C249" s="147">
        <v>0</v>
      </c>
      <c r="D249" s="146">
        <v>0.2</v>
      </c>
      <c r="E249" s="147">
        <v>0</v>
      </c>
      <c r="F249" s="146">
        <v>1</v>
      </c>
      <c r="G249" s="147">
        <v>0</v>
      </c>
      <c r="H249" s="146">
        <v>0.95</v>
      </c>
      <c r="I249" s="147">
        <v>0</v>
      </c>
      <c r="J249" s="146">
        <v>0.7</v>
      </c>
      <c r="K249" s="151">
        <v>0</v>
      </c>
      <c r="L249" s="48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</row>
    <row r="250" spans="1:55" x14ac:dyDescent="0.35">
      <c r="A250" s="81">
        <f t="shared" si="3"/>
        <v>44894</v>
      </c>
      <c r="B250" s="146">
        <v>0.8</v>
      </c>
      <c r="C250" s="147">
        <v>0</v>
      </c>
      <c r="D250" s="146">
        <v>0.2</v>
      </c>
      <c r="E250" s="147">
        <v>0</v>
      </c>
      <c r="F250" s="146">
        <v>1</v>
      </c>
      <c r="G250" s="147">
        <v>0</v>
      </c>
      <c r="H250" s="146">
        <v>0.95</v>
      </c>
      <c r="I250" s="147">
        <v>0</v>
      </c>
      <c r="J250" s="146">
        <v>0.7</v>
      </c>
      <c r="K250" s="151">
        <v>0</v>
      </c>
      <c r="L250" s="48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</row>
    <row r="251" spans="1:55" ht="13.15" thickBot="1" x14ac:dyDescent="0.4">
      <c r="A251" s="81">
        <f t="shared" si="3"/>
        <v>44895</v>
      </c>
      <c r="B251" s="148">
        <v>0.8</v>
      </c>
      <c r="C251" s="149">
        <v>0</v>
      </c>
      <c r="D251" s="148">
        <v>0.2</v>
      </c>
      <c r="E251" s="149">
        <v>0</v>
      </c>
      <c r="F251" s="148">
        <v>1</v>
      </c>
      <c r="G251" s="149">
        <v>0</v>
      </c>
      <c r="H251" s="148">
        <v>0.95</v>
      </c>
      <c r="I251" s="149">
        <v>0</v>
      </c>
      <c r="J251" s="148">
        <v>0.7</v>
      </c>
      <c r="K251" s="152">
        <v>0</v>
      </c>
      <c r="L251" s="48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</row>
    <row r="252" spans="1:55" x14ac:dyDescent="0.35">
      <c r="A252" s="81">
        <f t="shared" si="3"/>
        <v>44896</v>
      </c>
      <c r="B252" s="144">
        <v>0.8</v>
      </c>
      <c r="C252" s="145">
        <v>0</v>
      </c>
      <c r="D252" s="144">
        <v>0</v>
      </c>
      <c r="E252" s="145">
        <v>0</v>
      </c>
      <c r="F252" s="144">
        <v>1</v>
      </c>
      <c r="G252" s="145">
        <v>0</v>
      </c>
      <c r="H252" s="144">
        <v>0.95</v>
      </c>
      <c r="I252" s="145">
        <v>0</v>
      </c>
      <c r="J252" s="144">
        <v>0.25</v>
      </c>
      <c r="K252" s="150">
        <v>0</v>
      </c>
      <c r="L252" s="48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</row>
    <row r="253" spans="1:55" x14ac:dyDescent="0.35">
      <c r="A253" s="81">
        <f t="shared" si="3"/>
        <v>44897</v>
      </c>
      <c r="B253" s="146">
        <v>0.8</v>
      </c>
      <c r="C253" s="147">
        <v>0</v>
      </c>
      <c r="D253" s="146">
        <v>0</v>
      </c>
      <c r="E253" s="147">
        <v>0</v>
      </c>
      <c r="F253" s="146">
        <v>1</v>
      </c>
      <c r="G253" s="147">
        <v>0</v>
      </c>
      <c r="H253" s="146">
        <v>0.95</v>
      </c>
      <c r="I253" s="147">
        <v>0</v>
      </c>
      <c r="J253" s="146">
        <v>0.25</v>
      </c>
      <c r="K253" s="151">
        <v>0</v>
      </c>
      <c r="L253" s="48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</row>
    <row r="254" spans="1:55" x14ac:dyDescent="0.35">
      <c r="A254" s="81">
        <f t="shared" si="3"/>
        <v>44898</v>
      </c>
      <c r="B254" s="146">
        <v>0</v>
      </c>
      <c r="C254" s="147">
        <v>0</v>
      </c>
      <c r="D254" s="146">
        <v>0</v>
      </c>
      <c r="E254" s="147">
        <v>0</v>
      </c>
      <c r="F254" s="146">
        <v>1</v>
      </c>
      <c r="G254" s="147">
        <v>0</v>
      </c>
      <c r="H254" s="146">
        <v>0.95</v>
      </c>
      <c r="I254" s="147">
        <v>0</v>
      </c>
      <c r="J254" s="146">
        <v>0.25</v>
      </c>
      <c r="K254" s="151">
        <v>0</v>
      </c>
      <c r="L254" s="48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</row>
    <row r="255" spans="1:55" x14ac:dyDescent="0.35">
      <c r="A255" s="81">
        <f t="shared" si="3"/>
        <v>44899</v>
      </c>
      <c r="B255" s="146">
        <v>0</v>
      </c>
      <c r="C255" s="147">
        <v>0</v>
      </c>
      <c r="D255" s="146">
        <v>0</v>
      </c>
      <c r="E255" s="147">
        <v>0</v>
      </c>
      <c r="F255" s="146">
        <v>1</v>
      </c>
      <c r="G255" s="147">
        <v>0</v>
      </c>
      <c r="H255" s="146">
        <v>0.95</v>
      </c>
      <c r="I255" s="147">
        <v>0</v>
      </c>
      <c r="J255" s="146">
        <v>0.25</v>
      </c>
      <c r="K255" s="151">
        <v>0</v>
      </c>
      <c r="L255" s="48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</row>
    <row r="256" spans="1:55" x14ac:dyDescent="0.35">
      <c r="A256" s="81">
        <f t="shared" si="3"/>
        <v>44900</v>
      </c>
      <c r="B256" s="146">
        <v>0.3</v>
      </c>
      <c r="C256" s="147">
        <v>0</v>
      </c>
      <c r="D256" s="146">
        <v>0</v>
      </c>
      <c r="E256" s="147">
        <v>0</v>
      </c>
      <c r="F256" s="146">
        <v>1</v>
      </c>
      <c r="G256" s="147">
        <v>0</v>
      </c>
      <c r="H256" s="146">
        <v>0.95</v>
      </c>
      <c r="I256" s="147">
        <v>0</v>
      </c>
      <c r="J256" s="146">
        <v>0.25</v>
      </c>
      <c r="K256" s="151">
        <v>0</v>
      </c>
      <c r="L256" s="48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</row>
    <row r="257" spans="1:55" x14ac:dyDescent="0.35">
      <c r="A257" s="81">
        <f t="shared" si="3"/>
        <v>44901</v>
      </c>
      <c r="B257" s="146">
        <v>0.3</v>
      </c>
      <c r="C257" s="147">
        <v>0</v>
      </c>
      <c r="D257" s="146">
        <v>0</v>
      </c>
      <c r="E257" s="147">
        <v>0</v>
      </c>
      <c r="F257" s="146">
        <v>1</v>
      </c>
      <c r="G257" s="147">
        <v>0</v>
      </c>
      <c r="H257" s="146">
        <v>0.95</v>
      </c>
      <c r="I257" s="147">
        <v>0</v>
      </c>
      <c r="J257" s="146">
        <v>0.25</v>
      </c>
      <c r="K257" s="151">
        <v>0</v>
      </c>
      <c r="L257" s="48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</row>
    <row r="258" spans="1:55" x14ac:dyDescent="0.35">
      <c r="A258" s="81">
        <f t="shared" si="3"/>
        <v>44902</v>
      </c>
      <c r="B258" s="146">
        <v>0.3</v>
      </c>
      <c r="C258" s="147">
        <v>0</v>
      </c>
      <c r="D258" s="146">
        <v>0</v>
      </c>
      <c r="E258" s="147">
        <v>0</v>
      </c>
      <c r="F258" s="146">
        <v>1</v>
      </c>
      <c r="G258" s="147">
        <v>0</v>
      </c>
      <c r="H258" s="146">
        <v>0.95</v>
      </c>
      <c r="I258" s="147">
        <v>0</v>
      </c>
      <c r="J258" s="146">
        <v>0.25</v>
      </c>
      <c r="K258" s="151">
        <v>0</v>
      </c>
      <c r="L258" s="48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</row>
    <row r="259" spans="1:55" x14ac:dyDescent="0.35">
      <c r="A259" s="81">
        <f t="shared" si="3"/>
        <v>44903</v>
      </c>
      <c r="B259" s="146">
        <v>0.3</v>
      </c>
      <c r="C259" s="147">
        <v>0</v>
      </c>
      <c r="D259" s="146">
        <v>0</v>
      </c>
      <c r="E259" s="147">
        <v>0</v>
      </c>
      <c r="F259" s="146">
        <v>1</v>
      </c>
      <c r="G259" s="147">
        <v>0</v>
      </c>
      <c r="H259" s="146">
        <v>0.95</v>
      </c>
      <c r="I259" s="147">
        <v>0</v>
      </c>
      <c r="J259" s="146">
        <v>0.25</v>
      </c>
      <c r="K259" s="151">
        <v>0</v>
      </c>
      <c r="L259" s="48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</row>
    <row r="260" spans="1:55" x14ac:dyDescent="0.35">
      <c r="A260" s="81">
        <f t="shared" si="3"/>
        <v>44904</v>
      </c>
      <c r="B260" s="146">
        <v>0.3</v>
      </c>
      <c r="C260" s="147">
        <v>0</v>
      </c>
      <c r="D260" s="146">
        <v>0</v>
      </c>
      <c r="E260" s="147">
        <v>0</v>
      </c>
      <c r="F260" s="146">
        <v>1</v>
      </c>
      <c r="G260" s="147">
        <v>0</v>
      </c>
      <c r="H260" s="146">
        <v>0.95</v>
      </c>
      <c r="I260" s="147">
        <v>0</v>
      </c>
      <c r="J260" s="146">
        <v>0.25</v>
      </c>
      <c r="K260" s="151">
        <v>0</v>
      </c>
      <c r="L260" s="48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</row>
    <row r="261" spans="1:55" x14ac:dyDescent="0.35">
      <c r="A261" s="81">
        <f t="shared" si="3"/>
        <v>44905</v>
      </c>
      <c r="B261" s="146">
        <v>0.3</v>
      </c>
      <c r="C261" s="147">
        <v>0</v>
      </c>
      <c r="D261" s="146">
        <v>0</v>
      </c>
      <c r="E261" s="147">
        <v>0</v>
      </c>
      <c r="F261" s="146">
        <v>1</v>
      </c>
      <c r="G261" s="147">
        <v>0</v>
      </c>
      <c r="H261" s="146">
        <v>0.95</v>
      </c>
      <c r="I261" s="147">
        <v>0</v>
      </c>
      <c r="J261" s="146">
        <v>0.25</v>
      </c>
      <c r="K261" s="151">
        <v>0</v>
      </c>
      <c r="L261" s="48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</row>
    <row r="262" spans="1:55" x14ac:dyDescent="0.35">
      <c r="A262" s="81">
        <f t="shared" si="3"/>
        <v>44906</v>
      </c>
      <c r="B262" s="146">
        <v>0.3</v>
      </c>
      <c r="C262" s="147">
        <v>0</v>
      </c>
      <c r="D262" s="146">
        <v>0</v>
      </c>
      <c r="E262" s="147">
        <v>0</v>
      </c>
      <c r="F262" s="146">
        <v>1</v>
      </c>
      <c r="G262" s="147">
        <v>0</v>
      </c>
      <c r="H262" s="146">
        <v>0.95</v>
      </c>
      <c r="I262" s="147">
        <v>0</v>
      </c>
      <c r="J262" s="146">
        <v>0.25</v>
      </c>
      <c r="K262" s="151">
        <v>0</v>
      </c>
      <c r="L262" s="48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</row>
    <row r="263" spans="1:55" x14ac:dyDescent="0.35">
      <c r="A263" s="81">
        <f t="shared" si="3"/>
        <v>44907</v>
      </c>
      <c r="B263" s="146">
        <v>0.3</v>
      </c>
      <c r="C263" s="147">
        <v>0</v>
      </c>
      <c r="D263" s="146">
        <v>0</v>
      </c>
      <c r="E263" s="147">
        <v>0</v>
      </c>
      <c r="F263" s="146">
        <v>1</v>
      </c>
      <c r="G263" s="147">
        <v>0</v>
      </c>
      <c r="H263" s="146">
        <v>0.95</v>
      </c>
      <c r="I263" s="147">
        <v>0</v>
      </c>
      <c r="J263" s="146">
        <v>0.25</v>
      </c>
      <c r="K263" s="151">
        <v>0</v>
      </c>
      <c r="L263" s="48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</row>
    <row r="264" spans="1:55" x14ac:dyDescent="0.35">
      <c r="A264" s="81">
        <f t="shared" si="3"/>
        <v>44908</v>
      </c>
      <c r="B264" s="146">
        <v>0.3</v>
      </c>
      <c r="C264" s="147">
        <v>0</v>
      </c>
      <c r="D264" s="146">
        <v>0</v>
      </c>
      <c r="E264" s="147">
        <v>0</v>
      </c>
      <c r="F264" s="146">
        <v>1</v>
      </c>
      <c r="G264" s="147">
        <v>0</v>
      </c>
      <c r="H264" s="146">
        <v>0.95</v>
      </c>
      <c r="I264" s="147">
        <v>0</v>
      </c>
      <c r="J264" s="146">
        <v>0.25</v>
      </c>
      <c r="K264" s="151">
        <v>0</v>
      </c>
      <c r="L264" s="48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</row>
    <row r="265" spans="1:55" x14ac:dyDescent="0.35">
      <c r="A265" s="81">
        <f t="shared" si="3"/>
        <v>44909</v>
      </c>
      <c r="B265" s="146">
        <v>0.3</v>
      </c>
      <c r="C265" s="147">
        <v>0</v>
      </c>
      <c r="D265" s="146">
        <v>0</v>
      </c>
      <c r="E265" s="147">
        <v>0</v>
      </c>
      <c r="F265" s="146">
        <v>1</v>
      </c>
      <c r="G265" s="147">
        <v>0</v>
      </c>
      <c r="H265" s="146">
        <v>0.95</v>
      </c>
      <c r="I265" s="147">
        <v>0</v>
      </c>
      <c r="J265" s="146">
        <v>0.25</v>
      </c>
      <c r="K265" s="151">
        <v>0</v>
      </c>
      <c r="L265" s="48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</row>
    <row r="266" spans="1:55" x14ac:dyDescent="0.35">
      <c r="A266" s="81">
        <f t="shared" ref="A266:A329" si="4">A265+1</f>
        <v>44910</v>
      </c>
      <c r="B266" s="146">
        <v>0.3</v>
      </c>
      <c r="C266" s="147">
        <v>0</v>
      </c>
      <c r="D266" s="146">
        <v>0</v>
      </c>
      <c r="E266" s="147">
        <v>0</v>
      </c>
      <c r="F266" s="146">
        <v>1</v>
      </c>
      <c r="G266" s="147">
        <v>0</v>
      </c>
      <c r="H266" s="146">
        <v>0.95</v>
      </c>
      <c r="I266" s="147">
        <v>0</v>
      </c>
      <c r="J266" s="146">
        <v>0.25</v>
      </c>
      <c r="K266" s="151">
        <v>0</v>
      </c>
      <c r="L266" s="48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</row>
    <row r="267" spans="1:55" x14ac:dyDescent="0.35">
      <c r="A267" s="81">
        <f t="shared" si="4"/>
        <v>44911</v>
      </c>
      <c r="B267" s="146">
        <v>0.3</v>
      </c>
      <c r="C267" s="147">
        <v>0</v>
      </c>
      <c r="D267" s="146">
        <v>0</v>
      </c>
      <c r="E267" s="147">
        <v>0</v>
      </c>
      <c r="F267" s="146">
        <v>1</v>
      </c>
      <c r="G267" s="147">
        <v>0</v>
      </c>
      <c r="H267" s="146">
        <v>0.95</v>
      </c>
      <c r="I267" s="147">
        <v>0</v>
      </c>
      <c r="J267" s="146">
        <v>0.25</v>
      </c>
      <c r="K267" s="151">
        <v>0</v>
      </c>
      <c r="L267" s="48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</row>
    <row r="268" spans="1:55" x14ac:dyDescent="0.35">
      <c r="A268" s="81">
        <f t="shared" si="4"/>
        <v>44912</v>
      </c>
      <c r="B268" s="146">
        <v>0.3</v>
      </c>
      <c r="C268" s="147">
        <v>0</v>
      </c>
      <c r="D268" s="146">
        <v>0</v>
      </c>
      <c r="E268" s="147">
        <v>0</v>
      </c>
      <c r="F268" s="146">
        <v>0</v>
      </c>
      <c r="G268" s="147">
        <v>0</v>
      </c>
      <c r="H268" s="146">
        <v>0.4</v>
      </c>
      <c r="I268" s="147">
        <v>0</v>
      </c>
      <c r="J268" s="146">
        <v>0.25</v>
      </c>
      <c r="K268" s="151">
        <v>0</v>
      </c>
      <c r="L268" s="48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</row>
    <row r="269" spans="1:55" x14ac:dyDescent="0.35">
      <c r="A269" s="81">
        <f t="shared" si="4"/>
        <v>44913</v>
      </c>
      <c r="B269" s="146">
        <v>0.3</v>
      </c>
      <c r="C269" s="147">
        <v>0</v>
      </c>
      <c r="D269" s="146">
        <v>0</v>
      </c>
      <c r="E269" s="147">
        <v>0</v>
      </c>
      <c r="F269" s="146">
        <v>0</v>
      </c>
      <c r="G269" s="147">
        <v>0</v>
      </c>
      <c r="H269" s="146">
        <v>0.4</v>
      </c>
      <c r="I269" s="147">
        <v>0</v>
      </c>
      <c r="J269" s="146">
        <v>0.25</v>
      </c>
      <c r="K269" s="151">
        <v>0</v>
      </c>
      <c r="L269" s="48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</row>
    <row r="270" spans="1:55" x14ac:dyDescent="0.35">
      <c r="A270" s="81">
        <f t="shared" si="4"/>
        <v>44914</v>
      </c>
      <c r="B270" s="146">
        <v>0.3</v>
      </c>
      <c r="C270" s="147">
        <v>0</v>
      </c>
      <c r="D270" s="146">
        <v>0</v>
      </c>
      <c r="E270" s="147">
        <v>0</v>
      </c>
      <c r="F270" s="146">
        <v>0</v>
      </c>
      <c r="G270" s="147">
        <v>0</v>
      </c>
      <c r="H270" s="146">
        <v>0.4</v>
      </c>
      <c r="I270" s="147">
        <v>0</v>
      </c>
      <c r="J270" s="146">
        <v>0.25</v>
      </c>
      <c r="K270" s="151">
        <v>0</v>
      </c>
      <c r="L270" s="48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</row>
    <row r="271" spans="1:55" x14ac:dyDescent="0.35">
      <c r="A271" s="81">
        <f t="shared" si="4"/>
        <v>44915</v>
      </c>
      <c r="B271" s="146">
        <v>0.3</v>
      </c>
      <c r="C271" s="147">
        <v>0</v>
      </c>
      <c r="D271" s="146">
        <v>0</v>
      </c>
      <c r="E271" s="147">
        <v>0</v>
      </c>
      <c r="F271" s="146">
        <v>0</v>
      </c>
      <c r="G271" s="147">
        <v>0</v>
      </c>
      <c r="H271" s="146">
        <v>0.4</v>
      </c>
      <c r="I271" s="147">
        <v>0</v>
      </c>
      <c r="J271" s="146">
        <v>0.25</v>
      </c>
      <c r="K271" s="151">
        <v>0</v>
      </c>
      <c r="L271" s="48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</row>
    <row r="272" spans="1:55" x14ac:dyDescent="0.35">
      <c r="A272" s="81">
        <f t="shared" si="4"/>
        <v>44916</v>
      </c>
      <c r="B272" s="146">
        <v>0.3</v>
      </c>
      <c r="C272" s="147">
        <v>0</v>
      </c>
      <c r="D272" s="146">
        <v>0</v>
      </c>
      <c r="E272" s="147">
        <v>0</v>
      </c>
      <c r="F272" s="146">
        <v>0</v>
      </c>
      <c r="G272" s="147">
        <v>0</v>
      </c>
      <c r="H272" s="146">
        <v>0.4</v>
      </c>
      <c r="I272" s="147">
        <v>0</v>
      </c>
      <c r="J272" s="146">
        <v>0.25</v>
      </c>
      <c r="K272" s="151">
        <v>0</v>
      </c>
      <c r="L272" s="48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</row>
    <row r="273" spans="1:55" x14ac:dyDescent="0.35">
      <c r="A273" s="81">
        <f t="shared" si="4"/>
        <v>44917</v>
      </c>
      <c r="B273" s="146">
        <v>0.3</v>
      </c>
      <c r="C273" s="147">
        <v>0</v>
      </c>
      <c r="D273" s="146">
        <v>0</v>
      </c>
      <c r="E273" s="147">
        <v>0</v>
      </c>
      <c r="F273" s="146">
        <v>0</v>
      </c>
      <c r="G273" s="147">
        <v>0</v>
      </c>
      <c r="H273" s="146">
        <v>0.4</v>
      </c>
      <c r="I273" s="147">
        <v>0</v>
      </c>
      <c r="J273" s="146">
        <v>0.25</v>
      </c>
      <c r="K273" s="151">
        <v>0</v>
      </c>
      <c r="L273" s="48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</row>
    <row r="274" spans="1:55" x14ac:dyDescent="0.35">
      <c r="A274" s="81">
        <f t="shared" si="4"/>
        <v>44918</v>
      </c>
      <c r="B274" s="146">
        <v>0.3</v>
      </c>
      <c r="C274" s="147">
        <v>0</v>
      </c>
      <c r="D274" s="146">
        <v>0</v>
      </c>
      <c r="E274" s="147">
        <v>0</v>
      </c>
      <c r="F274" s="146">
        <v>0</v>
      </c>
      <c r="G274" s="147">
        <v>0</v>
      </c>
      <c r="H274" s="146">
        <v>0.4</v>
      </c>
      <c r="I274" s="147">
        <v>0</v>
      </c>
      <c r="J274" s="146">
        <v>0.25</v>
      </c>
      <c r="K274" s="151">
        <v>0</v>
      </c>
      <c r="L274" s="48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</row>
    <row r="275" spans="1:55" x14ac:dyDescent="0.35">
      <c r="A275" s="81">
        <f t="shared" si="4"/>
        <v>44919</v>
      </c>
      <c r="B275" s="146">
        <v>0</v>
      </c>
      <c r="C275" s="147">
        <v>0</v>
      </c>
      <c r="D275" s="146">
        <v>0</v>
      </c>
      <c r="E275" s="147">
        <v>0</v>
      </c>
      <c r="F275" s="146">
        <v>0</v>
      </c>
      <c r="G275" s="147">
        <v>0</v>
      </c>
      <c r="H275" s="146">
        <v>0.1</v>
      </c>
      <c r="I275" s="147">
        <v>0</v>
      </c>
      <c r="J275" s="146">
        <v>0.25</v>
      </c>
      <c r="K275" s="151">
        <v>0</v>
      </c>
      <c r="L275" s="48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</row>
    <row r="276" spans="1:55" x14ac:dyDescent="0.35">
      <c r="A276" s="81">
        <f t="shared" si="4"/>
        <v>44920</v>
      </c>
      <c r="B276" s="146">
        <v>0</v>
      </c>
      <c r="C276" s="147">
        <v>0</v>
      </c>
      <c r="D276" s="146">
        <v>0</v>
      </c>
      <c r="E276" s="147">
        <v>0</v>
      </c>
      <c r="F276" s="146">
        <v>0</v>
      </c>
      <c r="G276" s="147">
        <v>0</v>
      </c>
      <c r="H276" s="146">
        <v>0.1</v>
      </c>
      <c r="I276" s="147">
        <v>0</v>
      </c>
      <c r="J276" s="146">
        <v>0.25</v>
      </c>
      <c r="K276" s="151">
        <v>0</v>
      </c>
      <c r="L276" s="48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</row>
    <row r="277" spans="1:55" x14ac:dyDescent="0.35">
      <c r="A277" s="81">
        <f t="shared" si="4"/>
        <v>44921</v>
      </c>
      <c r="B277" s="146">
        <v>0</v>
      </c>
      <c r="C277" s="147">
        <v>0</v>
      </c>
      <c r="D277" s="146">
        <v>0</v>
      </c>
      <c r="E277" s="147">
        <v>0</v>
      </c>
      <c r="F277" s="146">
        <v>0</v>
      </c>
      <c r="G277" s="147">
        <v>0</v>
      </c>
      <c r="H277" s="146">
        <v>0.1</v>
      </c>
      <c r="I277" s="147">
        <v>0</v>
      </c>
      <c r="J277" s="146">
        <v>0.25</v>
      </c>
      <c r="K277" s="151">
        <v>0</v>
      </c>
      <c r="L277" s="48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</row>
    <row r="278" spans="1:55" x14ac:dyDescent="0.35">
      <c r="A278" s="81">
        <f t="shared" si="4"/>
        <v>44922</v>
      </c>
      <c r="B278" s="146">
        <v>0</v>
      </c>
      <c r="C278" s="147">
        <v>0</v>
      </c>
      <c r="D278" s="146">
        <v>0</v>
      </c>
      <c r="E278" s="147">
        <v>0</v>
      </c>
      <c r="F278" s="146">
        <v>0</v>
      </c>
      <c r="G278" s="147">
        <v>0</v>
      </c>
      <c r="H278" s="146">
        <v>0.1</v>
      </c>
      <c r="I278" s="147">
        <v>0</v>
      </c>
      <c r="J278" s="146">
        <v>0.25</v>
      </c>
      <c r="K278" s="151">
        <v>0</v>
      </c>
      <c r="L278" s="48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</row>
    <row r="279" spans="1:55" x14ac:dyDescent="0.35">
      <c r="A279" s="81">
        <f t="shared" si="4"/>
        <v>44923</v>
      </c>
      <c r="B279" s="146">
        <v>0</v>
      </c>
      <c r="C279" s="147">
        <v>0</v>
      </c>
      <c r="D279" s="146">
        <v>0</v>
      </c>
      <c r="E279" s="147">
        <v>0</v>
      </c>
      <c r="F279" s="146">
        <v>0</v>
      </c>
      <c r="G279" s="147">
        <v>0</v>
      </c>
      <c r="H279" s="146">
        <v>0.1</v>
      </c>
      <c r="I279" s="147">
        <v>0</v>
      </c>
      <c r="J279" s="146">
        <v>0.25</v>
      </c>
      <c r="K279" s="151">
        <v>0</v>
      </c>
      <c r="L279" s="48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</row>
    <row r="280" spans="1:55" x14ac:dyDescent="0.35">
      <c r="A280" s="81">
        <f t="shared" si="4"/>
        <v>44924</v>
      </c>
      <c r="B280" s="146">
        <v>0</v>
      </c>
      <c r="C280" s="147">
        <v>0</v>
      </c>
      <c r="D280" s="146">
        <v>0</v>
      </c>
      <c r="E280" s="147">
        <v>0</v>
      </c>
      <c r="F280" s="146">
        <v>0</v>
      </c>
      <c r="G280" s="147">
        <v>0</v>
      </c>
      <c r="H280" s="146">
        <v>0.1</v>
      </c>
      <c r="I280" s="147">
        <v>0</v>
      </c>
      <c r="J280" s="146">
        <v>0.25</v>
      </c>
      <c r="K280" s="151">
        <v>0</v>
      </c>
      <c r="L280" s="48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</row>
    <row r="281" spans="1:55" x14ac:dyDescent="0.35">
      <c r="A281" s="81">
        <f t="shared" si="4"/>
        <v>44925</v>
      </c>
      <c r="B281" s="146">
        <v>0</v>
      </c>
      <c r="C281" s="147">
        <v>0</v>
      </c>
      <c r="D281" s="146">
        <v>0</v>
      </c>
      <c r="E281" s="147">
        <v>0</v>
      </c>
      <c r="F281" s="146">
        <v>0</v>
      </c>
      <c r="G281" s="147">
        <v>0</v>
      </c>
      <c r="H281" s="146">
        <v>0.1</v>
      </c>
      <c r="I281" s="147">
        <v>0</v>
      </c>
      <c r="J281" s="146">
        <v>0.25</v>
      </c>
      <c r="K281" s="151">
        <v>0</v>
      </c>
      <c r="L281" s="48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</row>
    <row r="282" spans="1:55" ht="13.15" thickBot="1" x14ac:dyDescent="0.4">
      <c r="A282" s="81">
        <f t="shared" si="4"/>
        <v>44926</v>
      </c>
      <c r="B282" s="148">
        <v>0.25</v>
      </c>
      <c r="C282" s="149">
        <v>0</v>
      </c>
      <c r="D282" s="148">
        <v>0</v>
      </c>
      <c r="E282" s="149">
        <v>0</v>
      </c>
      <c r="F282" s="148">
        <v>0</v>
      </c>
      <c r="G282" s="149">
        <v>0</v>
      </c>
      <c r="H282" s="148">
        <v>0.1</v>
      </c>
      <c r="I282" s="149">
        <v>0</v>
      </c>
      <c r="J282" s="148">
        <v>0.25</v>
      </c>
      <c r="K282" s="152">
        <v>0</v>
      </c>
      <c r="L282" s="48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</row>
    <row r="283" spans="1:55" x14ac:dyDescent="0.35">
      <c r="A283" s="81">
        <f t="shared" si="4"/>
        <v>44927</v>
      </c>
      <c r="B283" s="144">
        <v>0</v>
      </c>
      <c r="C283" s="145">
        <v>0</v>
      </c>
      <c r="D283" s="144">
        <v>0</v>
      </c>
      <c r="E283" s="145">
        <v>0</v>
      </c>
      <c r="F283" s="144">
        <v>0</v>
      </c>
      <c r="G283" s="145">
        <v>0</v>
      </c>
      <c r="H283" s="144">
        <v>0.1</v>
      </c>
      <c r="I283" s="145">
        <v>0</v>
      </c>
      <c r="J283" s="144">
        <v>0.5</v>
      </c>
      <c r="K283" s="150">
        <v>0</v>
      </c>
      <c r="L283" s="48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</row>
    <row r="284" spans="1:55" x14ac:dyDescent="0.35">
      <c r="A284" s="81">
        <f t="shared" si="4"/>
        <v>44928</v>
      </c>
      <c r="B284" s="146">
        <v>0.75</v>
      </c>
      <c r="C284" s="147">
        <v>0</v>
      </c>
      <c r="D284" s="146">
        <v>0</v>
      </c>
      <c r="E284" s="147">
        <v>0</v>
      </c>
      <c r="F284" s="146">
        <v>0</v>
      </c>
      <c r="G284" s="147">
        <v>0</v>
      </c>
      <c r="H284" s="146">
        <v>0.1</v>
      </c>
      <c r="I284" s="147">
        <v>0</v>
      </c>
      <c r="J284" s="146">
        <v>0.5</v>
      </c>
      <c r="K284" s="151">
        <v>0</v>
      </c>
      <c r="L284" s="48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</row>
    <row r="285" spans="1:55" x14ac:dyDescent="0.35">
      <c r="A285" s="81">
        <f t="shared" si="4"/>
        <v>44929</v>
      </c>
      <c r="B285" s="146">
        <v>0.75</v>
      </c>
      <c r="C285" s="147">
        <v>0</v>
      </c>
      <c r="D285" s="146">
        <v>0</v>
      </c>
      <c r="E285" s="147">
        <v>0</v>
      </c>
      <c r="F285" s="146">
        <v>0</v>
      </c>
      <c r="G285" s="147">
        <v>0</v>
      </c>
      <c r="H285" s="146">
        <v>0.1</v>
      </c>
      <c r="I285" s="147">
        <v>0</v>
      </c>
      <c r="J285" s="146">
        <v>0.5</v>
      </c>
      <c r="K285" s="151">
        <v>0</v>
      </c>
      <c r="L285" s="48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</row>
    <row r="286" spans="1:55" x14ac:dyDescent="0.35">
      <c r="A286" s="81">
        <f t="shared" si="4"/>
        <v>44930</v>
      </c>
      <c r="B286" s="146">
        <v>0.75</v>
      </c>
      <c r="C286" s="147">
        <v>0</v>
      </c>
      <c r="D286" s="146">
        <v>0</v>
      </c>
      <c r="E286" s="147">
        <v>0</v>
      </c>
      <c r="F286" s="146">
        <v>0</v>
      </c>
      <c r="G286" s="147">
        <v>0</v>
      </c>
      <c r="H286" s="146">
        <v>0.1</v>
      </c>
      <c r="I286" s="147">
        <v>0</v>
      </c>
      <c r="J286" s="146">
        <v>0.5</v>
      </c>
      <c r="K286" s="151">
        <v>0</v>
      </c>
      <c r="L286" s="48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</row>
    <row r="287" spans="1:55" x14ac:dyDescent="0.35">
      <c r="A287" s="81">
        <f t="shared" si="4"/>
        <v>44931</v>
      </c>
      <c r="B287" s="146">
        <v>0.75</v>
      </c>
      <c r="C287" s="147">
        <v>0</v>
      </c>
      <c r="D287" s="146">
        <v>0</v>
      </c>
      <c r="E287" s="147">
        <v>0</v>
      </c>
      <c r="F287" s="146">
        <v>0</v>
      </c>
      <c r="G287" s="147">
        <v>0</v>
      </c>
      <c r="H287" s="146">
        <v>0.1</v>
      </c>
      <c r="I287" s="147">
        <v>0</v>
      </c>
      <c r="J287" s="146">
        <v>0.5</v>
      </c>
      <c r="K287" s="151">
        <v>0</v>
      </c>
      <c r="L287" s="48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</row>
    <row r="288" spans="1:55" x14ac:dyDescent="0.35">
      <c r="A288" s="81">
        <f t="shared" si="4"/>
        <v>44932</v>
      </c>
      <c r="B288" s="146">
        <v>0.75</v>
      </c>
      <c r="C288" s="147">
        <v>0</v>
      </c>
      <c r="D288" s="146">
        <v>0</v>
      </c>
      <c r="E288" s="147">
        <v>0</v>
      </c>
      <c r="F288" s="146">
        <v>0</v>
      </c>
      <c r="G288" s="147">
        <v>0</v>
      </c>
      <c r="H288" s="146">
        <v>0.1</v>
      </c>
      <c r="I288" s="147">
        <v>0</v>
      </c>
      <c r="J288" s="146">
        <v>0.5</v>
      </c>
      <c r="K288" s="151">
        <v>0</v>
      </c>
      <c r="L288" s="48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</row>
    <row r="289" spans="1:55" x14ac:dyDescent="0.35">
      <c r="A289" s="81">
        <f t="shared" si="4"/>
        <v>44933</v>
      </c>
      <c r="B289" s="146">
        <v>0.75</v>
      </c>
      <c r="C289" s="147">
        <v>0</v>
      </c>
      <c r="D289" s="146">
        <v>0</v>
      </c>
      <c r="E289" s="147">
        <v>0</v>
      </c>
      <c r="F289" s="146">
        <v>0</v>
      </c>
      <c r="G289" s="147">
        <v>0</v>
      </c>
      <c r="H289" s="146">
        <v>0.1</v>
      </c>
      <c r="I289" s="147">
        <v>0</v>
      </c>
      <c r="J289" s="146">
        <v>0.5</v>
      </c>
      <c r="K289" s="151">
        <v>0</v>
      </c>
      <c r="L289" s="48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</row>
    <row r="290" spans="1:55" x14ac:dyDescent="0.35">
      <c r="A290" s="81">
        <f t="shared" si="4"/>
        <v>44934</v>
      </c>
      <c r="B290" s="146">
        <v>0.75</v>
      </c>
      <c r="C290" s="147">
        <v>0</v>
      </c>
      <c r="D290" s="146">
        <v>0</v>
      </c>
      <c r="E290" s="147">
        <v>0</v>
      </c>
      <c r="F290" s="146">
        <v>0</v>
      </c>
      <c r="G290" s="147">
        <v>0</v>
      </c>
      <c r="H290" s="146">
        <v>0.1</v>
      </c>
      <c r="I290" s="147">
        <v>0</v>
      </c>
      <c r="J290" s="146">
        <v>0.5</v>
      </c>
      <c r="K290" s="151">
        <v>0</v>
      </c>
      <c r="L290" s="48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</row>
    <row r="291" spans="1:55" x14ac:dyDescent="0.35">
      <c r="A291" s="81">
        <f t="shared" si="4"/>
        <v>44935</v>
      </c>
      <c r="B291" s="146">
        <v>0.75</v>
      </c>
      <c r="C291" s="147">
        <v>0</v>
      </c>
      <c r="D291" s="146">
        <v>0</v>
      </c>
      <c r="E291" s="147">
        <v>0</v>
      </c>
      <c r="F291" s="146">
        <v>0</v>
      </c>
      <c r="G291" s="147">
        <v>0</v>
      </c>
      <c r="H291" s="146">
        <v>0.1</v>
      </c>
      <c r="I291" s="147">
        <v>0</v>
      </c>
      <c r="J291" s="146">
        <v>0.5</v>
      </c>
      <c r="K291" s="151">
        <v>0</v>
      </c>
      <c r="L291" s="48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</row>
    <row r="292" spans="1:55" x14ac:dyDescent="0.35">
      <c r="A292" s="81">
        <f t="shared" si="4"/>
        <v>44936</v>
      </c>
      <c r="B292" s="146">
        <v>0.75</v>
      </c>
      <c r="C292" s="147">
        <v>0</v>
      </c>
      <c r="D292" s="146">
        <v>0</v>
      </c>
      <c r="E292" s="147">
        <v>0</v>
      </c>
      <c r="F292" s="146">
        <v>0</v>
      </c>
      <c r="G292" s="147">
        <v>0</v>
      </c>
      <c r="H292" s="146">
        <v>0.1</v>
      </c>
      <c r="I292" s="147">
        <v>0</v>
      </c>
      <c r="J292" s="146">
        <v>0.5</v>
      </c>
      <c r="K292" s="151">
        <v>0</v>
      </c>
      <c r="L292" s="48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</row>
    <row r="293" spans="1:55" x14ac:dyDescent="0.35">
      <c r="A293" s="81">
        <f t="shared" si="4"/>
        <v>44937</v>
      </c>
      <c r="B293" s="146">
        <v>0.75</v>
      </c>
      <c r="C293" s="147">
        <v>0</v>
      </c>
      <c r="D293" s="146">
        <v>0</v>
      </c>
      <c r="E293" s="147">
        <v>0</v>
      </c>
      <c r="F293" s="146">
        <v>0</v>
      </c>
      <c r="G293" s="147">
        <v>0</v>
      </c>
      <c r="H293" s="146">
        <v>0.1</v>
      </c>
      <c r="I293" s="147">
        <v>0</v>
      </c>
      <c r="J293" s="146">
        <v>0.5</v>
      </c>
      <c r="K293" s="151">
        <v>0</v>
      </c>
      <c r="L293" s="48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</row>
    <row r="294" spans="1:55" x14ac:dyDescent="0.35">
      <c r="A294" s="81">
        <f t="shared" si="4"/>
        <v>44938</v>
      </c>
      <c r="B294" s="146">
        <v>0.75</v>
      </c>
      <c r="C294" s="147">
        <v>0</v>
      </c>
      <c r="D294" s="146">
        <v>0</v>
      </c>
      <c r="E294" s="147">
        <v>0</v>
      </c>
      <c r="F294" s="146">
        <v>0</v>
      </c>
      <c r="G294" s="147">
        <v>0</v>
      </c>
      <c r="H294" s="146">
        <v>0.1</v>
      </c>
      <c r="I294" s="147">
        <v>0</v>
      </c>
      <c r="J294" s="146">
        <v>0.5</v>
      </c>
      <c r="K294" s="151">
        <v>0</v>
      </c>
      <c r="L294" s="48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</row>
    <row r="295" spans="1:55" x14ac:dyDescent="0.35">
      <c r="A295" s="81">
        <f t="shared" si="4"/>
        <v>44939</v>
      </c>
      <c r="B295" s="146">
        <v>0.75</v>
      </c>
      <c r="C295" s="147">
        <v>0</v>
      </c>
      <c r="D295" s="146">
        <v>0</v>
      </c>
      <c r="E295" s="147">
        <v>0</v>
      </c>
      <c r="F295" s="146">
        <v>0</v>
      </c>
      <c r="G295" s="147">
        <v>0</v>
      </c>
      <c r="H295" s="146">
        <v>0.1</v>
      </c>
      <c r="I295" s="147">
        <v>0</v>
      </c>
      <c r="J295" s="146">
        <v>0.5</v>
      </c>
      <c r="K295" s="151">
        <v>0</v>
      </c>
      <c r="L295" s="48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</row>
    <row r="296" spans="1:55" x14ac:dyDescent="0.35">
      <c r="A296" s="81">
        <f t="shared" si="4"/>
        <v>44940</v>
      </c>
      <c r="B296" s="146">
        <v>0.75</v>
      </c>
      <c r="C296" s="147">
        <v>0</v>
      </c>
      <c r="D296" s="146">
        <v>0</v>
      </c>
      <c r="E296" s="147">
        <v>0</v>
      </c>
      <c r="F296" s="146">
        <v>0</v>
      </c>
      <c r="G296" s="147">
        <v>0</v>
      </c>
      <c r="H296" s="146">
        <v>0.1</v>
      </c>
      <c r="I296" s="147">
        <v>0</v>
      </c>
      <c r="J296" s="146">
        <v>0.5</v>
      </c>
      <c r="K296" s="151">
        <v>0</v>
      </c>
      <c r="L296" s="48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</row>
    <row r="297" spans="1:55" x14ac:dyDescent="0.35">
      <c r="A297" s="81">
        <f t="shared" si="4"/>
        <v>44941</v>
      </c>
      <c r="B297" s="146">
        <v>0.75</v>
      </c>
      <c r="C297" s="147">
        <v>0</v>
      </c>
      <c r="D297" s="146">
        <v>0</v>
      </c>
      <c r="E297" s="147">
        <v>0</v>
      </c>
      <c r="F297" s="146">
        <v>0</v>
      </c>
      <c r="G297" s="147">
        <v>0</v>
      </c>
      <c r="H297" s="146">
        <v>0.1</v>
      </c>
      <c r="I297" s="147">
        <v>0</v>
      </c>
      <c r="J297" s="146">
        <v>0.5</v>
      </c>
      <c r="K297" s="151">
        <v>0</v>
      </c>
      <c r="L297" s="48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</row>
    <row r="298" spans="1:55" x14ac:dyDescent="0.35">
      <c r="A298" s="81">
        <f t="shared" si="4"/>
        <v>44942</v>
      </c>
      <c r="B298" s="146">
        <v>0.75</v>
      </c>
      <c r="C298" s="147">
        <v>0</v>
      </c>
      <c r="D298" s="146">
        <v>0</v>
      </c>
      <c r="E298" s="147">
        <v>0</v>
      </c>
      <c r="F298" s="146">
        <v>0</v>
      </c>
      <c r="G298" s="147">
        <v>0</v>
      </c>
      <c r="H298" s="146">
        <v>0.1</v>
      </c>
      <c r="I298" s="147">
        <v>0</v>
      </c>
      <c r="J298" s="146">
        <v>0.5</v>
      </c>
      <c r="K298" s="151">
        <v>0</v>
      </c>
      <c r="L298" s="48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</row>
    <row r="299" spans="1:55" x14ac:dyDescent="0.35">
      <c r="A299" s="81">
        <f t="shared" si="4"/>
        <v>44943</v>
      </c>
      <c r="B299" s="146">
        <v>0.75</v>
      </c>
      <c r="C299" s="147">
        <v>0</v>
      </c>
      <c r="D299" s="146">
        <v>0</v>
      </c>
      <c r="E299" s="147">
        <v>0</v>
      </c>
      <c r="F299" s="146">
        <v>0</v>
      </c>
      <c r="G299" s="147">
        <v>0</v>
      </c>
      <c r="H299" s="146">
        <v>0.1</v>
      </c>
      <c r="I299" s="147">
        <v>0</v>
      </c>
      <c r="J299" s="146">
        <v>0.5</v>
      </c>
      <c r="K299" s="151">
        <v>0</v>
      </c>
      <c r="L299" s="48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</row>
    <row r="300" spans="1:55" x14ac:dyDescent="0.35">
      <c r="A300" s="81">
        <f t="shared" si="4"/>
        <v>44944</v>
      </c>
      <c r="B300" s="146">
        <v>0.75</v>
      </c>
      <c r="C300" s="147">
        <v>0</v>
      </c>
      <c r="D300" s="146">
        <v>0</v>
      </c>
      <c r="E300" s="147">
        <v>0</v>
      </c>
      <c r="F300" s="146">
        <v>0</v>
      </c>
      <c r="G300" s="147">
        <v>0</v>
      </c>
      <c r="H300" s="146">
        <v>0.1</v>
      </c>
      <c r="I300" s="147">
        <v>0</v>
      </c>
      <c r="J300" s="146">
        <v>0.5</v>
      </c>
      <c r="K300" s="151">
        <v>0</v>
      </c>
      <c r="L300" s="48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</row>
    <row r="301" spans="1:55" x14ac:dyDescent="0.35">
      <c r="A301" s="81">
        <f t="shared" si="4"/>
        <v>44945</v>
      </c>
      <c r="B301" s="146">
        <v>0.75</v>
      </c>
      <c r="C301" s="147">
        <v>0</v>
      </c>
      <c r="D301" s="146">
        <v>0</v>
      </c>
      <c r="E301" s="147">
        <v>0</v>
      </c>
      <c r="F301" s="146">
        <v>0</v>
      </c>
      <c r="G301" s="147">
        <v>0</v>
      </c>
      <c r="H301" s="146">
        <v>0.1</v>
      </c>
      <c r="I301" s="147">
        <v>0</v>
      </c>
      <c r="J301" s="146">
        <v>0.5</v>
      </c>
      <c r="K301" s="151">
        <v>0</v>
      </c>
      <c r="L301" s="48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</row>
    <row r="302" spans="1:55" x14ac:dyDescent="0.35">
      <c r="A302" s="81">
        <f t="shared" si="4"/>
        <v>44946</v>
      </c>
      <c r="B302" s="146">
        <v>0.75</v>
      </c>
      <c r="C302" s="147">
        <v>0</v>
      </c>
      <c r="D302" s="146">
        <v>0</v>
      </c>
      <c r="E302" s="147">
        <v>0</v>
      </c>
      <c r="F302" s="146">
        <v>0</v>
      </c>
      <c r="G302" s="147">
        <v>0</v>
      </c>
      <c r="H302" s="146">
        <v>0.1</v>
      </c>
      <c r="I302" s="147">
        <v>0</v>
      </c>
      <c r="J302" s="146">
        <v>0.5</v>
      </c>
      <c r="K302" s="151">
        <v>0</v>
      </c>
      <c r="L302" s="48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</row>
    <row r="303" spans="1:55" x14ac:dyDescent="0.35">
      <c r="A303" s="81">
        <f t="shared" si="4"/>
        <v>44947</v>
      </c>
      <c r="B303" s="146">
        <v>0</v>
      </c>
      <c r="C303" s="147">
        <v>0</v>
      </c>
      <c r="D303" s="146">
        <v>0</v>
      </c>
      <c r="E303" s="147">
        <v>0</v>
      </c>
      <c r="F303" s="146">
        <v>0</v>
      </c>
      <c r="G303" s="147">
        <v>0</v>
      </c>
      <c r="H303" s="146">
        <v>0.1</v>
      </c>
      <c r="I303" s="147">
        <v>0</v>
      </c>
      <c r="J303" s="146">
        <v>0.5</v>
      </c>
      <c r="K303" s="151">
        <v>0</v>
      </c>
      <c r="L303" s="48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</row>
    <row r="304" spans="1:55" x14ac:dyDescent="0.35">
      <c r="A304" s="81">
        <f t="shared" si="4"/>
        <v>44948</v>
      </c>
      <c r="B304" s="146">
        <v>0</v>
      </c>
      <c r="C304" s="147">
        <v>0</v>
      </c>
      <c r="D304" s="146">
        <v>0</v>
      </c>
      <c r="E304" s="147">
        <v>0</v>
      </c>
      <c r="F304" s="146">
        <v>0</v>
      </c>
      <c r="G304" s="147">
        <v>0</v>
      </c>
      <c r="H304" s="146">
        <v>0.1</v>
      </c>
      <c r="I304" s="147">
        <v>0</v>
      </c>
      <c r="J304" s="146">
        <v>0.5</v>
      </c>
      <c r="K304" s="151">
        <v>0</v>
      </c>
      <c r="L304" s="48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</row>
    <row r="305" spans="1:55" x14ac:dyDescent="0.35">
      <c r="A305" s="81">
        <f t="shared" si="4"/>
        <v>44949</v>
      </c>
      <c r="B305" s="146">
        <v>0</v>
      </c>
      <c r="C305" s="147">
        <v>0</v>
      </c>
      <c r="D305" s="146">
        <v>0</v>
      </c>
      <c r="E305" s="147">
        <v>0</v>
      </c>
      <c r="F305" s="146">
        <v>0</v>
      </c>
      <c r="G305" s="147">
        <v>0</v>
      </c>
      <c r="H305" s="146">
        <v>0.1</v>
      </c>
      <c r="I305" s="147">
        <v>0</v>
      </c>
      <c r="J305" s="146">
        <v>0.5</v>
      </c>
      <c r="K305" s="151">
        <v>0</v>
      </c>
      <c r="L305" s="48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</row>
    <row r="306" spans="1:55" x14ac:dyDescent="0.35">
      <c r="A306" s="81">
        <f t="shared" si="4"/>
        <v>44950</v>
      </c>
      <c r="B306" s="146">
        <v>0</v>
      </c>
      <c r="C306" s="147">
        <v>0</v>
      </c>
      <c r="D306" s="146">
        <v>0</v>
      </c>
      <c r="E306" s="147">
        <v>0</v>
      </c>
      <c r="F306" s="146">
        <v>0</v>
      </c>
      <c r="G306" s="147">
        <v>0</v>
      </c>
      <c r="H306" s="146">
        <v>0.1</v>
      </c>
      <c r="I306" s="147">
        <v>0</v>
      </c>
      <c r="J306" s="146">
        <v>0.5</v>
      </c>
      <c r="K306" s="151">
        <v>0</v>
      </c>
      <c r="L306" s="48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</row>
    <row r="307" spans="1:55" x14ac:dyDescent="0.35">
      <c r="A307" s="81">
        <f t="shared" si="4"/>
        <v>44951</v>
      </c>
      <c r="B307" s="146">
        <v>0</v>
      </c>
      <c r="C307" s="147">
        <v>0</v>
      </c>
      <c r="D307" s="146">
        <v>0</v>
      </c>
      <c r="E307" s="147">
        <v>0</v>
      </c>
      <c r="F307" s="146">
        <v>0</v>
      </c>
      <c r="G307" s="147">
        <v>0</v>
      </c>
      <c r="H307" s="146">
        <v>0.1</v>
      </c>
      <c r="I307" s="147">
        <v>0</v>
      </c>
      <c r="J307" s="146">
        <v>0.5</v>
      </c>
      <c r="K307" s="151">
        <v>0</v>
      </c>
      <c r="L307" s="48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</row>
    <row r="308" spans="1:55" x14ac:dyDescent="0.35">
      <c r="A308" s="81">
        <f t="shared" si="4"/>
        <v>44952</v>
      </c>
      <c r="B308" s="146">
        <v>0</v>
      </c>
      <c r="C308" s="147">
        <v>0</v>
      </c>
      <c r="D308" s="146">
        <v>0</v>
      </c>
      <c r="E308" s="147">
        <v>0</v>
      </c>
      <c r="F308" s="146">
        <v>0</v>
      </c>
      <c r="G308" s="147">
        <v>0</v>
      </c>
      <c r="H308" s="146">
        <v>0.1</v>
      </c>
      <c r="I308" s="147">
        <v>0</v>
      </c>
      <c r="J308" s="146">
        <v>0.5</v>
      </c>
      <c r="K308" s="151">
        <v>0</v>
      </c>
      <c r="L308" s="48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</row>
    <row r="309" spans="1:55" x14ac:dyDescent="0.35">
      <c r="A309" s="81">
        <f t="shared" si="4"/>
        <v>44953</v>
      </c>
      <c r="B309" s="146">
        <v>0</v>
      </c>
      <c r="C309" s="147">
        <v>0</v>
      </c>
      <c r="D309" s="146">
        <v>0</v>
      </c>
      <c r="E309" s="147">
        <v>0</v>
      </c>
      <c r="F309" s="146">
        <v>0</v>
      </c>
      <c r="G309" s="147">
        <v>0</v>
      </c>
      <c r="H309" s="146">
        <v>0.1</v>
      </c>
      <c r="I309" s="147">
        <v>0</v>
      </c>
      <c r="J309" s="146">
        <v>0.5</v>
      </c>
      <c r="K309" s="151">
        <v>0</v>
      </c>
      <c r="L309" s="48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</row>
    <row r="310" spans="1:55" x14ac:dyDescent="0.35">
      <c r="A310" s="81">
        <f t="shared" si="4"/>
        <v>44954</v>
      </c>
      <c r="B310" s="146">
        <v>0</v>
      </c>
      <c r="C310" s="147">
        <v>0</v>
      </c>
      <c r="D310" s="146">
        <v>0</v>
      </c>
      <c r="E310" s="147">
        <v>0</v>
      </c>
      <c r="F310" s="146">
        <v>0</v>
      </c>
      <c r="G310" s="147">
        <v>0</v>
      </c>
      <c r="H310" s="146">
        <v>0.1</v>
      </c>
      <c r="I310" s="147">
        <v>0</v>
      </c>
      <c r="J310" s="146">
        <v>0.5</v>
      </c>
      <c r="K310" s="151">
        <v>0</v>
      </c>
      <c r="L310" s="48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</row>
    <row r="311" spans="1:55" x14ac:dyDescent="0.35">
      <c r="A311" s="81">
        <f t="shared" si="4"/>
        <v>44955</v>
      </c>
      <c r="B311" s="146">
        <v>0</v>
      </c>
      <c r="C311" s="147">
        <v>0</v>
      </c>
      <c r="D311" s="146">
        <v>0</v>
      </c>
      <c r="E311" s="147">
        <v>0</v>
      </c>
      <c r="F311" s="146">
        <v>0</v>
      </c>
      <c r="G311" s="147">
        <v>0</v>
      </c>
      <c r="H311" s="146">
        <v>0.1</v>
      </c>
      <c r="I311" s="147">
        <v>0</v>
      </c>
      <c r="J311" s="146">
        <v>0.5</v>
      </c>
      <c r="K311" s="151">
        <v>0</v>
      </c>
      <c r="L311" s="48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</row>
    <row r="312" spans="1:55" x14ac:dyDescent="0.35">
      <c r="A312" s="81">
        <f t="shared" si="4"/>
        <v>44956</v>
      </c>
      <c r="B312" s="146">
        <v>0</v>
      </c>
      <c r="C312" s="147">
        <v>0</v>
      </c>
      <c r="D312" s="146">
        <v>0</v>
      </c>
      <c r="E312" s="147">
        <v>0</v>
      </c>
      <c r="F312" s="146">
        <v>0</v>
      </c>
      <c r="G312" s="147">
        <v>0</v>
      </c>
      <c r="H312" s="146">
        <v>0.1</v>
      </c>
      <c r="I312" s="147">
        <v>0</v>
      </c>
      <c r="J312" s="146">
        <v>0.5</v>
      </c>
      <c r="K312" s="151">
        <v>0</v>
      </c>
      <c r="L312" s="48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</row>
    <row r="313" spans="1:55" ht="13.15" thickBot="1" x14ac:dyDescent="0.4">
      <c r="A313" s="81">
        <f t="shared" si="4"/>
        <v>44957</v>
      </c>
      <c r="B313" s="148">
        <v>0.2</v>
      </c>
      <c r="C313" s="149">
        <v>0</v>
      </c>
      <c r="D313" s="148">
        <v>0</v>
      </c>
      <c r="E313" s="149">
        <v>0</v>
      </c>
      <c r="F313" s="148">
        <v>0</v>
      </c>
      <c r="G313" s="149">
        <v>0</v>
      </c>
      <c r="H313" s="148">
        <v>0.1</v>
      </c>
      <c r="I313" s="149">
        <v>0</v>
      </c>
      <c r="J313" s="148">
        <v>0.5</v>
      </c>
      <c r="K313" s="152">
        <v>0</v>
      </c>
      <c r="L313" s="48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</row>
    <row r="314" spans="1:55" x14ac:dyDescent="0.35">
      <c r="A314" s="81">
        <f t="shared" si="4"/>
        <v>44958</v>
      </c>
      <c r="B314" s="144">
        <v>0</v>
      </c>
      <c r="C314" s="145">
        <v>0</v>
      </c>
      <c r="D314" s="144">
        <v>0</v>
      </c>
      <c r="E314" s="145">
        <v>0</v>
      </c>
      <c r="F314" s="144">
        <v>0</v>
      </c>
      <c r="G314" s="145">
        <v>0</v>
      </c>
      <c r="H314" s="144">
        <v>0.1</v>
      </c>
      <c r="I314" s="145">
        <v>0</v>
      </c>
      <c r="J314" s="144">
        <v>0</v>
      </c>
      <c r="K314" s="150">
        <v>0</v>
      </c>
      <c r="L314" s="48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</row>
    <row r="315" spans="1:55" x14ac:dyDescent="0.35">
      <c r="A315" s="81">
        <f t="shared" si="4"/>
        <v>44959</v>
      </c>
      <c r="B315" s="146">
        <v>0</v>
      </c>
      <c r="C315" s="147">
        <v>0</v>
      </c>
      <c r="D315" s="146">
        <v>0</v>
      </c>
      <c r="E315" s="147">
        <v>0</v>
      </c>
      <c r="F315" s="146">
        <v>0</v>
      </c>
      <c r="G315" s="147">
        <v>0</v>
      </c>
      <c r="H315" s="146">
        <v>0.1</v>
      </c>
      <c r="I315" s="147">
        <v>0</v>
      </c>
      <c r="J315" s="146">
        <v>0</v>
      </c>
      <c r="K315" s="151">
        <v>0</v>
      </c>
      <c r="L315" s="48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</row>
    <row r="316" spans="1:55" x14ac:dyDescent="0.35">
      <c r="A316" s="81">
        <f t="shared" si="4"/>
        <v>44960</v>
      </c>
      <c r="B316" s="146">
        <v>0</v>
      </c>
      <c r="C316" s="147">
        <v>0</v>
      </c>
      <c r="D316" s="146">
        <v>0</v>
      </c>
      <c r="E316" s="147">
        <v>0</v>
      </c>
      <c r="F316" s="146">
        <v>0</v>
      </c>
      <c r="G316" s="147">
        <v>0</v>
      </c>
      <c r="H316" s="146">
        <v>0.1</v>
      </c>
      <c r="I316" s="147">
        <v>0</v>
      </c>
      <c r="J316" s="146">
        <v>0</v>
      </c>
      <c r="K316" s="151">
        <v>0</v>
      </c>
      <c r="L316" s="48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</row>
    <row r="317" spans="1:55" x14ac:dyDescent="0.35">
      <c r="A317" s="81">
        <f t="shared" si="4"/>
        <v>44961</v>
      </c>
      <c r="B317" s="146">
        <v>0</v>
      </c>
      <c r="C317" s="147">
        <v>0</v>
      </c>
      <c r="D317" s="146">
        <v>0</v>
      </c>
      <c r="E317" s="147">
        <v>0</v>
      </c>
      <c r="F317" s="146">
        <v>0</v>
      </c>
      <c r="G317" s="147">
        <v>0</v>
      </c>
      <c r="H317" s="146">
        <v>0.1</v>
      </c>
      <c r="I317" s="147">
        <v>0</v>
      </c>
      <c r="J317" s="146">
        <v>0</v>
      </c>
      <c r="K317" s="151">
        <v>0</v>
      </c>
      <c r="L317" s="48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</row>
    <row r="318" spans="1:55" x14ac:dyDescent="0.35">
      <c r="A318" s="81">
        <f t="shared" si="4"/>
        <v>44962</v>
      </c>
      <c r="B318" s="146">
        <v>0</v>
      </c>
      <c r="C318" s="147">
        <v>0</v>
      </c>
      <c r="D318" s="146">
        <v>0</v>
      </c>
      <c r="E318" s="147">
        <v>0</v>
      </c>
      <c r="F318" s="146">
        <v>0</v>
      </c>
      <c r="G318" s="147">
        <v>0</v>
      </c>
      <c r="H318" s="146">
        <v>0.1</v>
      </c>
      <c r="I318" s="147">
        <v>0</v>
      </c>
      <c r="J318" s="146">
        <v>0</v>
      </c>
      <c r="K318" s="151">
        <v>0</v>
      </c>
      <c r="L318" s="48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</row>
    <row r="319" spans="1:55" x14ac:dyDescent="0.35">
      <c r="A319" s="81">
        <f t="shared" si="4"/>
        <v>44963</v>
      </c>
      <c r="B319" s="146">
        <v>0</v>
      </c>
      <c r="C319" s="147">
        <v>0</v>
      </c>
      <c r="D319" s="146">
        <v>0</v>
      </c>
      <c r="E319" s="147">
        <v>0</v>
      </c>
      <c r="F319" s="146">
        <v>0</v>
      </c>
      <c r="G319" s="147">
        <v>0</v>
      </c>
      <c r="H319" s="146">
        <v>0.1</v>
      </c>
      <c r="I319" s="147">
        <v>0</v>
      </c>
      <c r="J319" s="146">
        <v>0</v>
      </c>
      <c r="K319" s="151">
        <v>0</v>
      </c>
      <c r="L319" s="48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</row>
    <row r="320" spans="1:55" x14ac:dyDescent="0.35">
      <c r="A320" s="81">
        <f t="shared" si="4"/>
        <v>44964</v>
      </c>
      <c r="B320" s="146">
        <v>0</v>
      </c>
      <c r="C320" s="147">
        <v>0</v>
      </c>
      <c r="D320" s="146">
        <v>0</v>
      </c>
      <c r="E320" s="147">
        <v>0</v>
      </c>
      <c r="F320" s="146">
        <v>0</v>
      </c>
      <c r="G320" s="147">
        <v>0</v>
      </c>
      <c r="H320" s="146">
        <v>0.1</v>
      </c>
      <c r="I320" s="147">
        <v>0</v>
      </c>
      <c r="J320" s="146">
        <v>0</v>
      </c>
      <c r="K320" s="151">
        <v>0</v>
      </c>
      <c r="L320" s="48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</row>
    <row r="321" spans="1:55" x14ac:dyDescent="0.35">
      <c r="A321" s="81">
        <f t="shared" si="4"/>
        <v>44965</v>
      </c>
      <c r="B321" s="146">
        <v>0</v>
      </c>
      <c r="C321" s="147">
        <v>0</v>
      </c>
      <c r="D321" s="146">
        <v>0</v>
      </c>
      <c r="E321" s="147">
        <v>0</v>
      </c>
      <c r="F321" s="146">
        <v>0</v>
      </c>
      <c r="G321" s="147">
        <v>0</v>
      </c>
      <c r="H321" s="146">
        <v>0.1</v>
      </c>
      <c r="I321" s="147">
        <v>0</v>
      </c>
      <c r="J321" s="146">
        <v>0</v>
      </c>
      <c r="K321" s="151">
        <v>0</v>
      </c>
      <c r="L321" s="48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</row>
    <row r="322" spans="1:55" x14ac:dyDescent="0.35">
      <c r="A322" s="81">
        <f t="shared" si="4"/>
        <v>44966</v>
      </c>
      <c r="B322" s="146">
        <v>0</v>
      </c>
      <c r="C322" s="147">
        <v>0</v>
      </c>
      <c r="D322" s="146">
        <v>0</v>
      </c>
      <c r="E322" s="147">
        <v>0</v>
      </c>
      <c r="F322" s="146">
        <v>0</v>
      </c>
      <c r="G322" s="147">
        <v>0</v>
      </c>
      <c r="H322" s="146">
        <v>0.1</v>
      </c>
      <c r="I322" s="147">
        <v>0</v>
      </c>
      <c r="J322" s="146">
        <v>0</v>
      </c>
      <c r="K322" s="151">
        <v>0</v>
      </c>
      <c r="L322" s="48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</row>
    <row r="323" spans="1:55" x14ac:dyDescent="0.35">
      <c r="A323" s="81">
        <f t="shared" si="4"/>
        <v>44967</v>
      </c>
      <c r="B323" s="146">
        <v>0</v>
      </c>
      <c r="C323" s="147">
        <v>0</v>
      </c>
      <c r="D323" s="146">
        <v>0</v>
      </c>
      <c r="E323" s="147">
        <v>0</v>
      </c>
      <c r="F323" s="146">
        <v>0</v>
      </c>
      <c r="G323" s="147">
        <v>0</v>
      </c>
      <c r="H323" s="146">
        <v>0.1</v>
      </c>
      <c r="I323" s="147">
        <v>0</v>
      </c>
      <c r="J323" s="146">
        <v>0</v>
      </c>
      <c r="K323" s="151">
        <v>0</v>
      </c>
      <c r="L323" s="48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</row>
    <row r="324" spans="1:55" x14ac:dyDescent="0.35">
      <c r="A324" s="81">
        <f t="shared" si="4"/>
        <v>44968</v>
      </c>
      <c r="B324" s="146">
        <v>0</v>
      </c>
      <c r="C324" s="147">
        <v>0</v>
      </c>
      <c r="D324" s="146">
        <v>0</v>
      </c>
      <c r="E324" s="147">
        <v>0</v>
      </c>
      <c r="F324" s="146">
        <v>0</v>
      </c>
      <c r="G324" s="147">
        <v>0</v>
      </c>
      <c r="H324" s="146">
        <v>0</v>
      </c>
      <c r="I324" s="147">
        <v>0</v>
      </c>
      <c r="J324" s="146">
        <v>0</v>
      </c>
      <c r="K324" s="151">
        <v>0</v>
      </c>
      <c r="L324" s="48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</row>
    <row r="325" spans="1:55" x14ac:dyDescent="0.35">
      <c r="A325" s="81">
        <f t="shared" si="4"/>
        <v>44969</v>
      </c>
      <c r="B325" s="146">
        <v>0</v>
      </c>
      <c r="C325" s="147">
        <v>0</v>
      </c>
      <c r="D325" s="146">
        <v>0</v>
      </c>
      <c r="E325" s="147">
        <v>0</v>
      </c>
      <c r="F325" s="146">
        <v>0</v>
      </c>
      <c r="G325" s="147">
        <v>0</v>
      </c>
      <c r="H325" s="146">
        <v>0</v>
      </c>
      <c r="I325" s="147">
        <v>0</v>
      </c>
      <c r="J325" s="146">
        <v>0</v>
      </c>
      <c r="K325" s="151">
        <v>0</v>
      </c>
      <c r="L325" s="48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</row>
    <row r="326" spans="1:55" x14ac:dyDescent="0.35">
      <c r="A326" s="81">
        <f t="shared" si="4"/>
        <v>44970</v>
      </c>
      <c r="B326" s="146">
        <v>0</v>
      </c>
      <c r="C326" s="147">
        <v>0</v>
      </c>
      <c r="D326" s="146">
        <v>0</v>
      </c>
      <c r="E326" s="147">
        <v>0</v>
      </c>
      <c r="F326" s="146">
        <v>0</v>
      </c>
      <c r="G326" s="147">
        <v>0</v>
      </c>
      <c r="H326" s="146">
        <v>0</v>
      </c>
      <c r="I326" s="147">
        <v>0</v>
      </c>
      <c r="J326" s="146">
        <v>0</v>
      </c>
      <c r="K326" s="151">
        <v>0</v>
      </c>
      <c r="L326" s="48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</row>
    <row r="327" spans="1:55" x14ac:dyDescent="0.35">
      <c r="A327" s="81">
        <f t="shared" si="4"/>
        <v>44971</v>
      </c>
      <c r="B327" s="146">
        <v>0</v>
      </c>
      <c r="C327" s="147">
        <v>0</v>
      </c>
      <c r="D327" s="146">
        <v>0</v>
      </c>
      <c r="E327" s="147">
        <v>0</v>
      </c>
      <c r="F327" s="146">
        <v>0</v>
      </c>
      <c r="G327" s="147">
        <v>0</v>
      </c>
      <c r="H327" s="146">
        <v>0</v>
      </c>
      <c r="I327" s="147">
        <v>0</v>
      </c>
      <c r="J327" s="146">
        <v>0</v>
      </c>
      <c r="K327" s="151">
        <v>0</v>
      </c>
      <c r="L327" s="48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</row>
    <row r="328" spans="1:55" x14ac:dyDescent="0.35">
      <c r="A328" s="81">
        <f t="shared" si="4"/>
        <v>44972</v>
      </c>
      <c r="B328" s="146">
        <v>0</v>
      </c>
      <c r="C328" s="147">
        <v>0</v>
      </c>
      <c r="D328" s="146">
        <v>0</v>
      </c>
      <c r="E328" s="147">
        <v>0</v>
      </c>
      <c r="F328" s="146">
        <v>0</v>
      </c>
      <c r="G328" s="147">
        <v>0</v>
      </c>
      <c r="H328" s="146">
        <v>0</v>
      </c>
      <c r="I328" s="147">
        <v>0</v>
      </c>
      <c r="J328" s="146">
        <v>0</v>
      </c>
      <c r="K328" s="151">
        <v>0</v>
      </c>
      <c r="L328" s="48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</row>
    <row r="329" spans="1:55" x14ac:dyDescent="0.35">
      <c r="A329" s="81">
        <f t="shared" si="4"/>
        <v>44973</v>
      </c>
      <c r="B329" s="146">
        <v>0</v>
      </c>
      <c r="C329" s="147">
        <v>0</v>
      </c>
      <c r="D329" s="146">
        <v>0</v>
      </c>
      <c r="E329" s="147">
        <v>0</v>
      </c>
      <c r="F329" s="146">
        <v>0</v>
      </c>
      <c r="G329" s="147">
        <v>0</v>
      </c>
      <c r="H329" s="146">
        <v>0</v>
      </c>
      <c r="I329" s="147">
        <v>0</v>
      </c>
      <c r="J329" s="146">
        <v>0</v>
      </c>
      <c r="K329" s="151">
        <v>0</v>
      </c>
      <c r="L329" s="48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</row>
    <row r="330" spans="1:55" x14ac:dyDescent="0.35">
      <c r="A330" s="81">
        <f t="shared" ref="A330:A372" si="5">A329+1</f>
        <v>44974</v>
      </c>
      <c r="B330" s="146">
        <v>0</v>
      </c>
      <c r="C330" s="147">
        <v>0</v>
      </c>
      <c r="D330" s="146">
        <v>0</v>
      </c>
      <c r="E330" s="147">
        <v>0</v>
      </c>
      <c r="F330" s="146">
        <v>0</v>
      </c>
      <c r="G330" s="147">
        <v>0</v>
      </c>
      <c r="H330" s="146">
        <v>0</v>
      </c>
      <c r="I330" s="147">
        <v>0</v>
      </c>
      <c r="J330" s="146">
        <v>0</v>
      </c>
      <c r="K330" s="151">
        <v>0</v>
      </c>
      <c r="L330" s="48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</row>
    <row r="331" spans="1:55" x14ac:dyDescent="0.35">
      <c r="A331" s="81">
        <f t="shared" si="5"/>
        <v>44975</v>
      </c>
      <c r="B331" s="146">
        <v>0</v>
      </c>
      <c r="C331" s="147">
        <v>0</v>
      </c>
      <c r="D331" s="146">
        <v>0</v>
      </c>
      <c r="E331" s="147">
        <v>0</v>
      </c>
      <c r="F331" s="146">
        <v>0</v>
      </c>
      <c r="G331" s="147">
        <v>0</v>
      </c>
      <c r="H331" s="146">
        <v>0</v>
      </c>
      <c r="I331" s="147">
        <v>0</v>
      </c>
      <c r="J331" s="146">
        <v>0</v>
      </c>
      <c r="K331" s="151">
        <v>0</v>
      </c>
      <c r="L331" s="48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</row>
    <row r="332" spans="1:55" x14ac:dyDescent="0.35">
      <c r="A332" s="81">
        <f t="shared" si="5"/>
        <v>44976</v>
      </c>
      <c r="B332" s="146">
        <v>0</v>
      </c>
      <c r="C332" s="147">
        <v>0</v>
      </c>
      <c r="D332" s="146">
        <v>0</v>
      </c>
      <c r="E332" s="147">
        <v>0</v>
      </c>
      <c r="F332" s="146">
        <v>0</v>
      </c>
      <c r="G332" s="147">
        <v>0</v>
      </c>
      <c r="H332" s="146">
        <v>0</v>
      </c>
      <c r="I332" s="147">
        <v>0</v>
      </c>
      <c r="J332" s="146">
        <v>0</v>
      </c>
      <c r="K332" s="151">
        <v>0</v>
      </c>
      <c r="L332" s="48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</row>
    <row r="333" spans="1:55" x14ac:dyDescent="0.35">
      <c r="A333" s="81">
        <f t="shared" si="5"/>
        <v>44977</v>
      </c>
      <c r="B333" s="146">
        <v>0</v>
      </c>
      <c r="C333" s="147">
        <v>0</v>
      </c>
      <c r="D333" s="146">
        <v>0</v>
      </c>
      <c r="E333" s="147">
        <v>0</v>
      </c>
      <c r="F333" s="146">
        <v>0</v>
      </c>
      <c r="G333" s="147">
        <v>0</v>
      </c>
      <c r="H333" s="146">
        <v>0</v>
      </c>
      <c r="I333" s="147">
        <v>0</v>
      </c>
      <c r="J333" s="146">
        <v>0</v>
      </c>
      <c r="K333" s="151">
        <v>0</v>
      </c>
      <c r="L333" s="48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</row>
    <row r="334" spans="1:55" x14ac:dyDescent="0.35">
      <c r="A334" s="81">
        <f t="shared" si="5"/>
        <v>44978</v>
      </c>
      <c r="B334" s="146">
        <v>0</v>
      </c>
      <c r="C334" s="147">
        <v>0</v>
      </c>
      <c r="D334" s="146">
        <v>0</v>
      </c>
      <c r="E334" s="147">
        <v>0</v>
      </c>
      <c r="F334" s="146">
        <v>0</v>
      </c>
      <c r="G334" s="147">
        <v>0</v>
      </c>
      <c r="H334" s="146">
        <v>0</v>
      </c>
      <c r="I334" s="147">
        <v>0</v>
      </c>
      <c r="J334" s="146">
        <v>0</v>
      </c>
      <c r="K334" s="151">
        <v>0</v>
      </c>
      <c r="L334" s="48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</row>
    <row r="335" spans="1:55" x14ac:dyDescent="0.35">
      <c r="A335" s="81">
        <f t="shared" si="5"/>
        <v>44979</v>
      </c>
      <c r="B335" s="146">
        <v>0</v>
      </c>
      <c r="C335" s="147">
        <v>0</v>
      </c>
      <c r="D335" s="146">
        <v>0</v>
      </c>
      <c r="E335" s="147">
        <v>0</v>
      </c>
      <c r="F335" s="146">
        <v>0</v>
      </c>
      <c r="G335" s="147">
        <v>0</v>
      </c>
      <c r="H335" s="146">
        <v>0</v>
      </c>
      <c r="I335" s="147">
        <v>0</v>
      </c>
      <c r="J335" s="146">
        <v>0</v>
      </c>
      <c r="K335" s="151">
        <v>0</v>
      </c>
      <c r="L335" s="48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</row>
    <row r="336" spans="1:55" x14ac:dyDescent="0.35">
      <c r="A336" s="81">
        <f t="shared" si="5"/>
        <v>44980</v>
      </c>
      <c r="B336" s="146">
        <v>0</v>
      </c>
      <c r="C336" s="147">
        <v>0</v>
      </c>
      <c r="D336" s="146">
        <v>0</v>
      </c>
      <c r="E336" s="147">
        <v>0</v>
      </c>
      <c r="F336" s="146">
        <v>0</v>
      </c>
      <c r="G336" s="147">
        <v>0</v>
      </c>
      <c r="H336" s="146">
        <v>0</v>
      </c>
      <c r="I336" s="147">
        <v>0</v>
      </c>
      <c r="J336" s="146">
        <v>0</v>
      </c>
      <c r="K336" s="151">
        <v>0</v>
      </c>
      <c r="L336" s="48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</row>
    <row r="337" spans="1:55" x14ac:dyDescent="0.35">
      <c r="A337" s="81">
        <f t="shared" si="5"/>
        <v>44981</v>
      </c>
      <c r="B337" s="146">
        <v>0</v>
      </c>
      <c r="C337" s="147">
        <v>0</v>
      </c>
      <c r="D337" s="146">
        <v>0</v>
      </c>
      <c r="E337" s="147">
        <v>0</v>
      </c>
      <c r="F337" s="146">
        <v>0</v>
      </c>
      <c r="G337" s="147">
        <v>0</v>
      </c>
      <c r="H337" s="146">
        <v>0</v>
      </c>
      <c r="I337" s="147">
        <v>0</v>
      </c>
      <c r="J337" s="146">
        <v>0</v>
      </c>
      <c r="K337" s="151">
        <v>0</v>
      </c>
      <c r="L337" s="48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</row>
    <row r="338" spans="1:55" x14ac:dyDescent="0.35">
      <c r="A338" s="81">
        <f t="shared" si="5"/>
        <v>44982</v>
      </c>
      <c r="B338" s="146">
        <v>0</v>
      </c>
      <c r="C338" s="147">
        <v>0</v>
      </c>
      <c r="D338" s="146">
        <v>0</v>
      </c>
      <c r="E338" s="147">
        <v>0</v>
      </c>
      <c r="F338" s="146">
        <v>0</v>
      </c>
      <c r="G338" s="147">
        <v>0</v>
      </c>
      <c r="H338" s="146">
        <v>0</v>
      </c>
      <c r="I338" s="147">
        <v>0</v>
      </c>
      <c r="J338" s="146">
        <v>0</v>
      </c>
      <c r="K338" s="151">
        <v>0</v>
      </c>
      <c r="L338" s="48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</row>
    <row r="339" spans="1:55" x14ac:dyDescent="0.35">
      <c r="A339" s="81">
        <f t="shared" si="5"/>
        <v>44983</v>
      </c>
      <c r="B339" s="146">
        <v>0</v>
      </c>
      <c r="C339" s="147">
        <v>0</v>
      </c>
      <c r="D339" s="146">
        <v>0</v>
      </c>
      <c r="E339" s="147">
        <v>0</v>
      </c>
      <c r="F339" s="146">
        <v>0</v>
      </c>
      <c r="G339" s="147">
        <v>0</v>
      </c>
      <c r="H339" s="146">
        <v>0</v>
      </c>
      <c r="I339" s="147">
        <v>0</v>
      </c>
      <c r="J339" s="146">
        <v>0</v>
      </c>
      <c r="K339" s="151">
        <v>0</v>
      </c>
      <c r="L339" s="48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</row>
    <row r="340" spans="1:55" x14ac:dyDescent="0.35">
      <c r="A340" s="81">
        <f t="shared" si="5"/>
        <v>44984</v>
      </c>
      <c r="B340" s="146">
        <v>0</v>
      </c>
      <c r="C340" s="147">
        <v>0</v>
      </c>
      <c r="D340" s="146">
        <v>0</v>
      </c>
      <c r="E340" s="147">
        <v>0</v>
      </c>
      <c r="F340" s="146">
        <v>0</v>
      </c>
      <c r="G340" s="147">
        <v>0</v>
      </c>
      <c r="H340" s="146">
        <v>0</v>
      </c>
      <c r="I340" s="147">
        <v>0</v>
      </c>
      <c r="J340" s="146">
        <v>0</v>
      </c>
      <c r="K340" s="151">
        <v>0</v>
      </c>
      <c r="L340" s="48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</row>
    <row r="341" spans="1:55" ht="13.15" thickBot="1" x14ac:dyDescent="0.4">
      <c r="A341" s="81">
        <f t="shared" si="5"/>
        <v>44985</v>
      </c>
      <c r="B341" s="148">
        <v>0</v>
      </c>
      <c r="C341" s="149">
        <v>0</v>
      </c>
      <c r="D341" s="148">
        <v>0</v>
      </c>
      <c r="E341" s="149">
        <v>0</v>
      </c>
      <c r="F341" s="148">
        <v>0</v>
      </c>
      <c r="G341" s="149">
        <v>0</v>
      </c>
      <c r="H341" s="148">
        <v>0</v>
      </c>
      <c r="I341" s="149">
        <v>0</v>
      </c>
      <c r="J341" s="148">
        <v>0</v>
      </c>
      <c r="K341" s="152">
        <v>0</v>
      </c>
      <c r="L341" s="48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</row>
    <row r="342" spans="1:55" x14ac:dyDescent="0.35">
      <c r="A342" s="81">
        <f t="shared" si="5"/>
        <v>44986</v>
      </c>
      <c r="B342" s="146">
        <v>0</v>
      </c>
      <c r="C342" s="147">
        <v>0</v>
      </c>
      <c r="D342" s="146">
        <v>0</v>
      </c>
      <c r="E342" s="147">
        <v>0</v>
      </c>
      <c r="F342" s="146">
        <v>0</v>
      </c>
      <c r="G342" s="147">
        <v>0</v>
      </c>
      <c r="H342" s="146">
        <v>0</v>
      </c>
      <c r="I342" s="147">
        <v>0</v>
      </c>
      <c r="J342" s="146">
        <v>0</v>
      </c>
      <c r="K342" s="151">
        <v>0</v>
      </c>
      <c r="L342" s="48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</row>
    <row r="343" spans="1:55" x14ac:dyDescent="0.35">
      <c r="A343" s="81">
        <f t="shared" si="5"/>
        <v>44987</v>
      </c>
      <c r="B343" s="146">
        <v>0</v>
      </c>
      <c r="C343" s="147">
        <v>0</v>
      </c>
      <c r="D343" s="146">
        <v>0</v>
      </c>
      <c r="E343" s="147">
        <v>0</v>
      </c>
      <c r="F343" s="146">
        <v>0</v>
      </c>
      <c r="G343" s="147">
        <v>0</v>
      </c>
      <c r="H343" s="146">
        <v>0</v>
      </c>
      <c r="I343" s="147">
        <v>0</v>
      </c>
      <c r="J343" s="146">
        <v>0</v>
      </c>
      <c r="K343" s="151">
        <v>0</v>
      </c>
      <c r="L343" s="48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</row>
    <row r="344" spans="1:55" x14ac:dyDescent="0.35">
      <c r="A344" s="81">
        <f t="shared" si="5"/>
        <v>44988</v>
      </c>
      <c r="B344" s="146">
        <v>0</v>
      </c>
      <c r="C344" s="147">
        <v>0</v>
      </c>
      <c r="D344" s="146">
        <v>0</v>
      </c>
      <c r="E344" s="147">
        <v>0</v>
      </c>
      <c r="F344" s="146">
        <v>0</v>
      </c>
      <c r="G344" s="147">
        <v>0</v>
      </c>
      <c r="H344" s="146">
        <v>0</v>
      </c>
      <c r="I344" s="147">
        <v>0</v>
      </c>
      <c r="J344" s="146">
        <v>0</v>
      </c>
      <c r="K344" s="151">
        <v>0</v>
      </c>
      <c r="L344" s="48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</row>
    <row r="345" spans="1:55" x14ac:dyDescent="0.35">
      <c r="A345" s="81">
        <f t="shared" si="5"/>
        <v>44989</v>
      </c>
      <c r="B345" s="146">
        <v>0</v>
      </c>
      <c r="C345" s="147">
        <v>0</v>
      </c>
      <c r="D345" s="146">
        <v>0</v>
      </c>
      <c r="E345" s="147">
        <v>0</v>
      </c>
      <c r="F345" s="146">
        <v>0</v>
      </c>
      <c r="G345" s="147">
        <v>0</v>
      </c>
      <c r="H345" s="146">
        <v>0</v>
      </c>
      <c r="I345" s="147">
        <v>0</v>
      </c>
      <c r="J345" s="146">
        <v>0</v>
      </c>
      <c r="K345" s="151">
        <v>0</v>
      </c>
      <c r="L345" s="48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</row>
    <row r="346" spans="1:55" x14ac:dyDescent="0.35">
      <c r="A346" s="81">
        <f t="shared" si="5"/>
        <v>44990</v>
      </c>
      <c r="B346" s="146">
        <v>0</v>
      </c>
      <c r="C346" s="147">
        <v>0</v>
      </c>
      <c r="D346" s="146">
        <v>0</v>
      </c>
      <c r="E346" s="147">
        <v>0</v>
      </c>
      <c r="F346" s="146">
        <v>0</v>
      </c>
      <c r="G346" s="147">
        <v>0</v>
      </c>
      <c r="H346" s="146">
        <v>0</v>
      </c>
      <c r="I346" s="147">
        <v>0</v>
      </c>
      <c r="J346" s="146">
        <v>0</v>
      </c>
      <c r="K346" s="151">
        <v>0</v>
      </c>
      <c r="L346" s="48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</row>
    <row r="347" spans="1:55" x14ac:dyDescent="0.35">
      <c r="A347" s="81">
        <f t="shared" si="5"/>
        <v>44991</v>
      </c>
      <c r="B347" s="146">
        <v>0</v>
      </c>
      <c r="C347" s="147">
        <v>0</v>
      </c>
      <c r="D347" s="146">
        <v>0</v>
      </c>
      <c r="E347" s="147">
        <v>0</v>
      </c>
      <c r="F347" s="146">
        <v>0</v>
      </c>
      <c r="G347" s="147">
        <v>0</v>
      </c>
      <c r="H347" s="146">
        <v>0</v>
      </c>
      <c r="I347" s="147">
        <v>0</v>
      </c>
      <c r="J347" s="146">
        <v>0</v>
      </c>
      <c r="K347" s="151">
        <v>0</v>
      </c>
      <c r="L347" s="48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</row>
    <row r="348" spans="1:55" x14ac:dyDescent="0.35">
      <c r="A348" s="81">
        <f t="shared" si="5"/>
        <v>44992</v>
      </c>
      <c r="B348" s="146">
        <v>0</v>
      </c>
      <c r="C348" s="147">
        <v>0</v>
      </c>
      <c r="D348" s="146">
        <v>0</v>
      </c>
      <c r="E348" s="147">
        <v>0</v>
      </c>
      <c r="F348" s="146">
        <v>0</v>
      </c>
      <c r="G348" s="147">
        <v>0</v>
      </c>
      <c r="H348" s="146">
        <v>0</v>
      </c>
      <c r="I348" s="147">
        <v>0</v>
      </c>
      <c r="J348" s="146">
        <v>0</v>
      </c>
      <c r="K348" s="151">
        <v>0</v>
      </c>
      <c r="L348" s="48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</row>
    <row r="349" spans="1:55" x14ac:dyDescent="0.35">
      <c r="A349" s="81">
        <f t="shared" si="5"/>
        <v>44993</v>
      </c>
      <c r="B349" s="146">
        <v>0</v>
      </c>
      <c r="C349" s="147">
        <v>0</v>
      </c>
      <c r="D349" s="146">
        <v>0</v>
      </c>
      <c r="E349" s="147">
        <v>0</v>
      </c>
      <c r="F349" s="146">
        <v>0</v>
      </c>
      <c r="G349" s="147">
        <v>0</v>
      </c>
      <c r="H349" s="146">
        <v>0</v>
      </c>
      <c r="I349" s="147">
        <v>0</v>
      </c>
      <c r="J349" s="146">
        <v>0</v>
      </c>
      <c r="K349" s="151">
        <v>0</v>
      </c>
      <c r="L349" s="48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</row>
    <row r="350" spans="1:55" x14ac:dyDescent="0.35">
      <c r="A350" s="81">
        <f t="shared" si="5"/>
        <v>44994</v>
      </c>
      <c r="B350" s="146">
        <v>0</v>
      </c>
      <c r="C350" s="147">
        <v>0</v>
      </c>
      <c r="D350" s="146">
        <v>0</v>
      </c>
      <c r="E350" s="147">
        <v>0</v>
      </c>
      <c r="F350" s="146">
        <v>0</v>
      </c>
      <c r="G350" s="147">
        <v>0</v>
      </c>
      <c r="H350" s="146">
        <v>0</v>
      </c>
      <c r="I350" s="147">
        <v>0</v>
      </c>
      <c r="J350" s="146">
        <v>0</v>
      </c>
      <c r="K350" s="151">
        <v>0</v>
      </c>
      <c r="L350" s="48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</row>
    <row r="351" spans="1:55" x14ac:dyDescent="0.35">
      <c r="A351" s="81">
        <f t="shared" si="5"/>
        <v>44995</v>
      </c>
      <c r="B351" s="146">
        <v>0</v>
      </c>
      <c r="C351" s="147">
        <v>0</v>
      </c>
      <c r="D351" s="146">
        <v>0</v>
      </c>
      <c r="E351" s="147">
        <v>0</v>
      </c>
      <c r="F351" s="146">
        <v>0</v>
      </c>
      <c r="G351" s="147">
        <v>0</v>
      </c>
      <c r="H351" s="146">
        <v>0</v>
      </c>
      <c r="I351" s="147">
        <v>0</v>
      </c>
      <c r="J351" s="146">
        <v>0</v>
      </c>
      <c r="K351" s="151">
        <v>0</v>
      </c>
      <c r="L351" s="48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</row>
    <row r="352" spans="1:55" x14ac:dyDescent="0.35">
      <c r="A352" s="81">
        <f t="shared" si="5"/>
        <v>44996</v>
      </c>
      <c r="B352" s="146">
        <v>0</v>
      </c>
      <c r="C352" s="147">
        <v>0</v>
      </c>
      <c r="D352" s="146">
        <v>0</v>
      </c>
      <c r="E352" s="147">
        <v>0</v>
      </c>
      <c r="F352" s="146">
        <v>0</v>
      </c>
      <c r="G352" s="147">
        <v>0</v>
      </c>
      <c r="H352" s="146">
        <v>0</v>
      </c>
      <c r="I352" s="147">
        <v>0</v>
      </c>
      <c r="J352" s="146">
        <v>0</v>
      </c>
      <c r="K352" s="151">
        <v>0</v>
      </c>
      <c r="L352" s="48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</row>
    <row r="353" spans="1:55" x14ac:dyDescent="0.35">
      <c r="A353" s="81">
        <f t="shared" si="5"/>
        <v>44997</v>
      </c>
      <c r="B353" s="146">
        <v>0</v>
      </c>
      <c r="C353" s="147">
        <v>0</v>
      </c>
      <c r="D353" s="146">
        <v>0</v>
      </c>
      <c r="E353" s="147">
        <v>0</v>
      </c>
      <c r="F353" s="146">
        <v>0</v>
      </c>
      <c r="G353" s="147">
        <v>0</v>
      </c>
      <c r="H353" s="146">
        <v>0</v>
      </c>
      <c r="I353" s="147">
        <v>0</v>
      </c>
      <c r="J353" s="146">
        <v>0</v>
      </c>
      <c r="K353" s="151">
        <v>0</v>
      </c>
      <c r="L353" s="48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</row>
    <row r="354" spans="1:55" x14ac:dyDescent="0.35">
      <c r="A354" s="81">
        <f t="shared" si="5"/>
        <v>44998</v>
      </c>
      <c r="B354" s="146">
        <v>0</v>
      </c>
      <c r="C354" s="147">
        <v>0</v>
      </c>
      <c r="D354" s="146">
        <v>0</v>
      </c>
      <c r="E354" s="147">
        <v>0</v>
      </c>
      <c r="F354" s="146">
        <v>0</v>
      </c>
      <c r="G354" s="147">
        <v>0</v>
      </c>
      <c r="H354" s="146">
        <v>0</v>
      </c>
      <c r="I354" s="147">
        <v>0</v>
      </c>
      <c r="J354" s="146">
        <v>0</v>
      </c>
      <c r="K354" s="151">
        <v>0</v>
      </c>
      <c r="L354" s="48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</row>
    <row r="355" spans="1:55" x14ac:dyDescent="0.35">
      <c r="A355" s="81">
        <f t="shared" si="5"/>
        <v>44999</v>
      </c>
      <c r="B355" s="146">
        <v>0</v>
      </c>
      <c r="C355" s="147">
        <v>0</v>
      </c>
      <c r="D355" s="146">
        <v>0</v>
      </c>
      <c r="E355" s="147">
        <v>0</v>
      </c>
      <c r="F355" s="146">
        <v>0</v>
      </c>
      <c r="G355" s="147">
        <v>0</v>
      </c>
      <c r="H355" s="146">
        <v>0</v>
      </c>
      <c r="I355" s="147">
        <v>0</v>
      </c>
      <c r="J355" s="146">
        <v>0</v>
      </c>
      <c r="K355" s="151">
        <v>0</v>
      </c>
      <c r="L355" s="48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</row>
    <row r="356" spans="1:55" x14ac:dyDescent="0.35">
      <c r="A356" s="81">
        <f t="shared" si="5"/>
        <v>45000</v>
      </c>
      <c r="B356" s="146">
        <v>0</v>
      </c>
      <c r="C356" s="147">
        <v>0</v>
      </c>
      <c r="D356" s="146">
        <v>0</v>
      </c>
      <c r="E356" s="147">
        <v>0</v>
      </c>
      <c r="F356" s="146">
        <v>0</v>
      </c>
      <c r="G356" s="147">
        <v>0</v>
      </c>
      <c r="H356" s="146">
        <v>0</v>
      </c>
      <c r="I356" s="147">
        <v>0</v>
      </c>
      <c r="J356" s="146">
        <v>0</v>
      </c>
      <c r="K356" s="151">
        <v>0</v>
      </c>
      <c r="L356" s="48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</row>
    <row r="357" spans="1:55" x14ac:dyDescent="0.35">
      <c r="A357" s="81">
        <f t="shared" si="5"/>
        <v>45001</v>
      </c>
      <c r="B357" s="146">
        <v>0</v>
      </c>
      <c r="C357" s="147">
        <v>0</v>
      </c>
      <c r="D357" s="146">
        <v>0</v>
      </c>
      <c r="E357" s="147">
        <v>0</v>
      </c>
      <c r="F357" s="146">
        <v>0</v>
      </c>
      <c r="G357" s="147">
        <v>0</v>
      </c>
      <c r="H357" s="146">
        <v>0</v>
      </c>
      <c r="I357" s="147">
        <v>0</v>
      </c>
      <c r="J357" s="146">
        <v>0</v>
      </c>
      <c r="K357" s="151">
        <v>0</v>
      </c>
      <c r="L357" s="48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</row>
    <row r="358" spans="1:55" x14ac:dyDescent="0.35">
      <c r="A358" s="81">
        <f t="shared" si="5"/>
        <v>45002</v>
      </c>
      <c r="B358" s="146">
        <v>0</v>
      </c>
      <c r="C358" s="147">
        <v>0</v>
      </c>
      <c r="D358" s="146">
        <v>0</v>
      </c>
      <c r="E358" s="147">
        <v>0</v>
      </c>
      <c r="F358" s="146">
        <v>0</v>
      </c>
      <c r="G358" s="147">
        <v>0</v>
      </c>
      <c r="H358" s="146">
        <v>0</v>
      </c>
      <c r="I358" s="147">
        <v>0</v>
      </c>
      <c r="J358" s="146">
        <v>0</v>
      </c>
      <c r="K358" s="151">
        <v>0</v>
      </c>
      <c r="L358" s="48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</row>
    <row r="359" spans="1:55" x14ac:dyDescent="0.35">
      <c r="A359" s="81">
        <f t="shared" si="5"/>
        <v>45003</v>
      </c>
      <c r="B359" s="146">
        <v>0</v>
      </c>
      <c r="C359" s="147">
        <v>0</v>
      </c>
      <c r="D359" s="146">
        <v>0</v>
      </c>
      <c r="E359" s="147">
        <v>0</v>
      </c>
      <c r="F359" s="146">
        <v>0</v>
      </c>
      <c r="G359" s="147">
        <v>0</v>
      </c>
      <c r="H359" s="146">
        <v>0</v>
      </c>
      <c r="I359" s="147">
        <v>0</v>
      </c>
      <c r="J359" s="146">
        <v>0</v>
      </c>
      <c r="K359" s="151">
        <v>0</v>
      </c>
      <c r="L359" s="48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</row>
    <row r="360" spans="1:55" x14ac:dyDescent="0.35">
      <c r="A360" s="81">
        <f t="shared" si="5"/>
        <v>45004</v>
      </c>
      <c r="B360" s="146">
        <v>0</v>
      </c>
      <c r="C360" s="147">
        <v>0</v>
      </c>
      <c r="D360" s="146">
        <v>0</v>
      </c>
      <c r="E360" s="147">
        <v>0</v>
      </c>
      <c r="F360" s="146">
        <v>0</v>
      </c>
      <c r="G360" s="147">
        <v>0</v>
      </c>
      <c r="H360" s="146">
        <v>0</v>
      </c>
      <c r="I360" s="147">
        <v>0</v>
      </c>
      <c r="J360" s="146">
        <v>0</v>
      </c>
      <c r="K360" s="151">
        <v>0</v>
      </c>
      <c r="L360" s="48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</row>
    <row r="361" spans="1:55" x14ac:dyDescent="0.35">
      <c r="A361" s="81">
        <f t="shared" si="5"/>
        <v>45005</v>
      </c>
      <c r="B361" s="146">
        <v>0</v>
      </c>
      <c r="C361" s="147">
        <v>0</v>
      </c>
      <c r="D361" s="146">
        <v>0</v>
      </c>
      <c r="E361" s="147">
        <v>0</v>
      </c>
      <c r="F361" s="146">
        <v>0</v>
      </c>
      <c r="G361" s="147">
        <v>0</v>
      </c>
      <c r="H361" s="146">
        <v>0</v>
      </c>
      <c r="I361" s="147">
        <v>0</v>
      </c>
      <c r="J361" s="146">
        <v>0</v>
      </c>
      <c r="K361" s="151">
        <v>0</v>
      </c>
      <c r="L361" s="48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</row>
    <row r="362" spans="1:55" x14ac:dyDescent="0.35">
      <c r="A362" s="81">
        <f t="shared" si="5"/>
        <v>45006</v>
      </c>
      <c r="B362" s="146">
        <v>0</v>
      </c>
      <c r="C362" s="147">
        <v>0</v>
      </c>
      <c r="D362" s="146">
        <v>0</v>
      </c>
      <c r="E362" s="147">
        <v>0</v>
      </c>
      <c r="F362" s="146">
        <v>0</v>
      </c>
      <c r="G362" s="147">
        <v>0</v>
      </c>
      <c r="H362" s="146">
        <v>0</v>
      </c>
      <c r="I362" s="147">
        <v>0</v>
      </c>
      <c r="J362" s="146">
        <v>0</v>
      </c>
      <c r="K362" s="151">
        <v>0</v>
      </c>
      <c r="L362" s="48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</row>
    <row r="363" spans="1:55" x14ac:dyDescent="0.35">
      <c r="A363" s="81">
        <f t="shared" si="5"/>
        <v>45007</v>
      </c>
      <c r="B363" s="146">
        <v>0</v>
      </c>
      <c r="C363" s="147">
        <v>0</v>
      </c>
      <c r="D363" s="146">
        <v>0</v>
      </c>
      <c r="E363" s="147">
        <v>0</v>
      </c>
      <c r="F363" s="146">
        <v>0</v>
      </c>
      <c r="G363" s="147">
        <v>0</v>
      </c>
      <c r="H363" s="146">
        <v>0</v>
      </c>
      <c r="I363" s="147">
        <v>0</v>
      </c>
      <c r="J363" s="146">
        <v>0</v>
      </c>
      <c r="K363" s="151">
        <v>0</v>
      </c>
      <c r="L363" s="48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</row>
    <row r="364" spans="1:55" x14ac:dyDescent="0.35">
      <c r="A364" s="81">
        <f t="shared" si="5"/>
        <v>45008</v>
      </c>
      <c r="B364" s="146">
        <v>0</v>
      </c>
      <c r="C364" s="147">
        <v>0</v>
      </c>
      <c r="D364" s="146">
        <v>0</v>
      </c>
      <c r="E364" s="147">
        <v>0</v>
      </c>
      <c r="F364" s="146">
        <v>0</v>
      </c>
      <c r="G364" s="147">
        <v>0</v>
      </c>
      <c r="H364" s="146">
        <v>0</v>
      </c>
      <c r="I364" s="147">
        <v>0</v>
      </c>
      <c r="J364" s="146">
        <v>0</v>
      </c>
      <c r="K364" s="151">
        <v>0</v>
      </c>
      <c r="L364" s="48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</row>
    <row r="365" spans="1:55" x14ac:dyDescent="0.35">
      <c r="A365" s="81">
        <f t="shared" si="5"/>
        <v>45009</v>
      </c>
      <c r="B365" s="146">
        <v>0</v>
      </c>
      <c r="C365" s="147">
        <v>0</v>
      </c>
      <c r="D365" s="146">
        <v>0</v>
      </c>
      <c r="E365" s="147">
        <v>0</v>
      </c>
      <c r="F365" s="146">
        <v>0</v>
      </c>
      <c r="G365" s="147">
        <v>0</v>
      </c>
      <c r="H365" s="146">
        <v>0</v>
      </c>
      <c r="I365" s="147">
        <v>0</v>
      </c>
      <c r="J365" s="146">
        <v>0</v>
      </c>
      <c r="K365" s="151">
        <v>0</v>
      </c>
      <c r="L365" s="48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</row>
    <row r="366" spans="1:55" x14ac:dyDescent="0.35">
      <c r="A366" s="81">
        <f t="shared" si="5"/>
        <v>45010</v>
      </c>
      <c r="B366" s="146">
        <v>0</v>
      </c>
      <c r="C366" s="147">
        <v>0</v>
      </c>
      <c r="D366" s="146">
        <v>0</v>
      </c>
      <c r="E366" s="147">
        <v>0</v>
      </c>
      <c r="F366" s="146">
        <v>0</v>
      </c>
      <c r="G366" s="147">
        <v>0</v>
      </c>
      <c r="H366" s="146">
        <v>0</v>
      </c>
      <c r="I366" s="147">
        <v>0</v>
      </c>
      <c r="J366" s="146">
        <v>0</v>
      </c>
      <c r="K366" s="151">
        <v>0</v>
      </c>
      <c r="L366" s="48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</row>
    <row r="367" spans="1:55" x14ac:dyDescent="0.35">
      <c r="A367" s="81">
        <f t="shared" si="5"/>
        <v>45011</v>
      </c>
      <c r="B367" s="146">
        <v>0</v>
      </c>
      <c r="C367" s="147">
        <v>0</v>
      </c>
      <c r="D367" s="146">
        <v>0</v>
      </c>
      <c r="E367" s="147">
        <v>0</v>
      </c>
      <c r="F367" s="146">
        <v>0</v>
      </c>
      <c r="G367" s="147">
        <v>0</v>
      </c>
      <c r="H367" s="146">
        <v>0</v>
      </c>
      <c r="I367" s="147">
        <v>0</v>
      </c>
      <c r="J367" s="146">
        <v>0</v>
      </c>
      <c r="K367" s="151">
        <v>0</v>
      </c>
      <c r="L367" s="48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</row>
    <row r="368" spans="1:55" x14ac:dyDescent="0.35">
      <c r="A368" s="81">
        <f t="shared" si="5"/>
        <v>45012</v>
      </c>
      <c r="B368" s="146">
        <v>0.25</v>
      </c>
      <c r="C368" s="147">
        <v>0</v>
      </c>
      <c r="D368" s="146">
        <v>0</v>
      </c>
      <c r="E368" s="147">
        <v>0</v>
      </c>
      <c r="F368" s="146">
        <v>0</v>
      </c>
      <c r="G368" s="147">
        <v>0</v>
      </c>
      <c r="H368" s="146">
        <v>0</v>
      </c>
      <c r="I368" s="147">
        <v>0</v>
      </c>
      <c r="J368" s="146">
        <v>0</v>
      </c>
      <c r="K368" s="151">
        <v>0</v>
      </c>
      <c r="L368" s="48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</row>
    <row r="369" spans="1:55" x14ac:dyDescent="0.35">
      <c r="A369" s="81">
        <f t="shared" si="5"/>
        <v>45013</v>
      </c>
      <c r="B369" s="146">
        <v>0.25</v>
      </c>
      <c r="C369" s="147">
        <v>0</v>
      </c>
      <c r="D369" s="146">
        <v>0</v>
      </c>
      <c r="E369" s="147">
        <v>0</v>
      </c>
      <c r="F369" s="146">
        <v>0</v>
      </c>
      <c r="G369" s="147">
        <v>0</v>
      </c>
      <c r="H369" s="146">
        <v>0</v>
      </c>
      <c r="I369" s="147">
        <v>0</v>
      </c>
      <c r="J369" s="146">
        <v>0</v>
      </c>
      <c r="K369" s="151">
        <v>0</v>
      </c>
      <c r="L369" s="48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</row>
    <row r="370" spans="1:55" x14ac:dyDescent="0.35">
      <c r="A370" s="81">
        <f t="shared" si="5"/>
        <v>45014</v>
      </c>
      <c r="B370" s="146">
        <v>0.25</v>
      </c>
      <c r="C370" s="147">
        <v>0</v>
      </c>
      <c r="D370" s="146">
        <v>0</v>
      </c>
      <c r="E370" s="147">
        <v>0</v>
      </c>
      <c r="F370" s="146">
        <v>0</v>
      </c>
      <c r="G370" s="147">
        <v>0</v>
      </c>
      <c r="H370" s="146">
        <v>0</v>
      </c>
      <c r="I370" s="147">
        <v>0</v>
      </c>
      <c r="J370" s="146">
        <v>0</v>
      </c>
      <c r="K370" s="151">
        <v>0</v>
      </c>
      <c r="L370" s="48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</row>
    <row r="371" spans="1:55" x14ac:dyDescent="0.35">
      <c r="A371" s="81">
        <f t="shared" si="5"/>
        <v>45015</v>
      </c>
      <c r="B371" s="146">
        <v>0.25</v>
      </c>
      <c r="C371" s="147">
        <v>0</v>
      </c>
      <c r="D371" s="146">
        <v>0</v>
      </c>
      <c r="E371" s="147">
        <v>0</v>
      </c>
      <c r="F371" s="146">
        <v>0</v>
      </c>
      <c r="G371" s="147">
        <v>0</v>
      </c>
      <c r="H371" s="146">
        <v>0</v>
      </c>
      <c r="I371" s="147">
        <v>0</v>
      </c>
      <c r="J371" s="146">
        <v>0</v>
      </c>
      <c r="K371" s="151">
        <v>0</v>
      </c>
      <c r="L371" s="48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</row>
    <row r="372" spans="1:55" ht="13.15" thickBot="1" x14ac:dyDescent="0.4">
      <c r="A372" s="81">
        <f t="shared" si="5"/>
        <v>45016</v>
      </c>
      <c r="B372" s="148">
        <v>0</v>
      </c>
      <c r="C372" s="149">
        <v>0</v>
      </c>
      <c r="D372" s="148">
        <v>0</v>
      </c>
      <c r="E372" s="149">
        <v>0</v>
      </c>
      <c r="F372" s="148">
        <v>0</v>
      </c>
      <c r="G372" s="149">
        <v>0</v>
      </c>
      <c r="H372" s="148">
        <v>0</v>
      </c>
      <c r="I372" s="149">
        <v>0</v>
      </c>
      <c r="J372" s="148">
        <v>0</v>
      </c>
      <c r="K372" s="152">
        <v>0</v>
      </c>
      <c r="L372" s="48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</row>
    <row r="373" spans="1:55" x14ac:dyDescent="0.35"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</row>
    <row r="374" spans="1:55" s="51" customFormat="1" x14ac:dyDescent="0.3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</row>
    <row r="375" spans="1:55" x14ac:dyDescent="0.35">
      <c r="B375" s="52"/>
      <c r="I375" s="50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</row>
    <row r="376" spans="1:55" x14ac:dyDescent="0.35"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</row>
    <row r="377" spans="1:55" x14ac:dyDescent="0.35"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</row>
    <row r="378" spans="1:55" x14ac:dyDescent="0.35"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</row>
    <row r="379" spans="1:55" x14ac:dyDescent="0.35"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</row>
    <row r="380" spans="1:55" x14ac:dyDescent="0.35"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</row>
    <row r="381" spans="1:55" x14ac:dyDescent="0.35"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</row>
    <row r="382" spans="1:55" x14ac:dyDescent="0.35"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</row>
    <row r="383" spans="1:55" x14ac:dyDescent="0.35"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</row>
    <row r="384" spans="1:55" x14ac:dyDescent="0.35"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</row>
    <row r="385" spans="13:55" x14ac:dyDescent="0.35"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</row>
    <row r="386" spans="13:55" x14ac:dyDescent="0.35"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</row>
    <row r="387" spans="13:55" x14ac:dyDescent="0.35"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</row>
    <row r="388" spans="13:55" x14ac:dyDescent="0.35"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</row>
    <row r="389" spans="13:55" x14ac:dyDescent="0.35"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</row>
    <row r="390" spans="13:55" x14ac:dyDescent="0.35"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</row>
    <row r="391" spans="13:55" x14ac:dyDescent="0.35"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</row>
    <row r="392" spans="13:55" x14ac:dyDescent="0.35"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</row>
    <row r="393" spans="13:55" x14ac:dyDescent="0.35"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</row>
    <row r="394" spans="13:55" x14ac:dyDescent="0.35"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</row>
    <row r="395" spans="13:55" x14ac:dyDescent="0.35"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</row>
    <row r="396" spans="13:55" x14ac:dyDescent="0.35"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</row>
    <row r="397" spans="13:55" x14ac:dyDescent="0.35"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</row>
    <row r="398" spans="13:55" x14ac:dyDescent="0.35"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</row>
    <row r="399" spans="13:55" x14ac:dyDescent="0.35"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</row>
    <row r="400" spans="13:55" x14ac:dyDescent="0.35"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</row>
    <row r="401" spans="13:34" x14ac:dyDescent="0.35"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</row>
    <row r="402" spans="13:34" x14ac:dyDescent="0.35"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</row>
    <row r="403" spans="13:34" x14ac:dyDescent="0.35"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</row>
    <row r="404" spans="13:34" x14ac:dyDescent="0.35"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</row>
    <row r="405" spans="13:34" x14ac:dyDescent="0.35"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</row>
    <row r="406" spans="13:34" x14ac:dyDescent="0.35"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</row>
    <row r="407" spans="13:34" x14ac:dyDescent="0.35"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</row>
    <row r="408" spans="13:34" x14ac:dyDescent="0.35"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</row>
    <row r="409" spans="13:34" x14ac:dyDescent="0.35"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</row>
    <row r="410" spans="13:34" x14ac:dyDescent="0.35"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</row>
    <row r="411" spans="13:34" x14ac:dyDescent="0.35"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</row>
    <row r="412" spans="13:34" x14ac:dyDescent="0.35"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</row>
    <row r="413" spans="13:34" x14ac:dyDescent="0.35"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</row>
    <row r="414" spans="13:34" x14ac:dyDescent="0.35"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</row>
    <row r="415" spans="13:34" x14ac:dyDescent="0.35"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</row>
    <row r="416" spans="13:34" x14ac:dyDescent="0.35"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</row>
    <row r="417" spans="13:34" x14ac:dyDescent="0.35"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</row>
    <row r="418" spans="13:34" x14ac:dyDescent="0.35"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</row>
    <row r="419" spans="13:34" x14ac:dyDescent="0.35"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</row>
    <row r="420" spans="13:34" x14ac:dyDescent="0.35"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</row>
    <row r="421" spans="13:34" x14ac:dyDescent="0.35"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</row>
    <row r="422" spans="13:34" x14ac:dyDescent="0.35"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</row>
    <row r="423" spans="13:34" x14ac:dyDescent="0.35"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</row>
    <row r="424" spans="13:34" x14ac:dyDescent="0.35"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</row>
    <row r="425" spans="13:34" x14ac:dyDescent="0.35"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</row>
    <row r="426" spans="13:34" x14ac:dyDescent="0.35"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</row>
    <row r="427" spans="13:34" x14ac:dyDescent="0.35"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</row>
    <row r="428" spans="13:34" x14ac:dyDescent="0.35"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</row>
    <row r="429" spans="13:34" x14ac:dyDescent="0.35"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</row>
    <row r="430" spans="13:34" x14ac:dyDescent="0.35"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</row>
    <row r="431" spans="13:34" x14ac:dyDescent="0.35"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</row>
    <row r="432" spans="13:34" x14ac:dyDescent="0.35"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</row>
    <row r="433" spans="13:34" x14ac:dyDescent="0.35"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</row>
    <row r="434" spans="13:34" x14ac:dyDescent="0.35"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</row>
    <row r="435" spans="13:34" x14ac:dyDescent="0.35"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</row>
    <row r="436" spans="13:34" x14ac:dyDescent="0.35"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</row>
    <row r="437" spans="13:34" x14ac:dyDescent="0.35"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</row>
    <row r="438" spans="13:34" x14ac:dyDescent="0.35"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</row>
    <row r="439" spans="13:34" x14ac:dyDescent="0.35"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</row>
    <row r="440" spans="13:34" x14ac:dyDescent="0.35"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</row>
    <row r="441" spans="13:34" x14ac:dyDescent="0.35"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</row>
    <row r="442" spans="13:34" x14ac:dyDescent="0.35"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</row>
    <row r="443" spans="13:34" x14ac:dyDescent="0.35"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</row>
    <row r="444" spans="13:34" x14ac:dyDescent="0.35"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</row>
    <row r="445" spans="13:34" x14ac:dyDescent="0.35"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</row>
    <row r="446" spans="13:34" x14ac:dyDescent="0.35"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</row>
  </sheetData>
  <autoFilter ref="A7:BC7" xr:uid="{42F0F900-F1CA-4012-BC33-4FB64FD1B882}"/>
  <dataConsolidate/>
  <mergeCells count="6">
    <mergeCell ref="J5:K6"/>
    <mergeCell ref="A5:A7"/>
    <mergeCell ref="B5:C6"/>
    <mergeCell ref="D5:E6"/>
    <mergeCell ref="F5:G6"/>
    <mergeCell ref="H5:I6"/>
  </mergeCells>
  <conditionalFormatting sqref="B8:K372">
    <cfRule type="cellIs" dxfId="12" priority="2" operator="notEqual">
      <formula>0</formula>
    </cfRule>
  </conditionalFormatting>
  <conditionalFormatting sqref="B8:K372">
    <cfRule type="colorScale" priority="1">
      <colorScale>
        <cfvo type="min"/>
        <cfvo type="percentile" val="50"/>
        <cfvo type="max"/>
        <color theme="0"/>
        <color theme="5" tint="0.39997558519241921"/>
        <color theme="5" tint="-0.499984740745262"/>
      </colorScale>
    </cfRule>
  </conditionalFormatting>
  <pageMargins left="0.7" right="0.7" top="0.75" bottom="0.75" header="0.3" footer="0.3"/>
  <pageSetup paperSize="9" orientation="portrait" r:id="rId1"/>
  <headerFooter>
    <oddFooter>&amp;L&amp;1#&amp;"Calibri"&amp;10&amp;K317100Classification GRTgaz : Public [ ] Interne [X] Restreint [ ] Secret [ ]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57">
    <tabColor theme="7" tint="0.59999389629810485"/>
    <pageSetUpPr fitToPage="1"/>
  </sheetPr>
  <dimension ref="A1:AA927"/>
  <sheetViews>
    <sheetView showGridLines="0" topLeftCell="D1" zoomScale="60" zoomScaleNormal="60" workbookViewId="0">
      <selection activeCell="W44" sqref="W44"/>
    </sheetView>
  </sheetViews>
  <sheetFormatPr baseColWidth="10" defaultColWidth="11.33203125" defaultRowHeight="12.75" x14ac:dyDescent="0.35"/>
  <cols>
    <col min="1" max="1" width="1.796875" style="1" customWidth="1"/>
    <col min="2" max="2" width="23.53125" style="1" customWidth="1"/>
    <col min="3" max="3" width="8.06640625" style="1" customWidth="1"/>
    <col min="4" max="4" width="13.9296875" style="1" customWidth="1"/>
    <col min="5" max="13" width="12.59765625" style="1" customWidth="1"/>
    <col min="14" max="14" width="13.59765625" style="1" customWidth="1"/>
    <col min="15" max="16" width="11.33203125" style="1"/>
    <col min="17" max="18" width="12.59765625" style="1" customWidth="1"/>
    <col min="19" max="19" width="13.59765625" style="1" customWidth="1"/>
    <col min="20" max="21" width="11.33203125" style="1"/>
    <col min="22" max="22" width="1.796875" style="1" customWidth="1"/>
    <col min="23" max="23" width="17.46484375" style="1" customWidth="1"/>
    <col min="24" max="16384" width="11.33203125" style="1"/>
  </cols>
  <sheetData>
    <row r="1" spans="1:27" ht="15" x14ac:dyDescent="0.35">
      <c r="A1" s="2"/>
      <c r="B1" s="6" t="s">
        <v>181</v>
      </c>
      <c r="C1" s="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Q1" s="3"/>
      <c r="R1" s="3"/>
      <c r="S1" s="3"/>
      <c r="Y1" s="7"/>
    </row>
    <row r="2" spans="1:27" x14ac:dyDescent="0.3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Q2" s="3"/>
      <c r="R2" s="3"/>
      <c r="S2" s="3"/>
      <c r="Y2" s="8"/>
      <c r="Z2" s="9"/>
      <c r="AA2" s="9"/>
    </row>
    <row r="3" spans="1:27" ht="15" x14ac:dyDescent="0.35">
      <c r="A3" s="2"/>
      <c r="B3" s="3" t="str">
        <f>Results!D7</f>
        <v>Serene 19</v>
      </c>
      <c r="C3" s="3">
        <f>Atlantique!E3</f>
        <v>3</v>
      </c>
      <c r="D3" s="10" t="s">
        <v>1</v>
      </c>
      <c r="E3" s="11"/>
      <c r="F3" s="3"/>
      <c r="G3" s="3" t="str">
        <f>Results!D8</f>
        <v>Serene Atl 20</v>
      </c>
      <c r="H3" s="3">
        <f>Atlantique!F3</f>
        <v>4</v>
      </c>
      <c r="I3" s="10" t="s">
        <v>1</v>
      </c>
      <c r="J3" s="11"/>
      <c r="K3" s="3"/>
      <c r="L3" s="3" t="str">
        <f>Results!D9</f>
        <v>Serene Atl 21</v>
      </c>
      <c r="M3" s="3">
        <f>Atlantique!G3</f>
        <v>5</v>
      </c>
      <c r="N3" s="10" t="s">
        <v>1</v>
      </c>
      <c r="O3" s="11"/>
      <c r="Q3" s="3" t="str">
        <f>Results!D10</f>
        <v>Serene Atl 22</v>
      </c>
      <c r="R3" s="3">
        <f>Atlantique!H3</f>
        <v>33</v>
      </c>
      <c r="S3" s="10" t="s">
        <v>1</v>
      </c>
      <c r="T3" s="11"/>
      <c r="Y3" s="8"/>
      <c r="Z3" s="9"/>
      <c r="AA3" s="9"/>
    </row>
    <row r="4" spans="1:27" ht="25.5" customHeight="1" x14ac:dyDescent="0.35">
      <c r="A4" s="2"/>
      <c r="B4" s="216" t="s">
        <v>182</v>
      </c>
      <c r="C4" s="217"/>
      <c r="D4" s="10">
        <v>135</v>
      </c>
      <c r="E4" s="11"/>
      <c r="F4" s="3"/>
      <c r="G4" s="216" t="s">
        <v>182</v>
      </c>
      <c r="H4" s="217"/>
      <c r="I4" s="10">
        <v>135</v>
      </c>
      <c r="J4" s="11"/>
      <c r="K4" s="3"/>
      <c r="L4" s="216" t="s">
        <v>182</v>
      </c>
      <c r="M4" s="217"/>
      <c r="N4" s="10">
        <v>115</v>
      </c>
      <c r="O4" s="11"/>
      <c r="Q4" s="216" t="s">
        <v>182</v>
      </c>
      <c r="R4" s="217"/>
      <c r="S4" s="10">
        <v>120</v>
      </c>
      <c r="T4" s="11"/>
      <c r="Y4" s="8"/>
      <c r="Z4" s="9"/>
      <c r="AA4" s="9"/>
    </row>
    <row r="5" spans="1:27" ht="38.25" customHeight="1" x14ac:dyDescent="0.35">
      <c r="A5" s="2"/>
      <c r="B5" s="218" t="s">
        <v>183</v>
      </c>
      <c r="C5" s="219"/>
      <c r="D5" s="12" t="s">
        <v>2</v>
      </c>
      <c r="E5" s="13" t="s">
        <v>3</v>
      </c>
      <c r="F5" s="3"/>
      <c r="G5" s="218" t="s">
        <v>183</v>
      </c>
      <c r="H5" s="219"/>
      <c r="I5" s="12" t="s">
        <v>2</v>
      </c>
      <c r="J5" s="13" t="s">
        <v>3</v>
      </c>
      <c r="K5" s="3"/>
      <c r="L5" s="218" t="s">
        <v>183</v>
      </c>
      <c r="M5" s="219"/>
      <c r="N5" s="12" t="s">
        <v>2</v>
      </c>
      <c r="O5" s="13" t="s">
        <v>3</v>
      </c>
      <c r="Q5" s="218" t="s">
        <v>183</v>
      </c>
      <c r="R5" s="219"/>
      <c r="S5" s="12" t="s">
        <v>2</v>
      </c>
      <c r="T5" s="13" t="s">
        <v>3</v>
      </c>
      <c r="Y5" s="8"/>
      <c r="Z5" s="9"/>
      <c r="AA5" s="9"/>
    </row>
    <row r="6" spans="1:27" x14ac:dyDescent="0.35">
      <c r="A6" s="2"/>
      <c r="B6" s="220"/>
      <c r="C6" s="221"/>
      <c r="D6" s="14">
        <v>1</v>
      </c>
      <c r="E6" s="15">
        <v>0.78</v>
      </c>
      <c r="F6" s="3"/>
      <c r="G6" s="220"/>
      <c r="H6" s="221"/>
      <c r="I6" s="14">
        <v>1</v>
      </c>
      <c r="J6" s="15">
        <v>0.78</v>
      </c>
      <c r="K6" s="3"/>
      <c r="L6" s="220"/>
      <c r="M6" s="221"/>
      <c r="N6" s="14">
        <v>1</v>
      </c>
      <c r="O6" s="15">
        <v>0.78</v>
      </c>
      <c r="Q6" s="220"/>
      <c r="R6" s="221"/>
      <c r="S6" s="14">
        <v>1</v>
      </c>
      <c r="T6" s="15">
        <v>0.78</v>
      </c>
      <c r="Y6" s="8"/>
      <c r="Z6" s="9"/>
      <c r="AA6" s="9"/>
    </row>
    <row r="7" spans="1:27" x14ac:dyDescent="0.35">
      <c r="A7" s="2"/>
      <c r="B7" s="220"/>
      <c r="C7" s="221"/>
      <c r="D7" s="16">
        <v>0.75</v>
      </c>
      <c r="E7" s="17">
        <v>0.8</v>
      </c>
      <c r="F7" s="3"/>
      <c r="G7" s="220"/>
      <c r="H7" s="221"/>
      <c r="I7" s="16">
        <v>0.75</v>
      </c>
      <c r="J7" s="17">
        <v>0.8</v>
      </c>
      <c r="K7" s="3"/>
      <c r="L7" s="220"/>
      <c r="M7" s="221"/>
      <c r="N7" s="16">
        <v>0.75</v>
      </c>
      <c r="O7" s="17">
        <v>0.8</v>
      </c>
      <c r="Q7" s="220"/>
      <c r="R7" s="221"/>
      <c r="S7" s="16">
        <v>0.75</v>
      </c>
      <c r="T7" s="17">
        <v>0.8</v>
      </c>
      <c r="Y7" s="8"/>
      <c r="Z7" s="9"/>
      <c r="AA7" s="9"/>
    </row>
    <row r="8" spans="1:27" x14ac:dyDescent="0.35">
      <c r="A8" s="2"/>
      <c r="B8" s="220"/>
      <c r="C8" s="221"/>
      <c r="D8" s="16">
        <v>0.65</v>
      </c>
      <c r="E8" s="17">
        <v>0.85</v>
      </c>
      <c r="F8" s="3"/>
      <c r="G8" s="220"/>
      <c r="H8" s="221"/>
      <c r="I8" s="16">
        <v>0.65</v>
      </c>
      <c r="J8" s="17">
        <v>0.85</v>
      </c>
      <c r="K8" s="3"/>
      <c r="L8" s="220"/>
      <c r="M8" s="221"/>
      <c r="N8" s="16">
        <v>0.65</v>
      </c>
      <c r="O8" s="17">
        <v>0.85</v>
      </c>
      <c r="Q8" s="220"/>
      <c r="R8" s="221"/>
      <c r="S8" s="16">
        <v>0.65</v>
      </c>
      <c r="T8" s="17">
        <v>0.85</v>
      </c>
      <c r="Y8" s="8"/>
      <c r="Z8" s="9"/>
      <c r="AA8" s="9"/>
    </row>
    <row r="9" spans="1:27" x14ac:dyDescent="0.35">
      <c r="A9" s="2"/>
      <c r="B9" s="220"/>
      <c r="C9" s="221"/>
      <c r="D9" s="16">
        <v>0.3</v>
      </c>
      <c r="E9" s="17">
        <v>1</v>
      </c>
      <c r="F9" s="3"/>
      <c r="G9" s="220"/>
      <c r="H9" s="221"/>
      <c r="I9" s="16">
        <v>0.3</v>
      </c>
      <c r="J9" s="17">
        <v>1</v>
      </c>
      <c r="K9" s="3"/>
      <c r="L9" s="220"/>
      <c r="M9" s="221"/>
      <c r="N9" s="16">
        <v>0.3</v>
      </c>
      <c r="O9" s="17">
        <v>1</v>
      </c>
      <c r="Q9" s="220"/>
      <c r="R9" s="221"/>
      <c r="S9" s="16">
        <v>0.3</v>
      </c>
      <c r="T9" s="17">
        <v>1</v>
      </c>
      <c r="Y9" s="8"/>
      <c r="Z9" s="9"/>
      <c r="AA9" s="9"/>
    </row>
    <row r="10" spans="1:27" x14ac:dyDescent="0.35">
      <c r="A10" s="2"/>
      <c r="B10" s="222"/>
      <c r="C10" s="223"/>
      <c r="D10" s="16">
        <v>0</v>
      </c>
      <c r="E10" s="17">
        <v>1</v>
      </c>
      <c r="F10" s="3"/>
      <c r="G10" s="222"/>
      <c r="H10" s="223"/>
      <c r="I10" s="16">
        <v>0</v>
      </c>
      <c r="J10" s="17">
        <v>1</v>
      </c>
      <c r="K10" s="3"/>
      <c r="L10" s="222"/>
      <c r="M10" s="223"/>
      <c r="N10" s="16">
        <v>0</v>
      </c>
      <c r="O10" s="17">
        <v>1</v>
      </c>
      <c r="Q10" s="222"/>
      <c r="R10" s="223"/>
      <c r="S10" s="16">
        <v>0</v>
      </c>
      <c r="T10" s="17">
        <v>1</v>
      </c>
      <c r="Y10" s="8"/>
      <c r="Z10" s="9"/>
      <c r="AA10" s="9"/>
    </row>
    <row r="11" spans="1:27" ht="25.5" customHeight="1" x14ac:dyDescent="0.35">
      <c r="A11" s="2"/>
      <c r="B11" s="216" t="s">
        <v>184</v>
      </c>
      <c r="C11" s="217"/>
      <c r="D11" s="10">
        <v>151</v>
      </c>
      <c r="E11" s="11"/>
      <c r="F11" s="3"/>
      <c r="G11" s="216" t="s">
        <v>184</v>
      </c>
      <c r="H11" s="217"/>
      <c r="I11" s="10">
        <v>151</v>
      </c>
      <c r="J11" s="11"/>
      <c r="K11" s="3"/>
      <c r="L11" s="216" t="s">
        <v>184</v>
      </c>
      <c r="M11" s="217"/>
      <c r="N11" s="10">
        <v>129</v>
      </c>
      <c r="O11" s="11"/>
      <c r="Q11" s="216" t="s">
        <v>184</v>
      </c>
      <c r="R11" s="217"/>
      <c r="S11" s="10">
        <v>128</v>
      </c>
      <c r="T11" s="11"/>
      <c r="Y11" s="8"/>
      <c r="Z11" s="9"/>
      <c r="AA11" s="9"/>
    </row>
    <row r="12" spans="1:27" ht="13.15" thickBot="1" x14ac:dyDescent="0.4">
      <c r="A12" s="2"/>
      <c r="B12" s="18"/>
      <c r="C12" s="18"/>
      <c r="D12" s="19"/>
      <c r="E12" s="19"/>
      <c r="F12" s="3"/>
      <c r="G12" s="18"/>
      <c r="H12" s="18"/>
      <c r="I12" s="19"/>
      <c r="J12" s="19"/>
      <c r="K12" s="3"/>
      <c r="L12" s="18"/>
      <c r="M12" s="18"/>
      <c r="N12" s="19"/>
      <c r="O12" s="19"/>
      <c r="Q12" s="18"/>
      <c r="R12" s="18"/>
      <c r="S12" s="19"/>
      <c r="T12" s="19"/>
      <c r="Y12" s="8"/>
      <c r="Z12" s="9"/>
      <c r="AA12" s="9"/>
    </row>
    <row r="13" spans="1:27" ht="13.15" thickBot="1" x14ac:dyDescent="0.4">
      <c r="A13" s="2"/>
      <c r="B13" s="122" t="s">
        <v>164</v>
      </c>
      <c r="C13" s="134" t="s">
        <v>165</v>
      </c>
      <c r="D13" s="134"/>
      <c r="E13" s="133" t="s">
        <v>108</v>
      </c>
      <c r="F13" s="3"/>
      <c r="G13" s="122" t="s">
        <v>164</v>
      </c>
      <c r="H13" s="134" t="s">
        <v>165</v>
      </c>
      <c r="I13" s="134"/>
      <c r="J13" s="133" t="s">
        <v>108</v>
      </c>
      <c r="K13" s="3"/>
      <c r="L13" s="122" t="s">
        <v>164</v>
      </c>
      <c r="M13" s="134" t="s">
        <v>165</v>
      </c>
      <c r="N13" s="134"/>
      <c r="O13" s="133" t="s">
        <v>108</v>
      </c>
      <c r="Q13" s="122" t="s">
        <v>164</v>
      </c>
      <c r="R13" s="134" t="s">
        <v>165</v>
      </c>
      <c r="S13" s="134"/>
      <c r="T13" s="133" t="s">
        <v>108</v>
      </c>
      <c r="W13" s="122" t="s">
        <v>164</v>
      </c>
      <c r="X13" s="134" t="s">
        <v>165</v>
      </c>
      <c r="Y13" s="134"/>
      <c r="Z13" s="133" t="s">
        <v>108</v>
      </c>
    </row>
    <row r="14" spans="1:27" x14ac:dyDescent="0.35">
      <c r="A14" s="2"/>
      <c r="B14" s="126"/>
      <c r="C14" s="127"/>
      <c r="D14" s="127"/>
      <c r="E14" s="128"/>
      <c r="G14" s="126"/>
      <c r="H14" s="127"/>
      <c r="I14" s="127"/>
      <c r="J14" s="128"/>
      <c r="L14" s="126"/>
      <c r="M14" s="127"/>
      <c r="N14" s="127"/>
      <c r="O14" s="128"/>
      <c r="Q14" s="126"/>
      <c r="R14" s="127"/>
      <c r="S14" s="127"/>
      <c r="T14" s="128"/>
      <c r="W14" s="126"/>
      <c r="X14" s="127"/>
      <c r="Y14" s="127"/>
      <c r="Z14" s="128"/>
    </row>
    <row r="15" spans="1:27" x14ac:dyDescent="0.35">
      <c r="A15" s="2"/>
      <c r="B15" s="129">
        <v>44652</v>
      </c>
      <c r="C15" s="135">
        <v>0.4</v>
      </c>
      <c r="D15" s="135"/>
      <c r="E15" s="130">
        <f>C15*$C$3</f>
        <v>1.2000000000000002</v>
      </c>
      <c r="G15" s="129">
        <v>44652</v>
      </c>
      <c r="H15" s="135">
        <v>0.4</v>
      </c>
      <c r="I15" s="136"/>
      <c r="J15" s="137">
        <f>H15*$H$3</f>
        <v>1.6</v>
      </c>
      <c r="L15" s="129">
        <v>44652</v>
      </c>
      <c r="M15" s="135">
        <v>0.4</v>
      </c>
      <c r="N15" s="136"/>
      <c r="O15" s="137">
        <f>M15*$M$3</f>
        <v>2</v>
      </c>
      <c r="Q15" s="129">
        <v>44652</v>
      </c>
      <c r="R15" s="135">
        <v>0.35</v>
      </c>
      <c r="S15" s="136"/>
      <c r="T15" s="137">
        <f>R15*$R$3</f>
        <v>11.549999999999999</v>
      </c>
      <c r="W15" s="129">
        <v>44652</v>
      </c>
      <c r="X15" s="141">
        <f>Z15/SUM($C$3,$H$3,$M$3,$R$3)</f>
        <v>0.36333333333333334</v>
      </c>
      <c r="Y15" s="136"/>
      <c r="Z15" s="140">
        <f>SUM(E15,J15,O15,T15)</f>
        <v>16.350000000000001</v>
      </c>
    </row>
    <row r="16" spans="1:27" x14ac:dyDescent="0.35">
      <c r="A16" s="2"/>
      <c r="B16" s="129">
        <v>44774</v>
      </c>
      <c r="C16" s="135">
        <v>1</v>
      </c>
      <c r="D16" s="135"/>
      <c r="E16" s="130">
        <f t="shared" ref="E16:E17" si="0">C16*$C$3</f>
        <v>3</v>
      </c>
      <c r="G16" s="129">
        <v>44774</v>
      </c>
      <c r="H16" s="135">
        <v>0.9</v>
      </c>
      <c r="I16" s="136"/>
      <c r="J16" s="137">
        <f t="shared" ref="J16:J17" si="1">H16*$H$3</f>
        <v>3.6</v>
      </c>
      <c r="L16" s="129">
        <v>44774</v>
      </c>
      <c r="M16" s="135">
        <v>0.85</v>
      </c>
      <c r="N16" s="136"/>
      <c r="O16" s="137">
        <f t="shared" ref="O16:O17" si="2">M16*$M$3</f>
        <v>4.25</v>
      </c>
      <c r="Q16" s="129">
        <v>44774</v>
      </c>
      <c r="R16" s="135">
        <v>0.85</v>
      </c>
      <c r="S16" s="136"/>
      <c r="T16" s="137">
        <f>R16*$R$3</f>
        <v>28.05</v>
      </c>
      <c r="W16" s="129">
        <v>44774</v>
      </c>
      <c r="X16" s="141">
        <f t="shared" ref="X16:X17" si="3">Z16/SUM($C$3,$H$3,$M$3,$R$3)</f>
        <v>0.86444444444444446</v>
      </c>
      <c r="Y16" s="136"/>
      <c r="Z16" s="140">
        <f t="shared" ref="Z16:Z17" si="4">SUM(E16,J16,O16,T16)</f>
        <v>38.9</v>
      </c>
    </row>
    <row r="17" spans="1:27" x14ac:dyDescent="0.35">
      <c r="A17" s="2"/>
      <c r="B17" s="129">
        <v>44805</v>
      </c>
      <c r="C17" s="135">
        <v>1</v>
      </c>
      <c r="D17" s="135"/>
      <c r="E17" s="130">
        <f t="shared" si="0"/>
        <v>3</v>
      </c>
      <c r="G17" s="129">
        <v>44805</v>
      </c>
      <c r="H17" s="135">
        <v>0.95</v>
      </c>
      <c r="I17" s="136"/>
      <c r="J17" s="137">
        <f t="shared" si="1"/>
        <v>3.8</v>
      </c>
      <c r="L17" s="129">
        <v>44805</v>
      </c>
      <c r="M17" s="135">
        <v>0.95</v>
      </c>
      <c r="N17" s="136"/>
      <c r="O17" s="137">
        <f t="shared" si="2"/>
        <v>4.75</v>
      </c>
      <c r="Q17" s="129">
        <v>44805</v>
      </c>
      <c r="R17" s="135">
        <v>0.95</v>
      </c>
      <c r="S17" s="136"/>
      <c r="T17" s="137">
        <f>R17*$R$3</f>
        <v>31.349999999999998</v>
      </c>
      <c r="W17" s="129">
        <v>44805</v>
      </c>
      <c r="X17" s="141">
        <f t="shared" si="3"/>
        <v>0.95333333333333325</v>
      </c>
      <c r="Y17" s="136"/>
      <c r="Z17" s="140">
        <f t="shared" si="4"/>
        <v>42.9</v>
      </c>
    </row>
    <row r="18" spans="1:27" ht="13.15" thickBot="1" x14ac:dyDescent="0.4">
      <c r="A18" s="2"/>
      <c r="B18" s="123"/>
      <c r="C18" s="124"/>
      <c r="D18" s="124"/>
      <c r="E18" s="125"/>
      <c r="G18" s="123"/>
      <c r="H18" s="124"/>
      <c r="I18" s="124"/>
      <c r="J18" s="125"/>
      <c r="L18" s="123"/>
      <c r="M18" s="124"/>
      <c r="N18" s="124"/>
      <c r="O18" s="125"/>
      <c r="Q18" s="123"/>
      <c r="R18" s="124"/>
      <c r="S18" s="124"/>
      <c r="T18" s="125"/>
      <c r="W18" s="123"/>
      <c r="X18" s="124"/>
      <c r="Y18" s="124"/>
      <c r="Z18" s="125"/>
    </row>
    <row r="19" spans="1:27" ht="13.15" thickBot="1" x14ac:dyDescent="0.4">
      <c r="A19" s="2"/>
    </row>
    <row r="20" spans="1:27" ht="13.15" thickBot="1" x14ac:dyDescent="0.4">
      <c r="A20" s="2"/>
      <c r="B20" s="122" t="s">
        <v>164</v>
      </c>
      <c r="C20" s="134" t="s">
        <v>186</v>
      </c>
      <c r="D20" s="134"/>
      <c r="E20" s="133" t="s">
        <v>108</v>
      </c>
      <c r="G20" s="122" t="s">
        <v>164</v>
      </c>
      <c r="H20" s="134" t="s">
        <v>186</v>
      </c>
      <c r="I20" s="134"/>
      <c r="J20" s="133" t="s">
        <v>108</v>
      </c>
      <c r="L20" s="122" t="s">
        <v>164</v>
      </c>
      <c r="M20" s="134" t="s">
        <v>186</v>
      </c>
      <c r="N20" s="134"/>
      <c r="O20" s="133" t="s">
        <v>108</v>
      </c>
      <c r="Q20" s="122" t="s">
        <v>164</v>
      </c>
      <c r="R20" s="134" t="s">
        <v>186</v>
      </c>
      <c r="S20" s="134"/>
      <c r="T20" s="133" t="s">
        <v>108</v>
      </c>
      <c r="W20" s="122" t="s">
        <v>164</v>
      </c>
      <c r="X20" s="134" t="s">
        <v>186</v>
      </c>
      <c r="Y20" s="134"/>
      <c r="Z20" s="133" t="s">
        <v>108</v>
      </c>
    </row>
    <row r="21" spans="1:27" x14ac:dyDescent="0.35">
      <c r="A21" s="2"/>
      <c r="B21" s="126"/>
      <c r="C21" s="127"/>
      <c r="D21" s="127"/>
      <c r="E21" s="128"/>
      <c r="G21" s="126"/>
      <c r="H21" s="127"/>
      <c r="I21" s="127"/>
      <c r="J21" s="128"/>
      <c r="L21" s="126"/>
      <c r="M21" s="127"/>
      <c r="N21" s="127"/>
      <c r="O21" s="128"/>
      <c r="Q21" s="126"/>
      <c r="R21" s="127"/>
      <c r="S21" s="127"/>
      <c r="T21" s="128"/>
      <c r="W21" s="126"/>
      <c r="X21" s="127"/>
      <c r="Y21" s="127"/>
      <c r="Z21" s="128"/>
    </row>
    <row r="22" spans="1:27" x14ac:dyDescent="0.35">
      <c r="A22" s="2"/>
      <c r="B22" s="129"/>
      <c r="C22" s="135"/>
      <c r="D22" s="135"/>
      <c r="E22" s="130"/>
      <c r="G22" s="129"/>
      <c r="H22" s="135"/>
      <c r="I22" s="136"/>
      <c r="J22" s="137"/>
      <c r="L22" s="129">
        <v>44835</v>
      </c>
      <c r="M22" s="135">
        <v>0.9</v>
      </c>
      <c r="N22" s="136"/>
      <c r="O22" s="130">
        <f>M22*$M$3</f>
        <v>4.5</v>
      </c>
      <c r="Q22" s="129">
        <v>44835</v>
      </c>
      <c r="R22" s="135">
        <v>0.9</v>
      </c>
      <c r="S22" s="136"/>
      <c r="T22" s="130">
        <f>R22*$R$3</f>
        <v>29.7</v>
      </c>
      <c r="W22" s="129">
        <v>44835</v>
      </c>
      <c r="X22" s="141">
        <f t="shared" ref="X22:X23" si="5">Z22/SUM($C$3,$H$3,$M$3,$R$3)</f>
        <v>0.76</v>
      </c>
      <c r="Y22" s="136"/>
      <c r="Z22" s="140">
        <f>SUM(E22,J22,O22,T22)</f>
        <v>34.200000000000003</v>
      </c>
    </row>
    <row r="23" spans="1:27" x14ac:dyDescent="0.35">
      <c r="A23" s="2"/>
      <c r="B23" s="129">
        <v>44866</v>
      </c>
      <c r="C23" s="135">
        <v>0.9</v>
      </c>
      <c r="D23" s="135"/>
      <c r="E23" s="130">
        <f t="shared" ref="E23" si="6">C23*$C$3</f>
        <v>2.7</v>
      </c>
      <c r="G23" s="129">
        <v>44866</v>
      </c>
      <c r="H23" s="135">
        <v>0.9</v>
      </c>
      <c r="I23" s="135"/>
      <c r="J23" s="130">
        <f>H23*$H$3</f>
        <v>3.6</v>
      </c>
      <c r="L23" s="129">
        <v>44866</v>
      </c>
      <c r="M23" s="135">
        <v>0.85</v>
      </c>
      <c r="N23" s="135"/>
      <c r="O23" s="130">
        <f>M23*$M$3</f>
        <v>4.25</v>
      </c>
      <c r="Q23" s="129">
        <v>44866</v>
      </c>
      <c r="R23" s="135">
        <v>0.85</v>
      </c>
      <c r="S23" s="135"/>
      <c r="T23" s="130">
        <f>R23*$R$3</f>
        <v>28.05</v>
      </c>
      <c r="W23" s="129">
        <v>44866</v>
      </c>
      <c r="X23" s="141">
        <f t="shared" si="5"/>
        <v>0.85777777777777786</v>
      </c>
      <c r="Y23" s="136"/>
      <c r="Z23" s="140">
        <f>SUM(E23,J23,O23,T23)</f>
        <v>38.6</v>
      </c>
    </row>
    <row r="24" spans="1:27" x14ac:dyDescent="0.35">
      <c r="A24" s="2"/>
      <c r="B24" s="129"/>
      <c r="C24" s="135"/>
      <c r="D24" s="135"/>
      <c r="E24" s="130"/>
      <c r="G24" s="129"/>
      <c r="H24" s="135"/>
      <c r="I24" s="136"/>
      <c r="J24" s="137"/>
      <c r="L24" s="129"/>
      <c r="M24" s="135"/>
      <c r="N24" s="136"/>
      <c r="O24" s="137"/>
      <c r="Q24" s="129"/>
      <c r="R24" s="135"/>
      <c r="S24" s="136"/>
      <c r="T24" s="137"/>
      <c r="W24" s="129"/>
      <c r="X24" s="141"/>
      <c r="Y24" s="136"/>
      <c r="Z24" s="140"/>
    </row>
    <row r="25" spans="1:27" ht="13.15" thickBot="1" x14ac:dyDescent="0.4">
      <c r="A25" s="2"/>
      <c r="B25" s="123"/>
      <c r="C25" s="124"/>
      <c r="D25" s="124"/>
      <c r="E25" s="125"/>
      <c r="G25" s="123"/>
      <c r="H25" s="124"/>
      <c r="I25" s="124"/>
      <c r="J25" s="125"/>
      <c r="L25" s="123"/>
      <c r="M25" s="124"/>
      <c r="N25" s="124"/>
      <c r="O25" s="125"/>
      <c r="Q25" s="123"/>
      <c r="R25" s="124"/>
      <c r="S25" s="124"/>
      <c r="T25" s="125"/>
      <c r="W25" s="123"/>
      <c r="X25" s="124"/>
      <c r="Y25" s="124"/>
      <c r="Z25" s="125"/>
      <c r="AA25" s="23"/>
    </row>
    <row r="26" spans="1:27" x14ac:dyDescent="0.35">
      <c r="A26" s="2"/>
      <c r="AA26" s="24"/>
    </row>
    <row r="27" spans="1:27" x14ac:dyDescent="0.35">
      <c r="A27" s="2"/>
    </row>
    <row r="28" spans="1:27" ht="13.15" thickBot="1" x14ac:dyDescent="0.4">
      <c r="A28" s="2"/>
    </row>
    <row r="29" spans="1:27" ht="14.25" x14ac:dyDescent="0.35">
      <c r="A29" s="2"/>
      <c r="B29" s="154" t="s">
        <v>151</v>
      </c>
      <c r="C29" s="3"/>
      <c r="D29" s="154" t="s">
        <v>152</v>
      </c>
      <c r="E29" s="3"/>
      <c r="F29" s="3"/>
      <c r="G29" s="3"/>
      <c r="H29" s="3"/>
      <c r="I29" s="154" t="s">
        <v>152</v>
      </c>
      <c r="J29" s="3"/>
      <c r="K29" s="3"/>
      <c r="L29" s="3"/>
      <c r="M29" s="3"/>
      <c r="N29" s="154" t="s">
        <v>152</v>
      </c>
      <c r="Q29" s="3"/>
      <c r="R29" s="3"/>
      <c r="S29" s="154" t="s">
        <v>152</v>
      </c>
      <c r="W29" s="154" t="s">
        <v>153</v>
      </c>
    </row>
    <row r="30" spans="1:27" ht="14.25" x14ac:dyDescent="0.35">
      <c r="A30" s="2"/>
      <c r="B30" s="155">
        <v>0</v>
      </c>
      <c r="C30" s="3"/>
      <c r="D30" s="155">
        <f t="shared" ref="D30:D61" si="7">IF(AND($B30&gt;=D$10,$B30&lt;=D$9),E$10+(E$9-E$10)*(($B30-D$10)/(D$9-D$10)),
IF(AND($B30&gt;D$9,$B30&lt;=D$8),E$9+(E$8-E$9)*(($B30-D$9)/(D$8-D$9)),
IF(AND($B30&gt;D$8,$B30&lt;=D$7),E$8+(E$7-E$8)*(($B30-D$8)/(D$7-D$8)),
IF(AND($B30&gt;D$7,$B30&lt;=D$6),E$7+(E$6-E$7)*(($B30-D$7)/(D$6-D$7))))))</f>
        <v>1</v>
      </c>
      <c r="E30" s="3"/>
      <c r="F30" s="3"/>
      <c r="G30" s="3"/>
      <c r="H30" s="3"/>
      <c r="I30" s="155">
        <f t="shared" ref="I30:I61" si="8">IF(AND($B30&gt;=I$10,$B30&lt;=I$9),J$10+(J$9-J$10)*(($B30-I$10)/(I$9-I$10)),
IF(AND($B30&gt;I$9,$B30&lt;=I$8),J$9+(J$8-J$9)*(($B30-I$9)/(I$8-I$9)),
IF(AND($B30&gt;I$8,$B30&lt;=I$7),J$8+(J$7-J$8)*(($B30-I$8)/(I$7-I$8)),
IF(AND($B30&gt;I$7,$B30&lt;=I$6),J$7+(J$6-J$7)*(($B30-I$7)/(I$6-I$7))))))</f>
        <v>1</v>
      </c>
      <c r="J30" s="3"/>
      <c r="K30" s="3"/>
      <c r="L30" s="3"/>
      <c r="M30" s="3"/>
      <c r="N30" s="155">
        <f t="shared" ref="N30:N61" si="9">IF(AND($B30&gt;=N$10,$B30&lt;=N$9),O$10+(O$9-O$10)*(($B30-N$10)/(N$9-N$10)),
IF(AND($B30&gt;N$9,$B30&lt;=N$8),O$9+(O$8-O$9)*(($B30-N$9)/(N$8-N$9)),
IF(AND($B30&gt;N$8,$B30&lt;=N$7),O$8+(O$7-O$8)*(($B30-N$8)/(N$7-N$8)),
IF(AND($B30&gt;N$7,$B30&lt;=N$6),O$7+(O$6-O$7)*(($B30-N$7)/(N$6-N$7))))))</f>
        <v>1</v>
      </c>
      <c r="Q30" s="3"/>
      <c r="R30" s="3"/>
      <c r="S30" s="155">
        <f t="shared" ref="S30:S37" si="10">IF(AND($B30&gt;=S$10,$B30&lt;=S$9),T$10+(T$9-T$10)*(($B30-S$10)/(S$9-S$10)),
IF(AND($B30&gt;S$9,$B30&lt;=S$8),T$9+(T$8-T$9)*(($B30-S$9)/(S$8-S$9)),
IF(AND($B30&gt;S$8,$B30&lt;=S$7),T$8+(T$7-T$8)*(($B30-S$8)/(S$7-S$8)),
IF(AND($B30&gt;S$7,$B30&lt;=S$6),T$7+(T$6-T$7)*(($B30-S$7)/(S$6-S$7))))))</f>
        <v>1</v>
      </c>
      <c r="W30" s="155">
        <f>((D30*$C$3)+(I30*$H$3)+(N30*$M$3)+(S30*$R$3))/SUM($C$3,$H$3,$M$3,$R$3)</f>
        <v>1</v>
      </c>
    </row>
    <row r="31" spans="1:27" ht="14.25" x14ac:dyDescent="0.35">
      <c r="A31" s="2"/>
      <c r="B31" s="155">
        <v>0.01</v>
      </c>
      <c r="C31" s="3"/>
      <c r="D31" s="155">
        <f t="shared" si="7"/>
        <v>1</v>
      </c>
      <c r="E31" s="3"/>
      <c r="F31" s="3"/>
      <c r="G31" s="3"/>
      <c r="H31" s="3"/>
      <c r="I31" s="155">
        <f t="shared" si="8"/>
        <v>1</v>
      </c>
      <c r="J31" s="3"/>
      <c r="K31" s="3"/>
      <c r="L31" s="3"/>
      <c r="M31" s="3"/>
      <c r="N31" s="155">
        <f t="shared" si="9"/>
        <v>1</v>
      </c>
      <c r="Q31" s="3"/>
      <c r="R31" s="3"/>
      <c r="S31" s="155">
        <f t="shared" si="10"/>
        <v>1</v>
      </c>
      <c r="W31" s="155">
        <f t="shared" ref="W31:W94" si="11">((D31*$C$3)+(I31*$H$3)+(N31*$M$3)+(S31*$R$3))/SUM($C$3,$H$3,$M$3,$R$3)</f>
        <v>1</v>
      </c>
    </row>
    <row r="32" spans="1:27" ht="14.25" x14ac:dyDescent="0.35">
      <c r="A32" s="25"/>
      <c r="B32" s="155">
        <v>0.02</v>
      </c>
      <c r="C32" s="3"/>
      <c r="D32" s="155">
        <f t="shared" si="7"/>
        <v>1</v>
      </c>
      <c r="E32" s="3"/>
      <c r="F32" s="3"/>
      <c r="G32" s="3"/>
      <c r="H32" s="3"/>
      <c r="I32" s="155">
        <f t="shared" si="8"/>
        <v>1</v>
      </c>
      <c r="J32" s="3"/>
      <c r="K32" s="3"/>
      <c r="L32" s="3"/>
      <c r="M32" s="3"/>
      <c r="N32" s="155">
        <f t="shared" si="9"/>
        <v>1</v>
      </c>
      <c r="Q32" s="3"/>
      <c r="R32" s="3"/>
      <c r="S32" s="155">
        <f t="shared" si="10"/>
        <v>1</v>
      </c>
      <c r="W32" s="155">
        <f>((D32*$C$3)+(I32*$H$3)+(N32*$M$3)+(S32*$R$3))/SUM($C$3,$H$3,$M$3,$R$3)</f>
        <v>1</v>
      </c>
    </row>
    <row r="33" spans="1:23" ht="14.25" x14ac:dyDescent="0.35">
      <c r="A33" s="25"/>
      <c r="B33" s="155">
        <v>0.03</v>
      </c>
      <c r="C33" s="3"/>
      <c r="D33" s="155">
        <f t="shared" si="7"/>
        <v>1</v>
      </c>
      <c r="E33" s="3"/>
      <c r="F33" s="3"/>
      <c r="G33" s="3"/>
      <c r="H33" s="3"/>
      <c r="I33" s="155">
        <f t="shared" si="8"/>
        <v>1</v>
      </c>
      <c r="J33" s="3"/>
      <c r="K33" s="3"/>
      <c r="L33" s="3"/>
      <c r="M33" s="3"/>
      <c r="N33" s="155">
        <f t="shared" si="9"/>
        <v>1</v>
      </c>
      <c r="Q33" s="3"/>
      <c r="R33" s="3"/>
      <c r="S33" s="155">
        <f t="shared" si="10"/>
        <v>1</v>
      </c>
      <c r="W33" s="155">
        <f t="shared" si="11"/>
        <v>1</v>
      </c>
    </row>
    <row r="34" spans="1:23" ht="14.25" x14ac:dyDescent="0.35">
      <c r="A34" s="25"/>
      <c r="B34" s="155">
        <v>0.04</v>
      </c>
      <c r="C34" s="3"/>
      <c r="D34" s="155">
        <f t="shared" si="7"/>
        <v>1</v>
      </c>
      <c r="E34" s="3"/>
      <c r="F34" s="3"/>
      <c r="G34" s="3"/>
      <c r="H34" s="3"/>
      <c r="I34" s="155">
        <f t="shared" si="8"/>
        <v>1</v>
      </c>
      <c r="J34" s="3"/>
      <c r="K34" s="3"/>
      <c r="L34" s="3"/>
      <c r="M34" s="3"/>
      <c r="N34" s="155">
        <f t="shared" si="9"/>
        <v>1</v>
      </c>
      <c r="Q34" s="3"/>
      <c r="R34" s="3"/>
      <c r="S34" s="155">
        <f t="shared" si="10"/>
        <v>1</v>
      </c>
      <c r="W34" s="155">
        <f t="shared" si="11"/>
        <v>1</v>
      </c>
    </row>
    <row r="35" spans="1:23" ht="14.25" x14ac:dyDescent="0.35">
      <c r="A35" s="25"/>
      <c r="B35" s="155">
        <v>0.05</v>
      </c>
      <c r="C35" s="3"/>
      <c r="D35" s="155">
        <f t="shared" si="7"/>
        <v>1</v>
      </c>
      <c r="E35" s="3"/>
      <c r="F35" s="3"/>
      <c r="G35" s="3"/>
      <c r="H35" s="3"/>
      <c r="I35" s="155">
        <f t="shared" si="8"/>
        <v>1</v>
      </c>
      <c r="J35" s="3"/>
      <c r="K35" s="3"/>
      <c r="L35" s="3"/>
      <c r="M35" s="3"/>
      <c r="N35" s="155">
        <f t="shared" si="9"/>
        <v>1</v>
      </c>
      <c r="Q35" s="3"/>
      <c r="R35" s="3"/>
      <c r="S35" s="155">
        <f t="shared" si="10"/>
        <v>1</v>
      </c>
      <c r="W35" s="155">
        <f t="shared" si="11"/>
        <v>1</v>
      </c>
    </row>
    <row r="36" spans="1:23" ht="14.25" x14ac:dyDescent="0.35">
      <c r="A36" s="25"/>
      <c r="B36" s="155">
        <v>0.06</v>
      </c>
      <c r="C36" s="3"/>
      <c r="D36" s="155">
        <f t="shared" si="7"/>
        <v>1</v>
      </c>
      <c r="E36" s="3"/>
      <c r="F36" s="3"/>
      <c r="G36" s="3"/>
      <c r="H36" s="3"/>
      <c r="I36" s="155">
        <f t="shared" si="8"/>
        <v>1</v>
      </c>
      <c r="J36" s="3"/>
      <c r="K36" s="3"/>
      <c r="L36" s="3"/>
      <c r="M36" s="3"/>
      <c r="N36" s="155">
        <f t="shared" si="9"/>
        <v>1</v>
      </c>
      <c r="Q36" s="3"/>
      <c r="R36" s="3"/>
      <c r="S36" s="155">
        <f t="shared" si="10"/>
        <v>1</v>
      </c>
      <c r="W36" s="155">
        <f t="shared" si="11"/>
        <v>1</v>
      </c>
    </row>
    <row r="37" spans="1:23" ht="14.25" x14ac:dyDescent="0.35">
      <c r="A37" s="25"/>
      <c r="B37" s="155">
        <v>7.0000000000000007E-2</v>
      </c>
      <c r="C37" s="3"/>
      <c r="D37" s="155">
        <f t="shared" si="7"/>
        <v>1</v>
      </c>
      <c r="E37" s="3"/>
      <c r="F37" s="3"/>
      <c r="G37" s="3"/>
      <c r="H37" s="3"/>
      <c r="I37" s="155">
        <f t="shared" si="8"/>
        <v>1</v>
      </c>
      <c r="J37" s="3"/>
      <c r="K37" s="3"/>
      <c r="L37" s="3"/>
      <c r="M37" s="3"/>
      <c r="N37" s="155">
        <f t="shared" si="9"/>
        <v>1</v>
      </c>
      <c r="Q37" s="3"/>
      <c r="R37" s="3"/>
      <c r="S37" s="155">
        <f t="shared" si="10"/>
        <v>1</v>
      </c>
      <c r="W37" s="155">
        <f t="shared" si="11"/>
        <v>1</v>
      </c>
    </row>
    <row r="38" spans="1:23" ht="14.25" x14ac:dyDescent="0.35">
      <c r="A38" s="25"/>
      <c r="B38" s="155">
        <v>0.08</v>
      </c>
      <c r="C38" s="3"/>
      <c r="D38" s="155">
        <f t="shared" si="7"/>
        <v>1</v>
      </c>
      <c r="E38" s="3"/>
      <c r="F38" s="3"/>
      <c r="G38" s="3"/>
      <c r="H38" s="3"/>
      <c r="I38" s="155">
        <f t="shared" si="8"/>
        <v>1</v>
      </c>
      <c r="J38" s="22"/>
      <c r="K38" s="3"/>
      <c r="L38" s="3"/>
      <c r="M38" s="3"/>
      <c r="N38" s="155">
        <f>IF(AND($B38&gt;=N$10,$B38&lt;=N$9),O$10+(O$9-O$10)*(($B38-N$10)/(N$9-N$10)),
IF(AND($B38&gt;N$9,$B38&lt;=N$8),O$9+(O$8-O$9)*(($B38-N$9)/(N$8-N$9)),
IF(AND($B38&gt;N$8,$B38&lt;=N$7),O$8+(O$7-O$8)*(($B38-N$8)/(N$7-N$8)),
IF(AND($B38&gt;N$7,$B38&lt;=N$6),O$7+(O$6-O$7)*(($B38-N$7)/(N$6-N$7))))))</f>
        <v>1</v>
      </c>
      <c r="Q38" s="3"/>
      <c r="R38" s="3"/>
      <c r="S38" s="155">
        <f>IF(AND($B38&gt;=S$10,$B38&lt;=S$9),T$10+(T$9-T$10)*(($B38-S$10)/(S$9-S$10)),
IF(AND($B38&gt;S$9,$B38&lt;=S$8),T$9+(T$8-T$9)*(($B38-S$9)/(S$8-S$9)),
IF(AND($B38&gt;S$8,$B38&lt;=S$7),T$8+(T$7-T$8)*(($B38-S$8)/(S$7-S$8)),
IF(AND($B38&gt;S$7,$B38&lt;=S$6),T$7+(T$6-T$7)*(($B38-S$7)/(S$6-S$7))))))</f>
        <v>1</v>
      </c>
      <c r="W38" s="155">
        <f t="shared" si="11"/>
        <v>1</v>
      </c>
    </row>
    <row r="39" spans="1:23" ht="14.25" x14ac:dyDescent="0.35">
      <c r="A39" s="25"/>
      <c r="B39" s="155">
        <v>0.09</v>
      </c>
      <c r="C39" s="3"/>
      <c r="D39" s="155">
        <f t="shared" si="7"/>
        <v>1</v>
      </c>
      <c r="E39" s="3"/>
      <c r="F39" s="3"/>
      <c r="G39" s="3"/>
      <c r="H39" s="3"/>
      <c r="I39" s="155">
        <f t="shared" si="8"/>
        <v>1</v>
      </c>
      <c r="J39" s="22"/>
      <c r="K39" s="3"/>
      <c r="L39" s="3"/>
      <c r="M39" s="3"/>
      <c r="N39" s="155">
        <f t="shared" si="9"/>
        <v>1</v>
      </c>
      <c r="Q39" s="3"/>
      <c r="R39" s="3"/>
      <c r="S39" s="155">
        <f t="shared" ref="S39:S102" si="12">IF(AND($B39&gt;=S$10,$B39&lt;=S$9),T$10+(T$9-T$10)*(($B39-S$10)/(S$9-S$10)),
IF(AND($B39&gt;S$9,$B39&lt;=S$8),T$9+(T$8-T$9)*(($B39-S$9)/(S$8-S$9)),
IF(AND($B39&gt;S$8,$B39&lt;=S$7),T$8+(T$7-T$8)*(($B39-S$8)/(S$7-S$8)),
IF(AND($B39&gt;S$7,$B39&lt;=S$6),T$7+(T$6-T$7)*(($B39-S$7)/(S$6-S$7))))))</f>
        <v>1</v>
      </c>
      <c r="W39" s="155">
        <f t="shared" si="11"/>
        <v>1</v>
      </c>
    </row>
    <row r="40" spans="1:23" ht="14.25" x14ac:dyDescent="0.35">
      <c r="A40" s="25"/>
      <c r="B40" s="155">
        <v>0.1</v>
      </c>
      <c r="C40" s="3"/>
      <c r="D40" s="155">
        <f t="shared" si="7"/>
        <v>1</v>
      </c>
      <c r="E40" s="3"/>
      <c r="F40" s="3"/>
      <c r="G40" s="3"/>
      <c r="H40" s="32"/>
      <c r="I40" s="155">
        <f t="shared" si="8"/>
        <v>1</v>
      </c>
      <c r="J40" s="21"/>
      <c r="K40" s="21"/>
      <c r="L40" s="3"/>
      <c r="M40" s="3"/>
      <c r="N40" s="155">
        <f t="shared" si="9"/>
        <v>1</v>
      </c>
      <c r="Q40" s="3"/>
      <c r="R40" s="3"/>
      <c r="S40" s="155">
        <f t="shared" si="12"/>
        <v>1</v>
      </c>
      <c r="W40" s="155">
        <f t="shared" si="11"/>
        <v>1</v>
      </c>
    </row>
    <row r="41" spans="1:23" ht="14.25" x14ac:dyDescent="0.35">
      <c r="A41" s="25"/>
      <c r="B41" s="155">
        <v>0.11</v>
      </c>
      <c r="C41" s="3"/>
      <c r="D41" s="155">
        <f t="shared" si="7"/>
        <v>1</v>
      </c>
      <c r="E41" s="3"/>
      <c r="F41" s="3"/>
      <c r="G41" s="3"/>
      <c r="H41" s="3"/>
      <c r="I41" s="155">
        <f t="shared" si="8"/>
        <v>1</v>
      </c>
      <c r="J41" s="3"/>
      <c r="K41" s="3"/>
      <c r="L41" s="3"/>
      <c r="M41" s="3"/>
      <c r="N41" s="155">
        <f t="shared" si="9"/>
        <v>1</v>
      </c>
      <c r="Q41" s="3"/>
      <c r="R41" s="3"/>
      <c r="S41" s="155">
        <f t="shared" si="12"/>
        <v>1</v>
      </c>
      <c r="W41" s="155">
        <f t="shared" si="11"/>
        <v>1</v>
      </c>
    </row>
    <row r="42" spans="1:23" ht="14.25" x14ac:dyDescent="0.35">
      <c r="A42" s="25"/>
      <c r="B42" s="155">
        <v>0.12</v>
      </c>
      <c r="C42" s="3"/>
      <c r="D42" s="155">
        <f t="shared" si="7"/>
        <v>1</v>
      </c>
      <c r="E42" s="3"/>
      <c r="F42" s="3"/>
      <c r="G42" s="3"/>
      <c r="H42" s="3"/>
      <c r="I42" s="155">
        <f t="shared" si="8"/>
        <v>1</v>
      </c>
      <c r="J42" s="3"/>
      <c r="K42" s="3"/>
      <c r="L42" s="3"/>
      <c r="M42" s="3"/>
      <c r="N42" s="155">
        <f t="shared" si="9"/>
        <v>1</v>
      </c>
      <c r="Q42" s="3"/>
      <c r="R42" s="3"/>
      <c r="S42" s="155">
        <f t="shared" si="12"/>
        <v>1</v>
      </c>
      <c r="W42" s="155">
        <f t="shared" si="11"/>
        <v>1</v>
      </c>
    </row>
    <row r="43" spans="1:23" ht="14.25" x14ac:dyDescent="0.35">
      <c r="A43" s="25"/>
      <c r="B43" s="155">
        <v>0.13</v>
      </c>
      <c r="C43" s="3"/>
      <c r="D43" s="155">
        <f t="shared" si="7"/>
        <v>1</v>
      </c>
      <c r="E43" s="3"/>
      <c r="F43" s="3"/>
      <c r="G43" s="3"/>
      <c r="H43" s="3"/>
      <c r="I43" s="155">
        <f t="shared" si="8"/>
        <v>1</v>
      </c>
      <c r="J43" s="3"/>
      <c r="K43" s="3"/>
      <c r="L43" s="3"/>
      <c r="M43" s="3"/>
      <c r="N43" s="155">
        <f t="shared" si="9"/>
        <v>1</v>
      </c>
      <c r="Q43" s="3"/>
      <c r="R43" s="3"/>
      <c r="S43" s="155">
        <f t="shared" si="12"/>
        <v>1</v>
      </c>
      <c r="W43" s="155">
        <f t="shared" si="11"/>
        <v>1</v>
      </c>
    </row>
    <row r="44" spans="1:23" ht="14.25" x14ac:dyDescent="0.35">
      <c r="A44" s="25"/>
      <c r="B44" s="155">
        <v>0.14000000000000001</v>
      </c>
      <c r="C44" s="3"/>
      <c r="D44" s="155">
        <f t="shared" si="7"/>
        <v>1</v>
      </c>
      <c r="E44" s="3"/>
      <c r="F44" s="3"/>
      <c r="G44" s="3"/>
      <c r="H44" s="3"/>
      <c r="I44" s="155">
        <f t="shared" si="8"/>
        <v>1</v>
      </c>
      <c r="J44" s="3"/>
      <c r="K44" s="3"/>
      <c r="L44" s="3"/>
      <c r="M44" s="3"/>
      <c r="N44" s="155">
        <f t="shared" si="9"/>
        <v>1</v>
      </c>
      <c r="Q44" s="3"/>
      <c r="R44" s="3"/>
      <c r="S44" s="155">
        <f t="shared" si="12"/>
        <v>1</v>
      </c>
      <c r="W44" s="155">
        <f t="shared" si="11"/>
        <v>1</v>
      </c>
    </row>
    <row r="45" spans="1:23" ht="14.25" x14ac:dyDescent="0.35">
      <c r="A45" s="25"/>
      <c r="B45" s="155">
        <v>0.15</v>
      </c>
      <c r="C45" s="3"/>
      <c r="D45" s="155">
        <f t="shared" si="7"/>
        <v>1</v>
      </c>
      <c r="E45" s="3"/>
      <c r="F45" s="3"/>
      <c r="G45" s="3"/>
      <c r="H45" s="3"/>
      <c r="I45" s="155">
        <f t="shared" si="8"/>
        <v>1</v>
      </c>
      <c r="J45" s="3"/>
      <c r="K45" s="3"/>
      <c r="L45" s="3"/>
      <c r="M45" s="3"/>
      <c r="N45" s="155">
        <f t="shared" si="9"/>
        <v>1</v>
      </c>
      <c r="Q45" s="3"/>
      <c r="R45" s="3"/>
      <c r="S45" s="155">
        <f t="shared" si="12"/>
        <v>1</v>
      </c>
      <c r="W45" s="155">
        <f t="shared" si="11"/>
        <v>1</v>
      </c>
    </row>
    <row r="46" spans="1:23" ht="14.25" x14ac:dyDescent="0.35">
      <c r="A46" s="25"/>
      <c r="B46" s="155">
        <v>0.16</v>
      </c>
      <c r="C46" s="3"/>
      <c r="D46" s="155">
        <f t="shared" si="7"/>
        <v>1</v>
      </c>
      <c r="E46" s="3"/>
      <c r="F46" s="3"/>
      <c r="G46" s="3"/>
      <c r="H46" s="3"/>
      <c r="I46" s="155">
        <f t="shared" si="8"/>
        <v>1</v>
      </c>
      <c r="J46" s="3"/>
      <c r="K46" s="3"/>
      <c r="L46" s="3"/>
      <c r="M46" s="3"/>
      <c r="N46" s="155">
        <f t="shared" si="9"/>
        <v>1</v>
      </c>
      <c r="Q46" s="3"/>
      <c r="R46" s="3"/>
      <c r="S46" s="155">
        <f t="shared" si="12"/>
        <v>1</v>
      </c>
      <c r="W46" s="155">
        <f t="shared" si="11"/>
        <v>1</v>
      </c>
    </row>
    <row r="47" spans="1:23" ht="14.25" x14ac:dyDescent="0.35">
      <c r="A47" s="25"/>
      <c r="B47" s="155">
        <v>0.17</v>
      </c>
      <c r="C47" s="3"/>
      <c r="D47" s="155">
        <f t="shared" si="7"/>
        <v>1</v>
      </c>
      <c r="E47" s="3"/>
      <c r="F47" s="3"/>
      <c r="G47" s="3"/>
      <c r="H47" s="3"/>
      <c r="I47" s="155">
        <f t="shared" si="8"/>
        <v>1</v>
      </c>
      <c r="N47" s="155">
        <f t="shared" si="9"/>
        <v>1</v>
      </c>
      <c r="S47" s="155">
        <f t="shared" si="12"/>
        <v>1</v>
      </c>
      <c r="W47" s="155">
        <f t="shared" si="11"/>
        <v>1</v>
      </c>
    </row>
    <row r="48" spans="1:23" ht="14.25" x14ac:dyDescent="0.35">
      <c r="A48" s="25"/>
      <c r="B48" s="155">
        <v>0.18</v>
      </c>
      <c r="C48" s="3"/>
      <c r="D48" s="155">
        <f t="shared" si="7"/>
        <v>1</v>
      </c>
      <c r="E48" s="3"/>
      <c r="F48" s="3"/>
      <c r="G48" s="3"/>
      <c r="H48" s="3"/>
      <c r="I48" s="155">
        <f t="shared" si="8"/>
        <v>1</v>
      </c>
      <c r="N48" s="155">
        <f t="shared" si="9"/>
        <v>1</v>
      </c>
      <c r="S48" s="155">
        <f t="shared" si="12"/>
        <v>1</v>
      </c>
      <c r="W48" s="155">
        <f t="shared" si="11"/>
        <v>1</v>
      </c>
    </row>
    <row r="49" spans="1:24" ht="12.75" customHeight="1" x14ac:dyDescent="0.35">
      <c r="A49" s="25"/>
      <c r="B49" s="155">
        <v>0.19</v>
      </c>
      <c r="C49" s="3"/>
      <c r="D49" s="155">
        <f t="shared" si="7"/>
        <v>1</v>
      </c>
      <c r="E49" s="3"/>
      <c r="F49" s="3"/>
      <c r="G49" s="3"/>
      <c r="H49" s="3"/>
      <c r="I49" s="155">
        <f t="shared" si="8"/>
        <v>1</v>
      </c>
      <c r="N49" s="155">
        <f t="shared" si="9"/>
        <v>1</v>
      </c>
      <c r="S49" s="155">
        <f t="shared" si="12"/>
        <v>1</v>
      </c>
      <c r="W49" s="155">
        <f t="shared" si="11"/>
        <v>1</v>
      </c>
    </row>
    <row r="50" spans="1:24" ht="14.25" x14ac:dyDescent="0.35">
      <c r="B50" s="155">
        <v>0.2</v>
      </c>
      <c r="C50" s="3"/>
      <c r="D50" s="155">
        <f t="shared" si="7"/>
        <v>1</v>
      </c>
      <c r="E50" s="3"/>
      <c r="F50" s="3"/>
      <c r="G50" s="3"/>
      <c r="H50" s="3"/>
      <c r="I50" s="155">
        <f t="shared" si="8"/>
        <v>1</v>
      </c>
      <c r="N50" s="155">
        <f t="shared" si="9"/>
        <v>1</v>
      </c>
      <c r="S50" s="155">
        <f t="shared" si="12"/>
        <v>1</v>
      </c>
      <c r="W50" s="155">
        <f t="shared" si="11"/>
        <v>1</v>
      </c>
    </row>
    <row r="51" spans="1:24" ht="14.25" x14ac:dyDescent="0.35">
      <c r="B51" s="155">
        <v>0.21</v>
      </c>
      <c r="C51" s="3"/>
      <c r="D51" s="155">
        <f t="shared" si="7"/>
        <v>1</v>
      </c>
      <c r="E51" s="3"/>
      <c r="F51" s="3"/>
      <c r="G51" s="3"/>
      <c r="H51" s="32"/>
      <c r="I51" s="155">
        <f t="shared" si="8"/>
        <v>1</v>
      </c>
      <c r="N51" s="155">
        <f t="shared" si="9"/>
        <v>1</v>
      </c>
      <c r="S51" s="155">
        <f t="shared" si="12"/>
        <v>1</v>
      </c>
      <c r="W51" s="155">
        <f t="shared" si="11"/>
        <v>1</v>
      </c>
    </row>
    <row r="52" spans="1:24" ht="14.25" x14ac:dyDescent="0.35">
      <c r="B52" s="155">
        <v>0.22</v>
      </c>
      <c r="C52" s="3"/>
      <c r="D52" s="155">
        <f t="shared" si="7"/>
        <v>1</v>
      </c>
      <c r="E52" s="3"/>
      <c r="F52" s="3"/>
      <c r="G52" s="3"/>
      <c r="H52" s="3"/>
      <c r="I52" s="155">
        <f t="shared" si="8"/>
        <v>1</v>
      </c>
      <c r="N52" s="155">
        <f t="shared" si="9"/>
        <v>1</v>
      </c>
      <c r="S52" s="155">
        <f t="shared" si="12"/>
        <v>1</v>
      </c>
      <c r="W52" s="155">
        <f t="shared" si="11"/>
        <v>1</v>
      </c>
    </row>
    <row r="53" spans="1:24" ht="14.25" x14ac:dyDescent="0.35">
      <c r="B53" s="155">
        <v>0.23</v>
      </c>
      <c r="C53" s="26"/>
      <c r="D53" s="155">
        <f t="shared" si="7"/>
        <v>1</v>
      </c>
      <c r="E53" s="34"/>
      <c r="F53" s="33"/>
      <c r="G53" s="33"/>
      <c r="H53" s="33"/>
      <c r="I53" s="155">
        <f t="shared" si="8"/>
        <v>1</v>
      </c>
      <c r="N53" s="155">
        <f t="shared" si="9"/>
        <v>1</v>
      </c>
      <c r="S53" s="155">
        <f t="shared" si="12"/>
        <v>1</v>
      </c>
      <c r="W53" s="155">
        <f t="shared" si="11"/>
        <v>1</v>
      </c>
    </row>
    <row r="54" spans="1:24" ht="14.25" x14ac:dyDescent="0.35">
      <c r="B54" s="155">
        <v>0.24</v>
      </c>
      <c r="C54" s="26"/>
      <c r="D54" s="155">
        <f t="shared" si="7"/>
        <v>1</v>
      </c>
      <c r="E54" s="34"/>
      <c r="F54" s="33"/>
      <c r="G54" s="33"/>
      <c r="H54" s="33"/>
      <c r="I54" s="155">
        <f t="shared" si="8"/>
        <v>1</v>
      </c>
      <c r="N54" s="155">
        <f t="shared" si="9"/>
        <v>1</v>
      </c>
      <c r="S54" s="155">
        <f t="shared" si="12"/>
        <v>1</v>
      </c>
      <c r="W54" s="155">
        <f t="shared" si="11"/>
        <v>1</v>
      </c>
    </row>
    <row r="55" spans="1:24" ht="14.25" x14ac:dyDescent="0.35">
      <c r="B55" s="155">
        <v>0.25</v>
      </c>
      <c r="C55" s="26"/>
      <c r="D55" s="155">
        <f t="shared" si="7"/>
        <v>1</v>
      </c>
      <c r="E55" s="34"/>
      <c r="F55" s="33"/>
      <c r="G55" s="33"/>
      <c r="H55" s="33"/>
      <c r="I55" s="155">
        <f t="shared" si="8"/>
        <v>1</v>
      </c>
      <c r="N55" s="155">
        <f t="shared" si="9"/>
        <v>1</v>
      </c>
      <c r="S55" s="155">
        <f t="shared" si="12"/>
        <v>1</v>
      </c>
      <c r="W55" s="155">
        <f t="shared" si="11"/>
        <v>1</v>
      </c>
    </row>
    <row r="56" spans="1:24" s="4" customFormat="1" ht="14.25" x14ac:dyDescent="0.35">
      <c r="B56" s="155">
        <v>0.26</v>
      </c>
      <c r="C56" s="26"/>
      <c r="D56" s="155">
        <f t="shared" si="7"/>
        <v>1</v>
      </c>
      <c r="E56" s="34"/>
      <c r="F56" s="33"/>
      <c r="G56" s="33"/>
      <c r="H56" s="33"/>
      <c r="I56" s="155">
        <f t="shared" si="8"/>
        <v>1</v>
      </c>
      <c r="J56" s="1"/>
      <c r="K56" s="1"/>
      <c r="L56" s="1"/>
      <c r="M56" s="1"/>
      <c r="N56" s="155">
        <f t="shared" si="9"/>
        <v>1</v>
      </c>
      <c r="O56" s="1"/>
      <c r="P56" s="1"/>
      <c r="Q56" s="1"/>
      <c r="R56" s="1"/>
      <c r="S56" s="155">
        <f t="shared" si="12"/>
        <v>1</v>
      </c>
      <c r="T56" s="1"/>
      <c r="U56" s="1"/>
      <c r="V56" s="1"/>
      <c r="W56" s="155">
        <f t="shared" si="11"/>
        <v>1</v>
      </c>
      <c r="X56" s="1"/>
    </row>
    <row r="57" spans="1:24" ht="14.25" x14ac:dyDescent="0.35">
      <c r="B57" s="155">
        <v>0.27</v>
      </c>
      <c r="C57" s="26"/>
      <c r="D57" s="155">
        <f t="shared" si="7"/>
        <v>1</v>
      </c>
      <c r="E57" s="34"/>
      <c r="F57" s="33"/>
      <c r="G57" s="33"/>
      <c r="H57" s="33"/>
      <c r="I57" s="155">
        <f t="shared" si="8"/>
        <v>1</v>
      </c>
      <c r="N57" s="155">
        <f t="shared" si="9"/>
        <v>1</v>
      </c>
      <c r="S57" s="155">
        <f t="shared" si="12"/>
        <v>1</v>
      </c>
      <c r="W57" s="155">
        <f t="shared" si="11"/>
        <v>1</v>
      </c>
    </row>
    <row r="58" spans="1:24" ht="14.25" x14ac:dyDescent="0.35">
      <c r="B58" s="155">
        <v>0.28000000000000003</v>
      </c>
      <c r="C58" s="26"/>
      <c r="D58" s="155">
        <f t="shared" si="7"/>
        <v>1</v>
      </c>
      <c r="E58" s="34"/>
      <c r="F58" s="33"/>
      <c r="G58" s="33"/>
      <c r="H58" s="33"/>
      <c r="I58" s="155">
        <f t="shared" si="8"/>
        <v>1</v>
      </c>
      <c r="N58" s="155">
        <f t="shared" si="9"/>
        <v>1</v>
      </c>
      <c r="S58" s="155">
        <f t="shared" si="12"/>
        <v>1</v>
      </c>
      <c r="W58" s="155">
        <f t="shared" si="11"/>
        <v>1</v>
      </c>
    </row>
    <row r="59" spans="1:24" ht="14.25" x14ac:dyDescent="0.35">
      <c r="B59" s="155">
        <v>0.28999999999999998</v>
      </c>
      <c r="C59" s="26"/>
      <c r="D59" s="155">
        <f t="shared" si="7"/>
        <v>1</v>
      </c>
      <c r="E59" s="27"/>
      <c r="F59" s="28"/>
      <c r="G59" s="27"/>
      <c r="H59" s="27"/>
      <c r="I59" s="155">
        <f t="shared" si="8"/>
        <v>1</v>
      </c>
      <c r="N59" s="155">
        <f t="shared" si="9"/>
        <v>1</v>
      </c>
      <c r="S59" s="155">
        <f t="shared" si="12"/>
        <v>1</v>
      </c>
      <c r="W59" s="155">
        <f t="shared" si="11"/>
        <v>1</v>
      </c>
    </row>
    <row r="60" spans="1:24" ht="14.25" x14ac:dyDescent="0.35">
      <c r="B60" s="155">
        <v>0.3</v>
      </c>
      <c r="C60" s="26"/>
      <c r="D60" s="155">
        <f t="shared" si="7"/>
        <v>1</v>
      </c>
      <c r="E60" s="27"/>
      <c r="F60" s="28"/>
      <c r="G60" s="27"/>
      <c r="H60" s="27"/>
      <c r="I60" s="155">
        <f t="shared" si="8"/>
        <v>1</v>
      </c>
      <c r="N60" s="155">
        <f t="shared" si="9"/>
        <v>1</v>
      </c>
      <c r="S60" s="155">
        <f t="shared" si="12"/>
        <v>1</v>
      </c>
      <c r="W60" s="155">
        <f t="shared" si="11"/>
        <v>1</v>
      </c>
    </row>
    <row r="61" spans="1:24" ht="14.25" x14ac:dyDescent="0.35">
      <c r="B61" s="155">
        <v>0.31</v>
      </c>
      <c r="C61" s="26"/>
      <c r="D61" s="155">
        <f t="shared" si="7"/>
        <v>0.99571428571428566</v>
      </c>
      <c r="E61" s="27"/>
      <c r="F61" s="28"/>
      <c r="G61" s="27"/>
      <c r="H61" s="27"/>
      <c r="I61" s="155">
        <f t="shared" si="8"/>
        <v>0.99571428571428566</v>
      </c>
      <c r="N61" s="155">
        <f t="shared" si="9"/>
        <v>0.99571428571428566</v>
      </c>
      <c r="S61" s="155">
        <f t="shared" si="12"/>
        <v>0.99571428571428566</v>
      </c>
      <c r="W61" s="155">
        <f t="shared" si="11"/>
        <v>0.99571428571428566</v>
      </c>
    </row>
    <row r="62" spans="1:24" ht="14.25" x14ac:dyDescent="0.35">
      <c r="B62" s="155">
        <v>0.32</v>
      </c>
      <c r="C62" s="26"/>
      <c r="D62" s="155">
        <f t="shared" ref="D62:D93" si="13">IF(AND($B62&gt;=D$10,$B62&lt;=D$9),E$10+(E$9-E$10)*(($B62-D$10)/(D$9-D$10)),
IF(AND($B62&gt;D$9,$B62&lt;=D$8),E$9+(E$8-E$9)*(($B62-D$9)/(D$8-D$9)),
IF(AND($B62&gt;D$8,$B62&lt;=D$7),E$8+(E$7-E$8)*(($B62-D$8)/(D$7-D$8)),
IF(AND($B62&gt;D$7,$B62&lt;=D$6),E$7+(E$6-E$7)*(($B62-D$7)/(D$6-D$7))))))</f>
        <v>0.99142857142857144</v>
      </c>
      <c r="E62" s="27"/>
      <c r="F62" s="28"/>
      <c r="G62" s="27"/>
      <c r="H62" s="27"/>
      <c r="I62" s="155">
        <f t="shared" ref="I62:I93" si="14">IF(AND($B62&gt;=I$10,$B62&lt;=I$9),J$10+(J$9-J$10)*(($B62-I$10)/(I$9-I$10)),
IF(AND($B62&gt;I$9,$B62&lt;=I$8),J$9+(J$8-J$9)*(($B62-I$9)/(I$8-I$9)),
IF(AND($B62&gt;I$8,$B62&lt;=I$7),J$8+(J$7-J$8)*(($B62-I$8)/(I$7-I$8)),
IF(AND($B62&gt;I$7,$B62&lt;=I$6),J$7+(J$6-J$7)*(($B62-I$7)/(I$6-I$7))))))</f>
        <v>0.99142857142857144</v>
      </c>
      <c r="N62" s="155">
        <f t="shared" ref="N62:N93" si="15">IF(AND($B62&gt;=N$10,$B62&lt;=N$9),O$10+(O$9-O$10)*(($B62-N$10)/(N$9-N$10)),
IF(AND($B62&gt;N$9,$B62&lt;=N$8),O$9+(O$8-O$9)*(($B62-N$9)/(N$8-N$9)),
IF(AND($B62&gt;N$8,$B62&lt;=N$7),O$8+(O$7-O$8)*(($B62-N$8)/(N$7-N$8)),
IF(AND($B62&gt;N$7,$B62&lt;=N$6),O$7+(O$6-O$7)*(($B62-N$7)/(N$6-N$7))))))</f>
        <v>0.99142857142857144</v>
      </c>
      <c r="S62" s="155">
        <f t="shared" si="12"/>
        <v>0.99142857142857144</v>
      </c>
      <c r="W62" s="155">
        <f t="shared" si="11"/>
        <v>0.99142857142857144</v>
      </c>
    </row>
    <row r="63" spans="1:24" ht="14.25" x14ac:dyDescent="0.35">
      <c r="B63" s="155">
        <v>0.33</v>
      </c>
      <c r="C63" s="29"/>
      <c r="D63" s="155">
        <f t="shared" si="13"/>
        <v>0.9871428571428571</v>
      </c>
      <c r="E63" s="27"/>
      <c r="F63" s="28"/>
      <c r="G63" s="27"/>
      <c r="H63" s="27"/>
      <c r="I63" s="155">
        <f t="shared" si="14"/>
        <v>0.9871428571428571</v>
      </c>
      <c r="N63" s="155">
        <f t="shared" si="15"/>
        <v>0.9871428571428571</v>
      </c>
      <c r="S63" s="155">
        <f t="shared" si="12"/>
        <v>0.9871428571428571</v>
      </c>
      <c r="W63" s="155">
        <f t="shared" si="11"/>
        <v>0.9871428571428571</v>
      </c>
    </row>
    <row r="64" spans="1:24" ht="14.25" x14ac:dyDescent="0.35">
      <c r="B64" s="155">
        <v>0.34</v>
      </c>
      <c r="D64" s="155">
        <f t="shared" si="13"/>
        <v>0.98285714285714287</v>
      </c>
      <c r="I64" s="155">
        <f t="shared" si="14"/>
        <v>0.98285714285714287</v>
      </c>
      <c r="N64" s="155">
        <f t="shared" si="15"/>
        <v>0.98285714285714287</v>
      </c>
      <c r="S64" s="155">
        <f t="shared" si="12"/>
        <v>0.98285714285714287</v>
      </c>
      <c r="W64" s="155">
        <f t="shared" si="11"/>
        <v>0.98285714285714287</v>
      </c>
    </row>
    <row r="65" spans="2:24" ht="14.25" x14ac:dyDescent="0.35">
      <c r="B65" s="155">
        <v>0.35</v>
      </c>
      <c r="D65" s="155">
        <f t="shared" si="13"/>
        <v>0.97857142857142854</v>
      </c>
      <c r="I65" s="155">
        <f t="shared" si="14"/>
        <v>0.97857142857142854</v>
      </c>
      <c r="N65" s="155">
        <f t="shared" si="15"/>
        <v>0.97857142857142854</v>
      </c>
      <c r="S65" s="155">
        <f t="shared" si="12"/>
        <v>0.97857142857142854</v>
      </c>
      <c r="W65" s="155">
        <f t="shared" si="11"/>
        <v>0.97857142857142854</v>
      </c>
    </row>
    <row r="66" spans="2:24" ht="14.25" x14ac:dyDescent="0.35">
      <c r="B66" s="155">
        <v>0.36</v>
      </c>
      <c r="D66" s="155">
        <f t="shared" si="13"/>
        <v>0.97428571428571431</v>
      </c>
      <c r="I66" s="155">
        <f t="shared" si="14"/>
        <v>0.97428571428571431</v>
      </c>
      <c r="N66" s="155">
        <f t="shared" si="15"/>
        <v>0.97428571428571431</v>
      </c>
      <c r="S66" s="155">
        <f t="shared" si="12"/>
        <v>0.97428571428571431</v>
      </c>
      <c r="W66" s="155">
        <f t="shared" si="11"/>
        <v>0.97428571428571442</v>
      </c>
    </row>
    <row r="67" spans="2:24" ht="14.25" x14ac:dyDescent="0.35">
      <c r="B67" s="155">
        <v>0.37</v>
      </c>
      <c r="D67" s="155">
        <f t="shared" si="13"/>
        <v>0.97</v>
      </c>
      <c r="I67" s="155">
        <f t="shared" si="14"/>
        <v>0.97</v>
      </c>
      <c r="N67" s="155">
        <f t="shared" si="15"/>
        <v>0.97</v>
      </c>
      <c r="S67" s="155">
        <f t="shared" si="12"/>
        <v>0.97</v>
      </c>
      <c r="W67" s="155">
        <f t="shared" si="11"/>
        <v>0.97</v>
      </c>
    </row>
    <row r="68" spans="2:24" ht="14.25" x14ac:dyDescent="0.35">
      <c r="B68" s="155">
        <v>0.38</v>
      </c>
      <c r="D68" s="155">
        <f t="shared" si="13"/>
        <v>0.96571428571428575</v>
      </c>
      <c r="I68" s="155">
        <f t="shared" si="14"/>
        <v>0.96571428571428575</v>
      </c>
      <c r="N68" s="155">
        <f t="shared" si="15"/>
        <v>0.96571428571428575</v>
      </c>
      <c r="S68" s="155">
        <f t="shared" si="12"/>
        <v>0.96571428571428575</v>
      </c>
      <c r="W68" s="155">
        <f t="shared" si="11"/>
        <v>0.96571428571428564</v>
      </c>
    </row>
    <row r="69" spans="2:24" ht="14.25" x14ac:dyDescent="0.35">
      <c r="B69" s="155">
        <v>0.39</v>
      </c>
      <c r="D69" s="155">
        <f t="shared" si="13"/>
        <v>0.96142857142857141</v>
      </c>
      <c r="I69" s="155">
        <f t="shared" si="14"/>
        <v>0.96142857142857141</v>
      </c>
      <c r="N69" s="155">
        <f t="shared" si="15"/>
        <v>0.96142857142857141</v>
      </c>
      <c r="S69" s="155">
        <f t="shared" si="12"/>
        <v>0.96142857142857141</v>
      </c>
      <c r="W69" s="155">
        <f t="shared" si="11"/>
        <v>0.96142857142857141</v>
      </c>
    </row>
    <row r="70" spans="2:24" ht="14.25" x14ac:dyDescent="0.35">
      <c r="B70" s="155">
        <v>0.4</v>
      </c>
      <c r="D70" s="155">
        <f t="shared" si="13"/>
        <v>0.95714285714285707</v>
      </c>
      <c r="I70" s="155">
        <f t="shared" si="14"/>
        <v>0.95714285714285707</v>
      </c>
      <c r="N70" s="155">
        <f t="shared" si="15"/>
        <v>0.95714285714285707</v>
      </c>
      <c r="S70" s="155">
        <f t="shared" si="12"/>
        <v>0.95714285714285707</v>
      </c>
      <c r="W70" s="155">
        <f t="shared" si="11"/>
        <v>0.95714285714285707</v>
      </c>
    </row>
    <row r="71" spans="2:24" ht="14.25" x14ac:dyDescent="0.35">
      <c r="B71" s="155">
        <v>0.41</v>
      </c>
      <c r="D71" s="155">
        <f t="shared" si="13"/>
        <v>0.95285714285714285</v>
      </c>
      <c r="I71" s="155">
        <f t="shared" si="14"/>
        <v>0.95285714285714285</v>
      </c>
      <c r="N71" s="155">
        <f t="shared" si="15"/>
        <v>0.95285714285714285</v>
      </c>
      <c r="S71" s="155">
        <f t="shared" si="12"/>
        <v>0.95285714285714285</v>
      </c>
      <c r="W71" s="155">
        <f t="shared" si="11"/>
        <v>0.95285714285714285</v>
      </c>
      <c r="X71" s="4"/>
    </row>
    <row r="72" spans="2:24" ht="14.25" x14ac:dyDescent="0.35">
      <c r="B72" s="155">
        <v>0.42</v>
      </c>
      <c r="D72" s="155">
        <f t="shared" si="13"/>
        <v>0.94857142857142862</v>
      </c>
      <c r="I72" s="155">
        <f t="shared" si="14"/>
        <v>0.94857142857142862</v>
      </c>
      <c r="N72" s="155">
        <f t="shared" si="15"/>
        <v>0.94857142857142862</v>
      </c>
      <c r="S72" s="155">
        <f t="shared" si="12"/>
        <v>0.94857142857142862</v>
      </c>
      <c r="W72" s="155">
        <f t="shared" si="11"/>
        <v>0.94857142857142862</v>
      </c>
    </row>
    <row r="73" spans="2:24" ht="14.25" x14ac:dyDescent="0.35">
      <c r="B73" s="155">
        <v>0.43</v>
      </c>
      <c r="D73" s="155">
        <f t="shared" si="13"/>
        <v>0.94428571428571428</v>
      </c>
      <c r="I73" s="155">
        <f t="shared" si="14"/>
        <v>0.94428571428571428</v>
      </c>
      <c r="N73" s="155">
        <f t="shared" si="15"/>
        <v>0.94428571428571428</v>
      </c>
      <c r="S73" s="155">
        <f t="shared" si="12"/>
        <v>0.94428571428571428</v>
      </c>
      <c r="W73" s="155">
        <f t="shared" si="11"/>
        <v>0.94428571428571439</v>
      </c>
    </row>
    <row r="74" spans="2:24" ht="14.25" x14ac:dyDescent="0.35">
      <c r="B74" s="155">
        <v>0.44</v>
      </c>
      <c r="D74" s="155">
        <f t="shared" si="13"/>
        <v>0.94</v>
      </c>
      <c r="I74" s="155">
        <f t="shared" si="14"/>
        <v>0.94</v>
      </c>
      <c r="N74" s="155">
        <f t="shared" si="15"/>
        <v>0.94</v>
      </c>
      <c r="S74" s="155">
        <f t="shared" si="12"/>
        <v>0.94</v>
      </c>
      <c r="W74" s="155">
        <f t="shared" si="11"/>
        <v>0.94</v>
      </c>
    </row>
    <row r="75" spans="2:24" ht="14.25" x14ac:dyDescent="0.35">
      <c r="B75" s="155">
        <v>0.45</v>
      </c>
      <c r="D75" s="155">
        <f t="shared" si="13"/>
        <v>0.93571428571428572</v>
      </c>
      <c r="I75" s="155">
        <f t="shared" si="14"/>
        <v>0.93571428571428572</v>
      </c>
      <c r="N75" s="155">
        <f t="shared" si="15"/>
        <v>0.93571428571428572</v>
      </c>
      <c r="S75" s="155">
        <f t="shared" si="12"/>
        <v>0.93571428571428572</v>
      </c>
      <c r="W75" s="155">
        <f t="shared" si="11"/>
        <v>0.93571428571428583</v>
      </c>
    </row>
    <row r="76" spans="2:24" ht="14.25" x14ac:dyDescent="0.35">
      <c r="B76" s="155">
        <v>0.46</v>
      </c>
      <c r="D76" s="155">
        <f t="shared" si="13"/>
        <v>0.93142857142857138</v>
      </c>
      <c r="I76" s="155">
        <f t="shared" si="14"/>
        <v>0.93142857142857138</v>
      </c>
      <c r="N76" s="155">
        <f t="shared" si="15"/>
        <v>0.93142857142857138</v>
      </c>
      <c r="S76" s="155">
        <f t="shared" si="12"/>
        <v>0.93142857142857138</v>
      </c>
      <c r="W76" s="155">
        <f t="shared" si="11"/>
        <v>0.93142857142857138</v>
      </c>
    </row>
    <row r="77" spans="2:24" ht="14.25" x14ac:dyDescent="0.35">
      <c r="B77" s="155">
        <v>0.47</v>
      </c>
      <c r="D77" s="155">
        <f t="shared" si="13"/>
        <v>0.92714285714285716</v>
      </c>
      <c r="I77" s="155">
        <f t="shared" si="14"/>
        <v>0.92714285714285716</v>
      </c>
      <c r="N77" s="155">
        <f t="shared" si="15"/>
        <v>0.92714285714285716</v>
      </c>
      <c r="S77" s="155">
        <f t="shared" si="12"/>
        <v>0.92714285714285716</v>
      </c>
      <c r="W77" s="155">
        <f t="shared" si="11"/>
        <v>0.92714285714285727</v>
      </c>
    </row>
    <row r="78" spans="2:24" ht="14.25" x14ac:dyDescent="0.35">
      <c r="B78" s="155">
        <v>0.48</v>
      </c>
      <c r="D78" s="155">
        <f t="shared" si="13"/>
        <v>0.92285714285714282</v>
      </c>
      <c r="I78" s="155">
        <f t="shared" si="14"/>
        <v>0.92285714285714282</v>
      </c>
      <c r="N78" s="155">
        <f t="shared" si="15"/>
        <v>0.92285714285714282</v>
      </c>
      <c r="S78" s="155">
        <f t="shared" si="12"/>
        <v>0.92285714285714282</v>
      </c>
      <c r="W78" s="155">
        <f t="shared" si="11"/>
        <v>0.92285714285714282</v>
      </c>
    </row>
    <row r="79" spans="2:24" ht="14.25" x14ac:dyDescent="0.35">
      <c r="B79" s="155">
        <v>0.49</v>
      </c>
      <c r="D79" s="155">
        <f t="shared" si="13"/>
        <v>0.91857142857142859</v>
      </c>
      <c r="I79" s="155">
        <f t="shared" si="14"/>
        <v>0.91857142857142859</v>
      </c>
      <c r="N79" s="155">
        <f t="shared" si="15"/>
        <v>0.91857142857142859</v>
      </c>
      <c r="S79" s="155">
        <f t="shared" si="12"/>
        <v>0.91857142857142859</v>
      </c>
      <c r="W79" s="155">
        <f t="shared" si="11"/>
        <v>0.91857142857142859</v>
      </c>
    </row>
    <row r="80" spans="2:24" ht="14.25" x14ac:dyDescent="0.35">
      <c r="B80" s="155">
        <v>0.5</v>
      </c>
      <c r="D80" s="155">
        <f t="shared" si="13"/>
        <v>0.91428571428571426</v>
      </c>
      <c r="I80" s="155">
        <f t="shared" si="14"/>
        <v>0.91428571428571426</v>
      </c>
      <c r="N80" s="155">
        <f t="shared" si="15"/>
        <v>0.91428571428571426</v>
      </c>
      <c r="S80" s="155">
        <f t="shared" si="12"/>
        <v>0.91428571428571426</v>
      </c>
      <c r="W80" s="155">
        <f t="shared" si="11"/>
        <v>0.91428571428571415</v>
      </c>
    </row>
    <row r="81" spans="2:23" ht="14.25" x14ac:dyDescent="0.35">
      <c r="B81" s="155">
        <v>0.51</v>
      </c>
      <c r="D81" s="155">
        <f t="shared" si="13"/>
        <v>0.91</v>
      </c>
      <c r="I81" s="155">
        <f t="shared" si="14"/>
        <v>0.91</v>
      </c>
      <c r="N81" s="155">
        <f t="shared" si="15"/>
        <v>0.91</v>
      </c>
      <c r="S81" s="155">
        <f t="shared" si="12"/>
        <v>0.91</v>
      </c>
      <c r="W81" s="155">
        <f>((D81*$C$3)+(I81*$H$3)+(N81*$M$3)+(S81*$R$3))/SUM($C$3,$H$3,$M$3,$R$3)</f>
        <v>0.91</v>
      </c>
    </row>
    <row r="82" spans="2:23" ht="14.25" x14ac:dyDescent="0.35">
      <c r="B82" s="155">
        <v>0.52</v>
      </c>
      <c r="D82" s="155">
        <f t="shared" si="13"/>
        <v>0.90571428571428569</v>
      </c>
      <c r="I82" s="155">
        <f t="shared" si="14"/>
        <v>0.90571428571428569</v>
      </c>
      <c r="N82" s="155">
        <f t="shared" si="15"/>
        <v>0.90571428571428569</v>
      </c>
      <c r="S82" s="155">
        <f t="shared" si="12"/>
        <v>0.90571428571428569</v>
      </c>
      <c r="W82" s="155">
        <f t="shared" si="11"/>
        <v>0.90571428571428558</v>
      </c>
    </row>
    <row r="83" spans="2:23" ht="14.25" x14ac:dyDescent="0.35">
      <c r="B83" s="155">
        <v>0.53</v>
      </c>
      <c r="D83" s="155">
        <f t="shared" si="13"/>
        <v>0.90142857142857147</v>
      </c>
      <c r="I83" s="155">
        <f t="shared" si="14"/>
        <v>0.90142857142857147</v>
      </c>
      <c r="N83" s="155">
        <f t="shared" si="15"/>
        <v>0.90142857142857147</v>
      </c>
      <c r="S83" s="155">
        <f t="shared" si="12"/>
        <v>0.90142857142857147</v>
      </c>
      <c r="W83" s="155">
        <f t="shared" si="11"/>
        <v>0.90142857142857147</v>
      </c>
    </row>
    <row r="84" spans="2:23" ht="14.25" x14ac:dyDescent="0.35">
      <c r="B84" s="155">
        <v>0.54</v>
      </c>
      <c r="D84" s="155">
        <f t="shared" si="13"/>
        <v>0.89714285714285713</v>
      </c>
      <c r="I84" s="155">
        <f t="shared" si="14"/>
        <v>0.89714285714285713</v>
      </c>
      <c r="N84" s="155">
        <f t="shared" si="15"/>
        <v>0.89714285714285713</v>
      </c>
      <c r="S84" s="155">
        <f t="shared" si="12"/>
        <v>0.89714285714285713</v>
      </c>
      <c r="W84" s="155">
        <f t="shared" si="11"/>
        <v>0.89714285714285702</v>
      </c>
    </row>
    <row r="85" spans="2:23" ht="14.25" x14ac:dyDescent="0.35">
      <c r="B85" s="155">
        <v>0.55000000000000004</v>
      </c>
      <c r="D85" s="155">
        <f t="shared" si="13"/>
        <v>0.89285714285714279</v>
      </c>
      <c r="I85" s="155">
        <f t="shared" si="14"/>
        <v>0.89285714285714279</v>
      </c>
      <c r="N85" s="155">
        <f t="shared" si="15"/>
        <v>0.89285714285714279</v>
      </c>
      <c r="S85" s="155">
        <f t="shared" si="12"/>
        <v>0.89285714285714279</v>
      </c>
      <c r="W85" s="155">
        <f t="shared" si="11"/>
        <v>0.89285714285714279</v>
      </c>
    </row>
    <row r="86" spans="2:23" ht="14.25" x14ac:dyDescent="0.35">
      <c r="B86" s="155">
        <v>0.56000000000000005</v>
      </c>
      <c r="D86" s="155">
        <f t="shared" si="13"/>
        <v>0.88857142857142857</v>
      </c>
      <c r="I86" s="155">
        <f t="shared" si="14"/>
        <v>0.88857142857142857</v>
      </c>
      <c r="N86" s="155">
        <f t="shared" si="15"/>
        <v>0.88857142857142857</v>
      </c>
      <c r="S86" s="155">
        <f t="shared" si="12"/>
        <v>0.88857142857142857</v>
      </c>
      <c r="W86" s="155">
        <f t="shared" si="11"/>
        <v>0.88857142857142846</v>
      </c>
    </row>
    <row r="87" spans="2:23" ht="14.25" x14ac:dyDescent="0.35">
      <c r="B87" s="155">
        <v>0.56999999999999995</v>
      </c>
      <c r="D87" s="155">
        <f t="shared" si="13"/>
        <v>0.88428571428571434</v>
      </c>
      <c r="I87" s="155">
        <f t="shared" si="14"/>
        <v>0.88428571428571434</v>
      </c>
      <c r="N87" s="155">
        <f t="shared" si="15"/>
        <v>0.88428571428571434</v>
      </c>
      <c r="S87" s="155">
        <f t="shared" si="12"/>
        <v>0.88428571428571434</v>
      </c>
      <c r="W87" s="155">
        <f t="shared" si="11"/>
        <v>0.88428571428571434</v>
      </c>
    </row>
    <row r="88" spans="2:23" ht="14.25" x14ac:dyDescent="0.35">
      <c r="B88" s="155">
        <v>0.57999999999999996</v>
      </c>
      <c r="D88" s="155">
        <f t="shared" si="13"/>
        <v>0.88</v>
      </c>
      <c r="I88" s="155">
        <f t="shared" si="14"/>
        <v>0.88</v>
      </c>
      <c r="N88" s="155">
        <f t="shared" si="15"/>
        <v>0.88</v>
      </c>
      <c r="S88" s="155">
        <f t="shared" si="12"/>
        <v>0.88</v>
      </c>
      <c r="W88" s="155">
        <f t="shared" si="11"/>
        <v>0.88</v>
      </c>
    </row>
    <row r="89" spans="2:23" ht="14.25" x14ac:dyDescent="0.35">
      <c r="B89" s="155">
        <v>0.59</v>
      </c>
      <c r="D89" s="155">
        <f t="shared" si="13"/>
        <v>0.87571428571428567</v>
      </c>
      <c r="I89" s="155">
        <f t="shared" si="14"/>
        <v>0.87571428571428567</v>
      </c>
      <c r="N89" s="155">
        <f t="shared" si="15"/>
        <v>0.87571428571428567</v>
      </c>
      <c r="S89" s="155">
        <f t="shared" si="12"/>
        <v>0.87571428571428567</v>
      </c>
      <c r="W89" s="155">
        <f t="shared" si="11"/>
        <v>0.87571428571428578</v>
      </c>
    </row>
    <row r="90" spans="2:23" ht="14.25" x14ac:dyDescent="0.35">
      <c r="B90" s="155">
        <v>0.6</v>
      </c>
      <c r="D90" s="155">
        <f t="shared" si="13"/>
        <v>0.87142857142857144</v>
      </c>
      <c r="I90" s="155">
        <f t="shared" si="14"/>
        <v>0.87142857142857144</v>
      </c>
      <c r="N90" s="155">
        <f t="shared" si="15"/>
        <v>0.87142857142857144</v>
      </c>
      <c r="S90" s="155">
        <f t="shared" si="12"/>
        <v>0.87142857142857144</v>
      </c>
      <c r="W90" s="155">
        <f t="shared" si="11"/>
        <v>0.87142857142857144</v>
      </c>
    </row>
    <row r="91" spans="2:23" ht="14.25" x14ac:dyDescent="0.35">
      <c r="B91" s="155">
        <v>0.61</v>
      </c>
      <c r="D91" s="155">
        <f t="shared" si="13"/>
        <v>0.8671428571428571</v>
      </c>
      <c r="I91" s="155">
        <f t="shared" si="14"/>
        <v>0.8671428571428571</v>
      </c>
      <c r="N91" s="155">
        <f t="shared" si="15"/>
        <v>0.8671428571428571</v>
      </c>
      <c r="S91" s="155">
        <f t="shared" si="12"/>
        <v>0.8671428571428571</v>
      </c>
      <c r="W91" s="155">
        <f t="shared" si="11"/>
        <v>0.86714285714285722</v>
      </c>
    </row>
    <row r="92" spans="2:23" ht="14.25" x14ac:dyDescent="0.35">
      <c r="B92" s="155">
        <v>0.62</v>
      </c>
      <c r="D92" s="155">
        <f t="shared" si="13"/>
        <v>0.86285714285714288</v>
      </c>
      <c r="I92" s="155">
        <f t="shared" si="14"/>
        <v>0.86285714285714288</v>
      </c>
      <c r="N92" s="155">
        <f t="shared" si="15"/>
        <v>0.86285714285714288</v>
      </c>
      <c r="S92" s="155">
        <f t="shared" si="12"/>
        <v>0.86285714285714288</v>
      </c>
      <c r="W92" s="155">
        <f t="shared" si="11"/>
        <v>0.86285714285714288</v>
      </c>
    </row>
    <row r="93" spans="2:23" ht="14.25" x14ac:dyDescent="0.35">
      <c r="B93" s="155">
        <v>0.63</v>
      </c>
      <c r="D93" s="155">
        <f t="shared" si="13"/>
        <v>0.85857142857142854</v>
      </c>
      <c r="I93" s="155">
        <f t="shared" si="14"/>
        <v>0.85857142857142854</v>
      </c>
      <c r="N93" s="155">
        <f t="shared" si="15"/>
        <v>0.85857142857142854</v>
      </c>
      <c r="S93" s="155">
        <f t="shared" si="12"/>
        <v>0.85857142857142854</v>
      </c>
      <c r="W93" s="155">
        <f t="shared" si="11"/>
        <v>0.85857142857142854</v>
      </c>
    </row>
    <row r="94" spans="2:23" ht="14.25" x14ac:dyDescent="0.35">
      <c r="B94" s="155">
        <v>0.64</v>
      </c>
      <c r="D94" s="155">
        <f t="shared" ref="D94:D125" si="16">IF(AND($B94&gt;=D$10,$B94&lt;=D$9),E$10+(E$9-E$10)*(($B94-D$10)/(D$9-D$10)),
IF(AND($B94&gt;D$9,$B94&lt;=D$8),E$9+(E$8-E$9)*(($B94-D$9)/(D$8-D$9)),
IF(AND($B94&gt;D$8,$B94&lt;=D$7),E$8+(E$7-E$8)*(($B94-D$8)/(D$7-D$8)),
IF(AND($B94&gt;D$7,$B94&lt;=D$6),E$7+(E$6-E$7)*(($B94-D$7)/(D$6-D$7))))))</f>
        <v>0.85428571428571431</v>
      </c>
      <c r="I94" s="155">
        <f t="shared" ref="I94:I125" si="17">IF(AND($B94&gt;=I$10,$B94&lt;=I$9),J$10+(J$9-J$10)*(($B94-I$10)/(I$9-I$10)),
IF(AND($B94&gt;I$9,$B94&lt;=I$8),J$9+(J$8-J$9)*(($B94-I$9)/(I$8-I$9)),
IF(AND($B94&gt;I$8,$B94&lt;=I$7),J$8+(J$7-J$8)*(($B94-I$8)/(I$7-I$8)),
IF(AND($B94&gt;I$7,$B94&lt;=I$6),J$7+(J$6-J$7)*(($B94-I$7)/(I$6-I$7))))))</f>
        <v>0.85428571428571431</v>
      </c>
      <c r="N94" s="155">
        <f t="shared" ref="N94:N125" si="18">IF(AND($B94&gt;=N$10,$B94&lt;=N$9),O$10+(O$9-O$10)*(($B94-N$10)/(N$9-N$10)),
IF(AND($B94&gt;N$9,$B94&lt;=N$8),O$9+(O$8-O$9)*(($B94-N$9)/(N$8-N$9)),
IF(AND($B94&gt;N$8,$B94&lt;=N$7),O$8+(O$7-O$8)*(($B94-N$8)/(N$7-N$8)),
IF(AND($B94&gt;N$7,$B94&lt;=N$6),O$7+(O$6-O$7)*(($B94-N$7)/(N$6-N$7))))))</f>
        <v>0.85428571428571431</v>
      </c>
      <c r="S94" s="155">
        <f t="shared" si="12"/>
        <v>0.85428571428571431</v>
      </c>
      <c r="W94" s="155">
        <f t="shared" si="11"/>
        <v>0.85428571428571443</v>
      </c>
    </row>
    <row r="95" spans="2:23" ht="14.25" x14ac:dyDescent="0.35">
      <c r="B95" s="155">
        <v>0.65</v>
      </c>
      <c r="D95" s="155">
        <f t="shared" si="16"/>
        <v>0.85</v>
      </c>
      <c r="I95" s="155">
        <f t="shared" si="17"/>
        <v>0.85</v>
      </c>
      <c r="N95" s="155">
        <f t="shared" si="18"/>
        <v>0.85</v>
      </c>
      <c r="S95" s="155">
        <f t="shared" si="12"/>
        <v>0.85</v>
      </c>
      <c r="W95" s="155">
        <f t="shared" ref="W95:W130" si="19">((D95*$C$3)+(I95*$H$3)+(N95*$M$3)+(S95*$R$3))/SUM($C$3,$H$3,$M$3,$R$3)</f>
        <v>0.85</v>
      </c>
    </row>
    <row r="96" spans="2:23" ht="14.25" x14ac:dyDescent="0.35">
      <c r="B96" s="155">
        <v>0.66</v>
      </c>
      <c r="D96" s="155">
        <f t="shared" si="16"/>
        <v>0.84499999999999997</v>
      </c>
      <c r="I96" s="155">
        <f t="shared" si="17"/>
        <v>0.84499999999999997</v>
      </c>
      <c r="N96" s="155">
        <f t="shared" si="18"/>
        <v>0.84499999999999997</v>
      </c>
      <c r="S96" s="155">
        <f t="shared" si="12"/>
        <v>0.84499999999999997</v>
      </c>
      <c r="W96" s="155">
        <f t="shared" si="19"/>
        <v>0.84499999999999997</v>
      </c>
    </row>
    <row r="97" spans="2:23" ht="14.25" x14ac:dyDescent="0.35">
      <c r="B97" s="155">
        <v>0.67</v>
      </c>
      <c r="D97" s="155">
        <f t="shared" si="16"/>
        <v>0.84</v>
      </c>
      <c r="I97" s="155">
        <f t="shared" si="17"/>
        <v>0.84</v>
      </c>
      <c r="N97" s="155">
        <f t="shared" si="18"/>
        <v>0.84</v>
      </c>
      <c r="S97" s="155">
        <f t="shared" si="12"/>
        <v>0.84</v>
      </c>
      <c r="W97" s="155">
        <f t="shared" si="19"/>
        <v>0.84</v>
      </c>
    </row>
    <row r="98" spans="2:23" ht="14.25" x14ac:dyDescent="0.35">
      <c r="B98" s="155">
        <v>0.68</v>
      </c>
      <c r="D98" s="155">
        <f t="shared" si="16"/>
        <v>0.83499999999999996</v>
      </c>
      <c r="I98" s="155">
        <f t="shared" si="17"/>
        <v>0.83499999999999996</v>
      </c>
      <c r="N98" s="155">
        <f t="shared" si="18"/>
        <v>0.83499999999999996</v>
      </c>
      <c r="S98" s="155">
        <f t="shared" si="12"/>
        <v>0.83499999999999996</v>
      </c>
      <c r="W98" s="155">
        <f t="shared" si="19"/>
        <v>0.83500000000000008</v>
      </c>
    </row>
    <row r="99" spans="2:23" ht="14.25" x14ac:dyDescent="0.35">
      <c r="B99" s="155">
        <v>0.69</v>
      </c>
      <c r="D99" s="155">
        <f t="shared" si="16"/>
        <v>0.83000000000000007</v>
      </c>
      <c r="I99" s="155">
        <f t="shared" si="17"/>
        <v>0.83000000000000007</v>
      </c>
      <c r="N99" s="155">
        <f t="shared" si="18"/>
        <v>0.83000000000000007</v>
      </c>
      <c r="S99" s="155">
        <f t="shared" si="12"/>
        <v>0.83000000000000007</v>
      </c>
      <c r="W99" s="155">
        <f t="shared" si="19"/>
        <v>0.83000000000000007</v>
      </c>
    </row>
    <row r="100" spans="2:23" ht="14.25" x14ac:dyDescent="0.35">
      <c r="B100" s="155">
        <v>0.7</v>
      </c>
      <c r="D100" s="155">
        <f t="shared" si="16"/>
        <v>0.82500000000000007</v>
      </c>
      <c r="I100" s="155">
        <f t="shared" si="17"/>
        <v>0.82500000000000007</v>
      </c>
      <c r="N100" s="155">
        <f t="shared" si="18"/>
        <v>0.82500000000000007</v>
      </c>
      <c r="S100" s="155">
        <f t="shared" si="12"/>
        <v>0.82500000000000007</v>
      </c>
      <c r="W100" s="155">
        <f t="shared" si="19"/>
        <v>0.82499999999999996</v>
      </c>
    </row>
    <row r="101" spans="2:23" ht="14.25" x14ac:dyDescent="0.35">
      <c r="B101" s="155">
        <v>0.71</v>
      </c>
      <c r="D101" s="155">
        <f t="shared" si="16"/>
        <v>0.82000000000000006</v>
      </c>
      <c r="I101" s="155">
        <f t="shared" si="17"/>
        <v>0.82000000000000006</v>
      </c>
      <c r="N101" s="155">
        <f t="shared" si="18"/>
        <v>0.82000000000000006</v>
      </c>
      <c r="S101" s="155">
        <f t="shared" si="12"/>
        <v>0.82000000000000006</v>
      </c>
      <c r="W101" s="155">
        <f t="shared" si="19"/>
        <v>0.82000000000000017</v>
      </c>
    </row>
    <row r="102" spans="2:23" ht="14.25" x14ac:dyDescent="0.35">
      <c r="B102" s="155">
        <v>0.72</v>
      </c>
      <c r="D102" s="155">
        <f t="shared" si="16"/>
        <v>0.81500000000000006</v>
      </c>
      <c r="I102" s="155">
        <f t="shared" si="17"/>
        <v>0.81500000000000006</v>
      </c>
      <c r="N102" s="155">
        <f t="shared" si="18"/>
        <v>0.81500000000000006</v>
      </c>
      <c r="S102" s="155">
        <f t="shared" si="12"/>
        <v>0.81500000000000006</v>
      </c>
      <c r="W102" s="155">
        <f t="shared" si="19"/>
        <v>0.81500000000000006</v>
      </c>
    </row>
    <row r="103" spans="2:23" ht="14.25" x14ac:dyDescent="0.35">
      <c r="B103" s="155">
        <v>0.73</v>
      </c>
      <c r="D103" s="155">
        <f t="shared" si="16"/>
        <v>0.81</v>
      </c>
      <c r="I103" s="155">
        <f t="shared" si="17"/>
        <v>0.81</v>
      </c>
      <c r="N103" s="155">
        <f t="shared" si="18"/>
        <v>0.81</v>
      </c>
      <c r="S103" s="155">
        <f t="shared" ref="S103:S130" si="20">IF(AND($B103&gt;=S$10,$B103&lt;=S$9),T$10+(T$9-T$10)*(($B103-S$10)/(S$9-S$10)),
IF(AND($B103&gt;S$9,$B103&lt;=S$8),T$9+(T$8-T$9)*(($B103-S$9)/(S$8-S$9)),
IF(AND($B103&gt;S$8,$B103&lt;=S$7),T$8+(T$7-T$8)*(($B103-S$8)/(S$7-S$8)),
IF(AND($B103&gt;S$7,$B103&lt;=S$6),T$7+(T$6-T$7)*(($B103-S$7)/(S$6-S$7))))))</f>
        <v>0.81</v>
      </c>
      <c r="W103" s="155">
        <f t="shared" si="19"/>
        <v>0.81</v>
      </c>
    </row>
    <row r="104" spans="2:23" ht="14.25" x14ac:dyDescent="0.35">
      <c r="B104" s="155">
        <v>0.74</v>
      </c>
      <c r="D104" s="155">
        <f t="shared" si="16"/>
        <v>0.80500000000000005</v>
      </c>
      <c r="I104" s="155">
        <f t="shared" si="17"/>
        <v>0.80500000000000005</v>
      </c>
      <c r="N104" s="155">
        <f t="shared" si="18"/>
        <v>0.80500000000000005</v>
      </c>
      <c r="S104" s="155">
        <f t="shared" si="20"/>
        <v>0.80500000000000005</v>
      </c>
      <c r="W104" s="155">
        <f t="shared" si="19"/>
        <v>0.80500000000000005</v>
      </c>
    </row>
    <row r="105" spans="2:23" ht="14.25" x14ac:dyDescent="0.35">
      <c r="B105" s="155">
        <v>0.75</v>
      </c>
      <c r="D105" s="155">
        <f t="shared" si="16"/>
        <v>0.8</v>
      </c>
      <c r="I105" s="155">
        <f t="shared" si="17"/>
        <v>0.8</v>
      </c>
      <c r="N105" s="155">
        <f t="shared" si="18"/>
        <v>0.8</v>
      </c>
      <c r="S105" s="155">
        <f t="shared" si="20"/>
        <v>0.8</v>
      </c>
      <c r="W105" s="155">
        <f t="shared" si="19"/>
        <v>0.8</v>
      </c>
    </row>
    <row r="106" spans="2:23" ht="14.25" x14ac:dyDescent="0.35">
      <c r="B106" s="155">
        <v>0.76</v>
      </c>
      <c r="D106" s="155">
        <f t="shared" si="16"/>
        <v>0.79920000000000002</v>
      </c>
      <c r="I106" s="155">
        <f t="shared" si="17"/>
        <v>0.79920000000000002</v>
      </c>
      <c r="N106" s="155">
        <f t="shared" si="18"/>
        <v>0.79920000000000002</v>
      </c>
      <c r="S106" s="155">
        <f t="shared" si="20"/>
        <v>0.79920000000000002</v>
      </c>
      <c r="W106" s="155">
        <f t="shared" si="19"/>
        <v>0.79920000000000002</v>
      </c>
    </row>
    <row r="107" spans="2:23" ht="14.25" x14ac:dyDescent="0.35">
      <c r="B107" s="155">
        <v>0.77</v>
      </c>
      <c r="D107" s="155">
        <f t="shared" si="16"/>
        <v>0.7984</v>
      </c>
      <c r="I107" s="155">
        <f t="shared" si="17"/>
        <v>0.7984</v>
      </c>
      <c r="N107" s="155">
        <f t="shared" si="18"/>
        <v>0.7984</v>
      </c>
      <c r="S107" s="155">
        <f t="shared" si="20"/>
        <v>0.7984</v>
      </c>
      <c r="W107" s="155">
        <f t="shared" si="19"/>
        <v>0.79839999999999989</v>
      </c>
    </row>
    <row r="108" spans="2:23" ht="14.25" x14ac:dyDescent="0.35">
      <c r="B108" s="155">
        <v>0.78</v>
      </c>
      <c r="D108" s="155">
        <f t="shared" si="16"/>
        <v>0.79760000000000009</v>
      </c>
      <c r="I108" s="155">
        <f t="shared" si="17"/>
        <v>0.79760000000000009</v>
      </c>
      <c r="N108" s="155">
        <f t="shared" si="18"/>
        <v>0.79760000000000009</v>
      </c>
      <c r="S108" s="155">
        <f t="shared" si="20"/>
        <v>0.79760000000000009</v>
      </c>
      <c r="W108" s="155">
        <f t="shared" si="19"/>
        <v>0.79760000000000009</v>
      </c>
    </row>
    <row r="109" spans="2:23" ht="14.25" x14ac:dyDescent="0.35">
      <c r="B109" s="155">
        <v>0.79</v>
      </c>
      <c r="D109" s="155">
        <f t="shared" si="16"/>
        <v>0.79680000000000006</v>
      </c>
      <c r="I109" s="155">
        <f t="shared" si="17"/>
        <v>0.79680000000000006</v>
      </c>
      <c r="N109" s="155">
        <f t="shared" si="18"/>
        <v>0.79680000000000006</v>
      </c>
      <c r="S109" s="155">
        <f t="shared" si="20"/>
        <v>0.79680000000000006</v>
      </c>
      <c r="W109" s="155">
        <f t="shared" si="19"/>
        <v>0.79680000000000006</v>
      </c>
    </row>
    <row r="110" spans="2:23" ht="14.25" x14ac:dyDescent="0.35">
      <c r="B110" s="155">
        <v>0.8</v>
      </c>
      <c r="D110" s="155">
        <f t="shared" si="16"/>
        <v>0.79600000000000004</v>
      </c>
      <c r="I110" s="155">
        <f t="shared" si="17"/>
        <v>0.79600000000000004</v>
      </c>
      <c r="N110" s="155">
        <f t="shared" si="18"/>
        <v>0.79600000000000004</v>
      </c>
      <c r="S110" s="155">
        <f t="shared" si="20"/>
        <v>0.79600000000000004</v>
      </c>
      <c r="W110" s="155">
        <f t="shared" si="19"/>
        <v>0.79600000000000004</v>
      </c>
    </row>
    <row r="111" spans="2:23" ht="14.25" x14ac:dyDescent="0.35">
      <c r="B111" s="155">
        <v>0.81</v>
      </c>
      <c r="D111" s="155">
        <f t="shared" si="16"/>
        <v>0.79520000000000002</v>
      </c>
      <c r="I111" s="155">
        <f t="shared" si="17"/>
        <v>0.79520000000000002</v>
      </c>
      <c r="N111" s="155">
        <f t="shared" si="18"/>
        <v>0.79520000000000002</v>
      </c>
      <c r="S111" s="155">
        <f t="shared" si="20"/>
        <v>0.79520000000000002</v>
      </c>
      <c r="W111" s="155">
        <f t="shared" si="19"/>
        <v>0.79520000000000013</v>
      </c>
    </row>
    <row r="112" spans="2:23" ht="14.25" x14ac:dyDescent="0.35">
      <c r="B112" s="155">
        <v>0.82</v>
      </c>
      <c r="D112" s="155">
        <f t="shared" si="16"/>
        <v>0.7944</v>
      </c>
      <c r="I112" s="155">
        <f t="shared" si="17"/>
        <v>0.7944</v>
      </c>
      <c r="N112" s="155">
        <f t="shared" si="18"/>
        <v>0.7944</v>
      </c>
      <c r="S112" s="155">
        <f t="shared" si="20"/>
        <v>0.7944</v>
      </c>
      <c r="W112" s="155">
        <f t="shared" si="19"/>
        <v>0.7944</v>
      </c>
    </row>
    <row r="113" spans="2:23" ht="14.25" x14ac:dyDescent="0.35">
      <c r="B113" s="155">
        <v>0.83</v>
      </c>
      <c r="D113" s="155">
        <f t="shared" si="16"/>
        <v>0.79360000000000008</v>
      </c>
      <c r="I113" s="155">
        <f t="shared" si="17"/>
        <v>0.79360000000000008</v>
      </c>
      <c r="N113" s="155">
        <f t="shared" si="18"/>
        <v>0.79360000000000008</v>
      </c>
      <c r="S113" s="155">
        <f t="shared" si="20"/>
        <v>0.79360000000000008</v>
      </c>
      <c r="W113" s="155">
        <f t="shared" si="19"/>
        <v>0.79360000000000008</v>
      </c>
    </row>
    <row r="114" spans="2:23" ht="14.25" x14ac:dyDescent="0.35">
      <c r="B114" s="155">
        <v>0.84</v>
      </c>
      <c r="D114" s="155">
        <f t="shared" si="16"/>
        <v>0.79280000000000006</v>
      </c>
      <c r="I114" s="155">
        <f t="shared" si="17"/>
        <v>0.79280000000000006</v>
      </c>
      <c r="N114" s="155">
        <f t="shared" si="18"/>
        <v>0.79280000000000006</v>
      </c>
      <c r="S114" s="155">
        <f t="shared" si="20"/>
        <v>0.79280000000000006</v>
      </c>
      <c r="W114" s="155">
        <f t="shared" si="19"/>
        <v>0.79280000000000006</v>
      </c>
    </row>
    <row r="115" spans="2:23" ht="14.25" x14ac:dyDescent="0.35">
      <c r="B115" s="155">
        <v>0.85</v>
      </c>
      <c r="D115" s="155">
        <f t="shared" si="16"/>
        <v>0.79200000000000004</v>
      </c>
      <c r="I115" s="155">
        <f t="shared" si="17"/>
        <v>0.79200000000000004</v>
      </c>
      <c r="N115" s="155">
        <f t="shared" si="18"/>
        <v>0.79200000000000004</v>
      </c>
      <c r="S115" s="155">
        <f t="shared" si="20"/>
        <v>0.79200000000000004</v>
      </c>
      <c r="W115" s="155">
        <f t="shared" si="19"/>
        <v>0.79200000000000004</v>
      </c>
    </row>
    <row r="116" spans="2:23" ht="14.25" x14ac:dyDescent="0.35">
      <c r="B116" s="155">
        <v>0.86</v>
      </c>
      <c r="D116" s="155">
        <f t="shared" si="16"/>
        <v>0.79120000000000001</v>
      </c>
      <c r="I116" s="155">
        <f t="shared" si="17"/>
        <v>0.79120000000000001</v>
      </c>
      <c r="N116" s="155">
        <f t="shared" si="18"/>
        <v>0.79120000000000001</v>
      </c>
      <c r="S116" s="155">
        <f t="shared" si="20"/>
        <v>0.79120000000000001</v>
      </c>
      <c r="W116" s="155">
        <f t="shared" si="19"/>
        <v>0.79120000000000001</v>
      </c>
    </row>
    <row r="117" spans="2:23" ht="14.25" x14ac:dyDescent="0.35">
      <c r="B117" s="155">
        <v>0.87</v>
      </c>
      <c r="D117" s="155">
        <f t="shared" si="16"/>
        <v>0.79039999999999999</v>
      </c>
      <c r="I117" s="155">
        <f t="shared" si="17"/>
        <v>0.79039999999999999</v>
      </c>
      <c r="N117" s="155">
        <f t="shared" si="18"/>
        <v>0.79039999999999999</v>
      </c>
      <c r="S117" s="155">
        <f t="shared" si="20"/>
        <v>0.79039999999999999</v>
      </c>
      <c r="W117" s="155">
        <f t="shared" si="19"/>
        <v>0.79039999999999999</v>
      </c>
    </row>
    <row r="118" spans="2:23" ht="14.25" x14ac:dyDescent="0.35">
      <c r="B118" s="155">
        <v>0.88</v>
      </c>
      <c r="D118" s="155">
        <f t="shared" si="16"/>
        <v>0.78960000000000008</v>
      </c>
      <c r="I118" s="155">
        <f t="shared" si="17"/>
        <v>0.78960000000000008</v>
      </c>
      <c r="N118" s="155">
        <f t="shared" si="18"/>
        <v>0.78960000000000008</v>
      </c>
      <c r="S118" s="155">
        <f t="shared" si="20"/>
        <v>0.78960000000000008</v>
      </c>
      <c r="W118" s="155">
        <f t="shared" si="19"/>
        <v>0.78960000000000008</v>
      </c>
    </row>
    <row r="119" spans="2:23" ht="14.25" x14ac:dyDescent="0.35">
      <c r="B119" s="155">
        <v>0.89</v>
      </c>
      <c r="D119" s="155">
        <f t="shared" si="16"/>
        <v>0.78880000000000006</v>
      </c>
      <c r="I119" s="155">
        <f t="shared" si="17"/>
        <v>0.78880000000000006</v>
      </c>
      <c r="N119" s="155">
        <f t="shared" si="18"/>
        <v>0.78880000000000006</v>
      </c>
      <c r="S119" s="155">
        <f t="shared" si="20"/>
        <v>0.78880000000000006</v>
      </c>
      <c r="W119" s="155">
        <f t="shared" si="19"/>
        <v>0.78880000000000006</v>
      </c>
    </row>
    <row r="120" spans="2:23" ht="14.25" x14ac:dyDescent="0.35">
      <c r="B120" s="155">
        <v>0.9</v>
      </c>
      <c r="D120" s="155">
        <f t="shared" si="16"/>
        <v>0.78800000000000003</v>
      </c>
      <c r="I120" s="155">
        <f t="shared" si="17"/>
        <v>0.78800000000000003</v>
      </c>
      <c r="N120" s="155">
        <f t="shared" si="18"/>
        <v>0.78800000000000003</v>
      </c>
      <c r="S120" s="155">
        <f t="shared" si="20"/>
        <v>0.78800000000000003</v>
      </c>
      <c r="W120" s="155">
        <f t="shared" si="19"/>
        <v>0.78800000000000003</v>
      </c>
    </row>
    <row r="121" spans="2:23" ht="14.25" x14ac:dyDescent="0.35">
      <c r="B121" s="155">
        <v>0.91</v>
      </c>
      <c r="D121" s="155">
        <f t="shared" si="16"/>
        <v>0.78720000000000001</v>
      </c>
      <c r="I121" s="155">
        <f t="shared" si="17"/>
        <v>0.78720000000000001</v>
      </c>
      <c r="N121" s="155">
        <f t="shared" si="18"/>
        <v>0.78720000000000001</v>
      </c>
      <c r="S121" s="155">
        <f t="shared" si="20"/>
        <v>0.78720000000000001</v>
      </c>
      <c r="W121" s="155">
        <f t="shared" si="19"/>
        <v>0.78720000000000001</v>
      </c>
    </row>
    <row r="122" spans="2:23" ht="14.25" x14ac:dyDescent="0.35">
      <c r="B122" s="155">
        <v>0.92</v>
      </c>
      <c r="D122" s="155">
        <f t="shared" si="16"/>
        <v>0.78639999999999999</v>
      </c>
      <c r="I122" s="155">
        <f t="shared" si="17"/>
        <v>0.78639999999999999</v>
      </c>
      <c r="N122" s="155">
        <f t="shared" si="18"/>
        <v>0.78639999999999999</v>
      </c>
      <c r="S122" s="155">
        <f t="shared" si="20"/>
        <v>0.78639999999999999</v>
      </c>
      <c r="W122" s="155">
        <f t="shared" si="19"/>
        <v>0.78639999999999999</v>
      </c>
    </row>
    <row r="123" spans="2:23" ht="14.25" x14ac:dyDescent="0.35">
      <c r="B123" s="155">
        <v>0.93</v>
      </c>
      <c r="D123" s="155">
        <f t="shared" si="16"/>
        <v>0.78560000000000008</v>
      </c>
      <c r="I123" s="155">
        <f t="shared" si="17"/>
        <v>0.78560000000000008</v>
      </c>
      <c r="N123" s="155">
        <f t="shared" si="18"/>
        <v>0.78560000000000008</v>
      </c>
      <c r="S123" s="155">
        <f t="shared" si="20"/>
        <v>0.78560000000000008</v>
      </c>
      <c r="W123" s="155">
        <f t="shared" si="19"/>
        <v>0.78560000000000008</v>
      </c>
    </row>
    <row r="124" spans="2:23" ht="14.25" x14ac:dyDescent="0.35">
      <c r="B124" s="155">
        <v>0.94</v>
      </c>
      <c r="D124" s="155">
        <f t="shared" si="16"/>
        <v>0.78480000000000005</v>
      </c>
      <c r="I124" s="155">
        <f t="shared" si="17"/>
        <v>0.78480000000000005</v>
      </c>
      <c r="N124" s="155">
        <f t="shared" si="18"/>
        <v>0.78480000000000005</v>
      </c>
      <c r="S124" s="155">
        <f t="shared" si="20"/>
        <v>0.78480000000000005</v>
      </c>
      <c r="W124" s="155">
        <f t="shared" si="19"/>
        <v>0.78480000000000005</v>
      </c>
    </row>
    <row r="125" spans="2:23" ht="14.25" x14ac:dyDescent="0.35">
      <c r="B125" s="155">
        <v>0.95</v>
      </c>
      <c r="D125" s="155">
        <f t="shared" si="16"/>
        <v>0.78400000000000003</v>
      </c>
      <c r="I125" s="155">
        <f t="shared" si="17"/>
        <v>0.78400000000000003</v>
      </c>
      <c r="N125" s="155">
        <f t="shared" si="18"/>
        <v>0.78400000000000003</v>
      </c>
      <c r="S125" s="155">
        <f t="shared" si="20"/>
        <v>0.78400000000000003</v>
      </c>
      <c r="W125" s="155">
        <f t="shared" si="19"/>
        <v>0.78400000000000003</v>
      </c>
    </row>
    <row r="126" spans="2:23" ht="14.25" x14ac:dyDescent="0.35">
      <c r="B126" s="155">
        <v>0.96</v>
      </c>
      <c r="D126" s="155">
        <f t="shared" ref="D126:D130" si="21">IF(AND($B126&gt;=D$10,$B126&lt;=D$9),E$10+(E$9-E$10)*(($B126-D$10)/(D$9-D$10)),
IF(AND($B126&gt;D$9,$B126&lt;=D$8),E$9+(E$8-E$9)*(($B126-D$9)/(D$8-D$9)),
IF(AND($B126&gt;D$8,$B126&lt;=D$7),E$8+(E$7-E$8)*(($B126-D$8)/(D$7-D$8)),
IF(AND($B126&gt;D$7,$B126&lt;=D$6),E$7+(E$6-E$7)*(($B126-D$7)/(D$6-D$7))))))</f>
        <v>0.78320000000000001</v>
      </c>
      <c r="I126" s="155">
        <f t="shared" ref="I126:I130" si="22">IF(AND($B126&gt;=I$10,$B126&lt;=I$9),J$10+(J$9-J$10)*(($B126-I$10)/(I$9-I$10)),
IF(AND($B126&gt;I$9,$B126&lt;=I$8),J$9+(J$8-J$9)*(($B126-I$9)/(I$8-I$9)),
IF(AND($B126&gt;I$8,$B126&lt;=I$7),J$8+(J$7-J$8)*(($B126-I$8)/(I$7-I$8)),
IF(AND($B126&gt;I$7,$B126&lt;=I$6),J$7+(J$6-J$7)*(($B126-I$7)/(I$6-I$7))))))</f>
        <v>0.78320000000000001</v>
      </c>
      <c r="N126" s="155">
        <f t="shared" ref="N126:N130" si="23">IF(AND($B126&gt;=N$10,$B126&lt;=N$9),O$10+(O$9-O$10)*(($B126-N$10)/(N$9-N$10)),
IF(AND($B126&gt;N$9,$B126&lt;=N$8),O$9+(O$8-O$9)*(($B126-N$9)/(N$8-N$9)),
IF(AND($B126&gt;N$8,$B126&lt;=N$7),O$8+(O$7-O$8)*(($B126-N$8)/(N$7-N$8)),
IF(AND($B126&gt;N$7,$B126&lt;=N$6),O$7+(O$6-O$7)*(($B126-N$7)/(N$6-N$7))))))</f>
        <v>0.78320000000000001</v>
      </c>
      <c r="S126" s="155">
        <f t="shared" si="20"/>
        <v>0.78320000000000001</v>
      </c>
      <c r="W126" s="155">
        <f t="shared" si="19"/>
        <v>0.78320000000000001</v>
      </c>
    </row>
    <row r="127" spans="2:23" ht="14.25" x14ac:dyDescent="0.35">
      <c r="B127" s="155">
        <v>0.97</v>
      </c>
      <c r="D127" s="155">
        <f t="shared" si="21"/>
        <v>0.78239999999999998</v>
      </c>
      <c r="I127" s="155">
        <f t="shared" si="22"/>
        <v>0.78239999999999998</v>
      </c>
      <c r="N127" s="155">
        <f t="shared" si="23"/>
        <v>0.78239999999999998</v>
      </c>
      <c r="S127" s="155">
        <f t="shared" si="20"/>
        <v>0.78239999999999998</v>
      </c>
      <c r="W127" s="155">
        <f t="shared" si="19"/>
        <v>0.78239999999999998</v>
      </c>
    </row>
    <row r="128" spans="2:23" ht="14.25" x14ac:dyDescent="0.35">
      <c r="B128" s="155">
        <v>0.98</v>
      </c>
      <c r="D128" s="155">
        <f t="shared" si="21"/>
        <v>0.78160000000000007</v>
      </c>
      <c r="I128" s="155">
        <f t="shared" si="22"/>
        <v>0.78160000000000007</v>
      </c>
      <c r="N128" s="155">
        <f t="shared" si="23"/>
        <v>0.78160000000000007</v>
      </c>
      <c r="S128" s="155">
        <f t="shared" si="20"/>
        <v>0.78160000000000007</v>
      </c>
      <c r="W128" s="155">
        <f t="shared" si="19"/>
        <v>0.78160000000000007</v>
      </c>
    </row>
    <row r="129" spans="2:23" ht="14.25" x14ac:dyDescent="0.35">
      <c r="B129" s="155">
        <v>0.99</v>
      </c>
      <c r="D129" s="155">
        <f t="shared" si="21"/>
        <v>0.78080000000000005</v>
      </c>
      <c r="I129" s="155">
        <f t="shared" si="22"/>
        <v>0.78080000000000005</v>
      </c>
      <c r="N129" s="155">
        <f t="shared" si="23"/>
        <v>0.78080000000000005</v>
      </c>
      <c r="S129" s="155">
        <f t="shared" si="20"/>
        <v>0.78080000000000005</v>
      </c>
      <c r="W129" s="155">
        <f t="shared" si="19"/>
        <v>0.78080000000000005</v>
      </c>
    </row>
    <row r="130" spans="2:23" ht="14.65" thickBot="1" x14ac:dyDescent="0.4">
      <c r="B130" s="156">
        <v>1</v>
      </c>
      <c r="D130" s="156">
        <f t="shared" si="21"/>
        <v>0.78</v>
      </c>
      <c r="I130" s="156">
        <f t="shared" si="22"/>
        <v>0.78</v>
      </c>
      <c r="N130" s="156">
        <f t="shared" si="23"/>
        <v>0.78</v>
      </c>
      <c r="S130" s="156">
        <f t="shared" si="20"/>
        <v>0.78</v>
      </c>
      <c r="W130" s="156">
        <f t="shared" si="19"/>
        <v>0.78</v>
      </c>
    </row>
    <row r="162" spans="2:2" x14ac:dyDescent="0.35">
      <c r="B162" s="8"/>
    </row>
    <row r="163" spans="2:2" x14ac:dyDescent="0.35">
      <c r="B163" s="8"/>
    </row>
    <row r="164" spans="2:2" x14ac:dyDescent="0.35">
      <c r="B164" s="8"/>
    </row>
    <row r="165" spans="2:2" x14ac:dyDescent="0.35">
      <c r="B165" s="8"/>
    </row>
    <row r="166" spans="2:2" x14ac:dyDescent="0.35">
      <c r="B166" s="8"/>
    </row>
    <row r="167" spans="2:2" x14ac:dyDescent="0.35">
      <c r="B167" s="8"/>
    </row>
    <row r="168" spans="2:2" x14ac:dyDescent="0.35">
      <c r="B168" s="8"/>
    </row>
    <row r="169" spans="2:2" x14ac:dyDescent="0.35">
      <c r="B169" s="8"/>
    </row>
    <row r="170" spans="2:2" x14ac:dyDescent="0.35">
      <c r="B170" s="8"/>
    </row>
    <row r="171" spans="2:2" x14ac:dyDescent="0.35">
      <c r="B171" s="8"/>
    </row>
    <row r="172" spans="2:2" x14ac:dyDescent="0.35">
      <c r="B172" s="8"/>
    </row>
    <row r="863" spans="10:17" x14ac:dyDescent="0.35">
      <c r="J863" s="30"/>
      <c r="K863" s="31"/>
      <c r="L863" s="31"/>
      <c r="Q863" s="31"/>
    </row>
    <row r="864" spans="10:17" x14ac:dyDescent="0.35">
      <c r="J864" s="30"/>
      <c r="K864" s="31"/>
      <c r="L864" s="31"/>
      <c r="Q864" s="31"/>
    </row>
    <row r="865" spans="10:17" x14ac:dyDescent="0.35">
      <c r="J865" s="30"/>
      <c r="K865" s="31"/>
      <c r="L865" s="31"/>
      <c r="Q865" s="31"/>
    </row>
    <row r="866" spans="10:17" x14ac:dyDescent="0.35">
      <c r="J866" s="30"/>
      <c r="K866" s="31"/>
      <c r="L866" s="31"/>
      <c r="Q866" s="31"/>
    </row>
    <row r="867" spans="10:17" x14ac:dyDescent="0.35">
      <c r="J867" s="30"/>
      <c r="K867" s="31"/>
      <c r="L867" s="31"/>
      <c r="Q867" s="31"/>
    </row>
    <row r="868" spans="10:17" x14ac:dyDescent="0.35">
      <c r="J868" s="30"/>
      <c r="K868" s="31"/>
      <c r="L868" s="31"/>
      <c r="Q868" s="31"/>
    </row>
    <row r="869" spans="10:17" x14ac:dyDescent="0.35">
      <c r="J869" s="30"/>
      <c r="K869" s="31"/>
      <c r="L869" s="31"/>
      <c r="Q869" s="31"/>
    </row>
    <row r="870" spans="10:17" x14ac:dyDescent="0.35">
      <c r="J870" s="30"/>
      <c r="K870" s="31"/>
      <c r="L870" s="31"/>
      <c r="Q870" s="31"/>
    </row>
    <row r="871" spans="10:17" x14ac:dyDescent="0.35">
      <c r="J871" s="30"/>
      <c r="K871" s="31"/>
      <c r="L871" s="31"/>
      <c r="Q871" s="31"/>
    </row>
    <row r="872" spans="10:17" x14ac:dyDescent="0.35">
      <c r="J872" s="30"/>
      <c r="K872" s="31"/>
      <c r="L872" s="31"/>
      <c r="Q872" s="31"/>
    </row>
    <row r="873" spans="10:17" x14ac:dyDescent="0.35">
      <c r="J873" s="30"/>
      <c r="K873" s="31"/>
      <c r="L873" s="31"/>
      <c r="Q873" s="31"/>
    </row>
    <row r="874" spans="10:17" x14ac:dyDescent="0.35">
      <c r="J874" s="30"/>
      <c r="K874" s="31"/>
      <c r="L874" s="31"/>
      <c r="Q874" s="31"/>
    </row>
    <row r="875" spans="10:17" x14ac:dyDescent="0.35">
      <c r="J875" s="30"/>
      <c r="K875" s="31"/>
      <c r="L875" s="31"/>
      <c r="Q875" s="31"/>
    </row>
    <row r="876" spans="10:17" x14ac:dyDescent="0.35">
      <c r="J876" s="30"/>
      <c r="K876" s="31"/>
      <c r="L876" s="31"/>
      <c r="Q876" s="31"/>
    </row>
    <row r="877" spans="10:17" x14ac:dyDescent="0.35">
      <c r="J877" s="30"/>
      <c r="K877" s="31"/>
      <c r="L877" s="31"/>
      <c r="Q877" s="31"/>
    </row>
    <row r="878" spans="10:17" x14ac:dyDescent="0.35">
      <c r="J878" s="30"/>
      <c r="K878" s="31"/>
      <c r="L878" s="31"/>
      <c r="Q878" s="31"/>
    </row>
    <row r="879" spans="10:17" x14ac:dyDescent="0.35">
      <c r="J879" s="30"/>
      <c r="K879" s="31"/>
      <c r="L879" s="31"/>
      <c r="Q879" s="31"/>
    </row>
    <row r="880" spans="10:17" x14ac:dyDescent="0.35">
      <c r="J880" s="30"/>
      <c r="K880" s="31"/>
      <c r="L880" s="31"/>
      <c r="Q880" s="31"/>
    </row>
    <row r="881" spans="10:17" x14ac:dyDescent="0.35">
      <c r="J881" s="30"/>
      <c r="K881" s="31"/>
      <c r="L881" s="31"/>
      <c r="Q881" s="31"/>
    </row>
    <row r="882" spans="10:17" x14ac:dyDescent="0.35">
      <c r="J882" s="30"/>
      <c r="K882" s="31"/>
      <c r="L882" s="31"/>
      <c r="Q882" s="31"/>
    </row>
    <row r="883" spans="10:17" x14ac:dyDescent="0.35">
      <c r="J883" s="30"/>
      <c r="K883" s="31"/>
      <c r="L883" s="31"/>
      <c r="Q883" s="31"/>
    </row>
    <row r="884" spans="10:17" x14ac:dyDescent="0.35">
      <c r="J884" s="30"/>
      <c r="K884" s="31"/>
      <c r="L884" s="31"/>
      <c r="Q884" s="31"/>
    </row>
    <row r="885" spans="10:17" x14ac:dyDescent="0.35">
      <c r="J885" s="30"/>
      <c r="K885" s="31"/>
      <c r="L885" s="31"/>
      <c r="Q885" s="31"/>
    </row>
    <row r="886" spans="10:17" x14ac:dyDescent="0.35">
      <c r="J886" s="30"/>
      <c r="K886" s="31"/>
      <c r="L886" s="31"/>
      <c r="Q886" s="31"/>
    </row>
    <row r="887" spans="10:17" x14ac:dyDescent="0.35">
      <c r="J887" s="30"/>
      <c r="K887" s="31"/>
      <c r="L887" s="31"/>
      <c r="Q887" s="31"/>
    </row>
    <row r="888" spans="10:17" x14ac:dyDescent="0.35">
      <c r="J888" s="30"/>
      <c r="K888" s="31"/>
      <c r="L888" s="31"/>
      <c r="Q888" s="31"/>
    </row>
    <row r="889" spans="10:17" x14ac:dyDescent="0.35">
      <c r="J889" s="30"/>
      <c r="K889" s="31"/>
      <c r="L889" s="31"/>
      <c r="Q889" s="31"/>
    </row>
    <row r="890" spans="10:17" x14ac:dyDescent="0.35">
      <c r="J890" s="30"/>
      <c r="K890" s="31"/>
      <c r="L890" s="31"/>
      <c r="Q890" s="31"/>
    </row>
    <row r="891" spans="10:17" x14ac:dyDescent="0.35">
      <c r="J891" s="30"/>
      <c r="K891" s="31"/>
      <c r="L891" s="31"/>
      <c r="Q891" s="31"/>
    </row>
    <row r="892" spans="10:17" x14ac:dyDescent="0.35">
      <c r="J892" s="30"/>
      <c r="K892" s="31"/>
      <c r="L892" s="31"/>
      <c r="Q892" s="31"/>
    </row>
    <row r="893" spans="10:17" x14ac:dyDescent="0.35">
      <c r="J893" s="30"/>
      <c r="K893" s="31"/>
      <c r="L893" s="31"/>
      <c r="Q893" s="31"/>
    </row>
    <row r="894" spans="10:17" x14ac:dyDescent="0.35">
      <c r="J894" s="30"/>
      <c r="K894" s="31"/>
      <c r="L894" s="31"/>
      <c r="Q894" s="31"/>
    </row>
    <row r="895" spans="10:17" x14ac:dyDescent="0.35">
      <c r="J895" s="30"/>
      <c r="K895" s="31"/>
      <c r="L895" s="31"/>
      <c r="Q895" s="31"/>
    </row>
    <row r="896" spans="10:17" x14ac:dyDescent="0.35">
      <c r="J896" s="30"/>
      <c r="K896" s="31"/>
      <c r="L896" s="31"/>
      <c r="Q896" s="31"/>
    </row>
    <row r="897" spans="10:17" x14ac:dyDescent="0.35">
      <c r="J897" s="30"/>
      <c r="K897" s="31"/>
      <c r="L897" s="31"/>
      <c r="Q897" s="31"/>
    </row>
    <row r="898" spans="10:17" x14ac:dyDescent="0.35">
      <c r="J898" s="30"/>
      <c r="K898" s="31"/>
      <c r="L898" s="31"/>
      <c r="Q898" s="31"/>
    </row>
    <row r="899" spans="10:17" x14ac:dyDescent="0.35">
      <c r="J899" s="30"/>
      <c r="K899" s="31"/>
      <c r="L899" s="31"/>
      <c r="Q899" s="31"/>
    </row>
    <row r="900" spans="10:17" x14ac:dyDescent="0.35">
      <c r="J900" s="30"/>
      <c r="K900" s="31"/>
      <c r="L900" s="31"/>
      <c r="Q900" s="31"/>
    </row>
    <row r="901" spans="10:17" x14ac:dyDescent="0.35">
      <c r="J901" s="30"/>
      <c r="K901" s="31"/>
      <c r="L901" s="31"/>
      <c r="Q901" s="31"/>
    </row>
    <row r="902" spans="10:17" x14ac:dyDescent="0.35">
      <c r="J902" s="30"/>
      <c r="K902" s="31"/>
      <c r="L902" s="31"/>
      <c r="Q902" s="31"/>
    </row>
    <row r="903" spans="10:17" x14ac:dyDescent="0.35">
      <c r="J903" s="30"/>
      <c r="K903" s="31"/>
      <c r="L903" s="31"/>
      <c r="Q903" s="31"/>
    </row>
    <row r="904" spans="10:17" x14ac:dyDescent="0.35">
      <c r="J904" s="30"/>
      <c r="K904" s="31"/>
      <c r="L904" s="31"/>
      <c r="Q904" s="31"/>
    </row>
    <row r="905" spans="10:17" x14ac:dyDescent="0.35">
      <c r="J905" s="30"/>
      <c r="K905" s="31"/>
      <c r="L905" s="31"/>
      <c r="Q905" s="31"/>
    </row>
    <row r="906" spans="10:17" x14ac:dyDescent="0.35">
      <c r="J906" s="30"/>
      <c r="K906" s="31"/>
      <c r="L906" s="31"/>
      <c r="Q906" s="31"/>
    </row>
    <row r="907" spans="10:17" x14ac:dyDescent="0.35">
      <c r="J907" s="30"/>
      <c r="K907" s="31"/>
      <c r="L907" s="31"/>
      <c r="Q907" s="31"/>
    </row>
    <row r="908" spans="10:17" x14ac:dyDescent="0.35">
      <c r="J908" s="30"/>
      <c r="K908" s="31"/>
      <c r="L908" s="31"/>
      <c r="Q908" s="31"/>
    </row>
    <row r="909" spans="10:17" x14ac:dyDescent="0.35">
      <c r="J909" s="30"/>
      <c r="K909" s="31"/>
      <c r="L909" s="31"/>
      <c r="Q909" s="31"/>
    </row>
    <row r="910" spans="10:17" x14ac:dyDescent="0.35">
      <c r="J910" s="30"/>
      <c r="K910" s="31"/>
      <c r="L910" s="31"/>
      <c r="Q910" s="31"/>
    </row>
    <row r="911" spans="10:17" x14ac:dyDescent="0.35">
      <c r="J911" s="30"/>
      <c r="K911" s="31"/>
      <c r="L911" s="31"/>
      <c r="Q911" s="31"/>
    </row>
    <row r="912" spans="10:17" x14ac:dyDescent="0.35">
      <c r="J912" s="30"/>
      <c r="K912" s="31"/>
      <c r="L912" s="31"/>
      <c r="Q912" s="31"/>
    </row>
    <row r="913" spans="10:17" x14ac:dyDescent="0.35">
      <c r="J913" s="30"/>
      <c r="K913" s="31"/>
      <c r="L913" s="31"/>
      <c r="Q913" s="31"/>
    </row>
    <row r="914" spans="10:17" x14ac:dyDescent="0.35">
      <c r="J914" s="30"/>
      <c r="K914" s="31"/>
      <c r="L914" s="31"/>
      <c r="Q914" s="31"/>
    </row>
    <row r="915" spans="10:17" x14ac:dyDescent="0.35">
      <c r="J915" s="30"/>
      <c r="K915" s="31"/>
      <c r="L915" s="31"/>
      <c r="Q915" s="31"/>
    </row>
    <row r="916" spans="10:17" x14ac:dyDescent="0.35">
      <c r="J916" s="30"/>
      <c r="K916" s="31"/>
      <c r="L916" s="31"/>
      <c r="Q916" s="31"/>
    </row>
    <row r="917" spans="10:17" x14ac:dyDescent="0.35">
      <c r="J917" s="30"/>
      <c r="K917" s="31"/>
      <c r="L917" s="31"/>
      <c r="Q917" s="31"/>
    </row>
    <row r="918" spans="10:17" x14ac:dyDescent="0.35">
      <c r="J918" s="30"/>
      <c r="K918" s="31"/>
      <c r="L918" s="31"/>
      <c r="Q918" s="31"/>
    </row>
    <row r="919" spans="10:17" x14ac:dyDescent="0.35">
      <c r="J919" s="30"/>
      <c r="K919" s="31"/>
      <c r="L919" s="31"/>
      <c r="Q919" s="31"/>
    </row>
    <row r="927" spans="10:17" x14ac:dyDescent="0.35">
      <c r="J927" s="23"/>
    </row>
  </sheetData>
  <mergeCells count="12">
    <mergeCell ref="B4:C4"/>
    <mergeCell ref="B5:C10"/>
    <mergeCell ref="B11:C11"/>
    <mergeCell ref="G4:H4"/>
    <mergeCell ref="G5:H10"/>
    <mergeCell ref="G11:H11"/>
    <mergeCell ref="Q4:R4"/>
    <mergeCell ref="Q5:R10"/>
    <mergeCell ref="Q11:R11"/>
    <mergeCell ref="L4:M4"/>
    <mergeCell ref="L5:M10"/>
    <mergeCell ref="L11:M1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8" orientation="portrait" r:id="rId1"/>
  <headerFooter>
    <oddFooter>&amp;L&amp;1#&amp;"Calibri"&amp;10&amp;K317100Classification GRTgaz : Public [ ] Interne [X] Restreint [ ] Secret [ ]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tabColor theme="7" tint="0.59999389629810485"/>
  </sheetPr>
  <dimension ref="A1:U277"/>
  <sheetViews>
    <sheetView showGridLines="0" zoomScale="60" zoomScaleNormal="60" workbookViewId="0">
      <pane xSplit="1" ySplit="16" topLeftCell="E17" activePane="bottomRight" state="frozen"/>
      <selection activeCell="A230" sqref="A230"/>
      <selection pane="topRight" activeCell="A230" sqref="A230"/>
      <selection pane="bottomLeft" activeCell="A230" sqref="A230"/>
      <selection pane="bottomRight" activeCell="J33" sqref="J33"/>
    </sheetView>
  </sheetViews>
  <sheetFormatPr baseColWidth="10" defaultRowHeight="14.25" x14ac:dyDescent="0.45"/>
  <cols>
    <col min="1" max="1" width="13.796875" customWidth="1"/>
    <col min="2" max="3" width="13.796875" style="89" customWidth="1"/>
    <col min="4" max="4" width="29.3984375" bestFit="1" customWidth="1"/>
    <col min="5" max="20" width="19.73046875" customWidth="1"/>
  </cols>
  <sheetData>
    <row r="1" spans="1:21" x14ac:dyDescent="0.45">
      <c r="A1" s="57" t="s">
        <v>105</v>
      </c>
      <c r="B1" s="57"/>
      <c r="C1" s="57"/>
      <c r="F1" s="96"/>
    </row>
    <row r="2" spans="1:21" x14ac:dyDescent="0.45">
      <c r="E2" s="54">
        <v>2019</v>
      </c>
      <c r="F2" s="95">
        <v>2020</v>
      </c>
      <c r="G2" s="95">
        <v>2021</v>
      </c>
      <c r="H2" s="55">
        <v>2022</v>
      </c>
    </row>
    <row r="3" spans="1:21" x14ac:dyDescent="0.45">
      <c r="D3" s="54" t="s">
        <v>168</v>
      </c>
      <c r="E3" s="92">
        <f>Results!$E$7</f>
        <v>3</v>
      </c>
      <c r="F3" s="94">
        <f>Results!$E$8</f>
        <v>4</v>
      </c>
      <c r="G3" s="93">
        <f>Results!$E$9</f>
        <v>5</v>
      </c>
      <c r="H3" s="93">
        <f>Results!$E$10</f>
        <v>33</v>
      </c>
      <c r="K3" s="89"/>
    </row>
    <row r="4" spans="1:21" s="89" customFormat="1" x14ac:dyDescent="0.45">
      <c r="D4" s="54" t="s">
        <v>171</v>
      </c>
      <c r="E4" s="191">
        <f>ROUND(($E$3/'Serene A '!$D$4*1000)+($F$3/'Serene A '!$I$4*1000)+($G$3/'Serene A '!$N$4*1000)+($H$3/'Serene A '!$S$4*1000),6)</f>
        <v>370.33011299999998</v>
      </c>
      <c r="F4" s="97" t="s">
        <v>109</v>
      </c>
    </row>
    <row r="5" spans="1:21" x14ac:dyDescent="0.45">
      <c r="D5" s="54" t="str">
        <f xml:space="preserve"> "COS GRTgaz (" &amp; Results!H9 &amp; ")"</f>
        <v>COS GRTgaz (Firm+Interuptible)</v>
      </c>
      <c r="E5" s="191">
        <f>IF(Results!H9="Firm",E4*340/370.33,E4)</f>
        <v>370.33011299999998</v>
      </c>
      <c r="F5" s="97" t="s">
        <v>109</v>
      </c>
      <c r="G5" s="89"/>
      <c r="K5" s="89"/>
    </row>
    <row r="6" spans="1:21" x14ac:dyDescent="0.45">
      <c r="D6" s="54" t="s">
        <v>145</v>
      </c>
      <c r="E6" s="54">
        <f>Results!$F$7</f>
        <v>0</v>
      </c>
      <c r="F6" s="97" t="s">
        <v>108</v>
      </c>
      <c r="I6" s="161"/>
      <c r="K6" s="89"/>
    </row>
    <row r="7" spans="1:21" x14ac:dyDescent="0.45">
      <c r="F7" s="89"/>
      <c r="G7" s="161"/>
      <c r="H7" s="161"/>
    </row>
    <row r="8" spans="1:21" x14ac:dyDescent="0.45">
      <c r="E8" s="161"/>
      <c r="F8" s="161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</row>
    <row r="9" spans="1:21" x14ac:dyDescent="0.45"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</row>
    <row r="11" spans="1:21" ht="37.5" customHeight="1" x14ac:dyDescent="0.45">
      <c r="E11" s="224" t="s">
        <v>140</v>
      </c>
      <c r="F11" s="224"/>
      <c r="G11" s="224"/>
      <c r="H11" s="224"/>
      <c r="J11" s="77" t="s">
        <v>111</v>
      </c>
      <c r="K11" s="225" t="s">
        <v>142</v>
      </c>
      <c r="L11" s="225"/>
      <c r="M11" s="225"/>
      <c r="N11" s="225"/>
      <c r="P11" s="77" t="s">
        <v>111</v>
      </c>
      <c r="Q11" s="225" t="s">
        <v>141</v>
      </c>
      <c r="R11" s="225"/>
      <c r="S11" s="225"/>
      <c r="T11" s="225"/>
    </row>
    <row r="12" spans="1:21" x14ac:dyDescent="0.45">
      <c r="I12" s="64" t="s">
        <v>40</v>
      </c>
      <c r="J12" s="64" t="s">
        <v>40</v>
      </c>
      <c r="O12" s="64" t="s">
        <v>41</v>
      </c>
      <c r="P12" s="64" t="s">
        <v>41</v>
      </c>
    </row>
    <row r="13" spans="1:21" ht="17.25" customHeight="1" x14ac:dyDescent="0.45">
      <c r="I13" s="64" t="s">
        <v>110</v>
      </c>
      <c r="J13" s="64" t="s">
        <v>110</v>
      </c>
      <c r="O13" s="64" t="s">
        <v>110</v>
      </c>
      <c r="P13" s="64" t="s">
        <v>110</v>
      </c>
    </row>
    <row r="14" spans="1:21" x14ac:dyDescent="0.45">
      <c r="E14" s="35"/>
      <c r="F14" s="56" cm="1">
        <f t="array" ref="F14">IF(MIN(IF(F17:F231&gt;=1,$A17:$A231))=0, "Only " &amp; TEXT(F231,"0,0%") &amp; " filling on 31/10", MIN(IF(F17:F231&gt;=1,$A17:$A231)))</f>
        <v>44814</v>
      </c>
      <c r="I14" s="61">
        <f>E5</f>
        <v>370.33011299999998</v>
      </c>
      <c r="J14" s="61">
        <f>E5</f>
        <v>370.33011299999998</v>
      </c>
      <c r="L14" s="56" t="str" cm="1">
        <f t="array" ref="L14">IF(MIN(IF(L17:L231&gt;=1,$A17:$A231))=0, "Only " &amp;TEXT(L231,"0,0%") &amp; " filling on 31/10", MIN(IF(L17:L231&gt;=1,$A17:$A231)))</f>
        <v>Only 97,2% filling on 31/10</v>
      </c>
      <c r="O14" s="61">
        <f>I14</f>
        <v>370.33011299999998</v>
      </c>
      <c r="P14" s="61">
        <f>J14</f>
        <v>370.33011299999998</v>
      </c>
      <c r="R14" s="56" cm="1">
        <f t="array" ref="R14">IF(MIN(IF(R17:R231&gt;=1,$A17:$A231))=0, "Only " &amp; TEXT(R231,"0,0%") &amp; " filling on 31/10", MIN(IF(R17:R231&gt;=1,$A17:$A231)))</f>
        <v>44822</v>
      </c>
    </row>
    <row r="15" spans="1:21" ht="48" customHeight="1" x14ac:dyDescent="0.45">
      <c r="I15" s="64" t="s">
        <v>119</v>
      </c>
      <c r="J15" s="64" t="s">
        <v>122</v>
      </c>
      <c r="O15" s="64" t="s">
        <v>119</v>
      </c>
      <c r="P15" s="64" t="s">
        <v>122</v>
      </c>
    </row>
    <row r="16" spans="1:21" ht="43.05" customHeight="1" x14ac:dyDescent="0.45">
      <c r="A16" s="62" t="s">
        <v>4</v>
      </c>
      <c r="B16" s="62" t="s">
        <v>187</v>
      </c>
      <c r="C16" s="62" t="s">
        <v>166</v>
      </c>
      <c r="D16" s="62" t="s">
        <v>114</v>
      </c>
      <c r="E16" s="62" t="s">
        <v>115</v>
      </c>
      <c r="F16" s="62" t="s">
        <v>116</v>
      </c>
      <c r="G16" s="62" t="s">
        <v>117</v>
      </c>
      <c r="H16" s="62" t="s">
        <v>118</v>
      </c>
      <c r="I16" s="64" t="s">
        <v>87</v>
      </c>
      <c r="J16" s="64" t="s">
        <v>134</v>
      </c>
      <c r="K16" s="63" t="s">
        <v>115</v>
      </c>
      <c r="L16" s="63" t="s">
        <v>116</v>
      </c>
      <c r="M16" s="63" t="s">
        <v>117</v>
      </c>
      <c r="N16" s="63" t="s">
        <v>118</v>
      </c>
      <c r="O16" s="64" t="s">
        <v>87</v>
      </c>
      <c r="P16" s="64" t="s">
        <v>134</v>
      </c>
      <c r="Q16" s="63" t="s">
        <v>115</v>
      </c>
      <c r="R16" s="63" t="s">
        <v>116</v>
      </c>
      <c r="S16" s="63" t="s">
        <v>117</v>
      </c>
      <c r="T16" s="63" t="s">
        <v>118</v>
      </c>
    </row>
    <row r="17" spans="1:21" x14ac:dyDescent="0.45">
      <c r="A17" s="56">
        <f>'PT Storengy'!A8</f>
        <v>44652</v>
      </c>
      <c r="B17" s="157">
        <f>_xlfn.XLOOKUP(A17,'Serene A '!$W$22:$W$23,'Serene A '!$Z$22:$Z$23,0,0)</f>
        <v>0</v>
      </c>
      <c r="C17" s="143">
        <f>_xlfn.XLOOKUP(A17,'Serene A '!$W$15:$W$17,'Serene A '!$Z$15:$Z$17,SUM($E$3:$H$3),0)</f>
        <v>16.350000000000001</v>
      </c>
      <c r="D17" s="58">
        <f>'PT Storengy'!H8</f>
        <v>0.2</v>
      </c>
      <c r="E17" s="60">
        <f>H17/1000+E6</f>
        <v>0.29626409040000001</v>
      </c>
      <c r="F17" s="100">
        <f>$E$6/SUM($E$3,$F$3,$G$3,$H$3)</f>
        <v>0</v>
      </c>
      <c r="G17" s="59">
        <f>IF(F17&gt;=1,0,_xlfn.XLOOKUP(F17,'Serene A '!$B$30:$B$130,'Serene A '!$W$30:$W$130,,1))</f>
        <v>1</v>
      </c>
      <c r="H17" s="158">
        <f>MIN(IF(AND(F17&gt;='Serene A '!$X$15,Atlantique!A17&lt;='Serene A '!$W$15),0,
IF(AND(F17&gt;='Serene A '!$X$16,Atlantique!A17&lt;='Serene A '!$W$16),0,
IF(AND(F17&gt;='Serene A '!$X$17,Atlantique!A17&lt;='Serene A '!$W$17),0,$E$4*(1-D17)*G17))),$E$5)</f>
        <v>296.26409039999999</v>
      </c>
      <c r="I17" s="192">
        <f>IF(COUNTIFS('PTC GRTgaz'!$AA$11:$AA$28891,"",'PTC GRTgaz'!$B$11:$B$28891,Atlantique!I$16,'PTC GRTgaz'!$D$11:$D$28891,Atlantique!$A17,'PTC GRTgaz'!$C$11:$C$28891,"DEL")&gt;0,I$14,SUMIFS('PTC GRTgaz'!$AA$11:$AA$28891,'PTC GRTgaz'!$B$11:$B$28891,Atlantique!I$16,'PTC GRTgaz'!$D$11:$D$28891,Atlantique!$A17,'PTC GRTgaz'!$C$11:$C$28891,"DEL")*1.0026*$E$4/370.33)</f>
        <v>370.33011299999998</v>
      </c>
      <c r="J17" s="192">
        <f>IF(COUNTIFS('PTC GRTgaz'!$AA$11:$AA$28891,"",'PTC GRTgaz'!$B$11:$B$28891,Atlantique!J$16,'PTC GRTgaz'!$D$11:$D$28891,Atlantique!$A17,'PTC GRTgaz'!$C$11:$C$28891,"DEL")&gt;0,J$14,SUMIFS('PTC GRTgaz'!$AA$11:$AA$28891,'PTC GRTgaz'!$B$11:$B$28891,Atlantique!J$16,'PTC GRTgaz'!$D$11:$D$28891,Atlantique!$A17,'PTC GRTgaz'!$C$11:$C$28891,"DEL")*1.0026*$E$4/370.33)</f>
        <v>370.33011299999998</v>
      </c>
      <c r="K17" s="102">
        <f>E6+N17/1000</f>
        <v>0.29626409040000001</v>
      </c>
      <c r="L17" s="100">
        <f>$E$6/SUM($E$3,$F$3,$G$3,$H$3)</f>
        <v>0</v>
      </c>
      <c r="M17" s="59">
        <f>IF(L17&gt;=1,0,_xlfn.XLOOKUP(L17,'Serene A '!$B$30:$B$130,'Serene A '!$W$30:$W$130,,1))</f>
        <v>1</v>
      </c>
      <c r="N17" s="158">
        <f xml:space="preserve">
IF(AND(L17&gt;='Serene A '!$X$15,Atlantique!A17&lt;='Serene A '!$W$15),0,
IF(AND(L17&gt;='Serene A '!$X$16,Atlantique!A17&lt;='Serene A '!$W$16),0,
IF(AND(L17&gt;='Serene A '!$X$17,Atlantique!A17&lt;='Serene A '!$W$17),0,MIN(I17:J17,$E$4*(1-D17)*M17))))</f>
        <v>296.26409039999999</v>
      </c>
      <c r="O17" s="192">
        <f>IF(COUNTIFS('PTC GRTgaz'!$AB$11:$AB$28891,"",'PTC GRTgaz'!$B$11:$B$28891,Atlantique!O$16,'PTC GRTgaz'!$D$11:$D$28891,Atlantique!$A17,'PTC GRTgaz'!$C$11:$C$28891,"DEL")&gt;0,O$14,SUMIFS('PTC GRTgaz'!$AB$11:$AB$28891,'PTC GRTgaz'!$B$11:$B$28891,Atlantique!O$16,'PTC GRTgaz'!$D$11:$D$28891,Atlantique!$A17,'PTC GRTgaz'!$C$11:$C$28891,"DEL")*1.0026*$E$4/370.33)</f>
        <v>370.33011299999998</v>
      </c>
      <c r="P17" s="192">
        <f>IF(COUNTIFS('PTC GRTgaz'!$AB$11:$AB$28891,"",'PTC GRTgaz'!$B$11:$B$28891,Atlantique!P$16,'PTC GRTgaz'!$D$11:$D$28891,Atlantique!$A17,'PTC GRTgaz'!$C$11:$C$28891,"DEL")&gt;0,P$14,SUMIFS('PTC GRTgaz'!$AB$11:$AB$28891,'PTC GRTgaz'!$B$11:$B$28891,Atlantique!P$16,'PTC GRTgaz'!$D$11:$D$28891,Atlantique!$A17,'PTC GRTgaz'!$C$11:$C$28891,"DEL")*1.0026*$E$4/370.33)</f>
        <v>370.33011299999998</v>
      </c>
      <c r="Q17" s="103">
        <f>E6+T17/1000</f>
        <v>0.29626409040000001</v>
      </c>
      <c r="R17" s="100">
        <f>$E$6/SUM($E$3,$F$3,$G$3,$H$3)</f>
        <v>0</v>
      </c>
      <c r="S17" s="59">
        <f>IF(R17&gt;=1,0,_xlfn.XLOOKUP(R17,'Serene A '!$B$30:$B$130,'Serene A '!$W$30:$W$130,,1))</f>
        <v>1</v>
      </c>
      <c r="T17" s="158">
        <f xml:space="preserve">
IF(AND(R17&gt;='Serene A '!$X$15,Atlantique!A17&lt;='Serene A '!$W$15),0,
IF(AND(R17&gt;='Serene A '!$X$16,Atlantique!A17&lt;='Serene A '!$W$16),0,
IF(AND(R17&gt;='Serene A '!$X$17,Atlantique!A17&lt;='Serene A '!$W$17),0,MIN(O17:P17,$E$4*(1-D17)*S17))))</f>
        <v>296.26409039999999</v>
      </c>
      <c r="U17" s="160"/>
    </row>
    <row r="18" spans="1:21" x14ac:dyDescent="0.45">
      <c r="A18" s="56">
        <f>A17+1</f>
        <v>44653</v>
      </c>
      <c r="B18" s="157">
        <f>_xlfn.XLOOKUP(A18,'Serene A '!$W$22:$W$23,'Serene A '!$Z$22:$Z$23,0,0)</f>
        <v>0</v>
      </c>
      <c r="C18" s="143">
        <f>_xlfn.XLOOKUP(A18,'Serene A '!$W$15:$W$17,'Serene A '!$Z$15:$Z$17,SUM($E$3:$H$3),0)</f>
        <v>45</v>
      </c>
      <c r="D18" s="58">
        <f>'PT Storengy'!H9</f>
        <v>0.2</v>
      </c>
      <c r="E18" s="60">
        <f>E17+H18/1000</f>
        <v>0.59252818080000003</v>
      </c>
      <c r="F18" s="100">
        <f>$E17/SUM($E$3,$F$3,$G$3,$H$3)</f>
        <v>6.5836464533333338E-3</v>
      </c>
      <c r="G18" s="59">
        <f>IF(F18&gt;=1,0,_xlfn.XLOOKUP(F18,'Serene A '!$B$30:$B$130,'Serene A '!$W$30:$W$130,,1))</f>
        <v>1</v>
      </c>
      <c r="H18" s="158">
        <f>MIN(IF(AND(F18&gt;='Serene A '!$X$15,Atlantique!A18&lt;='Serene A '!$W$15),0,
IF(AND(F18&gt;='Serene A '!$X$16,Atlantique!A18&lt;='Serene A '!$W$16),0,
IF(AND(F18&gt;='Serene A '!$X$17,Atlantique!A18&lt;='Serene A '!$W$17),0,$E$4*(1-D18)*G18))),$E$5)</f>
        <v>296.26409039999999</v>
      </c>
      <c r="I18" s="192">
        <f>IF(COUNTIFS('PTC GRTgaz'!$AA$11:$AA$28891,"",'PTC GRTgaz'!$B$11:$B$28891,Atlantique!I$16,'PTC GRTgaz'!$D$11:$D$28891,Atlantique!$A18,'PTC GRTgaz'!$C$11:$C$28891,"DEL")&gt;0,I$14,SUMIFS('PTC GRTgaz'!$AA$11:$AA$28891,'PTC GRTgaz'!$B$11:$B$28891,Atlantique!I$16,'PTC GRTgaz'!$D$11:$D$28891,Atlantique!$A18,'PTC GRTgaz'!$C$11:$C$28891,"DEL")*1.0026*$E$4/370.33)</f>
        <v>370.33011299999998</v>
      </c>
      <c r="J18" s="192">
        <f>IF(COUNTIFS('PTC GRTgaz'!$AA$11:$AA$28891,"",'PTC GRTgaz'!$B$11:$B$28891,Atlantique!J$16,'PTC GRTgaz'!$D$11:$D$28891,Atlantique!$A18,'PTC GRTgaz'!$C$11:$C$28891,"DEL")&gt;0,J$14,SUMIFS('PTC GRTgaz'!$AA$11:$AA$28891,'PTC GRTgaz'!$B$11:$B$28891,Atlantique!J$16,'PTC GRTgaz'!$D$11:$D$28891,Atlantique!$A18,'PTC GRTgaz'!$C$11:$C$28891,"DEL")*1.0026*$E$4/370.33)</f>
        <v>370.33011299999998</v>
      </c>
      <c r="K18" s="102">
        <f>K17+N18/1000</f>
        <v>0.59252818080000003</v>
      </c>
      <c r="L18" s="101">
        <f>K17/SUM($E$3,$F$3,$G$3,$H$3)</f>
        <v>6.5836464533333338E-3</v>
      </c>
      <c r="M18" s="59">
        <f>IF(L18&gt;=1,0,_xlfn.XLOOKUP(L18,'Serene A '!$B$30:$B$130,'Serene A '!$W$30:$W$130,,1))</f>
        <v>1</v>
      </c>
      <c r="N18" s="158">
        <f xml:space="preserve">
IF(AND(L18&gt;='Serene A '!$X$15,Atlantique!A18&lt;='Serene A '!$W$15),0,
IF(AND(L18&gt;='Serene A '!$X$16,Atlantique!A18&lt;='Serene A '!$W$16),0,
IF(AND(L18&gt;='Serene A '!$X$17,Atlantique!A18&lt;='Serene A '!$W$17),0,MIN(I18:J18,$E$4*(1-D18)*M18))))</f>
        <v>296.26409039999999</v>
      </c>
      <c r="O18" s="192">
        <f>IF(COUNTIFS('PTC GRTgaz'!$AB$11:$AB$28891,"",'PTC GRTgaz'!$B$11:$B$28891,Atlantique!O$16,'PTC GRTgaz'!$D$11:$D$28891,Atlantique!$A18,'PTC GRTgaz'!$C$11:$C$28891,"DEL")&gt;0,O$14,SUMIFS('PTC GRTgaz'!$AB$11:$AB$28891,'PTC GRTgaz'!$B$11:$B$28891,Atlantique!O$16,'PTC GRTgaz'!$D$11:$D$28891,Atlantique!$A18,'PTC GRTgaz'!$C$11:$C$28891,"DEL")*1.0026*$E$4/370.33)</f>
        <v>370.33011299999998</v>
      </c>
      <c r="P18" s="192">
        <f>IF(COUNTIFS('PTC GRTgaz'!$AB$11:$AB$28891,"",'PTC GRTgaz'!$B$11:$B$28891,Atlantique!P$16,'PTC GRTgaz'!$D$11:$D$28891,Atlantique!$A18,'PTC GRTgaz'!$C$11:$C$28891,"DEL")&gt;0,P$14,SUMIFS('PTC GRTgaz'!$AB$11:$AB$28891,'PTC GRTgaz'!$B$11:$B$28891,Atlantique!P$16,'PTC GRTgaz'!$D$11:$D$28891,Atlantique!$A18,'PTC GRTgaz'!$C$11:$C$28891,"DEL")*1.0026*$E$4/370.33)</f>
        <v>370.33011299999998</v>
      </c>
      <c r="Q18" s="103">
        <f>Q17+T18/1000</f>
        <v>0.59252818080000003</v>
      </c>
      <c r="R18" s="101">
        <f>Q17/SUM($E$3,$F$3,$G$3,$H$3)</f>
        <v>6.5836464533333338E-3</v>
      </c>
      <c r="S18" s="59">
        <f>IF(R18&gt;=1,0,_xlfn.XLOOKUP(R18,'Serene A '!$B$30:$B$130,'Serene A '!$W$30:$W$130,,1))</f>
        <v>1</v>
      </c>
      <c r="T18" s="158">
        <f xml:space="preserve">
IF(AND(R18&gt;='Serene A '!$X$15,Atlantique!A18&lt;='Serene A '!$W$15),0,
IF(AND(R18&gt;='Serene A '!$X$16,Atlantique!A18&lt;='Serene A '!$W$16),0,
IF(AND(R18&gt;='Serene A '!$X$17,Atlantique!A18&lt;='Serene A '!$W$17),0,MIN(O18:P18,$E$4*(1-D18)*S18))))</f>
        <v>296.26409039999999</v>
      </c>
      <c r="U18" s="160"/>
    </row>
    <row r="19" spans="1:21" x14ac:dyDescent="0.45">
      <c r="A19" s="56">
        <f t="shared" ref="A19:A82" si="0">A18+1</f>
        <v>44654</v>
      </c>
      <c r="B19" s="157">
        <f>_xlfn.XLOOKUP(A19,'Serene A '!$W$22:$W$23,'Serene A '!$Z$22:$Z$23,0,0)</f>
        <v>0</v>
      </c>
      <c r="C19" s="143">
        <f>_xlfn.XLOOKUP(A19,'Serene A '!$W$15:$W$17,'Serene A '!$Z$15:$Z$17,SUM($E$3:$H$3),0)</f>
        <v>45</v>
      </c>
      <c r="D19" s="58">
        <f>'PT Storengy'!H10</f>
        <v>0.2</v>
      </c>
      <c r="E19" s="60">
        <f t="shared" ref="E19:E82" si="1">E18+H19/1000</f>
        <v>0.88879227120000004</v>
      </c>
      <c r="F19" s="100">
        <f t="shared" ref="F19:F82" si="2">$E18/SUM($E$3,$F$3,$G$3,$H$3)</f>
        <v>1.3167292906666668E-2</v>
      </c>
      <c r="G19" s="59">
        <f>IF(F19&gt;=1,0,_xlfn.XLOOKUP(F19,'Serene A '!$B$30:$B$130,'Serene A '!$W$30:$W$130,,1))</f>
        <v>1</v>
      </c>
      <c r="H19" s="158">
        <f>MIN(IF(AND(F19&gt;='Serene A '!$X$15,Atlantique!A19&lt;='Serene A '!$W$15),0,
IF(AND(F19&gt;='Serene A '!$X$16,Atlantique!A19&lt;='Serene A '!$W$16),0,
IF(AND(F19&gt;='Serene A '!$X$17,Atlantique!A19&lt;='Serene A '!$W$17),0,$E$4*(1-D19)*G19))),$E$5)</f>
        <v>296.26409039999999</v>
      </c>
      <c r="I19" s="192">
        <f>IF(COUNTIFS('PTC GRTgaz'!$AA$11:$AA$28891,"",'PTC GRTgaz'!$B$11:$B$28891,Atlantique!I$16,'PTC GRTgaz'!$D$11:$D$28891,Atlantique!$A19,'PTC GRTgaz'!$C$11:$C$28891,"DEL")&gt;0,I$14,SUMIFS('PTC GRTgaz'!$AA$11:$AA$28891,'PTC GRTgaz'!$B$11:$B$28891,Atlantique!I$16,'PTC GRTgaz'!$D$11:$D$28891,Atlantique!$A19,'PTC GRTgaz'!$C$11:$C$28891,"DEL")*1.0026*$E$4/370.33)</f>
        <v>370.33011299999998</v>
      </c>
      <c r="J19" s="192">
        <f>IF(COUNTIFS('PTC GRTgaz'!$AA$11:$AA$28891,"",'PTC GRTgaz'!$B$11:$B$28891,Atlantique!J$16,'PTC GRTgaz'!$D$11:$D$28891,Atlantique!$A19,'PTC GRTgaz'!$C$11:$C$28891,"DEL")&gt;0,J$14,SUMIFS('PTC GRTgaz'!$AA$11:$AA$28891,'PTC GRTgaz'!$B$11:$B$28891,Atlantique!J$16,'PTC GRTgaz'!$D$11:$D$28891,Atlantique!$A19,'PTC GRTgaz'!$C$11:$C$28891,"DEL")*1.0026*$E$4/370.33)</f>
        <v>370.33011299999998</v>
      </c>
      <c r="K19" s="102">
        <f t="shared" ref="K19:K82" si="3">K18+N19/1000</f>
        <v>0.88879227120000004</v>
      </c>
      <c r="L19" s="101">
        <f t="shared" ref="L19:L82" si="4">K18/SUM($E$3,$F$3,$G$3,$H$3)</f>
        <v>1.3167292906666668E-2</v>
      </c>
      <c r="M19" s="59">
        <f>IF(L19&gt;=1,0,_xlfn.XLOOKUP(L19,'Serene A '!$B$30:$B$130,'Serene A '!$W$30:$W$130,,1))</f>
        <v>1</v>
      </c>
      <c r="N19" s="158">
        <f xml:space="preserve">
IF(AND(L19&gt;='Serene A '!$X$15,Atlantique!A19&lt;='Serene A '!$W$15),0,
IF(AND(L19&gt;='Serene A '!$X$16,Atlantique!A19&lt;='Serene A '!$W$16),0,
IF(AND(L19&gt;='Serene A '!$X$17,Atlantique!A19&lt;='Serene A '!$W$17),0,MIN(I19:J19,$E$4*(1-D19)*M19))))</f>
        <v>296.26409039999999</v>
      </c>
      <c r="O19" s="192">
        <f>IF(COUNTIFS('PTC GRTgaz'!$AB$11:$AB$28891,"",'PTC GRTgaz'!$B$11:$B$28891,Atlantique!O$16,'PTC GRTgaz'!$D$11:$D$28891,Atlantique!$A19,'PTC GRTgaz'!$C$11:$C$28891,"DEL")&gt;0,O$14,SUMIFS('PTC GRTgaz'!$AB$11:$AB$28891,'PTC GRTgaz'!$B$11:$B$28891,Atlantique!O$16,'PTC GRTgaz'!$D$11:$D$28891,Atlantique!$A19,'PTC GRTgaz'!$C$11:$C$28891,"DEL")*1.0026*$E$4/370.33)</f>
        <v>370.33011299999998</v>
      </c>
      <c r="P19" s="192">
        <f>IF(COUNTIFS('PTC GRTgaz'!$AB$11:$AB$28891,"",'PTC GRTgaz'!$B$11:$B$28891,Atlantique!P$16,'PTC GRTgaz'!$D$11:$D$28891,Atlantique!$A19,'PTC GRTgaz'!$C$11:$C$28891,"DEL")&gt;0,P$14,SUMIFS('PTC GRTgaz'!$AB$11:$AB$28891,'PTC GRTgaz'!$B$11:$B$28891,Atlantique!P$16,'PTC GRTgaz'!$D$11:$D$28891,Atlantique!$A19,'PTC GRTgaz'!$C$11:$C$28891,"DEL")*1.0026*$E$4/370.33)</f>
        <v>370.33011299999998</v>
      </c>
      <c r="Q19" s="103">
        <f t="shared" ref="Q19:Q82" si="5">Q18+T19/1000</f>
        <v>0.88879227120000004</v>
      </c>
      <c r="R19" s="101">
        <f t="shared" ref="R19:R82" si="6">Q18/SUM($E$3,$F$3,$G$3,$H$3)</f>
        <v>1.3167292906666668E-2</v>
      </c>
      <c r="S19" s="59">
        <f>IF(R19&gt;=1,0,_xlfn.XLOOKUP(R19,'Serene A '!$B$30:$B$130,'Serene A '!$W$30:$W$130,,1))</f>
        <v>1</v>
      </c>
      <c r="T19" s="158">
        <f xml:space="preserve">
IF(AND(R19&gt;='Serene A '!$X$15,Atlantique!A19&lt;='Serene A '!$W$15),0,
IF(AND(R19&gt;='Serene A '!$X$16,Atlantique!A19&lt;='Serene A '!$W$16),0,
IF(AND(R19&gt;='Serene A '!$X$17,Atlantique!A19&lt;='Serene A '!$W$17),0,MIN(O19:P19,$E$4*(1-D19)*S19))))</f>
        <v>296.26409039999999</v>
      </c>
      <c r="U19" s="160"/>
    </row>
    <row r="20" spans="1:21" x14ac:dyDescent="0.45">
      <c r="A20" s="56">
        <f t="shared" si="0"/>
        <v>44655</v>
      </c>
      <c r="B20" s="157">
        <f>_xlfn.XLOOKUP(A20,'Serene A '!$W$22:$W$23,'Serene A '!$Z$22:$Z$23,0,0)</f>
        <v>0</v>
      </c>
      <c r="C20" s="143">
        <f>_xlfn.XLOOKUP(A20,'Serene A '!$W$15:$W$17,'Serene A '!$Z$15:$Z$17,SUM($E$3:$H$3),0)</f>
        <v>45</v>
      </c>
      <c r="D20" s="58">
        <f>'PT Storengy'!H11</f>
        <v>0.2</v>
      </c>
      <c r="E20" s="60">
        <f t="shared" si="1"/>
        <v>1.1850563616000001</v>
      </c>
      <c r="F20" s="100">
        <f t="shared" si="2"/>
        <v>1.9750939360000001E-2</v>
      </c>
      <c r="G20" s="59">
        <f>IF(F20&gt;=1,0,_xlfn.XLOOKUP(F20,'Serene A '!$B$30:$B$130,'Serene A '!$W$30:$W$130,,1))</f>
        <v>1</v>
      </c>
      <c r="H20" s="158">
        <f>MIN(IF(AND(F20&gt;='Serene A '!$X$15,Atlantique!A20&lt;='Serene A '!$W$15),0,
IF(AND(F20&gt;='Serene A '!$X$16,Atlantique!A20&lt;='Serene A '!$W$16),0,
IF(AND(F20&gt;='Serene A '!$X$17,Atlantique!A20&lt;='Serene A '!$W$17),0,$E$4*(1-D20)*G20))),$E$5)</f>
        <v>296.26409039999999</v>
      </c>
      <c r="I20" s="192">
        <f>IF(COUNTIFS('PTC GRTgaz'!$AA$11:$AA$28891,"",'PTC GRTgaz'!$B$11:$B$28891,Atlantique!I$16,'PTC GRTgaz'!$D$11:$D$28891,Atlantique!$A20,'PTC GRTgaz'!$C$11:$C$28891,"DEL")&gt;0,I$14,SUMIFS('PTC GRTgaz'!$AA$11:$AA$28891,'PTC GRTgaz'!$B$11:$B$28891,Atlantique!I$16,'PTC GRTgaz'!$D$11:$D$28891,Atlantique!$A20,'PTC GRTgaz'!$C$11:$C$28891,"DEL")*1.0026*$E$4/370.33)</f>
        <v>370.33011299999998</v>
      </c>
      <c r="J20" s="192">
        <f>IF(COUNTIFS('PTC GRTgaz'!$AA$11:$AA$28891,"",'PTC GRTgaz'!$B$11:$B$28891,Atlantique!J$16,'PTC GRTgaz'!$D$11:$D$28891,Atlantique!$A20,'PTC GRTgaz'!$C$11:$C$28891,"DEL")&gt;0,J$14,SUMIFS('PTC GRTgaz'!$AA$11:$AA$28891,'PTC GRTgaz'!$B$11:$B$28891,Atlantique!J$16,'PTC GRTgaz'!$D$11:$D$28891,Atlantique!$A20,'PTC GRTgaz'!$C$11:$C$28891,"DEL")*1.0026*$E$4/370.33)</f>
        <v>370.33011299999998</v>
      </c>
      <c r="K20" s="102">
        <f t="shared" si="3"/>
        <v>1.1850563616000001</v>
      </c>
      <c r="L20" s="101">
        <f t="shared" si="4"/>
        <v>1.9750939360000001E-2</v>
      </c>
      <c r="M20" s="59">
        <f>IF(L20&gt;=1,0,_xlfn.XLOOKUP(L20,'Serene A '!$B$30:$B$130,'Serene A '!$W$30:$W$130,,1))</f>
        <v>1</v>
      </c>
      <c r="N20" s="158">
        <f xml:space="preserve">
IF(AND(L20&gt;='Serene A '!$X$15,Atlantique!A20&lt;='Serene A '!$W$15),0,
IF(AND(L20&gt;='Serene A '!$X$16,Atlantique!A20&lt;='Serene A '!$W$16),0,
IF(AND(L20&gt;='Serene A '!$X$17,Atlantique!A20&lt;='Serene A '!$W$17),0,MIN(I20:J20,$E$4*(1-D20)*M20))))</f>
        <v>296.26409039999999</v>
      </c>
      <c r="O20" s="192">
        <f>IF(COUNTIFS('PTC GRTgaz'!$AB$11:$AB$28891,"",'PTC GRTgaz'!$B$11:$B$28891,Atlantique!O$16,'PTC GRTgaz'!$D$11:$D$28891,Atlantique!$A20,'PTC GRTgaz'!$C$11:$C$28891,"DEL")&gt;0,O$14,SUMIFS('PTC GRTgaz'!$AB$11:$AB$28891,'PTC GRTgaz'!$B$11:$B$28891,Atlantique!O$16,'PTC GRTgaz'!$D$11:$D$28891,Atlantique!$A20,'PTC GRTgaz'!$C$11:$C$28891,"DEL")*1.0026*$E$4/370.33)</f>
        <v>370.33011299999998</v>
      </c>
      <c r="P20" s="192">
        <f>IF(COUNTIFS('PTC GRTgaz'!$AB$11:$AB$28891,"",'PTC GRTgaz'!$B$11:$B$28891,Atlantique!P$16,'PTC GRTgaz'!$D$11:$D$28891,Atlantique!$A20,'PTC GRTgaz'!$C$11:$C$28891,"DEL")&gt;0,P$14,SUMIFS('PTC GRTgaz'!$AB$11:$AB$28891,'PTC GRTgaz'!$B$11:$B$28891,Atlantique!P$16,'PTC GRTgaz'!$D$11:$D$28891,Atlantique!$A20,'PTC GRTgaz'!$C$11:$C$28891,"DEL")*1.0026*$E$4/370.33)</f>
        <v>370.33011299999998</v>
      </c>
      <c r="Q20" s="103">
        <f t="shared" si="5"/>
        <v>1.1850563616000001</v>
      </c>
      <c r="R20" s="101">
        <f t="shared" si="6"/>
        <v>1.9750939360000001E-2</v>
      </c>
      <c r="S20" s="59">
        <f>IF(R20&gt;=1,0,_xlfn.XLOOKUP(R20,'Serene A '!$B$30:$B$130,'Serene A '!$W$30:$W$130,,1))</f>
        <v>1</v>
      </c>
      <c r="T20" s="158">
        <f xml:space="preserve">
IF(AND(R20&gt;='Serene A '!$X$15,Atlantique!A20&lt;='Serene A '!$W$15),0,
IF(AND(R20&gt;='Serene A '!$X$16,Atlantique!A20&lt;='Serene A '!$W$16),0,
IF(AND(R20&gt;='Serene A '!$X$17,Atlantique!A20&lt;='Serene A '!$W$17),0,MIN(O20:P20,$E$4*(1-D20)*S20))))</f>
        <v>296.26409039999999</v>
      </c>
      <c r="U20" s="160"/>
    </row>
    <row r="21" spans="1:21" x14ac:dyDescent="0.45">
      <c r="A21" s="56">
        <f t="shared" si="0"/>
        <v>44656</v>
      </c>
      <c r="B21" s="157">
        <f>_xlfn.XLOOKUP(A21,'Serene A '!$W$22:$W$23,'Serene A '!$Z$22:$Z$23,0,0)</f>
        <v>0</v>
      </c>
      <c r="C21" s="143">
        <f>_xlfn.XLOOKUP(A21,'Serene A '!$W$15:$W$17,'Serene A '!$Z$15:$Z$17,SUM($E$3:$H$3),0)</f>
        <v>45</v>
      </c>
      <c r="D21" s="58">
        <f>'PT Storengy'!H12</f>
        <v>0.3</v>
      </c>
      <c r="E21" s="60">
        <f t="shared" si="1"/>
        <v>1.4442874407000001</v>
      </c>
      <c r="F21" s="100">
        <f t="shared" si="2"/>
        <v>2.6334585813333335E-2</v>
      </c>
      <c r="G21" s="59">
        <f>IF(F21&gt;=1,0,_xlfn.XLOOKUP(F21,'Serene A '!$B$30:$B$130,'Serene A '!$W$30:$W$130,,1))</f>
        <v>1</v>
      </c>
      <c r="H21" s="158">
        <f>MIN(IF(AND(F21&gt;='Serene A '!$X$15,Atlantique!A21&lt;='Serene A '!$W$15),0,
IF(AND(F21&gt;='Serene A '!$X$16,Atlantique!A21&lt;='Serene A '!$W$16),0,
IF(AND(F21&gt;='Serene A '!$X$17,Atlantique!A21&lt;='Serene A '!$W$17),0,$E$4*(1-D21)*G21))),$E$5)</f>
        <v>259.23107909999999</v>
      </c>
      <c r="I21" s="192">
        <f>IF(COUNTIFS('PTC GRTgaz'!$AA$11:$AA$28891,"",'PTC GRTgaz'!$B$11:$B$28891,Atlantique!I$16,'PTC GRTgaz'!$D$11:$D$28891,Atlantique!$A21,'PTC GRTgaz'!$C$11:$C$28891,"DEL")&gt;0,I$14,SUMIFS('PTC GRTgaz'!$AA$11:$AA$28891,'PTC GRTgaz'!$B$11:$B$28891,Atlantique!I$16,'PTC GRTgaz'!$D$11:$D$28891,Atlantique!$A21,'PTC GRTgaz'!$C$11:$C$28891,"DEL")*1.0026*$E$4/370.33)</f>
        <v>370.33011299999998</v>
      </c>
      <c r="J21" s="192">
        <f>IF(COUNTIFS('PTC GRTgaz'!$AA$11:$AA$28891,"",'PTC GRTgaz'!$B$11:$B$28891,Atlantique!J$16,'PTC GRTgaz'!$D$11:$D$28891,Atlantique!$A21,'PTC GRTgaz'!$C$11:$C$28891,"DEL")&gt;0,J$14,SUMIFS('PTC GRTgaz'!$AA$11:$AA$28891,'PTC GRTgaz'!$B$11:$B$28891,Atlantique!J$16,'PTC GRTgaz'!$D$11:$D$28891,Atlantique!$A21,'PTC GRTgaz'!$C$11:$C$28891,"DEL")*1.0026*$E$4/370.33)</f>
        <v>370.33011299999998</v>
      </c>
      <c r="K21" s="102">
        <f t="shared" si="3"/>
        <v>1.4442874407000001</v>
      </c>
      <c r="L21" s="101">
        <f t="shared" si="4"/>
        <v>2.6334585813333335E-2</v>
      </c>
      <c r="M21" s="59">
        <f>IF(L21&gt;=1,0,_xlfn.XLOOKUP(L21,'Serene A '!$B$30:$B$130,'Serene A '!$W$30:$W$130,,1))</f>
        <v>1</v>
      </c>
      <c r="N21" s="158">
        <f xml:space="preserve">
IF(AND(L21&gt;='Serene A '!$X$15,Atlantique!A21&lt;='Serene A '!$W$15),0,
IF(AND(L21&gt;='Serene A '!$X$16,Atlantique!A21&lt;='Serene A '!$W$16),0,
IF(AND(L21&gt;='Serene A '!$X$17,Atlantique!A21&lt;='Serene A '!$W$17),0,MIN(I21:J21,$E$4*(1-D21)*M21))))</f>
        <v>259.23107909999999</v>
      </c>
      <c r="O21" s="192">
        <f>IF(COUNTIFS('PTC GRTgaz'!$AB$11:$AB$28891,"",'PTC GRTgaz'!$B$11:$B$28891,Atlantique!O$16,'PTC GRTgaz'!$D$11:$D$28891,Atlantique!$A21,'PTC GRTgaz'!$C$11:$C$28891,"DEL")&gt;0,O$14,SUMIFS('PTC GRTgaz'!$AB$11:$AB$28891,'PTC GRTgaz'!$B$11:$B$28891,Atlantique!O$16,'PTC GRTgaz'!$D$11:$D$28891,Atlantique!$A21,'PTC GRTgaz'!$C$11:$C$28891,"DEL")*1.0026*$E$4/370.33)</f>
        <v>370.33011299999998</v>
      </c>
      <c r="P21" s="192">
        <f>IF(COUNTIFS('PTC GRTgaz'!$AB$11:$AB$28891,"",'PTC GRTgaz'!$B$11:$B$28891,Atlantique!P$16,'PTC GRTgaz'!$D$11:$D$28891,Atlantique!$A21,'PTC GRTgaz'!$C$11:$C$28891,"DEL")&gt;0,P$14,SUMIFS('PTC GRTgaz'!$AB$11:$AB$28891,'PTC GRTgaz'!$B$11:$B$28891,Atlantique!P$16,'PTC GRTgaz'!$D$11:$D$28891,Atlantique!$A21,'PTC GRTgaz'!$C$11:$C$28891,"DEL")*1.0026*$E$4/370.33)</f>
        <v>370.33011299999998</v>
      </c>
      <c r="Q21" s="103">
        <f t="shared" si="5"/>
        <v>1.4442874407000001</v>
      </c>
      <c r="R21" s="101">
        <f t="shared" si="6"/>
        <v>2.6334585813333335E-2</v>
      </c>
      <c r="S21" s="59">
        <f>IF(R21&gt;=1,0,_xlfn.XLOOKUP(R21,'Serene A '!$B$30:$B$130,'Serene A '!$W$30:$W$130,,1))</f>
        <v>1</v>
      </c>
      <c r="T21" s="158">
        <f xml:space="preserve">
IF(AND(R21&gt;='Serene A '!$X$15,Atlantique!A21&lt;='Serene A '!$W$15),0,
IF(AND(R21&gt;='Serene A '!$X$16,Atlantique!A21&lt;='Serene A '!$W$16),0,
IF(AND(R21&gt;='Serene A '!$X$17,Atlantique!A21&lt;='Serene A '!$W$17),0,MIN(O21:P21,$E$4*(1-D21)*S21))))</f>
        <v>259.23107909999999</v>
      </c>
      <c r="U21" s="160"/>
    </row>
    <row r="22" spans="1:21" x14ac:dyDescent="0.45">
      <c r="A22" s="56">
        <f t="shared" si="0"/>
        <v>44657</v>
      </c>
      <c r="B22" s="157">
        <f>_xlfn.XLOOKUP(A22,'Serene A '!$W$22:$W$23,'Serene A '!$Z$22:$Z$23,0,0)</f>
        <v>0</v>
      </c>
      <c r="C22" s="143">
        <f>_xlfn.XLOOKUP(A22,'Serene A '!$W$15:$W$17,'Serene A '!$Z$15:$Z$17,SUM($E$3:$H$3),0)</f>
        <v>45</v>
      </c>
      <c r="D22" s="58">
        <f>'PT Storengy'!H13</f>
        <v>0.2</v>
      </c>
      <c r="E22" s="60">
        <f t="shared" si="1"/>
        <v>1.7405515311000002</v>
      </c>
      <c r="F22" s="100">
        <f t="shared" si="2"/>
        <v>3.2095276460000002E-2</v>
      </c>
      <c r="G22" s="59">
        <f>IF(F22&gt;=1,0,_xlfn.XLOOKUP(F22,'Serene A '!$B$30:$B$130,'Serene A '!$W$30:$W$130,,1))</f>
        <v>1</v>
      </c>
      <c r="H22" s="158">
        <f>MIN(IF(AND(F22&gt;='Serene A '!$X$15,Atlantique!A22&lt;='Serene A '!$W$15),0,
IF(AND(F22&gt;='Serene A '!$X$16,Atlantique!A22&lt;='Serene A '!$W$16),0,
IF(AND(F22&gt;='Serene A '!$X$17,Atlantique!A22&lt;='Serene A '!$W$17),0,$E$4*(1-D22)*G22))),$E$5)</f>
        <v>296.26409039999999</v>
      </c>
      <c r="I22" s="192">
        <f>IF(COUNTIFS('PTC GRTgaz'!$AA$11:$AA$28891,"",'PTC GRTgaz'!$B$11:$B$28891,Atlantique!I$16,'PTC GRTgaz'!$D$11:$D$28891,Atlantique!$A22,'PTC GRTgaz'!$C$11:$C$28891,"DEL")&gt;0,I$14,SUMIFS('PTC GRTgaz'!$AA$11:$AA$28891,'PTC GRTgaz'!$B$11:$B$28891,Atlantique!I$16,'PTC GRTgaz'!$D$11:$D$28891,Atlantique!$A22,'PTC GRTgaz'!$C$11:$C$28891,"DEL")*1.0026*$E$4/370.33)</f>
        <v>370.33011299999998</v>
      </c>
      <c r="J22" s="192">
        <f>IF(COUNTIFS('PTC GRTgaz'!$AA$11:$AA$28891,"",'PTC GRTgaz'!$B$11:$B$28891,Atlantique!J$16,'PTC GRTgaz'!$D$11:$D$28891,Atlantique!$A22,'PTC GRTgaz'!$C$11:$C$28891,"DEL")&gt;0,J$14,SUMIFS('PTC GRTgaz'!$AA$11:$AA$28891,'PTC GRTgaz'!$B$11:$B$28891,Atlantique!J$16,'PTC GRTgaz'!$D$11:$D$28891,Atlantique!$A22,'PTC GRTgaz'!$C$11:$C$28891,"DEL")*1.0026*$E$4/370.33)</f>
        <v>370.33011299999998</v>
      </c>
      <c r="K22" s="102">
        <f t="shared" si="3"/>
        <v>1.7405515311000002</v>
      </c>
      <c r="L22" s="101">
        <f t="shared" si="4"/>
        <v>3.2095276460000002E-2</v>
      </c>
      <c r="M22" s="59">
        <f>IF(L22&gt;=1,0,_xlfn.XLOOKUP(L22,'Serene A '!$B$30:$B$130,'Serene A '!$W$30:$W$130,,1))</f>
        <v>1</v>
      </c>
      <c r="N22" s="158">
        <f xml:space="preserve">
IF(AND(L22&gt;='Serene A '!$X$15,Atlantique!A22&lt;='Serene A '!$W$15),0,
IF(AND(L22&gt;='Serene A '!$X$16,Atlantique!A22&lt;='Serene A '!$W$16),0,
IF(AND(L22&gt;='Serene A '!$X$17,Atlantique!A22&lt;='Serene A '!$W$17),0,MIN(I22:J22,$E$4*(1-D22)*M22))))</f>
        <v>296.26409039999999</v>
      </c>
      <c r="O22" s="192">
        <f>IF(COUNTIFS('PTC GRTgaz'!$AB$11:$AB$28891,"",'PTC GRTgaz'!$B$11:$B$28891,Atlantique!O$16,'PTC GRTgaz'!$D$11:$D$28891,Atlantique!$A22,'PTC GRTgaz'!$C$11:$C$28891,"DEL")&gt;0,O$14,SUMIFS('PTC GRTgaz'!$AB$11:$AB$28891,'PTC GRTgaz'!$B$11:$B$28891,Atlantique!O$16,'PTC GRTgaz'!$D$11:$D$28891,Atlantique!$A22,'PTC GRTgaz'!$C$11:$C$28891,"DEL")*1.0026*$E$4/370.33)</f>
        <v>370.33011299999998</v>
      </c>
      <c r="P22" s="192">
        <f>IF(COUNTIFS('PTC GRTgaz'!$AB$11:$AB$28891,"",'PTC GRTgaz'!$B$11:$B$28891,Atlantique!P$16,'PTC GRTgaz'!$D$11:$D$28891,Atlantique!$A22,'PTC GRTgaz'!$C$11:$C$28891,"DEL")&gt;0,P$14,SUMIFS('PTC GRTgaz'!$AB$11:$AB$28891,'PTC GRTgaz'!$B$11:$B$28891,Atlantique!P$16,'PTC GRTgaz'!$D$11:$D$28891,Atlantique!$A22,'PTC GRTgaz'!$C$11:$C$28891,"DEL")*1.0026*$E$4/370.33)</f>
        <v>370.33011299999998</v>
      </c>
      <c r="Q22" s="103">
        <f t="shared" si="5"/>
        <v>1.7405515311000002</v>
      </c>
      <c r="R22" s="101">
        <f t="shared" si="6"/>
        <v>3.2095276460000002E-2</v>
      </c>
      <c r="S22" s="59">
        <f>IF(R22&gt;=1,0,_xlfn.XLOOKUP(R22,'Serene A '!$B$30:$B$130,'Serene A '!$W$30:$W$130,,1))</f>
        <v>1</v>
      </c>
      <c r="T22" s="158">
        <f xml:space="preserve">
IF(AND(R22&gt;='Serene A '!$X$15,Atlantique!A22&lt;='Serene A '!$W$15),0,
IF(AND(R22&gt;='Serene A '!$X$16,Atlantique!A22&lt;='Serene A '!$W$16),0,
IF(AND(R22&gt;='Serene A '!$X$17,Atlantique!A22&lt;='Serene A '!$W$17),0,MIN(O22:P22,$E$4*(1-D22)*S22))))</f>
        <v>296.26409039999999</v>
      </c>
      <c r="U22" s="160"/>
    </row>
    <row r="23" spans="1:21" x14ac:dyDescent="0.45">
      <c r="A23" s="56">
        <f t="shared" si="0"/>
        <v>44658</v>
      </c>
      <c r="B23" s="157">
        <f>_xlfn.XLOOKUP(A23,'Serene A '!$W$22:$W$23,'Serene A '!$Z$22:$Z$23,0,0)</f>
        <v>0</v>
      </c>
      <c r="C23" s="143">
        <f>_xlfn.XLOOKUP(A23,'Serene A '!$W$15:$W$17,'Serene A '!$Z$15:$Z$17,SUM($E$3:$H$3),0)</f>
        <v>45</v>
      </c>
      <c r="D23" s="58">
        <f>'PT Storengy'!H14</f>
        <v>0.2</v>
      </c>
      <c r="E23" s="60">
        <f t="shared" si="1"/>
        <v>2.0368156215000002</v>
      </c>
      <c r="F23" s="100">
        <f t="shared" si="2"/>
        <v>3.8678922913333337E-2</v>
      </c>
      <c r="G23" s="59">
        <f>IF(F23&gt;=1,0,_xlfn.XLOOKUP(F23,'Serene A '!$B$30:$B$130,'Serene A '!$W$30:$W$130,,1))</f>
        <v>1</v>
      </c>
      <c r="H23" s="158">
        <f>MIN(IF(AND(F23&gt;='Serene A '!$X$15,Atlantique!A23&lt;='Serene A '!$W$15),0,
IF(AND(F23&gt;='Serene A '!$X$16,Atlantique!A23&lt;='Serene A '!$W$16),0,
IF(AND(F23&gt;='Serene A '!$X$17,Atlantique!A23&lt;='Serene A '!$W$17),0,$E$4*(1-D23)*G23))),$E$5)</f>
        <v>296.26409039999999</v>
      </c>
      <c r="I23" s="192">
        <f>IF(COUNTIFS('PTC GRTgaz'!$AA$11:$AA$28891,"",'PTC GRTgaz'!$B$11:$B$28891,Atlantique!I$16,'PTC GRTgaz'!$D$11:$D$28891,Atlantique!$A23,'PTC GRTgaz'!$C$11:$C$28891,"DEL")&gt;0,I$14,SUMIFS('PTC GRTgaz'!$AA$11:$AA$28891,'PTC GRTgaz'!$B$11:$B$28891,Atlantique!I$16,'PTC GRTgaz'!$D$11:$D$28891,Atlantique!$A23,'PTC GRTgaz'!$C$11:$C$28891,"DEL")*1.0026*$E$4/370.33)</f>
        <v>370.33011299999998</v>
      </c>
      <c r="J23" s="192">
        <f>IF(COUNTIFS('PTC GRTgaz'!$AA$11:$AA$28891,"",'PTC GRTgaz'!$B$11:$B$28891,Atlantique!J$16,'PTC GRTgaz'!$D$11:$D$28891,Atlantique!$A23,'PTC GRTgaz'!$C$11:$C$28891,"DEL")&gt;0,J$14,SUMIFS('PTC GRTgaz'!$AA$11:$AA$28891,'PTC GRTgaz'!$B$11:$B$28891,Atlantique!J$16,'PTC GRTgaz'!$D$11:$D$28891,Atlantique!$A23,'PTC GRTgaz'!$C$11:$C$28891,"DEL")*1.0026*$E$4/370.33)</f>
        <v>370.33011299999998</v>
      </c>
      <c r="K23" s="102">
        <f t="shared" si="3"/>
        <v>2.0368156215000002</v>
      </c>
      <c r="L23" s="101">
        <f t="shared" si="4"/>
        <v>3.8678922913333337E-2</v>
      </c>
      <c r="M23" s="59">
        <f>IF(L23&gt;=1,0,_xlfn.XLOOKUP(L23,'Serene A '!$B$30:$B$130,'Serene A '!$W$30:$W$130,,1))</f>
        <v>1</v>
      </c>
      <c r="N23" s="158">
        <f xml:space="preserve">
IF(AND(L23&gt;='Serene A '!$X$15,Atlantique!A23&lt;='Serene A '!$W$15),0,
IF(AND(L23&gt;='Serene A '!$X$16,Atlantique!A23&lt;='Serene A '!$W$16),0,
IF(AND(L23&gt;='Serene A '!$X$17,Atlantique!A23&lt;='Serene A '!$W$17),0,MIN(I23:J23,$E$4*(1-D23)*M23))))</f>
        <v>296.26409039999999</v>
      </c>
      <c r="O23" s="192">
        <f>IF(COUNTIFS('PTC GRTgaz'!$AB$11:$AB$28891,"",'PTC GRTgaz'!$B$11:$B$28891,Atlantique!O$16,'PTC GRTgaz'!$D$11:$D$28891,Atlantique!$A23,'PTC GRTgaz'!$C$11:$C$28891,"DEL")&gt;0,O$14,SUMIFS('PTC GRTgaz'!$AB$11:$AB$28891,'PTC GRTgaz'!$B$11:$B$28891,Atlantique!O$16,'PTC GRTgaz'!$D$11:$D$28891,Atlantique!$A23,'PTC GRTgaz'!$C$11:$C$28891,"DEL")*1.0026*$E$4/370.33)</f>
        <v>370.33011299999998</v>
      </c>
      <c r="P23" s="192">
        <f>IF(COUNTIFS('PTC GRTgaz'!$AB$11:$AB$28891,"",'PTC GRTgaz'!$B$11:$B$28891,Atlantique!P$16,'PTC GRTgaz'!$D$11:$D$28891,Atlantique!$A23,'PTC GRTgaz'!$C$11:$C$28891,"DEL")&gt;0,P$14,SUMIFS('PTC GRTgaz'!$AB$11:$AB$28891,'PTC GRTgaz'!$B$11:$B$28891,Atlantique!P$16,'PTC GRTgaz'!$D$11:$D$28891,Atlantique!$A23,'PTC GRTgaz'!$C$11:$C$28891,"DEL")*1.0026*$E$4/370.33)</f>
        <v>370.33011299999998</v>
      </c>
      <c r="Q23" s="103">
        <f t="shared" si="5"/>
        <v>2.0368156215000002</v>
      </c>
      <c r="R23" s="101">
        <f t="shared" si="6"/>
        <v>3.8678922913333337E-2</v>
      </c>
      <c r="S23" s="59">
        <f>IF(R23&gt;=1,0,_xlfn.XLOOKUP(R23,'Serene A '!$B$30:$B$130,'Serene A '!$W$30:$W$130,,1))</f>
        <v>1</v>
      </c>
      <c r="T23" s="158">
        <f xml:space="preserve">
IF(AND(R23&gt;='Serene A '!$X$15,Atlantique!A23&lt;='Serene A '!$W$15),0,
IF(AND(R23&gt;='Serene A '!$X$16,Atlantique!A23&lt;='Serene A '!$W$16),0,
IF(AND(R23&gt;='Serene A '!$X$17,Atlantique!A23&lt;='Serene A '!$W$17),0,MIN(O23:P23,$E$4*(1-D23)*S23))))</f>
        <v>296.26409039999999</v>
      </c>
      <c r="U23" s="160"/>
    </row>
    <row r="24" spans="1:21" x14ac:dyDescent="0.45">
      <c r="A24" s="56">
        <f t="shared" si="0"/>
        <v>44659</v>
      </c>
      <c r="B24" s="157">
        <f>_xlfn.XLOOKUP(A24,'Serene A '!$W$22:$W$23,'Serene A '!$Z$22:$Z$23,0,0)</f>
        <v>0</v>
      </c>
      <c r="C24" s="143">
        <f>_xlfn.XLOOKUP(A24,'Serene A '!$W$15:$W$17,'Serene A '!$Z$15:$Z$17,SUM($E$3:$H$3),0)</f>
        <v>45</v>
      </c>
      <c r="D24" s="58">
        <f>'PT Storengy'!H15</f>
        <v>0.2</v>
      </c>
      <c r="E24" s="60">
        <f t="shared" si="1"/>
        <v>2.3330797119</v>
      </c>
      <c r="F24" s="100">
        <f t="shared" si="2"/>
        <v>4.5262569366666672E-2</v>
      </c>
      <c r="G24" s="59">
        <f>IF(F24&gt;=1,0,_xlfn.XLOOKUP(F24,'Serene A '!$B$30:$B$130,'Serene A '!$W$30:$W$130,,1))</f>
        <v>1</v>
      </c>
      <c r="H24" s="158">
        <f>MIN(IF(AND(F24&gt;='Serene A '!$X$15,Atlantique!A24&lt;='Serene A '!$W$15),0,
IF(AND(F24&gt;='Serene A '!$X$16,Atlantique!A24&lt;='Serene A '!$W$16),0,
IF(AND(F24&gt;='Serene A '!$X$17,Atlantique!A24&lt;='Serene A '!$W$17),0,$E$4*(1-D24)*G24))),$E$5)</f>
        <v>296.26409039999999</v>
      </c>
      <c r="I24" s="192">
        <f>IF(COUNTIFS('PTC GRTgaz'!$AA$11:$AA$28891,"",'PTC GRTgaz'!$B$11:$B$28891,Atlantique!I$16,'PTC GRTgaz'!$D$11:$D$28891,Atlantique!$A24,'PTC GRTgaz'!$C$11:$C$28891,"DEL")&gt;0,I$14,SUMIFS('PTC GRTgaz'!$AA$11:$AA$28891,'PTC GRTgaz'!$B$11:$B$28891,Atlantique!I$16,'PTC GRTgaz'!$D$11:$D$28891,Atlantique!$A24,'PTC GRTgaz'!$C$11:$C$28891,"DEL")*1.0026*$E$4/370.33)</f>
        <v>370.33011299999998</v>
      </c>
      <c r="J24" s="192">
        <f>IF(COUNTIFS('PTC GRTgaz'!$AA$11:$AA$28891,"",'PTC GRTgaz'!$B$11:$B$28891,Atlantique!J$16,'PTC GRTgaz'!$D$11:$D$28891,Atlantique!$A24,'PTC GRTgaz'!$C$11:$C$28891,"DEL")&gt;0,J$14,SUMIFS('PTC GRTgaz'!$AA$11:$AA$28891,'PTC GRTgaz'!$B$11:$B$28891,Atlantique!J$16,'PTC GRTgaz'!$D$11:$D$28891,Atlantique!$A24,'PTC GRTgaz'!$C$11:$C$28891,"DEL")*1.0026*$E$4/370.33)</f>
        <v>370.33011299999998</v>
      </c>
      <c r="K24" s="102">
        <f t="shared" si="3"/>
        <v>2.3330797119</v>
      </c>
      <c r="L24" s="101">
        <f t="shared" si="4"/>
        <v>4.5262569366666672E-2</v>
      </c>
      <c r="M24" s="59">
        <f>IF(L24&gt;=1,0,_xlfn.XLOOKUP(L24,'Serene A '!$B$30:$B$130,'Serene A '!$W$30:$W$130,,1))</f>
        <v>1</v>
      </c>
      <c r="N24" s="158">
        <f xml:space="preserve">
IF(AND(L24&gt;='Serene A '!$X$15,Atlantique!A24&lt;='Serene A '!$W$15),0,
IF(AND(L24&gt;='Serene A '!$X$16,Atlantique!A24&lt;='Serene A '!$W$16),0,
IF(AND(L24&gt;='Serene A '!$X$17,Atlantique!A24&lt;='Serene A '!$W$17),0,MIN(I24:J24,$E$4*(1-D24)*M24))))</f>
        <v>296.26409039999999</v>
      </c>
      <c r="O24" s="192">
        <f>IF(COUNTIFS('PTC GRTgaz'!$AB$11:$AB$28891,"",'PTC GRTgaz'!$B$11:$B$28891,Atlantique!O$16,'PTC GRTgaz'!$D$11:$D$28891,Atlantique!$A24,'PTC GRTgaz'!$C$11:$C$28891,"DEL")&gt;0,O$14,SUMIFS('PTC GRTgaz'!$AB$11:$AB$28891,'PTC GRTgaz'!$B$11:$B$28891,Atlantique!O$16,'PTC GRTgaz'!$D$11:$D$28891,Atlantique!$A24,'PTC GRTgaz'!$C$11:$C$28891,"DEL")*1.0026*$E$4/370.33)</f>
        <v>370.33011299999998</v>
      </c>
      <c r="P24" s="192">
        <f>IF(COUNTIFS('PTC GRTgaz'!$AB$11:$AB$28891,"",'PTC GRTgaz'!$B$11:$B$28891,Atlantique!P$16,'PTC GRTgaz'!$D$11:$D$28891,Atlantique!$A24,'PTC GRTgaz'!$C$11:$C$28891,"DEL")&gt;0,P$14,SUMIFS('PTC GRTgaz'!$AB$11:$AB$28891,'PTC GRTgaz'!$B$11:$B$28891,Atlantique!P$16,'PTC GRTgaz'!$D$11:$D$28891,Atlantique!$A24,'PTC GRTgaz'!$C$11:$C$28891,"DEL")*1.0026*$E$4/370.33)</f>
        <v>370.33011299999998</v>
      </c>
      <c r="Q24" s="103">
        <f t="shared" si="5"/>
        <v>2.3330797119</v>
      </c>
      <c r="R24" s="101">
        <f t="shared" si="6"/>
        <v>4.5262569366666672E-2</v>
      </c>
      <c r="S24" s="59">
        <f>IF(R24&gt;=1,0,_xlfn.XLOOKUP(R24,'Serene A '!$B$30:$B$130,'Serene A '!$W$30:$W$130,,1))</f>
        <v>1</v>
      </c>
      <c r="T24" s="158">
        <f xml:space="preserve">
IF(AND(R24&gt;='Serene A '!$X$15,Atlantique!A24&lt;='Serene A '!$W$15),0,
IF(AND(R24&gt;='Serene A '!$X$16,Atlantique!A24&lt;='Serene A '!$W$16),0,
IF(AND(R24&gt;='Serene A '!$X$17,Atlantique!A24&lt;='Serene A '!$W$17),0,MIN(O24:P24,$E$4*(1-D24)*S24))))</f>
        <v>296.26409039999999</v>
      </c>
      <c r="U24" s="160"/>
    </row>
    <row r="25" spans="1:21" x14ac:dyDescent="0.45">
      <c r="A25" s="56">
        <f t="shared" si="0"/>
        <v>44660</v>
      </c>
      <c r="B25" s="157">
        <f>_xlfn.XLOOKUP(A25,'Serene A '!$W$22:$W$23,'Serene A '!$Z$22:$Z$23,0,0)</f>
        <v>0</v>
      </c>
      <c r="C25" s="143">
        <f>_xlfn.XLOOKUP(A25,'Serene A '!$W$15:$W$17,'Serene A '!$Z$15:$Z$17,SUM($E$3:$H$3),0)</f>
        <v>45</v>
      </c>
      <c r="D25" s="58">
        <f>'PT Storengy'!H16</f>
        <v>0.2</v>
      </c>
      <c r="E25" s="60">
        <f t="shared" si="1"/>
        <v>2.6293438023000002</v>
      </c>
      <c r="F25" s="100">
        <f t="shared" si="2"/>
        <v>5.184621582E-2</v>
      </c>
      <c r="G25" s="59">
        <f>IF(F25&gt;=1,0,_xlfn.XLOOKUP(F25,'Serene A '!$B$30:$B$130,'Serene A '!$W$30:$W$130,,1))</f>
        <v>1</v>
      </c>
      <c r="H25" s="158">
        <f>MIN(IF(AND(F25&gt;='Serene A '!$X$15,Atlantique!A25&lt;='Serene A '!$W$15),0,
IF(AND(F25&gt;='Serene A '!$X$16,Atlantique!A25&lt;='Serene A '!$W$16),0,
IF(AND(F25&gt;='Serene A '!$X$17,Atlantique!A25&lt;='Serene A '!$W$17),0,$E$4*(1-D25)*G25))),$E$5)</f>
        <v>296.26409039999999</v>
      </c>
      <c r="I25" s="192">
        <f>IF(COUNTIFS('PTC GRTgaz'!$AA$11:$AA$28891,"",'PTC GRTgaz'!$B$11:$B$28891,Atlantique!I$16,'PTC GRTgaz'!$D$11:$D$28891,Atlantique!$A25,'PTC GRTgaz'!$C$11:$C$28891,"DEL")&gt;0,I$14,SUMIFS('PTC GRTgaz'!$AA$11:$AA$28891,'PTC GRTgaz'!$B$11:$B$28891,Atlantique!I$16,'PTC GRTgaz'!$D$11:$D$28891,Atlantique!$A25,'PTC GRTgaz'!$C$11:$C$28891,"DEL")*1.0026*$E$4/370.33)</f>
        <v>370.33011299999998</v>
      </c>
      <c r="J25" s="192">
        <f>IF(COUNTIFS('PTC GRTgaz'!$AA$11:$AA$28891,"",'PTC GRTgaz'!$B$11:$B$28891,Atlantique!J$16,'PTC GRTgaz'!$D$11:$D$28891,Atlantique!$A25,'PTC GRTgaz'!$C$11:$C$28891,"DEL")&gt;0,J$14,SUMIFS('PTC GRTgaz'!$AA$11:$AA$28891,'PTC GRTgaz'!$B$11:$B$28891,Atlantique!J$16,'PTC GRTgaz'!$D$11:$D$28891,Atlantique!$A25,'PTC GRTgaz'!$C$11:$C$28891,"DEL")*1.0026*$E$4/370.33)</f>
        <v>370.33011299999998</v>
      </c>
      <c r="K25" s="102">
        <f t="shared" si="3"/>
        <v>2.6293438023000002</v>
      </c>
      <c r="L25" s="101">
        <f t="shared" si="4"/>
        <v>5.184621582E-2</v>
      </c>
      <c r="M25" s="59">
        <f>IF(L25&gt;=1,0,_xlfn.XLOOKUP(L25,'Serene A '!$B$30:$B$130,'Serene A '!$W$30:$W$130,,1))</f>
        <v>1</v>
      </c>
      <c r="N25" s="158">
        <f xml:space="preserve">
IF(AND(L25&gt;='Serene A '!$X$15,Atlantique!A25&lt;='Serene A '!$W$15),0,
IF(AND(L25&gt;='Serene A '!$X$16,Atlantique!A25&lt;='Serene A '!$W$16),0,
IF(AND(L25&gt;='Serene A '!$X$17,Atlantique!A25&lt;='Serene A '!$W$17),0,MIN(I25:J25,$E$4*(1-D25)*M25))))</f>
        <v>296.26409039999999</v>
      </c>
      <c r="O25" s="192">
        <f>IF(COUNTIFS('PTC GRTgaz'!$AB$11:$AB$28891,"",'PTC GRTgaz'!$B$11:$B$28891,Atlantique!O$16,'PTC GRTgaz'!$D$11:$D$28891,Atlantique!$A25,'PTC GRTgaz'!$C$11:$C$28891,"DEL")&gt;0,O$14,SUMIFS('PTC GRTgaz'!$AB$11:$AB$28891,'PTC GRTgaz'!$B$11:$B$28891,Atlantique!O$16,'PTC GRTgaz'!$D$11:$D$28891,Atlantique!$A25,'PTC GRTgaz'!$C$11:$C$28891,"DEL")*1.0026*$E$4/370.33)</f>
        <v>370.33011299999998</v>
      </c>
      <c r="P25" s="192">
        <f>IF(COUNTIFS('PTC GRTgaz'!$AB$11:$AB$28891,"",'PTC GRTgaz'!$B$11:$B$28891,Atlantique!P$16,'PTC GRTgaz'!$D$11:$D$28891,Atlantique!$A25,'PTC GRTgaz'!$C$11:$C$28891,"DEL")&gt;0,P$14,SUMIFS('PTC GRTgaz'!$AB$11:$AB$28891,'PTC GRTgaz'!$B$11:$B$28891,Atlantique!P$16,'PTC GRTgaz'!$D$11:$D$28891,Atlantique!$A25,'PTC GRTgaz'!$C$11:$C$28891,"DEL")*1.0026*$E$4/370.33)</f>
        <v>370.33011299999998</v>
      </c>
      <c r="Q25" s="103">
        <f t="shared" si="5"/>
        <v>2.6293438023000002</v>
      </c>
      <c r="R25" s="101">
        <f t="shared" si="6"/>
        <v>5.184621582E-2</v>
      </c>
      <c r="S25" s="59">
        <f>IF(R25&gt;=1,0,_xlfn.XLOOKUP(R25,'Serene A '!$B$30:$B$130,'Serene A '!$W$30:$W$130,,1))</f>
        <v>1</v>
      </c>
      <c r="T25" s="158">
        <f xml:space="preserve">
IF(AND(R25&gt;='Serene A '!$X$15,Atlantique!A25&lt;='Serene A '!$W$15),0,
IF(AND(R25&gt;='Serene A '!$X$16,Atlantique!A25&lt;='Serene A '!$W$16),0,
IF(AND(R25&gt;='Serene A '!$X$17,Atlantique!A25&lt;='Serene A '!$W$17),0,MIN(O25:P25,$E$4*(1-D25)*S25))))</f>
        <v>296.26409039999999</v>
      </c>
      <c r="U25" s="160"/>
    </row>
    <row r="26" spans="1:21" x14ac:dyDescent="0.45">
      <c r="A26" s="56">
        <f t="shared" si="0"/>
        <v>44661</v>
      </c>
      <c r="B26" s="157">
        <f>_xlfn.XLOOKUP(A26,'Serene A '!$W$22:$W$23,'Serene A '!$Z$22:$Z$23,0,0)</f>
        <v>0</v>
      </c>
      <c r="C26" s="143">
        <f>_xlfn.XLOOKUP(A26,'Serene A '!$W$15:$W$17,'Serene A '!$Z$15:$Z$17,SUM($E$3:$H$3),0)</f>
        <v>45</v>
      </c>
      <c r="D26" s="58">
        <f>'PT Storengy'!H17</f>
        <v>0.2</v>
      </c>
      <c r="E26" s="60">
        <f t="shared" si="1"/>
        <v>2.9256078927000004</v>
      </c>
      <c r="F26" s="100">
        <f t="shared" si="2"/>
        <v>5.8429862273333341E-2</v>
      </c>
      <c r="G26" s="59">
        <f>IF(F26&gt;=1,0,_xlfn.XLOOKUP(F26,'Serene A '!$B$30:$B$130,'Serene A '!$W$30:$W$130,,1))</f>
        <v>1</v>
      </c>
      <c r="H26" s="158">
        <f>MIN(IF(AND(F26&gt;='Serene A '!$X$15,Atlantique!A26&lt;='Serene A '!$W$15),0,
IF(AND(F26&gt;='Serene A '!$X$16,Atlantique!A26&lt;='Serene A '!$W$16),0,
IF(AND(F26&gt;='Serene A '!$X$17,Atlantique!A26&lt;='Serene A '!$W$17),0,$E$4*(1-D26)*G26))),$E$5)</f>
        <v>296.26409039999999</v>
      </c>
      <c r="I26" s="192">
        <f>IF(COUNTIFS('PTC GRTgaz'!$AA$11:$AA$28891,"",'PTC GRTgaz'!$B$11:$B$28891,Atlantique!I$16,'PTC GRTgaz'!$D$11:$D$28891,Atlantique!$A26,'PTC GRTgaz'!$C$11:$C$28891,"DEL")&gt;0,I$14,SUMIFS('PTC GRTgaz'!$AA$11:$AA$28891,'PTC GRTgaz'!$B$11:$B$28891,Atlantique!I$16,'PTC GRTgaz'!$D$11:$D$28891,Atlantique!$A26,'PTC GRTgaz'!$C$11:$C$28891,"DEL")*1.0026*$E$4/370.33)</f>
        <v>370.33011299999998</v>
      </c>
      <c r="J26" s="192">
        <f>IF(COUNTIFS('PTC GRTgaz'!$AA$11:$AA$28891,"",'PTC GRTgaz'!$B$11:$B$28891,Atlantique!J$16,'PTC GRTgaz'!$D$11:$D$28891,Atlantique!$A26,'PTC GRTgaz'!$C$11:$C$28891,"DEL")&gt;0,J$14,SUMIFS('PTC GRTgaz'!$AA$11:$AA$28891,'PTC GRTgaz'!$B$11:$B$28891,Atlantique!J$16,'PTC GRTgaz'!$D$11:$D$28891,Atlantique!$A26,'PTC GRTgaz'!$C$11:$C$28891,"DEL")*1.0026*$E$4/370.33)</f>
        <v>370.33011299999998</v>
      </c>
      <c r="K26" s="102">
        <f t="shared" si="3"/>
        <v>2.9256078927000004</v>
      </c>
      <c r="L26" s="101">
        <f t="shared" si="4"/>
        <v>5.8429862273333341E-2</v>
      </c>
      <c r="M26" s="59">
        <f>IF(L26&gt;=1,0,_xlfn.XLOOKUP(L26,'Serene A '!$B$30:$B$130,'Serene A '!$W$30:$W$130,,1))</f>
        <v>1</v>
      </c>
      <c r="N26" s="158">
        <f xml:space="preserve">
IF(AND(L26&gt;='Serene A '!$X$15,Atlantique!A26&lt;='Serene A '!$W$15),0,
IF(AND(L26&gt;='Serene A '!$X$16,Atlantique!A26&lt;='Serene A '!$W$16),0,
IF(AND(L26&gt;='Serene A '!$X$17,Atlantique!A26&lt;='Serene A '!$W$17),0,MIN(I26:J26,$E$4*(1-D26)*M26))))</f>
        <v>296.26409039999999</v>
      </c>
      <c r="O26" s="192">
        <f>IF(COUNTIFS('PTC GRTgaz'!$AB$11:$AB$28891,"",'PTC GRTgaz'!$B$11:$B$28891,Atlantique!O$16,'PTC GRTgaz'!$D$11:$D$28891,Atlantique!$A26,'PTC GRTgaz'!$C$11:$C$28891,"DEL")&gt;0,O$14,SUMIFS('PTC GRTgaz'!$AB$11:$AB$28891,'PTC GRTgaz'!$B$11:$B$28891,Atlantique!O$16,'PTC GRTgaz'!$D$11:$D$28891,Atlantique!$A26,'PTC GRTgaz'!$C$11:$C$28891,"DEL")*1.0026*$E$4/370.33)</f>
        <v>370.33011299999998</v>
      </c>
      <c r="P26" s="192">
        <f>IF(COUNTIFS('PTC GRTgaz'!$AB$11:$AB$28891,"",'PTC GRTgaz'!$B$11:$B$28891,Atlantique!P$16,'PTC GRTgaz'!$D$11:$D$28891,Atlantique!$A26,'PTC GRTgaz'!$C$11:$C$28891,"DEL")&gt;0,P$14,SUMIFS('PTC GRTgaz'!$AB$11:$AB$28891,'PTC GRTgaz'!$B$11:$B$28891,Atlantique!P$16,'PTC GRTgaz'!$D$11:$D$28891,Atlantique!$A26,'PTC GRTgaz'!$C$11:$C$28891,"DEL")*1.0026*$E$4/370.33)</f>
        <v>370.33011299999998</v>
      </c>
      <c r="Q26" s="103">
        <f t="shared" si="5"/>
        <v>2.9256078927000004</v>
      </c>
      <c r="R26" s="101">
        <f t="shared" si="6"/>
        <v>5.8429862273333341E-2</v>
      </c>
      <c r="S26" s="59">
        <f>IF(R26&gt;=1,0,_xlfn.XLOOKUP(R26,'Serene A '!$B$30:$B$130,'Serene A '!$W$30:$W$130,,1))</f>
        <v>1</v>
      </c>
      <c r="T26" s="158">
        <f xml:space="preserve">
IF(AND(R26&gt;='Serene A '!$X$15,Atlantique!A26&lt;='Serene A '!$W$15),0,
IF(AND(R26&gt;='Serene A '!$X$16,Atlantique!A26&lt;='Serene A '!$W$16),0,
IF(AND(R26&gt;='Serene A '!$X$17,Atlantique!A26&lt;='Serene A '!$W$17),0,MIN(O26:P26,$E$4*(1-D26)*S26))))</f>
        <v>296.26409039999999</v>
      </c>
      <c r="U26" s="160"/>
    </row>
    <row r="27" spans="1:21" x14ac:dyDescent="0.45">
      <c r="A27" s="56">
        <f t="shared" si="0"/>
        <v>44662</v>
      </c>
      <c r="B27" s="157">
        <f>_xlfn.XLOOKUP(A27,'Serene A '!$W$22:$W$23,'Serene A '!$Z$22:$Z$23,0,0)</f>
        <v>0</v>
      </c>
      <c r="C27" s="143">
        <f>_xlfn.XLOOKUP(A27,'Serene A '!$W$15:$W$17,'Serene A '!$Z$15:$Z$17,SUM($E$3:$H$3),0)</f>
        <v>45</v>
      </c>
      <c r="D27" s="58">
        <f>'PT Storengy'!H18</f>
        <v>0.2</v>
      </c>
      <c r="E27" s="60">
        <f t="shared" si="1"/>
        <v>3.2218719831000007</v>
      </c>
      <c r="F27" s="100">
        <f t="shared" si="2"/>
        <v>6.5013508726666683E-2</v>
      </c>
      <c r="G27" s="59">
        <f>IF(F27&gt;=1,0,_xlfn.XLOOKUP(F27,'Serene A '!$B$30:$B$130,'Serene A '!$W$30:$W$130,,1))</f>
        <v>1</v>
      </c>
      <c r="H27" s="158">
        <f>MIN(IF(AND(F27&gt;='Serene A '!$X$15,Atlantique!A27&lt;='Serene A '!$W$15),0,
IF(AND(F27&gt;='Serene A '!$X$16,Atlantique!A27&lt;='Serene A '!$W$16),0,
IF(AND(F27&gt;='Serene A '!$X$17,Atlantique!A27&lt;='Serene A '!$W$17),0,$E$4*(1-D27)*G27))),$E$5)</f>
        <v>296.26409039999999</v>
      </c>
      <c r="I27" s="192">
        <f>IF(COUNTIFS('PTC GRTgaz'!$AA$11:$AA$28891,"",'PTC GRTgaz'!$B$11:$B$28891,Atlantique!I$16,'PTC GRTgaz'!$D$11:$D$28891,Atlantique!$A27,'PTC GRTgaz'!$C$11:$C$28891,"DEL")&gt;0,I$14,SUMIFS('PTC GRTgaz'!$AA$11:$AA$28891,'PTC GRTgaz'!$B$11:$B$28891,Atlantique!I$16,'PTC GRTgaz'!$D$11:$D$28891,Atlantique!$A27,'PTC GRTgaz'!$C$11:$C$28891,"DEL")*1.0026*$E$4/370.33)</f>
        <v>370.33011299999998</v>
      </c>
      <c r="J27" s="192">
        <f>IF(COUNTIFS('PTC GRTgaz'!$AA$11:$AA$28891,"",'PTC GRTgaz'!$B$11:$B$28891,Atlantique!J$16,'PTC GRTgaz'!$D$11:$D$28891,Atlantique!$A27,'PTC GRTgaz'!$C$11:$C$28891,"DEL")&gt;0,J$14,SUMIFS('PTC GRTgaz'!$AA$11:$AA$28891,'PTC GRTgaz'!$B$11:$B$28891,Atlantique!J$16,'PTC GRTgaz'!$D$11:$D$28891,Atlantique!$A27,'PTC GRTgaz'!$C$11:$C$28891,"DEL")*1.0026*$E$4/370.33)</f>
        <v>370.33011299999998</v>
      </c>
      <c r="K27" s="102">
        <f t="shared" si="3"/>
        <v>3.2218719831000007</v>
      </c>
      <c r="L27" s="101">
        <f t="shared" si="4"/>
        <v>6.5013508726666683E-2</v>
      </c>
      <c r="M27" s="59">
        <f>IF(L27&gt;=1,0,_xlfn.XLOOKUP(L27,'Serene A '!$B$30:$B$130,'Serene A '!$W$30:$W$130,,1))</f>
        <v>1</v>
      </c>
      <c r="N27" s="158">
        <f xml:space="preserve">
IF(AND(L27&gt;='Serene A '!$X$15,Atlantique!A27&lt;='Serene A '!$W$15),0,
IF(AND(L27&gt;='Serene A '!$X$16,Atlantique!A27&lt;='Serene A '!$W$16),0,
IF(AND(L27&gt;='Serene A '!$X$17,Atlantique!A27&lt;='Serene A '!$W$17),0,MIN(I27:J27,$E$4*(1-D27)*M27))))</f>
        <v>296.26409039999999</v>
      </c>
      <c r="O27" s="192">
        <f>IF(COUNTIFS('PTC GRTgaz'!$AB$11:$AB$28891,"",'PTC GRTgaz'!$B$11:$B$28891,Atlantique!O$16,'PTC GRTgaz'!$D$11:$D$28891,Atlantique!$A27,'PTC GRTgaz'!$C$11:$C$28891,"DEL")&gt;0,O$14,SUMIFS('PTC GRTgaz'!$AB$11:$AB$28891,'PTC GRTgaz'!$B$11:$B$28891,Atlantique!O$16,'PTC GRTgaz'!$D$11:$D$28891,Atlantique!$A27,'PTC GRTgaz'!$C$11:$C$28891,"DEL")*1.0026*$E$4/370.33)</f>
        <v>370.33011299999998</v>
      </c>
      <c r="P27" s="192">
        <f>IF(COUNTIFS('PTC GRTgaz'!$AB$11:$AB$28891,"",'PTC GRTgaz'!$B$11:$B$28891,Atlantique!P$16,'PTC GRTgaz'!$D$11:$D$28891,Atlantique!$A27,'PTC GRTgaz'!$C$11:$C$28891,"DEL")&gt;0,P$14,SUMIFS('PTC GRTgaz'!$AB$11:$AB$28891,'PTC GRTgaz'!$B$11:$B$28891,Atlantique!P$16,'PTC GRTgaz'!$D$11:$D$28891,Atlantique!$A27,'PTC GRTgaz'!$C$11:$C$28891,"DEL")*1.0026*$E$4/370.33)</f>
        <v>370.33011299999998</v>
      </c>
      <c r="Q27" s="103">
        <f t="shared" si="5"/>
        <v>3.2218719831000007</v>
      </c>
      <c r="R27" s="101">
        <f t="shared" si="6"/>
        <v>6.5013508726666683E-2</v>
      </c>
      <c r="S27" s="59">
        <f>IF(R27&gt;=1,0,_xlfn.XLOOKUP(R27,'Serene A '!$B$30:$B$130,'Serene A '!$W$30:$W$130,,1))</f>
        <v>1</v>
      </c>
      <c r="T27" s="158">
        <f xml:space="preserve">
IF(AND(R27&gt;='Serene A '!$X$15,Atlantique!A27&lt;='Serene A '!$W$15),0,
IF(AND(R27&gt;='Serene A '!$X$16,Atlantique!A27&lt;='Serene A '!$W$16),0,
IF(AND(R27&gt;='Serene A '!$X$17,Atlantique!A27&lt;='Serene A '!$W$17),0,MIN(O27:P27,$E$4*(1-D27)*S27))))</f>
        <v>296.26409039999999</v>
      </c>
      <c r="U27" s="160"/>
    </row>
    <row r="28" spans="1:21" x14ac:dyDescent="0.45">
      <c r="A28" s="56">
        <f t="shared" si="0"/>
        <v>44663</v>
      </c>
      <c r="B28" s="157">
        <f>_xlfn.XLOOKUP(A28,'Serene A '!$W$22:$W$23,'Serene A '!$Z$22:$Z$23,0,0)</f>
        <v>0</v>
      </c>
      <c r="C28" s="143">
        <f>_xlfn.XLOOKUP(A28,'Serene A '!$W$15:$W$17,'Serene A '!$Z$15:$Z$17,SUM($E$3:$H$3),0)</f>
        <v>45</v>
      </c>
      <c r="D28" s="58">
        <f>'PT Storengy'!H19</f>
        <v>0.2</v>
      </c>
      <c r="E28" s="60">
        <f t="shared" si="1"/>
        <v>3.5181360735000009</v>
      </c>
      <c r="F28" s="100">
        <f t="shared" si="2"/>
        <v>7.1597155180000011E-2</v>
      </c>
      <c r="G28" s="59">
        <f>IF(F28&gt;=1,0,_xlfn.XLOOKUP(F28,'Serene A '!$B$30:$B$130,'Serene A '!$W$30:$W$130,,1))</f>
        <v>1</v>
      </c>
      <c r="H28" s="158">
        <f>MIN(IF(AND(F28&gt;='Serene A '!$X$15,Atlantique!A28&lt;='Serene A '!$W$15),0,
IF(AND(F28&gt;='Serene A '!$X$16,Atlantique!A28&lt;='Serene A '!$W$16),0,
IF(AND(F28&gt;='Serene A '!$X$17,Atlantique!A28&lt;='Serene A '!$W$17),0,$E$4*(1-D28)*G28))),$E$5)</f>
        <v>296.26409039999999</v>
      </c>
      <c r="I28" s="192">
        <f>IF(COUNTIFS('PTC GRTgaz'!$AA$11:$AA$28891,"",'PTC GRTgaz'!$B$11:$B$28891,Atlantique!I$16,'PTC GRTgaz'!$D$11:$D$28891,Atlantique!$A28,'PTC GRTgaz'!$C$11:$C$28891,"DEL")&gt;0,I$14,SUMIFS('PTC GRTgaz'!$AA$11:$AA$28891,'PTC GRTgaz'!$B$11:$B$28891,Atlantique!I$16,'PTC GRTgaz'!$D$11:$D$28891,Atlantique!$A28,'PTC GRTgaz'!$C$11:$C$28891,"DEL")*1.0026*$E$4/370.33)</f>
        <v>370.33011299999998</v>
      </c>
      <c r="J28" s="192">
        <f>IF(COUNTIFS('PTC GRTgaz'!$AA$11:$AA$28891,"",'PTC GRTgaz'!$B$11:$B$28891,Atlantique!J$16,'PTC GRTgaz'!$D$11:$D$28891,Atlantique!$A28,'PTC GRTgaz'!$C$11:$C$28891,"DEL")&gt;0,J$14,SUMIFS('PTC GRTgaz'!$AA$11:$AA$28891,'PTC GRTgaz'!$B$11:$B$28891,Atlantique!J$16,'PTC GRTgaz'!$D$11:$D$28891,Atlantique!$A28,'PTC GRTgaz'!$C$11:$C$28891,"DEL")*1.0026*$E$4/370.33)</f>
        <v>370.33011299999998</v>
      </c>
      <c r="K28" s="102">
        <f t="shared" si="3"/>
        <v>3.5181360735000009</v>
      </c>
      <c r="L28" s="101">
        <f t="shared" si="4"/>
        <v>7.1597155180000011E-2</v>
      </c>
      <c r="M28" s="59">
        <f>IF(L28&gt;=1,0,_xlfn.XLOOKUP(L28,'Serene A '!$B$30:$B$130,'Serene A '!$W$30:$W$130,,1))</f>
        <v>1</v>
      </c>
      <c r="N28" s="158">
        <f xml:space="preserve">
IF(AND(L28&gt;='Serene A '!$X$15,Atlantique!A28&lt;='Serene A '!$W$15),0,
IF(AND(L28&gt;='Serene A '!$X$16,Atlantique!A28&lt;='Serene A '!$W$16),0,
IF(AND(L28&gt;='Serene A '!$X$17,Atlantique!A28&lt;='Serene A '!$W$17),0,MIN(I28:J28,$E$4*(1-D28)*M28))))</f>
        <v>296.26409039999999</v>
      </c>
      <c r="O28" s="192">
        <f>IF(COUNTIFS('PTC GRTgaz'!$AB$11:$AB$28891,"",'PTC GRTgaz'!$B$11:$B$28891,Atlantique!O$16,'PTC GRTgaz'!$D$11:$D$28891,Atlantique!$A28,'PTC GRTgaz'!$C$11:$C$28891,"DEL")&gt;0,O$14,SUMIFS('PTC GRTgaz'!$AB$11:$AB$28891,'PTC GRTgaz'!$B$11:$B$28891,Atlantique!O$16,'PTC GRTgaz'!$D$11:$D$28891,Atlantique!$A28,'PTC GRTgaz'!$C$11:$C$28891,"DEL")*1.0026*$E$4/370.33)</f>
        <v>370.33011299999998</v>
      </c>
      <c r="P28" s="192">
        <f>IF(COUNTIFS('PTC GRTgaz'!$AB$11:$AB$28891,"",'PTC GRTgaz'!$B$11:$B$28891,Atlantique!P$16,'PTC GRTgaz'!$D$11:$D$28891,Atlantique!$A28,'PTC GRTgaz'!$C$11:$C$28891,"DEL")&gt;0,P$14,SUMIFS('PTC GRTgaz'!$AB$11:$AB$28891,'PTC GRTgaz'!$B$11:$B$28891,Atlantique!P$16,'PTC GRTgaz'!$D$11:$D$28891,Atlantique!$A28,'PTC GRTgaz'!$C$11:$C$28891,"DEL")*1.0026*$E$4/370.33)</f>
        <v>370.33011299999998</v>
      </c>
      <c r="Q28" s="103">
        <f t="shared" si="5"/>
        <v>3.5181360735000009</v>
      </c>
      <c r="R28" s="101">
        <f t="shared" si="6"/>
        <v>7.1597155180000011E-2</v>
      </c>
      <c r="S28" s="59">
        <f>IF(R28&gt;=1,0,_xlfn.XLOOKUP(R28,'Serene A '!$B$30:$B$130,'Serene A '!$W$30:$W$130,,1))</f>
        <v>1</v>
      </c>
      <c r="T28" s="158">
        <f xml:space="preserve">
IF(AND(R28&gt;='Serene A '!$X$15,Atlantique!A28&lt;='Serene A '!$W$15),0,
IF(AND(R28&gt;='Serene A '!$X$16,Atlantique!A28&lt;='Serene A '!$W$16),0,
IF(AND(R28&gt;='Serene A '!$X$17,Atlantique!A28&lt;='Serene A '!$W$17),0,MIN(O28:P28,$E$4*(1-D28)*S28))))</f>
        <v>296.26409039999999</v>
      </c>
      <c r="U28" s="160"/>
    </row>
    <row r="29" spans="1:21" x14ac:dyDescent="0.45">
      <c r="A29" s="56">
        <f t="shared" si="0"/>
        <v>44664</v>
      </c>
      <c r="B29" s="157">
        <f>_xlfn.XLOOKUP(A29,'Serene A '!$W$22:$W$23,'Serene A '!$Z$22:$Z$23,0,0)</f>
        <v>0</v>
      </c>
      <c r="C29" s="143">
        <f>_xlfn.XLOOKUP(A29,'Serene A '!$W$15:$W$17,'Serene A '!$Z$15:$Z$17,SUM($E$3:$H$3),0)</f>
        <v>45</v>
      </c>
      <c r="D29" s="58">
        <f>'PT Storengy'!H20</f>
        <v>0.2</v>
      </c>
      <c r="E29" s="60">
        <f t="shared" si="1"/>
        <v>3.8144001639000011</v>
      </c>
      <c r="F29" s="100">
        <f t="shared" si="2"/>
        <v>7.8180801633333352E-2</v>
      </c>
      <c r="G29" s="59">
        <f>IF(F29&gt;=1,0,_xlfn.XLOOKUP(F29,'Serene A '!$B$30:$B$130,'Serene A '!$W$30:$W$130,,1))</f>
        <v>1</v>
      </c>
      <c r="H29" s="158">
        <f>MIN(IF(AND(F29&gt;='Serene A '!$X$15,Atlantique!A29&lt;='Serene A '!$W$15),0,
IF(AND(F29&gt;='Serene A '!$X$16,Atlantique!A29&lt;='Serene A '!$W$16),0,
IF(AND(F29&gt;='Serene A '!$X$17,Atlantique!A29&lt;='Serene A '!$W$17),0,$E$4*(1-D29)*G29))),$E$5)</f>
        <v>296.26409039999999</v>
      </c>
      <c r="I29" s="192">
        <f>IF(COUNTIFS('PTC GRTgaz'!$AA$11:$AA$28891,"",'PTC GRTgaz'!$B$11:$B$28891,Atlantique!I$16,'PTC GRTgaz'!$D$11:$D$28891,Atlantique!$A29,'PTC GRTgaz'!$C$11:$C$28891,"DEL")&gt;0,I$14,SUMIFS('PTC GRTgaz'!$AA$11:$AA$28891,'PTC GRTgaz'!$B$11:$B$28891,Atlantique!I$16,'PTC GRTgaz'!$D$11:$D$28891,Atlantique!$A29,'PTC GRTgaz'!$C$11:$C$28891,"DEL")*1.0026*$E$4/370.33)</f>
        <v>370.33011299999998</v>
      </c>
      <c r="J29" s="192">
        <f>IF(COUNTIFS('PTC GRTgaz'!$AA$11:$AA$28891,"",'PTC GRTgaz'!$B$11:$B$28891,Atlantique!J$16,'PTC GRTgaz'!$D$11:$D$28891,Atlantique!$A29,'PTC GRTgaz'!$C$11:$C$28891,"DEL")&gt;0,J$14,SUMIFS('PTC GRTgaz'!$AA$11:$AA$28891,'PTC GRTgaz'!$B$11:$B$28891,Atlantique!J$16,'PTC GRTgaz'!$D$11:$D$28891,Atlantique!$A29,'PTC GRTgaz'!$C$11:$C$28891,"DEL")*1.0026*$E$4/370.33)</f>
        <v>370.33011299999998</v>
      </c>
      <c r="K29" s="102">
        <f t="shared" si="3"/>
        <v>3.8144001639000011</v>
      </c>
      <c r="L29" s="101">
        <f t="shared" si="4"/>
        <v>7.8180801633333352E-2</v>
      </c>
      <c r="M29" s="59">
        <f>IF(L29&gt;=1,0,_xlfn.XLOOKUP(L29,'Serene A '!$B$30:$B$130,'Serene A '!$W$30:$W$130,,1))</f>
        <v>1</v>
      </c>
      <c r="N29" s="158">
        <f xml:space="preserve">
IF(AND(L29&gt;='Serene A '!$X$15,Atlantique!A29&lt;='Serene A '!$W$15),0,
IF(AND(L29&gt;='Serene A '!$X$16,Atlantique!A29&lt;='Serene A '!$W$16),0,
IF(AND(L29&gt;='Serene A '!$X$17,Atlantique!A29&lt;='Serene A '!$W$17),0,MIN(I29:J29,$E$4*(1-D29)*M29))))</f>
        <v>296.26409039999999</v>
      </c>
      <c r="O29" s="192">
        <f>IF(COUNTIFS('PTC GRTgaz'!$AB$11:$AB$28891,"",'PTC GRTgaz'!$B$11:$B$28891,Atlantique!O$16,'PTC GRTgaz'!$D$11:$D$28891,Atlantique!$A29,'PTC GRTgaz'!$C$11:$C$28891,"DEL")&gt;0,O$14,SUMIFS('PTC GRTgaz'!$AB$11:$AB$28891,'PTC GRTgaz'!$B$11:$B$28891,Atlantique!O$16,'PTC GRTgaz'!$D$11:$D$28891,Atlantique!$A29,'PTC GRTgaz'!$C$11:$C$28891,"DEL")*1.0026*$E$4/370.33)</f>
        <v>370.33011299999998</v>
      </c>
      <c r="P29" s="192">
        <f>IF(COUNTIFS('PTC GRTgaz'!$AB$11:$AB$28891,"",'PTC GRTgaz'!$B$11:$B$28891,Atlantique!P$16,'PTC GRTgaz'!$D$11:$D$28891,Atlantique!$A29,'PTC GRTgaz'!$C$11:$C$28891,"DEL")&gt;0,P$14,SUMIFS('PTC GRTgaz'!$AB$11:$AB$28891,'PTC GRTgaz'!$B$11:$B$28891,Atlantique!P$16,'PTC GRTgaz'!$D$11:$D$28891,Atlantique!$A29,'PTC GRTgaz'!$C$11:$C$28891,"DEL")*1.0026*$E$4/370.33)</f>
        <v>370.33011299999998</v>
      </c>
      <c r="Q29" s="103">
        <f t="shared" si="5"/>
        <v>3.8144001639000011</v>
      </c>
      <c r="R29" s="101">
        <f t="shared" si="6"/>
        <v>7.8180801633333352E-2</v>
      </c>
      <c r="S29" s="59">
        <f>IF(R29&gt;=1,0,_xlfn.XLOOKUP(R29,'Serene A '!$B$30:$B$130,'Serene A '!$W$30:$W$130,,1))</f>
        <v>1</v>
      </c>
      <c r="T29" s="158">
        <f xml:space="preserve">
IF(AND(R29&gt;='Serene A '!$X$15,Atlantique!A29&lt;='Serene A '!$W$15),0,
IF(AND(R29&gt;='Serene A '!$X$16,Atlantique!A29&lt;='Serene A '!$W$16),0,
IF(AND(R29&gt;='Serene A '!$X$17,Atlantique!A29&lt;='Serene A '!$W$17),0,MIN(O29:P29,$E$4*(1-D29)*S29))))</f>
        <v>296.26409039999999</v>
      </c>
      <c r="U29" s="160"/>
    </row>
    <row r="30" spans="1:21" x14ac:dyDescent="0.45">
      <c r="A30" s="56">
        <f t="shared" si="0"/>
        <v>44665</v>
      </c>
      <c r="B30" s="157">
        <f>_xlfn.XLOOKUP(A30,'Serene A '!$W$22:$W$23,'Serene A '!$Z$22:$Z$23,0,0)</f>
        <v>0</v>
      </c>
      <c r="C30" s="143">
        <f>_xlfn.XLOOKUP(A30,'Serene A '!$W$15:$W$17,'Serene A '!$Z$15:$Z$17,SUM($E$3:$H$3),0)</f>
        <v>45</v>
      </c>
      <c r="D30" s="58">
        <f>'PT Storengy'!H21</f>
        <v>0.2</v>
      </c>
      <c r="E30" s="60">
        <f t="shared" si="1"/>
        <v>4.1106642543000014</v>
      </c>
      <c r="F30" s="100">
        <f t="shared" si="2"/>
        <v>8.4764448086666694E-2</v>
      </c>
      <c r="G30" s="59">
        <f>IF(F30&gt;=1,0,_xlfn.XLOOKUP(F30,'Serene A '!$B$30:$B$130,'Serene A '!$W$30:$W$130,,1))</f>
        <v>1</v>
      </c>
      <c r="H30" s="158">
        <f>MIN(IF(AND(F30&gt;='Serene A '!$X$15,Atlantique!A30&lt;='Serene A '!$W$15),0,
IF(AND(F30&gt;='Serene A '!$X$16,Atlantique!A30&lt;='Serene A '!$W$16),0,
IF(AND(F30&gt;='Serene A '!$X$17,Atlantique!A30&lt;='Serene A '!$W$17),0,$E$4*(1-D30)*G30))),$E$5)</f>
        <v>296.26409039999999</v>
      </c>
      <c r="I30" s="192">
        <f>IF(COUNTIFS('PTC GRTgaz'!$AA$11:$AA$28891,"",'PTC GRTgaz'!$B$11:$B$28891,Atlantique!I$16,'PTC GRTgaz'!$D$11:$D$28891,Atlantique!$A30,'PTC GRTgaz'!$C$11:$C$28891,"DEL")&gt;0,I$14,SUMIFS('PTC GRTgaz'!$AA$11:$AA$28891,'PTC GRTgaz'!$B$11:$B$28891,Atlantique!I$16,'PTC GRTgaz'!$D$11:$D$28891,Atlantique!$A30,'PTC GRTgaz'!$C$11:$C$28891,"DEL")*1.0026*$E$4/370.33)</f>
        <v>370.33011299999998</v>
      </c>
      <c r="J30" s="192">
        <f>IF(COUNTIFS('PTC GRTgaz'!$AA$11:$AA$28891,"",'PTC GRTgaz'!$B$11:$B$28891,Atlantique!J$16,'PTC GRTgaz'!$D$11:$D$28891,Atlantique!$A30,'PTC GRTgaz'!$C$11:$C$28891,"DEL")&gt;0,J$14,SUMIFS('PTC GRTgaz'!$AA$11:$AA$28891,'PTC GRTgaz'!$B$11:$B$28891,Atlantique!J$16,'PTC GRTgaz'!$D$11:$D$28891,Atlantique!$A30,'PTC GRTgaz'!$C$11:$C$28891,"DEL")*1.0026*$E$4/370.33)</f>
        <v>370.33011299999998</v>
      </c>
      <c r="K30" s="102">
        <f t="shared" si="3"/>
        <v>4.1106642543000014</v>
      </c>
      <c r="L30" s="101">
        <f t="shared" si="4"/>
        <v>8.4764448086666694E-2</v>
      </c>
      <c r="M30" s="59">
        <f>IF(L30&gt;=1,0,_xlfn.XLOOKUP(L30,'Serene A '!$B$30:$B$130,'Serene A '!$W$30:$W$130,,1))</f>
        <v>1</v>
      </c>
      <c r="N30" s="158">
        <f xml:space="preserve">
IF(AND(L30&gt;='Serene A '!$X$15,Atlantique!A30&lt;='Serene A '!$W$15),0,
IF(AND(L30&gt;='Serene A '!$X$16,Atlantique!A30&lt;='Serene A '!$W$16),0,
IF(AND(L30&gt;='Serene A '!$X$17,Atlantique!A30&lt;='Serene A '!$W$17),0,MIN(I30:J30,$E$4*(1-D30)*M30))))</f>
        <v>296.26409039999999</v>
      </c>
      <c r="O30" s="192">
        <f>IF(COUNTIFS('PTC GRTgaz'!$AB$11:$AB$28891,"",'PTC GRTgaz'!$B$11:$B$28891,Atlantique!O$16,'PTC GRTgaz'!$D$11:$D$28891,Atlantique!$A30,'PTC GRTgaz'!$C$11:$C$28891,"DEL")&gt;0,O$14,SUMIFS('PTC GRTgaz'!$AB$11:$AB$28891,'PTC GRTgaz'!$B$11:$B$28891,Atlantique!O$16,'PTC GRTgaz'!$D$11:$D$28891,Atlantique!$A30,'PTC GRTgaz'!$C$11:$C$28891,"DEL")*1.0026*$E$4/370.33)</f>
        <v>370.33011299999998</v>
      </c>
      <c r="P30" s="192">
        <f>IF(COUNTIFS('PTC GRTgaz'!$AB$11:$AB$28891,"",'PTC GRTgaz'!$B$11:$B$28891,Atlantique!P$16,'PTC GRTgaz'!$D$11:$D$28891,Atlantique!$A30,'PTC GRTgaz'!$C$11:$C$28891,"DEL")&gt;0,P$14,SUMIFS('PTC GRTgaz'!$AB$11:$AB$28891,'PTC GRTgaz'!$B$11:$B$28891,Atlantique!P$16,'PTC GRTgaz'!$D$11:$D$28891,Atlantique!$A30,'PTC GRTgaz'!$C$11:$C$28891,"DEL")*1.0026*$E$4/370.33)</f>
        <v>370.33011299999998</v>
      </c>
      <c r="Q30" s="103">
        <f t="shared" si="5"/>
        <v>4.1106642543000014</v>
      </c>
      <c r="R30" s="101">
        <f t="shared" si="6"/>
        <v>8.4764448086666694E-2</v>
      </c>
      <c r="S30" s="59">
        <f>IF(R30&gt;=1,0,_xlfn.XLOOKUP(R30,'Serene A '!$B$30:$B$130,'Serene A '!$W$30:$W$130,,1))</f>
        <v>1</v>
      </c>
      <c r="T30" s="158">
        <f xml:space="preserve">
IF(AND(R30&gt;='Serene A '!$X$15,Atlantique!A30&lt;='Serene A '!$W$15),0,
IF(AND(R30&gt;='Serene A '!$X$16,Atlantique!A30&lt;='Serene A '!$W$16),0,
IF(AND(R30&gt;='Serene A '!$X$17,Atlantique!A30&lt;='Serene A '!$W$17),0,MIN(O30:P30,$E$4*(1-D30)*S30))))</f>
        <v>296.26409039999999</v>
      </c>
      <c r="U30" s="160"/>
    </row>
    <row r="31" spans="1:21" x14ac:dyDescent="0.45">
      <c r="A31" s="56">
        <f t="shared" si="0"/>
        <v>44666</v>
      </c>
      <c r="B31" s="157">
        <f>_xlfn.XLOOKUP(A31,'Serene A '!$W$22:$W$23,'Serene A '!$Z$22:$Z$23,0,0)</f>
        <v>0</v>
      </c>
      <c r="C31" s="143">
        <f>_xlfn.XLOOKUP(A31,'Serene A '!$W$15:$W$17,'Serene A '!$Z$15:$Z$17,SUM($E$3:$H$3),0)</f>
        <v>45</v>
      </c>
      <c r="D31" s="58">
        <f>'PT Storengy'!H22</f>
        <v>0.2</v>
      </c>
      <c r="E31" s="60">
        <f t="shared" si="1"/>
        <v>4.4069283447000016</v>
      </c>
      <c r="F31" s="100">
        <f t="shared" si="2"/>
        <v>9.1348094540000035E-2</v>
      </c>
      <c r="G31" s="59">
        <f>IF(F31&gt;=1,0,_xlfn.XLOOKUP(F31,'Serene A '!$B$30:$B$130,'Serene A '!$W$30:$W$130,,1))</f>
        <v>1</v>
      </c>
      <c r="H31" s="158">
        <f>MIN(IF(AND(F31&gt;='Serene A '!$X$15,Atlantique!A31&lt;='Serene A '!$W$15),0,
IF(AND(F31&gt;='Serene A '!$X$16,Atlantique!A31&lt;='Serene A '!$W$16),0,
IF(AND(F31&gt;='Serene A '!$X$17,Atlantique!A31&lt;='Serene A '!$W$17),0,$E$4*(1-D31)*G31))),$E$5)</f>
        <v>296.26409039999999</v>
      </c>
      <c r="I31" s="192">
        <f>IF(COUNTIFS('PTC GRTgaz'!$AA$11:$AA$28891,"",'PTC GRTgaz'!$B$11:$B$28891,Atlantique!I$16,'PTC GRTgaz'!$D$11:$D$28891,Atlantique!$A31,'PTC GRTgaz'!$C$11:$C$28891,"DEL")&gt;0,I$14,SUMIFS('PTC GRTgaz'!$AA$11:$AA$28891,'PTC GRTgaz'!$B$11:$B$28891,Atlantique!I$16,'PTC GRTgaz'!$D$11:$D$28891,Atlantique!$A31,'PTC GRTgaz'!$C$11:$C$28891,"DEL")*1.0026*$E$4/370.33)</f>
        <v>370.33011299999998</v>
      </c>
      <c r="J31" s="192">
        <f>IF(COUNTIFS('PTC GRTgaz'!$AA$11:$AA$28891,"",'PTC GRTgaz'!$B$11:$B$28891,Atlantique!J$16,'PTC GRTgaz'!$D$11:$D$28891,Atlantique!$A31,'PTC GRTgaz'!$C$11:$C$28891,"DEL")&gt;0,J$14,SUMIFS('PTC GRTgaz'!$AA$11:$AA$28891,'PTC GRTgaz'!$B$11:$B$28891,Atlantique!J$16,'PTC GRTgaz'!$D$11:$D$28891,Atlantique!$A31,'PTC GRTgaz'!$C$11:$C$28891,"DEL")*1.0026*$E$4/370.33)</f>
        <v>370.33011299999998</v>
      </c>
      <c r="K31" s="102">
        <f t="shared" si="3"/>
        <v>4.4069283447000016</v>
      </c>
      <c r="L31" s="101">
        <f t="shared" si="4"/>
        <v>9.1348094540000035E-2</v>
      </c>
      <c r="M31" s="59">
        <f>IF(L31&gt;=1,0,_xlfn.XLOOKUP(L31,'Serene A '!$B$30:$B$130,'Serene A '!$W$30:$W$130,,1))</f>
        <v>1</v>
      </c>
      <c r="N31" s="158">
        <f xml:space="preserve">
IF(AND(L31&gt;='Serene A '!$X$15,Atlantique!A31&lt;='Serene A '!$W$15),0,
IF(AND(L31&gt;='Serene A '!$X$16,Atlantique!A31&lt;='Serene A '!$W$16),0,
IF(AND(L31&gt;='Serene A '!$X$17,Atlantique!A31&lt;='Serene A '!$W$17),0,MIN(I31:J31,$E$4*(1-D31)*M31))))</f>
        <v>296.26409039999999</v>
      </c>
      <c r="O31" s="192">
        <f>IF(COUNTIFS('PTC GRTgaz'!$AB$11:$AB$28891,"",'PTC GRTgaz'!$B$11:$B$28891,Atlantique!O$16,'PTC GRTgaz'!$D$11:$D$28891,Atlantique!$A31,'PTC GRTgaz'!$C$11:$C$28891,"DEL")&gt;0,O$14,SUMIFS('PTC GRTgaz'!$AB$11:$AB$28891,'PTC GRTgaz'!$B$11:$B$28891,Atlantique!O$16,'PTC GRTgaz'!$D$11:$D$28891,Atlantique!$A31,'PTC GRTgaz'!$C$11:$C$28891,"DEL")*1.0026*$E$4/370.33)</f>
        <v>370.33011299999998</v>
      </c>
      <c r="P31" s="192">
        <f>IF(COUNTIFS('PTC GRTgaz'!$AB$11:$AB$28891,"",'PTC GRTgaz'!$B$11:$B$28891,Atlantique!P$16,'PTC GRTgaz'!$D$11:$D$28891,Atlantique!$A31,'PTC GRTgaz'!$C$11:$C$28891,"DEL")&gt;0,P$14,SUMIFS('PTC GRTgaz'!$AB$11:$AB$28891,'PTC GRTgaz'!$B$11:$B$28891,Atlantique!P$16,'PTC GRTgaz'!$D$11:$D$28891,Atlantique!$A31,'PTC GRTgaz'!$C$11:$C$28891,"DEL")*1.0026*$E$4/370.33)</f>
        <v>370.33011299999998</v>
      </c>
      <c r="Q31" s="103">
        <f t="shared" si="5"/>
        <v>4.4069283447000016</v>
      </c>
      <c r="R31" s="101">
        <f t="shared" si="6"/>
        <v>9.1348094540000035E-2</v>
      </c>
      <c r="S31" s="59">
        <f>IF(R31&gt;=1,0,_xlfn.XLOOKUP(R31,'Serene A '!$B$30:$B$130,'Serene A '!$W$30:$W$130,,1))</f>
        <v>1</v>
      </c>
      <c r="T31" s="158">
        <f xml:space="preserve">
IF(AND(R31&gt;='Serene A '!$X$15,Atlantique!A31&lt;='Serene A '!$W$15),0,
IF(AND(R31&gt;='Serene A '!$X$16,Atlantique!A31&lt;='Serene A '!$W$16),0,
IF(AND(R31&gt;='Serene A '!$X$17,Atlantique!A31&lt;='Serene A '!$W$17),0,MIN(O31:P31,$E$4*(1-D31)*S31))))</f>
        <v>296.26409039999999</v>
      </c>
      <c r="U31" s="160"/>
    </row>
    <row r="32" spans="1:21" x14ac:dyDescent="0.45">
      <c r="A32" s="56">
        <f t="shared" si="0"/>
        <v>44667</v>
      </c>
      <c r="B32" s="157">
        <f>_xlfn.XLOOKUP(A32,'Serene A '!$W$22:$W$23,'Serene A '!$Z$22:$Z$23,0,0)</f>
        <v>0</v>
      </c>
      <c r="C32" s="143">
        <f>_xlfn.XLOOKUP(A32,'Serene A '!$W$15:$W$17,'Serene A '!$Z$15:$Z$17,SUM($E$3:$H$3),0)</f>
        <v>45</v>
      </c>
      <c r="D32" s="58">
        <f>'PT Storengy'!H23</f>
        <v>0.2</v>
      </c>
      <c r="E32" s="60">
        <f t="shared" si="1"/>
        <v>4.7031924351000018</v>
      </c>
      <c r="F32" s="100">
        <f t="shared" si="2"/>
        <v>9.7931740993333363E-2</v>
      </c>
      <c r="G32" s="59">
        <f>IF(F32&gt;=1,0,_xlfn.XLOOKUP(F32,'Serene A '!$B$30:$B$130,'Serene A '!$W$30:$W$130,,1))</f>
        <v>1</v>
      </c>
      <c r="H32" s="158">
        <f>MIN(IF(AND(F32&gt;='Serene A '!$X$15,Atlantique!A32&lt;='Serene A '!$W$15),0,
IF(AND(F32&gt;='Serene A '!$X$16,Atlantique!A32&lt;='Serene A '!$W$16),0,
IF(AND(F32&gt;='Serene A '!$X$17,Atlantique!A32&lt;='Serene A '!$W$17),0,$E$4*(1-D32)*G32))),$E$5)</f>
        <v>296.26409039999999</v>
      </c>
      <c r="I32" s="192">
        <f>IF(COUNTIFS('PTC GRTgaz'!$AA$11:$AA$28891,"",'PTC GRTgaz'!$B$11:$B$28891,Atlantique!I$16,'PTC GRTgaz'!$D$11:$D$28891,Atlantique!$A32,'PTC GRTgaz'!$C$11:$C$28891,"DEL")&gt;0,I$14,SUMIFS('PTC GRTgaz'!$AA$11:$AA$28891,'PTC GRTgaz'!$B$11:$B$28891,Atlantique!I$16,'PTC GRTgaz'!$D$11:$D$28891,Atlantique!$A32,'PTC GRTgaz'!$C$11:$C$28891,"DEL")*1.0026*$E$4/370.33)</f>
        <v>370.33011299999998</v>
      </c>
      <c r="J32" s="192">
        <f>IF(COUNTIFS('PTC GRTgaz'!$AA$11:$AA$28891,"",'PTC GRTgaz'!$B$11:$B$28891,Atlantique!J$16,'PTC GRTgaz'!$D$11:$D$28891,Atlantique!$A32,'PTC GRTgaz'!$C$11:$C$28891,"DEL")&gt;0,J$14,SUMIFS('PTC GRTgaz'!$AA$11:$AA$28891,'PTC GRTgaz'!$B$11:$B$28891,Atlantique!J$16,'PTC GRTgaz'!$D$11:$D$28891,Atlantique!$A32,'PTC GRTgaz'!$C$11:$C$28891,"DEL")*1.0026*$E$4/370.33)</f>
        <v>370.33011299999998</v>
      </c>
      <c r="K32" s="102">
        <f t="shared" si="3"/>
        <v>4.7031924351000018</v>
      </c>
      <c r="L32" s="101">
        <f t="shared" si="4"/>
        <v>9.7931740993333363E-2</v>
      </c>
      <c r="M32" s="59">
        <f>IF(L32&gt;=1,0,_xlfn.XLOOKUP(L32,'Serene A '!$B$30:$B$130,'Serene A '!$W$30:$W$130,,1))</f>
        <v>1</v>
      </c>
      <c r="N32" s="158">
        <f xml:space="preserve">
IF(AND(L32&gt;='Serene A '!$X$15,Atlantique!A32&lt;='Serene A '!$W$15),0,
IF(AND(L32&gt;='Serene A '!$X$16,Atlantique!A32&lt;='Serene A '!$W$16),0,
IF(AND(L32&gt;='Serene A '!$X$17,Atlantique!A32&lt;='Serene A '!$W$17),0,MIN(I32:J32,$E$4*(1-D32)*M32))))</f>
        <v>296.26409039999999</v>
      </c>
      <c r="O32" s="192">
        <f>IF(COUNTIFS('PTC GRTgaz'!$AB$11:$AB$28891,"",'PTC GRTgaz'!$B$11:$B$28891,Atlantique!O$16,'PTC GRTgaz'!$D$11:$D$28891,Atlantique!$A32,'PTC GRTgaz'!$C$11:$C$28891,"DEL")&gt;0,O$14,SUMIFS('PTC GRTgaz'!$AB$11:$AB$28891,'PTC GRTgaz'!$B$11:$B$28891,Atlantique!O$16,'PTC GRTgaz'!$D$11:$D$28891,Atlantique!$A32,'PTC GRTgaz'!$C$11:$C$28891,"DEL")*1.0026*$E$4/370.33)</f>
        <v>370.33011299999998</v>
      </c>
      <c r="P32" s="192">
        <f>IF(COUNTIFS('PTC GRTgaz'!$AB$11:$AB$28891,"",'PTC GRTgaz'!$B$11:$B$28891,Atlantique!P$16,'PTC GRTgaz'!$D$11:$D$28891,Atlantique!$A32,'PTC GRTgaz'!$C$11:$C$28891,"DEL")&gt;0,P$14,SUMIFS('PTC GRTgaz'!$AB$11:$AB$28891,'PTC GRTgaz'!$B$11:$B$28891,Atlantique!P$16,'PTC GRTgaz'!$D$11:$D$28891,Atlantique!$A32,'PTC GRTgaz'!$C$11:$C$28891,"DEL")*1.0026*$E$4/370.33)</f>
        <v>370.33011299999998</v>
      </c>
      <c r="Q32" s="103">
        <f t="shared" si="5"/>
        <v>4.7031924351000018</v>
      </c>
      <c r="R32" s="101">
        <f t="shared" si="6"/>
        <v>9.7931740993333363E-2</v>
      </c>
      <c r="S32" s="59">
        <f>IF(R32&gt;=1,0,_xlfn.XLOOKUP(R32,'Serene A '!$B$30:$B$130,'Serene A '!$W$30:$W$130,,1))</f>
        <v>1</v>
      </c>
      <c r="T32" s="158">
        <f xml:space="preserve">
IF(AND(R32&gt;='Serene A '!$X$15,Atlantique!A32&lt;='Serene A '!$W$15),0,
IF(AND(R32&gt;='Serene A '!$X$16,Atlantique!A32&lt;='Serene A '!$W$16),0,
IF(AND(R32&gt;='Serene A '!$X$17,Atlantique!A32&lt;='Serene A '!$W$17),0,MIN(O32:P32,$E$4*(1-D32)*S32))))</f>
        <v>296.26409039999999</v>
      </c>
      <c r="U32" s="160"/>
    </row>
    <row r="33" spans="1:21" x14ac:dyDescent="0.45">
      <c r="A33" s="56">
        <f t="shared" si="0"/>
        <v>44668</v>
      </c>
      <c r="B33" s="157">
        <f>_xlfn.XLOOKUP(A33,'Serene A '!$W$22:$W$23,'Serene A '!$Z$22:$Z$23,0,0)</f>
        <v>0</v>
      </c>
      <c r="C33" s="143">
        <f>_xlfn.XLOOKUP(A33,'Serene A '!$W$15:$W$17,'Serene A '!$Z$15:$Z$17,SUM($E$3:$H$3),0)</f>
        <v>45</v>
      </c>
      <c r="D33" s="58">
        <f>'PT Storengy'!H24</f>
        <v>0.2</v>
      </c>
      <c r="E33" s="60">
        <f t="shared" si="1"/>
        <v>4.9994565255000021</v>
      </c>
      <c r="F33" s="100">
        <f t="shared" si="2"/>
        <v>0.1045153874466667</v>
      </c>
      <c r="G33" s="59">
        <f>IF(F33&gt;=1,0,_xlfn.XLOOKUP(F33,'Serene A '!$B$30:$B$130,'Serene A '!$W$30:$W$130,,1))</f>
        <v>1</v>
      </c>
      <c r="H33" s="158">
        <f>MIN(IF(AND(F33&gt;='Serene A '!$X$15,Atlantique!A33&lt;='Serene A '!$W$15),0,
IF(AND(F33&gt;='Serene A '!$X$16,Atlantique!A33&lt;='Serene A '!$W$16),0,
IF(AND(F33&gt;='Serene A '!$X$17,Atlantique!A33&lt;='Serene A '!$W$17),0,$E$4*(1-D33)*G33))),$E$5)</f>
        <v>296.26409039999999</v>
      </c>
      <c r="I33" s="192">
        <f>IF(COUNTIFS('PTC GRTgaz'!$AA$11:$AA$28891,"",'PTC GRTgaz'!$B$11:$B$28891,Atlantique!I$16,'PTC GRTgaz'!$D$11:$D$28891,Atlantique!$A33,'PTC GRTgaz'!$C$11:$C$28891,"DEL")&gt;0,I$14,SUMIFS('PTC GRTgaz'!$AA$11:$AA$28891,'PTC GRTgaz'!$B$11:$B$28891,Atlantique!I$16,'PTC GRTgaz'!$D$11:$D$28891,Atlantique!$A33,'PTC GRTgaz'!$C$11:$C$28891,"DEL")*1.0026*$E$4/370.33)</f>
        <v>370.33011299999998</v>
      </c>
      <c r="J33" s="192">
        <f>IF(COUNTIFS('PTC GRTgaz'!$AA$11:$AA$28891,"",'PTC GRTgaz'!$B$11:$B$28891,Atlantique!J$16,'PTC GRTgaz'!$D$11:$D$28891,Atlantique!$A33,'PTC GRTgaz'!$C$11:$C$28891,"DEL")&gt;0,J$14,SUMIFS('PTC GRTgaz'!$AA$11:$AA$28891,'PTC GRTgaz'!$B$11:$B$28891,Atlantique!J$16,'PTC GRTgaz'!$D$11:$D$28891,Atlantique!$A33,'PTC GRTgaz'!$C$11:$C$28891,"DEL")*1.0026*$E$4/370.33)</f>
        <v>370.33011299999998</v>
      </c>
      <c r="K33" s="102">
        <f t="shared" si="3"/>
        <v>4.9994565255000021</v>
      </c>
      <c r="L33" s="101">
        <f t="shared" si="4"/>
        <v>0.1045153874466667</v>
      </c>
      <c r="M33" s="59">
        <f>IF(L33&gt;=1,0,_xlfn.XLOOKUP(L33,'Serene A '!$B$30:$B$130,'Serene A '!$W$30:$W$130,,1))</f>
        <v>1</v>
      </c>
      <c r="N33" s="158">
        <f xml:space="preserve">
IF(AND(L33&gt;='Serene A '!$X$15,Atlantique!A33&lt;='Serene A '!$W$15),0,
IF(AND(L33&gt;='Serene A '!$X$16,Atlantique!A33&lt;='Serene A '!$W$16),0,
IF(AND(L33&gt;='Serene A '!$X$17,Atlantique!A33&lt;='Serene A '!$W$17),0,MIN(I33:J33,$E$4*(1-D33)*M33))))</f>
        <v>296.26409039999999</v>
      </c>
      <c r="O33" s="192">
        <f>IF(COUNTIFS('PTC GRTgaz'!$AB$11:$AB$28891,"",'PTC GRTgaz'!$B$11:$B$28891,Atlantique!O$16,'PTC GRTgaz'!$D$11:$D$28891,Atlantique!$A33,'PTC GRTgaz'!$C$11:$C$28891,"DEL")&gt;0,O$14,SUMIFS('PTC GRTgaz'!$AB$11:$AB$28891,'PTC GRTgaz'!$B$11:$B$28891,Atlantique!O$16,'PTC GRTgaz'!$D$11:$D$28891,Atlantique!$A33,'PTC GRTgaz'!$C$11:$C$28891,"DEL")*1.0026*$E$4/370.33)</f>
        <v>370.33011299999998</v>
      </c>
      <c r="P33" s="192">
        <f>IF(COUNTIFS('PTC GRTgaz'!$AB$11:$AB$28891,"",'PTC GRTgaz'!$B$11:$B$28891,Atlantique!P$16,'PTC GRTgaz'!$D$11:$D$28891,Atlantique!$A33,'PTC GRTgaz'!$C$11:$C$28891,"DEL")&gt;0,P$14,SUMIFS('PTC GRTgaz'!$AB$11:$AB$28891,'PTC GRTgaz'!$B$11:$B$28891,Atlantique!P$16,'PTC GRTgaz'!$D$11:$D$28891,Atlantique!$A33,'PTC GRTgaz'!$C$11:$C$28891,"DEL")*1.0026*$E$4/370.33)</f>
        <v>370.33011299999998</v>
      </c>
      <c r="Q33" s="103">
        <f t="shared" si="5"/>
        <v>4.9994565255000021</v>
      </c>
      <c r="R33" s="101">
        <f t="shared" si="6"/>
        <v>0.1045153874466667</v>
      </c>
      <c r="S33" s="59">
        <f>IF(R33&gt;=1,0,_xlfn.XLOOKUP(R33,'Serene A '!$B$30:$B$130,'Serene A '!$W$30:$W$130,,1))</f>
        <v>1</v>
      </c>
      <c r="T33" s="158">
        <f xml:space="preserve">
IF(AND(R33&gt;='Serene A '!$X$15,Atlantique!A33&lt;='Serene A '!$W$15),0,
IF(AND(R33&gt;='Serene A '!$X$16,Atlantique!A33&lt;='Serene A '!$W$16),0,
IF(AND(R33&gt;='Serene A '!$X$17,Atlantique!A33&lt;='Serene A '!$W$17),0,MIN(O33:P33,$E$4*(1-D33)*S33))))</f>
        <v>296.26409039999999</v>
      </c>
      <c r="U33" s="160"/>
    </row>
    <row r="34" spans="1:21" x14ac:dyDescent="0.45">
      <c r="A34" s="56">
        <f t="shared" si="0"/>
        <v>44669</v>
      </c>
      <c r="B34" s="157">
        <f>_xlfn.XLOOKUP(A34,'Serene A '!$W$22:$W$23,'Serene A '!$Z$22:$Z$23,0,0)</f>
        <v>0</v>
      </c>
      <c r="C34" s="143">
        <f>_xlfn.XLOOKUP(A34,'Serene A '!$W$15:$W$17,'Serene A '!$Z$15:$Z$17,SUM($E$3:$H$3),0)</f>
        <v>45</v>
      </c>
      <c r="D34" s="58">
        <f>'PT Storengy'!H25</f>
        <v>0</v>
      </c>
      <c r="E34" s="60">
        <f t="shared" si="1"/>
        <v>5.3697866385000017</v>
      </c>
      <c r="F34" s="100">
        <f t="shared" si="2"/>
        <v>0.11109903390000005</v>
      </c>
      <c r="G34" s="59">
        <f>IF(F34&gt;=1,0,_xlfn.XLOOKUP(F34,'Serene A '!$B$30:$B$130,'Serene A '!$W$30:$W$130,,1))</f>
        <v>1</v>
      </c>
      <c r="H34" s="158">
        <f>MIN(IF(AND(F34&gt;='Serene A '!$X$15,Atlantique!A34&lt;='Serene A '!$W$15),0,
IF(AND(F34&gt;='Serene A '!$X$16,Atlantique!A34&lt;='Serene A '!$W$16),0,
IF(AND(F34&gt;='Serene A '!$X$17,Atlantique!A34&lt;='Serene A '!$W$17),0,$E$4*(1-D34)*G34))),$E$5)</f>
        <v>370.33011299999998</v>
      </c>
      <c r="I34" s="192">
        <f>IF(COUNTIFS('PTC GRTgaz'!$AA$11:$AA$28891,"",'PTC GRTgaz'!$B$11:$B$28891,Atlantique!I$16,'PTC GRTgaz'!$D$11:$D$28891,Atlantique!$A34,'PTC GRTgaz'!$C$11:$C$28891,"DEL")&gt;0,I$14,SUMIFS('PTC GRTgaz'!$AA$11:$AA$28891,'PTC GRTgaz'!$B$11:$B$28891,Atlantique!I$16,'PTC GRTgaz'!$D$11:$D$28891,Atlantique!$A34,'PTC GRTgaz'!$C$11:$C$28891,"DEL")*1.0026*$E$4/370.33)</f>
        <v>370.33011299999998</v>
      </c>
      <c r="J34" s="192">
        <f>IF(COUNTIFS('PTC GRTgaz'!$AA$11:$AA$28891,"",'PTC GRTgaz'!$B$11:$B$28891,Atlantique!J$16,'PTC GRTgaz'!$D$11:$D$28891,Atlantique!$A34,'PTC GRTgaz'!$C$11:$C$28891,"DEL")&gt;0,J$14,SUMIFS('PTC GRTgaz'!$AA$11:$AA$28891,'PTC GRTgaz'!$B$11:$B$28891,Atlantique!J$16,'PTC GRTgaz'!$D$11:$D$28891,Atlantique!$A34,'PTC GRTgaz'!$C$11:$C$28891,"DEL")*1.0026*$E$4/370.33)</f>
        <v>370.33011299999998</v>
      </c>
      <c r="K34" s="102">
        <f t="shared" si="3"/>
        <v>5.3697866385000017</v>
      </c>
      <c r="L34" s="101">
        <f t="shared" si="4"/>
        <v>0.11109903390000005</v>
      </c>
      <c r="M34" s="59">
        <f>IF(L34&gt;=1,0,_xlfn.XLOOKUP(L34,'Serene A '!$B$30:$B$130,'Serene A '!$W$30:$W$130,,1))</f>
        <v>1</v>
      </c>
      <c r="N34" s="158">
        <f xml:space="preserve">
IF(AND(L34&gt;='Serene A '!$X$15,Atlantique!A34&lt;='Serene A '!$W$15),0,
IF(AND(L34&gt;='Serene A '!$X$16,Atlantique!A34&lt;='Serene A '!$W$16),0,
IF(AND(L34&gt;='Serene A '!$X$17,Atlantique!A34&lt;='Serene A '!$W$17),0,MIN(I34:J34,$E$4*(1-D34)*M34))))</f>
        <v>370.33011299999998</v>
      </c>
      <c r="O34" s="192">
        <f>IF(COUNTIFS('PTC GRTgaz'!$AB$11:$AB$28891,"",'PTC GRTgaz'!$B$11:$B$28891,Atlantique!O$16,'PTC GRTgaz'!$D$11:$D$28891,Atlantique!$A34,'PTC GRTgaz'!$C$11:$C$28891,"DEL")&gt;0,O$14,SUMIFS('PTC GRTgaz'!$AB$11:$AB$28891,'PTC GRTgaz'!$B$11:$B$28891,Atlantique!O$16,'PTC GRTgaz'!$D$11:$D$28891,Atlantique!$A34,'PTC GRTgaz'!$C$11:$C$28891,"DEL")*1.0026*$E$4/370.33)</f>
        <v>370.33011299999998</v>
      </c>
      <c r="P34" s="192">
        <f>IF(COUNTIFS('PTC GRTgaz'!$AB$11:$AB$28891,"",'PTC GRTgaz'!$B$11:$B$28891,Atlantique!P$16,'PTC GRTgaz'!$D$11:$D$28891,Atlantique!$A34,'PTC GRTgaz'!$C$11:$C$28891,"DEL")&gt;0,P$14,SUMIFS('PTC GRTgaz'!$AB$11:$AB$28891,'PTC GRTgaz'!$B$11:$B$28891,Atlantique!P$16,'PTC GRTgaz'!$D$11:$D$28891,Atlantique!$A34,'PTC GRTgaz'!$C$11:$C$28891,"DEL")*1.0026*$E$4/370.33)</f>
        <v>370.33011299999998</v>
      </c>
      <c r="Q34" s="103">
        <f t="shared" si="5"/>
        <v>5.3697866385000017</v>
      </c>
      <c r="R34" s="101">
        <f t="shared" si="6"/>
        <v>0.11109903390000005</v>
      </c>
      <c r="S34" s="59">
        <f>IF(R34&gt;=1,0,_xlfn.XLOOKUP(R34,'Serene A '!$B$30:$B$130,'Serene A '!$W$30:$W$130,,1))</f>
        <v>1</v>
      </c>
      <c r="T34" s="158">
        <f xml:space="preserve">
IF(AND(R34&gt;='Serene A '!$X$15,Atlantique!A34&lt;='Serene A '!$W$15),0,
IF(AND(R34&gt;='Serene A '!$X$16,Atlantique!A34&lt;='Serene A '!$W$16),0,
IF(AND(R34&gt;='Serene A '!$X$17,Atlantique!A34&lt;='Serene A '!$W$17),0,MIN(O34:P34,$E$4*(1-D34)*S34))))</f>
        <v>370.33011299999998</v>
      </c>
      <c r="U34" s="160"/>
    </row>
    <row r="35" spans="1:21" x14ac:dyDescent="0.45">
      <c r="A35" s="56">
        <f t="shared" si="0"/>
        <v>44670</v>
      </c>
      <c r="B35" s="157">
        <f>_xlfn.XLOOKUP(A35,'Serene A '!$W$22:$W$23,'Serene A '!$Z$22:$Z$23,0,0)</f>
        <v>0</v>
      </c>
      <c r="C35" s="143">
        <f>_xlfn.XLOOKUP(A35,'Serene A '!$W$15:$W$17,'Serene A '!$Z$15:$Z$17,SUM($E$3:$H$3),0)</f>
        <v>45</v>
      </c>
      <c r="D35" s="58">
        <f>'PT Storengy'!H26</f>
        <v>0</v>
      </c>
      <c r="E35" s="60">
        <f t="shared" si="1"/>
        <v>5.7401167515000013</v>
      </c>
      <c r="F35" s="100">
        <f t="shared" si="2"/>
        <v>0.1193285919666667</v>
      </c>
      <c r="G35" s="59">
        <f>IF(F35&gt;=1,0,_xlfn.XLOOKUP(F35,'Serene A '!$B$30:$B$130,'Serene A '!$W$30:$W$130,,1))</f>
        <v>1</v>
      </c>
      <c r="H35" s="158">
        <f>MIN(IF(AND(F35&gt;='Serene A '!$X$15,Atlantique!A35&lt;='Serene A '!$W$15),0,
IF(AND(F35&gt;='Serene A '!$X$16,Atlantique!A35&lt;='Serene A '!$W$16),0,
IF(AND(F35&gt;='Serene A '!$X$17,Atlantique!A35&lt;='Serene A '!$W$17),0,$E$4*(1-D35)*G35))),$E$5)</f>
        <v>370.33011299999998</v>
      </c>
      <c r="I35" s="192">
        <f>IF(COUNTIFS('PTC GRTgaz'!$AA$11:$AA$28891,"",'PTC GRTgaz'!$B$11:$B$28891,Atlantique!I$16,'PTC GRTgaz'!$D$11:$D$28891,Atlantique!$A35,'PTC GRTgaz'!$C$11:$C$28891,"DEL")&gt;0,I$14,SUMIFS('PTC GRTgaz'!$AA$11:$AA$28891,'PTC GRTgaz'!$B$11:$B$28891,Atlantique!I$16,'PTC GRTgaz'!$D$11:$D$28891,Atlantique!$A35,'PTC GRTgaz'!$C$11:$C$28891,"DEL")*1.0026*$E$4/370.33)</f>
        <v>370.33011299999998</v>
      </c>
      <c r="J35" s="192">
        <f>IF(COUNTIFS('PTC GRTgaz'!$AA$11:$AA$28891,"",'PTC GRTgaz'!$B$11:$B$28891,Atlantique!J$16,'PTC GRTgaz'!$D$11:$D$28891,Atlantique!$A35,'PTC GRTgaz'!$C$11:$C$28891,"DEL")&gt;0,J$14,SUMIFS('PTC GRTgaz'!$AA$11:$AA$28891,'PTC GRTgaz'!$B$11:$B$28891,Atlantique!J$16,'PTC GRTgaz'!$D$11:$D$28891,Atlantique!$A35,'PTC GRTgaz'!$C$11:$C$28891,"DEL")*1.0026*$E$4/370.33)</f>
        <v>370.33011299999998</v>
      </c>
      <c r="K35" s="102">
        <f t="shared" si="3"/>
        <v>5.7401167515000013</v>
      </c>
      <c r="L35" s="101">
        <f t="shared" si="4"/>
        <v>0.1193285919666667</v>
      </c>
      <c r="M35" s="59">
        <f>IF(L35&gt;=1,0,_xlfn.XLOOKUP(L35,'Serene A '!$B$30:$B$130,'Serene A '!$W$30:$W$130,,1))</f>
        <v>1</v>
      </c>
      <c r="N35" s="158">
        <f xml:space="preserve">
IF(AND(L35&gt;='Serene A '!$X$15,Atlantique!A35&lt;='Serene A '!$W$15),0,
IF(AND(L35&gt;='Serene A '!$X$16,Atlantique!A35&lt;='Serene A '!$W$16),0,
IF(AND(L35&gt;='Serene A '!$X$17,Atlantique!A35&lt;='Serene A '!$W$17),0,MIN(I35:J35,$E$4*(1-D35)*M35))))</f>
        <v>370.33011299999998</v>
      </c>
      <c r="O35" s="192">
        <f>IF(COUNTIFS('PTC GRTgaz'!$AB$11:$AB$28891,"",'PTC GRTgaz'!$B$11:$B$28891,Atlantique!O$16,'PTC GRTgaz'!$D$11:$D$28891,Atlantique!$A35,'PTC GRTgaz'!$C$11:$C$28891,"DEL")&gt;0,O$14,SUMIFS('PTC GRTgaz'!$AB$11:$AB$28891,'PTC GRTgaz'!$B$11:$B$28891,Atlantique!O$16,'PTC GRTgaz'!$D$11:$D$28891,Atlantique!$A35,'PTC GRTgaz'!$C$11:$C$28891,"DEL")*1.0026*$E$4/370.33)</f>
        <v>370.33011299999998</v>
      </c>
      <c r="P35" s="192">
        <f>IF(COUNTIFS('PTC GRTgaz'!$AB$11:$AB$28891,"",'PTC GRTgaz'!$B$11:$B$28891,Atlantique!P$16,'PTC GRTgaz'!$D$11:$D$28891,Atlantique!$A35,'PTC GRTgaz'!$C$11:$C$28891,"DEL")&gt;0,P$14,SUMIFS('PTC GRTgaz'!$AB$11:$AB$28891,'PTC GRTgaz'!$B$11:$B$28891,Atlantique!P$16,'PTC GRTgaz'!$D$11:$D$28891,Atlantique!$A35,'PTC GRTgaz'!$C$11:$C$28891,"DEL")*1.0026*$E$4/370.33)</f>
        <v>370.33011299999998</v>
      </c>
      <c r="Q35" s="103">
        <f t="shared" si="5"/>
        <v>5.7401167515000013</v>
      </c>
      <c r="R35" s="101">
        <f t="shared" si="6"/>
        <v>0.1193285919666667</v>
      </c>
      <c r="S35" s="59">
        <f>IF(R35&gt;=1,0,_xlfn.XLOOKUP(R35,'Serene A '!$B$30:$B$130,'Serene A '!$W$30:$W$130,,1))</f>
        <v>1</v>
      </c>
      <c r="T35" s="158">
        <f xml:space="preserve">
IF(AND(R35&gt;='Serene A '!$X$15,Atlantique!A35&lt;='Serene A '!$W$15),0,
IF(AND(R35&gt;='Serene A '!$X$16,Atlantique!A35&lt;='Serene A '!$W$16),0,
IF(AND(R35&gt;='Serene A '!$X$17,Atlantique!A35&lt;='Serene A '!$W$17),0,MIN(O35:P35,$E$4*(1-D35)*S35))))</f>
        <v>370.33011299999998</v>
      </c>
      <c r="U35" s="160"/>
    </row>
    <row r="36" spans="1:21" x14ac:dyDescent="0.45">
      <c r="A36" s="56">
        <f t="shared" si="0"/>
        <v>44671</v>
      </c>
      <c r="B36" s="157">
        <f>_xlfn.XLOOKUP(A36,'Serene A '!$W$22:$W$23,'Serene A '!$Z$22:$Z$23,0,0)</f>
        <v>0</v>
      </c>
      <c r="C36" s="143">
        <f>_xlfn.XLOOKUP(A36,'Serene A '!$W$15:$W$17,'Serene A '!$Z$15:$Z$17,SUM($E$3:$H$3),0)</f>
        <v>45</v>
      </c>
      <c r="D36" s="58">
        <f>'PT Storengy'!H27</f>
        <v>0</v>
      </c>
      <c r="E36" s="60">
        <f t="shared" si="1"/>
        <v>6.110446864500001</v>
      </c>
      <c r="F36" s="100">
        <f t="shared" si="2"/>
        <v>0.12755815003333337</v>
      </c>
      <c r="G36" s="59">
        <f>IF(F36&gt;=1,0,_xlfn.XLOOKUP(F36,'Serene A '!$B$30:$B$130,'Serene A '!$W$30:$W$130,,1))</f>
        <v>1</v>
      </c>
      <c r="H36" s="158">
        <f>MIN(IF(AND(F36&gt;='Serene A '!$X$15,Atlantique!A36&lt;='Serene A '!$W$15),0,
IF(AND(F36&gt;='Serene A '!$X$16,Atlantique!A36&lt;='Serene A '!$W$16),0,
IF(AND(F36&gt;='Serene A '!$X$17,Atlantique!A36&lt;='Serene A '!$W$17),0,$E$4*(1-D36)*G36))),$E$5)</f>
        <v>370.33011299999998</v>
      </c>
      <c r="I36" s="192">
        <f>IF(COUNTIFS('PTC GRTgaz'!$AA$11:$AA$28891,"",'PTC GRTgaz'!$B$11:$B$28891,Atlantique!I$16,'PTC GRTgaz'!$D$11:$D$28891,Atlantique!$A36,'PTC GRTgaz'!$C$11:$C$28891,"DEL")&gt;0,I$14,SUMIFS('PTC GRTgaz'!$AA$11:$AA$28891,'PTC GRTgaz'!$B$11:$B$28891,Atlantique!I$16,'PTC GRTgaz'!$D$11:$D$28891,Atlantique!$A36,'PTC GRTgaz'!$C$11:$C$28891,"DEL")*1.0026*$E$4/370.33)</f>
        <v>370.33011299999998</v>
      </c>
      <c r="J36" s="192">
        <f>IF(COUNTIFS('PTC GRTgaz'!$AA$11:$AA$28891,"",'PTC GRTgaz'!$B$11:$B$28891,Atlantique!J$16,'PTC GRTgaz'!$D$11:$D$28891,Atlantique!$A36,'PTC GRTgaz'!$C$11:$C$28891,"DEL")&gt;0,J$14,SUMIFS('PTC GRTgaz'!$AA$11:$AA$28891,'PTC GRTgaz'!$B$11:$B$28891,Atlantique!J$16,'PTC GRTgaz'!$D$11:$D$28891,Atlantique!$A36,'PTC GRTgaz'!$C$11:$C$28891,"DEL")*1.0026*$E$4/370.33)</f>
        <v>370.33011299999998</v>
      </c>
      <c r="K36" s="102">
        <f t="shared" si="3"/>
        <v>6.110446864500001</v>
      </c>
      <c r="L36" s="101">
        <f t="shared" si="4"/>
        <v>0.12755815003333337</v>
      </c>
      <c r="M36" s="59">
        <f>IF(L36&gt;=1,0,_xlfn.XLOOKUP(L36,'Serene A '!$B$30:$B$130,'Serene A '!$W$30:$W$130,,1))</f>
        <v>1</v>
      </c>
      <c r="N36" s="158">
        <f xml:space="preserve">
IF(AND(L36&gt;='Serene A '!$X$15,Atlantique!A36&lt;='Serene A '!$W$15),0,
IF(AND(L36&gt;='Serene A '!$X$16,Atlantique!A36&lt;='Serene A '!$W$16),0,
IF(AND(L36&gt;='Serene A '!$X$17,Atlantique!A36&lt;='Serene A '!$W$17),0,MIN(I36:J36,$E$4*(1-D36)*M36))))</f>
        <v>370.33011299999998</v>
      </c>
      <c r="O36" s="192">
        <f>IF(COUNTIFS('PTC GRTgaz'!$AB$11:$AB$28891,"",'PTC GRTgaz'!$B$11:$B$28891,Atlantique!O$16,'PTC GRTgaz'!$D$11:$D$28891,Atlantique!$A36,'PTC GRTgaz'!$C$11:$C$28891,"DEL")&gt;0,O$14,SUMIFS('PTC GRTgaz'!$AB$11:$AB$28891,'PTC GRTgaz'!$B$11:$B$28891,Atlantique!O$16,'PTC GRTgaz'!$D$11:$D$28891,Atlantique!$A36,'PTC GRTgaz'!$C$11:$C$28891,"DEL")*1.0026*$E$4/370.33)</f>
        <v>370.33011299999998</v>
      </c>
      <c r="P36" s="192">
        <f>IF(COUNTIFS('PTC GRTgaz'!$AB$11:$AB$28891,"",'PTC GRTgaz'!$B$11:$B$28891,Atlantique!P$16,'PTC GRTgaz'!$D$11:$D$28891,Atlantique!$A36,'PTC GRTgaz'!$C$11:$C$28891,"DEL")&gt;0,P$14,SUMIFS('PTC GRTgaz'!$AB$11:$AB$28891,'PTC GRTgaz'!$B$11:$B$28891,Atlantique!P$16,'PTC GRTgaz'!$D$11:$D$28891,Atlantique!$A36,'PTC GRTgaz'!$C$11:$C$28891,"DEL")*1.0026*$E$4/370.33)</f>
        <v>370.33011299999998</v>
      </c>
      <c r="Q36" s="103">
        <f t="shared" si="5"/>
        <v>6.110446864500001</v>
      </c>
      <c r="R36" s="101">
        <f t="shared" si="6"/>
        <v>0.12755815003333337</v>
      </c>
      <c r="S36" s="59">
        <f>IF(R36&gt;=1,0,_xlfn.XLOOKUP(R36,'Serene A '!$B$30:$B$130,'Serene A '!$W$30:$W$130,,1))</f>
        <v>1</v>
      </c>
      <c r="T36" s="158">
        <f xml:space="preserve">
IF(AND(R36&gt;='Serene A '!$X$15,Atlantique!A36&lt;='Serene A '!$W$15),0,
IF(AND(R36&gt;='Serene A '!$X$16,Atlantique!A36&lt;='Serene A '!$W$16),0,
IF(AND(R36&gt;='Serene A '!$X$17,Atlantique!A36&lt;='Serene A '!$W$17),0,MIN(O36:P36,$E$4*(1-D36)*S36))))</f>
        <v>370.33011299999998</v>
      </c>
      <c r="U36" s="160"/>
    </row>
    <row r="37" spans="1:21" x14ac:dyDescent="0.45">
      <c r="A37" s="56">
        <f t="shared" si="0"/>
        <v>44672</v>
      </c>
      <c r="B37" s="157">
        <f>_xlfn.XLOOKUP(A37,'Serene A '!$W$22:$W$23,'Serene A '!$Z$22:$Z$23,0,0)</f>
        <v>0</v>
      </c>
      <c r="C37" s="143">
        <f>_xlfn.XLOOKUP(A37,'Serene A '!$W$15:$W$17,'Serene A '!$Z$15:$Z$17,SUM($E$3:$H$3),0)</f>
        <v>45</v>
      </c>
      <c r="D37" s="58">
        <f>'PT Storengy'!H28</f>
        <v>0</v>
      </c>
      <c r="E37" s="60">
        <f t="shared" si="1"/>
        <v>6.4807769775000006</v>
      </c>
      <c r="F37" s="100">
        <f t="shared" si="2"/>
        <v>0.13578770810000002</v>
      </c>
      <c r="G37" s="59">
        <f>IF(F37&gt;=1,0,_xlfn.XLOOKUP(F37,'Serene A '!$B$30:$B$130,'Serene A '!$W$30:$W$130,,1))</f>
        <v>1</v>
      </c>
      <c r="H37" s="158">
        <f>MIN(IF(AND(F37&gt;='Serene A '!$X$15,Atlantique!A37&lt;='Serene A '!$W$15),0,
IF(AND(F37&gt;='Serene A '!$X$16,Atlantique!A37&lt;='Serene A '!$W$16),0,
IF(AND(F37&gt;='Serene A '!$X$17,Atlantique!A37&lt;='Serene A '!$W$17),0,$E$4*(1-D37)*G37))),$E$5)</f>
        <v>370.33011299999998</v>
      </c>
      <c r="I37" s="192">
        <f>IF(COUNTIFS('PTC GRTgaz'!$AA$11:$AA$28891,"",'PTC GRTgaz'!$B$11:$B$28891,Atlantique!I$16,'PTC GRTgaz'!$D$11:$D$28891,Atlantique!$A37,'PTC GRTgaz'!$C$11:$C$28891,"DEL")&gt;0,I$14,SUMIFS('PTC GRTgaz'!$AA$11:$AA$28891,'PTC GRTgaz'!$B$11:$B$28891,Atlantique!I$16,'PTC GRTgaz'!$D$11:$D$28891,Atlantique!$A37,'PTC GRTgaz'!$C$11:$C$28891,"DEL")*1.0026*$E$4/370.33)</f>
        <v>370.33011299999998</v>
      </c>
      <c r="J37" s="192">
        <f>IF(COUNTIFS('PTC GRTgaz'!$AA$11:$AA$28891,"",'PTC GRTgaz'!$B$11:$B$28891,Atlantique!J$16,'PTC GRTgaz'!$D$11:$D$28891,Atlantique!$A37,'PTC GRTgaz'!$C$11:$C$28891,"DEL")&gt;0,J$14,SUMIFS('PTC GRTgaz'!$AA$11:$AA$28891,'PTC GRTgaz'!$B$11:$B$28891,Atlantique!J$16,'PTC GRTgaz'!$D$11:$D$28891,Atlantique!$A37,'PTC GRTgaz'!$C$11:$C$28891,"DEL")*1.0026*$E$4/370.33)</f>
        <v>370.33011299999998</v>
      </c>
      <c r="K37" s="102">
        <f t="shared" si="3"/>
        <v>6.4807769775000006</v>
      </c>
      <c r="L37" s="101">
        <f t="shared" si="4"/>
        <v>0.13578770810000002</v>
      </c>
      <c r="M37" s="59">
        <f>IF(L37&gt;=1,0,_xlfn.XLOOKUP(L37,'Serene A '!$B$30:$B$130,'Serene A '!$W$30:$W$130,,1))</f>
        <v>1</v>
      </c>
      <c r="N37" s="158">
        <f xml:space="preserve">
IF(AND(L37&gt;='Serene A '!$X$15,Atlantique!A37&lt;='Serene A '!$W$15),0,
IF(AND(L37&gt;='Serene A '!$X$16,Atlantique!A37&lt;='Serene A '!$W$16),0,
IF(AND(L37&gt;='Serene A '!$X$17,Atlantique!A37&lt;='Serene A '!$W$17),0,MIN(I37:J37,$E$4*(1-D37)*M37))))</f>
        <v>370.33011299999998</v>
      </c>
      <c r="O37" s="192">
        <f>IF(COUNTIFS('PTC GRTgaz'!$AB$11:$AB$28891,"",'PTC GRTgaz'!$B$11:$B$28891,Atlantique!O$16,'PTC GRTgaz'!$D$11:$D$28891,Atlantique!$A37,'PTC GRTgaz'!$C$11:$C$28891,"DEL")&gt;0,O$14,SUMIFS('PTC GRTgaz'!$AB$11:$AB$28891,'PTC GRTgaz'!$B$11:$B$28891,Atlantique!O$16,'PTC GRTgaz'!$D$11:$D$28891,Atlantique!$A37,'PTC GRTgaz'!$C$11:$C$28891,"DEL")*1.0026*$E$4/370.33)</f>
        <v>370.33011299999998</v>
      </c>
      <c r="P37" s="192">
        <f>IF(COUNTIFS('PTC GRTgaz'!$AB$11:$AB$28891,"",'PTC GRTgaz'!$B$11:$B$28891,Atlantique!P$16,'PTC GRTgaz'!$D$11:$D$28891,Atlantique!$A37,'PTC GRTgaz'!$C$11:$C$28891,"DEL")&gt;0,P$14,SUMIFS('PTC GRTgaz'!$AB$11:$AB$28891,'PTC GRTgaz'!$B$11:$B$28891,Atlantique!P$16,'PTC GRTgaz'!$D$11:$D$28891,Atlantique!$A37,'PTC GRTgaz'!$C$11:$C$28891,"DEL")*1.0026*$E$4/370.33)</f>
        <v>370.33011299999998</v>
      </c>
      <c r="Q37" s="103">
        <f t="shared" si="5"/>
        <v>6.4807769775000006</v>
      </c>
      <c r="R37" s="101">
        <f t="shared" si="6"/>
        <v>0.13578770810000002</v>
      </c>
      <c r="S37" s="59">
        <f>IF(R37&gt;=1,0,_xlfn.XLOOKUP(R37,'Serene A '!$B$30:$B$130,'Serene A '!$W$30:$W$130,,1))</f>
        <v>1</v>
      </c>
      <c r="T37" s="158">
        <f xml:space="preserve">
IF(AND(R37&gt;='Serene A '!$X$15,Atlantique!A37&lt;='Serene A '!$W$15),0,
IF(AND(R37&gt;='Serene A '!$X$16,Atlantique!A37&lt;='Serene A '!$W$16),0,
IF(AND(R37&gt;='Serene A '!$X$17,Atlantique!A37&lt;='Serene A '!$W$17),0,MIN(O37:P37,$E$4*(1-D37)*S37))))</f>
        <v>370.33011299999998</v>
      </c>
      <c r="U37" s="160"/>
    </row>
    <row r="38" spans="1:21" x14ac:dyDescent="0.45">
      <c r="A38" s="56">
        <f t="shared" si="0"/>
        <v>44673</v>
      </c>
      <c r="B38" s="157">
        <f>_xlfn.XLOOKUP(A38,'Serene A '!$W$22:$W$23,'Serene A '!$Z$22:$Z$23,0,0)</f>
        <v>0</v>
      </c>
      <c r="C38" s="143">
        <f>_xlfn.XLOOKUP(A38,'Serene A '!$W$15:$W$17,'Serene A '!$Z$15:$Z$17,SUM($E$3:$H$3),0)</f>
        <v>45</v>
      </c>
      <c r="D38" s="58">
        <f>'PT Storengy'!H29</f>
        <v>0</v>
      </c>
      <c r="E38" s="60">
        <f t="shared" si="1"/>
        <v>6.8511070905000002</v>
      </c>
      <c r="F38" s="100">
        <f t="shared" si="2"/>
        <v>0.14401726616666669</v>
      </c>
      <c r="G38" s="59">
        <f>IF(F38&gt;=1,0,_xlfn.XLOOKUP(F38,'Serene A '!$B$30:$B$130,'Serene A '!$W$30:$W$130,,1))</f>
        <v>1</v>
      </c>
      <c r="H38" s="158">
        <f>MIN(IF(AND(F38&gt;='Serene A '!$X$15,Atlantique!A38&lt;='Serene A '!$W$15),0,
IF(AND(F38&gt;='Serene A '!$X$16,Atlantique!A38&lt;='Serene A '!$W$16),0,
IF(AND(F38&gt;='Serene A '!$X$17,Atlantique!A38&lt;='Serene A '!$W$17),0,$E$4*(1-D38)*G38))),$E$5)</f>
        <v>370.33011299999998</v>
      </c>
      <c r="I38" s="192">
        <f>IF(COUNTIFS('PTC GRTgaz'!$AA$11:$AA$28891,"",'PTC GRTgaz'!$B$11:$B$28891,Atlantique!I$16,'PTC GRTgaz'!$D$11:$D$28891,Atlantique!$A38,'PTC GRTgaz'!$C$11:$C$28891,"DEL")&gt;0,I$14,SUMIFS('PTC GRTgaz'!$AA$11:$AA$28891,'PTC GRTgaz'!$B$11:$B$28891,Atlantique!I$16,'PTC GRTgaz'!$D$11:$D$28891,Atlantique!$A38,'PTC GRTgaz'!$C$11:$C$28891,"DEL")*1.0026*$E$4/370.33)</f>
        <v>370.33011299999998</v>
      </c>
      <c r="J38" s="192">
        <f>IF(COUNTIFS('PTC GRTgaz'!$AA$11:$AA$28891,"",'PTC GRTgaz'!$B$11:$B$28891,Atlantique!J$16,'PTC GRTgaz'!$D$11:$D$28891,Atlantique!$A38,'PTC GRTgaz'!$C$11:$C$28891,"DEL")&gt;0,J$14,SUMIFS('PTC GRTgaz'!$AA$11:$AA$28891,'PTC GRTgaz'!$B$11:$B$28891,Atlantique!J$16,'PTC GRTgaz'!$D$11:$D$28891,Atlantique!$A38,'PTC GRTgaz'!$C$11:$C$28891,"DEL")*1.0026*$E$4/370.33)</f>
        <v>370.33011299999998</v>
      </c>
      <c r="K38" s="102">
        <f t="shared" si="3"/>
        <v>6.8511070905000002</v>
      </c>
      <c r="L38" s="101">
        <f t="shared" si="4"/>
        <v>0.14401726616666669</v>
      </c>
      <c r="M38" s="59">
        <f>IF(L38&gt;=1,0,_xlfn.XLOOKUP(L38,'Serene A '!$B$30:$B$130,'Serene A '!$W$30:$W$130,,1))</f>
        <v>1</v>
      </c>
      <c r="N38" s="158">
        <f xml:space="preserve">
IF(AND(L38&gt;='Serene A '!$X$15,Atlantique!A38&lt;='Serene A '!$W$15),0,
IF(AND(L38&gt;='Serene A '!$X$16,Atlantique!A38&lt;='Serene A '!$W$16),0,
IF(AND(L38&gt;='Serene A '!$X$17,Atlantique!A38&lt;='Serene A '!$W$17),0,MIN(I38:J38,$E$4*(1-D38)*M38))))</f>
        <v>370.33011299999998</v>
      </c>
      <c r="O38" s="192">
        <f>IF(COUNTIFS('PTC GRTgaz'!$AB$11:$AB$28891,"",'PTC GRTgaz'!$B$11:$B$28891,Atlantique!O$16,'PTC GRTgaz'!$D$11:$D$28891,Atlantique!$A38,'PTC GRTgaz'!$C$11:$C$28891,"DEL")&gt;0,O$14,SUMIFS('PTC GRTgaz'!$AB$11:$AB$28891,'PTC GRTgaz'!$B$11:$B$28891,Atlantique!O$16,'PTC GRTgaz'!$D$11:$D$28891,Atlantique!$A38,'PTC GRTgaz'!$C$11:$C$28891,"DEL")*1.0026*$E$4/370.33)</f>
        <v>370.33011299999998</v>
      </c>
      <c r="P38" s="192">
        <f>IF(COUNTIFS('PTC GRTgaz'!$AB$11:$AB$28891,"",'PTC GRTgaz'!$B$11:$B$28891,Atlantique!P$16,'PTC GRTgaz'!$D$11:$D$28891,Atlantique!$A38,'PTC GRTgaz'!$C$11:$C$28891,"DEL")&gt;0,P$14,SUMIFS('PTC GRTgaz'!$AB$11:$AB$28891,'PTC GRTgaz'!$B$11:$B$28891,Atlantique!P$16,'PTC GRTgaz'!$D$11:$D$28891,Atlantique!$A38,'PTC GRTgaz'!$C$11:$C$28891,"DEL")*1.0026*$E$4/370.33)</f>
        <v>370.33011299999998</v>
      </c>
      <c r="Q38" s="103">
        <f t="shared" si="5"/>
        <v>6.8511070905000002</v>
      </c>
      <c r="R38" s="101">
        <f t="shared" si="6"/>
        <v>0.14401726616666669</v>
      </c>
      <c r="S38" s="59">
        <f>IF(R38&gt;=1,0,_xlfn.XLOOKUP(R38,'Serene A '!$B$30:$B$130,'Serene A '!$W$30:$W$130,,1))</f>
        <v>1</v>
      </c>
      <c r="T38" s="158">
        <f xml:space="preserve">
IF(AND(R38&gt;='Serene A '!$X$15,Atlantique!A38&lt;='Serene A '!$W$15),0,
IF(AND(R38&gt;='Serene A '!$X$16,Atlantique!A38&lt;='Serene A '!$W$16),0,
IF(AND(R38&gt;='Serene A '!$X$17,Atlantique!A38&lt;='Serene A '!$W$17),0,MIN(O38:P38,$E$4*(1-D38)*S38))))</f>
        <v>370.33011299999998</v>
      </c>
      <c r="U38" s="160"/>
    </row>
    <row r="39" spans="1:21" x14ac:dyDescent="0.45">
      <c r="A39" s="56">
        <f t="shared" si="0"/>
        <v>44674</v>
      </c>
      <c r="B39" s="157">
        <f>_xlfn.XLOOKUP(A39,'Serene A '!$W$22:$W$23,'Serene A '!$Z$22:$Z$23,0,0)</f>
        <v>0</v>
      </c>
      <c r="C39" s="143">
        <f>_xlfn.XLOOKUP(A39,'Serene A '!$W$15:$W$17,'Serene A '!$Z$15:$Z$17,SUM($E$3:$H$3),0)</f>
        <v>45</v>
      </c>
      <c r="D39" s="58">
        <f>'PT Storengy'!H30</f>
        <v>0</v>
      </c>
      <c r="E39" s="60">
        <f t="shared" si="1"/>
        <v>7.2214372034999998</v>
      </c>
      <c r="F39" s="100">
        <f t="shared" si="2"/>
        <v>0.15224682423333333</v>
      </c>
      <c r="G39" s="59">
        <f>IF(F39&gt;=1,0,_xlfn.XLOOKUP(F39,'Serene A '!$B$30:$B$130,'Serene A '!$W$30:$W$130,,1))</f>
        <v>1</v>
      </c>
      <c r="H39" s="158">
        <f>MIN(IF(AND(F39&gt;='Serene A '!$X$15,Atlantique!A39&lt;='Serene A '!$W$15),0,
IF(AND(F39&gt;='Serene A '!$X$16,Atlantique!A39&lt;='Serene A '!$W$16),0,
IF(AND(F39&gt;='Serene A '!$X$17,Atlantique!A39&lt;='Serene A '!$W$17),0,$E$4*(1-D39)*G39))),$E$5)</f>
        <v>370.33011299999998</v>
      </c>
      <c r="I39" s="192">
        <f>IF(COUNTIFS('PTC GRTgaz'!$AA$11:$AA$28891,"",'PTC GRTgaz'!$B$11:$B$28891,Atlantique!I$16,'PTC GRTgaz'!$D$11:$D$28891,Atlantique!$A39,'PTC GRTgaz'!$C$11:$C$28891,"DEL")&gt;0,I$14,SUMIFS('PTC GRTgaz'!$AA$11:$AA$28891,'PTC GRTgaz'!$B$11:$B$28891,Atlantique!I$16,'PTC GRTgaz'!$D$11:$D$28891,Atlantique!$A39,'PTC GRTgaz'!$C$11:$C$28891,"DEL")*1.0026*$E$4/370.33)</f>
        <v>370.33011299999998</v>
      </c>
      <c r="J39" s="192">
        <f>IF(COUNTIFS('PTC GRTgaz'!$AA$11:$AA$28891,"",'PTC GRTgaz'!$B$11:$B$28891,Atlantique!J$16,'PTC GRTgaz'!$D$11:$D$28891,Atlantique!$A39,'PTC GRTgaz'!$C$11:$C$28891,"DEL")&gt;0,J$14,SUMIFS('PTC GRTgaz'!$AA$11:$AA$28891,'PTC GRTgaz'!$B$11:$B$28891,Atlantique!J$16,'PTC GRTgaz'!$D$11:$D$28891,Atlantique!$A39,'PTC GRTgaz'!$C$11:$C$28891,"DEL")*1.0026*$E$4/370.33)</f>
        <v>370.33011299999998</v>
      </c>
      <c r="K39" s="102">
        <f t="shared" si="3"/>
        <v>7.2214372034999998</v>
      </c>
      <c r="L39" s="101">
        <f t="shared" si="4"/>
        <v>0.15224682423333333</v>
      </c>
      <c r="M39" s="59">
        <f>IF(L39&gt;=1,0,_xlfn.XLOOKUP(L39,'Serene A '!$B$30:$B$130,'Serene A '!$W$30:$W$130,,1))</f>
        <v>1</v>
      </c>
      <c r="N39" s="158">
        <f xml:space="preserve">
IF(AND(L39&gt;='Serene A '!$X$15,Atlantique!A39&lt;='Serene A '!$W$15),0,
IF(AND(L39&gt;='Serene A '!$X$16,Atlantique!A39&lt;='Serene A '!$W$16),0,
IF(AND(L39&gt;='Serene A '!$X$17,Atlantique!A39&lt;='Serene A '!$W$17),0,MIN(I39:J39,$E$4*(1-D39)*M39))))</f>
        <v>370.33011299999998</v>
      </c>
      <c r="O39" s="192">
        <f>IF(COUNTIFS('PTC GRTgaz'!$AB$11:$AB$28891,"",'PTC GRTgaz'!$B$11:$B$28891,Atlantique!O$16,'PTC GRTgaz'!$D$11:$D$28891,Atlantique!$A39,'PTC GRTgaz'!$C$11:$C$28891,"DEL")&gt;0,O$14,SUMIFS('PTC GRTgaz'!$AB$11:$AB$28891,'PTC GRTgaz'!$B$11:$B$28891,Atlantique!O$16,'PTC GRTgaz'!$D$11:$D$28891,Atlantique!$A39,'PTC GRTgaz'!$C$11:$C$28891,"DEL")*1.0026*$E$4/370.33)</f>
        <v>370.33011299999998</v>
      </c>
      <c r="P39" s="192">
        <f>IF(COUNTIFS('PTC GRTgaz'!$AB$11:$AB$28891,"",'PTC GRTgaz'!$B$11:$B$28891,Atlantique!P$16,'PTC GRTgaz'!$D$11:$D$28891,Atlantique!$A39,'PTC GRTgaz'!$C$11:$C$28891,"DEL")&gt;0,P$14,SUMIFS('PTC GRTgaz'!$AB$11:$AB$28891,'PTC GRTgaz'!$B$11:$B$28891,Atlantique!P$16,'PTC GRTgaz'!$D$11:$D$28891,Atlantique!$A39,'PTC GRTgaz'!$C$11:$C$28891,"DEL")*1.0026*$E$4/370.33)</f>
        <v>370.33011299999998</v>
      </c>
      <c r="Q39" s="103">
        <f t="shared" si="5"/>
        <v>7.2214372034999998</v>
      </c>
      <c r="R39" s="101">
        <f t="shared" si="6"/>
        <v>0.15224682423333333</v>
      </c>
      <c r="S39" s="59">
        <f>IF(R39&gt;=1,0,_xlfn.XLOOKUP(R39,'Serene A '!$B$30:$B$130,'Serene A '!$W$30:$W$130,,1))</f>
        <v>1</v>
      </c>
      <c r="T39" s="158">
        <f xml:space="preserve">
IF(AND(R39&gt;='Serene A '!$X$15,Atlantique!A39&lt;='Serene A '!$W$15),0,
IF(AND(R39&gt;='Serene A '!$X$16,Atlantique!A39&lt;='Serene A '!$W$16),0,
IF(AND(R39&gt;='Serene A '!$X$17,Atlantique!A39&lt;='Serene A '!$W$17),0,MIN(O39:P39,$E$4*(1-D39)*S39))))</f>
        <v>370.33011299999998</v>
      </c>
      <c r="U39" s="160"/>
    </row>
    <row r="40" spans="1:21" x14ac:dyDescent="0.45">
      <c r="A40" s="56">
        <f t="shared" si="0"/>
        <v>44675</v>
      </c>
      <c r="B40" s="157">
        <f>_xlfn.XLOOKUP(A40,'Serene A '!$W$22:$W$23,'Serene A '!$Z$22:$Z$23,0,0)</f>
        <v>0</v>
      </c>
      <c r="C40" s="143">
        <f>_xlfn.XLOOKUP(A40,'Serene A '!$W$15:$W$17,'Serene A '!$Z$15:$Z$17,SUM($E$3:$H$3),0)</f>
        <v>45</v>
      </c>
      <c r="D40" s="58">
        <f>'PT Storengy'!H31</f>
        <v>0</v>
      </c>
      <c r="E40" s="60">
        <f t="shared" si="1"/>
        <v>7.5917673164999995</v>
      </c>
      <c r="F40" s="100">
        <f t="shared" si="2"/>
        <v>0.1604763823</v>
      </c>
      <c r="G40" s="59">
        <f>IF(F40&gt;=1,0,_xlfn.XLOOKUP(F40,'Serene A '!$B$30:$B$130,'Serene A '!$W$30:$W$130,,1))</f>
        <v>1</v>
      </c>
      <c r="H40" s="158">
        <f>MIN(IF(AND(F40&gt;='Serene A '!$X$15,Atlantique!A40&lt;='Serene A '!$W$15),0,
IF(AND(F40&gt;='Serene A '!$X$16,Atlantique!A40&lt;='Serene A '!$W$16),0,
IF(AND(F40&gt;='Serene A '!$X$17,Atlantique!A40&lt;='Serene A '!$W$17),0,$E$4*(1-D40)*G40))),$E$5)</f>
        <v>370.33011299999998</v>
      </c>
      <c r="I40" s="192">
        <f>IF(COUNTIFS('PTC GRTgaz'!$AA$11:$AA$28891,"",'PTC GRTgaz'!$B$11:$B$28891,Atlantique!I$16,'PTC GRTgaz'!$D$11:$D$28891,Atlantique!$A40,'PTC GRTgaz'!$C$11:$C$28891,"DEL")&gt;0,I$14,SUMIFS('PTC GRTgaz'!$AA$11:$AA$28891,'PTC GRTgaz'!$B$11:$B$28891,Atlantique!I$16,'PTC GRTgaz'!$D$11:$D$28891,Atlantique!$A40,'PTC GRTgaz'!$C$11:$C$28891,"DEL")*1.0026*$E$4/370.33)</f>
        <v>370.33011299999998</v>
      </c>
      <c r="J40" s="192">
        <f>IF(COUNTIFS('PTC GRTgaz'!$AA$11:$AA$28891,"",'PTC GRTgaz'!$B$11:$B$28891,Atlantique!J$16,'PTC GRTgaz'!$D$11:$D$28891,Atlantique!$A40,'PTC GRTgaz'!$C$11:$C$28891,"DEL")&gt;0,J$14,SUMIFS('PTC GRTgaz'!$AA$11:$AA$28891,'PTC GRTgaz'!$B$11:$B$28891,Atlantique!J$16,'PTC GRTgaz'!$D$11:$D$28891,Atlantique!$A40,'PTC GRTgaz'!$C$11:$C$28891,"DEL")*1.0026*$E$4/370.33)</f>
        <v>370.33011299999998</v>
      </c>
      <c r="K40" s="102">
        <f t="shared" si="3"/>
        <v>7.5917673164999995</v>
      </c>
      <c r="L40" s="101">
        <f t="shared" si="4"/>
        <v>0.1604763823</v>
      </c>
      <c r="M40" s="59">
        <f>IF(L40&gt;=1,0,_xlfn.XLOOKUP(L40,'Serene A '!$B$30:$B$130,'Serene A '!$W$30:$W$130,,1))</f>
        <v>1</v>
      </c>
      <c r="N40" s="158">
        <f xml:space="preserve">
IF(AND(L40&gt;='Serene A '!$X$15,Atlantique!A40&lt;='Serene A '!$W$15),0,
IF(AND(L40&gt;='Serene A '!$X$16,Atlantique!A40&lt;='Serene A '!$W$16),0,
IF(AND(L40&gt;='Serene A '!$X$17,Atlantique!A40&lt;='Serene A '!$W$17),0,MIN(I40:J40,$E$4*(1-D40)*M40))))</f>
        <v>370.33011299999998</v>
      </c>
      <c r="O40" s="192">
        <f>IF(COUNTIFS('PTC GRTgaz'!$AB$11:$AB$28891,"",'PTC GRTgaz'!$B$11:$B$28891,Atlantique!O$16,'PTC GRTgaz'!$D$11:$D$28891,Atlantique!$A40,'PTC GRTgaz'!$C$11:$C$28891,"DEL")&gt;0,O$14,SUMIFS('PTC GRTgaz'!$AB$11:$AB$28891,'PTC GRTgaz'!$B$11:$B$28891,Atlantique!O$16,'PTC GRTgaz'!$D$11:$D$28891,Atlantique!$A40,'PTC GRTgaz'!$C$11:$C$28891,"DEL")*1.0026*$E$4/370.33)</f>
        <v>370.33011299999998</v>
      </c>
      <c r="P40" s="192">
        <f>IF(COUNTIFS('PTC GRTgaz'!$AB$11:$AB$28891,"",'PTC GRTgaz'!$B$11:$B$28891,Atlantique!P$16,'PTC GRTgaz'!$D$11:$D$28891,Atlantique!$A40,'PTC GRTgaz'!$C$11:$C$28891,"DEL")&gt;0,P$14,SUMIFS('PTC GRTgaz'!$AB$11:$AB$28891,'PTC GRTgaz'!$B$11:$B$28891,Atlantique!P$16,'PTC GRTgaz'!$D$11:$D$28891,Atlantique!$A40,'PTC GRTgaz'!$C$11:$C$28891,"DEL")*1.0026*$E$4/370.33)</f>
        <v>370.33011299999998</v>
      </c>
      <c r="Q40" s="103">
        <f t="shared" si="5"/>
        <v>7.5917673164999995</v>
      </c>
      <c r="R40" s="101">
        <f t="shared" si="6"/>
        <v>0.1604763823</v>
      </c>
      <c r="S40" s="59">
        <f>IF(R40&gt;=1,0,_xlfn.XLOOKUP(R40,'Serene A '!$B$30:$B$130,'Serene A '!$W$30:$W$130,,1))</f>
        <v>1</v>
      </c>
      <c r="T40" s="158">
        <f xml:space="preserve">
IF(AND(R40&gt;='Serene A '!$X$15,Atlantique!A40&lt;='Serene A '!$W$15),0,
IF(AND(R40&gt;='Serene A '!$X$16,Atlantique!A40&lt;='Serene A '!$W$16),0,
IF(AND(R40&gt;='Serene A '!$X$17,Atlantique!A40&lt;='Serene A '!$W$17),0,MIN(O40:P40,$E$4*(1-D40)*S40))))</f>
        <v>370.33011299999998</v>
      </c>
      <c r="U40" s="160"/>
    </row>
    <row r="41" spans="1:21" x14ac:dyDescent="0.45">
      <c r="A41" s="56">
        <f t="shared" si="0"/>
        <v>44676</v>
      </c>
      <c r="B41" s="157">
        <f>_xlfn.XLOOKUP(A41,'Serene A '!$W$22:$W$23,'Serene A '!$Z$22:$Z$23,0,0)</f>
        <v>0</v>
      </c>
      <c r="C41" s="143">
        <f>_xlfn.XLOOKUP(A41,'Serene A '!$W$15:$W$17,'Serene A '!$Z$15:$Z$17,SUM($E$3:$H$3),0)</f>
        <v>45</v>
      </c>
      <c r="D41" s="58">
        <f>'PT Storengy'!H32</f>
        <v>0</v>
      </c>
      <c r="E41" s="60">
        <f t="shared" si="1"/>
        <v>7.9620974294999991</v>
      </c>
      <c r="F41" s="100">
        <f t="shared" si="2"/>
        <v>0.16870594036666667</v>
      </c>
      <c r="G41" s="59">
        <f>IF(F41&gt;=1,0,_xlfn.XLOOKUP(F41,'Serene A '!$B$30:$B$130,'Serene A '!$W$30:$W$130,,1))</f>
        <v>1</v>
      </c>
      <c r="H41" s="158">
        <f>MIN(IF(AND(F41&gt;='Serene A '!$X$15,Atlantique!A41&lt;='Serene A '!$W$15),0,
IF(AND(F41&gt;='Serene A '!$X$16,Atlantique!A41&lt;='Serene A '!$W$16),0,
IF(AND(F41&gt;='Serene A '!$X$17,Atlantique!A41&lt;='Serene A '!$W$17),0,$E$4*(1-D41)*G41))),$E$5)</f>
        <v>370.33011299999998</v>
      </c>
      <c r="I41" s="192">
        <f>IF(COUNTIFS('PTC GRTgaz'!$AA$11:$AA$28891,"",'PTC GRTgaz'!$B$11:$B$28891,Atlantique!I$16,'PTC GRTgaz'!$D$11:$D$28891,Atlantique!$A41,'PTC GRTgaz'!$C$11:$C$28891,"DEL")&gt;0,I$14,SUMIFS('PTC GRTgaz'!$AA$11:$AA$28891,'PTC GRTgaz'!$B$11:$B$28891,Atlantique!I$16,'PTC GRTgaz'!$D$11:$D$28891,Atlantique!$A41,'PTC GRTgaz'!$C$11:$C$28891,"DEL")*1.0026*$E$4/370.33)</f>
        <v>370.33011299999998</v>
      </c>
      <c r="J41" s="192">
        <f>IF(COUNTIFS('PTC GRTgaz'!$AA$11:$AA$28891,"",'PTC GRTgaz'!$B$11:$B$28891,Atlantique!J$16,'PTC GRTgaz'!$D$11:$D$28891,Atlantique!$A41,'PTC GRTgaz'!$C$11:$C$28891,"DEL")&gt;0,J$14,SUMIFS('PTC GRTgaz'!$AA$11:$AA$28891,'PTC GRTgaz'!$B$11:$B$28891,Atlantique!J$16,'PTC GRTgaz'!$D$11:$D$28891,Atlantique!$A41,'PTC GRTgaz'!$C$11:$C$28891,"DEL")*1.0026*$E$4/370.33)</f>
        <v>370.33011299999998</v>
      </c>
      <c r="K41" s="102">
        <f t="shared" si="3"/>
        <v>7.9620974294999991</v>
      </c>
      <c r="L41" s="101">
        <f t="shared" si="4"/>
        <v>0.16870594036666667</v>
      </c>
      <c r="M41" s="59">
        <f>IF(L41&gt;=1,0,_xlfn.XLOOKUP(L41,'Serene A '!$B$30:$B$130,'Serene A '!$W$30:$W$130,,1))</f>
        <v>1</v>
      </c>
      <c r="N41" s="158">
        <f xml:space="preserve">
IF(AND(L41&gt;='Serene A '!$X$15,Atlantique!A41&lt;='Serene A '!$W$15),0,
IF(AND(L41&gt;='Serene A '!$X$16,Atlantique!A41&lt;='Serene A '!$W$16),0,
IF(AND(L41&gt;='Serene A '!$X$17,Atlantique!A41&lt;='Serene A '!$W$17),0,MIN(I41:J41,$E$4*(1-D41)*M41))))</f>
        <v>370.33011299999998</v>
      </c>
      <c r="O41" s="192">
        <f>IF(COUNTIFS('PTC GRTgaz'!$AB$11:$AB$28891,"",'PTC GRTgaz'!$B$11:$B$28891,Atlantique!O$16,'PTC GRTgaz'!$D$11:$D$28891,Atlantique!$A41,'PTC GRTgaz'!$C$11:$C$28891,"DEL")&gt;0,O$14,SUMIFS('PTC GRTgaz'!$AB$11:$AB$28891,'PTC GRTgaz'!$B$11:$B$28891,Atlantique!O$16,'PTC GRTgaz'!$D$11:$D$28891,Atlantique!$A41,'PTC GRTgaz'!$C$11:$C$28891,"DEL")*1.0026*$E$4/370.33)</f>
        <v>370.33011299999998</v>
      </c>
      <c r="P41" s="192">
        <f>IF(COUNTIFS('PTC GRTgaz'!$AB$11:$AB$28891,"",'PTC GRTgaz'!$B$11:$B$28891,Atlantique!P$16,'PTC GRTgaz'!$D$11:$D$28891,Atlantique!$A41,'PTC GRTgaz'!$C$11:$C$28891,"DEL")&gt;0,P$14,SUMIFS('PTC GRTgaz'!$AB$11:$AB$28891,'PTC GRTgaz'!$B$11:$B$28891,Atlantique!P$16,'PTC GRTgaz'!$D$11:$D$28891,Atlantique!$A41,'PTC GRTgaz'!$C$11:$C$28891,"DEL")*1.0026*$E$4/370.33)</f>
        <v>370.33011299999998</v>
      </c>
      <c r="Q41" s="103">
        <f t="shared" si="5"/>
        <v>7.9620974294999991</v>
      </c>
      <c r="R41" s="101">
        <f t="shared" si="6"/>
        <v>0.16870594036666667</v>
      </c>
      <c r="S41" s="59">
        <f>IF(R41&gt;=1,0,_xlfn.XLOOKUP(R41,'Serene A '!$B$30:$B$130,'Serene A '!$W$30:$W$130,,1))</f>
        <v>1</v>
      </c>
      <c r="T41" s="158">
        <f xml:space="preserve">
IF(AND(R41&gt;='Serene A '!$X$15,Atlantique!A41&lt;='Serene A '!$W$15),0,
IF(AND(R41&gt;='Serene A '!$X$16,Atlantique!A41&lt;='Serene A '!$W$16),0,
IF(AND(R41&gt;='Serene A '!$X$17,Atlantique!A41&lt;='Serene A '!$W$17),0,MIN(O41:P41,$E$4*(1-D41)*S41))))</f>
        <v>370.33011299999998</v>
      </c>
      <c r="U41" s="160"/>
    </row>
    <row r="42" spans="1:21" x14ac:dyDescent="0.45">
      <c r="A42" s="56">
        <f t="shared" si="0"/>
        <v>44677</v>
      </c>
      <c r="B42" s="157">
        <f>_xlfn.XLOOKUP(A42,'Serene A '!$W$22:$W$23,'Serene A '!$Z$22:$Z$23,0,0)</f>
        <v>0</v>
      </c>
      <c r="C42" s="143">
        <f>_xlfn.XLOOKUP(A42,'Serene A '!$W$15:$W$17,'Serene A '!$Z$15:$Z$17,SUM($E$3:$H$3),0)</f>
        <v>45</v>
      </c>
      <c r="D42" s="58">
        <f>'PT Storengy'!H33</f>
        <v>0</v>
      </c>
      <c r="E42" s="60">
        <f t="shared" si="1"/>
        <v>8.3324275424999996</v>
      </c>
      <c r="F42" s="100">
        <f t="shared" si="2"/>
        <v>0.17693549843333331</v>
      </c>
      <c r="G42" s="59">
        <f>IF(F42&gt;=1,0,_xlfn.XLOOKUP(F42,'Serene A '!$B$30:$B$130,'Serene A '!$W$30:$W$130,,1))</f>
        <v>1</v>
      </c>
      <c r="H42" s="158">
        <f>MIN(IF(AND(F42&gt;='Serene A '!$X$15,Atlantique!A42&lt;='Serene A '!$W$15),0,
IF(AND(F42&gt;='Serene A '!$X$16,Atlantique!A42&lt;='Serene A '!$W$16),0,
IF(AND(F42&gt;='Serene A '!$X$17,Atlantique!A42&lt;='Serene A '!$W$17),0,$E$4*(1-D42)*G42))),$E$5)</f>
        <v>370.33011299999998</v>
      </c>
      <c r="I42" s="192">
        <f>IF(COUNTIFS('PTC GRTgaz'!$AA$11:$AA$28891,"",'PTC GRTgaz'!$B$11:$B$28891,Atlantique!I$16,'PTC GRTgaz'!$D$11:$D$28891,Atlantique!$A42,'PTC GRTgaz'!$C$11:$C$28891,"DEL")&gt;0,I$14,SUMIFS('PTC GRTgaz'!$AA$11:$AA$28891,'PTC GRTgaz'!$B$11:$B$28891,Atlantique!I$16,'PTC GRTgaz'!$D$11:$D$28891,Atlantique!$A42,'PTC GRTgaz'!$C$11:$C$28891,"DEL")*1.0026*$E$4/370.33)</f>
        <v>370.33011299999998</v>
      </c>
      <c r="J42" s="192">
        <f>IF(COUNTIFS('PTC GRTgaz'!$AA$11:$AA$28891,"",'PTC GRTgaz'!$B$11:$B$28891,Atlantique!J$16,'PTC GRTgaz'!$D$11:$D$28891,Atlantique!$A42,'PTC GRTgaz'!$C$11:$C$28891,"DEL")&gt;0,J$14,SUMIFS('PTC GRTgaz'!$AA$11:$AA$28891,'PTC GRTgaz'!$B$11:$B$28891,Atlantique!J$16,'PTC GRTgaz'!$D$11:$D$28891,Atlantique!$A42,'PTC GRTgaz'!$C$11:$C$28891,"DEL")*1.0026*$E$4/370.33)</f>
        <v>370.33011299999998</v>
      </c>
      <c r="K42" s="102">
        <f t="shared" si="3"/>
        <v>8.3324275424999996</v>
      </c>
      <c r="L42" s="101">
        <f t="shared" si="4"/>
        <v>0.17693549843333331</v>
      </c>
      <c r="M42" s="59">
        <f>IF(L42&gt;=1,0,_xlfn.XLOOKUP(L42,'Serene A '!$B$30:$B$130,'Serene A '!$W$30:$W$130,,1))</f>
        <v>1</v>
      </c>
      <c r="N42" s="158">
        <f xml:space="preserve">
IF(AND(L42&gt;='Serene A '!$X$15,Atlantique!A42&lt;='Serene A '!$W$15),0,
IF(AND(L42&gt;='Serene A '!$X$16,Atlantique!A42&lt;='Serene A '!$W$16),0,
IF(AND(L42&gt;='Serene A '!$X$17,Atlantique!A42&lt;='Serene A '!$W$17),0,MIN(I42:J42,$E$4*(1-D42)*M42))))</f>
        <v>370.33011299999998</v>
      </c>
      <c r="O42" s="192">
        <f>IF(COUNTIFS('PTC GRTgaz'!$AB$11:$AB$28891,"",'PTC GRTgaz'!$B$11:$B$28891,Atlantique!O$16,'PTC GRTgaz'!$D$11:$D$28891,Atlantique!$A42,'PTC GRTgaz'!$C$11:$C$28891,"DEL")&gt;0,O$14,SUMIFS('PTC GRTgaz'!$AB$11:$AB$28891,'PTC GRTgaz'!$B$11:$B$28891,Atlantique!O$16,'PTC GRTgaz'!$D$11:$D$28891,Atlantique!$A42,'PTC GRTgaz'!$C$11:$C$28891,"DEL")*1.0026*$E$4/370.33)</f>
        <v>370.33011299999998</v>
      </c>
      <c r="P42" s="192">
        <f>IF(COUNTIFS('PTC GRTgaz'!$AB$11:$AB$28891,"",'PTC GRTgaz'!$B$11:$B$28891,Atlantique!P$16,'PTC GRTgaz'!$D$11:$D$28891,Atlantique!$A42,'PTC GRTgaz'!$C$11:$C$28891,"DEL")&gt;0,P$14,SUMIFS('PTC GRTgaz'!$AB$11:$AB$28891,'PTC GRTgaz'!$B$11:$B$28891,Atlantique!P$16,'PTC GRTgaz'!$D$11:$D$28891,Atlantique!$A42,'PTC GRTgaz'!$C$11:$C$28891,"DEL")*1.0026*$E$4/370.33)</f>
        <v>370.33011299999998</v>
      </c>
      <c r="Q42" s="103">
        <f t="shared" si="5"/>
        <v>8.3324275424999996</v>
      </c>
      <c r="R42" s="101">
        <f t="shared" si="6"/>
        <v>0.17693549843333331</v>
      </c>
      <c r="S42" s="59">
        <f>IF(R42&gt;=1,0,_xlfn.XLOOKUP(R42,'Serene A '!$B$30:$B$130,'Serene A '!$W$30:$W$130,,1))</f>
        <v>1</v>
      </c>
      <c r="T42" s="158">
        <f xml:space="preserve">
IF(AND(R42&gt;='Serene A '!$X$15,Atlantique!A42&lt;='Serene A '!$W$15),0,
IF(AND(R42&gt;='Serene A '!$X$16,Atlantique!A42&lt;='Serene A '!$W$16),0,
IF(AND(R42&gt;='Serene A '!$X$17,Atlantique!A42&lt;='Serene A '!$W$17),0,MIN(O42:P42,$E$4*(1-D42)*S42))))</f>
        <v>370.33011299999998</v>
      </c>
      <c r="U42" s="160"/>
    </row>
    <row r="43" spans="1:21" x14ac:dyDescent="0.45">
      <c r="A43" s="56">
        <f t="shared" si="0"/>
        <v>44678</v>
      </c>
      <c r="B43" s="157">
        <f>_xlfn.XLOOKUP(A43,'Serene A '!$W$22:$W$23,'Serene A '!$Z$22:$Z$23,0,0)</f>
        <v>0</v>
      </c>
      <c r="C43" s="143">
        <f>_xlfn.XLOOKUP(A43,'Serene A '!$W$15:$W$17,'Serene A '!$Z$15:$Z$17,SUM($E$3:$H$3),0)</f>
        <v>45</v>
      </c>
      <c r="D43" s="58">
        <f>'PT Storengy'!H34</f>
        <v>0</v>
      </c>
      <c r="E43" s="60">
        <f t="shared" si="1"/>
        <v>8.7027576554999992</v>
      </c>
      <c r="F43" s="100">
        <f t="shared" si="2"/>
        <v>0.18516505649999998</v>
      </c>
      <c r="G43" s="59">
        <f>IF(F43&gt;=1,0,_xlfn.XLOOKUP(F43,'Serene A '!$B$30:$B$130,'Serene A '!$W$30:$W$130,,1))</f>
        <v>1</v>
      </c>
      <c r="H43" s="158">
        <f>MIN(IF(AND(F43&gt;='Serene A '!$X$15,Atlantique!A43&lt;='Serene A '!$W$15),0,
IF(AND(F43&gt;='Serene A '!$X$16,Atlantique!A43&lt;='Serene A '!$W$16),0,
IF(AND(F43&gt;='Serene A '!$X$17,Atlantique!A43&lt;='Serene A '!$W$17),0,$E$4*(1-D43)*G43))),$E$5)</f>
        <v>370.33011299999998</v>
      </c>
      <c r="I43" s="192">
        <f>IF(COUNTIFS('PTC GRTgaz'!$AA$11:$AA$28891,"",'PTC GRTgaz'!$B$11:$B$28891,Atlantique!I$16,'PTC GRTgaz'!$D$11:$D$28891,Atlantique!$A43,'PTC GRTgaz'!$C$11:$C$28891,"DEL")&gt;0,I$14,SUMIFS('PTC GRTgaz'!$AA$11:$AA$28891,'PTC GRTgaz'!$B$11:$B$28891,Atlantique!I$16,'PTC GRTgaz'!$D$11:$D$28891,Atlantique!$A43,'PTC GRTgaz'!$C$11:$C$28891,"DEL")*1.0026*$E$4/370.33)</f>
        <v>370.33011299999998</v>
      </c>
      <c r="J43" s="192">
        <f>IF(COUNTIFS('PTC GRTgaz'!$AA$11:$AA$28891,"",'PTC GRTgaz'!$B$11:$B$28891,Atlantique!J$16,'PTC GRTgaz'!$D$11:$D$28891,Atlantique!$A43,'PTC GRTgaz'!$C$11:$C$28891,"DEL")&gt;0,J$14,SUMIFS('PTC GRTgaz'!$AA$11:$AA$28891,'PTC GRTgaz'!$B$11:$B$28891,Atlantique!J$16,'PTC GRTgaz'!$D$11:$D$28891,Atlantique!$A43,'PTC GRTgaz'!$C$11:$C$28891,"DEL")*1.0026*$E$4/370.33)</f>
        <v>370.33011299999998</v>
      </c>
      <c r="K43" s="102">
        <f t="shared" si="3"/>
        <v>8.7027576554999992</v>
      </c>
      <c r="L43" s="101">
        <f t="shared" si="4"/>
        <v>0.18516505649999998</v>
      </c>
      <c r="M43" s="59">
        <f>IF(L43&gt;=1,0,_xlfn.XLOOKUP(L43,'Serene A '!$B$30:$B$130,'Serene A '!$W$30:$W$130,,1))</f>
        <v>1</v>
      </c>
      <c r="N43" s="158">
        <f xml:space="preserve">
IF(AND(L43&gt;='Serene A '!$X$15,Atlantique!A43&lt;='Serene A '!$W$15),0,
IF(AND(L43&gt;='Serene A '!$X$16,Atlantique!A43&lt;='Serene A '!$W$16),0,
IF(AND(L43&gt;='Serene A '!$X$17,Atlantique!A43&lt;='Serene A '!$W$17),0,MIN(I43:J43,$E$4*(1-D43)*M43))))</f>
        <v>370.33011299999998</v>
      </c>
      <c r="O43" s="192">
        <f>IF(COUNTIFS('PTC GRTgaz'!$AB$11:$AB$28891,"",'PTC GRTgaz'!$B$11:$B$28891,Atlantique!O$16,'PTC GRTgaz'!$D$11:$D$28891,Atlantique!$A43,'PTC GRTgaz'!$C$11:$C$28891,"DEL")&gt;0,O$14,SUMIFS('PTC GRTgaz'!$AB$11:$AB$28891,'PTC GRTgaz'!$B$11:$B$28891,Atlantique!O$16,'PTC GRTgaz'!$D$11:$D$28891,Atlantique!$A43,'PTC GRTgaz'!$C$11:$C$28891,"DEL")*1.0026*$E$4/370.33)</f>
        <v>370.33011299999998</v>
      </c>
      <c r="P43" s="192">
        <f>IF(COUNTIFS('PTC GRTgaz'!$AB$11:$AB$28891,"",'PTC GRTgaz'!$B$11:$B$28891,Atlantique!P$16,'PTC GRTgaz'!$D$11:$D$28891,Atlantique!$A43,'PTC GRTgaz'!$C$11:$C$28891,"DEL")&gt;0,P$14,SUMIFS('PTC GRTgaz'!$AB$11:$AB$28891,'PTC GRTgaz'!$B$11:$B$28891,Atlantique!P$16,'PTC GRTgaz'!$D$11:$D$28891,Atlantique!$A43,'PTC GRTgaz'!$C$11:$C$28891,"DEL")*1.0026*$E$4/370.33)</f>
        <v>370.33011299999998</v>
      </c>
      <c r="Q43" s="103">
        <f t="shared" si="5"/>
        <v>8.7027576554999992</v>
      </c>
      <c r="R43" s="101">
        <f t="shared" si="6"/>
        <v>0.18516505649999998</v>
      </c>
      <c r="S43" s="59">
        <f>IF(R43&gt;=1,0,_xlfn.XLOOKUP(R43,'Serene A '!$B$30:$B$130,'Serene A '!$W$30:$W$130,,1))</f>
        <v>1</v>
      </c>
      <c r="T43" s="158">
        <f xml:space="preserve">
IF(AND(R43&gt;='Serene A '!$X$15,Atlantique!A43&lt;='Serene A '!$W$15),0,
IF(AND(R43&gt;='Serene A '!$X$16,Atlantique!A43&lt;='Serene A '!$W$16),0,
IF(AND(R43&gt;='Serene A '!$X$17,Atlantique!A43&lt;='Serene A '!$W$17),0,MIN(O43:P43,$E$4*(1-D43)*S43))))</f>
        <v>370.33011299999998</v>
      </c>
      <c r="U43" s="160"/>
    </row>
    <row r="44" spans="1:21" x14ac:dyDescent="0.45">
      <c r="A44" s="56">
        <f t="shared" si="0"/>
        <v>44679</v>
      </c>
      <c r="B44" s="157">
        <f>_xlfn.XLOOKUP(A44,'Serene A '!$W$22:$W$23,'Serene A '!$Z$22:$Z$23,0,0)</f>
        <v>0</v>
      </c>
      <c r="C44" s="143">
        <f>_xlfn.XLOOKUP(A44,'Serene A '!$W$15:$W$17,'Serene A '!$Z$15:$Z$17,SUM($E$3:$H$3),0)</f>
        <v>45</v>
      </c>
      <c r="D44" s="58">
        <f>'PT Storengy'!H35</f>
        <v>0</v>
      </c>
      <c r="E44" s="60">
        <f t="shared" si="1"/>
        <v>9.0730877684999989</v>
      </c>
      <c r="F44" s="100">
        <f t="shared" si="2"/>
        <v>0.19339461456666665</v>
      </c>
      <c r="G44" s="59">
        <f>IF(F44&gt;=1,0,_xlfn.XLOOKUP(F44,'Serene A '!$B$30:$B$130,'Serene A '!$W$30:$W$130,,1))</f>
        <v>1</v>
      </c>
      <c r="H44" s="158">
        <f>MIN(IF(AND(F44&gt;='Serene A '!$X$15,Atlantique!A44&lt;='Serene A '!$W$15),0,
IF(AND(F44&gt;='Serene A '!$X$16,Atlantique!A44&lt;='Serene A '!$W$16),0,
IF(AND(F44&gt;='Serene A '!$X$17,Atlantique!A44&lt;='Serene A '!$W$17),0,$E$4*(1-D44)*G44))),$E$5)</f>
        <v>370.33011299999998</v>
      </c>
      <c r="I44" s="192">
        <f>IF(COUNTIFS('PTC GRTgaz'!$AA$11:$AA$28891,"",'PTC GRTgaz'!$B$11:$B$28891,Atlantique!I$16,'PTC GRTgaz'!$D$11:$D$28891,Atlantique!$A44,'PTC GRTgaz'!$C$11:$C$28891,"DEL")&gt;0,I$14,SUMIFS('PTC GRTgaz'!$AA$11:$AA$28891,'PTC GRTgaz'!$B$11:$B$28891,Atlantique!I$16,'PTC GRTgaz'!$D$11:$D$28891,Atlantique!$A44,'PTC GRTgaz'!$C$11:$C$28891,"DEL")*1.0026*$E$4/370.33)</f>
        <v>370.33011299999998</v>
      </c>
      <c r="J44" s="192">
        <f>IF(COUNTIFS('PTC GRTgaz'!$AA$11:$AA$28891,"",'PTC GRTgaz'!$B$11:$B$28891,Atlantique!J$16,'PTC GRTgaz'!$D$11:$D$28891,Atlantique!$A44,'PTC GRTgaz'!$C$11:$C$28891,"DEL")&gt;0,J$14,SUMIFS('PTC GRTgaz'!$AA$11:$AA$28891,'PTC GRTgaz'!$B$11:$B$28891,Atlantique!J$16,'PTC GRTgaz'!$D$11:$D$28891,Atlantique!$A44,'PTC GRTgaz'!$C$11:$C$28891,"DEL")*1.0026*$E$4/370.33)</f>
        <v>370.33011299999998</v>
      </c>
      <c r="K44" s="102">
        <f t="shared" si="3"/>
        <v>9.0730877684999989</v>
      </c>
      <c r="L44" s="101">
        <f t="shared" si="4"/>
        <v>0.19339461456666665</v>
      </c>
      <c r="M44" s="59">
        <f>IF(L44&gt;=1,0,_xlfn.XLOOKUP(L44,'Serene A '!$B$30:$B$130,'Serene A '!$W$30:$W$130,,1))</f>
        <v>1</v>
      </c>
      <c r="N44" s="158">
        <f xml:space="preserve">
IF(AND(L44&gt;='Serene A '!$X$15,Atlantique!A44&lt;='Serene A '!$W$15),0,
IF(AND(L44&gt;='Serene A '!$X$16,Atlantique!A44&lt;='Serene A '!$W$16),0,
IF(AND(L44&gt;='Serene A '!$X$17,Atlantique!A44&lt;='Serene A '!$W$17),0,MIN(I44:J44,$E$4*(1-D44)*M44))))</f>
        <v>370.33011299999998</v>
      </c>
      <c r="O44" s="192">
        <f>IF(COUNTIFS('PTC GRTgaz'!$AB$11:$AB$28891,"",'PTC GRTgaz'!$B$11:$B$28891,Atlantique!O$16,'PTC GRTgaz'!$D$11:$D$28891,Atlantique!$A44,'PTC GRTgaz'!$C$11:$C$28891,"DEL")&gt;0,O$14,SUMIFS('PTC GRTgaz'!$AB$11:$AB$28891,'PTC GRTgaz'!$B$11:$B$28891,Atlantique!O$16,'PTC GRTgaz'!$D$11:$D$28891,Atlantique!$A44,'PTC GRTgaz'!$C$11:$C$28891,"DEL")*1.0026*$E$4/370.33)</f>
        <v>370.33011299999998</v>
      </c>
      <c r="P44" s="192">
        <f>IF(COUNTIFS('PTC GRTgaz'!$AB$11:$AB$28891,"",'PTC GRTgaz'!$B$11:$B$28891,Atlantique!P$16,'PTC GRTgaz'!$D$11:$D$28891,Atlantique!$A44,'PTC GRTgaz'!$C$11:$C$28891,"DEL")&gt;0,P$14,SUMIFS('PTC GRTgaz'!$AB$11:$AB$28891,'PTC GRTgaz'!$B$11:$B$28891,Atlantique!P$16,'PTC GRTgaz'!$D$11:$D$28891,Atlantique!$A44,'PTC GRTgaz'!$C$11:$C$28891,"DEL")*1.0026*$E$4/370.33)</f>
        <v>370.33011299999998</v>
      </c>
      <c r="Q44" s="103">
        <f t="shared" si="5"/>
        <v>9.0730877684999989</v>
      </c>
      <c r="R44" s="101">
        <f t="shared" si="6"/>
        <v>0.19339461456666665</v>
      </c>
      <c r="S44" s="59">
        <f>IF(R44&gt;=1,0,_xlfn.XLOOKUP(R44,'Serene A '!$B$30:$B$130,'Serene A '!$W$30:$W$130,,1))</f>
        <v>1</v>
      </c>
      <c r="T44" s="158">
        <f xml:space="preserve">
IF(AND(R44&gt;='Serene A '!$X$15,Atlantique!A44&lt;='Serene A '!$W$15),0,
IF(AND(R44&gt;='Serene A '!$X$16,Atlantique!A44&lt;='Serene A '!$W$16),0,
IF(AND(R44&gt;='Serene A '!$X$17,Atlantique!A44&lt;='Serene A '!$W$17),0,MIN(O44:P44,$E$4*(1-D44)*S44))))</f>
        <v>370.33011299999998</v>
      </c>
      <c r="U44" s="160"/>
    </row>
    <row r="45" spans="1:21" x14ac:dyDescent="0.45">
      <c r="A45" s="56">
        <f t="shared" si="0"/>
        <v>44680</v>
      </c>
      <c r="B45" s="157">
        <f>_xlfn.XLOOKUP(A45,'Serene A '!$W$22:$W$23,'Serene A '!$Z$22:$Z$23,0,0)</f>
        <v>0</v>
      </c>
      <c r="C45" s="143">
        <f>_xlfn.XLOOKUP(A45,'Serene A '!$W$15:$W$17,'Serene A '!$Z$15:$Z$17,SUM($E$3:$H$3),0)</f>
        <v>45</v>
      </c>
      <c r="D45" s="58">
        <f>'PT Storengy'!H36</f>
        <v>0</v>
      </c>
      <c r="E45" s="60">
        <f t="shared" si="1"/>
        <v>9.4434178814999985</v>
      </c>
      <c r="F45" s="100">
        <f t="shared" si="2"/>
        <v>0.20162417263333332</v>
      </c>
      <c r="G45" s="59">
        <f>IF(F45&gt;=1,0,_xlfn.XLOOKUP(F45,'Serene A '!$B$30:$B$130,'Serene A '!$W$30:$W$130,,1))</f>
        <v>1</v>
      </c>
      <c r="H45" s="158">
        <f>MIN(IF(AND(F45&gt;='Serene A '!$X$15,Atlantique!A45&lt;='Serene A '!$W$15),0,
IF(AND(F45&gt;='Serene A '!$X$16,Atlantique!A45&lt;='Serene A '!$W$16),0,
IF(AND(F45&gt;='Serene A '!$X$17,Atlantique!A45&lt;='Serene A '!$W$17),0,$E$4*(1-D45)*G45))),$E$5)</f>
        <v>370.33011299999998</v>
      </c>
      <c r="I45" s="192">
        <f>IF(COUNTIFS('PTC GRTgaz'!$AA$11:$AA$28891,"",'PTC GRTgaz'!$B$11:$B$28891,Atlantique!I$16,'PTC GRTgaz'!$D$11:$D$28891,Atlantique!$A45,'PTC GRTgaz'!$C$11:$C$28891,"DEL")&gt;0,I$14,SUMIFS('PTC GRTgaz'!$AA$11:$AA$28891,'PTC GRTgaz'!$B$11:$B$28891,Atlantique!I$16,'PTC GRTgaz'!$D$11:$D$28891,Atlantique!$A45,'PTC GRTgaz'!$C$11:$C$28891,"DEL")*1.0026*$E$4/370.33)</f>
        <v>370.33011299999998</v>
      </c>
      <c r="J45" s="192">
        <f>IF(COUNTIFS('PTC GRTgaz'!$AA$11:$AA$28891,"",'PTC GRTgaz'!$B$11:$B$28891,Atlantique!J$16,'PTC GRTgaz'!$D$11:$D$28891,Atlantique!$A45,'PTC GRTgaz'!$C$11:$C$28891,"DEL")&gt;0,J$14,SUMIFS('PTC GRTgaz'!$AA$11:$AA$28891,'PTC GRTgaz'!$B$11:$B$28891,Atlantique!J$16,'PTC GRTgaz'!$D$11:$D$28891,Atlantique!$A45,'PTC GRTgaz'!$C$11:$C$28891,"DEL")*1.0026*$E$4/370.33)</f>
        <v>370.33011299999998</v>
      </c>
      <c r="K45" s="102">
        <f t="shared" si="3"/>
        <v>9.4434178814999985</v>
      </c>
      <c r="L45" s="101">
        <f t="shared" si="4"/>
        <v>0.20162417263333332</v>
      </c>
      <c r="M45" s="59">
        <f>IF(L45&gt;=1,0,_xlfn.XLOOKUP(L45,'Serene A '!$B$30:$B$130,'Serene A '!$W$30:$W$130,,1))</f>
        <v>1</v>
      </c>
      <c r="N45" s="158">
        <f xml:space="preserve">
IF(AND(L45&gt;='Serene A '!$X$15,Atlantique!A45&lt;='Serene A '!$W$15),0,
IF(AND(L45&gt;='Serene A '!$X$16,Atlantique!A45&lt;='Serene A '!$W$16),0,
IF(AND(L45&gt;='Serene A '!$X$17,Atlantique!A45&lt;='Serene A '!$W$17),0,MIN(I45:J45,$E$4*(1-D45)*M45))))</f>
        <v>370.33011299999998</v>
      </c>
      <c r="O45" s="192">
        <f>IF(COUNTIFS('PTC GRTgaz'!$AB$11:$AB$28891,"",'PTC GRTgaz'!$B$11:$B$28891,Atlantique!O$16,'PTC GRTgaz'!$D$11:$D$28891,Atlantique!$A45,'PTC GRTgaz'!$C$11:$C$28891,"DEL")&gt;0,O$14,SUMIFS('PTC GRTgaz'!$AB$11:$AB$28891,'PTC GRTgaz'!$B$11:$B$28891,Atlantique!O$16,'PTC GRTgaz'!$D$11:$D$28891,Atlantique!$A45,'PTC GRTgaz'!$C$11:$C$28891,"DEL")*1.0026*$E$4/370.33)</f>
        <v>370.33011299999998</v>
      </c>
      <c r="P45" s="192">
        <f>IF(COUNTIFS('PTC GRTgaz'!$AB$11:$AB$28891,"",'PTC GRTgaz'!$B$11:$B$28891,Atlantique!P$16,'PTC GRTgaz'!$D$11:$D$28891,Atlantique!$A45,'PTC GRTgaz'!$C$11:$C$28891,"DEL")&gt;0,P$14,SUMIFS('PTC GRTgaz'!$AB$11:$AB$28891,'PTC GRTgaz'!$B$11:$B$28891,Atlantique!P$16,'PTC GRTgaz'!$D$11:$D$28891,Atlantique!$A45,'PTC GRTgaz'!$C$11:$C$28891,"DEL")*1.0026*$E$4/370.33)</f>
        <v>370.33011299999998</v>
      </c>
      <c r="Q45" s="103">
        <f t="shared" si="5"/>
        <v>9.4434178814999985</v>
      </c>
      <c r="R45" s="101">
        <f t="shared" si="6"/>
        <v>0.20162417263333332</v>
      </c>
      <c r="S45" s="59">
        <f>IF(R45&gt;=1,0,_xlfn.XLOOKUP(R45,'Serene A '!$B$30:$B$130,'Serene A '!$W$30:$W$130,,1))</f>
        <v>1</v>
      </c>
      <c r="T45" s="158">
        <f xml:space="preserve">
IF(AND(R45&gt;='Serene A '!$X$15,Atlantique!A45&lt;='Serene A '!$W$15),0,
IF(AND(R45&gt;='Serene A '!$X$16,Atlantique!A45&lt;='Serene A '!$W$16),0,
IF(AND(R45&gt;='Serene A '!$X$17,Atlantique!A45&lt;='Serene A '!$W$17),0,MIN(O45:P45,$E$4*(1-D45)*S45))))</f>
        <v>370.33011299999998</v>
      </c>
      <c r="U45" s="160"/>
    </row>
    <row r="46" spans="1:21" x14ac:dyDescent="0.45">
      <c r="A46" s="56">
        <f t="shared" si="0"/>
        <v>44681</v>
      </c>
      <c r="B46" s="157">
        <f>_xlfn.XLOOKUP(A46,'Serene A '!$W$22:$W$23,'Serene A '!$Z$22:$Z$23,0,0)</f>
        <v>0</v>
      </c>
      <c r="C46" s="143">
        <f>_xlfn.XLOOKUP(A46,'Serene A '!$W$15:$W$17,'Serene A '!$Z$15:$Z$17,SUM($E$3:$H$3),0)</f>
        <v>45</v>
      </c>
      <c r="D46" s="58">
        <f>'PT Storengy'!H37</f>
        <v>0</v>
      </c>
      <c r="E46" s="60">
        <f t="shared" si="1"/>
        <v>9.8137479944999981</v>
      </c>
      <c r="F46" s="100">
        <f t="shared" si="2"/>
        <v>0.20985373069999996</v>
      </c>
      <c r="G46" s="59">
        <f>IF(F46&gt;=1,0,_xlfn.XLOOKUP(F46,'Serene A '!$B$30:$B$130,'Serene A '!$W$30:$W$130,,1))</f>
        <v>1</v>
      </c>
      <c r="H46" s="158">
        <f>MIN(IF(AND(F46&gt;='Serene A '!$X$15,Atlantique!A46&lt;='Serene A '!$W$15),0,
IF(AND(F46&gt;='Serene A '!$X$16,Atlantique!A46&lt;='Serene A '!$W$16),0,
IF(AND(F46&gt;='Serene A '!$X$17,Atlantique!A46&lt;='Serene A '!$W$17),0,$E$4*(1-D46)*G46))),$E$5)</f>
        <v>370.33011299999998</v>
      </c>
      <c r="I46" s="192">
        <f>IF(COUNTIFS('PTC GRTgaz'!$AA$11:$AA$28891,"",'PTC GRTgaz'!$B$11:$B$28891,Atlantique!I$16,'PTC GRTgaz'!$D$11:$D$28891,Atlantique!$A46,'PTC GRTgaz'!$C$11:$C$28891,"DEL")&gt;0,I$14,SUMIFS('PTC GRTgaz'!$AA$11:$AA$28891,'PTC GRTgaz'!$B$11:$B$28891,Atlantique!I$16,'PTC GRTgaz'!$D$11:$D$28891,Atlantique!$A46,'PTC GRTgaz'!$C$11:$C$28891,"DEL")*1.0026*$E$4/370.33)</f>
        <v>370.33011299999998</v>
      </c>
      <c r="J46" s="192">
        <f>IF(COUNTIFS('PTC GRTgaz'!$AA$11:$AA$28891,"",'PTC GRTgaz'!$B$11:$B$28891,Atlantique!J$16,'PTC GRTgaz'!$D$11:$D$28891,Atlantique!$A46,'PTC GRTgaz'!$C$11:$C$28891,"DEL")&gt;0,J$14,SUMIFS('PTC GRTgaz'!$AA$11:$AA$28891,'PTC GRTgaz'!$B$11:$B$28891,Atlantique!J$16,'PTC GRTgaz'!$D$11:$D$28891,Atlantique!$A46,'PTC GRTgaz'!$C$11:$C$28891,"DEL")*1.0026*$E$4/370.33)</f>
        <v>370.33011299999998</v>
      </c>
      <c r="K46" s="102">
        <f t="shared" si="3"/>
        <v>9.8137479944999981</v>
      </c>
      <c r="L46" s="101">
        <f t="shared" si="4"/>
        <v>0.20985373069999996</v>
      </c>
      <c r="M46" s="59">
        <f>IF(L46&gt;=1,0,_xlfn.XLOOKUP(L46,'Serene A '!$B$30:$B$130,'Serene A '!$W$30:$W$130,,1))</f>
        <v>1</v>
      </c>
      <c r="N46" s="158">
        <f xml:space="preserve">
IF(AND(L46&gt;='Serene A '!$X$15,Atlantique!A46&lt;='Serene A '!$W$15),0,
IF(AND(L46&gt;='Serene A '!$X$16,Atlantique!A46&lt;='Serene A '!$W$16),0,
IF(AND(L46&gt;='Serene A '!$X$17,Atlantique!A46&lt;='Serene A '!$W$17),0,MIN(I46:J46,$E$4*(1-D46)*M46))))</f>
        <v>370.33011299999998</v>
      </c>
      <c r="O46" s="192">
        <f>IF(COUNTIFS('PTC GRTgaz'!$AB$11:$AB$28891,"",'PTC GRTgaz'!$B$11:$B$28891,Atlantique!O$16,'PTC GRTgaz'!$D$11:$D$28891,Atlantique!$A46,'PTC GRTgaz'!$C$11:$C$28891,"DEL")&gt;0,O$14,SUMIFS('PTC GRTgaz'!$AB$11:$AB$28891,'PTC GRTgaz'!$B$11:$B$28891,Atlantique!O$16,'PTC GRTgaz'!$D$11:$D$28891,Atlantique!$A46,'PTC GRTgaz'!$C$11:$C$28891,"DEL")*1.0026*$E$4/370.33)</f>
        <v>370.33011299999998</v>
      </c>
      <c r="P46" s="192">
        <f>IF(COUNTIFS('PTC GRTgaz'!$AB$11:$AB$28891,"",'PTC GRTgaz'!$B$11:$B$28891,Atlantique!P$16,'PTC GRTgaz'!$D$11:$D$28891,Atlantique!$A46,'PTC GRTgaz'!$C$11:$C$28891,"DEL")&gt;0,P$14,SUMIFS('PTC GRTgaz'!$AB$11:$AB$28891,'PTC GRTgaz'!$B$11:$B$28891,Atlantique!P$16,'PTC GRTgaz'!$D$11:$D$28891,Atlantique!$A46,'PTC GRTgaz'!$C$11:$C$28891,"DEL")*1.0026*$E$4/370.33)</f>
        <v>370.33011299999998</v>
      </c>
      <c r="Q46" s="103">
        <f t="shared" si="5"/>
        <v>9.8137479944999981</v>
      </c>
      <c r="R46" s="101">
        <f t="shared" si="6"/>
        <v>0.20985373069999996</v>
      </c>
      <c r="S46" s="59">
        <f>IF(R46&gt;=1,0,_xlfn.XLOOKUP(R46,'Serene A '!$B$30:$B$130,'Serene A '!$W$30:$W$130,,1))</f>
        <v>1</v>
      </c>
      <c r="T46" s="158">
        <f xml:space="preserve">
IF(AND(R46&gt;='Serene A '!$X$15,Atlantique!A46&lt;='Serene A '!$W$15),0,
IF(AND(R46&gt;='Serene A '!$X$16,Atlantique!A46&lt;='Serene A '!$W$16),0,
IF(AND(R46&gt;='Serene A '!$X$17,Atlantique!A46&lt;='Serene A '!$W$17),0,MIN(O46:P46,$E$4*(1-D46)*S46))))</f>
        <v>370.33011299999998</v>
      </c>
      <c r="U46" s="160"/>
    </row>
    <row r="47" spans="1:21" x14ac:dyDescent="0.45">
      <c r="A47" s="56">
        <f t="shared" si="0"/>
        <v>44682</v>
      </c>
      <c r="B47" s="157">
        <f>_xlfn.XLOOKUP(A47,'Serene A '!$W$22:$W$23,'Serene A '!$Z$22:$Z$23,0,0)</f>
        <v>0</v>
      </c>
      <c r="C47" s="143">
        <f>_xlfn.XLOOKUP(A47,'Serene A '!$W$15:$W$17,'Serene A '!$Z$15:$Z$17,SUM($E$3:$H$3),0)</f>
        <v>45</v>
      </c>
      <c r="D47" s="58">
        <f>'PT Storengy'!H38</f>
        <v>0</v>
      </c>
      <c r="E47" s="60">
        <f t="shared" si="1"/>
        <v>10.184078107499998</v>
      </c>
      <c r="F47" s="100">
        <f t="shared" si="2"/>
        <v>0.21808328876666663</v>
      </c>
      <c r="G47" s="59">
        <f>IF(F47&gt;=1,0,_xlfn.XLOOKUP(F47,'Serene A '!$B$30:$B$130,'Serene A '!$W$30:$W$130,,1))</f>
        <v>1</v>
      </c>
      <c r="H47" s="158">
        <f>MIN(IF(AND(F47&gt;='Serene A '!$X$15,Atlantique!A47&lt;='Serene A '!$W$15),0,
IF(AND(F47&gt;='Serene A '!$X$16,Atlantique!A47&lt;='Serene A '!$W$16),0,
IF(AND(F47&gt;='Serene A '!$X$17,Atlantique!A47&lt;='Serene A '!$W$17),0,$E$4*(1-D47)*G47))),$E$5)</f>
        <v>370.33011299999998</v>
      </c>
      <c r="I47" s="192">
        <f>IF(COUNTIFS('PTC GRTgaz'!$AA$11:$AA$28891,"",'PTC GRTgaz'!$B$11:$B$28891,Atlantique!I$16,'PTC GRTgaz'!$D$11:$D$28891,Atlantique!$A47,'PTC GRTgaz'!$C$11:$C$28891,"DEL")&gt;0,I$14,SUMIFS('PTC GRTgaz'!$AA$11:$AA$28891,'PTC GRTgaz'!$B$11:$B$28891,Atlantique!I$16,'PTC GRTgaz'!$D$11:$D$28891,Atlantique!$A47,'PTC GRTgaz'!$C$11:$C$28891,"DEL")*1.0026*$E$4/370.33)</f>
        <v>370.33011299999998</v>
      </c>
      <c r="J47" s="192">
        <f>IF(COUNTIFS('PTC GRTgaz'!$AA$11:$AA$28891,"",'PTC GRTgaz'!$B$11:$B$28891,Atlantique!J$16,'PTC GRTgaz'!$D$11:$D$28891,Atlantique!$A47,'PTC GRTgaz'!$C$11:$C$28891,"DEL")&gt;0,J$14,SUMIFS('PTC GRTgaz'!$AA$11:$AA$28891,'PTC GRTgaz'!$B$11:$B$28891,Atlantique!J$16,'PTC GRTgaz'!$D$11:$D$28891,Atlantique!$A47,'PTC GRTgaz'!$C$11:$C$28891,"DEL")*1.0026*$E$4/370.33)</f>
        <v>370.33011299999998</v>
      </c>
      <c r="K47" s="102">
        <f t="shared" si="3"/>
        <v>10.184078107499998</v>
      </c>
      <c r="L47" s="101">
        <f t="shared" si="4"/>
        <v>0.21808328876666663</v>
      </c>
      <c r="M47" s="59">
        <f>IF(L47&gt;=1,0,_xlfn.XLOOKUP(L47,'Serene A '!$B$30:$B$130,'Serene A '!$W$30:$W$130,,1))</f>
        <v>1</v>
      </c>
      <c r="N47" s="158">
        <f xml:space="preserve">
IF(AND(L47&gt;='Serene A '!$X$15,Atlantique!A47&lt;='Serene A '!$W$15),0,
IF(AND(L47&gt;='Serene A '!$X$16,Atlantique!A47&lt;='Serene A '!$W$16),0,
IF(AND(L47&gt;='Serene A '!$X$17,Atlantique!A47&lt;='Serene A '!$W$17),0,MIN(I47:J47,$E$4*(1-D47)*M47))))</f>
        <v>370.33011299999998</v>
      </c>
      <c r="O47" s="192">
        <f>IF(COUNTIFS('PTC GRTgaz'!$AB$11:$AB$28891,"",'PTC GRTgaz'!$B$11:$B$28891,Atlantique!O$16,'PTC GRTgaz'!$D$11:$D$28891,Atlantique!$A47,'PTC GRTgaz'!$C$11:$C$28891,"DEL")&gt;0,O$14,SUMIFS('PTC GRTgaz'!$AB$11:$AB$28891,'PTC GRTgaz'!$B$11:$B$28891,Atlantique!O$16,'PTC GRTgaz'!$D$11:$D$28891,Atlantique!$A47,'PTC GRTgaz'!$C$11:$C$28891,"DEL")*1.0026*$E$4/370.33)</f>
        <v>370.33011299999998</v>
      </c>
      <c r="P47" s="192">
        <f>IF(COUNTIFS('PTC GRTgaz'!$AB$11:$AB$28891,"",'PTC GRTgaz'!$B$11:$B$28891,Atlantique!P$16,'PTC GRTgaz'!$D$11:$D$28891,Atlantique!$A47,'PTC GRTgaz'!$C$11:$C$28891,"DEL")&gt;0,P$14,SUMIFS('PTC GRTgaz'!$AB$11:$AB$28891,'PTC GRTgaz'!$B$11:$B$28891,Atlantique!P$16,'PTC GRTgaz'!$D$11:$D$28891,Atlantique!$A47,'PTC GRTgaz'!$C$11:$C$28891,"DEL")*1.0026*$E$4/370.33)</f>
        <v>370.33011299999998</v>
      </c>
      <c r="Q47" s="103">
        <f t="shared" si="5"/>
        <v>10.184078107499998</v>
      </c>
      <c r="R47" s="101">
        <f t="shared" si="6"/>
        <v>0.21808328876666663</v>
      </c>
      <c r="S47" s="59">
        <f>IF(R47&gt;=1,0,_xlfn.XLOOKUP(R47,'Serene A '!$B$30:$B$130,'Serene A '!$W$30:$W$130,,1))</f>
        <v>1</v>
      </c>
      <c r="T47" s="158">
        <f xml:space="preserve">
IF(AND(R47&gt;='Serene A '!$X$15,Atlantique!A47&lt;='Serene A '!$W$15),0,
IF(AND(R47&gt;='Serene A '!$X$16,Atlantique!A47&lt;='Serene A '!$W$16),0,
IF(AND(R47&gt;='Serene A '!$X$17,Atlantique!A47&lt;='Serene A '!$W$17),0,MIN(O47:P47,$E$4*(1-D47)*S47))))</f>
        <v>370.33011299999998</v>
      </c>
      <c r="U47" s="160"/>
    </row>
    <row r="48" spans="1:21" x14ac:dyDescent="0.45">
      <c r="A48" s="56">
        <f t="shared" si="0"/>
        <v>44683</v>
      </c>
      <c r="B48" s="157">
        <f>_xlfn.XLOOKUP(A48,'Serene A '!$W$22:$W$23,'Serene A '!$Z$22:$Z$23,0,0)</f>
        <v>0</v>
      </c>
      <c r="C48" s="143">
        <f>_xlfn.XLOOKUP(A48,'Serene A '!$W$15:$W$17,'Serene A '!$Z$15:$Z$17,SUM($E$3:$H$3),0)</f>
        <v>45</v>
      </c>
      <c r="D48" s="58">
        <f>'PT Storengy'!H39</f>
        <v>0</v>
      </c>
      <c r="E48" s="60">
        <f t="shared" si="1"/>
        <v>10.554408220499997</v>
      </c>
      <c r="F48" s="100">
        <f t="shared" si="2"/>
        <v>0.22631284683333328</v>
      </c>
      <c r="G48" s="59">
        <f>IF(F48&gt;=1,0,_xlfn.XLOOKUP(F48,'Serene A '!$B$30:$B$130,'Serene A '!$W$30:$W$130,,1))</f>
        <v>1</v>
      </c>
      <c r="H48" s="158">
        <f>MIN(IF(AND(F48&gt;='Serene A '!$X$15,Atlantique!A48&lt;='Serene A '!$W$15),0,
IF(AND(F48&gt;='Serene A '!$X$16,Atlantique!A48&lt;='Serene A '!$W$16),0,
IF(AND(F48&gt;='Serene A '!$X$17,Atlantique!A48&lt;='Serene A '!$W$17),0,$E$4*(1-D48)*G48))),$E$5)</f>
        <v>370.33011299999998</v>
      </c>
      <c r="I48" s="192">
        <f>IF(COUNTIFS('PTC GRTgaz'!$AA$11:$AA$28891,"",'PTC GRTgaz'!$B$11:$B$28891,Atlantique!I$16,'PTC GRTgaz'!$D$11:$D$28891,Atlantique!$A48,'PTC GRTgaz'!$C$11:$C$28891,"DEL")&gt;0,I$14,SUMIFS('PTC GRTgaz'!$AA$11:$AA$28891,'PTC GRTgaz'!$B$11:$B$28891,Atlantique!I$16,'PTC GRTgaz'!$D$11:$D$28891,Atlantique!$A48,'PTC GRTgaz'!$C$11:$C$28891,"DEL")*1.0026*$E$4/370.33)</f>
        <v>370.33011299999998</v>
      </c>
      <c r="J48" s="192">
        <f>IF(COUNTIFS('PTC GRTgaz'!$AA$11:$AA$28891,"",'PTC GRTgaz'!$B$11:$B$28891,Atlantique!J$16,'PTC GRTgaz'!$D$11:$D$28891,Atlantique!$A48,'PTC GRTgaz'!$C$11:$C$28891,"DEL")&gt;0,J$14,SUMIFS('PTC GRTgaz'!$AA$11:$AA$28891,'PTC GRTgaz'!$B$11:$B$28891,Atlantique!J$16,'PTC GRTgaz'!$D$11:$D$28891,Atlantique!$A48,'PTC GRTgaz'!$C$11:$C$28891,"DEL")*1.0026*$E$4/370.33)</f>
        <v>370.33011299999998</v>
      </c>
      <c r="K48" s="102">
        <f t="shared" si="3"/>
        <v>10.554408220499997</v>
      </c>
      <c r="L48" s="101">
        <f t="shared" si="4"/>
        <v>0.22631284683333328</v>
      </c>
      <c r="M48" s="59">
        <f>IF(L48&gt;=1,0,_xlfn.XLOOKUP(L48,'Serene A '!$B$30:$B$130,'Serene A '!$W$30:$W$130,,1))</f>
        <v>1</v>
      </c>
      <c r="N48" s="158">
        <f xml:space="preserve">
IF(AND(L48&gt;='Serene A '!$X$15,Atlantique!A48&lt;='Serene A '!$W$15),0,
IF(AND(L48&gt;='Serene A '!$X$16,Atlantique!A48&lt;='Serene A '!$W$16),0,
IF(AND(L48&gt;='Serene A '!$X$17,Atlantique!A48&lt;='Serene A '!$W$17),0,MIN(I48:J48,$E$4*(1-D48)*M48))))</f>
        <v>370.33011299999998</v>
      </c>
      <c r="O48" s="192">
        <f>IF(COUNTIFS('PTC GRTgaz'!$AB$11:$AB$28891,"",'PTC GRTgaz'!$B$11:$B$28891,Atlantique!O$16,'PTC GRTgaz'!$D$11:$D$28891,Atlantique!$A48,'PTC GRTgaz'!$C$11:$C$28891,"DEL")&gt;0,O$14,SUMIFS('PTC GRTgaz'!$AB$11:$AB$28891,'PTC GRTgaz'!$B$11:$B$28891,Atlantique!O$16,'PTC GRTgaz'!$D$11:$D$28891,Atlantique!$A48,'PTC GRTgaz'!$C$11:$C$28891,"DEL")*1.0026*$E$4/370.33)</f>
        <v>370.33011299999998</v>
      </c>
      <c r="P48" s="192">
        <f>IF(COUNTIFS('PTC GRTgaz'!$AB$11:$AB$28891,"",'PTC GRTgaz'!$B$11:$B$28891,Atlantique!P$16,'PTC GRTgaz'!$D$11:$D$28891,Atlantique!$A48,'PTC GRTgaz'!$C$11:$C$28891,"DEL")&gt;0,P$14,SUMIFS('PTC GRTgaz'!$AB$11:$AB$28891,'PTC GRTgaz'!$B$11:$B$28891,Atlantique!P$16,'PTC GRTgaz'!$D$11:$D$28891,Atlantique!$A48,'PTC GRTgaz'!$C$11:$C$28891,"DEL")*1.0026*$E$4/370.33)</f>
        <v>370.33011299999998</v>
      </c>
      <c r="Q48" s="103">
        <f t="shared" si="5"/>
        <v>10.554408220499997</v>
      </c>
      <c r="R48" s="101">
        <f t="shared" si="6"/>
        <v>0.22631284683333328</v>
      </c>
      <c r="S48" s="59">
        <f>IF(R48&gt;=1,0,_xlfn.XLOOKUP(R48,'Serene A '!$B$30:$B$130,'Serene A '!$W$30:$W$130,,1))</f>
        <v>1</v>
      </c>
      <c r="T48" s="158">
        <f xml:space="preserve">
IF(AND(R48&gt;='Serene A '!$X$15,Atlantique!A48&lt;='Serene A '!$W$15),0,
IF(AND(R48&gt;='Serene A '!$X$16,Atlantique!A48&lt;='Serene A '!$W$16),0,
IF(AND(R48&gt;='Serene A '!$X$17,Atlantique!A48&lt;='Serene A '!$W$17),0,MIN(O48:P48,$E$4*(1-D48)*S48))))</f>
        <v>370.33011299999998</v>
      </c>
      <c r="U48" s="160"/>
    </row>
    <row r="49" spans="1:21" x14ac:dyDescent="0.45">
      <c r="A49" s="56">
        <f t="shared" si="0"/>
        <v>44684</v>
      </c>
      <c r="B49" s="157">
        <f>_xlfn.XLOOKUP(A49,'Serene A '!$W$22:$W$23,'Serene A '!$Z$22:$Z$23,0,0)</f>
        <v>0</v>
      </c>
      <c r="C49" s="143">
        <f>_xlfn.XLOOKUP(A49,'Serene A '!$W$15:$W$17,'Serene A '!$Z$15:$Z$17,SUM($E$3:$H$3),0)</f>
        <v>45</v>
      </c>
      <c r="D49" s="58">
        <f>'PT Storengy'!H40</f>
        <v>0</v>
      </c>
      <c r="E49" s="60">
        <f t="shared" si="1"/>
        <v>10.924738333499997</v>
      </c>
      <c r="F49" s="100">
        <f t="shared" si="2"/>
        <v>0.23454240489999995</v>
      </c>
      <c r="G49" s="59">
        <f>IF(F49&gt;=1,0,_xlfn.XLOOKUP(F49,'Serene A '!$B$30:$B$130,'Serene A '!$W$30:$W$130,,1))</f>
        <v>1</v>
      </c>
      <c r="H49" s="158">
        <f>MIN(IF(AND(F49&gt;='Serene A '!$X$15,Atlantique!A49&lt;='Serene A '!$W$15),0,
IF(AND(F49&gt;='Serene A '!$X$16,Atlantique!A49&lt;='Serene A '!$W$16),0,
IF(AND(F49&gt;='Serene A '!$X$17,Atlantique!A49&lt;='Serene A '!$W$17),0,$E$4*(1-D49)*G49))),$E$5)</f>
        <v>370.33011299999998</v>
      </c>
      <c r="I49" s="192">
        <f>IF(COUNTIFS('PTC GRTgaz'!$AA$11:$AA$28891,"",'PTC GRTgaz'!$B$11:$B$28891,Atlantique!I$16,'PTC GRTgaz'!$D$11:$D$28891,Atlantique!$A49,'PTC GRTgaz'!$C$11:$C$28891,"DEL")&gt;0,I$14,SUMIFS('PTC GRTgaz'!$AA$11:$AA$28891,'PTC GRTgaz'!$B$11:$B$28891,Atlantique!I$16,'PTC GRTgaz'!$D$11:$D$28891,Atlantique!$A49,'PTC GRTgaz'!$C$11:$C$28891,"DEL")*1.0026*$E$4/370.33)</f>
        <v>370.33011299999998</v>
      </c>
      <c r="J49" s="192">
        <f>IF(COUNTIFS('PTC GRTgaz'!$AA$11:$AA$28891,"",'PTC GRTgaz'!$B$11:$B$28891,Atlantique!J$16,'PTC GRTgaz'!$D$11:$D$28891,Atlantique!$A49,'PTC GRTgaz'!$C$11:$C$28891,"DEL")&gt;0,J$14,SUMIFS('PTC GRTgaz'!$AA$11:$AA$28891,'PTC GRTgaz'!$B$11:$B$28891,Atlantique!J$16,'PTC GRTgaz'!$D$11:$D$28891,Atlantique!$A49,'PTC GRTgaz'!$C$11:$C$28891,"DEL")*1.0026*$E$4/370.33)</f>
        <v>370.33011299999998</v>
      </c>
      <c r="K49" s="102">
        <f t="shared" si="3"/>
        <v>10.924738333499997</v>
      </c>
      <c r="L49" s="101">
        <f t="shared" si="4"/>
        <v>0.23454240489999995</v>
      </c>
      <c r="M49" s="59">
        <f>IF(L49&gt;=1,0,_xlfn.XLOOKUP(L49,'Serene A '!$B$30:$B$130,'Serene A '!$W$30:$W$130,,1))</f>
        <v>1</v>
      </c>
      <c r="N49" s="158">
        <f xml:space="preserve">
IF(AND(L49&gt;='Serene A '!$X$15,Atlantique!A49&lt;='Serene A '!$W$15),0,
IF(AND(L49&gt;='Serene A '!$X$16,Atlantique!A49&lt;='Serene A '!$W$16),0,
IF(AND(L49&gt;='Serene A '!$X$17,Atlantique!A49&lt;='Serene A '!$W$17),0,MIN(I49:J49,$E$4*(1-D49)*M49))))</f>
        <v>370.33011299999998</v>
      </c>
      <c r="O49" s="192">
        <f>IF(COUNTIFS('PTC GRTgaz'!$AB$11:$AB$28891,"",'PTC GRTgaz'!$B$11:$B$28891,Atlantique!O$16,'PTC GRTgaz'!$D$11:$D$28891,Atlantique!$A49,'PTC GRTgaz'!$C$11:$C$28891,"DEL")&gt;0,O$14,SUMIFS('PTC GRTgaz'!$AB$11:$AB$28891,'PTC GRTgaz'!$B$11:$B$28891,Atlantique!O$16,'PTC GRTgaz'!$D$11:$D$28891,Atlantique!$A49,'PTC GRTgaz'!$C$11:$C$28891,"DEL")*1.0026*$E$4/370.33)</f>
        <v>370.33011299999998</v>
      </c>
      <c r="P49" s="192">
        <f>IF(COUNTIFS('PTC GRTgaz'!$AB$11:$AB$28891,"",'PTC GRTgaz'!$B$11:$B$28891,Atlantique!P$16,'PTC GRTgaz'!$D$11:$D$28891,Atlantique!$A49,'PTC GRTgaz'!$C$11:$C$28891,"DEL")&gt;0,P$14,SUMIFS('PTC GRTgaz'!$AB$11:$AB$28891,'PTC GRTgaz'!$B$11:$B$28891,Atlantique!P$16,'PTC GRTgaz'!$D$11:$D$28891,Atlantique!$A49,'PTC GRTgaz'!$C$11:$C$28891,"DEL")*1.0026*$E$4/370.33)</f>
        <v>370.33011299999998</v>
      </c>
      <c r="Q49" s="103">
        <f t="shared" si="5"/>
        <v>10.924738333499997</v>
      </c>
      <c r="R49" s="101">
        <f t="shared" si="6"/>
        <v>0.23454240489999995</v>
      </c>
      <c r="S49" s="59">
        <f>IF(R49&gt;=1,0,_xlfn.XLOOKUP(R49,'Serene A '!$B$30:$B$130,'Serene A '!$W$30:$W$130,,1))</f>
        <v>1</v>
      </c>
      <c r="T49" s="158">
        <f xml:space="preserve">
IF(AND(R49&gt;='Serene A '!$X$15,Atlantique!A49&lt;='Serene A '!$W$15),0,
IF(AND(R49&gt;='Serene A '!$X$16,Atlantique!A49&lt;='Serene A '!$W$16),0,
IF(AND(R49&gt;='Serene A '!$X$17,Atlantique!A49&lt;='Serene A '!$W$17),0,MIN(O49:P49,$E$4*(1-D49)*S49))))</f>
        <v>370.33011299999998</v>
      </c>
      <c r="U49" s="160"/>
    </row>
    <row r="50" spans="1:21" x14ac:dyDescent="0.45">
      <c r="A50" s="56">
        <f t="shared" si="0"/>
        <v>44685</v>
      </c>
      <c r="B50" s="157">
        <f>_xlfn.XLOOKUP(A50,'Serene A '!$W$22:$W$23,'Serene A '!$Z$22:$Z$23,0,0)</f>
        <v>0</v>
      </c>
      <c r="C50" s="143">
        <f>_xlfn.XLOOKUP(A50,'Serene A '!$W$15:$W$17,'Serene A '!$Z$15:$Z$17,SUM($E$3:$H$3),0)</f>
        <v>45</v>
      </c>
      <c r="D50" s="58">
        <f>'PT Storengy'!H41</f>
        <v>0</v>
      </c>
      <c r="E50" s="60">
        <f t="shared" si="1"/>
        <v>11.295068446499997</v>
      </c>
      <c r="F50" s="100">
        <f t="shared" si="2"/>
        <v>0.24277196296666659</v>
      </c>
      <c r="G50" s="59">
        <f>IF(F50&gt;=1,0,_xlfn.XLOOKUP(F50,'Serene A '!$B$30:$B$130,'Serene A '!$W$30:$W$130,,1))</f>
        <v>1</v>
      </c>
      <c r="H50" s="158">
        <f>MIN(IF(AND(F50&gt;='Serene A '!$X$15,Atlantique!A50&lt;='Serene A '!$W$15),0,
IF(AND(F50&gt;='Serene A '!$X$16,Atlantique!A50&lt;='Serene A '!$W$16),0,
IF(AND(F50&gt;='Serene A '!$X$17,Atlantique!A50&lt;='Serene A '!$W$17),0,$E$4*(1-D50)*G50))),$E$5)</f>
        <v>370.33011299999998</v>
      </c>
      <c r="I50" s="192">
        <f>IF(COUNTIFS('PTC GRTgaz'!$AA$11:$AA$28891,"",'PTC GRTgaz'!$B$11:$B$28891,Atlantique!I$16,'PTC GRTgaz'!$D$11:$D$28891,Atlantique!$A50,'PTC GRTgaz'!$C$11:$C$28891,"DEL")&gt;0,I$14,SUMIFS('PTC GRTgaz'!$AA$11:$AA$28891,'PTC GRTgaz'!$B$11:$B$28891,Atlantique!I$16,'PTC GRTgaz'!$D$11:$D$28891,Atlantique!$A50,'PTC GRTgaz'!$C$11:$C$28891,"DEL")*1.0026*$E$4/370.33)</f>
        <v>370.33011299999998</v>
      </c>
      <c r="J50" s="192">
        <f>IF(COUNTIFS('PTC GRTgaz'!$AA$11:$AA$28891,"",'PTC GRTgaz'!$B$11:$B$28891,Atlantique!J$16,'PTC GRTgaz'!$D$11:$D$28891,Atlantique!$A50,'PTC GRTgaz'!$C$11:$C$28891,"DEL")&gt;0,J$14,SUMIFS('PTC GRTgaz'!$AA$11:$AA$28891,'PTC GRTgaz'!$B$11:$B$28891,Atlantique!J$16,'PTC GRTgaz'!$D$11:$D$28891,Atlantique!$A50,'PTC GRTgaz'!$C$11:$C$28891,"DEL")*1.0026*$E$4/370.33)</f>
        <v>370.33011299999998</v>
      </c>
      <c r="K50" s="102">
        <f t="shared" si="3"/>
        <v>11.295068446499997</v>
      </c>
      <c r="L50" s="101">
        <f t="shared" si="4"/>
        <v>0.24277196296666659</v>
      </c>
      <c r="M50" s="59">
        <f>IF(L50&gt;=1,0,_xlfn.XLOOKUP(L50,'Serene A '!$B$30:$B$130,'Serene A '!$W$30:$W$130,,1))</f>
        <v>1</v>
      </c>
      <c r="N50" s="158">
        <f xml:space="preserve">
IF(AND(L50&gt;='Serene A '!$X$15,Atlantique!A50&lt;='Serene A '!$W$15),0,
IF(AND(L50&gt;='Serene A '!$X$16,Atlantique!A50&lt;='Serene A '!$W$16),0,
IF(AND(L50&gt;='Serene A '!$X$17,Atlantique!A50&lt;='Serene A '!$W$17),0,MIN(I50:J50,$E$4*(1-D50)*M50))))</f>
        <v>370.33011299999998</v>
      </c>
      <c r="O50" s="192">
        <f>IF(COUNTIFS('PTC GRTgaz'!$AB$11:$AB$28891,"",'PTC GRTgaz'!$B$11:$B$28891,Atlantique!O$16,'PTC GRTgaz'!$D$11:$D$28891,Atlantique!$A50,'PTC GRTgaz'!$C$11:$C$28891,"DEL")&gt;0,O$14,SUMIFS('PTC GRTgaz'!$AB$11:$AB$28891,'PTC GRTgaz'!$B$11:$B$28891,Atlantique!O$16,'PTC GRTgaz'!$D$11:$D$28891,Atlantique!$A50,'PTC GRTgaz'!$C$11:$C$28891,"DEL")*1.0026*$E$4/370.33)</f>
        <v>370.33011299999998</v>
      </c>
      <c r="P50" s="192">
        <f>IF(COUNTIFS('PTC GRTgaz'!$AB$11:$AB$28891,"",'PTC GRTgaz'!$B$11:$B$28891,Atlantique!P$16,'PTC GRTgaz'!$D$11:$D$28891,Atlantique!$A50,'PTC GRTgaz'!$C$11:$C$28891,"DEL")&gt;0,P$14,SUMIFS('PTC GRTgaz'!$AB$11:$AB$28891,'PTC GRTgaz'!$B$11:$B$28891,Atlantique!P$16,'PTC GRTgaz'!$D$11:$D$28891,Atlantique!$A50,'PTC GRTgaz'!$C$11:$C$28891,"DEL")*1.0026*$E$4/370.33)</f>
        <v>370.33011299999998</v>
      </c>
      <c r="Q50" s="103">
        <f t="shared" si="5"/>
        <v>11.295068446499997</v>
      </c>
      <c r="R50" s="101">
        <f t="shared" si="6"/>
        <v>0.24277196296666659</v>
      </c>
      <c r="S50" s="59">
        <f>IF(R50&gt;=1,0,_xlfn.XLOOKUP(R50,'Serene A '!$B$30:$B$130,'Serene A '!$W$30:$W$130,,1))</f>
        <v>1</v>
      </c>
      <c r="T50" s="158">
        <f xml:space="preserve">
IF(AND(R50&gt;='Serene A '!$X$15,Atlantique!A50&lt;='Serene A '!$W$15),0,
IF(AND(R50&gt;='Serene A '!$X$16,Atlantique!A50&lt;='Serene A '!$W$16),0,
IF(AND(R50&gt;='Serene A '!$X$17,Atlantique!A50&lt;='Serene A '!$W$17),0,MIN(O50:P50,$E$4*(1-D50)*S50))))</f>
        <v>370.33011299999998</v>
      </c>
      <c r="U50" s="160"/>
    </row>
    <row r="51" spans="1:21" x14ac:dyDescent="0.45">
      <c r="A51" s="56">
        <f t="shared" si="0"/>
        <v>44686</v>
      </c>
      <c r="B51" s="157">
        <f>_xlfn.XLOOKUP(A51,'Serene A '!$W$22:$W$23,'Serene A '!$Z$22:$Z$23,0,0)</f>
        <v>0</v>
      </c>
      <c r="C51" s="143">
        <f>_xlfn.XLOOKUP(A51,'Serene A '!$W$15:$W$17,'Serene A '!$Z$15:$Z$17,SUM($E$3:$H$3),0)</f>
        <v>45</v>
      </c>
      <c r="D51" s="58">
        <f>'PT Storengy'!H42</f>
        <v>0</v>
      </c>
      <c r="E51" s="60">
        <f t="shared" si="1"/>
        <v>11.665398559499996</v>
      </c>
      <c r="F51" s="100">
        <f t="shared" si="2"/>
        <v>0.25100152103333329</v>
      </c>
      <c r="G51" s="59">
        <f>IF(F51&gt;=1,0,_xlfn.XLOOKUP(F51,'Serene A '!$B$30:$B$130,'Serene A '!$W$30:$W$130,,1))</f>
        <v>1</v>
      </c>
      <c r="H51" s="158">
        <f>MIN(IF(AND(F51&gt;='Serene A '!$X$15,Atlantique!A51&lt;='Serene A '!$W$15),0,
IF(AND(F51&gt;='Serene A '!$X$16,Atlantique!A51&lt;='Serene A '!$W$16),0,
IF(AND(F51&gt;='Serene A '!$X$17,Atlantique!A51&lt;='Serene A '!$W$17),0,$E$4*(1-D51)*G51))),$E$5)</f>
        <v>370.33011299999998</v>
      </c>
      <c r="I51" s="192">
        <f>IF(COUNTIFS('PTC GRTgaz'!$AA$11:$AA$28891,"",'PTC GRTgaz'!$B$11:$B$28891,Atlantique!I$16,'PTC GRTgaz'!$D$11:$D$28891,Atlantique!$A51,'PTC GRTgaz'!$C$11:$C$28891,"DEL")&gt;0,I$14,SUMIFS('PTC GRTgaz'!$AA$11:$AA$28891,'PTC GRTgaz'!$B$11:$B$28891,Atlantique!I$16,'PTC GRTgaz'!$D$11:$D$28891,Atlantique!$A51,'PTC GRTgaz'!$C$11:$C$28891,"DEL")*1.0026*$E$4/370.33)</f>
        <v>370.33011299999998</v>
      </c>
      <c r="J51" s="192">
        <f>IF(COUNTIFS('PTC GRTgaz'!$AA$11:$AA$28891,"",'PTC GRTgaz'!$B$11:$B$28891,Atlantique!J$16,'PTC GRTgaz'!$D$11:$D$28891,Atlantique!$A51,'PTC GRTgaz'!$C$11:$C$28891,"DEL")&gt;0,J$14,SUMIFS('PTC GRTgaz'!$AA$11:$AA$28891,'PTC GRTgaz'!$B$11:$B$28891,Atlantique!J$16,'PTC GRTgaz'!$D$11:$D$28891,Atlantique!$A51,'PTC GRTgaz'!$C$11:$C$28891,"DEL")*1.0026*$E$4/370.33)</f>
        <v>370.33011299999998</v>
      </c>
      <c r="K51" s="102">
        <f t="shared" si="3"/>
        <v>11.665398559499996</v>
      </c>
      <c r="L51" s="101">
        <f t="shared" si="4"/>
        <v>0.25100152103333329</v>
      </c>
      <c r="M51" s="59">
        <f>IF(L51&gt;=1,0,_xlfn.XLOOKUP(L51,'Serene A '!$B$30:$B$130,'Serene A '!$W$30:$W$130,,1))</f>
        <v>1</v>
      </c>
      <c r="N51" s="158">
        <f xml:space="preserve">
IF(AND(L51&gt;='Serene A '!$X$15,Atlantique!A51&lt;='Serene A '!$W$15),0,
IF(AND(L51&gt;='Serene A '!$X$16,Atlantique!A51&lt;='Serene A '!$W$16),0,
IF(AND(L51&gt;='Serene A '!$X$17,Atlantique!A51&lt;='Serene A '!$W$17),0,MIN(I51:J51,$E$4*(1-D51)*M51))))</f>
        <v>370.33011299999998</v>
      </c>
      <c r="O51" s="192">
        <f>IF(COUNTIFS('PTC GRTgaz'!$AB$11:$AB$28891,"",'PTC GRTgaz'!$B$11:$B$28891,Atlantique!O$16,'PTC GRTgaz'!$D$11:$D$28891,Atlantique!$A51,'PTC GRTgaz'!$C$11:$C$28891,"DEL")&gt;0,O$14,SUMIFS('PTC GRTgaz'!$AB$11:$AB$28891,'PTC GRTgaz'!$B$11:$B$28891,Atlantique!O$16,'PTC GRTgaz'!$D$11:$D$28891,Atlantique!$A51,'PTC GRTgaz'!$C$11:$C$28891,"DEL")*1.0026*$E$4/370.33)</f>
        <v>370.33011299999998</v>
      </c>
      <c r="P51" s="192">
        <f>IF(COUNTIFS('PTC GRTgaz'!$AB$11:$AB$28891,"",'PTC GRTgaz'!$B$11:$B$28891,Atlantique!P$16,'PTC GRTgaz'!$D$11:$D$28891,Atlantique!$A51,'PTC GRTgaz'!$C$11:$C$28891,"DEL")&gt;0,P$14,SUMIFS('PTC GRTgaz'!$AB$11:$AB$28891,'PTC GRTgaz'!$B$11:$B$28891,Atlantique!P$16,'PTC GRTgaz'!$D$11:$D$28891,Atlantique!$A51,'PTC GRTgaz'!$C$11:$C$28891,"DEL")*1.0026*$E$4/370.33)</f>
        <v>370.33011299999998</v>
      </c>
      <c r="Q51" s="103">
        <f t="shared" si="5"/>
        <v>11.665398559499996</v>
      </c>
      <c r="R51" s="101">
        <f t="shared" si="6"/>
        <v>0.25100152103333329</v>
      </c>
      <c r="S51" s="59">
        <f>IF(R51&gt;=1,0,_xlfn.XLOOKUP(R51,'Serene A '!$B$30:$B$130,'Serene A '!$W$30:$W$130,,1))</f>
        <v>1</v>
      </c>
      <c r="T51" s="158">
        <f xml:space="preserve">
IF(AND(R51&gt;='Serene A '!$X$15,Atlantique!A51&lt;='Serene A '!$W$15),0,
IF(AND(R51&gt;='Serene A '!$X$16,Atlantique!A51&lt;='Serene A '!$W$16),0,
IF(AND(R51&gt;='Serene A '!$X$17,Atlantique!A51&lt;='Serene A '!$W$17),0,MIN(O51:P51,$E$4*(1-D51)*S51))))</f>
        <v>370.33011299999998</v>
      </c>
      <c r="U51" s="160"/>
    </row>
    <row r="52" spans="1:21" x14ac:dyDescent="0.45">
      <c r="A52" s="56">
        <f t="shared" si="0"/>
        <v>44687</v>
      </c>
      <c r="B52" s="157">
        <f>_xlfn.XLOOKUP(A52,'Serene A '!$W$22:$W$23,'Serene A '!$Z$22:$Z$23,0,0)</f>
        <v>0</v>
      </c>
      <c r="C52" s="143">
        <f>_xlfn.XLOOKUP(A52,'Serene A '!$W$15:$W$17,'Serene A '!$Z$15:$Z$17,SUM($E$3:$H$3),0)</f>
        <v>45</v>
      </c>
      <c r="D52" s="58">
        <f>'PT Storengy'!H43</f>
        <v>0</v>
      </c>
      <c r="E52" s="60">
        <f t="shared" si="1"/>
        <v>12.035728672499996</v>
      </c>
      <c r="F52" s="100">
        <f t="shared" si="2"/>
        <v>0.25923107909999993</v>
      </c>
      <c r="G52" s="59">
        <f>IF(F52&gt;=1,0,_xlfn.XLOOKUP(F52,'Serene A '!$B$30:$B$130,'Serene A '!$W$30:$W$130,,1))</f>
        <v>1</v>
      </c>
      <c r="H52" s="158">
        <f>MIN(IF(AND(F52&gt;='Serene A '!$X$15,Atlantique!A52&lt;='Serene A '!$W$15),0,
IF(AND(F52&gt;='Serene A '!$X$16,Atlantique!A52&lt;='Serene A '!$W$16),0,
IF(AND(F52&gt;='Serene A '!$X$17,Atlantique!A52&lt;='Serene A '!$W$17),0,$E$4*(1-D52)*G52))),$E$5)</f>
        <v>370.33011299999998</v>
      </c>
      <c r="I52" s="192">
        <f>IF(COUNTIFS('PTC GRTgaz'!$AA$11:$AA$28891,"",'PTC GRTgaz'!$B$11:$B$28891,Atlantique!I$16,'PTC GRTgaz'!$D$11:$D$28891,Atlantique!$A52,'PTC GRTgaz'!$C$11:$C$28891,"DEL")&gt;0,I$14,SUMIFS('PTC GRTgaz'!$AA$11:$AA$28891,'PTC GRTgaz'!$B$11:$B$28891,Atlantique!I$16,'PTC GRTgaz'!$D$11:$D$28891,Atlantique!$A52,'PTC GRTgaz'!$C$11:$C$28891,"DEL")*1.0026*$E$4/370.33)</f>
        <v>370.33011299999998</v>
      </c>
      <c r="J52" s="192">
        <f>IF(COUNTIFS('PTC GRTgaz'!$AA$11:$AA$28891,"",'PTC GRTgaz'!$B$11:$B$28891,Atlantique!J$16,'PTC GRTgaz'!$D$11:$D$28891,Atlantique!$A52,'PTC GRTgaz'!$C$11:$C$28891,"DEL")&gt;0,J$14,SUMIFS('PTC GRTgaz'!$AA$11:$AA$28891,'PTC GRTgaz'!$B$11:$B$28891,Atlantique!J$16,'PTC GRTgaz'!$D$11:$D$28891,Atlantique!$A52,'PTC GRTgaz'!$C$11:$C$28891,"DEL")*1.0026*$E$4/370.33)</f>
        <v>370.33011299999998</v>
      </c>
      <c r="K52" s="102">
        <f t="shared" si="3"/>
        <v>12.035728672499996</v>
      </c>
      <c r="L52" s="101">
        <f t="shared" si="4"/>
        <v>0.25923107909999993</v>
      </c>
      <c r="M52" s="59">
        <f>IF(L52&gt;=1,0,_xlfn.XLOOKUP(L52,'Serene A '!$B$30:$B$130,'Serene A '!$W$30:$W$130,,1))</f>
        <v>1</v>
      </c>
      <c r="N52" s="158">
        <f xml:space="preserve">
IF(AND(L52&gt;='Serene A '!$X$15,Atlantique!A52&lt;='Serene A '!$W$15),0,
IF(AND(L52&gt;='Serene A '!$X$16,Atlantique!A52&lt;='Serene A '!$W$16),0,
IF(AND(L52&gt;='Serene A '!$X$17,Atlantique!A52&lt;='Serene A '!$W$17),0,MIN(I52:J52,$E$4*(1-D52)*M52))))</f>
        <v>370.33011299999998</v>
      </c>
      <c r="O52" s="192">
        <f>IF(COUNTIFS('PTC GRTgaz'!$AB$11:$AB$28891,"",'PTC GRTgaz'!$B$11:$B$28891,Atlantique!O$16,'PTC GRTgaz'!$D$11:$D$28891,Atlantique!$A52,'PTC GRTgaz'!$C$11:$C$28891,"DEL")&gt;0,O$14,SUMIFS('PTC GRTgaz'!$AB$11:$AB$28891,'PTC GRTgaz'!$B$11:$B$28891,Atlantique!O$16,'PTC GRTgaz'!$D$11:$D$28891,Atlantique!$A52,'PTC GRTgaz'!$C$11:$C$28891,"DEL")*1.0026*$E$4/370.33)</f>
        <v>370.33011299999998</v>
      </c>
      <c r="P52" s="192">
        <f>IF(COUNTIFS('PTC GRTgaz'!$AB$11:$AB$28891,"",'PTC GRTgaz'!$B$11:$B$28891,Atlantique!P$16,'PTC GRTgaz'!$D$11:$D$28891,Atlantique!$A52,'PTC GRTgaz'!$C$11:$C$28891,"DEL")&gt;0,P$14,SUMIFS('PTC GRTgaz'!$AB$11:$AB$28891,'PTC GRTgaz'!$B$11:$B$28891,Atlantique!P$16,'PTC GRTgaz'!$D$11:$D$28891,Atlantique!$A52,'PTC GRTgaz'!$C$11:$C$28891,"DEL")*1.0026*$E$4/370.33)</f>
        <v>370.33011299999998</v>
      </c>
      <c r="Q52" s="103">
        <f t="shared" si="5"/>
        <v>12.035728672499996</v>
      </c>
      <c r="R52" s="101">
        <f t="shared" si="6"/>
        <v>0.25923107909999993</v>
      </c>
      <c r="S52" s="59">
        <f>IF(R52&gt;=1,0,_xlfn.XLOOKUP(R52,'Serene A '!$B$30:$B$130,'Serene A '!$W$30:$W$130,,1))</f>
        <v>1</v>
      </c>
      <c r="T52" s="158">
        <f xml:space="preserve">
IF(AND(R52&gt;='Serene A '!$X$15,Atlantique!A52&lt;='Serene A '!$W$15),0,
IF(AND(R52&gt;='Serene A '!$X$16,Atlantique!A52&lt;='Serene A '!$W$16),0,
IF(AND(R52&gt;='Serene A '!$X$17,Atlantique!A52&lt;='Serene A '!$W$17),0,MIN(O52:P52,$E$4*(1-D52)*S52))))</f>
        <v>370.33011299999998</v>
      </c>
      <c r="U52" s="160"/>
    </row>
    <row r="53" spans="1:21" x14ac:dyDescent="0.45">
      <c r="A53" s="56">
        <f t="shared" si="0"/>
        <v>44688</v>
      </c>
      <c r="B53" s="157">
        <f>_xlfn.XLOOKUP(A53,'Serene A '!$W$22:$W$23,'Serene A '!$Z$22:$Z$23,0,0)</f>
        <v>0</v>
      </c>
      <c r="C53" s="143">
        <f>_xlfn.XLOOKUP(A53,'Serene A '!$W$15:$W$17,'Serene A '!$Z$15:$Z$17,SUM($E$3:$H$3),0)</f>
        <v>45</v>
      </c>
      <c r="D53" s="58">
        <f>'PT Storengy'!H44</f>
        <v>0</v>
      </c>
      <c r="E53" s="60">
        <f t="shared" si="1"/>
        <v>12.406058785499996</v>
      </c>
      <c r="F53" s="100">
        <f t="shared" si="2"/>
        <v>0.26746063716666657</v>
      </c>
      <c r="G53" s="59">
        <f>IF(F53&gt;=1,0,_xlfn.XLOOKUP(F53,'Serene A '!$B$30:$B$130,'Serene A '!$W$30:$W$130,,1))</f>
        <v>1</v>
      </c>
      <c r="H53" s="158">
        <f>MIN(IF(AND(F53&gt;='Serene A '!$X$15,Atlantique!A53&lt;='Serene A '!$W$15),0,
IF(AND(F53&gt;='Serene A '!$X$16,Atlantique!A53&lt;='Serene A '!$W$16),0,
IF(AND(F53&gt;='Serene A '!$X$17,Atlantique!A53&lt;='Serene A '!$W$17),0,$E$4*(1-D53)*G53))),$E$5)</f>
        <v>370.33011299999998</v>
      </c>
      <c r="I53" s="192">
        <f>IF(COUNTIFS('PTC GRTgaz'!$AA$11:$AA$28891,"",'PTC GRTgaz'!$B$11:$B$28891,Atlantique!I$16,'PTC GRTgaz'!$D$11:$D$28891,Atlantique!$A53,'PTC GRTgaz'!$C$11:$C$28891,"DEL")&gt;0,I$14,SUMIFS('PTC GRTgaz'!$AA$11:$AA$28891,'PTC GRTgaz'!$B$11:$B$28891,Atlantique!I$16,'PTC GRTgaz'!$D$11:$D$28891,Atlantique!$A53,'PTC GRTgaz'!$C$11:$C$28891,"DEL")*1.0026*$E$4/370.33)</f>
        <v>370.33011299999998</v>
      </c>
      <c r="J53" s="192">
        <f>IF(COUNTIFS('PTC GRTgaz'!$AA$11:$AA$28891,"",'PTC GRTgaz'!$B$11:$B$28891,Atlantique!J$16,'PTC GRTgaz'!$D$11:$D$28891,Atlantique!$A53,'PTC GRTgaz'!$C$11:$C$28891,"DEL")&gt;0,J$14,SUMIFS('PTC GRTgaz'!$AA$11:$AA$28891,'PTC GRTgaz'!$B$11:$B$28891,Atlantique!J$16,'PTC GRTgaz'!$D$11:$D$28891,Atlantique!$A53,'PTC GRTgaz'!$C$11:$C$28891,"DEL")*1.0026*$E$4/370.33)</f>
        <v>370.33011299999998</v>
      </c>
      <c r="K53" s="102">
        <f t="shared" si="3"/>
        <v>12.406058785499996</v>
      </c>
      <c r="L53" s="101">
        <f t="shared" si="4"/>
        <v>0.26746063716666657</v>
      </c>
      <c r="M53" s="59">
        <f>IF(L53&gt;=1,0,_xlfn.XLOOKUP(L53,'Serene A '!$B$30:$B$130,'Serene A '!$W$30:$W$130,,1))</f>
        <v>1</v>
      </c>
      <c r="N53" s="158">
        <f xml:space="preserve">
IF(AND(L53&gt;='Serene A '!$X$15,Atlantique!A53&lt;='Serene A '!$W$15),0,
IF(AND(L53&gt;='Serene A '!$X$16,Atlantique!A53&lt;='Serene A '!$W$16),0,
IF(AND(L53&gt;='Serene A '!$X$17,Atlantique!A53&lt;='Serene A '!$W$17),0,MIN(I53:J53,$E$4*(1-D53)*M53))))</f>
        <v>370.33011299999998</v>
      </c>
      <c r="O53" s="192">
        <f>IF(COUNTIFS('PTC GRTgaz'!$AB$11:$AB$28891,"",'PTC GRTgaz'!$B$11:$B$28891,Atlantique!O$16,'PTC GRTgaz'!$D$11:$D$28891,Atlantique!$A53,'PTC GRTgaz'!$C$11:$C$28891,"DEL")&gt;0,O$14,SUMIFS('PTC GRTgaz'!$AB$11:$AB$28891,'PTC GRTgaz'!$B$11:$B$28891,Atlantique!O$16,'PTC GRTgaz'!$D$11:$D$28891,Atlantique!$A53,'PTC GRTgaz'!$C$11:$C$28891,"DEL")*1.0026*$E$4/370.33)</f>
        <v>370.33011299999998</v>
      </c>
      <c r="P53" s="192">
        <f>IF(COUNTIFS('PTC GRTgaz'!$AB$11:$AB$28891,"",'PTC GRTgaz'!$B$11:$B$28891,Atlantique!P$16,'PTC GRTgaz'!$D$11:$D$28891,Atlantique!$A53,'PTC GRTgaz'!$C$11:$C$28891,"DEL")&gt;0,P$14,SUMIFS('PTC GRTgaz'!$AB$11:$AB$28891,'PTC GRTgaz'!$B$11:$B$28891,Atlantique!P$16,'PTC GRTgaz'!$D$11:$D$28891,Atlantique!$A53,'PTC GRTgaz'!$C$11:$C$28891,"DEL")*1.0026*$E$4/370.33)</f>
        <v>370.33011299999998</v>
      </c>
      <c r="Q53" s="103">
        <f t="shared" si="5"/>
        <v>12.406058785499996</v>
      </c>
      <c r="R53" s="101">
        <f t="shared" si="6"/>
        <v>0.26746063716666657</v>
      </c>
      <c r="S53" s="59">
        <f>IF(R53&gt;=1,0,_xlfn.XLOOKUP(R53,'Serene A '!$B$30:$B$130,'Serene A '!$W$30:$W$130,,1))</f>
        <v>1</v>
      </c>
      <c r="T53" s="158">
        <f xml:space="preserve">
IF(AND(R53&gt;='Serene A '!$X$15,Atlantique!A53&lt;='Serene A '!$W$15),0,
IF(AND(R53&gt;='Serene A '!$X$16,Atlantique!A53&lt;='Serene A '!$W$16),0,
IF(AND(R53&gt;='Serene A '!$X$17,Atlantique!A53&lt;='Serene A '!$W$17),0,MIN(O53:P53,$E$4*(1-D53)*S53))))</f>
        <v>370.33011299999998</v>
      </c>
      <c r="U53" s="160"/>
    </row>
    <row r="54" spans="1:21" x14ac:dyDescent="0.45">
      <c r="A54" s="56">
        <f t="shared" si="0"/>
        <v>44689</v>
      </c>
      <c r="B54" s="157">
        <f>_xlfn.XLOOKUP(A54,'Serene A '!$W$22:$W$23,'Serene A '!$Z$22:$Z$23,0,0)</f>
        <v>0</v>
      </c>
      <c r="C54" s="143">
        <f>_xlfn.XLOOKUP(A54,'Serene A '!$W$15:$W$17,'Serene A '!$Z$15:$Z$17,SUM($E$3:$H$3),0)</f>
        <v>45</v>
      </c>
      <c r="D54" s="58">
        <f>'PT Storengy'!H45</f>
        <v>0</v>
      </c>
      <c r="E54" s="60">
        <f t="shared" si="1"/>
        <v>12.776388898499995</v>
      </c>
      <c r="F54" s="100">
        <f t="shared" si="2"/>
        <v>0.27569019523333321</v>
      </c>
      <c r="G54" s="59">
        <f>IF(F54&gt;=1,0,_xlfn.XLOOKUP(F54,'Serene A '!$B$30:$B$130,'Serene A '!$W$30:$W$130,,1))</f>
        <v>1</v>
      </c>
      <c r="H54" s="158">
        <f>MIN(IF(AND(F54&gt;='Serene A '!$X$15,Atlantique!A54&lt;='Serene A '!$W$15),0,
IF(AND(F54&gt;='Serene A '!$X$16,Atlantique!A54&lt;='Serene A '!$W$16),0,
IF(AND(F54&gt;='Serene A '!$X$17,Atlantique!A54&lt;='Serene A '!$W$17),0,$E$4*(1-D54)*G54))),$E$5)</f>
        <v>370.33011299999998</v>
      </c>
      <c r="I54" s="192">
        <f>IF(COUNTIFS('PTC GRTgaz'!$AA$11:$AA$28891,"",'PTC GRTgaz'!$B$11:$B$28891,Atlantique!I$16,'PTC GRTgaz'!$D$11:$D$28891,Atlantique!$A54,'PTC GRTgaz'!$C$11:$C$28891,"DEL")&gt;0,I$14,SUMIFS('PTC GRTgaz'!$AA$11:$AA$28891,'PTC GRTgaz'!$B$11:$B$28891,Atlantique!I$16,'PTC GRTgaz'!$D$11:$D$28891,Atlantique!$A54,'PTC GRTgaz'!$C$11:$C$28891,"DEL")*1.0026*$E$4/370.33)</f>
        <v>370.33011299999998</v>
      </c>
      <c r="J54" s="192">
        <f>IF(COUNTIFS('PTC GRTgaz'!$AA$11:$AA$28891,"",'PTC GRTgaz'!$B$11:$B$28891,Atlantique!J$16,'PTC GRTgaz'!$D$11:$D$28891,Atlantique!$A54,'PTC GRTgaz'!$C$11:$C$28891,"DEL")&gt;0,J$14,SUMIFS('PTC GRTgaz'!$AA$11:$AA$28891,'PTC GRTgaz'!$B$11:$B$28891,Atlantique!J$16,'PTC GRTgaz'!$D$11:$D$28891,Atlantique!$A54,'PTC GRTgaz'!$C$11:$C$28891,"DEL")*1.0026*$E$4/370.33)</f>
        <v>370.33011299999998</v>
      </c>
      <c r="K54" s="102">
        <f t="shared" si="3"/>
        <v>12.776388898499995</v>
      </c>
      <c r="L54" s="101">
        <f t="shared" si="4"/>
        <v>0.27569019523333321</v>
      </c>
      <c r="M54" s="59">
        <f>IF(L54&gt;=1,0,_xlfn.XLOOKUP(L54,'Serene A '!$B$30:$B$130,'Serene A '!$W$30:$W$130,,1))</f>
        <v>1</v>
      </c>
      <c r="N54" s="158">
        <f xml:space="preserve">
IF(AND(L54&gt;='Serene A '!$X$15,Atlantique!A54&lt;='Serene A '!$W$15),0,
IF(AND(L54&gt;='Serene A '!$X$16,Atlantique!A54&lt;='Serene A '!$W$16),0,
IF(AND(L54&gt;='Serene A '!$X$17,Atlantique!A54&lt;='Serene A '!$W$17),0,MIN(I54:J54,$E$4*(1-D54)*M54))))</f>
        <v>370.33011299999998</v>
      </c>
      <c r="O54" s="192">
        <f>IF(COUNTIFS('PTC GRTgaz'!$AB$11:$AB$28891,"",'PTC GRTgaz'!$B$11:$B$28891,Atlantique!O$16,'PTC GRTgaz'!$D$11:$D$28891,Atlantique!$A54,'PTC GRTgaz'!$C$11:$C$28891,"DEL")&gt;0,O$14,SUMIFS('PTC GRTgaz'!$AB$11:$AB$28891,'PTC GRTgaz'!$B$11:$B$28891,Atlantique!O$16,'PTC GRTgaz'!$D$11:$D$28891,Atlantique!$A54,'PTC GRTgaz'!$C$11:$C$28891,"DEL")*1.0026*$E$4/370.33)</f>
        <v>370.33011299999998</v>
      </c>
      <c r="P54" s="192">
        <f>IF(COUNTIFS('PTC GRTgaz'!$AB$11:$AB$28891,"",'PTC GRTgaz'!$B$11:$B$28891,Atlantique!P$16,'PTC GRTgaz'!$D$11:$D$28891,Atlantique!$A54,'PTC GRTgaz'!$C$11:$C$28891,"DEL")&gt;0,P$14,SUMIFS('PTC GRTgaz'!$AB$11:$AB$28891,'PTC GRTgaz'!$B$11:$B$28891,Atlantique!P$16,'PTC GRTgaz'!$D$11:$D$28891,Atlantique!$A54,'PTC GRTgaz'!$C$11:$C$28891,"DEL")*1.0026*$E$4/370.33)</f>
        <v>370.33011299999998</v>
      </c>
      <c r="Q54" s="103">
        <f t="shared" si="5"/>
        <v>12.776388898499995</v>
      </c>
      <c r="R54" s="101">
        <f t="shared" si="6"/>
        <v>0.27569019523333321</v>
      </c>
      <c r="S54" s="59">
        <f>IF(R54&gt;=1,0,_xlfn.XLOOKUP(R54,'Serene A '!$B$30:$B$130,'Serene A '!$W$30:$W$130,,1))</f>
        <v>1</v>
      </c>
      <c r="T54" s="158">
        <f xml:space="preserve">
IF(AND(R54&gt;='Serene A '!$X$15,Atlantique!A54&lt;='Serene A '!$W$15),0,
IF(AND(R54&gt;='Serene A '!$X$16,Atlantique!A54&lt;='Serene A '!$W$16),0,
IF(AND(R54&gt;='Serene A '!$X$17,Atlantique!A54&lt;='Serene A '!$W$17),0,MIN(O54:P54,$E$4*(1-D54)*S54))))</f>
        <v>370.33011299999998</v>
      </c>
      <c r="U54" s="160"/>
    </row>
    <row r="55" spans="1:21" x14ac:dyDescent="0.45">
      <c r="A55" s="56">
        <f t="shared" si="0"/>
        <v>44690</v>
      </c>
      <c r="B55" s="157">
        <f>_xlfn.XLOOKUP(A55,'Serene A '!$W$22:$W$23,'Serene A '!$Z$22:$Z$23,0,0)</f>
        <v>0</v>
      </c>
      <c r="C55" s="143">
        <f>_xlfn.XLOOKUP(A55,'Serene A '!$W$15:$W$17,'Serene A '!$Z$15:$Z$17,SUM($E$3:$H$3),0)</f>
        <v>45</v>
      </c>
      <c r="D55" s="58">
        <f>'PT Storengy'!H46</f>
        <v>0.35</v>
      </c>
      <c r="E55" s="60">
        <f t="shared" si="1"/>
        <v>13.017103471949994</v>
      </c>
      <c r="F55" s="100">
        <f t="shared" si="2"/>
        <v>0.28391975329999991</v>
      </c>
      <c r="G55" s="59">
        <f>IF(F55&gt;=1,0,_xlfn.XLOOKUP(F55,'Serene A '!$B$30:$B$130,'Serene A '!$W$30:$W$130,,1))</f>
        <v>1</v>
      </c>
      <c r="H55" s="158">
        <f>MIN(IF(AND(F55&gt;='Serene A '!$X$15,Atlantique!A55&lt;='Serene A '!$W$15),0,
IF(AND(F55&gt;='Serene A '!$X$16,Atlantique!A55&lt;='Serene A '!$W$16),0,
IF(AND(F55&gt;='Serene A '!$X$17,Atlantique!A55&lt;='Serene A '!$W$17),0,$E$4*(1-D55)*G55))),$E$5)</f>
        <v>240.71457344999999</v>
      </c>
      <c r="I55" s="192">
        <f>IF(COUNTIFS('PTC GRTgaz'!$AA$11:$AA$28891,"",'PTC GRTgaz'!$B$11:$B$28891,Atlantique!I$16,'PTC GRTgaz'!$D$11:$D$28891,Atlantique!$A55,'PTC GRTgaz'!$C$11:$C$28891,"DEL")&gt;0,I$14,SUMIFS('PTC GRTgaz'!$AA$11:$AA$28891,'PTC GRTgaz'!$B$11:$B$28891,Atlantique!I$16,'PTC GRTgaz'!$D$11:$D$28891,Atlantique!$A55,'PTC GRTgaz'!$C$11:$C$28891,"DEL")*1.0026*$E$4/370.33)</f>
        <v>370.33011299999998</v>
      </c>
      <c r="J55" s="192">
        <f>IF(COUNTIFS('PTC GRTgaz'!$AA$11:$AA$28891,"",'PTC GRTgaz'!$B$11:$B$28891,Atlantique!J$16,'PTC GRTgaz'!$D$11:$D$28891,Atlantique!$A55,'PTC GRTgaz'!$C$11:$C$28891,"DEL")&gt;0,J$14,SUMIFS('PTC GRTgaz'!$AA$11:$AA$28891,'PTC GRTgaz'!$B$11:$B$28891,Atlantique!J$16,'PTC GRTgaz'!$D$11:$D$28891,Atlantique!$A55,'PTC GRTgaz'!$C$11:$C$28891,"DEL")*1.0026*$E$4/370.33)</f>
        <v>140.36404282972484</v>
      </c>
      <c r="K55" s="102">
        <f t="shared" si="3"/>
        <v>12.916752941329721</v>
      </c>
      <c r="L55" s="101">
        <f t="shared" si="4"/>
        <v>0.28391975329999991</v>
      </c>
      <c r="M55" s="59">
        <f>IF(L55&gt;=1,0,_xlfn.XLOOKUP(L55,'Serene A '!$B$30:$B$130,'Serene A '!$W$30:$W$130,,1))</f>
        <v>1</v>
      </c>
      <c r="N55" s="158">
        <f xml:space="preserve">
IF(AND(L55&gt;='Serene A '!$X$15,Atlantique!A55&lt;='Serene A '!$W$15),0,
IF(AND(L55&gt;='Serene A '!$X$16,Atlantique!A55&lt;='Serene A '!$W$16),0,
IF(AND(L55&gt;='Serene A '!$X$17,Atlantique!A55&lt;='Serene A '!$W$17),0,MIN(I55:J55,$E$4*(1-D55)*M55))))</f>
        <v>140.36404282972484</v>
      </c>
      <c r="O55" s="192">
        <f>IF(COUNTIFS('PTC GRTgaz'!$AB$11:$AB$28891,"",'PTC GRTgaz'!$B$11:$B$28891,Atlantique!O$16,'PTC GRTgaz'!$D$11:$D$28891,Atlantique!$A55,'PTC GRTgaz'!$C$11:$C$28891,"DEL")&gt;0,O$14,SUMIFS('PTC GRTgaz'!$AB$11:$AB$28891,'PTC GRTgaz'!$B$11:$B$28891,Atlantique!O$16,'PTC GRTgaz'!$D$11:$D$28891,Atlantique!$A55,'PTC GRTgaz'!$C$11:$C$28891,"DEL")*1.0026*$E$4/370.33)</f>
        <v>370.33011299999998</v>
      </c>
      <c r="P55" s="192">
        <f>IF(COUNTIFS('PTC GRTgaz'!$AB$11:$AB$28891,"",'PTC GRTgaz'!$B$11:$B$28891,Atlantique!P$16,'PTC GRTgaz'!$D$11:$D$28891,Atlantique!$A55,'PTC GRTgaz'!$C$11:$C$28891,"DEL")&gt;0,P$14,SUMIFS('PTC GRTgaz'!$AB$11:$AB$28891,'PTC GRTgaz'!$B$11:$B$28891,Atlantique!P$16,'PTC GRTgaz'!$D$11:$D$28891,Atlantique!$A55,'PTC GRTgaz'!$C$11:$C$28891,"DEL")*1.0026*$E$4/370.33)</f>
        <v>200.52006118532117</v>
      </c>
      <c r="Q55" s="103">
        <f t="shared" si="5"/>
        <v>12.976908959685316</v>
      </c>
      <c r="R55" s="101">
        <f t="shared" si="6"/>
        <v>0.28391975329999991</v>
      </c>
      <c r="S55" s="59">
        <f>IF(R55&gt;=1,0,_xlfn.XLOOKUP(R55,'Serene A '!$B$30:$B$130,'Serene A '!$W$30:$W$130,,1))</f>
        <v>1</v>
      </c>
      <c r="T55" s="158">
        <f xml:space="preserve">
IF(AND(R55&gt;='Serene A '!$X$15,Atlantique!A55&lt;='Serene A '!$W$15),0,
IF(AND(R55&gt;='Serene A '!$X$16,Atlantique!A55&lt;='Serene A '!$W$16),0,
IF(AND(R55&gt;='Serene A '!$X$17,Atlantique!A55&lt;='Serene A '!$W$17),0,MIN(O55:P55,$E$4*(1-D55)*S55))))</f>
        <v>200.52006118532117</v>
      </c>
      <c r="U55" s="160"/>
    </row>
    <row r="56" spans="1:21" x14ac:dyDescent="0.45">
      <c r="A56" s="56">
        <f t="shared" si="0"/>
        <v>44691</v>
      </c>
      <c r="B56" s="157">
        <f>_xlfn.XLOOKUP(A56,'Serene A '!$W$22:$W$23,'Serene A '!$Z$22:$Z$23,0,0)</f>
        <v>0</v>
      </c>
      <c r="C56" s="143">
        <f>_xlfn.XLOOKUP(A56,'Serene A '!$W$15:$W$17,'Serene A '!$Z$15:$Z$17,SUM($E$3:$H$3),0)</f>
        <v>45</v>
      </c>
      <c r="D56" s="58">
        <f>'PT Storengy'!H47</f>
        <v>0.35</v>
      </c>
      <c r="E56" s="60">
        <f t="shared" si="1"/>
        <v>13.257818045399993</v>
      </c>
      <c r="F56" s="100">
        <f t="shared" si="2"/>
        <v>0.28926896604333319</v>
      </c>
      <c r="G56" s="59">
        <f>IF(F56&gt;=1,0,_xlfn.XLOOKUP(F56,'Serene A '!$B$30:$B$130,'Serene A '!$W$30:$W$130,,1))</f>
        <v>1</v>
      </c>
      <c r="H56" s="158">
        <f>MIN(IF(AND(F56&gt;='Serene A '!$X$15,Atlantique!A56&lt;='Serene A '!$W$15),0,
IF(AND(F56&gt;='Serene A '!$X$16,Atlantique!A56&lt;='Serene A '!$W$16),0,
IF(AND(F56&gt;='Serene A '!$X$17,Atlantique!A56&lt;='Serene A '!$W$17),0,$E$4*(1-D56)*G56))),$E$5)</f>
        <v>240.71457344999999</v>
      </c>
      <c r="I56" s="192">
        <f>IF(COUNTIFS('PTC GRTgaz'!$AA$11:$AA$28891,"",'PTC GRTgaz'!$B$11:$B$28891,Atlantique!I$16,'PTC GRTgaz'!$D$11:$D$28891,Atlantique!$A56,'PTC GRTgaz'!$C$11:$C$28891,"DEL")&gt;0,I$14,SUMIFS('PTC GRTgaz'!$AA$11:$AA$28891,'PTC GRTgaz'!$B$11:$B$28891,Atlantique!I$16,'PTC GRTgaz'!$D$11:$D$28891,Atlantique!$A56,'PTC GRTgaz'!$C$11:$C$28891,"DEL")*1.0026*$E$4/370.33)</f>
        <v>370.33011299999998</v>
      </c>
      <c r="J56" s="192">
        <f>IF(COUNTIFS('PTC GRTgaz'!$AA$11:$AA$28891,"",'PTC GRTgaz'!$B$11:$B$28891,Atlantique!J$16,'PTC GRTgaz'!$D$11:$D$28891,Atlantique!$A56,'PTC GRTgaz'!$C$11:$C$28891,"DEL")&gt;0,J$14,SUMIFS('PTC GRTgaz'!$AA$11:$AA$28891,'PTC GRTgaz'!$B$11:$B$28891,Atlantique!J$16,'PTC GRTgaz'!$D$11:$D$28891,Atlantique!$A56,'PTC GRTgaz'!$C$11:$C$28891,"DEL")*1.0026*$E$4/370.33)</f>
        <v>140.36404282972484</v>
      </c>
      <c r="K56" s="102">
        <f t="shared" si="3"/>
        <v>13.057116984159446</v>
      </c>
      <c r="L56" s="101">
        <f t="shared" si="4"/>
        <v>0.28703895425177156</v>
      </c>
      <c r="M56" s="59">
        <f>IF(L56&gt;=1,0,_xlfn.XLOOKUP(L56,'Serene A '!$B$30:$B$130,'Serene A '!$W$30:$W$130,,1))</f>
        <v>1</v>
      </c>
      <c r="N56" s="158">
        <f xml:space="preserve">
IF(AND(L56&gt;='Serene A '!$X$15,Atlantique!A56&lt;='Serene A '!$W$15),0,
IF(AND(L56&gt;='Serene A '!$X$16,Atlantique!A56&lt;='Serene A '!$W$16),0,
IF(AND(L56&gt;='Serene A '!$X$17,Atlantique!A56&lt;='Serene A '!$W$17),0,MIN(I56:J56,$E$4*(1-D56)*M56))))</f>
        <v>140.36404282972484</v>
      </c>
      <c r="O56" s="192">
        <f>IF(COUNTIFS('PTC GRTgaz'!$AB$11:$AB$28891,"",'PTC GRTgaz'!$B$11:$B$28891,Atlantique!O$16,'PTC GRTgaz'!$D$11:$D$28891,Atlantique!$A56,'PTC GRTgaz'!$C$11:$C$28891,"DEL")&gt;0,O$14,SUMIFS('PTC GRTgaz'!$AB$11:$AB$28891,'PTC GRTgaz'!$B$11:$B$28891,Atlantique!O$16,'PTC GRTgaz'!$D$11:$D$28891,Atlantique!$A56,'PTC GRTgaz'!$C$11:$C$28891,"DEL")*1.0026*$E$4/370.33)</f>
        <v>370.33011299999998</v>
      </c>
      <c r="P56" s="192">
        <f>IF(COUNTIFS('PTC GRTgaz'!$AB$11:$AB$28891,"",'PTC GRTgaz'!$B$11:$B$28891,Atlantique!P$16,'PTC GRTgaz'!$D$11:$D$28891,Atlantique!$A56,'PTC GRTgaz'!$C$11:$C$28891,"DEL")&gt;0,P$14,SUMIFS('PTC GRTgaz'!$AB$11:$AB$28891,'PTC GRTgaz'!$B$11:$B$28891,Atlantique!P$16,'PTC GRTgaz'!$D$11:$D$28891,Atlantique!$A56,'PTC GRTgaz'!$C$11:$C$28891,"DEL")*1.0026*$E$4/370.33)</f>
        <v>200.52006118532117</v>
      </c>
      <c r="Q56" s="103">
        <f t="shared" si="5"/>
        <v>13.177429020870637</v>
      </c>
      <c r="R56" s="101">
        <f t="shared" si="6"/>
        <v>0.28837575465967369</v>
      </c>
      <c r="S56" s="59">
        <f>IF(R56&gt;=1,0,_xlfn.XLOOKUP(R56,'Serene A '!$B$30:$B$130,'Serene A '!$W$30:$W$130,,1))</f>
        <v>1</v>
      </c>
      <c r="T56" s="158">
        <f xml:space="preserve">
IF(AND(R56&gt;='Serene A '!$X$15,Atlantique!A56&lt;='Serene A '!$W$15),0,
IF(AND(R56&gt;='Serene A '!$X$16,Atlantique!A56&lt;='Serene A '!$W$16),0,
IF(AND(R56&gt;='Serene A '!$X$17,Atlantique!A56&lt;='Serene A '!$W$17),0,MIN(O56:P56,$E$4*(1-D56)*S56))))</f>
        <v>200.52006118532117</v>
      </c>
      <c r="U56" s="160"/>
    </row>
    <row r="57" spans="1:21" x14ac:dyDescent="0.45">
      <c r="A57" s="56">
        <f t="shared" si="0"/>
        <v>44692</v>
      </c>
      <c r="B57" s="157">
        <f>_xlfn.XLOOKUP(A57,'Serene A '!$W$22:$W$23,'Serene A '!$Z$22:$Z$23,0,0)</f>
        <v>0</v>
      </c>
      <c r="C57" s="143">
        <f>_xlfn.XLOOKUP(A57,'Serene A '!$W$15:$W$17,'Serene A '!$Z$15:$Z$17,SUM($E$3:$H$3),0)</f>
        <v>45</v>
      </c>
      <c r="D57" s="58">
        <f>'PT Storengy'!H48</f>
        <v>0.35</v>
      </c>
      <c r="E57" s="60">
        <f t="shared" si="1"/>
        <v>13.498532618849993</v>
      </c>
      <c r="F57" s="100">
        <f t="shared" si="2"/>
        <v>0.29461817878666652</v>
      </c>
      <c r="G57" s="59">
        <f>IF(F57&gt;=1,0,_xlfn.XLOOKUP(F57,'Serene A '!$B$30:$B$130,'Serene A '!$W$30:$W$130,,1))</f>
        <v>1</v>
      </c>
      <c r="H57" s="158">
        <f>MIN(IF(AND(F57&gt;='Serene A '!$X$15,Atlantique!A57&lt;='Serene A '!$W$15),0,
IF(AND(F57&gt;='Serene A '!$X$16,Atlantique!A57&lt;='Serene A '!$W$16),0,
IF(AND(F57&gt;='Serene A '!$X$17,Atlantique!A57&lt;='Serene A '!$W$17),0,$E$4*(1-D57)*G57))),$E$5)</f>
        <v>240.71457344999999</v>
      </c>
      <c r="I57" s="192">
        <f>IF(COUNTIFS('PTC GRTgaz'!$AA$11:$AA$28891,"",'PTC GRTgaz'!$B$11:$B$28891,Atlantique!I$16,'PTC GRTgaz'!$D$11:$D$28891,Atlantique!$A57,'PTC GRTgaz'!$C$11:$C$28891,"DEL")&gt;0,I$14,SUMIFS('PTC GRTgaz'!$AA$11:$AA$28891,'PTC GRTgaz'!$B$11:$B$28891,Atlantique!I$16,'PTC GRTgaz'!$D$11:$D$28891,Atlantique!$A57,'PTC GRTgaz'!$C$11:$C$28891,"DEL")*1.0026*$E$4/370.33)</f>
        <v>370.33011299999998</v>
      </c>
      <c r="J57" s="192">
        <f>IF(COUNTIFS('PTC GRTgaz'!$AA$11:$AA$28891,"",'PTC GRTgaz'!$B$11:$B$28891,Atlantique!J$16,'PTC GRTgaz'!$D$11:$D$28891,Atlantique!$A57,'PTC GRTgaz'!$C$11:$C$28891,"DEL")&gt;0,J$14,SUMIFS('PTC GRTgaz'!$AA$11:$AA$28891,'PTC GRTgaz'!$B$11:$B$28891,Atlantique!J$16,'PTC GRTgaz'!$D$11:$D$28891,Atlantique!$A57,'PTC GRTgaz'!$C$11:$C$28891,"DEL")*1.0026*$E$4/370.33)</f>
        <v>140.36404282972484</v>
      </c>
      <c r="K57" s="102">
        <f t="shared" si="3"/>
        <v>13.197481026989172</v>
      </c>
      <c r="L57" s="101">
        <f t="shared" si="4"/>
        <v>0.29015815520354327</v>
      </c>
      <c r="M57" s="59">
        <f>IF(L57&gt;=1,0,_xlfn.XLOOKUP(L57,'Serene A '!$B$30:$B$130,'Serene A '!$W$30:$W$130,,1))</f>
        <v>1</v>
      </c>
      <c r="N57" s="158">
        <f xml:space="preserve">
IF(AND(L57&gt;='Serene A '!$X$15,Atlantique!A57&lt;='Serene A '!$W$15),0,
IF(AND(L57&gt;='Serene A '!$X$16,Atlantique!A57&lt;='Serene A '!$W$16),0,
IF(AND(L57&gt;='Serene A '!$X$17,Atlantique!A57&lt;='Serene A '!$W$17),0,MIN(I57:J57,$E$4*(1-D57)*M57))))</f>
        <v>140.36404282972484</v>
      </c>
      <c r="O57" s="192">
        <f>IF(COUNTIFS('PTC GRTgaz'!$AB$11:$AB$28891,"",'PTC GRTgaz'!$B$11:$B$28891,Atlantique!O$16,'PTC GRTgaz'!$D$11:$D$28891,Atlantique!$A57,'PTC GRTgaz'!$C$11:$C$28891,"DEL")&gt;0,O$14,SUMIFS('PTC GRTgaz'!$AB$11:$AB$28891,'PTC GRTgaz'!$B$11:$B$28891,Atlantique!O$16,'PTC GRTgaz'!$D$11:$D$28891,Atlantique!$A57,'PTC GRTgaz'!$C$11:$C$28891,"DEL")*1.0026*$E$4/370.33)</f>
        <v>370.33011299999998</v>
      </c>
      <c r="P57" s="192">
        <f>IF(COUNTIFS('PTC GRTgaz'!$AB$11:$AB$28891,"",'PTC GRTgaz'!$B$11:$B$28891,Atlantique!P$16,'PTC GRTgaz'!$D$11:$D$28891,Atlantique!$A57,'PTC GRTgaz'!$C$11:$C$28891,"DEL")&gt;0,P$14,SUMIFS('PTC GRTgaz'!$AB$11:$AB$28891,'PTC GRTgaz'!$B$11:$B$28891,Atlantique!P$16,'PTC GRTgaz'!$D$11:$D$28891,Atlantique!$A57,'PTC GRTgaz'!$C$11:$C$28891,"DEL")*1.0026*$E$4/370.33)</f>
        <v>200.52006118532117</v>
      </c>
      <c r="Q57" s="103">
        <f t="shared" si="5"/>
        <v>13.377949082055958</v>
      </c>
      <c r="R57" s="101">
        <f t="shared" si="6"/>
        <v>0.29283175601934747</v>
      </c>
      <c r="S57" s="59">
        <f>IF(R57&gt;=1,0,_xlfn.XLOOKUP(R57,'Serene A '!$B$30:$B$130,'Serene A '!$W$30:$W$130,,1))</f>
        <v>1</v>
      </c>
      <c r="T57" s="158">
        <f xml:space="preserve">
IF(AND(R57&gt;='Serene A '!$X$15,Atlantique!A57&lt;='Serene A '!$W$15),0,
IF(AND(R57&gt;='Serene A '!$X$16,Atlantique!A57&lt;='Serene A '!$W$16),0,
IF(AND(R57&gt;='Serene A '!$X$17,Atlantique!A57&lt;='Serene A '!$W$17),0,MIN(O57:P57,$E$4*(1-D57)*S57))))</f>
        <v>200.52006118532117</v>
      </c>
      <c r="U57" s="160"/>
    </row>
    <row r="58" spans="1:21" x14ac:dyDescent="0.45">
      <c r="A58" s="56">
        <f t="shared" si="0"/>
        <v>44693</v>
      </c>
      <c r="B58" s="157">
        <f>_xlfn.XLOOKUP(A58,'Serene A '!$W$22:$W$23,'Serene A '!$Z$22:$Z$23,0,0)</f>
        <v>0</v>
      </c>
      <c r="C58" s="143">
        <f>_xlfn.XLOOKUP(A58,'Serene A '!$W$15:$W$17,'Serene A '!$Z$15:$Z$17,SUM($E$3:$H$3),0)</f>
        <v>45</v>
      </c>
      <c r="D58" s="58">
        <f>'PT Storengy'!H49</f>
        <v>0.35</v>
      </c>
      <c r="E58" s="60">
        <f t="shared" si="1"/>
        <v>13.739247192299992</v>
      </c>
      <c r="F58" s="100">
        <f t="shared" si="2"/>
        <v>0.29996739152999985</v>
      </c>
      <c r="G58" s="59">
        <f>IF(F58&gt;=1,0,_xlfn.XLOOKUP(F58,'Serene A '!$B$30:$B$130,'Serene A '!$W$30:$W$130,,1))</f>
        <v>1</v>
      </c>
      <c r="H58" s="158">
        <f>MIN(IF(AND(F58&gt;='Serene A '!$X$15,Atlantique!A58&lt;='Serene A '!$W$15),0,
IF(AND(F58&gt;='Serene A '!$X$16,Atlantique!A58&lt;='Serene A '!$W$16),0,
IF(AND(F58&gt;='Serene A '!$X$17,Atlantique!A58&lt;='Serene A '!$W$17),0,$E$4*(1-D58)*G58))),$E$5)</f>
        <v>240.71457344999999</v>
      </c>
      <c r="I58" s="192">
        <f>IF(COUNTIFS('PTC GRTgaz'!$AA$11:$AA$28891,"",'PTC GRTgaz'!$B$11:$B$28891,Atlantique!I$16,'PTC GRTgaz'!$D$11:$D$28891,Atlantique!$A58,'PTC GRTgaz'!$C$11:$C$28891,"DEL")&gt;0,I$14,SUMIFS('PTC GRTgaz'!$AA$11:$AA$28891,'PTC GRTgaz'!$B$11:$B$28891,Atlantique!I$16,'PTC GRTgaz'!$D$11:$D$28891,Atlantique!$A58,'PTC GRTgaz'!$C$11:$C$28891,"DEL")*1.0026*$E$4/370.33)</f>
        <v>370.33011299999998</v>
      </c>
      <c r="J58" s="192">
        <f>IF(COUNTIFS('PTC GRTgaz'!$AA$11:$AA$28891,"",'PTC GRTgaz'!$B$11:$B$28891,Atlantique!J$16,'PTC GRTgaz'!$D$11:$D$28891,Atlantique!$A58,'PTC GRTgaz'!$C$11:$C$28891,"DEL")&gt;0,J$14,SUMIFS('PTC GRTgaz'!$AA$11:$AA$28891,'PTC GRTgaz'!$B$11:$B$28891,Atlantique!J$16,'PTC GRTgaz'!$D$11:$D$28891,Atlantique!$A58,'PTC GRTgaz'!$C$11:$C$28891,"DEL")*1.0026*$E$4/370.33)</f>
        <v>140.36404282972484</v>
      </c>
      <c r="K58" s="102">
        <f t="shared" si="3"/>
        <v>13.337845069818897</v>
      </c>
      <c r="L58" s="101">
        <f t="shared" si="4"/>
        <v>0.29327735615531492</v>
      </c>
      <c r="M58" s="59">
        <f>IF(L58&gt;=1,0,_xlfn.XLOOKUP(L58,'Serene A '!$B$30:$B$130,'Serene A '!$W$30:$W$130,,1))</f>
        <v>1</v>
      </c>
      <c r="N58" s="158">
        <f xml:space="preserve">
IF(AND(L58&gt;='Serene A '!$X$15,Atlantique!A58&lt;='Serene A '!$W$15),0,
IF(AND(L58&gt;='Serene A '!$X$16,Atlantique!A58&lt;='Serene A '!$W$16),0,
IF(AND(L58&gt;='Serene A '!$X$17,Atlantique!A58&lt;='Serene A '!$W$17),0,MIN(I58:J58,$E$4*(1-D58)*M58))))</f>
        <v>140.36404282972484</v>
      </c>
      <c r="O58" s="192">
        <f>IF(COUNTIFS('PTC GRTgaz'!$AB$11:$AB$28891,"",'PTC GRTgaz'!$B$11:$B$28891,Atlantique!O$16,'PTC GRTgaz'!$D$11:$D$28891,Atlantique!$A58,'PTC GRTgaz'!$C$11:$C$28891,"DEL")&gt;0,O$14,SUMIFS('PTC GRTgaz'!$AB$11:$AB$28891,'PTC GRTgaz'!$B$11:$B$28891,Atlantique!O$16,'PTC GRTgaz'!$D$11:$D$28891,Atlantique!$A58,'PTC GRTgaz'!$C$11:$C$28891,"DEL")*1.0026*$E$4/370.33)</f>
        <v>370.33011299999998</v>
      </c>
      <c r="P58" s="192">
        <f>IF(COUNTIFS('PTC GRTgaz'!$AB$11:$AB$28891,"",'PTC GRTgaz'!$B$11:$B$28891,Atlantique!P$16,'PTC GRTgaz'!$D$11:$D$28891,Atlantique!$A58,'PTC GRTgaz'!$C$11:$C$28891,"DEL")&gt;0,P$14,SUMIFS('PTC GRTgaz'!$AB$11:$AB$28891,'PTC GRTgaz'!$B$11:$B$28891,Atlantique!P$16,'PTC GRTgaz'!$D$11:$D$28891,Atlantique!$A58,'PTC GRTgaz'!$C$11:$C$28891,"DEL")*1.0026*$E$4/370.33)</f>
        <v>200.52006118532117</v>
      </c>
      <c r="Q58" s="103">
        <f t="shared" si="5"/>
        <v>13.578469143241279</v>
      </c>
      <c r="R58" s="101">
        <f t="shared" si="6"/>
        <v>0.2972877573790213</v>
      </c>
      <c r="S58" s="59">
        <f>IF(R58&gt;=1,0,_xlfn.XLOOKUP(R58,'Serene A '!$B$30:$B$130,'Serene A '!$W$30:$W$130,,1))</f>
        <v>1</v>
      </c>
      <c r="T58" s="158">
        <f xml:space="preserve">
IF(AND(R58&gt;='Serene A '!$X$15,Atlantique!A58&lt;='Serene A '!$W$15),0,
IF(AND(R58&gt;='Serene A '!$X$16,Atlantique!A58&lt;='Serene A '!$W$16),0,
IF(AND(R58&gt;='Serene A '!$X$17,Atlantique!A58&lt;='Serene A '!$W$17),0,MIN(O58:P58,$E$4*(1-D58)*S58))))</f>
        <v>200.52006118532117</v>
      </c>
      <c r="U58" s="160"/>
    </row>
    <row r="59" spans="1:21" x14ac:dyDescent="0.45">
      <c r="A59" s="56">
        <f t="shared" si="0"/>
        <v>44694</v>
      </c>
      <c r="B59" s="157">
        <f>_xlfn.XLOOKUP(A59,'Serene A '!$W$22:$W$23,'Serene A '!$Z$22:$Z$23,0,0)</f>
        <v>0</v>
      </c>
      <c r="C59" s="143">
        <f>_xlfn.XLOOKUP(A59,'Serene A '!$W$15:$W$17,'Serene A '!$Z$15:$Z$17,SUM($E$3:$H$3),0)</f>
        <v>45</v>
      </c>
      <c r="D59" s="58">
        <f>'PT Storengy'!H50</f>
        <v>0.35</v>
      </c>
      <c r="E59" s="60">
        <f t="shared" si="1"/>
        <v>13.978930131863777</v>
      </c>
      <c r="F59" s="100">
        <f t="shared" si="2"/>
        <v>0.30531660427333313</v>
      </c>
      <c r="G59" s="59">
        <f>IF(F59&gt;=1,0,_xlfn.XLOOKUP(F59,'Serene A '!$B$30:$B$130,'Serene A '!$W$30:$W$130,,1))</f>
        <v>0.99571428571428566</v>
      </c>
      <c r="H59" s="158">
        <f>MIN(IF(AND(F59&gt;='Serene A '!$X$15,Atlantique!A59&lt;='Serene A '!$W$15),0,
IF(AND(F59&gt;='Serene A '!$X$16,Atlantique!A59&lt;='Serene A '!$W$16),0,
IF(AND(F59&gt;='Serene A '!$X$17,Atlantique!A59&lt;='Serene A '!$W$17),0,$E$4*(1-D59)*G59))),$E$5)</f>
        <v>239.68293956378568</v>
      </c>
      <c r="I59" s="192">
        <f>IF(COUNTIFS('PTC GRTgaz'!$AA$11:$AA$28891,"",'PTC GRTgaz'!$B$11:$B$28891,Atlantique!I$16,'PTC GRTgaz'!$D$11:$D$28891,Atlantique!$A59,'PTC GRTgaz'!$C$11:$C$28891,"DEL")&gt;0,I$14,SUMIFS('PTC GRTgaz'!$AA$11:$AA$28891,'PTC GRTgaz'!$B$11:$B$28891,Atlantique!I$16,'PTC GRTgaz'!$D$11:$D$28891,Atlantique!$A59,'PTC GRTgaz'!$C$11:$C$28891,"DEL")*1.0026*$E$4/370.33)</f>
        <v>370.33011299999998</v>
      </c>
      <c r="J59" s="192">
        <f>IF(COUNTIFS('PTC GRTgaz'!$AA$11:$AA$28891,"",'PTC GRTgaz'!$B$11:$B$28891,Atlantique!J$16,'PTC GRTgaz'!$D$11:$D$28891,Atlantique!$A59,'PTC GRTgaz'!$C$11:$C$28891,"DEL")&gt;0,J$14,SUMIFS('PTC GRTgaz'!$AA$11:$AA$28891,'PTC GRTgaz'!$B$11:$B$28891,Atlantique!J$16,'PTC GRTgaz'!$D$11:$D$28891,Atlantique!$A59,'PTC GRTgaz'!$C$11:$C$28891,"DEL")*1.0026*$E$4/370.33)</f>
        <v>140.36404282972484</v>
      </c>
      <c r="K59" s="102">
        <f t="shared" si="3"/>
        <v>13.478209112648623</v>
      </c>
      <c r="L59" s="101">
        <f t="shared" si="4"/>
        <v>0.29639655710708662</v>
      </c>
      <c r="M59" s="59">
        <f>IF(L59&gt;=1,0,_xlfn.XLOOKUP(L59,'Serene A '!$B$30:$B$130,'Serene A '!$W$30:$W$130,,1))</f>
        <v>1</v>
      </c>
      <c r="N59" s="158">
        <f xml:space="preserve">
IF(AND(L59&gt;='Serene A '!$X$15,Atlantique!A59&lt;='Serene A '!$W$15),0,
IF(AND(L59&gt;='Serene A '!$X$16,Atlantique!A59&lt;='Serene A '!$W$16),0,
IF(AND(L59&gt;='Serene A '!$X$17,Atlantique!A59&lt;='Serene A '!$W$17),0,MIN(I59:J59,$E$4*(1-D59)*M59))))</f>
        <v>140.36404282972484</v>
      </c>
      <c r="O59" s="192">
        <f>IF(COUNTIFS('PTC GRTgaz'!$AB$11:$AB$28891,"",'PTC GRTgaz'!$B$11:$B$28891,Atlantique!O$16,'PTC GRTgaz'!$D$11:$D$28891,Atlantique!$A59,'PTC GRTgaz'!$C$11:$C$28891,"DEL")&gt;0,O$14,SUMIFS('PTC GRTgaz'!$AB$11:$AB$28891,'PTC GRTgaz'!$B$11:$B$28891,Atlantique!O$16,'PTC GRTgaz'!$D$11:$D$28891,Atlantique!$A59,'PTC GRTgaz'!$C$11:$C$28891,"DEL")*1.0026*$E$4/370.33)</f>
        <v>370.33011299999998</v>
      </c>
      <c r="P59" s="192">
        <f>IF(COUNTIFS('PTC GRTgaz'!$AB$11:$AB$28891,"",'PTC GRTgaz'!$B$11:$B$28891,Atlantique!P$16,'PTC GRTgaz'!$D$11:$D$28891,Atlantique!$A59,'PTC GRTgaz'!$C$11:$C$28891,"DEL")&gt;0,P$14,SUMIFS('PTC GRTgaz'!$AB$11:$AB$28891,'PTC GRTgaz'!$B$11:$B$28891,Atlantique!P$16,'PTC GRTgaz'!$D$11:$D$28891,Atlantique!$A59,'PTC GRTgaz'!$C$11:$C$28891,"DEL")*1.0026*$E$4/370.33)</f>
        <v>200.52006118532117</v>
      </c>
      <c r="Q59" s="103">
        <f t="shared" si="5"/>
        <v>13.778989204426599</v>
      </c>
      <c r="R59" s="101">
        <f t="shared" si="6"/>
        <v>0.30174375873869508</v>
      </c>
      <c r="S59" s="59">
        <f>IF(R59&gt;=1,0,_xlfn.XLOOKUP(R59,'Serene A '!$B$30:$B$130,'Serene A '!$W$30:$W$130,,1))</f>
        <v>0.99571428571428566</v>
      </c>
      <c r="T59" s="158">
        <f xml:space="preserve">
IF(AND(R59&gt;='Serene A '!$X$15,Atlantique!A59&lt;='Serene A '!$W$15),0,
IF(AND(R59&gt;='Serene A '!$X$16,Atlantique!A59&lt;='Serene A '!$W$16),0,
IF(AND(R59&gt;='Serene A '!$X$17,Atlantique!A59&lt;='Serene A '!$W$17),0,MIN(O59:P59,$E$4*(1-D59)*S59))))</f>
        <v>200.52006118532117</v>
      </c>
      <c r="U59" s="160"/>
    </row>
    <row r="60" spans="1:21" x14ac:dyDescent="0.45">
      <c r="A60" s="56">
        <f t="shared" si="0"/>
        <v>44695</v>
      </c>
      <c r="B60" s="157">
        <f>_xlfn.XLOOKUP(A60,'Serene A '!$W$22:$W$23,'Serene A '!$Z$22:$Z$23,0,0)</f>
        <v>0</v>
      </c>
      <c r="C60" s="143">
        <f>_xlfn.XLOOKUP(A60,'Serene A '!$W$15:$W$17,'Serene A '!$Z$15:$Z$17,SUM($E$3:$H$3),0)</f>
        <v>45</v>
      </c>
      <c r="D60" s="58">
        <f>'PT Storengy'!H51</f>
        <v>0.35</v>
      </c>
      <c r="E60" s="60">
        <f t="shared" si="1"/>
        <v>14.217581437541348</v>
      </c>
      <c r="F60" s="100">
        <f t="shared" si="2"/>
        <v>0.31064289181919502</v>
      </c>
      <c r="G60" s="59">
        <f>IF(F60&gt;=1,0,_xlfn.XLOOKUP(F60,'Serene A '!$B$30:$B$130,'Serene A '!$W$30:$W$130,,1))</f>
        <v>0.99142857142857144</v>
      </c>
      <c r="H60" s="158">
        <f>MIN(IF(AND(F60&gt;='Serene A '!$X$15,Atlantique!A60&lt;='Serene A '!$W$15),0,
IF(AND(F60&gt;='Serene A '!$X$16,Atlantique!A60&lt;='Serene A '!$W$16),0,
IF(AND(F60&gt;='Serene A '!$X$17,Atlantique!A60&lt;='Serene A '!$W$17),0,$E$4*(1-D60)*G60))),$E$5)</f>
        <v>238.65130567757143</v>
      </c>
      <c r="I60" s="192">
        <f>IF(COUNTIFS('PTC GRTgaz'!$AA$11:$AA$28891,"",'PTC GRTgaz'!$B$11:$B$28891,Atlantique!I$16,'PTC GRTgaz'!$D$11:$D$28891,Atlantique!$A60,'PTC GRTgaz'!$C$11:$C$28891,"DEL")&gt;0,I$14,SUMIFS('PTC GRTgaz'!$AA$11:$AA$28891,'PTC GRTgaz'!$B$11:$B$28891,Atlantique!I$16,'PTC GRTgaz'!$D$11:$D$28891,Atlantique!$A60,'PTC GRTgaz'!$C$11:$C$28891,"DEL")*1.0026*$E$4/370.33)</f>
        <v>370.33011299999998</v>
      </c>
      <c r="J60" s="192">
        <f>IF(COUNTIFS('PTC GRTgaz'!$AA$11:$AA$28891,"",'PTC GRTgaz'!$B$11:$B$28891,Atlantique!J$16,'PTC GRTgaz'!$D$11:$D$28891,Atlantique!$A60,'PTC GRTgaz'!$C$11:$C$28891,"DEL")&gt;0,J$14,SUMIFS('PTC GRTgaz'!$AA$11:$AA$28891,'PTC GRTgaz'!$B$11:$B$28891,Atlantique!J$16,'PTC GRTgaz'!$D$11:$D$28891,Atlantique!$A60,'PTC GRTgaz'!$C$11:$C$28891,"DEL")*1.0026*$E$4/370.33)</f>
        <v>370.33011299999998</v>
      </c>
      <c r="K60" s="102">
        <f t="shared" si="3"/>
        <v>13.718923686098622</v>
      </c>
      <c r="L60" s="101">
        <f t="shared" si="4"/>
        <v>0.29951575805885827</v>
      </c>
      <c r="M60" s="59">
        <f>IF(L60&gt;=1,0,_xlfn.XLOOKUP(L60,'Serene A '!$B$30:$B$130,'Serene A '!$W$30:$W$130,,1))</f>
        <v>1</v>
      </c>
      <c r="N60" s="158">
        <f xml:space="preserve">
IF(AND(L60&gt;='Serene A '!$X$15,Atlantique!A60&lt;='Serene A '!$W$15),0,
IF(AND(L60&gt;='Serene A '!$X$16,Atlantique!A60&lt;='Serene A '!$W$16),0,
IF(AND(L60&gt;='Serene A '!$X$17,Atlantique!A60&lt;='Serene A '!$W$17),0,MIN(I60:J60,$E$4*(1-D60)*M60))))</f>
        <v>240.71457344999999</v>
      </c>
      <c r="O60" s="192">
        <f>IF(COUNTIFS('PTC GRTgaz'!$AB$11:$AB$28891,"",'PTC GRTgaz'!$B$11:$B$28891,Atlantique!O$16,'PTC GRTgaz'!$D$11:$D$28891,Atlantique!$A60,'PTC GRTgaz'!$C$11:$C$28891,"DEL")&gt;0,O$14,SUMIFS('PTC GRTgaz'!$AB$11:$AB$28891,'PTC GRTgaz'!$B$11:$B$28891,Atlantique!O$16,'PTC GRTgaz'!$D$11:$D$28891,Atlantique!$A60,'PTC GRTgaz'!$C$11:$C$28891,"DEL")*1.0026*$E$4/370.33)</f>
        <v>370.33011299999998</v>
      </c>
      <c r="P60" s="192">
        <f>IF(COUNTIFS('PTC GRTgaz'!$AB$11:$AB$28891,"",'PTC GRTgaz'!$B$11:$B$28891,Atlantique!P$16,'PTC GRTgaz'!$D$11:$D$28891,Atlantique!$A60,'PTC GRTgaz'!$C$11:$C$28891,"DEL")&gt;0,P$14,SUMIFS('PTC GRTgaz'!$AB$11:$AB$28891,'PTC GRTgaz'!$B$11:$B$28891,Atlantique!P$16,'PTC GRTgaz'!$D$11:$D$28891,Atlantique!$A60,'PTC GRTgaz'!$C$11:$C$28891,"DEL")*1.0026*$E$4/370.33)</f>
        <v>370.33011299999998</v>
      </c>
      <c r="Q60" s="103">
        <f t="shared" si="5"/>
        <v>14.018672143990385</v>
      </c>
      <c r="R60" s="101">
        <f t="shared" si="6"/>
        <v>0.30619976009836886</v>
      </c>
      <c r="S60" s="59">
        <f>IF(R60&gt;=1,0,_xlfn.XLOOKUP(R60,'Serene A '!$B$30:$B$130,'Serene A '!$W$30:$W$130,,1))</f>
        <v>0.99571428571428566</v>
      </c>
      <c r="T60" s="158">
        <f xml:space="preserve">
IF(AND(R60&gt;='Serene A '!$X$15,Atlantique!A60&lt;='Serene A '!$W$15),0,
IF(AND(R60&gt;='Serene A '!$X$16,Atlantique!A60&lt;='Serene A '!$W$16),0,
IF(AND(R60&gt;='Serene A '!$X$17,Atlantique!A60&lt;='Serene A '!$W$17),0,MIN(O60:P60,$E$4*(1-D60)*S60))))</f>
        <v>239.68293956378568</v>
      </c>
      <c r="U60" s="160"/>
    </row>
    <row r="61" spans="1:21" x14ac:dyDescent="0.45">
      <c r="A61" s="56">
        <f t="shared" si="0"/>
        <v>44696</v>
      </c>
      <c r="B61" s="157">
        <f>_xlfn.XLOOKUP(A61,'Serene A '!$W$22:$W$23,'Serene A '!$Z$22:$Z$23,0,0)</f>
        <v>0</v>
      </c>
      <c r="C61" s="143">
        <f>_xlfn.XLOOKUP(A61,'Serene A '!$W$15:$W$17,'Serene A '!$Z$15:$Z$17,SUM($E$3:$H$3),0)</f>
        <v>45</v>
      </c>
      <c r="D61" s="58">
        <f>'PT Storengy'!H52</f>
        <v>0.35</v>
      </c>
      <c r="E61" s="60">
        <f t="shared" si="1"/>
        <v>14.456232743218919</v>
      </c>
      <c r="F61" s="100">
        <f t="shared" si="2"/>
        <v>0.31594625416758554</v>
      </c>
      <c r="G61" s="59">
        <f>IF(F61&gt;=1,0,_xlfn.XLOOKUP(F61,'Serene A '!$B$30:$B$130,'Serene A '!$W$30:$W$130,,1))</f>
        <v>0.99142857142857144</v>
      </c>
      <c r="H61" s="158">
        <f>MIN(IF(AND(F61&gt;='Serene A '!$X$15,Atlantique!A61&lt;='Serene A '!$W$15),0,
IF(AND(F61&gt;='Serene A '!$X$16,Atlantique!A61&lt;='Serene A '!$W$16),0,
IF(AND(F61&gt;='Serene A '!$X$17,Atlantique!A61&lt;='Serene A '!$W$17),0,$E$4*(1-D61)*G61))),$E$5)</f>
        <v>238.65130567757143</v>
      </c>
      <c r="I61" s="192">
        <f>IF(COUNTIFS('PTC GRTgaz'!$AA$11:$AA$28891,"",'PTC GRTgaz'!$B$11:$B$28891,Atlantique!I$16,'PTC GRTgaz'!$D$11:$D$28891,Atlantique!$A61,'PTC GRTgaz'!$C$11:$C$28891,"DEL")&gt;0,I$14,SUMIFS('PTC GRTgaz'!$AA$11:$AA$28891,'PTC GRTgaz'!$B$11:$B$28891,Atlantique!I$16,'PTC GRTgaz'!$D$11:$D$28891,Atlantique!$A61,'PTC GRTgaz'!$C$11:$C$28891,"DEL")*1.0026*$E$4/370.33)</f>
        <v>370.33011299999998</v>
      </c>
      <c r="J61" s="192">
        <f>IF(COUNTIFS('PTC GRTgaz'!$AA$11:$AA$28891,"",'PTC GRTgaz'!$B$11:$B$28891,Atlantique!J$16,'PTC GRTgaz'!$D$11:$D$28891,Atlantique!$A61,'PTC GRTgaz'!$C$11:$C$28891,"DEL")&gt;0,J$14,SUMIFS('PTC GRTgaz'!$AA$11:$AA$28891,'PTC GRTgaz'!$B$11:$B$28891,Atlantique!J$16,'PTC GRTgaz'!$D$11:$D$28891,Atlantique!$A61,'PTC GRTgaz'!$C$11:$C$28891,"DEL")*1.0026*$E$4/370.33)</f>
        <v>370.33011299999998</v>
      </c>
      <c r="K61" s="102">
        <f t="shared" si="3"/>
        <v>13.958606625662407</v>
      </c>
      <c r="L61" s="101">
        <f t="shared" si="4"/>
        <v>0.3048649708021916</v>
      </c>
      <c r="M61" s="59">
        <f>IF(L61&gt;=1,0,_xlfn.XLOOKUP(L61,'Serene A '!$B$30:$B$130,'Serene A '!$W$30:$W$130,,1))</f>
        <v>0.99571428571428566</v>
      </c>
      <c r="N61" s="158">
        <f xml:space="preserve">
IF(AND(L61&gt;='Serene A '!$X$15,Atlantique!A61&lt;='Serene A '!$W$15),0,
IF(AND(L61&gt;='Serene A '!$X$16,Atlantique!A61&lt;='Serene A '!$W$16),0,
IF(AND(L61&gt;='Serene A '!$X$17,Atlantique!A61&lt;='Serene A '!$W$17),0,MIN(I61:J61,$E$4*(1-D61)*M61))))</f>
        <v>239.68293956378568</v>
      </c>
      <c r="O61" s="192">
        <f>IF(COUNTIFS('PTC GRTgaz'!$AB$11:$AB$28891,"",'PTC GRTgaz'!$B$11:$B$28891,Atlantique!O$16,'PTC GRTgaz'!$D$11:$D$28891,Atlantique!$A61,'PTC GRTgaz'!$C$11:$C$28891,"DEL")&gt;0,O$14,SUMIFS('PTC GRTgaz'!$AB$11:$AB$28891,'PTC GRTgaz'!$B$11:$B$28891,Atlantique!O$16,'PTC GRTgaz'!$D$11:$D$28891,Atlantique!$A61,'PTC GRTgaz'!$C$11:$C$28891,"DEL")*1.0026*$E$4/370.33)</f>
        <v>370.33011299999998</v>
      </c>
      <c r="P61" s="192">
        <f>IF(COUNTIFS('PTC GRTgaz'!$AB$11:$AB$28891,"",'PTC GRTgaz'!$B$11:$B$28891,Atlantique!P$16,'PTC GRTgaz'!$D$11:$D$28891,Atlantique!$A61,'PTC GRTgaz'!$C$11:$C$28891,"DEL")&gt;0,P$14,SUMIFS('PTC GRTgaz'!$AB$11:$AB$28891,'PTC GRTgaz'!$B$11:$B$28891,Atlantique!P$16,'PTC GRTgaz'!$D$11:$D$28891,Atlantique!$A61,'PTC GRTgaz'!$C$11:$C$28891,"DEL")*1.0026*$E$4/370.33)</f>
        <v>370.33011299999998</v>
      </c>
      <c r="Q61" s="103">
        <f t="shared" si="5"/>
        <v>14.257323449667956</v>
      </c>
      <c r="R61" s="101">
        <f t="shared" si="6"/>
        <v>0.31152604764423075</v>
      </c>
      <c r="S61" s="59">
        <f>IF(R61&gt;=1,0,_xlfn.XLOOKUP(R61,'Serene A '!$B$30:$B$130,'Serene A '!$W$30:$W$130,,1))</f>
        <v>0.99142857142857144</v>
      </c>
      <c r="T61" s="158">
        <f xml:space="preserve">
IF(AND(R61&gt;='Serene A '!$X$15,Atlantique!A61&lt;='Serene A '!$W$15),0,
IF(AND(R61&gt;='Serene A '!$X$16,Atlantique!A61&lt;='Serene A '!$W$16),0,
IF(AND(R61&gt;='Serene A '!$X$17,Atlantique!A61&lt;='Serene A '!$W$17),0,MIN(O61:P61,$E$4*(1-D61)*S61))))</f>
        <v>238.65130567757143</v>
      </c>
      <c r="U61" s="160"/>
    </row>
    <row r="62" spans="1:21" x14ac:dyDescent="0.45">
      <c r="A62" s="56">
        <f t="shared" si="0"/>
        <v>44697</v>
      </c>
      <c r="B62" s="157">
        <f>_xlfn.XLOOKUP(A62,'Serene A '!$W$22:$W$23,'Serene A '!$Z$22:$Z$23,0,0)</f>
        <v>0</v>
      </c>
      <c r="C62" s="143">
        <f>_xlfn.XLOOKUP(A62,'Serene A '!$W$15:$W$17,'Serene A '!$Z$15:$Z$17,SUM($E$3:$H$3),0)</f>
        <v>45</v>
      </c>
      <c r="D62" s="58">
        <f>'PT Storengy'!H53</f>
        <v>0.35</v>
      </c>
      <c r="E62" s="60">
        <f t="shared" si="1"/>
        <v>14.693852415010277</v>
      </c>
      <c r="F62" s="100">
        <f t="shared" si="2"/>
        <v>0.321249616515976</v>
      </c>
      <c r="G62" s="59">
        <f>IF(F62&gt;=1,0,_xlfn.XLOOKUP(F62,'Serene A '!$B$30:$B$130,'Serene A '!$W$30:$W$130,,1))</f>
        <v>0.9871428571428571</v>
      </c>
      <c r="H62" s="158">
        <f>MIN(IF(AND(F62&gt;='Serene A '!$X$15,Atlantique!A62&lt;='Serene A '!$W$15),0,
IF(AND(F62&gt;='Serene A '!$X$16,Atlantique!A62&lt;='Serene A '!$W$16),0,
IF(AND(F62&gt;='Serene A '!$X$17,Atlantique!A62&lt;='Serene A '!$W$17),0,$E$4*(1-D62)*G62))),$E$5)</f>
        <v>237.61967179135712</v>
      </c>
      <c r="I62" s="192">
        <f>IF(COUNTIFS('PTC GRTgaz'!$AA$11:$AA$28891,"",'PTC GRTgaz'!$B$11:$B$28891,Atlantique!I$16,'PTC GRTgaz'!$D$11:$D$28891,Atlantique!$A62,'PTC GRTgaz'!$C$11:$C$28891,"DEL")&gt;0,I$14,SUMIFS('PTC GRTgaz'!$AA$11:$AA$28891,'PTC GRTgaz'!$B$11:$B$28891,Atlantique!I$16,'PTC GRTgaz'!$D$11:$D$28891,Atlantique!$A62,'PTC GRTgaz'!$C$11:$C$28891,"DEL")*1.0026*$E$4/370.33)</f>
        <v>370.33011299999998</v>
      </c>
      <c r="J62" s="192">
        <f>IF(COUNTIFS('PTC GRTgaz'!$AA$11:$AA$28891,"",'PTC GRTgaz'!$B$11:$B$28891,Atlantique!J$16,'PTC GRTgaz'!$D$11:$D$28891,Atlantique!$A62,'PTC GRTgaz'!$C$11:$C$28891,"DEL")&gt;0,J$14,SUMIFS('PTC GRTgaz'!$AA$11:$AA$28891,'PTC GRTgaz'!$B$11:$B$28891,Atlantique!J$16,'PTC GRTgaz'!$D$11:$D$28891,Atlantique!$A62,'PTC GRTgaz'!$C$11:$C$28891,"DEL")*1.0026*$E$4/370.33)</f>
        <v>140.36404282972484</v>
      </c>
      <c r="K62" s="102">
        <f t="shared" si="3"/>
        <v>14.098970668492132</v>
      </c>
      <c r="L62" s="101">
        <f t="shared" si="4"/>
        <v>0.3101912583480535</v>
      </c>
      <c r="M62" s="59">
        <f>IF(L62&gt;=1,0,_xlfn.XLOOKUP(L62,'Serene A '!$B$30:$B$130,'Serene A '!$W$30:$W$130,,1))</f>
        <v>0.99142857142857144</v>
      </c>
      <c r="N62" s="158">
        <f xml:space="preserve">
IF(AND(L62&gt;='Serene A '!$X$15,Atlantique!A62&lt;='Serene A '!$W$15),0,
IF(AND(L62&gt;='Serene A '!$X$16,Atlantique!A62&lt;='Serene A '!$W$16),0,
IF(AND(L62&gt;='Serene A '!$X$17,Atlantique!A62&lt;='Serene A '!$W$17),0,MIN(I62:J62,$E$4*(1-D62)*M62))))</f>
        <v>140.36404282972484</v>
      </c>
      <c r="O62" s="192">
        <f>IF(COUNTIFS('PTC GRTgaz'!$AB$11:$AB$28891,"",'PTC GRTgaz'!$B$11:$B$28891,Atlantique!O$16,'PTC GRTgaz'!$D$11:$D$28891,Atlantique!$A62,'PTC GRTgaz'!$C$11:$C$28891,"DEL")&gt;0,O$14,SUMIFS('PTC GRTgaz'!$AB$11:$AB$28891,'PTC GRTgaz'!$B$11:$B$28891,Atlantique!O$16,'PTC GRTgaz'!$D$11:$D$28891,Atlantique!$A62,'PTC GRTgaz'!$C$11:$C$28891,"DEL")*1.0026*$E$4/370.33)</f>
        <v>370.33011299999998</v>
      </c>
      <c r="P62" s="192">
        <f>IF(COUNTIFS('PTC GRTgaz'!$AB$11:$AB$28891,"",'PTC GRTgaz'!$B$11:$B$28891,Atlantique!P$16,'PTC GRTgaz'!$D$11:$D$28891,Atlantique!$A62,'PTC GRTgaz'!$C$11:$C$28891,"DEL")&gt;0,P$14,SUMIFS('PTC GRTgaz'!$AB$11:$AB$28891,'PTC GRTgaz'!$B$11:$B$28891,Atlantique!P$16,'PTC GRTgaz'!$D$11:$D$28891,Atlantique!$A62,'PTC GRTgaz'!$C$11:$C$28891,"DEL")*1.0026*$E$4/370.33)</f>
        <v>200.52006118532117</v>
      </c>
      <c r="Q62" s="103">
        <f t="shared" si="5"/>
        <v>14.457843510853277</v>
      </c>
      <c r="R62" s="101">
        <f t="shared" si="6"/>
        <v>0.31682940999262121</v>
      </c>
      <c r="S62" s="59">
        <f>IF(R62&gt;=1,0,_xlfn.XLOOKUP(R62,'Serene A '!$B$30:$B$130,'Serene A '!$W$30:$W$130,,1))</f>
        <v>0.99142857142857144</v>
      </c>
      <c r="T62" s="158">
        <f xml:space="preserve">
IF(AND(R62&gt;='Serene A '!$X$15,Atlantique!A62&lt;='Serene A '!$W$15),0,
IF(AND(R62&gt;='Serene A '!$X$16,Atlantique!A62&lt;='Serene A '!$W$16),0,
IF(AND(R62&gt;='Serene A '!$X$17,Atlantique!A62&lt;='Serene A '!$W$17),0,MIN(O62:P62,$E$4*(1-D62)*S62))))</f>
        <v>200.52006118532117</v>
      </c>
      <c r="U62" s="160"/>
    </row>
    <row r="63" spans="1:21" x14ac:dyDescent="0.45">
      <c r="A63" s="56">
        <f t="shared" si="0"/>
        <v>44698</v>
      </c>
      <c r="B63" s="157">
        <f>_xlfn.XLOOKUP(A63,'Serene A '!$W$22:$W$23,'Serene A '!$Z$22:$Z$23,0,0)</f>
        <v>0</v>
      </c>
      <c r="C63" s="143">
        <f>_xlfn.XLOOKUP(A63,'Serene A '!$W$15:$W$17,'Serene A '!$Z$15:$Z$17,SUM($E$3:$H$3),0)</f>
        <v>45</v>
      </c>
      <c r="D63" s="58">
        <f>'PT Storengy'!H54</f>
        <v>0.35</v>
      </c>
      <c r="E63" s="60">
        <f t="shared" si="1"/>
        <v>14.931472086801634</v>
      </c>
      <c r="F63" s="100">
        <f t="shared" si="2"/>
        <v>0.32653005366689503</v>
      </c>
      <c r="G63" s="59">
        <f>IF(F63&gt;=1,0,_xlfn.XLOOKUP(F63,'Serene A '!$B$30:$B$130,'Serene A '!$W$30:$W$130,,1))</f>
        <v>0.9871428571428571</v>
      </c>
      <c r="H63" s="158">
        <f>MIN(IF(AND(F63&gt;='Serene A '!$X$15,Atlantique!A63&lt;='Serene A '!$W$15),0,
IF(AND(F63&gt;='Serene A '!$X$16,Atlantique!A63&lt;='Serene A '!$W$16),0,
IF(AND(F63&gt;='Serene A '!$X$17,Atlantique!A63&lt;='Serene A '!$W$17),0,$E$4*(1-D63)*G63))),$E$5)</f>
        <v>237.61967179135712</v>
      </c>
      <c r="I63" s="192">
        <f>IF(COUNTIFS('PTC GRTgaz'!$AA$11:$AA$28891,"",'PTC GRTgaz'!$B$11:$B$28891,Atlantique!I$16,'PTC GRTgaz'!$D$11:$D$28891,Atlantique!$A63,'PTC GRTgaz'!$C$11:$C$28891,"DEL")&gt;0,I$14,SUMIFS('PTC GRTgaz'!$AA$11:$AA$28891,'PTC GRTgaz'!$B$11:$B$28891,Atlantique!I$16,'PTC GRTgaz'!$D$11:$D$28891,Atlantique!$A63,'PTC GRTgaz'!$C$11:$C$28891,"DEL")*1.0026*$E$4/370.33)</f>
        <v>370.33011299999998</v>
      </c>
      <c r="J63" s="192">
        <f>IF(COUNTIFS('PTC GRTgaz'!$AA$11:$AA$28891,"",'PTC GRTgaz'!$B$11:$B$28891,Atlantique!J$16,'PTC GRTgaz'!$D$11:$D$28891,Atlantique!$A63,'PTC GRTgaz'!$C$11:$C$28891,"DEL")&gt;0,J$14,SUMIFS('PTC GRTgaz'!$AA$11:$AA$28891,'PTC GRTgaz'!$B$11:$B$28891,Atlantique!J$16,'PTC GRTgaz'!$D$11:$D$28891,Atlantique!$A63,'PTC GRTgaz'!$C$11:$C$28891,"DEL")*1.0026*$E$4/370.33)</f>
        <v>140.36404282972484</v>
      </c>
      <c r="K63" s="102">
        <f t="shared" si="3"/>
        <v>14.239334711321858</v>
      </c>
      <c r="L63" s="101">
        <f t="shared" si="4"/>
        <v>0.31331045929982515</v>
      </c>
      <c r="M63" s="59">
        <f>IF(L63&gt;=1,0,_xlfn.XLOOKUP(L63,'Serene A '!$B$30:$B$130,'Serene A '!$W$30:$W$130,,1))</f>
        <v>0.99142857142857144</v>
      </c>
      <c r="N63" s="158">
        <f xml:space="preserve">
IF(AND(L63&gt;='Serene A '!$X$15,Atlantique!A63&lt;='Serene A '!$W$15),0,
IF(AND(L63&gt;='Serene A '!$X$16,Atlantique!A63&lt;='Serene A '!$W$16),0,
IF(AND(L63&gt;='Serene A '!$X$17,Atlantique!A63&lt;='Serene A '!$W$17),0,MIN(I63:J63,$E$4*(1-D63)*M63))))</f>
        <v>140.36404282972484</v>
      </c>
      <c r="O63" s="192">
        <f>IF(COUNTIFS('PTC GRTgaz'!$AB$11:$AB$28891,"",'PTC GRTgaz'!$B$11:$B$28891,Atlantique!O$16,'PTC GRTgaz'!$D$11:$D$28891,Atlantique!$A63,'PTC GRTgaz'!$C$11:$C$28891,"DEL")&gt;0,O$14,SUMIFS('PTC GRTgaz'!$AB$11:$AB$28891,'PTC GRTgaz'!$B$11:$B$28891,Atlantique!O$16,'PTC GRTgaz'!$D$11:$D$28891,Atlantique!$A63,'PTC GRTgaz'!$C$11:$C$28891,"DEL")*1.0026*$E$4/370.33)</f>
        <v>370.33011299999998</v>
      </c>
      <c r="P63" s="192">
        <f>IF(COUNTIFS('PTC GRTgaz'!$AB$11:$AB$28891,"",'PTC GRTgaz'!$B$11:$B$28891,Atlantique!P$16,'PTC GRTgaz'!$D$11:$D$28891,Atlantique!$A63,'PTC GRTgaz'!$C$11:$C$28891,"DEL")&gt;0,P$14,SUMIFS('PTC GRTgaz'!$AB$11:$AB$28891,'PTC GRTgaz'!$B$11:$B$28891,Atlantique!P$16,'PTC GRTgaz'!$D$11:$D$28891,Atlantique!$A63,'PTC GRTgaz'!$C$11:$C$28891,"DEL")*1.0026*$E$4/370.33)</f>
        <v>200.52006118532117</v>
      </c>
      <c r="Q63" s="103">
        <f t="shared" si="5"/>
        <v>14.658363572038597</v>
      </c>
      <c r="R63" s="101">
        <f t="shared" si="6"/>
        <v>0.32128541135229505</v>
      </c>
      <c r="S63" s="59">
        <f>IF(R63&gt;=1,0,_xlfn.XLOOKUP(R63,'Serene A '!$B$30:$B$130,'Serene A '!$W$30:$W$130,,1))</f>
        <v>0.9871428571428571</v>
      </c>
      <c r="T63" s="158">
        <f xml:space="preserve">
IF(AND(R63&gt;='Serene A '!$X$15,Atlantique!A63&lt;='Serene A '!$W$15),0,
IF(AND(R63&gt;='Serene A '!$X$16,Atlantique!A63&lt;='Serene A '!$W$16),0,
IF(AND(R63&gt;='Serene A '!$X$17,Atlantique!A63&lt;='Serene A '!$W$17),0,MIN(O63:P63,$E$4*(1-D63)*S63))))</f>
        <v>200.52006118532117</v>
      </c>
      <c r="U63" s="160"/>
    </row>
    <row r="64" spans="1:21" x14ac:dyDescent="0.45">
      <c r="A64" s="56">
        <f t="shared" si="0"/>
        <v>44699</v>
      </c>
      <c r="B64" s="157">
        <f>_xlfn.XLOOKUP(A64,'Serene A '!$W$22:$W$23,'Serene A '!$Z$22:$Z$23,0,0)</f>
        <v>0</v>
      </c>
      <c r="C64" s="143">
        <f>_xlfn.XLOOKUP(A64,'Serene A '!$W$15:$W$17,'Serene A '!$Z$15:$Z$17,SUM($E$3:$H$3),0)</f>
        <v>45</v>
      </c>
      <c r="D64" s="58">
        <f>'PT Storengy'!H55</f>
        <v>0.35</v>
      </c>
      <c r="E64" s="60">
        <f t="shared" si="1"/>
        <v>15.168060124706777</v>
      </c>
      <c r="F64" s="100">
        <f t="shared" si="2"/>
        <v>0.33181049081781411</v>
      </c>
      <c r="G64" s="59">
        <f>IF(F64&gt;=1,0,_xlfn.XLOOKUP(F64,'Serene A '!$B$30:$B$130,'Serene A '!$W$30:$W$130,,1))</f>
        <v>0.98285714285714287</v>
      </c>
      <c r="H64" s="158">
        <f>MIN(IF(AND(F64&gt;='Serene A '!$X$15,Atlantique!A64&lt;='Serene A '!$W$15),0,
IF(AND(F64&gt;='Serene A '!$X$16,Atlantique!A64&lt;='Serene A '!$W$16),0,
IF(AND(F64&gt;='Serene A '!$X$17,Atlantique!A64&lt;='Serene A '!$W$17),0,$E$4*(1-D64)*G64))),$E$5)</f>
        <v>236.58803790514284</v>
      </c>
      <c r="I64" s="192">
        <f>IF(COUNTIFS('PTC GRTgaz'!$AA$11:$AA$28891,"",'PTC GRTgaz'!$B$11:$B$28891,Atlantique!I$16,'PTC GRTgaz'!$D$11:$D$28891,Atlantique!$A64,'PTC GRTgaz'!$C$11:$C$28891,"DEL")&gt;0,I$14,SUMIFS('PTC GRTgaz'!$AA$11:$AA$28891,'PTC GRTgaz'!$B$11:$B$28891,Atlantique!I$16,'PTC GRTgaz'!$D$11:$D$28891,Atlantique!$A64,'PTC GRTgaz'!$C$11:$C$28891,"DEL")*1.0026*$E$4/370.33)</f>
        <v>370.33011299999998</v>
      </c>
      <c r="J64" s="192">
        <f>IF(COUNTIFS('PTC GRTgaz'!$AA$11:$AA$28891,"",'PTC GRTgaz'!$B$11:$B$28891,Atlantique!J$16,'PTC GRTgaz'!$D$11:$D$28891,Atlantique!$A64,'PTC GRTgaz'!$C$11:$C$28891,"DEL")&gt;0,J$14,SUMIFS('PTC GRTgaz'!$AA$11:$AA$28891,'PTC GRTgaz'!$B$11:$B$28891,Atlantique!J$16,'PTC GRTgaz'!$D$11:$D$28891,Atlantique!$A64,'PTC GRTgaz'!$C$11:$C$28891,"DEL")*1.0026*$E$4/370.33)</f>
        <v>140.36404282972484</v>
      </c>
      <c r="K64" s="102">
        <f t="shared" si="3"/>
        <v>14.379698754151583</v>
      </c>
      <c r="L64" s="101">
        <f t="shared" si="4"/>
        <v>0.31642966025159686</v>
      </c>
      <c r="M64" s="59">
        <f>IF(L64&gt;=1,0,_xlfn.XLOOKUP(L64,'Serene A '!$B$30:$B$130,'Serene A '!$W$30:$W$130,,1))</f>
        <v>0.99142857142857144</v>
      </c>
      <c r="N64" s="158">
        <f xml:space="preserve">
IF(AND(L64&gt;='Serene A '!$X$15,Atlantique!A64&lt;='Serene A '!$W$15),0,
IF(AND(L64&gt;='Serene A '!$X$16,Atlantique!A64&lt;='Serene A '!$W$16),0,
IF(AND(L64&gt;='Serene A '!$X$17,Atlantique!A64&lt;='Serene A '!$W$17),0,MIN(I64:J64,$E$4*(1-D64)*M64))))</f>
        <v>140.36404282972484</v>
      </c>
      <c r="O64" s="192">
        <f>IF(COUNTIFS('PTC GRTgaz'!$AB$11:$AB$28891,"",'PTC GRTgaz'!$B$11:$B$28891,Atlantique!O$16,'PTC GRTgaz'!$D$11:$D$28891,Atlantique!$A64,'PTC GRTgaz'!$C$11:$C$28891,"DEL")&gt;0,O$14,SUMIFS('PTC GRTgaz'!$AB$11:$AB$28891,'PTC GRTgaz'!$B$11:$B$28891,Atlantique!O$16,'PTC GRTgaz'!$D$11:$D$28891,Atlantique!$A64,'PTC GRTgaz'!$C$11:$C$28891,"DEL")*1.0026*$E$4/370.33)</f>
        <v>370.33011299999998</v>
      </c>
      <c r="P64" s="192">
        <f>IF(COUNTIFS('PTC GRTgaz'!$AB$11:$AB$28891,"",'PTC GRTgaz'!$B$11:$B$28891,Atlantique!P$16,'PTC GRTgaz'!$D$11:$D$28891,Atlantique!$A64,'PTC GRTgaz'!$C$11:$C$28891,"DEL")&gt;0,P$14,SUMIFS('PTC GRTgaz'!$AB$11:$AB$28891,'PTC GRTgaz'!$B$11:$B$28891,Atlantique!P$16,'PTC GRTgaz'!$D$11:$D$28891,Atlantique!$A64,'PTC GRTgaz'!$C$11:$C$28891,"DEL")*1.0026*$E$4/370.33)</f>
        <v>200.52006118532117</v>
      </c>
      <c r="Q64" s="103">
        <f t="shared" si="5"/>
        <v>14.858883633223918</v>
      </c>
      <c r="R64" s="101">
        <f t="shared" si="6"/>
        <v>0.32574141271196883</v>
      </c>
      <c r="S64" s="59">
        <f>IF(R64&gt;=1,0,_xlfn.XLOOKUP(R64,'Serene A '!$B$30:$B$130,'Serene A '!$W$30:$W$130,,1))</f>
        <v>0.9871428571428571</v>
      </c>
      <c r="T64" s="158">
        <f xml:space="preserve">
IF(AND(R64&gt;='Serene A '!$X$15,Atlantique!A64&lt;='Serene A '!$W$15),0,
IF(AND(R64&gt;='Serene A '!$X$16,Atlantique!A64&lt;='Serene A '!$W$16),0,
IF(AND(R64&gt;='Serene A '!$X$17,Atlantique!A64&lt;='Serene A '!$W$17),0,MIN(O64:P64,$E$4*(1-D64)*S64))))</f>
        <v>200.52006118532117</v>
      </c>
      <c r="U64" s="160"/>
    </row>
    <row r="65" spans="1:21" x14ac:dyDescent="0.45">
      <c r="A65" s="56">
        <f t="shared" si="0"/>
        <v>44700</v>
      </c>
      <c r="B65" s="157">
        <f>_xlfn.XLOOKUP(A65,'Serene A '!$W$22:$W$23,'Serene A '!$Z$22:$Z$23,0,0)</f>
        <v>0</v>
      </c>
      <c r="C65" s="143">
        <f>_xlfn.XLOOKUP(A65,'Serene A '!$W$15:$W$17,'Serene A '!$Z$15:$Z$17,SUM($E$3:$H$3),0)</f>
        <v>45</v>
      </c>
      <c r="D65" s="58">
        <f>'PT Storengy'!H56</f>
        <v>0.35</v>
      </c>
      <c r="E65" s="60">
        <f t="shared" si="1"/>
        <v>15.40464816261192</v>
      </c>
      <c r="F65" s="100">
        <f t="shared" si="2"/>
        <v>0.3370680027712617</v>
      </c>
      <c r="G65" s="59">
        <f>IF(F65&gt;=1,0,_xlfn.XLOOKUP(F65,'Serene A '!$B$30:$B$130,'Serene A '!$W$30:$W$130,,1))</f>
        <v>0.98285714285714287</v>
      </c>
      <c r="H65" s="158">
        <f>MIN(IF(AND(F65&gt;='Serene A '!$X$15,Atlantique!A65&lt;='Serene A '!$W$15),0,
IF(AND(F65&gt;='Serene A '!$X$16,Atlantique!A65&lt;='Serene A '!$W$16),0,
IF(AND(F65&gt;='Serene A '!$X$17,Atlantique!A65&lt;='Serene A '!$W$17),0,$E$4*(1-D65)*G65))),$E$5)</f>
        <v>236.58803790514284</v>
      </c>
      <c r="I65" s="192">
        <f>IF(COUNTIFS('PTC GRTgaz'!$AA$11:$AA$28891,"",'PTC GRTgaz'!$B$11:$B$28891,Atlantique!I$16,'PTC GRTgaz'!$D$11:$D$28891,Atlantique!$A65,'PTC GRTgaz'!$C$11:$C$28891,"DEL")&gt;0,I$14,SUMIFS('PTC GRTgaz'!$AA$11:$AA$28891,'PTC GRTgaz'!$B$11:$B$28891,Atlantique!I$16,'PTC GRTgaz'!$D$11:$D$28891,Atlantique!$A65,'PTC GRTgaz'!$C$11:$C$28891,"DEL")*1.0026*$E$4/370.33)</f>
        <v>370.33011299999998</v>
      </c>
      <c r="J65" s="192">
        <f>IF(COUNTIFS('PTC GRTgaz'!$AA$11:$AA$28891,"",'PTC GRTgaz'!$B$11:$B$28891,Atlantique!J$16,'PTC GRTgaz'!$D$11:$D$28891,Atlantique!$A65,'PTC GRTgaz'!$C$11:$C$28891,"DEL")&gt;0,J$14,SUMIFS('PTC GRTgaz'!$AA$11:$AA$28891,'PTC GRTgaz'!$B$11:$B$28891,Atlantique!J$16,'PTC GRTgaz'!$D$11:$D$28891,Atlantique!$A65,'PTC GRTgaz'!$C$11:$C$28891,"DEL")*1.0026*$E$4/370.33)</f>
        <v>140.36404282972484</v>
      </c>
      <c r="K65" s="102">
        <f t="shared" si="3"/>
        <v>14.520062796981309</v>
      </c>
      <c r="L65" s="101">
        <f t="shared" si="4"/>
        <v>0.31954886120336851</v>
      </c>
      <c r="M65" s="59">
        <f>IF(L65&gt;=1,0,_xlfn.XLOOKUP(L65,'Serene A '!$B$30:$B$130,'Serene A '!$W$30:$W$130,,1))</f>
        <v>0.99142857142857144</v>
      </c>
      <c r="N65" s="158">
        <f xml:space="preserve">
IF(AND(L65&gt;='Serene A '!$X$15,Atlantique!A65&lt;='Serene A '!$W$15),0,
IF(AND(L65&gt;='Serene A '!$X$16,Atlantique!A65&lt;='Serene A '!$W$16),0,
IF(AND(L65&gt;='Serene A '!$X$17,Atlantique!A65&lt;='Serene A '!$W$17),0,MIN(I65:J65,$E$4*(1-D65)*M65))))</f>
        <v>140.36404282972484</v>
      </c>
      <c r="O65" s="192">
        <f>IF(COUNTIFS('PTC GRTgaz'!$AB$11:$AB$28891,"",'PTC GRTgaz'!$B$11:$B$28891,Atlantique!O$16,'PTC GRTgaz'!$D$11:$D$28891,Atlantique!$A65,'PTC GRTgaz'!$C$11:$C$28891,"DEL")&gt;0,O$14,SUMIFS('PTC GRTgaz'!$AB$11:$AB$28891,'PTC GRTgaz'!$B$11:$B$28891,Atlantique!O$16,'PTC GRTgaz'!$D$11:$D$28891,Atlantique!$A65,'PTC GRTgaz'!$C$11:$C$28891,"DEL")*1.0026*$E$4/370.33)</f>
        <v>370.33011299999998</v>
      </c>
      <c r="P65" s="192">
        <f>IF(COUNTIFS('PTC GRTgaz'!$AB$11:$AB$28891,"",'PTC GRTgaz'!$B$11:$B$28891,Atlantique!P$16,'PTC GRTgaz'!$D$11:$D$28891,Atlantique!$A65,'PTC GRTgaz'!$C$11:$C$28891,"DEL")&gt;0,P$14,SUMIFS('PTC GRTgaz'!$AB$11:$AB$28891,'PTC GRTgaz'!$B$11:$B$28891,Atlantique!P$16,'PTC GRTgaz'!$D$11:$D$28891,Atlantique!$A65,'PTC GRTgaz'!$C$11:$C$28891,"DEL")*1.0026*$E$4/370.33)</f>
        <v>200.52006118532117</v>
      </c>
      <c r="Q65" s="103">
        <f t="shared" si="5"/>
        <v>15.059403694409239</v>
      </c>
      <c r="R65" s="101">
        <f t="shared" si="6"/>
        <v>0.3301974140716426</v>
      </c>
      <c r="S65" s="59">
        <f>IF(R65&gt;=1,0,_xlfn.XLOOKUP(R65,'Serene A '!$B$30:$B$130,'Serene A '!$W$30:$W$130,,1))</f>
        <v>0.98285714285714287</v>
      </c>
      <c r="T65" s="158">
        <f xml:space="preserve">
IF(AND(R65&gt;='Serene A '!$X$15,Atlantique!A65&lt;='Serene A '!$W$15),0,
IF(AND(R65&gt;='Serene A '!$X$16,Atlantique!A65&lt;='Serene A '!$W$16),0,
IF(AND(R65&gt;='Serene A '!$X$17,Atlantique!A65&lt;='Serene A '!$W$17),0,MIN(O65:P65,$E$4*(1-D65)*S65))))</f>
        <v>200.52006118532117</v>
      </c>
      <c r="U65" s="160"/>
    </row>
    <row r="66" spans="1:21" x14ac:dyDescent="0.45">
      <c r="A66" s="56">
        <f t="shared" si="0"/>
        <v>44701</v>
      </c>
      <c r="B66" s="157">
        <f>_xlfn.XLOOKUP(A66,'Serene A '!$W$22:$W$23,'Serene A '!$Z$22:$Z$23,0,0)</f>
        <v>0</v>
      </c>
      <c r="C66" s="143">
        <f>_xlfn.XLOOKUP(A66,'Serene A '!$W$15:$W$17,'Serene A '!$Z$15:$Z$17,SUM($E$3:$H$3),0)</f>
        <v>45</v>
      </c>
      <c r="D66" s="58">
        <f>'PT Storengy'!H57</f>
        <v>0.35</v>
      </c>
      <c r="E66" s="60">
        <f t="shared" si="1"/>
        <v>15.64020456663085</v>
      </c>
      <c r="F66" s="100">
        <f t="shared" si="2"/>
        <v>0.34232551472470935</v>
      </c>
      <c r="G66" s="59">
        <f>IF(F66&gt;=1,0,_xlfn.XLOOKUP(F66,'Serene A '!$B$30:$B$130,'Serene A '!$W$30:$W$130,,1))</f>
        <v>0.97857142857142854</v>
      </c>
      <c r="H66" s="158">
        <f>MIN(IF(AND(F66&gt;='Serene A '!$X$15,Atlantique!A66&lt;='Serene A '!$W$15),0,
IF(AND(F66&gt;='Serene A '!$X$16,Atlantique!A66&lt;='Serene A '!$W$16),0,
IF(AND(F66&gt;='Serene A '!$X$17,Atlantique!A66&lt;='Serene A '!$W$17),0,$E$4*(1-D66)*G66))),$E$5)</f>
        <v>235.55640401892856</v>
      </c>
      <c r="I66" s="192">
        <f>IF(COUNTIFS('PTC GRTgaz'!$AA$11:$AA$28891,"",'PTC GRTgaz'!$B$11:$B$28891,Atlantique!I$16,'PTC GRTgaz'!$D$11:$D$28891,Atlantique!$A66,'PTC GRTgaz'!$C$11:$C$28891,"DEL")&gt;0,I$14,SUMIFS('PTC GRTgaz'!$AA$11:$AA$28891,'PTC GRTgaz'!$B$11:$B$28891,Atlantique!I$16,'PTC GRTgaz'!$D$11:$D$28891,Atlantique!$A66,'PTC GRTgaz'!$C$11:$C$28891,"DEL")*1.0026*$E$4/370.33)</f>
        <v>370.33011299999998</v>
      </c>
      <c r="J66" s="192">
        <f>IF(COUNTIFS('PTC GRTgaz'!$AA$11:$AA$28891,"",'PTC GRTgaz'!$B$11:$B$28891,Atlantique!J$16,'PTC GRTgaz'!$D$11:$D$28891,Atlantique!$A66,'PTC GRTgaz'!$C$11:$C$28891,"DEL")&gt;0,J$14,SUMIFS('PTC GRTgaz'!$AA$11:$AA$28891,'PTC GRTgaz'!$B$11:$B$28891,Atlantique!J$16,'PTC GRTgaz'!$D$11:$D$28891,Atlantique!$A66,'PTC GRTgaz'!$C$11:$C$28891,"DEL")*1.0026*$E$4/370.33)</f>
        <v>140.36404282972484</v>
      </c>
      <c r="K66" s="102">
        <f t="shared" si="3"/>
        <v>14.660426839811034</v>
      </c>
      <c r="L66" s="101">
        <f t="shared" si="4"/>
        <v>0.32266806215514021</v>
      </c>
      <c r="M66" s="59">
        <f>IF(L66&gt;=1,0,_xlfn.XLOOKUP(L66,'Serene A '!$B$30:$B$130,'Serene A '!$W$30:$W$130,,1))</f>
        <v>0.9871428571428571</v>
      </c>
      <c r="N66" s="158">
        <f xml:space="preserve">
IF(AND(L66&gt;='Serene A '!$X$15,Atlantique!A66&lt;='Serene A '!$W$15),0,
IF(AND(L66&gt;='Serene A '!$X$16,Atlantique!A66&lt;='Serene A '!$W$16),0,
IF(AND(L66&gt;='Serene A '!$X$17,Atlantique!A66&lt;='Serene A '!$W$17),0,MIN(I66:J66,$E$4*(1-D66)*M66))))</f>
        <v>140.36404282972484</v>
      </c>
      <c r="O66" s="192">
        <f>IF(COUNTIFS('PTC GRTgaz'!$AB$11:$AB$28891,"",'PTC GRTgaz'!$B$11:$B$28891,Atlantique!O$16,'PTC GRTgaz'!$D$11:$D$28891,Atlantique!$A66,'PTC GRTgaz'!$C$11:$C$28891,"DEL")&gt;0,O$14,SUMIFS('PTC GRTgaz'!$AB$11:$AB$28891,'PTC GRTgaz'!$B$11:$B$28891,Atlantique!O$16,'PTC GRTgaz'!$D$11:$D$28891,Atlantique!$A66,'PTC GRTgaz'!$C$11:$C$28891,"DEL")*1.0026*$E$4/370.33)</f>
        <v>370.33011299999998</v>
      </c>
      <c r="P66" s="192">
        <f>IF(COUNTIFS('PTC GRTgaz'!$AB$11:$AB$28891,"",'PTC GRTgaz'!$B$11:$B$28891,Atlantique!P$16,'PTC GRTgaz'!$D$11:$D$28891,Atlantique!$A66,'PTC GRTgaz'!$C$11:$C$28891,"DEL")&gt;0,P$14,SUMIFS('PTC GRTgaz'!$AB$11:$AB$28891,'PTC GRTgaz'!$B$11:$B$28891,Atlantique!P$16,'PTC GRTgaz'!$D$11:$D$28891,Atlantique!$A66,'PTC GRTgaz'!$C$11:$C$28891,"DEL")*1.0026*$E$4/370.33)</f>
        <v>200.52006118532117</v>
      </c>
      <c r="Q66" s="103">
        <f t="shared" si="5"/>
        <v>15.25992375559456</v>
      </c>
      <c r="R66" s="101">
        <f t="shared" si="6"/>
        <v>0.33465341543131644</v>
      </c>
      <c r="S66" s="59">
        <f>IF(R66&gt;=1,0,_xlfn.XLOOKUP(R66,'Serene A '!$B$30:$B$130,'Serene A '!$W$30:$W$130,,1))</f>
        <v>0.98285714285714287</v>
      </c>
      <c r="T66" s="158">
        <f xml:space="preserve">
IF(AND(R66&gt;='Serene A '!$X$15,Atlantique!A66&lt;='Serene A '!$W$15),0,
IF(AND(R66&gt;='Serene A '!$X$16,Atlantique!A66&lt;='Serene A '!$W$16),0,
IF(AND(R66&gt;='Serene A '!$X$17,Atlantique!A66&lt;='Serene A '!$W$17),0,MIN(O66:P66,$E$4*(1-D66)*S66))))</f>
        <v>200.52006118532117</v>
      </c>
      <c r="U66" s="160"/>
    </row>
    <row r="67" spans="1:21" x14ac:dyDescent="0.45">
      <c r="A67" s="56">
        <f t="shared" si="0"/>
        <v>44702</v>
      </c>
      <c r="B67" s="157">
        <f>_xlfn.XLOOKUP(A67,'Serene A '!$W$22:$W$23,'Serene A '!$Z$22:$Z$23,0,0)</f>
        <v>0</v>
      </c>
      <c r="C67" s="143">
        <f>_xlfn.XLOOKUP(A67,'Serene A '!$W$15:$W$17,'Serene A '!$Z$15:$Z$17,SUM($E$3:$H$3),0)</f>
        <v>45</v>
      </c>
      <c r="D67" s="58">
        <f>'PT Storengy'!H58</f>
        <v>0</v>
      </c>
      <c r="E67" s="60">
        <f t="shared" si="1"/>
        <v>16.002599034352279</v>
      </c>
      <c r="F67" s="100">
        <f t="shared" si="2"/>
        <v>0.34756010148068556</v>
      </c>
      <c r="G67" s="59">
        <f>IF(F67&gt;=1,0,_xlfn.XLOOKUP(F67,'Serene A '!$B$30:$B$130,'Serene A '!$W$30:$W$130,,1))</f>
        <v>0.97857142857142854</v>
      </c>
      <c r="H67" s="158">
        <f>MIN(IF(AND(F67&gt;='Serene A '!$X$15,Atlantique!A67&lt;='Serene A '!$W$15),0,
IF(AND(F67&gt;='Serene A '!$X$16,Atlantique!A67&lt;='Serene A '!$W$16),0,
IF(AND(F67&gt;='Serene A '!$X$17,Atlantique!A67&lt;='Serene A '!$W$17),0,$E$4*(1-D67)*G67))),$E$5)</f>
        <v>362.39446772142855</v>
      </c>
      <c r="I67" s="192">
        <f>IF(COUNTIFS('PTC GRTgaz'!$AA$11:$AA$28891,"",'PTC GRTgaz'!$B$11:$B$28891,Atlantique!I$16,'PTC GRTgaz'!$D$11:$D$28891,Atlantique!$A67,'PTC GRTgaz'!$C$11:$C$28891,"DEL")&gt;0,I$14,SUMIFS('PTC GRTgaz'!$AA$11:$AA$28891,'PTC GRTgaz'!$B$11:$B$28891,Atlantique!I$16,'PTC GRTgaz'!$D$11:$D$28891,Atlantique!$A67,'PTC GRTgaz'!$C$11:$C$28891,"DEL")*1.0026*$E$4/370.33)</f>
        <v>370.33011299999998</v>
      </c>
      <c r="J67" s="192">
        <f>IF(COUNTIFS('PTC GRTgaz'!$AA$11:$AA$28891,"",'PTC GRTgaz'!$B$11:$B$28891,Atlantique!J$16,'PTC GRTgaz'!$D$11:$D$28891,Atlantique!$A67,'PTC GRTgaz'!$C$11:$C$28891,"DEL")&gt;0,J$14,SUMIFS('PTC GRTgaz'!$AA$11:$AA$28891,'PTC GRTgaz'!$B$11:$B$28891,Atlantique!J$16,'PTC GRTgaz'!$D$11:$D$28891,Atlantique!$A67,'PTC GRTgaz'!$C$11:$C$28891,"DEL")*1.0026*$E$4/370.33)</f>
        <v>370.33011299999998</v>
      </c>
      <c r="K67" s="102">
        <f t="shared" si="3"/>
        <v>15.025995565643891</v>
      </c>
      <c r="L67" s="101">
        <f t="shared" si="4"/>
        <v>0.32578726310691186</v>
      </c>
      <c r="M67" s="59">
        <f>IF(L67&gt;=1,0,_xlfn.XLOOKUP(L67,'Serene A '!$B$30:$B$130,'Serene A '!$W$30:$W$130,,1))</f>
        <v>0.9871428571428571</v>
      </c>
      <c r="N67" s="158">
        <f xml:space="preserve">
IF(AND(L67&gt;='Serene A '!$X$15,Atlantique!A67&lt;='Serene A '!$W$15),0,
IF(AND(L67&gt;='Serene A '!$X$16,Atlantique!A67&lt;='Serene A '!$W$16),0,
IF(AND(L67&gt;='Serene A '!$X$17,Atlantique!A67&lt;='Serene A '!$W$17),0,MIN(I67:J67,$E$4*(1-D67)*M67))))</f>
        <v>365.56872583285713</v>
      </c>
      <c r="O67" s="192">
        <f>IF(COUNTIFS('PTC GRTgaz'!$AB$11:$AB$28891,"",'PTC GRTgaz'!$B$11:$B$28891,Atlantique!O$16,'PTC GRTgaz'!$D$11:$D$28891,Atlantique!$A67,'PTC GRTgaz'!$C$11:$C$28891,"DEL")&gt;0,O$14,SUMIFS('PTC GRTgaz'!$AB$11:$AB$28891,'PTC GRTgaz'!$B$11:$B$28891,Atlantique!O$16,'PTC GRTgaz'!$D$11:$D$28891,Atlantique!$A67,'PTC GRTgaz'!$C$11:$C$28891,"DEL")*1.0026*$E$4/370.33)</f>
        <v>370.33011299999998</v>
      </c>
      <c r="P67" s="192">
        <f>IF(COUNTIFS('PTC GRTgaz'!$AB$11:$AB$28891,"",'PTC GRTgaz'!$B$11:$B$28891,Atlantique!P$16,'PTC GRTgaz'!$D$11:$D$28891,Atlantique!$A67,'PTC GRTgaz'!$C$11:$C$28891,"DEL")&gt;0,P$14,SUMIFS('PTC GRTgaz'!$AB$11:$AB$28891,'PTC GRTgaz'!$B$11:$B$28891,Atlantique!P$16,'PTC GRTgaz'!$D$11:$D$28891,Atlantique!$A67,'PTC GRTgaz'!$C$11:$C$28891,"DEL")*1.0026*$E$4/370.33)</f>
        <v>370.33011299999998</v>
      </c>
      <c r="Q67" s="103">
        <f t="shared" si="5"/>
        <v>15.623905352371702</v>
      </c>
      <c r="R67" s="101">
        <f t="shared" si="6"/>
        <v>0.33910941679099021</v>
      </c>
      <c r="S67" s="59">
        <f>IF(R67&gt;=1,0,_xlfn.XLOOKUP(R67,'Serene A '!$B$30:$B$130,'Serene A '!$W$30:$W$130,,1))</f>
        <v>0.98285714285714287</v>
      </c>
      <c r="T67" s="158">
        <f xml:space="preserve">
IF(AND(R67&gt;='Serene A '!$X$15,Atlantique!A67&lt;='Serene A '!$W$15),0,
IF(AND(R67&gt;='Serene A '!$X$16,Atlantique!A67&lt;='Serene A '!$W$16),0,
IF(AND(R67&gt;='Serene A '!$X$17,Atlantique!A67&lt;='Serene A '!$W$17),0,MIN(O67:P67,$E$4*(1-D67)*S67))))</f>
        <v>363.98159677714284</v>
      </c>
      <c r="U67" s="160"/>
    </row>
    <row r="68" spans="1:21" x14ac:dyDescent="0.45">
      <c r="A68" s="56">
        <f t="shared" si="0"/>
        <v>44703</v>
      </c>
      <c r="B68" s="157">
        <f>_xlfn.XLOOKUP(A68,'Serene A '!$W$22:$W$23,'Serene A '!$Z$22:$Z$23,0,0)</f>
        <v>0</v>
      </c>
      <c r="C68" s="143">
        <f>_xlfn.XLOOKUP(A68,'Serene A '!$W$15:$W$17,'Serene A '!$Z$15:$Z$17,SUM($E$3:$H$3),0)</f>
        <v>45</v>
      </c>
      <c r="D68" s="58">
        <f>'PT Storengy'!H59</f>
        <v>0</v>
      </c>
      <c r="E68" s="60">
        <f t="shared" si="1"/>
        <v>16.363406373017995</v>
      </c>
      <c r="F68" s="100">
        <f t="shared" si="2"/>
        <v>0.35561331187449507</v>
      </c>
      <c r="G68" s="59">
        <f>IF(F68&gt;=1,0,_xlfn.XLOOKUP(F68,'Serene A '!$B$30:$B$130,'Serene A '!$W$30:$W$130,,1))</f>
        <v>0.97428571428571442</v>
      </c>
      <c r="H68" s="158">
        <f>MIN(IF(AND(F68&gt;='Serene A '!$X$15,Atlantique!A68&lt;='Serene A '!$W$15),0,
IF(AND(F68&gt;='Serene A '!$X$16,Atlantique!A68&lt;='Serene A '!$W$16),0,
IF(AND(F68&gt;='Serene A '!$X$17,Atlantique!A68&lt;='Serene A '!$W$17),0,$E$4*(1-D68)*G68))),$E$5)</f>
        <v>360.80733866571433</v>
      </c>
      <c r="I68" s="192">
        <f>IF(COUNTIFS('PTC GRTgaz'!$AA$11:$AA$28891,"",'PTC GRTgaz'!$B$11:$B$28891,Atlantique!I$16,'PTC GRTgaz'!$D$11:$D$28891,Atlantique!$A68,'PTC GRTgaz'!$C$11:$C$28891,"DEL")&gt;0,I$14,SUMIFS('PTC GRTgaz'!$AA$11:$AA$28891,'PTC GRTgaz'!$B$11:$B$28891,Atlantique!I$16,'PTC GRTgaz'!$D$11:$D$28891,Atlantique!$A68,'PTC GRTgaz'!$C$11:$C$28891,"DEL")*1.0026*$E$4/370.33)</f>
        <v>370.33011299999998</v>
      </c>
      <c r="J68" s="192">
        <f>IF(COUNTIFS('PTC GRTgaz'!$AA$11:$AA$28891,"",'PTC GRTgaz'!$B$11:$B$28891,Atlantique!J$16,'PTC GRTgaz'!$D$11:$D$28891,Atlantique!$A68,'PTC GRTgaz'!$C$11:$C$28891,"DEL")&gt;0,J$14,SUMIFS('PTC GRTgaz'!$AA$11:$AA$28891,'PTC GRTgaz'!$B$11:$B$28891,Atlantique!J$16,'PTC GRTgaz'!$D$11:$D$28891,Atlantique!$A68,'PTC GRTgaz'!$C$11:$C$28891,"DEL")*1.0026*$E$4/370.33)</f>
        <v>370.33011299999998</v>
      </c>
      <c r="K68" s="102">
        <f t="shared" si="3"/>
        <v>15.389977162421033</v>
      </c>
      <c r="L68" s="101">
        <f t="shared" si="4"/>
        <v>0.33391101256986422</v>
      </c>
      <c r="M68" s="59">
        <f>IF(L68&gt;=1,0,_xlfn.XLOOKUP(L68,'Serene A '!$B$30:$B$130,'Serene A '!$W$30:$W$130,,1))</f>
        <v>0.98285714285714287</v>
      </c>
      <c r="N68" s="158">
        <f xml:space="preserve">
IF(AND(L68&gt;='Serene A '!$X$15,Atlantique!A68&lt;='Serene A '!$W$15),0,
IF(AND(L68&gt;='Serene A '!$X$16,Atlantique!A68&lt;='Serene A '!$W$16),0,
IF(AND(L68&gt;='Serene A '!$X$17,Atlantique!A68&lt;='Serene A '!$W$17),0,MIN(I68:J68,$E$4*(1-D68)*M68))))</f>
        <v>363.98159677714284</v>
      </c>
      <c r="O68" s="192">
        <f>IF(COUNTIFS('PTC GRTgaz'!$AB$11:$AB$28891,"",'PTC GRTgaz'!$B$11:$B$28891,Atlantique!O$16,'PTC GRTgaz'!$D$11:$D$28891,Atlantique!$A68,'PTC GRTgaz'!$C$11:$C$28891,"DEL")&gt;0,O$14,SUMIFS('PTC GRTgaz'!$AB$11:$AB$28891,'PTC GRTgaz'!$B$11:$B$28891,Atlantique!O$16,'PTC GRTgaz'!$D$11:$D$28891,Atlantique!$A68,'PTC GRTgaz'!$C$11:$C$28891,"DEL")*1.0026*$E$4/370.33)</f>
        <v>370.33011299999998</v>
      </c>
      <c r="P68" s="192">
        <f>IF(COUNTIFS('PTC GRTgaz'!$AB$11:$AB$28891,"",'PTC GRTgaz'!$B$11:$B$28891,Atlantique!P$16,'PTC GRTgaz'!$D$11:$D$28891,Atlantique!$A68,'PTC GRTgaz'!$C$11:$C$28891,"DEL")&gt;0,P$14,SUMIFS('PTC GRTgaz'!$AB$11:$AB$28891,'PTC GRTgaz'!$B$11:$B$28891,Atlantique!P$16,'PTC GRTgaz'!$D$11:$D$28891,Atlantique!$A68,'PTC GRTgaz'!$C$11:$C$28891,"DEL")*1.0026*$E$4/370.33)</f>
        <v>370.33011299999998</v>
      </c>
      <c r="Q68" s="103">
        <f t="shared" si="5"/>
        <v>15.98629982009313</v>
      </c>
      <c r="R68" s="101">
        <f t="shared" si="6"/>
        <v>0.34719789671937118</v>
      </c>
      <c r="S68" s="59">
        <f>IF(R68&gt;=1,0,_xlfn.XLOOKUP(R68,'Serene A '!$B$30:$B$130,'Serene A '!$W$30:$W$130,,1))</f>
        <v>0.97857142857142854</v>
      </c>
      <c r="T68" s="158">
        <f xml:space="preserve">
IF(AND(R68&gt;='Serene A '!$X$15,Atlantique!A68&lt;='Serene A '!$W$15),0,
IF(AND(R68&gt;='Serene A '!$X$16,Atlantique!A68&lt;='Serene A '!$W$16),0,
IF(AND(R68&gt;='Serene A '!$X$17,Atlantique!A68&lt;='Serene A '!$W$17),0,MIN(O68:P68,$E$4*(1-D68)*S68))))</f>
        <v>362.39446772142855</v>
      </c>
      <c r="U68" s="160"/>
    </row>
    <row r="69" spans="1:21" x14ac:dyDescent="0.45">
      <c r="A69" s="56">
        <f t="shared" si="0"/>
        <v>44704</v>
      </c>
      <c r="B69" s="157">
        <f>_xlfn.XLOOKUP(A69,'Serene A '!$W$22:$W$23,'Serene A '!$Z$22:$Z$23,0,0)</f>
        <v>0</v>
      </c>
      <c r="C69" s="143">
        <f>_xlfn.XLOOKUP(A69,'Serene A '!$W$15:$W$17,'Serene A '!$Z$15:$Z$17,SUM($E$3:$H$3),0)</f>
        <v>45</v>
      </c>
      <c r="D69" s="58">
        <f>'PT Storengy'!H60</f>
        <v>0</v>
      </c>
      <c r="E69" s="60">
        <f t="shared" si="1"/>
        <v>16.722626582627996</v>
      </c>
      <c r="F69" s="100">
        <f t="shared" si="2"/>
        <v>0.3636312527337332</v>
      </c>
      <c r="G69" s="59">
        <f>IF(F69&gt;=1,0,_xlfn.XLOOKUP(F69,'Serene A '!$B$30:$B$130,'Serene A '!$W$30:$W$130,,1))</f>
        <v>0.97</v>
      </c>
      <c r="H69" s="158">
        <f>MIN(IF(AND(F69&gt;='Serene A '!$X$15,Atlantique!A69&lt;='Serene A '!$W$15),0,
IF(AND(F69&gt;='Serene A '!$X$16,Atlantique!A69&lt;='Serene A '!$W$16),0,
IF(AND(F69&gt;='Serene A '!$X$17,Atlantique!A69&lt;='Serene A '!$W$17),0,$E$4*(1-D69)*G69))),$E$5)</f>
        <v>359.22020960999998</v>
      </c>
      <c r="I69" s="192">
        <f>IF(COUNTIFS('PTC GRTgaz'!$AA$11:$AA$28891,"",'PTC GRTgaz'!$B$11:$B$28891,Atlantique!I$16,'PTC GRTgaz'!$D$11:$D$28891,Atlantique!$A69,'PTC GRTgaz'!$C$11:$C$28891,"DEL")&gt;0,I$14,SUMIFS('PTC GRTgaz'!$AA$11:$AA$28891,'PTC GRTgaz'!$B$11:$B$28891,Atlantique!I$16,'PTC GRTgaz'!$D$11:$D$28891,Atlantique!$A69,'PTC GRTgaz'!$C$11:$C$28891,"DEL")*1.0026*$E$4/370.33)</f>
        <v>370.33011299999998</v>
      </c>
      <c r="J69" s="192">
        <f>IF(COUNTIFS('PTC GRTgaz'!$AA$11:$AA$28891,"",'PTC GRTgaz'!$B$11:$B$28891,Atlantique!J$16,'PTC GRTgaz'!$D$11:$D$28891,Atlantique!$A69,'PTC GRTgaz'!$C$11:$C$28891,"DEL")&gt;0,J$14,SUMIFS('PTC GRTgaz'!$AA$11:$AA$28891,'PTC GRTgaz'!$B$11:$B$28891,Atlantique!J$16,'PTC GRTgaz'!$D$11:$D$28891,Atlantique!$A69,'PTC GRTgaz'!$C$11:$C$28891,"DEL")*1.0026*$E$4/370.33)</f>
        <v>115.29903518155967</v>
      </c>
      <c r="K69" s="102">
        <f t="shared" si="3"/>
        <v>15.505276197602592</v>
      </c>
      <c r="L69" s="101">
        <f t="shared" si="4"/>
        <v>0.34199949249824518</v>
      </c>
      <c r="M69" s="59">
        <f>IF(L69&gt;=1,0,_xlfn.XLOOKUP(L69,'Serene A '!$B$30:$B$130,'Serene A '!$W$30:$W$130,,1))</f>
        <v>0.97857142857142854</v>
      </c>
      <c r="N69" s="158">
        <f xml:space="preserve">
IF(AND(L69&gt;='Serene A '!$X$15,Atlantique!A69&lt;='Serene A '!$W$15),0,
IF(AND(L69&gt;='Serene A '!$X$16,Atlantique!A69&lt;='Serene A '!$W$16),0,
IF(AND(L69&gt;='Serene A '!$X$17,Atlantique!A69&lt;='Serene A '!$W$17),0,MIN(I69:J69,$E$4*(1-D69)*M69))))</f>
        <v>115.29903518155967</v>
      </c>
      <c r="O69" s="192">
        <f>IF(COUNTIFS('PTC GRTgaz'!$AB$11:$AB$28891,"",'PTC GRTgaz'!$B$11:$B$28891,Atlantique!O$16,'PTC GRTgaz'!$D$11:$D$28891,Atlantique!$A69,'PTC GRTgaz'!$C$11:$C$28891,"DEL")&gt;0,O$14,SUMIFS('PTC GRTgaz'!$AB$11:$AB$28891,'PTC GRTgaz'!$B$11:$B$28891,Atlantique!O$16,'PTC GRTgaz'!$D$11:$D$28891,Atlantique!$A69,'PTC GRTgaz'!$C$11:$C$28891,"DEL")*1.0026*$E$4/370.33)</f>
        <v>370.33011299999998</v>
      </c>
      <c r="P69" s="192">
        <f>IF(COUNTIFS('PTC GRTgaz'!$AB$11:$AB$28891,"",'PTC GRTgaz'!$B$11:$B$28891,Atlantique!P$16,'PTC GRTgaz'!$D$11:$D$28891,Atlantique!$A69,'PTC GRTgaz'!$C$11:$C$28891,"DEL")&gt;0,P$14,SUMIFS('PTC GRTgaz'!$AB$11:$AB$28891,'PTC GRTgaz'!$B$11:$B$28891,Atlantique!P$16,'PTC GRTgaz'!$D$11:$D$28891,Atlantique!$A69,'PTC GRTgaz'!$C$11:$C$28891,"DEL")*1.0026*$E$4/370.33)</f>
        <v>215.5590657742203</v>
      </c>
      <c r="Q69" s="103">
        <f t="shared" si="5"/>
        <v>16.201858885867349</v>
      </c>
      <c r="R69" s="101">
        <f t="shared" si="6"/>
        <v>0.35525110711318064</v>
      </c>
      <c r="S69" s="59">
        <f>IF(R69&gt;=1,0,_xlfn.XLOOKUP(R69,'Serene A '!$B$30:$B$130,'Serene A '!$W$30:$W$130,,1))</f>
        <v>0.97428571428571442</v>
      </c>
      <c r="T69" s="158">
        <f xml:space="preserve">
IF(AND(R69&gt;='Serene A '!$X$15,Atlantique!A69&lt;='Serene A '!$W$15),0,
IF(AND(R69&gt;='Serene A '!$X$16,Atlantique!A69&lt;='Serene A '!$W$16),0,
IF(AND(R69&gt;='Serene A '!$X$17,Atlantique!A69&lt;='Serene A '!$W$17),0,MIN(O69:P69,$E$4*(1-D69)*S69))))</f>
        <v>215.5590657742203</v>
      </c>
      <c r="U69" s="160"/>
    </row>
    <row r="70" spans="1:21" x14ac:dyDescent="0.45">
      <c r="A70" s="56">
        <f t="shared" si="0"/>
        <v>44705</v>
      </c>
      <c r="B70" s="157">
        <f>_xlfn.XLOOKUP(A70,'Serene A '!$W$22:$W$23,'Serene A '!$Z$22:$Z$23,0,0)</f>
        <v>0</v>
      </c>
      <c r="C70" s="143">
        <f>_xlfn.XLOOKUP(A70,'Serene A '!$W$15:$W$17,'Serene A '!$Z$15:$Z$17,SUM($E$3:$H$3),0)</f>
        <v>45</v>
      </c>
      <c r="D70" s="58">
        <f>'PT Storengy'!H61</f>
        <v>0</v>
      </c>
      <c r="E70" s="60">
        <f t="shared" si="1"/>
        <v>17.080259663182282</v>
      </c>
      <c r="F70" s="100">
        <f t="shared" si="2"/>
        <v>0.37161392405839988</v>
      </c>
      <c r="G70" s="59">
        <f>IF(F70&gt;=1,0,_xlfn.XLOOKUP(F70,'Serene A '!$B$30:$B$130,'Serene A '!$W$30:$W$130,,1))</f>
        <v>0.96571428571428564</v>
      </c>
      <c r="H70" s="158">
        <f>MIN(IF(AND(F70&gt;='Serene A '!$X$15,Atlantique!A70&lt;='Serene A '!$W$15),0,
IF(AND(F70&gt;='Serene A '!$X$16,Atlantique!A70&lt;='Serene A '!$W$16),0,
IF(AND(F70&gt;='Serene A '!$X$17,Atlantique!A70&lt;='Serene A '!$W$17),0,$E$4*(1-D70)*G70))),$E$5)</f>
        <v>357.63308055428564</v>
      </c>
      <c r="I70" s="192">
        <f>IF(COUNTIFS('PTC GRTgaz'!$AA$11:$AA$28891,"",'PTC GRTgaz'!$B$11:$B$28891,Atlantique!I$16,'PTC GRTgaz'!$D$11:$D$28891,Atlantique!$A70,'PTC GRTgaz'!$C$11:$C$28891,"DEL")&gt;0,I$14,SUMIFS('PTC GRTgaz'!$AA$11:$AA$28891,'PTC GRTgaz'!$B$11:$B$28891,Atlantique!I$16,'PTC GRTgaz'!$D$11:$D$28891,Atlantique!$A70,'PTC GRTgaz'!$C$11:$C$28891,"DEL")*1.0026*$E$4/370.33)</f>
        <v>370.33011299999998</v>
      </c>
      <c r="J70" s="192">
        <f>IF(COUNTIFS('PTC GRTgaz'!$AA$11:$AA$28891,"",'PTC GRTgaz'!$B$11:$B$28891,Atlantique!J$16,'PTC GRTgaz'!$D$11:$D$28891,Atlantique!$A70,'PTC GRTgaz'!$C$11:$C$28891,"DEL")&gt;0,J$14,SUMIFS('PTC GRTgaz'!$AA$11:$AA$28891,'PTC GRTgaz'!$B$11:$B$28891,Atlantique!J$16,'PTC GRTgaz'!$D$11:$D$28891,Atlantique!$A70,'PTC GRTgaz'!$C$11:$C$28891,"DEL")*1.0026*$E$4/370.33)</f>
        <v>115.29903518155967</v>
      </c>
      <c r="K70" s="102">
        <f t="shared" si="3"/>
        <v>15.620575232784152</v>
      </c>
      <c r="L70" s="101">
        <f t="shared" si="4"/>
        <v>0.34456169328005759</v>
      </c>
      <c r="M70" s="59">
        <f>IF(L70&gt;=1,0,_xlfn.XLOOKUP(L70,'Serene A '!$B$30:$B$130,'Serene A '!$W$30:$W$130,,1))</f>
        <v>0.97857142857142854</v>
      </c>
      <c r="N70" s="158">
        <f xml:space="preserve">
IF(AND(L70&gt;='Serene A '!$X$15,Atlantique!A70&lt;='Serene A '!$W$15),0,
IF(AND(L70&gt;='Serene A '!$X$16,Atlantique!A70&lt;='Serene A '!$W$16),0,
IF(AND(L70&gt;='Serene A '!$X$17,Atlantique!A70&lt;='Serene A '!$W$17),0,MIN(I70:J70,$E$4*(1-D70)*M70))))</f>
        <v>115.29903518155967</v>
      </c>
      <c r="O70" s="192">
        <f>IF(COUNTIFS('PTC GRTgaz'!$AB$11:$AB$28891,"",'PTC GRTgaz'!$B$11:$B$28891,Atlantique!O$16,'PTC GRTgaz'!$D$11:$D$28891,Atlantique!$A70,'PTC GRTgaz'!$C$11:$C$28891,"DEL")&gt;0,O$14,SUMIFS('PTC GRTgaz'!$AB$11:$AB$28891,'PTC GRTgaz'!$B$11:$B$28891,Atlantique!O$16,'PTC GRTgaz'!$D$11:$D$28891,Atlantique!$A70,'PTC GRTgaz'!$C$11:$C$28891,"DEL")*1.0026*$E$4/370.33)</f>
        <v>370.33011299999998</v>
      </c>
      <c r="P70" s="192">
        <f>IF(COUNTIFS('PTC GRTgaz'!$AB$11:$AB$28891,"",'PTC GRTgaz'!$B$11:$B$28891,Atlantique!P$16,'PTC GRTgaz'!$D$11:$D$28891,Atlantique!$A70,'PTC GRTgaz'!$C$11:$C$28891,"DEL")&gt;0,P$14,SUMIFS('PTC GRTgaz'!$AB$11:$AB$28891,'PTC GRTgaz'!$B$11:$B$28891,Atlantique!P$16,'PTC GRTgaz'!$D$11:$D$28891,Atlantique!$A70,'PTC GRTgaz'!$C$11:$C$28891,"DEL")*1.0026*$E$4/370.33)</f>
        <v>215.5590657742203</v>
      </c>
      <c r="Q70" s="103">
        <f t="shared" si="5"/>
        <v>16.417417951641568</v>
      </c>
      <c r="R70" s="101">
        <f t="shared" si="6"/>
        <v>0.36004130857482997</v>
      </c>
      <c r="S70" s="59">
        <f>IF(R70&gt;=1,0,_xlfn.XLOOKUP(R70,'Serene A '!$B$30:$B$130,'Serene A '!$W$30:$W$130,,1))</f>
        <v>0.97</v>
      </c>
      <c r="T70" s="158">
        <f xml:space="preserve">
IF(AND(R70&gt;='Serene A '!$X$15,Atlantique!A70&lt;='Serene A '!$W$15),0,
IF(AND(R70&gt;='Serene A '!$X$16,Atlantique!A70&lt;='Serene A '!$W$16),0,
IF(AND(R70&gt;='Serene A '!$X$17,Atlantique!A70&lt;='Serene A '!$W$17),0,MIN(O70:P70,$E$4*(1-D70)*S70))))</f>
        <v>215.5590657742203</v>
      </c>
      <c r="U70" s="160"/>
    </row>
    <row r="71" spans="1:21" x14ac:dyDescent="0.45">
      <c r="A71" s="56">
        <f t="shared" si="0"/>
        <v>44706</v>
      </c>
      <c r="B71" s="157">
        <f>_xlfn.XLOOKUP(A71,'Serene A '!$W$22:$W$23,'Serene A '!$Z$22:$Z$23,0,0)</f>
        <v>0</v>
      </c>
      <c r="C71" s="143">
        <f>_xlfn.XLOOKUP(A71,'Serene A '!$W$15:$W$17,'Serene A '!$Z$15:$Z$17,SUM($E$3:$H$3),0)</f>
        <v>45</v>
      </c>
      <c r="D71" s="58">
        <f>'PT Storengy'!H62</f>
        <v>0</v>
      </c>
      <c r="E71" s="60">
        <f t="shared" si="1"/>
        <v>17.437892743736569</v>
      </c>
      <c r="F71" s="100">
        <f t="shared" si="2"/>
        <v>0.37956132584849517</v>
      </c>
      <c r="G71" s="59">
        <f>IF(F71&gt;=1,0,_xlfn.XLOOKUP(F71,'Serene A '!$B$30:$B$130,'Serene A '!$W$30:$W$130,,1))</f>
        <v>0.96571428571428564</v>
      </c>
      <c r="H71" s="158">
        <f>MIN(IF(AND(F71&gt;='Serene A '!$X$15,Atlantique!A71&lt;='Serene A '!$W$15),0,
IF(AND(F71&gt;='Serene A '!$X$16,Atlantique!A71&lt;='Serene A '!$W$16),0,
IF(AND(F71&gt;='Serene A '!$X$17,Atlantique!A71&lt;='Serene A '!$W$17),0,$E$4*(1-D71)*G71))),$E$5)</f>
        <v>357.63308055428564</v>
      </c>
      <c r="I71" s="192">
        <f>IF(COUNTIFS('PTC GRTgaz'!$AA$11:$AA$28891,"",'PTC GRTgaz'!$B$11:$B$28891,Atlantique!I$16,'PTC GRTgaz'!$D$11:$D$28891,Atlantique!$A71,'PTC GRTgaz'!$C$11:$C$28891,"DEL")&gt;0,I$14,SUMIFS('PTC GRTgaz'!$AA$11:$AA$28891,'PTC GRTgaz'!$B$11:$B$28891,Atlantique!I$16,'PTC GRTgaz'!$D$11:$D$28891,Atlantique!$A71,'PTC GRTgaz'!$C$11:$C$28891,"DEL")*1.0026*$E$4/370.33)</f>
        <v>370.33011299999998</v>
      </c>
      <c r="J71" s="192">
        <f>IF(COUNTIFS('PTC GRTgaz'!$AA$11:$AA$28891,"",'PTC GRTgaz'!$B$11:$B$28891,Atlantique!J$16,'PTC GRTgaz'!$D$11:$D$28891,Atlantique!$A71,'PTC GRTgaz'!$C$11:$C$28891,"DEL")&gt;0,J$14,SUMIFS('PTC GRTgaz'!$AA$11:$AA$28891,'PTC GRTgaz'!$B$11:$B$28891,Atlantique!J$16,'PTC GRTgaz'!$D$11:$D$28891,Atlantique!$A71,'PTC GRTgaz'!$C$11:$C$28891,"DEL")*1.0026*$E$4/370.33)</f>
        <v>125.32503824082573</v>
      </c>
      <c r="K71" s="102">
        <f t="shared" si="3"/>
        <v>15.745900271024977</v>
      </c>
      <c r="L71" s="101">
        <f t="shared" si="4"/>
        <v>0.34712389406187005</v>
      </c>
      <c r="M71" s="59">
        <f>IF(L71&gt;=1,0,_xlfn.XLOOKUP(L71,'Serene A '!$B$30:$B$130,'Serene A '!$W$30:$W$130,,1))</f>
        <v>0.97857142857142854</v>
      </c>
      <c r="N71" s="158">
        <f xml:space="preserve">
IF(AND(L71&gt;='Serene A '!$X$15,Atlantique!A71&lt;='Serene A '!$W$15),0,
IF(AND(L71&gt;='Serene A '!$X$16,Atlantique!A71&lt;='Serene A '!$W$16),0,
IF(AND(L71&gt;='Serene A '!$X$17,Atlantique!A71&lt;='Serene A '!$W$17),0,MIN(I71:J71,$E$4*(1-D71)*M71))))</f>
        <v>125.32503824082573</v>
      </c>
      <c r="O71" s="192">
        <f>IF(COUNTIFS('PTC GRTgaz'!$AB$11:$AB$28891,"",'PTC GRTgaz'!$B$11:$B$28891,Atlantique!O$16,'PTC GRTgaz'!$D$11:$D$28891,Atlantique!$A71,'PTC GRTgaz'!$C$11:$C$28891,"DEL")&gt;0,O$14,SUMIFS('PTC GRTgaz'!$AB$11:$AB$28891,'PTC GRTgaz'!$B$11:$B$28891,Atlantique!O$16,'PTC GRTgaz'!$D$11:$D$28891,Atlantique!$A71,'PTC GRTgaz'!$C$11:$C$28891,"DEL")*1.0026*$E$4/370.33)</f>
        <v>370.33011299999998</v>
      </c>
      <c r="P71" s="192">
        <f>IF(COUNTIFS('PTC GRTgaz'!$AB$11:$AB$28891,"",'PTC GRTgaz'!$B$11:$B$28891,Atlantique!P$16,'PTC GRTgaz'!$D$11:$D$28891,Atlantique!$A71,'PTC GRTgaz'!$C$11:$C$28891,"DEL")&gt;0,P$14,SUMIFS('PTC GRTgaz'!$AB$11:$AB$28891,'PTC GRTgaz'!$B$11:$B$28891,Atlantique!P$16,'PTC GRTgaz'!$D$11:$D$28891,Atlantique!$A71,'PTC GRTgaz'!$C$11:$C$28891,"DEL")*1.0026*$E$4/370.33)</f>
        <v>220.57206730385329</v>
      </c>
      <c r="Q71" s="103">
        <f t="shared" si="5"/>
        <v>16.63799001894542</v>
      </c>
      <c r="R71" s="101">
        <f t="shared" si="6"/>
        <v>0.36483151003647929</v>
      </c>
      <c r="S71" s="59">
        <f>IF(R71&gt;=1,0,_xlfn.XLOOKUP(R71,'Serene A '!$B$30:$B$130,'Serene A '!$W$30:$W$130,,1))</f>
        <v>0.97</v>
      </c>
      <c r="T71" s="158">
        <f xml:space="preserve">
IF(AND(R71&gt;='Serene A '!$X$15,Atlantique!A71&lt;='Serene A '!$W$15),0,
IF(AND(R71&gt;='Serene A '!$X$16,Atlantique!A71&lt;='Serene A '!$W$16),0,
IF(AND(R71&gt;='Serene A '!$X$17,Atlantique!A71&lt;='Serene A '!$W$17),0,MIN(O71:P71,$E$4*(1-D71)*S71))))</f>
        <v>220.57206730385329</v>
      </c>
      <c r="U71" s="160"/>
    </row>
    <row r="72" spans="1:21" x14ac:dyDescent="0.45">
      <c r="A72" s="56">
        <f t="shared" si="0"/>
        <v>44707</v>
      </c>
      <c r="B72" s="157">
        <f>_xlfn.XLOOKUP(A72,'Serene A '!$W$22:$W$23,'Serene A '!$Z$22:$Z$23,0,0)</f>
        <v>0</v>
      </c>
      <c r="C72" s="143">
        <f>_xlfn.XLOOKUP(A72,'Serene A '!$W$15:$W$17,'Serene A '!$Z$15:$Z$17,SUM($E$3:$H$3),0)</f>
        <v>45</v>
      </c>
      <c r="D72" s="58">
        <f>'PT Storengy'!H63</f>
        <v>0</v>
      </c>
      <c r="E72" s="60">
        <f t="shared" si="1"/>
        <v>17.793938695235141</v>
      </c>
      <c r="F72" s="100">
        <f t="shared" si="2"/>
        <v>0.3875087276385904</v>
      </c>
      <c r="G72" s="59">
        <f>IF(F72&gt;=1,0,_xlfn.XLOOKUP(F72,'Serene A '!$B$30:$B$130,'Serene A '!$W$30:$W$130,,1))</f>
        <v>0.96142857142857141</v>
      </c>
      <c r="H72" s="158">
        <f>MIN(IF(AND(F72&gt;='Serene A '!$X$15,Atlantique!A72&lt;='Serene A '!$W$15),0,
IF(AND(F72&gt;='Serene A '!$X$16,Atlantique!A72&lt;='Serene A '!$W$16),0,
IF(AND(F72&gt;='Serene A '!$X$17,Atlantique!A72&lt;='Serene A '!$W$17),0,$E$4*(1-D72)*G72))),$E$5)</f>
        <v>356.04595149857141</v>
      </c>
      <c r="I72" s="192">
        <f>IF(COUNTIFS('PTC GRTgaz'!$AA$11:$AA$28891,"",'PTC GRTgaz'!$B$11:$B$28891,Atlantique!I$16,'PTC GRTgaz'!$D$11:$D$28891,Atlantique!$A72,'PTC GRTgaz'!$C$11:$C$28891,"DEL")&gt;0,I$14,SUMIFS('PTC GRTgaz'!$AA$11:$AA$28891,'PTC GRTgaz'!$B$11:$B$28891,Atlantique!I$16,'PTC GRTgaz'!$D$11:$D$28891,Atlantique!$A72,'PTC GRTgaz'!$C$11:$C$28891,"DEL")*1.0026*$E$4/370.33)</f>
        <v>370.33011299999998</v>
      </c>
      <c r="J72" s="192">
        <f>IF(COUNTIFS('PTC GRTgaz'!$AA$11:$AA$28891,"",'PTC GRTgaz'!$B$11:$B$28891,Atlantique!J$16,'PTC GRTgaz'!$D$11:$D$28891,Atlantique!$A72,'PTC GRTgaz'!$C$11:$C$28891,"DEL")&gt;0,J$14,SUMIFS('PTC GRTgaz'!$AA$11:$AA$28891,'PTC GRTgaz'!$B$11:$B$28891,Atlantique!J$16,'PTC GRTgaz'!$D$11:$D$28891,Atlantique!$A72,'PTC GRTgaz'!$C$11:$C$28891,"DEL")*1.0026*$E$4/370.33)</f>
        <v>125.32503824082573</v>
      </c>
      <c r="K72" s="102">
        <f t="shared" si="3"/>
        <v>15.871225309265803</v>
      </c>
      <c r="L72" s="101">
        <f t="shared" si="4"/>
        <v>0.34990889491166616</v>
      </c>
      <c r="M72" s="59">
        <f>IF(L72&gt;=1,0,_xlfn.XLOOKUP(L72,'Serene A '!$B$30:$B$130,'Serene A '!$W$30:$W$130,,1))</f>
        <v>0.97857142857142854</v>
      </c>
      <c r="N72" s="158">
        <f xml:space="preserve">
IF(AND(L72&gt;='Serene A '!$X$15,Atlantique!A72&lt;='Serene A '!$W$15),0,
IF(AND(L72&gt;='Serene A '!$X$16,Atlantique!A72&lt;='Serene A '!$W$16),0,
IF(AND(L72&gt;='Serene A '!$X$17,Atlantique!A72&lt;='Serene A '!$W$17),0,MIN(I72:J72,$E$4*(1-D72)*M72))))</f>
        <v>125.32503824082573</v>
      </c>
      <c r="O72" s="192">
        <f>IF(COUNTIFS('PTC GRTgaz'!$AB$11:$AB$28891,"",'PTC GRTgaz'!$B$11:$B$28891,Atlantique!O$16,'PTC GRTgaz'!$D$11:$D$28891,Atlantique!$A72,'PTC GRTgaz'!$C$11:$C$28891,"DEL")&gt;0,O$14,SUMIFS('PTC GRTgaz'!$AB$11:$AB$28891,'PTC GRTgaz'!$B$11:$B$28891,Atlantique!O$16,'PTC GRTgaz'!$D$11:$D$28891,Atlantique!$A72,'PTC GRTgaz'!$C$11:$C$28891,"DEL")*1.0026*$E$4/370.33)</f>
        <v>370.33011299999998</v>
      </c>
      <c r="P72" s="192">
        <f>IF(COUNTIFS('PTC GRTgaz'!$AB$11:$AB$28891,"",'PTC GRTgaz'!$B$11:$B$28891,Atlantique!P$16,'PTC GRTgaz'!$D$11:$D$28891,Atlantique!$A72,'PTC GRTgaz'!$C$11:$C$28891,"DEL")&gt;0,P$14,SUMIFS('PTC GRTgaz'!$AB$11:$AB$28891,'PTC GRTgaz'!$B$11:$B$28891,Atlantique!P$16,'PTC GRTgaz'!$D$11:$D$28891,Atlantique!$A72,'PTC GRTgaz'!$C$11:$C$28891,"DEL")*1.0026*$E$4/370.33)</f>
        <v>220.57206730385329</v>
      </c>
      <c r="Q72" s="103">
        <f t="shared" si="5"/>
        <v>16.858562086249272</v>
      </c>
      <c r="R72" s="101">
        <f t="shared" si="6"/>
        <v>0.36973311153212046</v>
      </c>
      <c r="S72" s="59">
        <f>IF(R72&gt;=1,0,_xlfn.XLOOKUP(R72,'Serene A '!$B$30:$B$130,'Serene A '!$W$30:$W$130,,1))</f>
        <v>0.97</v>
      </c>
      <c r="T72" s="158">
        <f xml:space="preserve">
IF(AND(R72&gt;='Serene A '!$X$15,Atlantique!A72&lt;='Serene A '!$W$15),0,
IF(AND(R72&gt;='Serene A '!$X$16,Atlantique!A72&lt;='Serene A '!$W$16),0,
IF(AND(R72&gt;='Serene A '!$X$17,Atlantique!A72&lt;='Serene A '!$W$17),0,MIN(O72:P72,$E$4*(1-D72)*S72))))</f>
        <v>220.57206730385329</v>
      </c>
      <c r="U72" s="160"/>
    </row>
    <row r="73" spans="1:21" x14ac:dyDescent="0.45">
      <c r="A73" s="56">
        <f t="shared" si="0"/>
        <v>44708</v>
      </c>
      <c r="B73" s="157">
        <f>_xlfn.XLOOKUP(A73,'Serene A '!$W$22:$W$23,'Serene A '!$Z$22:$Z$23,0,0)</f>
        <v>0</v>
      </c>
      <c r="C73" s="143">
        <f>_xlfn.XLOOKUP(A73,'Serene A '!$W$15:$W$17,'Serene A '!$Z$15:$Z$17,SUM($E$3:$H$3),0)</f>
        <v>45</v>
      </c>
      <c r="D73" s="58">
        <f>'PT Storengy'!H64</f>
        <v>0</v>
      </c>
      <c r="E73" s="60">
        <f t="shared" si="1"/>
        <v>18.148397517677999</v>
      </c>
      <c r="F73" s="100">
        <f t="shared" si="2"/>
        <v>0.39542085989411424</v>
      </c>
      <c r="G73" s="59">
        <f>IF(F73&gt;=1,0,_xlfn.XLOOKUP(F73,'Serene A '!$B$30:$B$130,'Serene A '!$W$30:$W$130,,1))</f>
        <v>0.95714285714285707</v>
      </c>
      <c r="H73" s="158">
        <f>MIN(IF(AND(F73&gt;='Serene A '!$X$15,Atlantique!A73&lt;='Serene A '!$W$15),0,
IF(AND(F73&gt;='Serene A '!$X$16,Atlantique!A73&lt;='Serene A '!$W$16),0,
IF(AND(F73&gt;='Serene A '!$X$17,Atlantique!A73&lt;='Serene A '!$W$17),0,$E$4*(1-D73)*G73))),$E$5)</f>
        <v>354.45882244285713</v>
      </c>
      <c r="I73" s="192">
        <f>IF(COUNTIFS('PTC GRTgaz'!$AA$11:$AA$28891,"",'PTC GRTgaz'!$B$11:$B$28891,Atlantique!I$16,'PTC GRTgaz'!$D$11:$D$28891,Atlantique!$A73,'PTC GRTgaz'!$C$11:$C$28891,"DEL")&gt;0,I$14,SUMIFS('PTC GRTgaz'!$AA$11:$AA$28891,'PTC GRTgaz'!$B$11:$B$28891,Atlantique!I$16,'PTC GRTgaz'!$D$11:$D$28891,Atlantique!$A73,'PTC GRTgaz'!$C$11:$C$28891,"DEL")*1.0026*$E$4/370.33)</f>
        <v>370.33011299999998</v>
      </c>
      <c r="J73" s="192">
        <f>IF(COUNTIFS('PTC GRTgaz'!$AA$11:$AA$28891,"",'PTC GRTgaz'!$B$11:$B$28891,Atlantique!J$16,'PTC GRTgaz'!$D$11:$D$28891,Atlantique!$A73,'PTC GRTgaz'!$C$11:$C$28891,"DEL")&gt;0,J$14,SUMIFS('PTC GRTgaz'!$AA$11:$AA$28891,'PTC GRTgaz'!$B$11:$B$28891,Atlantique!J$16,'PTC GRTgaz'!$D$11:$D$28891,Atlantique!$A73,'PTC GRTgaz'!$C$11:$C$28891,"DEL")*1.0026*$E$4/370.33)</f>
        <v>125.32503824082573</v>
      </c>
      <c r="K73" s="102">
        <f t="shared" si="3"/>
        <v>15.996550347506629</v>
      </c>
      <c r="L73" s="101">
        <f t="shared" si="4"/>
        <v>0.35269389576146232</v>
      </c>
      <c r="M73" s="59">
        <f>IF(L73&gt;=1,0,_xlfn.XLOOKUP(L73,'Serene A '!$B$30:$B$130,'Serene A '!$W$30:$W$130,,1))</f>
        <v>0.97428571428571442</v>
      </c>
      <c r="N73" s="158">
        <f xml:space="preserve">
IF(AND(L73&gt;='Serene A '!$X$15,Atlantique!A73&lt;='Serene A '!$W$15),0,
IF(AND(L73&gt;='Serene A '!$X$16,Atlantique!A73&lt;='Serene A '!$W$16),0,
IF(AND(L73&gt;='Serene A '!$X$17,Atlantique!A73&lt;='Serene A '!$W$17),0,MIN(I73:J73,$E$4*(1-D73)*M73))))</f>
        <v>125.32503824082573</v>
      </c>
      <c r="O73" s="192">
        <f>IF(COUNTIFS('PTC GRTgaz'!$AB$11:$AB$28891,"",'PTC GRTgaz'!$B$11:$B$28891,Atlantique!O$16,'PTC GRTgaz'!$D$11:$D$28891,Atlantique!$A73,'PTC GRTgaz'!$C$11:$C$28891,"DEL")&gt;0,O$14,SUMIFS('PTC GRTgaz'!$AB$11:$AB$28891,'PTC GRTgaz'!$B$11:$B$28891,Atlantique!O$16,'PTC GRTgaz'!$D$11:$D$28891,Atlantique!$A73,'PTC GRTgaz'!$C$11:$C$28891,"DEL")*1.0026*$E$4/370.33)</f>
        <v>370.33011299999998</v>
      </c>
      <c r="P73" s="192">
        <f>IF(COUNTIFS('PTC GRTgaz'!$AB$11:$AB$28891,"",'PTC GRTgaz'!$B$11:$B$28891,Atlantique!P$16,'PTC GRTgaz'!$D$11:$D$28891,Atlantique!$A73,'PTC GRTgaz'!$C$11:$C$28891,"DEL")&gt;0,P$14,SUMIFS('PTC GRTgaz'!$AB$11:$AB$28891,'PTC GRTgaz'!$B$11:$B$28891,Atlantique!P$16,'PTC GRTgaz'!$D$11:$D$28891,Atlantique!$A73,'PTC GRTgaz'!$C$11:$C$28891,"DEL")*1.0026*$E$4/370.33)</f>
        <v>220.57206730385329</v>
      </c>
      <c r="Q73" s="103">
        <f t="shared" si="5"/>
        <v>17.079134153553124</v>
      </c>
      <c r="R73" s="101">
        <f t="shared" si="6"/>
        <v>0.37463471302776158</v>
      </c>
      <c r="S73" s="59">
        <f>IF(R73&gt;=1,0,_xlfn.XLOOKUP(R73,'Serene A '!$B$30:$B$130,'Serene A '!$W$30:$W$130,,1))</f>
        <v>0.96571428571428564</v>
      </c>
      <c r="T73" s="158">
        <f xml:space="preserve">
IF(AND(R73&gt;='Serene A '!$X$15,Atlantique!A73&lt;='Serene A '!$W$15),0,
IF(AND(R73&gt;='Serene A '!$X$16,Atlantique!A73&lt;='Serene A '!$W$16),0,
IF(AND(R73&gt;='Serene A '!$X$17,Atlantique!A73&lt;='Serene A '!$W$17),0,MIN(O73:P73,$E$4*(1-D73)*S73))))</f>
        <v>220.57206730385329</v>
      </c>
      <c r="U73" s="160"/>
    </row>
    <row r="74" spans="1:21" x14ac:dyDescent="0.45">
      <c r="A74" s="56">
        <f t="shared" si="0"/>
        <v>44709</v>
      </c>
      <c r="B74" s="157">
        <f>_xlfn.XLOOKUP(A74,'Serene A '!$W$22:$W$23,'Serene A '!$Z$22:$Z$23,0,0)</f>
        <v>0</v>
      </c>
      <c r="C74" s="143">
        <f>_xlfn.XLOOKUP(A74,'Serene A '!$W$15:$W$17,'Serene A '!$Z$15:$Z$17,SUM($E$3:$H$3),0)</f>
        <v>45</v>
      </c>
      <c r="D74" s="58">
        <f>'PT Storengy'!H65</f>
        <v>0</v>
      </c>
      <c r="E74" s="60">
        <f t="shared" si="1"/>
        <v>18.501269211065143</v>
      </c>
      <c r="F74" s="100">
        <f t="shared" si="2"/>
        <v>0.40329772261506663</v>
      </c>
      <c r="G74" s="59">
        <f>IF(F74&gt;=1,0,_xlfn.XLOOKUP(F74,'Serene A '!$B$30:$B$130,'Serene A '!$W$30:$W$130,,1))</f>
        <v>0.95285714285714285</v>
      </c>
      <c r="H74" s="158">
        <f>MIN(IF(AND(F74&gt;='Serene A '!$X$15,Atlantique!A74&lt;='Serene A '!$W$15),0,
IF(AND(F74&gt;='Serene A '!$X$16,Atlantique!A74&lt;='Serene A '!$W$16),0,
IF(AND(F74&gt;='Serene A '!$X$17,Atlantique!A74&lt;='Serene A '!$W$17),0,$E$4*(1-D74)*G74))),$E$5)</f>
        <v>352.87169338714284</v>
      </c>
      <c r="I74" s="192">
        <f>IF(COUNTIFS('PTC GRTgaz'!$AA$11:$AA$28891,"",'PTC GRTgaz'!$B$11:$B$28891,Atlantique!I$16,'PTC GRTgaz'!$D$11:$D$28891,Atlantique!$A74,'PTC GRTgaz'!$C$11:$C$28891,"DEL")&gt;0,I$14,SUMIFS('PTC GRTgaz'!$AA$11:$AA$28891,'PTC GRTgaz'!$B$11:$B$28891,Atlantique!I$16,'PTC GRTgaz'!$D$11:$D$28891,Atlantique!$A74,'PTC GRTgaz'!$C$11:$C$28891,"DEL")*1.0026*$E$4/370.33)</f>
        <v>370.33011299999998</v>
      </c>
      <c r="J74" s="192">
        <f>IF(COUNTIFS('PTC GRTgaz'!$AA$11:$AA$28891,"",'PTC GRTgaz'!$B$11:$B$28891,Atlantique!J$16,'PTC GRTgaz'!$D$11:$D$28891,Atlantique!$A74,'PTC GRTgaz'!$C$11:$C$28891,"DEL")&gt;0,J$14,SUMIFS('PTC GRTgaz'!$AA$11:$AA$28891,'PTC GRTgaz'!$B$11:$B$28891,Atlantique!J$16,'PTC GRTgaz'!$D$11:$D$28891,Atlantique!$A74,'PTC GRTgaz'!$C$11:$C$28891,"DEL")*1.0026*$E$4/370.33)</f>
        <v>125.32503824082573</v>
      </c>
      <c r="K74" s="102">
        <f t="shared" si="3"/>
        <v>16.121875385747455</v>
      </c>
      <c r="L74" s="101">
        <f t="shared" si="4"/>
        <v>0.35547889661125842</v>
      </c>
      <c r="M74" s="59">
        <f>IF(L74&gt;=1,0,_xlfn.XLOOKUP(L74,'Serene A '!$B$30:$B$130,'Serene A '!$W$30:$W$130,,1))</f>
        <v>0.97428571428571442</v>
      </c>
      <c r="N74" s="158">
        <f xml:space="preserve">
IF(AND(L74&gt;='Serene A '!$X$15,Atlantique!A74&lt;='Serene A '!$W$15),0,
IF(AND(L74&gt;='Serene A '!$X$16,Atlantique!A74&lt;='Serene A '!$W$16),0,
IF(AND(L74&gt;='Serene A '!$X$17,Atlantique!A74&lt;='Serene A '!$W$17),0,MIN(I74:J74,$E$4*(1-D74)*M74))))</f>
        <v>125.32503824082573</v>
      </c>
      <c r="O74" s="192">
        <f>IF(COUNTIFS('PTC GRTgaz'!$AB$11:$AB$28891,"",'PTC GRTgaz'!$B$11:$B$28891,Atlantique!O$16,'PTC GRTgaz'!$D$11:$D$28891,Atlantique!$A74,'PTC GRTgaz'!$C$11:$C$28891,"DEL")&gt;0,O$14,SUMIFS('PTC GRTgaz'!$AB$11:$AB$28891,'PTC GRTgaz'!$B$11:$B$28891,Atlantique!O$16,'PTC GRTgaz'!$D$11:$D$28891,Atlantique!$A74,'PTC GRTgaz'!$C$11:$C$28891,"DEL")*1.0026*$E$4/370.33)</f>
        <v>370.33011299999998</v>
      </c>
      <c r="P74" s="192">
        <f>IF(COUNTIFS('PTC GRTgaz'!$AB$11:$AB$28891,"",'PTC GRTgaz'!$B$11:$B$28891,Atlantique!P$16,'PTC GRTgaz'!$D$11:$D$28891,Atlantique!$A74,'PTC GRTgaz'!$C$11:$C$28891,"DEL")&gt;0,P$14,SUMIFS('PTC GRTgaz'!$AB$11:$AB$28891,'PTC GRTgaz'!$B$11:$B$28891,Atlantique!P$16,'PTC GRTgaz'!$D$11:$D$28891,Atlantique!$A74,'PTC GRTgaz'!$C$11:$C$28891,"DEL")*1.0026*$E$4/370.33)</f>
        <v>220.57206730385329</v>
      </c>
      <c r="Q74" s="103">
        <f t="shared" si="5"/>
        <v>17.299706220856976</v>
      </c>
      <c r="R74" s="101">
        <f t="shared" si="6"/>
        <v>0.37953631452340275</v>
      </c>
      <c r="S74" s="59">
        <f>IF(R74&gt;=1,0,_xlfn.XLOOKUP(R74,'Serene A '!$B$30:$B$130,'Serene A '!$W$30:$W$130,,1))</f>
        <v>0.96571428571428564</v>
      </c>
      <c r="T74" s="158">
        <f xml:space="preserve">
IF(AND(R74&gt;='Serene A '!$X$15,Atlantique!A74&lt;='Serene A '!$W$15),0,
IF(AND(R74&gt;='Serene A '!$X$16,Atlantique!A74&lt;='Serene A '!$W$16),0,
IF(AND(R74&gt;='Serene A '!$X$17,Atlantique!A74&lt;='Serene A '!$W$17),0,MIN(O74:P74,$E$4*(1-D74)*S74))))</f>
        <v>220.57206730385329</v>
      </c>
      <c r="U74" s="160"/>
    </row>
    <row r="75" spans="1:21" x14ac:dyDescent="0.45">
      <c r="A75" s="56">
        <f t="shared" si="0"/>
        <v>44710</v>
      </c>
      <c r="B75" s="157">
        <f>_xlfn.XLOOKUP(A75,'Serene A '!$W$22:$W$23,'Serene A '!$Z$22:$Z$23,0,0)</f>
        <v>0</v>
      </c>
      <c r="C75" s="143">
        <f>_xlfn.XLOOKUP(A75,'Serene A '!$W$15:$W$17,'Serene A '!$Z$15:$Z$17,SUM($E$3:$H$3),0)</f>
        <v>45</v>
      </c>
      <c r="D75" s="58">
        <f>'PT Storengy'!H66</f>
        <v>0</v>
      </c>
      <c r="E75" s="60">
        <f t="shared" si="1"/>
        <v>18.852553775396572</v>
      </c>
      <c r="F75" s="100">
        <f t="shared" si="2"/>
        <v>0.41113931580144764</v>
      </c>
      <c r="G75" s="59">
        <f>IF(F75&gt;=1,0,_xlfn.XLOOKUP(F75,'Serene A '!$B$30:$B$130,'Serene A '!$W$30:$W$130,,1))</f>
        <v>0.94857142857142862</v>
      </c>
      <c r="H75" s="158">
        <f>MIN(IF(AND(F75&gt;='Serene A '!$X$15,Atlantique!A75&lt;='Serene A '!$W$15),0,
IF(AND(F75&gt;='Serene A '!$X$16,Atlantique!A75&lt;='Serene A '!$W$16),0,
IF(AND(F75&gt;='Serene A '!$X$17,Atlantique!A75&lt;='Serene A '!$W$17),0,$E$4*(1-D75)*G75))),$E$5)</f>
        <v>351.28456433142856</v>
      </c>
      <c r="I75" s="192">
        <f>IF(COUNTIFS('PTC GRTgaz'!$AA$11:$AA$28891,"",'PTC GRTgaz'!$B$11:$B$28891,Atlantique!I$16,'PTC GRTgaz'!$D$11:$D$28891,Atlantique!$A75,'PTC GRTgaz'!$C$11:$C$28891,"DEL")&gt;0,I$14,SUMIFS('PTC GRTgaz'!$AA$11:$AA$28891,'PTC GRTgaz'!$B$11:$B$28891,Atlantique!I$16,'PTC GRTgaz'!$D$11:$D$28891,Atlantique!$A75,'PTC GRTgaz'!$C$11:$C$28891,"DEL")*1.0026*$E$4/370.33)</f>
        <v>370.33011299999998</v>
      </c>
      <c r="J75" s="192">
        <f>IF(COUNTIFS('PTC GRTgaz'!$AA$11:$AA$28891,"",'PTC GRTgaz'!$B$11:$B$28891,Atlantique!J$16,'PTC GRTgaz'!$D$11:$D$28891,Atlantique!$A75,'PTC GRTgaz'!$C$11:$C$28891,"DEL")&gt;0,J$14,SUMIFS('PTC GRTgaz'!$AA$11:$AA$28891,'PTC GRTgaz'!$B$11:$B$28891,Atlantique!J$16,'PTC GRTgaz'!$D$11:$D$28891,Atlantique!$A75,'PTC GRTgaz'!$C$11:$C$28891,"DEL")*1.0026*$E$4/370.33)</f>
        <v>125.32503824082573</v>
      </c>
      <c r="K75" s="102">
        <f t="shared" si="3"/>
        <v>16.247200423988279</v>
      </c>
      <c r="L75" s="101">
        <f t="shared" si="4"/>
        <v>0.35826389746105453</v>
      </c>
      <c r="M75" s="59">
        <f>IF(L75&gt;=1,0,_xlfn.XLOOKUP(L75,'Serene A '!$B$30:$B$130,'Serene A '!$W$30:$W$130,,1))</f>
        <v>0.97428571428571442</v>
      </c>
      <c r="N75" s="158">
        <f xml:space="preserve">
IF(AND(L75&gt;='Serene A '!$X$15,Atlantique!A75&lt;='Serene A '!$W$15),0,
IF(AND(L75&gt;='Serene A '!$X$16,Atlantique!A75&lt;='Serene A '!$W$16),0,
IF(AND(L75&gt;='Serene A '!$X$17,Atlantique!A75&lt;='Serene A '!$W$17),0,MIN(I75:J75,$E$4*(1-D75)*M75))))</f>
        <v>125.32503824082573</v>
      </c>
      <c r="O75" s="192">
        <f>IF(COUNTIFS('PTC GRTgaz'!$AB$11:$AB$28891,"",'PTC GRTgaz'!$B$11:$B$28891,Atlantique!O$16,'PTC GRTgaz'!$D$11:$D$28891,Atlantique!$A75,'PTC GRTgaz'!$C$11:$C$28891,"DEL")&gt;0,O$14,SUMIFS('PTC GRTgaz'!$AB$11:$AB$28891,'PTC GRTgaz'!$B$11:$B$28891,Atlantique!O$16,'PTC GRTgaz'!$D$11:$D$28891,Atlantique!$A75,'PTC GRTgaz'!$C$11:$C$28891,"DEL")*1.0026*$E$4/370.33)</f>
        <v>370.33011299999998</v>
      </c>
      <c r="P75" s="192">
        <f>IF(COUNTIFS('PTC GRTgaz'!$AB$11:$AB$28891,"",'PTC GRTgaz'!$B$11:$B$28891,Atlantique!P$16,'PTC GRTgaz'!$D$11:$D$28891,Atlantique!$A75,'PTC GRTgaz'!$C$11:$C$28891,"DEL")&gt;0,P$14,SUMIFS('PTC GRTgaz'!$AB$11:$AB$28891,'PTC GRTgaz'!$B$11:$B$28891,Atlantique!P$16,'PTC GRTgaz'!$D$11:$D$28891,Atlantique!$A75,'PTC GRTgaz'!$C$11:$C$28891,"DEL")*1.0026*$E$4/370.33)</f>
        <v>220.57206730385329</v>
      </c>
      <c r="Q75" s="103">
        <f t="shared" si="5"/>
        <v>17.520278288160828</v>
      </c>
      <c r="R75" s="101">
        <f t="shared" si="6"/>
        <v>0.38443791601904392</v>
      </c>
      <c r="S75" s="59">
        <f>IF(R75&gt;=1,0,_xlfn.XLOOKUP(R75,'Serene A '!$B$30:$B$130,'Serene A '!$W$30:$W$130,,1))</f>
        <v>0.96142857142857141</v>
      </c>
      <c r="T75" s="158">
        <f xml:space="preserve">
IF(AND(R75&gt;='Serene A '!$X$15,Atlantique!A75&lt;='Serene A '!$W$15),0,
IF(AND(R75&gt;='Serene A '!$X$16,Atlantique!A75&lt;='Serene A '!$W$16),0,
IF(AND(R75&gt;='Serene A '!$X$17,Atlantique!A75&lt;='Serene A '!$W$17),0,MIN(O75:P75,$E$4*(1-D75)*S75))))</f>
        <v>220.57206730385329</v>
      </c>
      <c r="U75" s="160"/>
    </row>
    <row r="76" spans="1:21" x14ac:dyDescent="0.45">
      <c r="A76" s="56">
        <f t="shared" si="0"/>
        <v>44711</v>
      </c>
      <c r="B76" s="157">
        <f>_xlfn.XLOOKUP(A76,'Serene A '!$W$22:$W$23,'Serene A '!$Z$22:$Z$23,0,0)</f>
        <v>0</v>
      </c>
      <c r="C76" s="143">
        <f>_xlfn.XLOOKUP(A76,'Serene A '!$W$15:$W$17,'Serene A '!$Z$15:$Z$17,SUM($E$3:$H$3),0)</f>
        <v>45</v>
      </c>
      <c r="D76" s="58">
        <f>'PT Storengy'!H67</f>
        <v>0</v>
      </c>
      <c r="E76" s="60">
        <f t="shared" si="1"/>
        <v>19.203838339728001</v>
      </c>
      <c r="F76" s="100">
        <f t="shared" si="2"/>
        <v>0.41894563945325713</v>
      </c>
      <c r="G76" s="59">
        <f>IF(F76&gt;=1,0,_xlfn.XLOOKUP(F76,'Serene A '!$B$30:$B$130,'Serene A '!$W$30:$W$130,,1))</f>
        <v>0.94857142857142862</v>
      </c>
      <c r="H76" s="158">
        <f>MIN(IF(AND(F76&gt;='Serene A '!$X$15,Atlantique!A76&lt;='Serene A '!$W$15),0,
IF(AND(F76&gt;='Serene A '!$X$16,Atlantique!A76&lt;='Serene A '!$W$16),0,
IF(AND(F76&gt;='Serene A '!$X$17,Atlantique!A76&lt;='Serene A '!$W$17),0,$E$4*(1-D76)*G76))),$E$5)</f>
        <v>351.28456433142856</v>
      </c>
      <c r="I76" s="192">
        <f>IF(COUNTIFS('PTC GRTgaz'!$AA$11:$AA$28891,"",'PTC GRTgaz'!$B$11:$B$28891,Atlantique!I$16,'PTC GRTgaz'!$D$11:$D$28891,Atlantique!$A76,'PTC GRTgaz'!$C$11:$C$28891,"DEL")&gt;0,I$14,SUMIFS('PTC GRTgaz'!$AA$11:$AA$28891,'PTC GRTgaz'!$B$11:$B$28891,Atlantique!I$16,'PTC GRTgaz'!$D$11:$D$28891,Atlantique!$A76,'PTC GRTgaz'!$C$11:$C$28891,"DEL")*1.0026*$E$4/370.33)</f>
        <v>370.33011299999998</v>
      </c>
      <c r="J76" s="192">
        <f>IF(COUNTIFS('PTC GRTgaz'!$AA$11:$AA$28891,"",'PTC GRTgaz'!$B$11:$B$28891,Atlantique!J$16,'PTC GRTgaz'!$D$11:$D$28891,Atlantique!$A76,'PTC GRTgaz'!$C$11:$C$28891,"DEL")&gt;0,J$14,SUMIFS('PTC GRTgaz'!$AA$11:$AA$28891,'PTC GRTgaz'!$B$11:$B$28891,Atlantique!J$16,'PTC GRTgaz'!$D$11:$D$28891,Atlantique!$A76,'PTC GRTgaz'!$C$11:$C$28891,"DEL")*1.0026*$E$4/370.33)</f>
        <v>65.169019885229389</v>
      </c>
      <c r="K76" s="102">
        <f t="shared" si="3"/>
        <v>16.312369443873507</v>
      </c>
      <c r="L76" s="101">
        <f t="shared" si="4"/>
        <v>0.36104889831085063</v>
      </c>
      <c r="M76" s="59">
        <f>IF(L76&gt;=1,0,_xlfn.XLOOKUP(L76,'Serene A '!$B$30:$B$130,'Serene A '!$W$30:$W$130,,1))</f>
        <v>0.97</v>
      </c>
      <c r="N76" s="158">
        <f xml:space="preserve">
IF(AND(L76&gt;='Serene A '!$X$15,Atlantique!A76&lt;='Serene A '!$W$15),0,
IF(AND(L76&gt;='Serene A '!$X$16,Atlantique!A76&lt;='Serene A '!$W$16),0,
IF(AND(L76&gt;='Serene A '!$X$17,Atlantique!A76&lt;='Serene A '!$W$17),0,MIN(I76:J76,$E$4*(1-D76)*M76))))</f>
        <v>65.169019885229389</v>
      </c>
      <c r="O76" s="192">
        <f>IF(COUNTIFS('PTC GRTgaz'!$AB$11:$AB$28891,"",'PTC GRTgaz'!$B$11:$B$28891,Atlantique!O$16,'PTC GRTgaz'!$D$11:$D$28891,Atlantique!$A76,'PTC GRTgaz'!$C$11:$C$28891,"DEL")&gt;0,O$14,SUMIFS('PTC GRTgaz'!$AB$11:$AB$28891,'PTC GRTgaz'!$B$11:$B$28891,Atlantique!O$16,'PTC GRTgaz'!$D$11:$D$28891,Atlantique!$A76,'PTC GRTgaz'!$C$11:$C$28891,"DEL")*1.0026*$E$4/370.33)</f>
        <v>370.33011299999998</v>
      </c>
      <c r="P76" s="192">
        <f>IF(COUNTIFS('PTC GRTgaz'!$AB$11:$AB$28891,"",'PTC GRTgaz'!$B$11:$B$28891,Atlantique!P$16,'PTC GRTgaz'!$D$11:$D$28891,Atlantique!$A76,'PTC GRTgaz'!$C$11:$C$28891,"DEL")&gt;0,P$14,SUMIFS('PTC GRTgaz'!$AB$11:$AB$28891,'PTC GRTgaz'!$B$11:$B$28891,Atlantique!P$16,'PTC GRTgaz'!$D$11:$D$28891,Atlantique!$A76,'PTC GRTgaz'!$C$11:$C$28891,"DEL")*1.0026*$E$4/370.33)</f>
        <v>160.41604894825696</v>
      </c>
      <c r="Q76" s="103">
        <f t="shared" si="5"/>
        <v>17.680694337109085</v>
      </c>
      <c r="R76" s="101">
        <f t="shared" si="6"/>
        <v>0.38933951751468504</v>
      </c>
      <c r="S76" s="59">
        <f>IF(R76&gt;=1,0,_xlfn.XLOOKUP(R76,'Serene A '!$B$30:$B$130,'Serene A '!$W$30:$W$130,,1))</f>
        <v>0.96142857142857141</v>
      </c>
      <c r="T76" s="158">
        <f xml:space="preserve">
IF(AND(R76&gt;='Serene A '!$X$15,Atlantique!A76&lt;='Serene A '!$W$15),0,
IF(AND(R76&gt;='Serene A '!$X$16,Atlantique!A76&lt;='Serene A '!$W$16),0,
IF(AND(R76&gt;='Serene A '!$X$17,Atlantique!A76&lt;='Serene A '!$W$17),0,MIN(O76:P76,$E$4*(1-D76)*S76))))</f>
        <v>160.41604894825696</v>
      </c>
      <c r="U76" s="160"/>
    </row>
    <row r="77" spans="1:21" x14ac:dyDescent="0.45">
      <c r="A77" s="56">
        <f t="shared" si="0"/>
        <v>44712</v>
      </c>
      <c r="B77" s="157">
        <f>_xlfn.XLOOKUP(A77,'Serene A '!$W$22:$W$23,'Serene A '!$Z$22:$Z$23,0,0)</f>
        <v>0</v>
      </c>
      <c r="C77" s="143">
        <f>_xlfn.XLOOKUP(A77,'Serene A '!$W$15:$W$17,'Serene A '!$Z$15:$Z$17,SUM($E$3:$H$3),0)</f>
        <v>45</v>
      </c>
      <c r="D77" s="58">
        <f>'PT Storengy'!H68</f>
        <v>0</v>
      </c>
      <c r="E77" s="60">
        <f t="shared" si="1"/>
        <v>19.553535775003716</v>
      </c>
      <c r="F77" s="100">
        <f t="shared" si="2"/>
        <v>0.42675196310506669</v>
      </c>
      <c r="G77" s="59">
        <f>IF(F77&gt;=1,0,_xlfn.XLOOKUP(F77,'Serene A '!$B$30:$B$130,'Serene A '!$W$30:$W$130,,1))</f>
        <v>0.94428571428571439</v>
      </c>
      <c r="H77" s="158">
        <f>MIN(IF(AND(F77&gt;='Serene A '!$X$15,Atlantique!A77&lt;='Serene A '!$W$15),0,
IF(AND(F77&gt;='Serene A '!$X$16,Atlantique!A77&lt;='Serene A '!$W$16),0,
IF(AND(F77&gt;='Serene A '!$X$17,Atlantique!A77&lt;='Serene A '!$W$17),0,$E$4*(1-D77)*G77))),$E$5)</f>
        <v>349.69743527571433</v>
      </c>
      <c r="I77" s="192">
        <f>IF(COUNTIFS('PTC GRTgaz'!$AA$11:$AA$28891,"",'PTC GRTgaz'!$B$11:$B$28891,Atlantique!I$16,'PTC GRTgaz'!$D$11:$D$28891,Atlantique!$A77,'PTC GRTgaz'!$C$11:$C$28891,"DEL")&gt;0,I$14,SUMIFS('PTC GRTgaz'!$AA$11:$AA$28891,'PTC GRTgaz'!$B$11:$B$28891,Atlantique!I$16,'PTC GRTgaz'!$D$11:$D$28891,Atlantique!$A77,'PTC GRTgaz'!$C$11:$C$28891,"DEL")*1.0026*$E$4/370.33)</f>
        <v>370.33011299999998</v>
      </c>
      <c r="J77" s="192">
        <f>IF(COUNTIFS('PTC GRTgaz'!$AA$11:$AA$28891,"",'PTC GRTgaz'!$B$11:$B$28891,Atlantique!J$16,'PTC GRTgaz'!$D$11:$D$28891,Atlantique!$A77,'PTC GRTgaz'!$C$11:$C$28891,"DEL")&gt;0,J$14,SUMIFS('PTC GRTgaz'!$AA$11:$AA$28891,'PTC GRTgaz'!$B$11:$B$28891,Atlantique!J$16,'PTC GRTgaz'!$D$11:$D$28891,Atlantique!$A77,'PTC GRTgaz'!$C$11:$C$28891,"DEL")*1.0026*$E$4/370.33)</f>
        <v>65.169019885229389</v>
      </c>
      <c r="K77" s="102">
        <f t="shared" si="3"/>
        <v>16.377538463758736</v>
      </c>
      <c r="L77" s="101">
        <f t="shared" si="4"/>
        <v>0.36249709875274461</v>
      </c>
      <c r="M77" s="59">
        <f>IF(L77&gt;=1,0,_xlfn.XLOOKUP(L77,'Serene A '!$B$30:$B$130,'Serene A '!$W$30:$W$130,,1))</f>
        <v>0.97</v>
      </c>
      <c r="N77" s="158">
        <f xml:space="preserve">
IF(AND(L77&gt;='Serene A '!$X$15,Atlantique!A77&lt;='Serene A '!$W$15),0,
IF(AND(L77&gt;='Serene A '!$X$16,Atlantique!A77&lt;='Serene A '!$W$16),0,
IF(AND(L77&gt;='Serene A '!$X$17,Atlantique!A77&lt;='Serene A '!$W$17),0,MIN(I77:J77,$E$4*(1-D77)*M77))))</f>
        <v>65.169019885229389</v>
      </c>
      <c r="O77" s="192">
        <f>IF(COUNTIFS('PTC GRTgaz'!$AB$11:$AB$28891,"",'PTC GRTgaz'!$B$11:$B$28891,Atlantique!O$16,'PTC GRTgaz'!$D$11:$D$28891,Atlantique!$A77,'PTC GRTgaz'!$C$11:$C$28891,"DEL")&gt;0,O$14,SUMIFS('PTC GRTgaz'!$AB$11:$AB$28891,'PTC GRTgaz'!$B$11:$B$28891,Atlantique!O$16,'PTC GRTgaz'!$D$11:$D$28891,Atlantique!$A77,'PTC GRTgaz'!$C$11:$C$28891,"DEL")*1.0026*$E$4/370.33)</f>
        <v>370.33011299999998</v>
      </c>
      <c r="P77" s="192">
        <f>IF(COUNTIFS('PTC GRTgaz'!$AB$11:$AB$28891,"",'PTC GRTgaz'!$B$11:$B$28891,Atlantique!P$16,'PTC GRTgaz'!$D$11:$D$28891,Atlantique!$A77,'PTC GRTgaz'!$C$11:$C$28891,"DEL")&gt;0,P$14,SUMIFS('PTC GRTgaz'!$AB$11:$AB$28891,'PTC GRTgaz'!$B$11:$B$28891,Atlantique!P$16,'PTC GRTgaz'!$D$11:$D$28891,Atlantique!$A77,'PTC GRTgaz'!$C$11:$C$28891,"DEL")*1.0026*$E$4/370.33)</f>
        <v>160.41604894825696</v>
      </c>
      <c r="Q77" s="103">
        <f t="shared" si="5"/>
        <v>17.841110386057341</v>
      </c>
      <c r="R77" s="101">
        <f t="shared" si="6"/>
        <v>0.39290431860242409</v>
      </c>
      <c r="S77" s="59">
        <f>IF(R77&gt;=1,0,_xlfn.XLOOKUP(R77,'Serene A '!$B$30:$B$130,'Serene A '!$W$30:$W$130,,1))</f>
        <v>0.95714285714285707</v>
      </c>
      <c r="T77" s="158">
        <f xml:space="preserve">
IF(AND(R77&gt;='Serene A '!$X$15,Atlantique!A77&lt;='Serene A '!$W$15),0,
IF(AND(R77&gt;='Serene A '!$X$16,Atlantique!A77&lt;='Serene A '!$W$16),0,
IF(AND(R77&gt;='Serene A '!$X$17,Atlantique!A77&lt;='Serene A '!$W$17),0,MIN(O77:P77,$E$4*(1-D77)*S77))))</f>
        <v>160.41604894825696</v>
      </c>
      <c r="U77" s="160"/>
    </row>
    <row r="78" spans="1:21" x14ac:dyDescent="0.45">
      <c r="A78" s="56">
        <f t="shared" si="0"/>
        <v>44713</v>
      </c>
      <c r="B78" s="157">
        <f>_xlfn.XLOOKUP(A78,'Serene A '!$W$22:$W$23,'Serene A '!$Z$22:$Z$23,0,0)</f>
        <v>0</v>
      </c>
      <c r="C78" s="143">
        <f>_xlfn.XLOOKUP(A78,'Serene A '!$W$15:$W$17,'Serene A '!$Z$15:$Z$17,SUM($E$3:$H$3),0)</f>
        <v>45</v>
      </c>
      <c r="D78" s="58">
        <f>'PT Storengy'!H69</f>
        <v>0</v>
      </c>
      <c r="E78" s="60">
        <f t="shared" si="1"/>
        <v>19.901646081223717</v>
      </c>
      <c r="F78" s="100">
        <f t="shared" si="2"/>
        <v>0.4345230172223048</v>
      </c>
      <c r="G78" s="59">
        <f>IF(F78&gt;=1,0,_xlfn.XLOOKUP(F78,'Serene A '!$B$30:$B$130,'Serene A '!$W$30:$W$130,,1))</f>
        <v>0.94</v>
      </c>
      <c r="H78" s="158">
        <f>MIN(IF(AND(F78&gt;='Serene A '!$X$15,Atlantique!A78&lt;='Serene A '!$W$15),0,
IF(AND(F78&gt;='Serene A '!$X$16,Atlantique!A78&lt;='Serene A '!$W$16),0,
IF(AND(F78&gt;='Serene A '!$X$17,Atlantique!A78&lt;='Serene A '!$W$17),0,$E$4*(1-D78)*G78))),$E$5)</f>
        <v>348.11030621999998</v>
      </c>
      <c r="I78" s="192">
        <f>IF(COUNTIFS('PTC GRTgaz'!$AA$11:$AA$28891,"",'PTC GRTgaz'!$B$11:$B$28891,Atlantique!I$16,'PTC GRTgaz'!$D$11:$D$28891,Atlantique!$A78,'PTC GRTgaz'!$C$11:$C$28891,"DEL")&gt;0,I$14,SUMIFS('PTC GRTgaz'!$AA$11:$AA$28891,'PTC GRTgaz'!$B$11:$B$28891,Atlantique!I$16,'PTC GRTgaz'!$D$11:$D$28891,Atlantique!$A78,'PTC GRTgaz'!$C$11:$C$28891,"DEL")*1.0026*$E$4/370.33)</f>
        <v>370.33011299999998</v>
      </c>
      <c r="J78" s="192">
        <f>IF(COUNTIFS('PTC GRTgaz'!$AA$11:$AA$28891,"",'PTC GRTgaz'!$B$11:$B$28891,Atlantique!J$16,'PTC GRTgaz'!$D$11:$D$28891,Atlantique!$A78,'PTC GRTgaz'!$C$11:$C$28891,"DEL")&gt;0,J$14,SUMIFS('PTC GRTgaz'!$AA$11:$AA$28891,'PTC GRTgaz'!$B$11:$B$28891,Atlantique!J$16,'PTC GRTgaz'!$D$11:$D$28891,Atlantique!$A78,'PTC GRTgaz'!$C$11:$C$28891,"DEL")*1.0026*$E$4/370.33)</f>
        <v>100.26003059266058</v>
      </c>
      <c r="K78" s="102">
        <f t="shared" si="3"/>
        <v>16.477798494351397</v>
      </c>
      <c r="L78" s="101">
        <f t="shared" si="4"/>
        <v>0.36394529919463858</v>
      </c>
      <c r="M78" s="59">
        <f>IF(L78&gt;=1,0,_xlfn.XLOOKUP(L78,'Serene A '!$B$30:$B$130,'Serene A '!$W$30:$W$130,,1))</f>
        <v>0.97</v>
      </c>
      <c r="N78" s="158">
        <f xml:space="preserve">
IF(AND(L78&gt;='Serene A '!$X$15,Atlantique!A78&lt;='Serene A '!$W$15),0,
IF(AND(L78&gt;='Serene A '!$X$16,Atlantique!A78&lt;='Serene A '!$W$16),0,
IF(AND(L78&gt;='Serene A '!$X$17,Atlantique!A78&lt;='Serene A '!$W$17),0,MIN(I78:J78,$E$4*(1-D78)*M78))))</f>
        <v>100.26003059266058</v>
      </c>
      <c r="O78" s="192">
        <f>IF(COUNTIFS('PTC GRTgaz'!$AB$11:$AB$28891,"",'PTC GRTgaz'!$B$11:$B$28891,Atlantique!O$16,'PTC GRTgaz'!$D$11:$D$28891,Atlantique!$A78,'PTC GRTgaz'!$C$11:$C$28891,"DEL")&gt;0,O$14,SUMIFS('PTC GRTgaz'!$AB$11:$AB$28891,'PTC GRTgaz'!$B$11:$B$28891,Atlantique!O$16,'PTC GRTgaz'!$D$11:$D$28891,Atlantique!$A78,'PTC GRTgaz'!$C$11:$C$28891,"DEL")*1.0026*$E$4/370.33)</f>
        <v>370.33011299999998</v>
      </c>
      <c r="P78" s="192">
        <f>IF(COUNTIFS('PTC GRTgaz'!$AB$11:$AB$28891,"",'PTC GRTgaz'!$B$11:$B$28891,Atlantique!P$16,'PTC GRTgaz'!$D$11:$D$28891,Atlantique!$A78,'PTC GRTgaz'!$C$11:$C$28891,"DEL")&gt;0,P$14,SUMIFS('PTC GRTgaz'!$AB$11:$AB$28891,'PTC GRTgaz'!$B$11:$B$28891,Atlantique!P$16,'PTC GRTgaz'!$D$11:$D$28891,Atlantique!$A78,'PTC GRTgaz'!$C$11:$C$28891,"DEL")*1.0026*$E$4/370.33)</f>
        <v>190.49405812605514</v>
      </c>
      <c r="Q78" s="103">
        <f t="shared" si="5"/>
        <v>18.031604444183397</v>
      </c>
      <c r="R78" s="101">
        <f t="shared" si="6"/>
        <v>0.39646911969016313</v>
      </c>
      <c r="S78" s="59">
        <f>IF(R78&gt;=1,0,_xlfn.XLOOKUP(R78,'Serene A '!$B$30:$B$130,'Serene A '!$W$30:$W$130,,1))</f>
        <v>0.95714285714285707</v>
      </c>
      <c r="T78" s="158">
        <f xml:space="preserve">
IF(AND(R78&gt;='Serene A '!$X$15,Atlantique!A78&lt;='Serene A '!$W$15),0,
IF(AND(R78&gt;='Serene A '!$X$16,Atlantique!A78&lt;='Serene A '!$W$16),0,
IF(AND(R78&gt;='Serene A '!$X$17,Atlantique!A78&lt;='Serene A '!$W$17),0,MIN(O78:P78,$E$4*(1-D78)*S78))))</f>
        <v>190.49405812605514</v>
      </c>
      <c r="U78" s="160"/>
    </row>
    <row r="79" spans="1:21" x14ac:dyDescent="0.45">
      <c r="A79" s="56">
        <f t="shared" si="0"/>
        <v>44714</v>
      </c>
      <c r="B79" s="157">
        <f>_xlfn.XLOOKUP(A79,'Serene A '!$W$22:$W$23,'Serene A '!$Z$22:$Z$23,0,0)</f>
        <v>0</v>
      </c>
      <c r="C79" s="143">
        <f>_xlfn.XLOOKUP(A79,'Serene A '!$W$15:$W$17,'Serene A '!$Z$15:$Z$17,SUM($E$3:$H$3),0)</f>
        <v>45</v>
      </c>
      <c r="D79" s="58">
        <f>'PT Storengy'!H70</f>
        <v>0</v>
      </c>
      <c r="E79" s="60">
        <f t="shared" si="1"/>
        <v>20.248169258388003</v>
      </c>
      <c r="F79" s="100">
        <f t="shared" si="2"/>
        <v>0.44225880180497151</v>
      </c>
      <c r="G79" s="59">
        <f>IF(F79&gt;=1,0,_xlfn.XLOOKUP(F79,'Serene A '!$B$30:$B$130,'Serene A '!$W$30:$W$130,,1))</f>
        <v>0.93571428571428583</v>
      </c>
      <c r="H79" s="158">
        <f>MIN(IF(AND(F79&gt;='Serene A '!$X$15,Atlantique!A79&lt;='Serene A '!$W$15),0,
IF(AND(F79&gt;='Serene A '!$X$16,Atlantique!A79&lt;='Serene A '!$W$16),0,
IF(AND(F79&gt;='Serene A '!$X$17,Atlantique!A79&lt;='Serene A '!$W$17),0,$E$4*(1-D79)*G79))),$E$5)</f>
        <v>346.52317716428576</v>
      </c>
      <c r="I79" s="192">
        <f>IF(COUNTIFS('PTC GRTgaz'!$AA$11:$AA$28891,"",'PTC GRTgaz'!$B$11:$B$28891,Atlantique!I$16,'PTC GRTgaz'!$D$11:$D$28891,Atlantique!$A79,'PTC GRTgaz'!$C$11:$C$28891,"DEL")&gt;0,I$14,SUMIFS('PTC GRTgaz'!$AA$11:$AA$28891,'PTC GRTgaz'!$B$11:$B$28891,Atlantique!I$16,'PTC GRTgaz'!$D$11:$D$28891,Atlantique!$A79,'PTC GRTgaz'!$C$11:$C$28891,"DEL")*1.0026*$E$4/370.33)</f>
        <v>370.33011299999998</v>
      </c>
      <c r="J79" s="192">
        <f>IF(COUNTIFS('PTC GRTgaz'!$AA$11:$AA$28891,"",'PTC GRTgaz'!$B$11:$B$28891,Atlantique!J$16,'PTC GRTgaz'!$D$11:$D$28891,Atlantique!$A79,'PTC GRTgaz'!$C$11:$C$28891,"DEL")&gt;0,J$14,SUMIFS('PTC GRTgaz'!$AA$11:$AA$28891,'PTC GRTgaz'!$B$11:$B$28891,Atlantique!J$16,'PTC GRTgaz'!$D$11:$D$28891,Atlantique!$A79,'PTC GRTgaz'!$C$11:$C$28891,"DEL")*1.0026*$E$4/370.33)</f>
        <v>100.26003059266058</v>
      </c>
      <c r="K79" s="102">
        <f t="shared" si="3"/>
        <v>16.578058524944058</v>
      </c>
      <c r="L79" s="101">
        <f t="shared" si="4"/>
        <v>0.3661732998744755</v>
      </c>
      <c r="M79" s="59">
        <f>IF(L79&gt;=1,0,_xlfn.XLOOKUP(L79,'Serene A '!$B$30:$B$130,'Serene A '!$W$30:$W$130,,1))</f>
        <v>0.97</v>
      </c>
      <c r="N79" s="158">
        <f xml:space="preserve">
IF(AND(L79&gt;='Serene A '!$X$15,Atlantique!A79&lt;='Serene A '!$W$15),0,
IF(AND(L79&gt;='Serene A '!$X$16,Atlantique!A79&lt;='Serene A '!$W$16),0,
IF(AND(L79&gt;='Serene A '!$X$17,Atlantique!A79&lt;='Serene A '!$W$17),0,MIN(I79:J79,$E$4*(1-D79)*M79))))</f>
        <v>100.26003059266058</v>
      </c>
      <c r="O79" s="192">
        <f>IF(COUNTIFS('PTC GRTgaz'!$AB$11:$AB$28891,"",'PTC GRTgaz'!$B$11:$B$28891,Atlantique!O$16,'PTC GRTgaz'!$D$11:$D$28891,Atlantique!$A79,'PTC GRTgaz'!$C$11:$C$28891,"DEL")&gt;0,O$14,SUMIFS('PTC GRTgaz'!$AB$11:$AB$28891,'PTC GRTgaz'!$B$11:$B$28891,Atlantique!O$16,'PTC GRTgaz'!$D$11:$D$28891,Atlantique!$A79,'PTC GRTgaz'!$C$11:$C$28891,"DEL")*1.0026*$E$4/370.33)</f>
        <v>370.33011299999998</v>
      </c>
      <c r="P79" s="192">
        <f>IF(COUNTIFS('PTC GRTgaz'!$AB$11:$AB$28891,"",'PTC GRTgaz'!$B$11:$B$28891,Atlantique!P$16,'PTC GRTgaz'!$D$11:$D$28891,Atlantique!$A79,'PTC GRTgaz'!$C$11:$C$28891,"DEL")&gt;0,P$14,SUMIFS('PTC GRTgaz'!$AB$11:$AB$28891,'PTC GRTgaz'!$B$11:$B$28891,Atlantique!P$16,'PTC GRTgaz'!$D$11:$D$28891,Atlantique!$A79,'PTC GRTgaz'!$C$11:$C$28891,"DEL")*1.0026*$E$4/370.33)</f>
        <v>190.49405812605514</v>
      </c>
      <c r="Q79" s="103">
        <f t="shared" si="5"/>
        <v>18.222098502309453</v>
      </c>
      <c r="R79" s="101">
        <f t="shared" si="6"/>
        <v>0.40070232098185327</v>
      </c>
      <c r="S79" s="59">
        <f>IF(R79&gt;=1,0,_xlfn.XLOOKUP(R79,'Serene A '!$B$30:$B$130,'Serene A '!$W$30:$W$130,,1))</f>
        <v>0.95285714285714285</v>
      </c>
      <c r="T79" s="158">
        <f xml:space="preserve">
IF(AND(R79&gt;='Serene A '!$X$15,Atlantique!A79&lt;='Serene A '!$W$15),0,
IF(AND(R79&gt;='Serene A '!$X$16,Atlantique!A79&lt;='Serene A '!$W$16),0,
IF(AND(R79&gt;='Serene A '!$X$17,Atlantique!A79&lt;='Serene A '!$W$17),0,MIN(O79:P79,$E$4*(1-D79)*S79))))</f>
        <v>190.49405812605514</v>
      </c>
      <c r="U79" s="160"/>
    </row>
    <row r="80" spans="1:21" x14ac:dyDescent="0.45">
      <c r="A80" s="56">
        <f t="shared" si="0"/>
        <v>44715</v>
      </c>
      <c r="B80" s="157">
        <f>_xlfn.XLOOKUP(A80,'Serene A '!$W$22:$W$23,'Serene A '!$Z$22:$Z$23,0,0)</f>
        <v>0</v>
      </c>
      <c r="C80" s="143">
        <f>_xlfn.XLOOKUP(A80,'Serene A '!$W$15:$W$17,'Serene A '!$Z$15:$Z$17,SUM($E$3:$H$3),0)</f>
        <v>45</v>
      </c>
      <c r="D80" s="58">
        <f>'PT Storengy'!H71</f>
        <v>0</v>
      </c>
      <c r="E80" s="60">
        <f t="shared" si="1"/>
        <v>20.59469243555229</v>
      </c>
      <c r="F80" s="100">
        <f t="shared" si="2"/>
        <v>0.44995931685306673</v>
      </c>
      <c r="G80" s="59">
        <f>IF(F80&gt;=1,0,_xlfn.XLOOKUP(F80,'Serene A '!$B$30:$B$130,'Serene A '!$W$30:$W$130,,1))</f>
        <v>0.93571428571428583</v>
      </c>
      <c r="H80" s="158">
        <f>MIN(IF(AND(F80&gt;='Serene A '!$X$15,Atlantique!A80&lt;='Serene A '!$W$15),0,
IF(AND(F80&gt;='Serene A '!$X$16,Atlantique!A80&lt;='Serene A '!$W$16),0,
IF(AND(F80&gt;='Serene A '!$X$17,Atlantique!A80&lt;='Serene A '!$W$17),0,$E$4*(1-D80)*G80))),$E$5)</f>
        <v>346.52317716428576</v>
      </c>
      <c r="I80" s="192">
        <f>IF(COUNTIFS('PTC GRTgaz'!$AA$11:$AA$28891,"",'PTC GRTgaz'!$B$11:$B$28891,Atlantique!I$16,'PTC GRTgaz'!$D$11:$D$28891,Atlantique!$A80,'PTC GRTgaz'!$C$11:$C$28891,"DEL")&gt;0,I$14,SUMIFS('PTC GRTgaz'!$AA$11:$AA$28891,'PTC GRTgaz'!$B$11:$B$28891,Atlantique!I$16,'PTC GRTgaz'!$D$11:$D$28891,Atlantique!$A80,'PTC GRTgaz'!$C$11:$C$28891,"DEL")*1.0026*$E$4/370.33)</f>
        <v>370.33011299999998</v>
      </c>
      <c r="J80" s="192">
        <f>IF(COUNTIFS('PTC GRTgaz'!$AA$11:$AA$28891,"",'PTC GRTgaz'!$B$11:$B$28891,Atlantique!J$16,'PTC GRTgaz'!$D$11:$D$28891,Atlantique!$A80,'PTC GRTgaz'!$C$11:$C$28891,"DEL")&gt;0,J$14,SUMIFS('PTC GRTgaz'!$AA$11:$AA$28891,'PTC GRTgaz'!$B$11:$B$28891,Atlantique!J$16,'PTC GRTgaz'!$D$11:$D$28891,Atlantique!$A80,'PTC GRTgaz'!$C$11:$C$28891,"DEL")*1.0026*$E$4/370.33)</f>
        <v>100.26003059266058</v>
      </c>
      <c r="K80" s="102">
        <f t="shared" si="3"/>
        <v>16.67831855553672</v>
      </c>
      <c r="L80" s="101">
        <f t="shared" si="4"/>
        <v>0.36840130055431242</v>
      </c>
      <c r="M80" s="59">
        <f>IF(L80&gt;=1,0,_xlfn.XLOOKUP(L80,'Serene A '!$B$30:$B$130,'Serene A '!$W$30:$W$130,,1))</f>
        <v>0.97</v>
      </c>
      <c r="N80" s="158">
        <f xml:space="preserve">
IF(AND(L80&gt;='Serene A '!$X$15,Atlantique!A80&lt;='Serene A '!$W$15),0,
IF(AND(L80&gt;='Serene A '!$X$16,Atlantique!A80&lt;='Serene A '!$W$16),0,
IF(AND(L80&gt;='Serene A '!$X$17,Atlantique!A80&lt;='Serene A '!$W$17),0,MIN(I80:J80,$E$4*(1-D80)*M80))))</f>
        <v>100.26003059266058</v>
      </c>
      <c r="O80" s="192">
        <f>IF(COUNTIFS('PTC GRTgaz'!$AB$11:$AB$28891,"",'PTC GRTgaz'!$B$11:$B$28891,Atlantique!O$16,'PTC GRTgaz'!$D$11:$D$28891,Atlantique!$A80,'PTC GRTgaz'!$C$11:$C$28891,"DEL")&gt;0,O$14,SUMIFS('PTC GRTgaz'!$AB$11:$AB$28891,'PTC GRTgaz'!$B$11:$B$28891,Atlantique!O$16,'PTC GRTgaz'!$D$11:$D$28891,Atlantique!$A80,'PTC GRTgaz'!$C$11:$C$28891,"DEL")*1.0026*$E$4/370.33)</f>
        <v>370.33011299999998</v>
      </c>
      <c r="P80" s="192">
        <f>IF(COUNTIFS('PTC GRTgaz'!$AB$11:$AB$28891,"",'PTC GRTgaz'!$B$11:$B$28891,Atlantique!P$16,'PTC GRTgaz'!$D$11:$D$28891,Atlantique!$A80,'PTC GRTgaz'!$C$11:$C$28891,"DEL")&gt;0,P$14,SUMIFS('PTC GRTgaz'!$AB$11:$AB$28891,'PTC GRTgaz'!$B$11:$B$28891,Atlantique!P$16,'PTC GRTgaz'!$D$11:$D$28891,Atlantique!$A80,'PTC GRTgaz'!$C$11:$C$28891,"DEL")*1.0026*$E$4/370.33)</f>
        <v>190.49405812605514</v>
      </c>
      <c r="Q80" s="103">
        <f t="shared" si="5"/>
        <v>18.41259256043551</v>
      </c>
      <c r="R80" s="101">
        <f t="shared" si="6"/>
        <v>0.4049355222735434</v>
      </c>
      <c r="S80" s="59">
        <f>IF(R80&gt;=1,0,_xlfn.XLOOKUP(R80,'Serene A '!$B$30:$B$130,'Serene A '!$W$30:$W$130,,1))</f>
        <v>0.95285714285714285</v>
      </c>
      <c r="T80" s="158">
        <f xml:space="preserve">
IF(AND(R80&gt;='Serene A '!$X$15,Atlantique!A80&lt;='Serene A '!$W$15),0,
IF(AND(R80&gt;='Serene A '!$X$16,Atlantique!A80&lt;='Serene A '!$W$16),0,
IF(AND(R80&gt;='Serene A '!$X$17,Atlantique!A80&lt;='Serene A '!$W$17),0,MIN(O80:P80,$E$4*(1-D80)*S80))))</f>
        <v>190.49405812605514</v>
      </c>
      <c r="U80" s="160"/>
    </row>
    <row r="81" spans="1:21" x14ac:dyDescent="0.45">
      <c r="A81" s="56">
        <f t="shared" si="0"/>
        <v>44716</v>
      </c>
      <c r="B81" s="157">
        <f>_xlfn.XLOOKUP(A81,'Serene A '!$W$22:$W$23,'Serene A '!$Z$22:$Z$23,0,0)</f>
        <v>0</v>
      </c>
      <c r="C81" s="143">
        <f>_xlfn.XLOOKUP(A81,'Serene A '!$W$15:$W$17,'Serene A '!$Z$15:$Z$17,SUM($E$3:$H$3),0)</f>
        <v>45</v>
      </c>
      <c r="D81" s="58">
        <f>'PT Storengy'!H72</f>
        <v>0</v>
      </c>
      <c r="E81" s="60">
        <f t="shared" si="1"/>
        <v>20.939628483660861</v>
      </c>
      <c r="F81" s="100">
        <f t="shared" si="2"/>
        <v>0.457659831901162</v>
      </c>
      <c r="G81" s="59">
        <f>IF(F81&gt;=1,0,_xlfn.XLOOKUP(F81,'Serene A '!$B$30:$B$130,'Serene A '!$W$30:$W$130,,1))</f>
        <v>0.93142857142857138</v>
      </c>
      <c r="H81" s="158">
        <f>MIN(IF(AND(F81&gt;='Serene A '!$X$15,Atlantique!A81&lt;='Serene A '!$W$15),0,
IF(AND(F81&gt;='Serene A '!$X$16,Atlantique!A81&lt;='Serene A '!$W$16),0,
IF(AND(F81&gt;='Serene A '!$X$17,Atlantique!A81&lt;='Serene A '!$W$17),0,$E$4*(1-D81)*G81))),$E$5)</f>
        <v>344.93604810857141</v>
      </c>
      <c r="I81" s="192">
        <f>IF(COUNTIFS('PTC GRTgaz'!$AA$11:$AA$28891,"",'PTC GRTgaz'!$B$11:$B$28891,Atlantique!I$16,'PTC GRTgaz'!$D$11:$D$28891,Atlantique!$A81,'PTC GRTgaz'!$C$11:$C$28891,"DEL")&gt;0,I$14,SUMIFS('PTC GRTgaz'!$AA$11:$AA$28891,'PTC GRTgaz'!$B$11:$B$28891,Atlantique!I$16,'PTC GRTgaz'!$D$11:$D$28891,Atlantique!$A81,'PTC GRTgaz'!$C$11:$C$28891,"DEL")*1.0026*$E$4/370.33)</f>
        <v>370.33011299999998</v>
      </c>
      <c r="J81" s="192">
        <f>IF(COUNTIFS('PTC GRTgaz'!$AA$11:$AA$28891,"",'PTC GRTgaz'!$B$11:$B$28891,Atlantique!J$16,'PTC GRTgaz'!$D$11:$D$28891,Atlantique!$A81,'PTC GRTgaz'!$C$11:$C$28891,"DEL")&gt;0,J$14,SUMIFS('PTC GRTgaz'!$AA$11:$AA$28891,'PTC GRTgaz'!$B$11:$B$28891,Atlantique!J$16,'PTC GRTgaz'!$D$11:$D$28891,Atlantique!$A81,'PTC GRTgaz'!$C$11:$C$28891,"DEL")*1.0026*$E$4/370.33)</f>
        <v>115.29903518155967</v>
      </c>
      <c r="K81" s="102">
        <f t="shared" si="3"/>
        <v>16.793617590718281</v>
      </c>
      <c r="L81" s="101">
        <f t="shared" si="4"/>
        <v>0.37062930123414933</v>
      </c>
      <c r="M81" s="59">
        <f>IF(L81&gt;=1,0,_xlfn.XLOOKUP(L81,'Serene A '!$B$30:$B$130,'Serene A '!$W$30:$W$130,,1))</f>
        <v>0.96571428571428564</v>
      </c>
      <c r="N81" s="158">
        <f xml:space="preserve">
IF(AND(L81&gt;='Serene A '!$X$15,Atlantique!A81&lt;='Serene A '!$W$15),0,
IF(AND(L81&gt;='Serene A '!$X$16,Atlantique!A81&lt;='Serene A '!$W$16),0,
IF(AND(L81&gt;='Serene A '!$X$17,Atlantique!A81&lt;='Serene A '!$W$17),0,MIN(I81:J81,$E$4*(1-D81)*M81))))</f>
        <v>115.29903518155967</v>
      </c>
      <c r="O81" s="192">
        <f>IF(COUNTIFS('PTC GRTgaz'!$AB$11:$AB$28891,"",'PTC GRTgaz'!$B$11:$B$28891,Atlantique!O$16,'PTC GRTgaz'!$D$11:$D$28891,Atlantique!$A81,'PTC GRTgaz'!$C$11:$C$28891,"DEL")&gt;0,O$14,SUMIFS('PTC GRTgaz'!$AB$11:$AB$28891,'PTC GRTgaz'!$B$11:$B$28891,Atlantique!O$16,'PTC GRTgaz'!$D$11:$D$28891,Atlantique!$A81,'PTC GRTgaz'!$C$11:$C$28891,"DEL")*1.0026*$E$4/370.33)</f>
        <v>370.33011299999998</v>
      </c>
      <c r="P81" s="192">
        <f>IF(COUNTIFS('PTC GRTgaz'!$AB$11:$AB$28891,"",'PTC GRTgaz'!$B$11:$B$28891,Atlantique!P$16,'PTC GRTgaz'!$D$11:$D$28891,Atlantique!$A81,'PTC GRTgaz'!$C$11:$C$28891,"DEL")&gt;0,P$14,SUMIFS('PTC GRTgaz'!$AB$11:$AB$28891,'PTC GRTgaz'!$B$11:$B$28891,Atlantique!P$16,'PTC GRTgaz'!$D$11:$D$28891,Atlantique!$A81,'PTC GRTgaz'!$C$11:$C$28891,"DEL")*1.0026*$E$4/370.33)</f>
        <v>205.53306271495421</v>
      </c>
      <c r="Q81" s="103">
        <f t="shared" si="5"/>
        <v>18.618125623150465</v>
      </c>
      <c r="R81" s="101">
        <f t="shared" si="6"/>
        <v>0.40916872356523354</v>
      </c>
      <c r="S81" s="59">
        <f>IF(R81&gt;=1,0,_xlfn.XLOOKUP(R81,'Serene A '!$B$30:$B$130,'Serene A '!$W$30:$W$130,,1))</f>
        <v>0.95285714285714285</v>
      </c>
      <c r="T81" s="158">
        <f xml:space="preserve">
IF(AND(R81&gt;='Serene A '!$X$15,Atlantique!A81&lt;='Serene A '!$W$15),0,
IF(AND(R81&gt;='Serene A '!$X$16,Atlantique!A81&lt;='Serene A '!$W$16),0,
IF(AND(R81&gt;='Serene A '!$X$17,Atlantique!A81&lt;='Serene A '!$W$17),0,MIN(O81:P81,$E$4*(1-D81)*S81))))</f>
        <v>205.53306271495421</v>
      </c>
      <c r="U81" s="160"/>
    </row>
    <row r="82" spans="1:21" x14ac:dyDescent="0.45">
      <c r="A82" s="56">
        <f t="shared" si="0"/>
        <v>44717</v>
      </c>
      <c r="B82" s="157">
        <f>_xlfn.XLOOKUP(A82,'Serene A '!$W$22:$W$23,'Serene A '!$Z$22:$Z$23,0,0)</f>
        <v>0</v>
      </c>
      <c r="C82" s="143">
        <f>_xlfn.XLOOKUP(A82,'Serene A '!$W$15:$W$17,'Serene A '!$Z$15:$Z$17,SUM($E$3:$H$3),0)</f>
        <v>45</v>
      </c>
      <c r="D82" s="58">
        <f>'PT Storengy'!H73</f>
        <v>0</v>
      </c>
      <c r="E82" s="60">
        <f t="shared" si="1"/>
        <v>21.282977402713719</v>
      </c>
      <c r="F82" s="100">
        <f t="shared" si="2"/>
        <v>0.46532507741468582</v>
      </c>
      <c r="G82" s="59">
        <f>IF(F82&gt;=1,0,_xlfn.XLOOKUP(F82,'Serene A '!$B$30:$B$130,'Serene A '!$W$30:$W$130,,1))</f>
        <v>0.92714285714285727</v>
      </c>
      <c r="H82" s="158">
        <f>MIN(IF(AND(F82&gt;='Serene A '!$X$15,Atlantique!A82&lt;='Serene A '!$W$15),0,
IF(AND(F82&gt;='Serene A '!$X$16,Atlantique!A82&lt;='Serene A '!$W$16),0,
IF(AND(F82&gt;='Serene A '!$X$17,Atlantique!A82&lt;='Serene A '!$W$17),0,$E$4*(1-D82)*G82))),$E$5)</f>
        <v>343.34891905285718</v>
      </c>
      <c r="I82" s="192">
        <f>IF(COUNTIFS('PTC GRTgaz'!$AA$11:$AA$28891,"",'PTC GRTgaz'!$B$11:$B$28891,Atlantique!I$16,'PTC GRTgaz'!$D$11:$D$28891,Atlantique!$A82,'PTC GRTgaz'!$C$11:$C$28891,"DEL")&gt;0,I$14,SUMIFS('PTC GRTgaz'!$AA$11:$AA$28891,'PTC GRTgaz'!$B$11:$B$28891,Atlantique!I$16,'PTC GRTgaz'!$D$11:$D$28891,Atlantique!$A82,'PTC GRTgaz'!$C$11:$C$28891,"DEL")*1.0026*$E$4/370.33)</f>
        <v>370.33011299999998</v>
      </c>
      <c r="J82" s="192">
        <f>IF(COUNTIFS('PTC GRTgaz'!$AA$11:$AA$28891,"",'PTC GRTgaz'!$B$11:$B$28891,Atlantique!J$16,'PTC GRTgaz'!$D$11:$D$28891,Atlantique!$A82,'PTC GRTgaz'!$C$11:$C$28891,"DEL")&gt;0,J$14,SUMIFS('PTC GRTgaz'!$AA$11:$AA$28891,'PTC GRTgaz'!$B$11:$B$28891,Atlantique!J$16,'PTC GRTgaz'!$D$11:$D$28891,Atlantique!$A82,'PTC GRTgaz'!$C$11:$C$28891,"DEL")*1.0026*$E$4/370.33)</f>
        <v>115.29903518155967</v>
      </c>
      <c r="K82" s="102">
        <f t="shared" si="3"/>
        <v>16.908916625899842</v>
      </c>
      <c r="L82" s="101">
        <f t="shared" si="4"/>
        <v>0.3731915020159618</v>
      </c>
      <c r="M82" s="59">
        <f>IF(L82&gt;=1,0,_xlfn.XLOOKUP(L82,'Serene A '!$B$30:$B$130,'Serene A '!$W$30:$W$130,,1))</f>
        <v>0.96571428571428564</v>
      </c>
      <c r="N82" s="158">
        <f xml:space="preserve">
IF(AND(L82&gt;='Serene A '!$X$15,Atlantique!A82&lt;='Serene A '!$W$15),0,
IF(AND(L82&gt;='Serene A '!$X$16,Atlantique!A82&lt;='Serene A '!$W$16),0,
IF(AND(L82&gt;='Serene A '!$X$17,Atlantique!A82&lt;='Serene A '!$W$17),0,MIN(I82:J82,$E$4*(1-D82)*M82))))</f>
        <v>115.29903518155967</v>
      </c>
      <c r="O82" s="192">
        <f>IF(COUNTIFS('PTC GRTgaz'!$AB$11:$AB$28891,"",'PTC GRTgaz'!$B$11:$B$28891,Atlantique!O$16,'PTC GRTgaz'!$D$11:$D$28891,Atlantique!$A82,'PTC GRTgaz'!$C$11:$C$28891,"DEL")&gt;0,O$14,SUMIFS('PTC GRTgaz'!$AB$11:$AB$28891,'PTC GRTgaz'!$B$11:$B$28891,Atlantique!O$16,'PTC GRTgaz'!$D$11:$D$28891,Atlantique!$A82,'PTC GRTgaz'!$C$11:$C$28891,"DEL")*1.0026*$E$4/370.33)</f>
        <v>370.33011299999998</v>
      </c>
      <c r="P82" s="192">
        <f>IF(COUNTIFS('PTC GRTgaz'!$AB$11:$AB$28891,"",'PTC GRTgaz'!$B$11:$B$28891,Atlantique!P$16,'PTC GRTgaz'!$D$11:$D$28891,Atlantique!$A82,'PTC GRTgaz'!$C$11:$C$28891,"DEL")&gt;0,P$14,SUMIFS('PTC GRTgaz'!$AB$11:$AB$28891,'PTC GRTgaz'!$B$11:$B$28891,Atlantique!P$16,'PTC GRTgaz'!$D$11:$D$28891,Atlantique!$A82,'PTC GRTgaz'!$C$11:$C$28891,"DEL")*1.0026*$E$4/370.33)</f>
        <v>205.53306271495421</v>
      </c>
      <c r="Q82" s="103">
        <f t="shared" si="5"/>
        <v>18.823658685865421</v>
      </c>
      <c r="R82" s="101">
        <f t="shared" si="6"/>
        <v>0.41373612495889922</v>
      </c>
      <c r="S82" s="59">
        <f>IF(R82&gt;=1,0,_xlfn.XLOOKUP(R82,'Serene A '!$B$30:$B$130,'Serene A '!$W$30:$W$130,,1))</f>
        <v>0.94857142857142862</v>
      </c>
      <c r="T82" s="158">
        <f xml:space="preserve">
IF(AND(R82&gt;='Serene A '!$X$15,Atlantique!A82&lt;='Serene A '!$W$15),0,
IF(AND(R82&gt;='Serene A '!$X$16,Atlantique!A82&lt;='Serene A '!$W$16),0,
IF(AND(R82&gt;='Serene A '!$X$17,Atlantique!A82&lt;='Serene A '!$W$17),0,MIN(O82:P82,$E$4*(1-D82)*S82))))</f>
        <v>205.53306271495421</v>
      </c>
      <c r="U82" s="160"/>
    </row>
    <row r="83" spans="1:21" x14ac:dyDescent="0.45">
      <c r="A83" s="56">
        <f t="shared" ref="A83:A146" si="7">A82+1</f>
        <v>44718</v>
      </c>
      <c r="B83" s="157">
        <f>_xlfn.XLOOKUP(A83,'Serene A '!$W$22:$W$23,'Serene A '!$Z$22:$Z$23,0,0)</f>
        <v>0</v>
      </c>
      <c r="C83" s="143">
        <f>_xlfn.XLOOKUP(A83,'Serene A '!$W$15:$W$17,'Serene A '!$Z$15:$Z$17,SUM($E$3:$H$3),0)</f>
        <v>45</v>
      </c>
      <c r="D83" s="58">
        <f>'PT Storengy'!H74</f>
        <v>0</v>
      </c>
      <c r="E83" s="60">
        <f t="shared" ref="E83:E146" si="8">E82+H83/1000</f>
        <v>21.624739192710862</v>
      </c>
      <c r="F83" s="100">
        <f t="shared" ref="F83:F146" si="9">$E82/SUM($E$3,$F$3,$G$3,$H$3)</f>
        <v>0.47295505339363819</v>
      </c>
      <c r="G83" s="59">
        <f>IF(F83&gt;=1,0,_xlfn.XLOOKUP(F83,'Serene A '!$B$30:$B$130,'Serene A '!$W$30:$W$130,,1))</f>
        <v>0.92285714285714282</v>
      </c>
      <c r="H83" s="158">
        <f>MIN(IF(AND(F83&gt;='Serene A '!$X$15,Atlantique!A83&lt;='Serene A '!$W$15),0,
IF(AND(F83&gt;='Serene A '!$X$16,Atlantique!A83&lt;='Serene A '!$W$16),0,
IF(AND(F83&gt;='Serene A '!$X$17,Atlantique!A83&lt;='Serene A '!$W$17),0,$E$4*(1-D83)*G83))),$E$5)</f>
        <v>341.76178999714284</v>
      </c>
      <c r="I83" s="192">
        <f>IF(COUNTIFS('PTC GRTgaz'!$AA$11:$AA$28891,"",'PTC GRTgaz'!$B$11:$B$28891,Atlantique!I$16,'PTC GRTgaz'!$D$11:$D$28891,Atlantique!$A83,'PTC GRTgaz'!$C$11:$C$28891,"DEL")&gt;0,I$14,SUMIFS('PTC GRTgaz'!$AA$11:$AA$28891,'PTC GRTgaz'!$B$11:$B$28891,Atlantique!I$16,'PTC GRTgaz'!$D$11:$D$28891,Atlantique!$A83,'PTC GRTgaz'!$C$11:$C$28891,"DEL")*1.0026*$E$4/370.33)</f>
        <v>370.33011299999998</v>
      </c>
      <c r="J83" s="192">
        <f>IF(COUNTIFS('PTC GRTgaz'!$AA$11:$AA$28891,"",'PTC GRTgaz'!$B$11:$B$28891,Atlantique!J$16,'PTC GRTgaz'!$D$11:$D$28891,Atlantique!$A83,'PTC GRTgaz'!$C$11:$C$28891,"DEL")&gt;0,J$14,SUMIFS('PTC GRTgaz'!$AA$11:$AA$28891,'PTC GRTgaz'!$B$11:$B$28891,Atlantique!J$16,'PTC GRTgaz'!$D$11:$D$28891,Atlantique!$A83,'PTC GRTgaz'!$C$11:$C$28891,"DEL")*1.0026*$E$4/370.33)</f>
        <v>115.29903518155967</v>
      </c>
      <c r="K83" s="102">
        <f t="shared" ref="K83:K146" si="10">K82+N83/1000</f>
        <v>17.024215661081403</v>
      </c>
      <c r="L83" s="101">
        <f t="shared" ref="L83:L146" si="11">K82/SUM($E$3,$F$3,$G$3,$H$3)</f>
        <v>0.37575370279777426</v>
      </c>
      <c r="M83" s="59">
        <f>IF(L83&gt;=1,0,_xlfn.XLOOKUP(L83,'Serene A '!$B$30:$B$130,'Serene A '!$W$30:$W$130,,1))</f>
        <v>0.96571428571428564</v>
      </c>
      <c r="N83" s="158">
        <f xml:space="preserve">
IF(AND(L83&gt;='Serene A '!$X$15,Atlantique!A83&lt;='Serene A '!$W$15),0,
IF(AND(L83&gt;='Serene A '!$X$16,Atlantique!A83&lt;='Serene A '!$W$16),0,
IF(AND(L83&gt;='Serene A '!$X$17,Atlantique!A83&lt;='Serene A '!$W$17),0,MIN(I83:J83,$E$4*(1-D83)*M83))))</f>
        <v>115.29903518155967</v>
      </c>
      <c r="O83" s="192">
        <f>IF(COUNTIFS('PTC GRTgaz'!$AB$11:$AB$28891,"",'PTC GRTgaz'!$B$11:$B$28891,Atlantique!O$16,'PTC GRTgaz'!$D$11:$D$28891,Atlantique!$A83,'PTC GRTgaz'!$C$11:$C$28891,"DEL")&gt;0,O$14,SUMIFS('PTC GRTgaz'!$AB$11:$AB$28891,'PTC GRTgaz'!$B$11:$B$28891,Atlantique!O$16,'PTC GRTgaz'!$D$11:$D$28891,Atlantique!$A83,'PTC GRTgaz'!$C$11:$C$28891,"DEL")*1.0026*$E$4/370.33)</f>
        <v>370.33011299999998</v>
      </c>
      <c r="P83" s="192">
        <f>IF(COUNTIFS('PTC GRTgaz'!$AB$11:$AB$28891,"",'PTC GRTgaz'!$B$11:$B$28891,Atlantique!P$16,'PTC GRTgaz'!$D$11:$D$28891,Atlantique!$A83,'PTC GRTgaz'!$C$11:$C$28891,"DEL")&gt;0,P$14,SUMIFS('PTC GRTgaz'!$AB$11:$AB$28891,'PTC GRTgaz'!$B$11:$B$28891,Atlantique!P$16,'PTC GRTgaz'!$D$11:$D$28891,Atlantique!$A83,'PTC GRTgaz'!$C$11:$C$28891,"DEL")*1.0026*$E$4/370.33)</f>
        <v>205.53306271495421</v>
      </c>
      <c r="Q83" s="103">
        <f t="shared" ref="Q83:Q146" si="12">Q82+T83/1000</f>
        <v>19.029191748580377</v>
      </c>
      <c r="R83" s="101">
        <f t="shared" ref="R83:R146" si="13">Q82/SUM($E$3,$F$3,$G$3,$H$3)</f>
        <v>0.4183035263525649</v>
      </c>
      <c r="S83" s="59">
        <f>IF(R83&gt;=1,0,_xlfn.XLOOKUP(R83,'Serene A '!$B$30:$B$130,'Serene A '!$W$30:$W$130,,1))</f>
        <v>0.94857142857142862</v>
      </c>
      <c r="T83" s="158">
        <f xml:space="preserve">
IF(AND(R83&gt;='Serene A '!$X$15,Atlantique!A83&lt;='Serene A '!$W$15),0,
IF(AND(R83&gt;='Serene A '!$X$16,Atlantique!A83&lt;='Serene A '!$W$16),0,
IF(AND(R83&gt;='Serene A '!$X$17,Atlantique!A83&lt;='Serene A '!$W$17),0,MIN(O83:P83,$E$4*(1-D83)*S83))))</f>
        <v>205.53306271495421</v>
      </c>
      <c r="U83" s="160"/>
    </row>
    <row r="84" spans="1:21" x14ac:dyDescent="0.45">
      <c r="A84" s="56">
        <f t="shared" si="7"/>
        <v>44719</v>
      </c>
      <c r="B84" s="157">
        <f>_xlfn.XLOOKUP(A84,'Serene A '!$W$22:$W$23,'Serene A '!$Z$22:$Z$23,0,0)</f>
        <v>0</v>
      </c>
      <c r="C84" s="143">
        <f>_xlfn.XLOOKUP(A84,'Serene A '!$W$15:$W$17,'Serene A '!$Z$15:$Z$17,SUM($E$3:$H$3),0)</f>
        <v>45</v>
      </c>
      <c r="D84" s="58">
        <f>'PT Storengy'!H75</f>
        <v>0</v>
      </c>
      <c r="E84" s="60">
        <f t="shared" si="8"/>
        <v>21.964913853652291</v>
      </c>
      <c r="F84" s="100">
        <f t="shared" si="9"/>
        <v>0.48054975983801917</v>
      </c>
      <c r="G84" s="59">
        <f>IF(F84&gt;=1,0,_xlfn.XLOOKUP(F84,'Serene A '!$B$30:$B$130,'Serene A '!$W$30:$W$130,,1))</f>
        <v>0.91857142857142859</v>
      </c>
      <c r="H84" s="158">
        <f>MIN(IF(AND(F84&gt;='Serene A '!$X$15,Atlantique!A84&lt;='Serene A '!$W$15),0,
IF(AND(F84&gt;='Serene A '!$X$16,Atlantique!A84&lt;='Serene A '!$W$16),0,
IF(AND(F84&gt;='Serene A '!$X$17,Atlantique!A84&lt;='Serene A '!$W$17),0,$E$4*(1-D84)*G84))),$E$5)</f>
        <v>340.17466094142856</v>
      </c>
      <c r="I84" s="192">
        <f>IF(COUNTIFS('PTC GRTgaz'!$AA$11:$AA$28891,"",'PTC GRTgaz'!$B$11:$B$28891,Atlantique!I$16,'PTC GRTgaz'!$D$11:$D$28891,Atlantique!$A84,'PTC GRTgaz'!$C$11:$C$28891,"DEL")&gt;0,I$14,SUMIFS('PTC GRTgaz'!$AA$11:$AA$28891,'PTC GRTgaz'!$B$11:$B$28891,Atlantique!I$16,'PTC GRTgaz'!$D$11:$D$28891,Atlantique!$A84,'PTC GRTgaz'!$C$11:$C$28891,"DEL")*1.0026*$E$4/370.33)</f>
        <v>370.33011299999998</v>
      </c>
      <c r="J84" s="192">
        <f>IF(COUNTIFS('PTC GRTgaz'!$AA$11:$AA$28891,"",'PTC GRTgaz'!$B$11:$B$28891,Atlantique!J$16,'PTC GRTgaz'!$D$11:$D$28891,Atlantique!$A84,'PTC GRTgaz'!$C$11:$C$28891,"DEL")&gt;0,J$14,SUMIFS('PTC GRTgaz'!$AA$11:$AA$28891,'PTC GRTgaz'!$B$11:$B$28891,Atlantique!J$16,'PTC GRTgaz'!$D$11:$D$28891,Atlantique!$A84,'PTC GRTgaz'!$C$11:$C$28891,"DEL")*1.0026*$E$4/370.33)</f>
        <v>60.156018355596359</v>
      </c>
      <c r="K84" s="102">
        <f t="shared" si="10"/>
        <v>17.084371679436998</v>
      </c>
      <c r="L84" s="101">
        <f t="shared" si="11"/>
        <v>0.37831590357958672</v>
      </c>
      <c r="M84" s="59">
        <f>IF(L84&gt;=1,0,_xlfn.XLOOKUP(L84,'Serene A '!$B$30:$B$130,'Serene A '!$W$30:$W$130,,1))</f>
        <v>0.96571428571428564</v>
      </c>
      <c r="N84" s="158">
        <f xml:space="preserve">
IF(AND(L84&gt;='Serene A '!$X$15,Atlantique!A84&lt;='Serene A '!$W$15),0,
IF(AND(L84&gt;='Serene A '!$X$16,Atlantique!A84&lt;='Serene A '!$W$16),0,
IF(AND(L84&gt;='Serene A '!$X$17,Atlantique!A84&lt;='Serene A '!$W$17),0,MIN(I84:J84,$E$4*(1-D84)*M84))))</f>
        <v>60.156018355596359</v>
      </c>
      <c r="O84" s="192">
        <f>IF(COUNTIFS('PTC GRTgaz'!$AB$11:$AB$28891,"",'PTC GRTgaz'!$B$11:$B$28891,Atlantique!O$16,'PTC GRTgaz'!$D$11:$D$28891,Atlantique!$A84,'PTC GRTgaz'!$C$11:$C$28891,"DEL")&gt;0,O$14,SUMIFS('PTC GRTgaz'!$AB$11:$AB$28891,'PTC GRTgaz'!$B$11:$B$28891,Atlantique!O$16,'PTC GRTgaz'!$D$11:$D$28891,Atlantique!$A84,'PTC GRTgaz'!$C$11:$C$28891,"DEL")*1.0026*$E$4/370.33)</f>
        <v>370.33011299999998</v>
      </c>
      <c r="P84" s="192">
        <f>IF(COUNTIFS('PTC GRTgaz'!$AB$11:$AB$28891,"",'PTC GRTgaz'!$B$11:$B$28891,Atlantique!P$16,'PTC GRTgaz'!$D$11:$D$28891,Atlantique!$A84,'PTC GRTgaz'!$C$11:$C$28891,"DEL")&gt;0,P$14,SUMIFS('PTC GRTgaz'!$AB$11:$AB$28891,'PTC GRTgaz'!$B$11:$B$28891,Atlantique!P$16,'PTC GRTgaz'!$D$11:$D$28891,Atlantique!$A84,'PTC GRTgaz'!$C$11:$C$28891,"DEL")*1.0026*$E$4/370.33)</f>
        <v>150.39004588899087</v>
      </c>
      <c r="Q84" s="103">
        <f t="shared" si="12"/>
        <v>19.179581794469367</v>
      </c>
      <c r="R84" s="101">
        <f t="shared" si="13"/>
        <v>0.42287092774623058</v>
      </c>
      <c r="S84" s="59">
        <f>IF(R84&gt;=1,0,_xlfn.XLOOKUP(R84,'Serene A '!$B$30:$B$130,'Serene A '!$W$30:$W$130,,1))</f>
        <v>0.94428571428571439</v>
      </c>
      <c r="T84" s="158">
        <f xml:space="preserve">
IF(AND(R84&gt;='Serene A '!$X$15,Atlantique!A84&lt;='Serene A '!$W$15),0,
IF(AND(R84&gt;='Serene A '!$X$16,Atlantique!A84&lt;='Serene A '!$W$16),0,
IF(AND(R84&gt;='Serene A '!$X$17,Atlantique!A84&lt;='Serene A '!$W$17),0,MIN(O84:P84,$E$4*(1-D84)*S84))))</f>
        <v>150.39004588899087</v>
      </c>
      <c r="U84" s="160"/>
    </row>
    <row r="85" spans="1:21" x14ac:dyDescent="0.45">
      <c r="A85" s="56">
        <f t="shared" si="7"/>
        <v>44720</v>
      </c>
      <c r="B85" s="157">
        <f>_xlfn.XLOOKUP(A85,'Serene A '!$W$22:$W$23,'Serene A '!$Z$22:$Z$23,0,0)</f>
        <v>0</v>
      </c>
      <c r="C85" s="143">
        <f>_xlfn.XLOOKUP(A85,'Serene A '!$W$15:$W$17,'Serene A '!$Z$15:$Z$17,SUM($E$3:$H$3),0)</f>
        <v>45</v>
      </c>
      <c r="D85" s="58">
        <f>'PT Storengy'!H76</f>
        <v>0</v>
      </c>
      <c r="E85" s="60">
        <f t="shared" si="8"/>
        <v>22.30508851459372</v>
      </c>
      <c r="F85" s="100">
        <f t="shared" si="9"/>
        <v>0.48810919674782871</v>
      </c>
      <c r="G85" s="59">
        <f>IF(F85&gt;=1,0,_xlfn.XLOOKUP(F85,'Serene A '!$B$30:$B$130,'Serene A '!$W$30:$W$130,,1))</f>
        <v>0.91857142857142859</v>
      </c>
      <c r="H85" s="158">
        <f>MIN(IF(AND(F85&gt;='Serene A '!$X$15,Atlantique!A85&lt;='Serene A '!$W$15),0,
IF(AND(F85&gt;='Serene A '!$X$16,Atlantique!A85&lt;='Serene A '!$W$16),0,
IF(AND(F85&gt;='Serene A '!$X$17,Atlantique!A85&lt;='Serene A '!$W$17),0,$E$4*(1-D85)*G85))),$E$5)</f>
        <v>340.17466094142856</v>
      </c>
      <c r="I85" s="192">
        <f>IF(COUNTIFS('PTC GRTgaz'!$AA$11:$AA$28891,"",'PTC GRTgaz'!$B$11:$B$28891,Atlantique!I$16,'PTC GRTgaz'!$D$11:$D$28891,Atlantique!$A85,'PTC GRTgaz'!$C$11:$C$28891,"DEL")&gt;0,I$14,SUMIFS('PTC GRTgaz'!$AA$11:$AA$28891,'PTC GRTgaz'!$B$11:$B$28891,Atlantique!I$16,'PTC GRTgaz'!$D$11:$D$28891,Atlantique!$A85,'PTC GRTgaz'!$C$11:$C$28891,"DEL")*1.0026*$E$4/370.33)</f>
        <v>370.33011299999998</v>
      </c>
      <c r="J85" s="192">
        <f>IF(COUNTIFS('PTC GRTgaz'!$AA$11:$AA$28891,"",'PTC GRTgaz'!$B$11:$B$28891,Atlantique!J$16,'PTC GRTgaz'!$D$11:$D$28891,Atlantique!$A85,'PTC GRTgaz'!$C$11:$C$28891,"DEL")&gt;0,J$14,SUMIFS('PTC GRTgaz'!$AA$11:$AA$28891,'PTC GRTgaz'!$B$11:$B$28891,Atlantique!J$16,'PTC GRTgaz'!$D$11:$D$28891,Atlantique!$A85,'PTC GRTgaz'!$C$11:$C$28891,"DEL")*1.0026*$E$4/370.33)</f>
        <v>60.156018355596359</v>
      </c>
      <c r="K85" s="102">
        <f t="shared" si="10"/>
        <v>17.144527697792594</v>
      </c>
      <c r="L85" s="101">
        <f t="shared" si="11"/>
        <v>0.37965270398748885</v>
      </c>
      <c r="M85" s="59">
        <f>IF(L85&gt;=1,0,_xlfn.XLOOKUP(L85,'Serene A '!$B$30:$B$130,'Serene A '!$W$30:$W$130,,1))</f>
        <v>0.96571428571428564</v>
      </c>
      <c r="N85" s="158">
        <f xml:space="preserve">
IF(AND(L85&gt;='Serene A '!$X$15,Atlantique!A85&lt;='Serene A '!$W$15),0,
IF(AND(L85&gt;='Serene A '!$X$16,Atlantique!A85&lt;='Serene A '!$W$16),0,
IF(AND(L85&gt;='Serene A '!$X$17,Atlantique!A85&lt;='Serene A '!$W$17),0,MIN(I85:J85,$E$4*(1-D85)*M85))))</f>
        <v>60.156018355596359</v>
      </c>
      <c r="O85" s="192">
        <f>IF(COUNTIFS('PTC GRTgaz'!$AB$11:$AB$28891,"",'PTC GRTgaz'!$B$11:$B$28891,Atlantique!O$16,'PTC GRTgaz'!$D$11:$D$28891,Atlantique!$A85,'PTC GRTgaz'!$C$11:$C$28891,"DEL")&gt;0,O$14,SUMIFS('PTC GRTgaz'!$AB$11:$AB$28891,'PTC GRTgaz'!$B$11:$B$28891,Atlantique!O$16,'PTC GRTgaz'!$D$11:$D$28891,Atlantique!$A85,'PTC GRTgaz'!$C$11:$C$28891,"DEL")*1.0026*$E$4/370.33)</f>
        <v>370.33011299999998</v>
      </c>
      <c r="P85" s="192">
        <f>IF(COUNTIFS('PTC GRTgaz'!$AB$11:$AB$28891,"",'PTC GRTgaz'!$B$11:$B$28891,Atlantique!P$16,'PTC GRTgaz'!$D$11:$D$28891,Atlantique!$A85,'PTC GRTgaz'!$C$11:$C$28891,"DEL")&gt;0,P$14,SUMIFS('PTC GRTgaz'!$AB$11:$AB$28891,'PTC GRTgaz'!$B$11:$B$28891,Atlantique!P$16,'PTC GRTgaz'!$D$11:$D$28891,Atlantique!$A85,'PTC GRTgaz'!$C$11:$C$28891,"DEL")*1.0026*$E$4/370.33)</f>
        <v>150.39004588899087</v>
      </c>
      <c r="Q85" s="103">
        <f t="shared" si="12"/>
        <v>19.329971840358358</v>
      </c>
      <c r="R85" s="101">
        <f t="shared" si="13"/>
        <v>0.42621292876598593</v>
      </c>
      <c r="S85" s="59">
        <f>IF(R85&gt;=1,0,_xlfn.XLOOKUP(R85,'Serene A '!$B$30:$B$130,'Serene A '!$W$30:$W$130,,1))</f>
        <v>0.94428571428571439</v>
      </c>
      <c r="T85" s="158">
        <f xml:space="preserve">
IF(AND(R85&gt;='Serene A '!$X$15,Atlantique!A85&lt;='Serene A '!$W$15),0,
IF(AND(R85&gt;='Serene A '!$X$16,Atlantique!A85&lt;='Serene A '!$W$16),0,
IF(AND(R85&gt;='Serene A '!$X$17,Atlantique!A85&lt;='Serene A '!$W$17),0,MIN(O85:P85,$E$4*(1-D85)*S85))))</f>
        <v>150.39004588899087</v>
      </c>
      <c r="U85" s="160"/>
    </row>
    <row r="86" spans="1:21" x14ac:dyDescent="0.45">
      <c r="A86" s="56">
        <f t="shared" si="7"/>
        <v>44721</v>
      </c>
      <c r="B86" s="157">
        <f>_xlfn.XLOOKUP(A86,'Serene A '!$W$22:$W$23,'Serene A '!$Z$22:$Z$23,0,0)</f>
        <v>0</v>
      </c>
      <c r="C86" s="143">
        <f>_xlfn.XLOOKUP(A86,'Serene A '!$W$15:$W$17,'Serene A '!$Z$15:$Z$17,SUM($E$3:$H$3),0)</f>
        <v>45</v>
      </c>
      <c r="D86" s="58">
        <f>'PT Storengy'!H77</f>
        <v>0</v>
      </c>
      <c r="E86" s="60">
        <f t="shared" si="8"/>
        <v>22.643676046479435</v>
      </c>
      <c r="F86" s="100">
        <f t="shared" si="9"/>
        <v>0.49566863365763825</v>
      </c>
      <c r="G86" s="59">
        <f>IF(F86&gt;=1,0,_xlfn.XLOOKUP(F86,'Serene A '!$B$30:$B$130,'Serene A '!$W$30:$W$130,,1))</f>
        <v>0.91428571428571415</v>
      </c>
      <c r="H86" s="158">
        <f>MIN(IF(AND(F86&gt;='Serene A '!$X$15,Atlantique!A86&lt;='Serene A '!$W$15),0,
IF(AND(F86&gt;='Serene A '!$X$16,Atlantique!A86&lt;='Serene A '!$W$16),0,
IF(AND(F86&gt;='Serene A '!$X$17,Atlantique!A86&lt;='Serene A '!$W$17),0,$E$4*(1-D86)*G86))),$E$5)</f>
        <v>338.58753188571421</v>
      </c>
      <c r="I86" s="192">
        <f>IF(COUNTIFS('PTC GRTgaz'!$AA$11:$AA$28891,"",'PTC GRTgaz'!$B$11:$B$28891,Atlantique!I$16,'PTC GRTgaz'!$D$11:$D$28891,Atlantique!$A86,'PTC GRTgaz'!$C$11:$C$28891,"DEL")&gt;0,I$14,SUMIFS('PTC GRTgaz'!$AA$11:$AA$28891,'PTC GRTgaz'!$B$11:$B$28891,Atlantique!I$16,'PTC GRTgaz'!$D$11:$D$28891,Atlantique!$A86,'PTC GRTgaz'!$C$11:$C$28891,"DEL")*1.0026*$E$4/370.33)</f>
        <v>370.33011299999998</v>
      </c>
      <c r="J86" s="192">
        <f>IF(COUNTIFS('PTC GRTgaz'!$AA$11:$AA$28891,"",'PTC GRTgaz'!$B$11:$B$28891,Atlantique!J$16,'PTC GRTgaz'!$D$11:$D$28891,Atlantique!$A86,'PTC GRTgaz'!$C$11:$C$28891,"DEL")&gt;0,J$14,SUMIFS('PTC GRTgaz'!$AA$11:$AA$28891,'PTC GRTgaz'!$B$11:$B$28891,Atlantique!J$16,'PTC GRTgaz'!$D$11:$D$28891,Atlantique!$A86,'PTC GRTgaz'!$C$11:$C$28891,"DEL")*1.0026*$E$4/370.33)</f>
        <v>70.182021414862419</v>
      </c>
      <c r="K86" s="102">
        <f t="shared" si="10"/>
        <v>17.214709719207455</v>
      </c>
      <c r="L86" s="101">
        <f t="shared" si="11"/>
        <v>0.38098950439539098</v>
      </c>
      <c r="M86" s="59">
        <f>IF(L86&gt;=1,0,_xlfn.XLOOKUP(L86,'Serene A '!$B$30:$B$130,'Serene A '!$W$30:$W$130,,1))</f>
        <v>0.96142857142857141</v>
      </c>
      <c r="N86" s="158">
        <f xml:space="preserve">
IF(AND(L86&gt;='Serene A '!$X$15,Atlantique!A86&lt;='Serene A '!$W$15),0,
IF(AND(L86&gt;='Serene A '!$X$16,Atlantique!A86&lt;='Serene A '!$W$16),0,
IF(AND(L86&gt;='Serene A '!$X$17,Atlantique!A86&lt;='Serene A '!$W$17),0,MIN(I86:J86,$E$4*(1-D86)*M86))))</f>
        <v>70.182021414862419</v>
      </c>
      <c r="O86" s="192">
        <f>IF(COUNTIFS('PTC GRTgaz'!$AB$11:$AB$28891,"",'PTC GRTgaz'!$B$11:$B$28891,Atlantique!O$16,'PTC GRTgaz'!$D$11:$D$28891,Atlantique!$A86,'PTC GRTgaz'!$C$11:$C$28891,"DEL")&gt;0,O$14,SUMIFS('PTC GRTgaz'!$AB$11:$AB$28891,'PTC GRTgaz'!$B$11:$B$28891,Atlantique!O$16,'PTC GRTgaz'!$D$11:$D$28891,Atlantique!$A86,'PTC GRTgaz'!$C$11:$C$28891,"DEL")*1.0026*$E$4/370.33)</f>
        <v>370.33011299999998</v>
      </c>
      <c r="P86" s="192">
        <f>IF(COUNTIFS('PTC GRTgaz'!$AB$11:$AB$28891,"",'PTC GRTgaz'!$B$11:$B$28891,Atlantique!P$16,'PTC GRTgaz'!$D$11:$D$28891,Atlantique!$A86,'PTC GRTgaz'!$C$11:$C$28891,"DEL")&gt;0,P$14,SUMIFS('PTC GRTgaz'!$AB$11:$AB$28891,'PTC GRTgaz'!$B$11:$B$28891,Atlantique!P$16,'PTC GRTgaz'!$D$11:$D$28891,Atlantique!$A86,'PTC GRTgaz'!$C$11:$C$28891,"DEL")*1.0026*$E$4/370.33)</f>
        <v>165.42905047788997</v>
      </c>
      <c r="Q86" s="103">
        <f t="shared" si="12"/>
        <v>19.495400890836247</v>
      </c>
      <c r="R86" s="101">
        <f t="shared" si="13"/>
        <v>0.42955492978574128</v>
      </c>
      <c r="S86" s="59">
        <f>IF(R86&gt;=1,0,_xlfn.XLOOKUP(R86,'Serene A '!$B$30:$B$130,'Serene A '!$W$30:$W$130,,1))</f>
        <v>0.94428571428571439</v>
      </c>
      <c r="T86" s="158">
        <f xml:space="preserve">
IF(AND(R86&gt;='Serene A '!$X$15,Atlantique!A86&lt;='Serene A '!$W$15),0,
IF(AND(R86&gt;='Serene A '!$X$16,Atlantique!A86&lt;='Serene A '!$W$16),0,
IF(AND(R86&gt;='Serene A '!$X$17,Atlantique!A86&lt;='Serene A '!$W$17),0,MIN(O86:P86,$E$4*(1-D86)*S86))))</f>
        <v>165.42905047788997</v>
      </c>
      <c r="U86" s="160"/>
    </row>
    <row r="87" spans="1:21" x14ac:dyDescent="0.45">
      <c r="A87" s="56">
        <f t="shared" si="7"/>
        <v>44722</v>
      </c>
      <c r="B87" s="157">
        <f>_xlfn.XLOOKUP(A87,'Serene A '!$W$22:$W$23,'Serene A '!$Z$22:$Z$23,0,0)</f>
        <v>0</v>
      </c>
      <c r="C87" s="143">
        <f>_xlfn.XLOOKUP(A87,'Serene A '!$W$15:$W$17,'Serene A '!$Z$15:$Z$17,SUM($E$3:$H$3),0)</f>
        <v>45</v>
      </c>
      <c r="D87" s="58">
        <f>'PT Storengy'!H78</f>
        <v>0</v>
      </c>
      <c r="E87" s="60">
        <f t="shared" si="8"/>
        <v>22.980676449309435</v>
      </c>
      <c r="F87" s="100">
        <f t="shared" si="9"/>
        <v>0.50319280103287634</v>
      </c>
      <c r="G87" s="59">
        <f>IF(F87&gt;=1,0,_xlfn.XLOOKUP(F87,'Serene A '!$B$30:$B$130,'Serene A '!$W$30:$W$130,,1))</f>
        <v>0.91</v>
      </c>
      <c r="H87" s="158">
        <f>MIN(IF(AND(F87&gt;='Serene A '!$X$15,Atlantique!A87&lt;='Serene A '!$W$15),0,
IF(AND(F87&gt;='Serene A '!$X$16,Atlantique!A87&lt;='Serene A '!$W$16),0,
IF(AND(F87&gt;='Serene A '!$X$17,Atlantique!A87&lt;='Serene A '!$W$17),0,$E$4*(1-D87)*G87))),$E$5)</f>
        <v>337.00040282999998</v>
      </c>
      <c r="I87" s="192">
        <f>IF(COUNTIFS('PTC GRTgaz'!$AA$11:$AA$28891,"",'PTC GRTgaz'!$B$11:$B$28891,Atlantique!I$16,'PTC GRTgaz'!$D$11:$D$28891,Atlantique!$A87,'PTC GRTgaz'!$C$11:$C$28891,"DEL")&gt;0,I$14,SUMIFS('PTC GRTgaz'!$AA$11:$AA$28891,'PTC GRTgaz'!$B$11:$B$28891,Atlantique!I$16,'PTC GRTgaz'!$D$11:$D$28891,Atlantique!$A87,'PTC GRTgaz'!$C$11:$C$28891,"DEL")*1.0026*$E$4/370.33)</f>
        <v>370.33011299999998</v>
      </c>
      <c r="J87" s="192">
        <f>IF(COUNTIFS('PTC GRTgaz'!$AA$11:$AA$28891,"",'PTC GRTgaz'!$B$11:$B$28891,Atlantique!J$16,'PTC GRTgaz'!$D$11:$D$28891,Atlantique!$A87,'PTC GRTgaz'!$C$11:$C$28891,"DEL")&gt;0,J$14,SUMIFS('PTC GRTgaz'!$AA$11:$AA$28891,'PTC GRTgaz'!$B$11:$B$28891,Atlantique!J$16,'PTC GRTgaz'!$D$11:$D$28891,Atlantique!$A87,'PTC GRTgaz'!$C$11:$C$28891,"DEL")*1.0026*$E$4/370.33)</f>
        <v>70.182021414862419</v>
      </c>
      <c r="K87" s="102">
        <f t="shared" si="10"/>
        <v>17.284891740622317</v>
      </c>
      <c r="L87" s="101">
        <f t="shared" si="11"/>
        <v>0.3825491048712768</v>
      </c>
      <c r="M87" s="59">
        <f>IF(L87&gt;=1,0,_xlfn.XLOOKUP(L87,'Serene A '!$B$30:$B$130,'Serene A '!$W$30:$W$130,,1))</f>
        <v>0.96142857142857141</v>
      </c>
      <c r="N87" s="158">
        <f xml:space="preserve">
IF(AND(L87&gt;='Serene A '!$X$15,Atlantique!A87&lt;='Serene A '!$W$15),0,
IF(AND(L87&gt;='Serene A '!$X$16,Atlantique!A87&lt;='Serene A '!$W$16),0,
IF(AND(L87&gt;='Serene A '!$X$17,Atlantique!A87&lt;='Serene A '!$W$17),0,MIN(I87:J87,$E$4*(1-D87)*M87))))</f>
        <v>70.182021414862419</v>
      </c>
      <c r="O87" s="192">
        <f>IF(COUNTIFS('PTC GRTgaz'!$AB$11:$AB$28891,"",'PTC GRTgaz'!$B$11:$B$28891,Atlantique!O$16,'PTC GRTgaz'!$D$11:$D$28891,Atlantique!$A87,'PTC GRTgaz'!$C$11:$C$28891,"DEL")&gt;0,O$14,SUMIFS('PTC GRTgaz'!$AB$11:$AB$28891,'PTC GRTgaz'!$B$11:$B$28891,Atlantique!O$16,'PTC GRTgaz'!$D$11:$D$28891,Atlantique!$A87,'PTC GRTgaz'!$C$11:$C$28891,"DEL")*1.0026*$E$4/370.33)</f>
        <v>370.33011299999998</v>
      </c>
      <c r="P87" s="192">
        <f>IF(COUNTIFS('PTC GRTgaz'!$AB$11:$AB$28891,"",'PTC GRTgaz'!$B$11:$B$28891,Atlantique!P$16,'PTC GRTgaz'!$D$11:$D$28891,Atlantique!$A87,'PTC GRTgaz'!$C$11:$C$28891,"DEL")&gt;0,P$14,SUMIFS('PTC GRTgaz'!$AB$11:$AB$28891,'PTC GRTgaz'!$B$11:$B$28891,Atlantique!P$16,'PTC GRTgaz'!$D$11:$D$28891,Atlantique!$A87,'PTC GRTgaz'!$C$11:$C$28891,"DEL")*1.0026*$E$4/370.33)</f>
        <v>165.42905047788997</v>
      </c>
      <c r="Q87" s="103">
        <f t="shared" si="12"/>
        <v>19.660829941314137</v>
      </c>
      <c r="R87" s="101">
        <f t="shared" si="13"/>
        <v>0.43323113090747217</v>
      </c>
      <c r="S87" s="59">
        <f>IF(R87&gt;=1,0,_xlfn.XLOOKUP(R87,'Serene A '!$B$30:$B$130,'Serene A '!$W$30:$W$130,,1))</f>
        <v>0.94</v>
      </c>
      <c r="T87" s="158">
        <f xml:space="preserve">
IF(AND(R87&gt;='Serene A '!$X$15,Atlantique!A87&lt;='Serene A '!$W$15),0,
IF(AND(R87&gt;='Serene A '!$X$16,Atlantique!A87&lt;='Serene A '!$W$16),0,
IF(AND(R87&gt;='Serene A '!$X$17,Atlantique!A87&lt;='Serene A '!$W$17),0,MIN(O87:P87,$E$4*(1-D87)*S87))))</f>
        <v>165.42905047788997</v>
      </c>
      <c r="U87" s="160"/>
    </row>
    <row r="88" spans="1:21" x14ac:dyDescent="0.45">
      <c r="A88" s="56">
        <f t="shared" si="7"/>
        <v>44723</v>
      </c>
      <c r="B88" s="157">
        <f>_xlfn.XLOOKUP(A88,'Serene A '!$W$22:$W$23,'Serene A '!$Z$22:$Z$23,0,0)</f>
        <v>0</v>
      </c>
      <c r="C88" s="143">
        <f>_xlfn.XLOOKUP(A88,'Serene A '!$W$15:$W$17,'Serene A '!$Z$15:$Z$17,SUM($E$3:$H$3),0)</f>
        <v>45</v>
      </c>
      <c r="D88" s="58">
        <f>'PT Storengy'!H79</f>
        <v>0</v>
      </c>
      <c r="E88" s="60">
        <f t="shared" si="8"/>
        <v>23.316089723083721</v>
      </c>
      <c r="F88" s="100">
        <f t="shared" si="9"/>
        <v>0.51068169887354298</v>
      </c>
      <c r="G88" s="59">
        <f>IF(F88&gt;=1,0,_xlfn.XLOOKUP(F88,'Serene A '!$B$30:$B$130,'Serene A '!$W$30:$W$130,,1))</f>
        <v>0.90571428571428558</v>
      </c>
      <c r="H88" s="158">
        <f>MIN(IF(AND(F88&gt;='Serene A '!$X$15,Atlantique!A88&lt;='Serene A '!$W$15),0,
IF(AND(F88&gt;='Serene A '!$X$16,Atlantique!A88&lt;='Serene A '!$W$16),0,
IF(AND(F88&gt;='Serene A '!$X$17,Atlantique!A88&lt;='Serene A '!$W$17),0,$E$4*(1-D88)*G88))),$E$5)</f>
        <v>335.41327377428564</v>
      </c>
      <c r="I88" s="192">
        <f>IF(COUNTIFS('PTC GRTgaz'!$AA$11:$AA$28891,"",'PTC GRTgaz'!$B$11:$B$28891,Atlantique!I$16,'PTC GRTgaz'!$D$11:$D$28891,Atlantique!$A88,'PTC GRTgaz'!$C$11:$C$28891,"DEL")&gt;0,I$14,SUMIFS('PTC GRTgaz'!$AA$11:$AA$28891,'PTC GRTgaz'!$B$11:$B$28891,Atlantique!I$16,'PTC GRTgaz'!$D$11:$D$28891,Atlantique!$A88,'PTC GRTgaz'!$C$11:$C$28891,"DEL")*1.0026*$E$4/370.33)</f>
        <v>370.33011299999998</v>
      </c>
      <c r="J88" s="192">
        <f>IF(COUNTIFS('PTC GRTgaz'!$AA$11:$AA$28891,"",'PTC GRTgaz'!$B$11:$B$28891,Atlantique!J$16,'PTC GRTgaz'!$D$11:$D$28891,Atlantique!$A88,'PTC GRTgaz'!$C$11:$C$28891,"DEL")&gt;0,J$14,SUMIFS('PTC GRTgaz'!$AA$11:$AA$28891,'PTC GRTgaz'!$B$11:$B$28891,Atlantique!J$16,'PTC GRTgaz'!$D$11:$D$28891,Atlantique!$A88,'PTC GRTgaz'!$C$11:$C$28891,"DEL")*1.0026*$E$4/370.33)</f>
        <v>70.182021414862419</v>
      </c>
      <c r="K88" s="102">
        <f t="shared" si="10"/>
        <v>17.355073762037179</v>
      </c>
      <c r="L88" s="101">
        <f t="shared" si="11"/>
        <v>0.38410870534716263</v>
      </c>
      <c r="M88" s="59">
        <f>IF(L88&gt;=1,0,_xlfn.XLOOKUP(L88,'Serene A '!$B$30:$B$130,'Serene A '!$W$30:$W$130,,1))</f>
        <v>0.96142857142857141</v>
      </c>
      <c r="N88" s="158">
        <f xml:space="preserve">
IF(AND(L88&gt;='Serene A '!$X$15,Atlantique!A88&lt;='Serene A '!$W$15),0,
IF(AND(L88&gt;='Serene A '!$X$16,Atlantique!A88&lt;='Serene A '!$W$16),0,
IF(AND(L88&gt;='Serene A '!$X$17,Atlantique!A88&lt;='Serene A '!$W$17),0,MIN(I88:J88,$E$4*(1-D88)*M88))))</f>
        <v>70.182021414862419</v>
      </c>
      <c r="O88" s="192">
        <f>IF(COUNTIFS('PTC GRTgaz'!$AB$11:$AB$28891,"",'PTC GRTgaz'!$B$11:$B$28891,Atlantique!O$16,'PTC GRTgaz'!$D$11:$D$28891,Atlantique!$A88,'PTC GRTgaz'!$C$11:$C$28891,"DEL")&gt;0,O$14,SUMIFS('PTC GRTgaz'!$AB$11:$AB$28891,'PTC GRTgaz'!$B$11:$B$28891,Atlantique!O$16,'PTC GRTgaz'!$D$11:$D$28891,Atlantique!$A88,'PTC GRTgaz'!$C$11:$C$28891,"DEL")*1.0026*$E$4/370.33)</f>
        <v>370.33011299999998</v>
      </c>
      <c r="P88" s="192">
        <f>IF(COUNTIFS('PTC GRTgaz'!$AB$11:$AB$28891,"",'PTC GRTgaz'!$B$11:$B$28891,Atlantique!P$16,'PTC GRTgaz'!$D$11:$D$28891,Atlantique!$A88,'PTC GRTgaz'!$C$11:$C$28891,"DEL")&gt;0,P$14,SUMIFS('PTC GRTgaz'!$AB$11:$AB$28891,'PTC GRTgaz'!$B$11:$B$28891,Atlantique!P$16,'PTC GRTgaz'!$D$11:$D$28891,Atlantique!$A88,'PTC GRTgaz'!$C$11:$C$28891,"DEL")*1.0026*$E$4/370.33)</f>
        <v>165.42905047788997</v>
      </c>
      <c r="Q88" s="103">
        <f t="shared" si="12"/>
        <v>19.826258991792027</v>
      </c>
      <c r="R88" s="101">
        <f t="shared" si="13"/>
        <v>0.43690733202920307</v>
      </c>
      <c r="S88" s="59">
        <f>IF(R88&gt;=1,0,_xlfn.XLOOKUP(R88,'Serene A '!$B$30:$B$130,'Serene A '!$W$30:$W$130,,1))</f>
        <v>0.94</v>
      </c>
      <c r="T88" s="158">
        <f xml:space="preserve">
IF(AND(R88&gt;='Serene A '!$X$15,Atlantique!A88&lt;='Serene A '!$W$15),0,
IF(AND(R88&gt;='Serene A '!$X$16,Atlantique!A88&lt;='Serene A '!$W$16),0,
IF(AND(R88&gt;='Serene A '!$X$17,Atlantique!A88&lt;='Serene A '!$W$17),0,MIN(O88:P88,$E$4*(1-D88)*S88))))</f>
        <v>165.42905047788997</v>
      </c>
      <c r="U88" s="160"/>
    </row>
    <row r="89" spans="1:21" x14ac:dyDescent="0.45">
      <c r="A89" s="56">
        <f t="shared" si="7"/>
        <v>44724</v>
      </c>
      <c r="B89" s="157">
        <f>_xlfn.XLOOKUP(A89,'Serene A '!$W$22:$W$23,'Serene A '!$Z$22:$Z$23,0,0)</f>
        <v>0</v>
      </c>
      <c r="C89" s="143">
        <f>_xlfn.XLOOKUP(A89,'Serene A '!$W$15:$W$17,'Serene A '!$Z$15:$Z$17,SUM($E$3:$H$3),0)</f>
        <v>45</v>
      </c>
      <c r="D89" s="58">
        <f>'PT Storengy'!H80</f>
        <v>0</v>
      </c>
      <c r="E89" s="60">
        <f t="shared" si="8"/>
        <v>23.651502996858007</v>
      </c>
      <c r="F89" s="100">
        <f t="shared" si="9"/>
        <v>0.51813532717963828</v>
      </c>
      <c r="G89" s="59">
        <f>IF(F89&gt;=1,0,_xlfn.XLOOKUP(F89,'Serene A '!$B$30:$B$130,'Serene A '!$W$30:$W$130,,1))</f>
        <v>0.90571428571428558</v>
      </c>
      <c r="H89" s="158">
        <f>MIN(IF(AND(F89&gt;='Serene A '!$X$15,Atlantique!A89&lt;='Serene A '!$W$15),0,
IF(AND(F89&gt;='Serene A '!$X$16,Atlantique!A89&lt;='Serene A '!$W$16),0,
IF(AND(F89&gt;='Serene A '!$X$17,Atlantique!A89&lt;='Serene A '!$W$17),0,$E$4*(1-D89)*G89))),$E$5)</f>
        <v>335.41327377428564</v>
      </c>
      <c r="I89" s="192">
        <f>IF(COUNTIFS('PTC GRTgaz'!$AA$11:$AA$28891,"",'PTC GRTgaz'!$B$11:$B$28891,Atlantique!I$16,'PTC GRTgaz'!$D$11:$D$28891,Atlantique!$A89,'PTC GRTgaz'!$C$11:$C$28891,"DEL")&gt;0,I$14,SUMIFS('PTC GRTgaz'!$AA$11:$AA$28891,'PTC GRTgaz'!$B$11:$B$28891,Atlantique!I$16,'PTC GRTgaz'!$D$11:$D$28891,Atlantique!$A89,'PTC GRTgaz'!$C$11:$C$28891,"DEL")*1.0026*$E$4/370.33)</f>
        <v>370.33011299999998</v>
      </c>
      <c r="J89" s="192">
        <f>IF(COUNTIFS('PTC GRTgaz'!$AA$11:$AA$28891,"",'PTC GRTgaz'!$B$11:$B$28891,Atlantique!J$16,'PTC GRTgaz'!$D$11:$D$28891,Atlantique!$A89,'PTC GRTgaz'!$C$11:$C$28891,"DEL")&gt;0,J$14,SUMIFS('PTC GRTgaz'!$AA$11:$AA$28891,'PTC GRTgaz'!$B$11:$B$28891,Atlantique!J$16,'PTC GRTgaz'!$D$11:$D$28891,Atlantique!$A89,'PTC GRTgaz'!$C$11:$C$28891,"DEL")*1.0026*$E$4/370.33)</f>
        <v>70.182021414862419</v>
      </c>
      <c r="K89" s="102">
        <f t="shared" si="10"/>
        <v>17.425255783452041</v>
      </c>
      <c r="L89" s="101">
        <f t="shared" si="11"/>
        <v>0.38566830582304845</v>
      </c>
      <c r="M89" s="59">
        <f>IF(L89&gt;=1,0,_xlfn.XLOOKUP(L89,'Serene A '!$B$30:$B$130,'Serene A '!$W$30:$W$130,,1))</f>
        <v>0.96142857142857141</v>
      </c>
      <c r="N89" s="158">
        <f xml:space="preserve">
IF(AND(L89&gt;='Serene A '!$X$15,Atlantique!A89&lt;='Serene A '!$W$15),0,
IF(AND(L89&gt;='Serene A '!$X$16,Atlantique!A89&lt;='Serene A '!$W$16),0,
IF(AND(L89&gt;='Serene A '!$X$17,Atlantique!A89&lt;='Serene A '!$W$17),0,MIN(I89:J89,$E$4*(1-D89)*M89))))</f>
        <v>70.182021414862419</v>
      </c>
      <c r="O89" s="192">
        <f>IF(COUNTIFS('PTC GRTgaz'!$AB$11:$AB$28891,"",'PTC GRTgaz'!$B$11:$B$28891,Atlantique!O$16,'PTC GRTgaz'!$D$11:$D$28891,Atlantique!$A89,'PTC GRTgaz'!$C$11:$C$28891,"DEL")&gt;0,O$14,SUMIFS('PTC GRTgaz'!$AB$11:$AB$28891,'PTC GRTgaz'!$B$11:$B$28891,Atlantique!O$16,'PTC GRTgaz'!$D$11:$D$28891,Atlantique!$A89,'PTC GRTgaz'!$C$11:$C$28891,"DEL")*1.0026*$E$4/370.33)</f>
        <v>370.33011299999998</v>
      </c>
      <c r="P89" s="192">
        <f>IF(COUNTIFS('PTC GRTgaz'!$AB$11:$AB$28891,"",'PTC GRTgaz'!$B$11:$B$28891,Atlantique!P$16,'PTC GRTgaz'!$D$11:$D$28891,Atlantique!$A89,'PTC GRTgaz'!$C$11:$C$28891,"DEL")&gt;0,P$14,SUMIFS('PTC GRTgaz'!$AB$11:$AB$28891,'PTC GRTgaz'!$B$11:$B$28891,Atlantique!P$16,'PTC GRTgaz'!$D$11:$D$28891,Atlantique!$A89,'PTC GRTgaz'!$C$11:$C$28891,"DEL")*1.0026*$E$4/370.33)</f>
        <v>165.42905047788997</v>
      </c>
      <c r="Q89" s="103">
        <f t="shared" si="12"/>
        <v>19.991688042269917</v>
      </c>
      <c r="R89" s="101">
        <f t="shared" si="13"/>
        <v>0.44058353315093396</v>
      </c>
      <c r="S89" s="59">
        <f>IF(R89&gt;=1,0,_xlfn.XLOOKUP(R89,'Serene A '!$B$30:$B$130,'Serene A '!$W$30:$W$130,,1))</f>
        <v>0.93571428571428583</v>
      </c>
      <c r="T89" s="158">
        <f xml:space="preserve">
IF(AND(R89&gt;='Serene A '!$X$15,Atlantique!A89&lt;='Serene A '!$W$15),0,
IF(AND(R89&gt;='Serene A '!$X$16,Atlantique!A89&lt;='Serene A '!$W$16),0,
IF(AND(R89&gt;='Serene A '!$X$17,Atlantique!A89&lt;='Serene A '!$W$17),0,MIN(O89:P89,$E$4*(1-D89)*S89))))</f>
        <v>165.42905047788997</v>
      </c>
      <c r="U89" s="160"/>
    </row>
    <row r="90" spans="1:21" x14ac:dyDescent="0.45">
      <c r="A90" s="56">
        <f t="shared" si="7"/>
        <v>44725</v>
      </c>
      <c r="B90" s="157">
        <f>_xlfn.XLOOKUP(A90,'Serene A '!$W$22:$W$23,'Serene A '!$Z$22:$Z$23,0,0)</f>
        <v>0</v>
      </c>
      <c r="C90" s="143">
        <f>_xlfn.XLOOKUP(A90,'Serene A '!$W$15:$W$17,'Serene A '!$Z$15:$Z$17,SUM($E$3:$H$3),0)</f>
        <v>45</v>
      </c>
      <c r="D90" s="58">
        <f>'PT Storengy'!H81</f>
        <v>0</v>
      </c>
      <c r="E90" s="60">
        <f t="shared" si="8"/>
        <v>23.985329141576578</v>
      </c>
      <c r="F90" s="100">
        <f t="shared" si="9"/>
        <v>0.52558895548573348</v>
      </c>
      <c r="G90" s="59">
        <f>IF(F90&gt;=1,0,_xlfn.XLOOKUP(F90,'Serene A '!$B$30:$B$130,'Serene A '!$W$30:$W$130,,1))</f>
        <v>0.90142857142857147</v>
      </c>
      <c r="H90" s="158">
        <f>MIN(IF(AND(F90&gt;='Serene A '!$X$15,Atlantique!A90&lt;='Serene A '!$W$15),0,
IF(AND(F90&gt;='Serene A '!$X$16,Atlantique!A90&lt;='Serene A '!$W$16),0,
IF(AND(F90&gt;='Serene A '!$X$17,Atlantique!A90&lt;='Serene A '!$W$17),0,$E$4*(1-D90)*G90))),$E$5)</f>
        <v>333.82614471857141</v>
      </c>
      <c r="I90" s="192">
        <f>IF(COUNTIFS('PTC GRTgaz'!$AA$11:$AA$28891,"",'PTC GRTgaz'!$B$11:$B$28891,Atlantique!I$16,'PTC GRTgaz'!$D$11:$D$28891,Atlantique!$A90,'PTC GRTgaz'!$C$11:$C$28891,"DEL")&gt;0,I$14,SUMIFS('PTC GRTgaz'!$AA$11:$AA$28891,'PTC GRTgaz'!$B$11:$B$28891,Atlantique!I$16,'PTC GRTgaz'!$D$11:$D$28891,Atlantique!$A90,'PTC GRTgaz'!$C$11:$C$28891,"DEL")*1.0026*$E$4/370.33)</f>
        <v>370.33011299999998</v>
      </c>
      <c r="J90" s="192">
        <f>IF(COUNTIFS('PTC GRTgaz'!$AA$11:$AA$28891,"",'PTC GRTgaz'!$B$11:$B$28891,Atlantique!J$16,'PTC GRTgaz'!$D$11:$D$28891,Atlantique!$A90,'PTC GRTgaz'!$C$11:$C$28891,"DEL")&gt;0,J$14,SUMIFS('PTC GRTgaz'!$AA$11:$AA$28891,'PTC GRTgaz'!$B$11:$B$28891,Atlantique!J$16,'PTC GRTgaz'!$D$11:$D$28891,Atlantique!$A90,'PTC GRTgaz'!$C$11:$C$28891,"DEL")*1.0026*$E$4/370.33)</f>
        <v>70.182021414862419</v>
      </c>
      <c r="K90" s="102">
        <f t="shared" si="10"/>
        <v>17.495437804866903</v>
      </c>
      <c r="L90" s="101">
        <f t="shared" si="11"/>
        <v>0.38722790629893422</v>
      </c>
      <c r="M90" s="59">
        <f>IF(L90&gt;=1,0,_xlfn.XLOOKUP(L90,'Serene A '!$B$30:$B$130,'Serene A '!$W$30:$W$130,,1))</f>
        <v>0.96142857142857141</v>
      </c>
      <c r="N90" s="158">
        <f xml:space="preserve">
IF(AND(L90&gt;='Serene A '!$X$15,Atlantique!A90&lt;='Serene A '!$W$15),0,
IF(AND(L90&gt;='Serene A '!$X$16,Atlantique!A90&lt;='Serene A '!$W$16),0,
IF(AND(L90&gt;='Serene A '!$X$17,Atlantique!A90&lt;='Serene A '!$W$17),0,MIN(I90:J90,$E$4*(1-D90)*M90))))</f>
        <v>70.182021414862419</v>
      </c>
      <c r="O90" s="192">
        <f>IF(COUNTIFS('PTC GRTgaz'!$AB$11:$AB$28891,"",'PTC GRTgaz'!$B$11:$B$28891,Atlantique!O$16,'PTC GRTgaz'!$D$11:$D$28891,Atlantique!$A90,'PTC GRTgaz'!$C$11:$C$28891,"DEL")&gt;0,O$14,SUMIFS('PTC GRTgaz'!$AB$11:$AB$28891,'PTC GRTgaz'!$B$11:$B$28891,Atlantique!O$16,'PTC GRTgaz'!$D$11:$D$28891,Atlantique!$A90,'PTC GRTgaz'!$C$11:$C$28891,"DEL")*1.0026*$E$4/370.33)</f>
        <v>370.33011299999998</v>
      </c>
      <c r="P90" s="192">
        <f>IF(COUNTIFS('PTC GRTgaz'!$AB$11:$AB$28891,"",'PTC GRTgaz'!$B$11:$B$28891,Atlantique!P$16,'PTC GRTgaz'!$D$11:$D$28891,Atlantique!$A90,'PTC GRTgaz'!$C$11:$C$28891,"DEL")&gt;0,P$14,SUMIFS('PTC GRTgaz'!$AB$11:$AB$28891,'PTC GRTgaz'!$B$11:$B$28891,Atlantique!P$16,'PTC GRTgaz'!$D$11:$D$28891,Atlantique!$A90,'PTC GRTgaz'!$C$11:$C$28891,"DEL")*1.0026*$E$4/370.33)</f>
        <v>135.35104130009182</v>
      </c>
      <c r="Q90" s="103">
        <f t="shared" si="12"/>
        <v>20.127039083570008</v>
      </c>
      <c r="R90" s="101">
        <f t="shared" si="13"/>
        <v>0.44425973427266485</v>
      </c>
      <c r="S90" s="59">
        <f>IF(R90&gt;=1,0,_xlfn.XLOOKUP(R90,'Serene A '!$B$30:$B$130,'Serene A '!$W$30:$W$130,,1))</f>
        <v>0.93571428571428583</v>
      </c>
      <c r="T90" s="158">
        <f xml:space="preserve">
IF(AND(R90&gt;='Serene A '!$X$15,Atlantique!A90&lt;='Serene A '!$W$15),0,
IF(AND(R90&gt;='Serene A '!$X$16,Atlantique!A90&lt;='Serene A '!$W$16),0,
IF(AND(R90&gt;='Serene A '!$X$17,Atlantique!A90&lt;='Serene A '!$W$17),0,MIN(O90:P90,$E$4*(1-D90)*S90))))</f>
        <v>135.35104130009182</v>
      </c>
      <c r="U90" s="160"/>
    </row>
    <row r="91" spans="1:21" x14ac:dyDescent="0.45">
      <c r="A91" s="56">
        <f t="shared" si="7"/>
        <v>44726</v>
      </c>
      <c r="B91" s="157">
        <f>_xlfn.XLOOKUP(A91,'Serene A '!$W$22:$W$23,'Serene A '!$Z$22:$Z$23,0,0)</f>
        <v>0</v>
      </c>
      <c r="C91" s="143">
        <f>_xlfn.XLOOKUP(A91,'Serene A '!$W$15:$W$17,'Serene A '!$Z$15:$Z$17,SUM($E$3:$H$3),0)</f>
        <v>45</v>
      </c>
      <c r="D91" s="58">
        <f>'PT Storengy'!H82</f>
        <v>0</v>
      </c>
      <c r="E91" s="60">
        <f t="shared" si="8"/>
        <v>24.317568157239435</v>
      </c>
      <c r="F91" s="100">
        <f t="shared" si="9"/>
        <v>0.53300731425725734</v>
      </c>
      <c r="G91" s="59">
        <f>IF(F91&gt;=1,0,_xlfn.XLOOKUP(F91,'Serene A '!$B$30:$B$130,'Serene A '!$W$30:$W$130,,1))</f>
        <v>0.89714285714285702</v>
      </c>
      <c r="H91" s="158">
        <f>MIN(IF(AND(F91&gt;='Serene A '!$X$15,Atlantique!A91&lt;='Serene A '!$W$15),0,
IF(AND(F91&gt;='Serene A '!$X$16,Atlantique!A91&lt;='Serene A '!$W$16),0,
IF(AND(F91&gt;='Serene A '!$X$17,Atlantique!A91&lt;='Serene A '!$W$17),0,$E$4*(1-D91)*G91))),$E$5)</f>
        <v>332.23901566285707</v>
      </c>
      <c r="I91" s="192">
        <f>IF(COUNTIFS('PTC GRTgaz'!$AA$11:$AA$28891,"",'PTC GRTgaz'!$B$11:$B$28891,Atlantique!I$16,'PTC GRTgaz'!$D$11:$D$28891,Atlantique!$A91,'PTC GRTgaz'!$C$11:$C$28891,"DEL")&gt;0,I$14,SUMIFS('PTC GRTgaz'!$AA$11:$AA$28891,'PTC GRTgaz'!$B$11:$B$28891,Atlantique!I$16,'PTC GRTgaz'!$D$11:$D$28891,Atlantique!$A91,'PTC GRTgaz'!$C$11:$C$28891,"DEL")*1.0026*$E$4/370.33)</f>
        <v>370.33011299999998</v>
      </c>
      <c r="J91" s="192">
        <f>IF(COUNTIFS('PTC GRTgaz'!$AA$11:$AA$28891,"",'PTC GRTgaz'!$B$11:$B$28891,Atlantique!J$16,'PTC GRTgaz'!$D$11:$D$28891,Atlantique!$A91,'PTC GRTgaz'!$C$11:$C$28891,"DEL")&gt;0,J$14,SUMIFS('PTC GRTgaz'!$AA$11:$AA$28891,'PTC GRTgaz'!$B$11:$B$28891,Atlantique!J$16,'PTC GRTgaz'!$D$11:$D$28891,Atlantique!$A91,'PTC GRTgaz'!$C$11:$C$28891,"DEL")*1.0026*$E$4/370.33)</f>
        <v>70.182021414862419</v>
      </c>
      <c r="K91" s="102">
        <f t="shared" si="10"/>
        <v>17.565619826281765</v>
      </c>
      <c r="L91" s="101">
        <f t="shared" si="11"/>
        <v>0.38878750677482005</v>
      </c>
      <c r="M91" s="59">
        <f>IF(L91&gt;=1,0,_xlfn.XLOOKUP(L91,'Serene A '!$B$30:$B$130,'Serene A '!$W$30:$W$130,,1))</f>
        <v>0.96142857142857141</v>
      </c>
      <c r="N91" s="158">
        <f xml:space="preserve">
IF(AND(L91&gt;='Serene A '!$X$15,Atlantique!A91&lt;='Serene A '!$W$15),0,
IF(AND(L91&gt;='Serene A '!$X$16,Atlantique!A91&lt;='Serene A '!$W$16),0,
IF(AND(L91&gt;='Serene A '!$X$17,Atlantique!A91&lt;='Serene A '!$W$17),0,MIN(I91:J91,$E$4*(1-D91)*M91))))</f>
        <v>70.182021414862419</v>
      </c>
      <c r="O91" s="192">
        <f>IF(COUNTIFS('PTC GRTgaz'!$AB$11:$AB$28891,"",'PTC GRTgaz'!$B$11:$B$28891,Atlantique!O$16,'PTC GRTgaz'!$D$11:$D$28891,Atlantique!$A91,'PTC GRTgaz'!$C$11:$C$28891,"DEL")&gt;0,O$14,SUMIFS('PTC GRTgaz'!$AB$11:$AB$28891,'PTC GRTgaz'!$B$11:$B$28891,Atlantique!O$16,'PTC GRTgaz'!$D$11:$D$28891,Atlantique!$A91,'PTC GRTgaz'!$C$11:$C$28891,"DEL")*1.0026*$E$4/370.33)</f>
        <v>370.33011299999998</v>
      </c>
      <c r="P91" s="192">
        <f>IF(COUNTIFS('PTC GRTgaz'!$AB$11:$AB$28891,"",'PTC GRTgaz'!$B$11:$B$28891,Atlantique!P$16,'PTC GRTgaz'!$D$11:$D$28891,Atlantique!$A91,'PTC GRTgaz'!$C$11:$C$28891,"DEL")&gt;0,P$14,SUMIFS('PTC GRTgaz'!$AB$11:$AB$28891,'PTC GRTgaz'!$B$11:$B$28891,Atlantique!P$16,'PTC GRTgaz'!$D$11:$D$28891,Atlantique!$A91,'PTC GRTgaz'!$C$11:$C$28891,"DEL")*1.0026*$E$4/370.33)</f>
        <v>135.35104130009182</v>
      </c>
      <c r="Q91" s="103">
        <f t="shared" si="12"/>
        <v>20.262390124870098</v>
      </c>
      <c r="R91" s="101">
        <f t="shared" si="13"/>
        <v>0.4472675351904446</v>
      </c>
      <c r="S91" s="59">
        <f>IF(R91&gt;=1,0,_xlfn.XLOOKUP(R91,'Serene A '!$B$30:$B$130,'Serene A '!$W$30:$W$130,,1))</f>
        <v>0.93571428571428583</v>
      </c>
      <c r="T91" s="158">
        <f xml:space="preserve">
IF(AND(R91&gt;='Serene A '!$X$15,Atlantique!A91&lt;='Serene A '!$W$15),0,
IF(AND(R91&gt;='Serene A '!$X$16,Atlantique!A91&lt;='Serene A '!$W$16),0,
IF(AND(R91&gt;='Serene A '!$X$17,Atlantique!A91&lt;='Serene A '!$W$17),0,MIN(O91:P91,$E$4*(1-D91)*S91))))</f>
        <v>135.35104130009182</v>
      </c>
      <c r="U91" s="160"/>
    </row>
    <row r="92" spans="1:21" x14ac:dyDescent="0.45">
      <c r="A92" s="56">
        <f t="shared" si="7"/>
        <v>44727</v>
      </c>
      <c r="B92" s="157">
        <f>_xlfn.XLOOKUP(A92,'Serene A '!$W$22:$W$23,'Serene A '!$Z$22:$Z$23,0,0)</f>
        <v>0</v>
      </c>
      <c r="C92" s="143">
        <f>_xlfn.XLOOKUP(A92,'Serene A '!$W$15:$W$17,'Serene A '!$Z$15:$Z$17,SUM($E$3:$H$3),0)</f>
        <v>45</v>
      </c>
      <c r="D92" s="58">
        <f>'PT Storengy'!H83</f>
        <v>0</v>
      </c>
      <c r="E92" s="60">
        <f t="shared" si="8"/>
        <v>24.648220043846578</v>
      </c>
      <c r="F92" s="100">
        <f t="shared" si="9"/>
        <v>0.54039040349420964</v>
      </c>
      <c r="G92" s="59">
        <f>IF(F92&gt;=1,0,_xlfn.XLOOKUP(F92,'Serene A '!$B$30:$B$130,'Serene A '!$W$30:$W$130,,1))</f>
        <v>0.89285714285714279</v>
      </c>
      <c r="H92" s="158">
        <f>MIN(IF(AND(F92&gt;='Serene A '!$X$15,Atlantique!A92&lt;='Serene A '!$W$15),0,
IF(AND(F92&gt;='Serene A '!$X$16,Atlantique!A92&lt;='Serene A '!$W$16),0,
IF(AND(F92&gt;='Serene A '!$X$17,Atlantique!A92&lt;='Serene A '!$W$17),0,$E$4*(1-D92)*G92))),$E$5)</f>
        <v>330.65188660714284</v>
      </c>
      <c r="I92" s="192">
        <f>IF(COUNTIFS('PTC GRTgaz'!$AA$11:$AA$28891,"",'PTC GRTgaz'!$B$11:$B$28891,Atlantique!I$16,'PTC GRTgaz'!$D$11:$D$28891,Atlantique!$A92,'PTC GRTgaz'!$C$11:$C$28891,"DEL")&gt;0,I$14,SUMIFS('PTC GRTgaz'!$AA$11:$AA$28891,'PTC GRTgaz'!$B$11:$B$28891,Atlantique!I$16,'PTC GRTgaz'!$D$11:$D$28891,Atlantique!$A92,'PTC GRTgaz'!$C$11:$C$28891,"DEL")*1.0026*$E$4/370.33)</f>
        <v>370.33011299999998</v>
      </c>
      <c r="J92" s="192">
        <f>IF(COUNTIFS('PTC GRTgaz'!$AA$11:$AA$28891,"",'PTC GRTgaz'!$B$11:$B$28891,Atlantique!J$16,'PTC GRTgaz'!$D$11:$D$28891,Atlantique!$A92,'PTC GRTgaz'!$C$11:$C$28891,"DEL")&gt;0,J$14,SUMIFS('PTC GRTgaz'!$AA$11:$AA$28891,'PTC GRTgaz'!$B$11:$B$28891,Atlantique!J$16,'PTC GRTgaz'!$D$11:$D$28891,Atlantique!$A92,'PTC GRTgaz'!$C$11:$C$28891,"DEL")*1.0026*$E$4/370.33)</f>
        <v>70.182021414862419</v>
      </c>
      <c r="K92" s="102">
        <f t="shared" si="10"/>
        <v>17.635801847696627</v>
      </c>
      <c r="L92" s="101">
        <f t="shared" si="11"/>
        <v>0.39034710725070587</v>
      </c>
      <c r="M92" s="59">
        <f>IF(L92&gt;=1,0,_xlfn.XLOOKUP(L92,'Serene A '!$B$30:$B$130,'Serene A '!$W$30:$W$130,,1))</f>
        <v>0.95714285714285707</v>
      </c>
      <c r="N92" s="158">
        <f xml:space="preserve">
IF(AND(L92&gt;='Serene A '!$X$15,Atlantique!A92&lt;='Serene A '!$W$15),0,
IF(AND(L92&gt;='Serene A '!$X$16,Atlantique!A92&lt;='Serene A '!$W$16),0,
IF(AND(L92&gt;='Serene A '!$X$17,Atlantique!A92&lt;='Serene A '!$W$17),0,MIN(I92:J92,$E$4*(1-D92)*M92))))</f>
        <v>70.182021414862419</v>
      </c>
      <c r="O92" s="192">
        <f>IF(COUNTIFS('PTC GRTgaz'!$AB$11:$AB$28891,"",'PTC GRTgaz'!$B$11:$B$28891,Atlantique!O$16,'PTC GRTgaz'!$D$11:$D$28891,Atlantique!$A92,'PTC GRTgaz'!$C$11:$C$28891,"DEL")&gt;0,O$14,SUMIFS('PTC GRTgaz'!$AB$11:$AB$28891,'PTC GRTgaz'!$B$11:$B$28891,Atlantique!O$16,'PTC GRTgaz'!$D$11:$D$28891,Atlantique!$A92,'PTC GRTgaz'!$C$11:$C$28891,"DEL")*1.0026*$E$4/370.33)</f>
        <v>370.33011299999998</v>
      </c>
      <c r="P92" s="192">
        <f>IF(COUNTIFS('PTC GRTgaz'!$AB$11:$AB$28891,"",'PTC GRTgaz'!$B$11:$B$28891,Atlantique!P$16,'PTC GRTgaz'!$D$11:$D$28891,Atlantique!$A92,'PTC GRTgaz'!$C$11:$C$28891,"DEL")&gt;0,P$14,SUMIFS('PTC GRTgaz'!$AB$11:$AB$28891,'PTC GRTgaz'!$B$11:$B$28891,Atlantique!P$16,'PTC GRTgaz'!$D$11:$D$28891,Atlantique!$A92,'PTC GRTgaz'!$C$11:$C$28891,"DEL")*1.0026*$E$4/370.33)</f>
        <v>135.35104130009182</v>
      </c>
      <c r="Q92" s="103">
        <f t="shared" si="12"/>
        <v>20.397741166170189</v>
      </c>
      <c r="R92" s="101">
        <f t="shared" si="13"/>
        <v>0.4502753361082244</v>
      </c>
      <c r="S92" s="59">
        <f>IF(R92&gt;=1,0,_xlfn.XLOOKUP(R92,'Serene A '!$B$30:$B$130,'Serene A '!$W$30:$W$130,,1))</f>
        <v>0.93142857142857138</v>
      </c>
      <c r="T92" s="158">
        <f xml:space="preserve">
IF(AND(R92&gt;='Serene A '!$X$15,Atlantique!A92&lt;='Serene A '!$W$15),0,
IF(AND(R92&gt;='Serene A '!$X$16,Atlantique!A92&lt;='Serene A '!$W$16),0,
IF(AND(R92&gt;='Serene A '!$X$17,Atlantique!A92&lt;='Serene A '!$W$17),0,MIN(O92:P92,$E$4*(1-D92)*S92))))</f>
        <v>135.35104130009182</v>
      </c>
      <c r="U92" s="160"/>
    </row>
    <row r="93" spans="1:21" x14ac:dyDescent="0.45">
      <c r="A93" s="56">
        <f t="shared" si="7"/>
        <v>44728</v>
      </c>
      <c r="B93" s="157">
        <f>_xlfn.XLOOKUP(A93,'Serene A '!$W$22:$W$23,'Serene A '!$Z$22:$Z$23,0,0)</f>
        <v>0</v>
      </c>
      <c r="C93" s="143">
        <f>_xlfn.XLOOKUP(A93,'Serene A '!$W$15:$W$17,'Serene A '!$Z$15:$Z$17,SUM($E$3:$H$3),0)</f>
        <v>45</v>
      </c>
      <c r="D93" s="58">
        <f>'PT Storengy'!H84</f>
        <v>0</v>
      </c>
      <c r="E93" s="60">
        <f t="shared" si="8"/>
        <v>24.978871930453721</v>
      </c>
      <c r="F93" s="100">
        <f t="shared" si="9"/>
        <v>0.5477382231965906</v>
      </c>
      <c r="G93" s="59">
        <f>IF(F93&gt;=1,0,_xlfn.XLOOKUP(F93,'Serene A '!$B$30:$B$130,'Serene A '!$W$30:$W$130,,1))</f>
        <v>0.89285714285714279</v>
      </c>
      <c r="H93" s="158">
        <f>MIN(IF(AND(F93&gt;='Serene A '!$X$15,Atlantique!A93&lt;='Serene A '!$W$15),0,
IF(AND(F93&gt;='Serene A '!$X$16,Atlantique!A93&lt;='Serene A '!$W$16),0,
IF(AND(F93&gt;='Serene A '!$X$17,Atlantique!A93&lt;='Serene A '!$W$17),0,$E$4*(1-D93)*G93))),$E$5)</f>
        <v>330.65188660714284</v>
      </c>
      <c r="I93" s="192">
        <f>IF(COUNTIFS('PTC GRTgaz'!$AA$11:$AA$28891,"",'PTC GRTgaz'!$B$11:$B$28891,Atlantique!I$16,'PTC GRTgaz'!$D$11:$D$28891,Atlantique!$A93,'PTC GRTgaz'!$C$11:$C$28891,"DEL")&gt;0,I$14,SUMIFS('PTC GRTgaz'!$AA$11:$AA$28891,'PTC GRTgaz'!$B$11:$B$28891,Atlantique!I$16,'PTC GRTgaz'!$D$11:$D$28891,Atlantique!$A93,'PTC GRTgaz'!$C$11:$C$28891,"DEL")*1.0026*$E$4/370.33)</f>
        <v>370.33011299999998</v>
      </c>
      <c r="J93" s="192">
        <f>IF(COUNTIFS('PTC GRTgaz'!$AA$11:$AA$28891,"",'PTC GRTgaz'!$B$11:$B$28891,Atlantique!J$16,'PTC GRTgaz'!$D$11:$D$28891,Atlantique!$A93,'PTC GRTgaz'!$C$11:$C$28891,"DEL")&gt;0,J$14,SUMIFS('PTC GRTgaz'!$AA$11:$AA$28891,'PTC GRTgaz'!$B$11:$B$28891,Atlantique!J$16,'PTC GRTgaz'!$D$11:$D$28891,Atlantique!$A93,'PTC GRTgaz'!$C$11:$C$28891,"DEL")*1.0026*$E$4/370.33)</f>
        <v>70.182021414862419</v>
      </c>
      <c r="K93" s="102">
        <f t="shared" si="10"/>
        <v>17.705983869111488</v>
      </c>
      <c r="L93" s="101">
        <f t="shared" si="11"/>
        <v>0.3919067077265917</v>
      </c>
      <c r="M93" s="59">
        <f>IF(L93&gt;=1,0,_xlfn.XLOOKUP(L93,'Serene A '!$B$30:$B$130,'Serene A '!$W$30:$W$130,,1))</f>
        <v>0.95714285714285707</v>
      </c>
      <c r="N93" s="158">
        <f xml:space="preserve">
IF(AND(L93&gt;='Serene A '!$X$15,Atlantique!A93&lt;='Serene A '!$W$15),0,
IF(AND(L93&gt;='Serene A '!$X$16,Atlantique!A93&lt;='Serene A '!$W$16),0,
IF(AND(L93&gt;='Serene A '!$X$17,Atlantique!A93&lt;='Serene A '!$W$17),0,MIN(I93:J93,$E$4*(1-D93)*M93))))</f>
        <v>70.182021414862419</v>
      </c>
      <c r="O93" s="192">
        <f>IF(COUNTIFS('PTC GRTgaz'!$AB$11:$AB$28891,"",'PTC GRTgaz'!$B$11:$B$28891,Atlantique!O$16,'PTC GRTgaz'!$D$11:$D$28891,Atlantique!$A93,'PTC GRTgaz'!$C$11:$C$28891,"DEL")&gt;0,O$14,SUMIFS('PTC GRTgaz'!$AB$11:$AB$28891,'PTC GRTgaz'!$B$11:$B$28891,Atlantique!O$16,'PTC GRTgaz'!$D$11:$D$28891,Atlantique!$A93,'PTC GRTgaz'!$C$11:$C$28891,"DEL")*1.0026*$E$4/370.33)</f>
        <v>370.33011299999998</v>
      </c>
      <c r="P93" s="192">
        <f>IF(COUNTIFS('PTC GRTgaz'!$AB$11:$AB$28891,"",'PTC GRTgaz'!$B$11:$B$28891,Atlantique!P$16,'PTC GRTgaz'!$D$11:$D$28891,Atlantique!$A93,'PTC GRTgaz'!$C$11:$C$28891,"DEL")&gt;0,P$14,SUMIFS('PTC GRTgaz'!$AB$11:$AB$28891,'PTC GRTgaz'!$B$11:$B$28891,Atlantique!P$16,'PTC GRTgaz'!$D$11:$D$28891,Atlantique!$A93,'PTC GRTgaz'!$C$11:$C$28891,"DEL")*1.0026*$E$4/370.33)</f>
        <v>135.35104130009182</v>
      </c>
      <c r="Q93" s="103">
        <f t="shared" si="12"/>
        <v>20.533092207470279</v>
      </c>
      <c r="R93" s="101">
        <f t="shared" si="13"/>
        <v>0.4532831370260042</v>
      </c>
      <c r="S93" s="59">
        <f>IF(R93&gt;=1,0,_xlfn.XLOOKUP(R93,'Serene A '!$B$30:$B$130,'Serene A '!$W$30:$W$130,,1))</f>
        <v>0.93142857142857138</v>
      </c>
      <c r="T93" s="158">
        <f xml:space="preserve">
IF(AND(R93&gt;='Serene A '!$X$15,Atlantique!A93&lt;='Serene A '!$W$15),0,
IF(AND(R93&gt;='Serene A '!$X$16,Atlantique!A93&lt;='Serene A '!$W$16),0,
IF(AND(R93&gt;='Serene A '!$X$17,Atlantique!A93&lt;='Serene A '!$W$17),0,MIN(O93:P93,$E$4*(1-D93)*S93))))</f>
        <v>135.35104130009182</v>
      </c>
      <c r="U93" s="160"/>
    </row>
    <row r="94" spans="1:21" x14ac:dyDescent="0.45">
      <c r="A94" s="56">
        <f t="shared" si="7"/>
        <v>44729</v>
      </c>
      <c r="B94" s="157">
        <f>_xlfn.XLOOKUP(A94,'Serene A '!$W$22:$W$23,'Serene A '!$Z$22:$Z$23,0,0)</f>
        <v>0</v>
      </c>
      <c r="C94" s="143">
        <f>_xlfn.XLOOKUP(A94,'Serene A '!$W$15:$W$17,'Serene A '!$Z$15:$Z$17,SUM($E$3:$H$3),0)</f>
        <v>45</v>
      </c>
      <c r="D94" s="58">
        <f>'PT Storengy'!H85</f>
        <v>0</v>
      </c>
      <c r="E94" s="60">
        <f t="shared" si="8"/>
        <v>25.30793668800515</v>
      </c>
      <c r="F94" s="100">
        <f t="shared" si="9"/>
        <v>0.55508604289897157</v>
      </c>
      <c r="G94" s="59">
        <f>IF(F94&gt;=1,0,_xlfn.XLOOKUP(F94,'Serene A '!$B$30:$B$130,'Serene A '!$W$30:$W$130,,1))</f>
        <v>0.88857142857142846</v>
      </c>
      <c r="H94" s="158">
        <f>MIN(IF(AND(F94&gt;='Serene A '!$X$15,Atlantique!A94&lt;='Serene A '!$W$15),0,
IF(AND(F94&gt;='Serene A '!$X$16,Atlantique!A94&lt;='Serene A '!$W$16),0,
IF(AND(F94&gt;='Serene A '!$X$17,Atlantique!A94&lt;='Serene A '!$W$17),0,$E$4*(1-D94)*G94))),$E$5)</f>
        <v>329.0647575514285</v>
      </c>
      <c r="I94" s="192">
        <f>IF(COUNTIFS('PTC GRTgaz'!$AA$11:$AA$28891,"",'PTC GRTgaz'!$B$11:$B$28891,Atlantique!I$16,'PTC GRTgaz'!$D$11:$D$28891,Atlantique!$A94,'PTC GRTgaz'!$C$11:$C$28891,"DEL")&gt;0,I$14,SUMIFS('PTC GRTgaz'!$AA$11:$AA$28891,'PTC GRTgaz'!$B$11:$B$28891,Atlantique!I$16,'PTC GRTgaz'!$D$11:$D$28891,Atlantique!$A94,'PTC GRTgaz'!$C$11:$C$28891,"DEL")*1.0026*$E$4/370.33)</f>
        <v>370.33011299999998</v>
      </c>
      <c r="J94" s="192">
        <f>IF(COUNTIFS('PTC GRTgaz'!$AA$11:$AA$28891,"",'PTC GRTgaz'!$B$11:$B$28891,Atlantique!J$16,'PTC GRTgaz'!$D$11:$D$28891,Atlantique!$A94,'PTC GRTgaz'!$C$11:$C$28891,"DEL")&gt;0,J$14,SUMIFS('PTC GRTgaz'!$AA$11:$AA$28891,'PTC GRTgaz'!$B$11:$B$28891,Atlantique!J$16,'PTC GRTgaz'!$D$11:$D$28891,Atlantique!$A94,'PTC GRTgaz'!$C$11:$C$28891,"DEL")*1.0026*$E$4/370.33)</f>
        <v>70.182021414862419</v>
      </c>
      <c r="K94" s="102">
        <f t="shared" si="10"/>
        <v>17.77616589052635</v>
      </c>
      <c r="L94" s="101">
        <f t="shared" si="11"/>
        <v>0.39346630820247752</v>
      </c>
      <c r="M94" s="59">
        <f>IF(L94&gt;=1,0,_xlfn.XLOOKUP(L94,'Serene A '!$B$30:$B$130,'Serene A '!$W$30:$W$130,,1))</f>
        <v>0.95714285714285707</v>
      </c>
      <c r="N94" s="158">
        <f xml:space="preserve">
IF(AND(L94&gt;='Serene A '!$X$15,Atlantique!A94&lt;='Serene A '!$W$15),0,
IF(AND(L94&gt;='Serene A '!$X$16,Atlantique!A94&lt;='Serene A '!$W$16),0,
IF(AND(L94&gt;='Serene A '!$X$17,Atlantique!A94&lt;='Serene A '!$W$17),0,MIN(I94:J94,$E$4*(1-D94)*M94))))</f>
        <v>70.182021414862419</v>
      </c>
      <c r="O94" s="192">
        <f>IF(COUNTIFS('PTC GRTgaz'!$AB$11:$AB$28891,"",'PTC GRTgaz'!$B$11:$B$28891,Atlantique!O$16,'PTC GRTgaz'!$D$11:$D$28891,Atlantique!$A94,'PTC GRTgaz'!$C$11:$C$28891,"DEL")&gt;0,O$14,SUMIFS('PTC GRTgaz'!$AB$11:$AB$28891,'PTC GRTgaz'!$B$11:$B$28891,Atlantique!O$16,'PTC GRTgaz'!$D$11:$D$28891,Atlantique!$A94,'PTC GRTgaz'!$C$11:$C$28891,"DEL")*1.0026*$E$4/370.33)</f>
        <v>370.33011299999998</v>
      </c>
      <c r="P94" s="192">
        <f>IF(COUNTIFS('PTC GRTgaz'!$AB$11:$AB$28891,"",'PTC GRTgaz'!$B$11:$B$28891,Atlantique!P$16,'PTC GRTgaz'!$D$11:$D$28891,Atlantique!$A94,'PTC GRTgaz'!$C$11:$C$28891,"DEL")&gt;0,P$14,SUMIFS('PTC GRTgaz'!$AB$11:$AB$28891,'PTC GRTgaz'!$B$11:$B$28891,Atlantique!P$16,'PTC GRTgaz'!$D$11:$D$28891,Atlantique!$A94,'PTC GRTgaz'!$C$11:$C$28891,"DEL")*1.0026*$E$4/370.33)</f>
        <v>135.35104130009182</v>
      </c>
      <c r="Q94" s="103">
        <f t="shared" si="12"/>
        <v>20.66844324877037</v>
      </c>
      <c r="R94" s="101">
        <f t="shared" si="13"/>
        <v>0.456290937943784</v>
      </c>
      <c r="S94" s="59">
        <f>IF(R94&gt;=1,0,_xlfn.XLOOKUP(R94,'Serene A '!$B$30:$B$130,'Serene A '!$W$30:$W$130,,1))</f>
        <v>0.93142857142857138</v>
      </c>
      <c r="T94" s="158">
        <f xml:space="preserve">
IF(AND(R94&gt;='Serene A '!$X$15,Atlantique!A94&lt;='Serene A '!$W$15),0,
IF(AND(R94&gt;='Serene A '!$X$16,Atlantique!A94&lt;='Serene A '!$W$16),0,
IF(AND(R94&gt;='Serene A '!$X$17,Atlantique!A94&lt;='Serene A '!$W$17),0,MIN(O94:P94,$E$4*(1-D94)*S94))))</f>
        <v>135.35104130009182</v>
      </c>
      <c r="U94" s="160"/>
    </row>
    <row r="95" spans="1:21" x14ac:dyDescent="0.45">
      <c r="A95" s="56">
        <f t="shared" si="7"/>
        <v>44730</v>
      </c>
      <c r="B95" s="157">
        <f>_xlfn.XLOOKUP(A95,'Serene A '!$W$22:$W$23,'Serene A '!$Z$22:$Z$23,0,0)</f>
        <v>0</v>
      </c>
      <c r="C95" s="143">
        <f>_xlfn.XLOOKUP(A95,'Serene A '!$W$15:$W$17,'Serene A '!$Z$15:$Z$17,SUM($E$3:$H$3),0)</f>
        <v>45</v>
      </c>
      <c r="D95" s="58">
        <f>'PT Storengy'!H86</f>
        <v>0</v>
      </c>
      <c r="E95" s="60">
        <f t="shared" si="8"/>
        <v>25.635414316500864</v>
      </c>
      <c r="F95" s="100">
        <f t="shared" si="9"/>
        <v>0.56239859306678108</v>
      </c>
      <c r="G95" s="59">
        <f>IF(F95&gt;=1,0,_xlfn.XLOOKUP(F95,'Serene A '!$B$30:$B$130,'Serene A '!$W$30:$W$130,,1))</f>
        <v>0.88428571428571434</v>
      </c>
      <c r="H95" s="158">
        <f>MIN(IF(AND(F95&gt;='Serene A '!$X$15,Atlantique!A95&lt;='Serene A '!$W$15),0,
IF(AND(F95&gt;='Serene A '!$X$16,Atlantique!A95&lt;='Serene A '!$W$16),0,
IF(AND(F95&gt;='Serene A '!$X$17,Atlantique!A95&lt;='Serene A '!$W$17),0,$E$4*(1-D95)*G95))),$E$5)</f>
        <v>327.47762849571427</v>
      </c>
      <c r="I95" s="192">
        <f>IF(COUNTIFS('PTC GRTgaz'!$AA$11:$AA$28891,"",'PTC GRTgaz'!$B$11:$B$28891,Atlantique!I$16,'PTC GRTgaz'!$D$11:$D$28891,Atlantique!$A95,'PTC GRTgaz'!$C$11:$C$28891,"DEL")&gt;0,I$14,SUMIFS('PTC GRTgaz'!$AA$11:$AA$28891,'PTC GRTgaz'!$B$11:$B$28891,Atlantique!I$16,'PTC GRTgaz'!$D$11:$D$28891,Atlantique!$A95,'PTC GRTgaz'!$C$11:$C$28891,"DEL")*1.0026*$E$4/370.33)</f>
        <v>370.33011299999998</v>
      </c>
      <c r="J95" s="192">
        <f>IF(COUNTIFS('PTC GRTgaz'!$AA$11:$AA$28891,"",'PTC GRTgaz'!$B$11:$B$28891,Atlantique!J$16,'PTC GRTgaz'!$D$11:$D$28891,Atlantique!$A95,'PTC GRTgaz'!$C$11:$C$28891,"DEL")&gt;0,J$14,SUMIFS('PTC GRTgaz'!$AA$11:$AA$28891,'PTC GRTgaz'!$B$11:$B$28891,Atlantique!J$16,'PTC GRTgaz'!$D$11:$D$28891,Atlantique!$A95,'PTC GRTgaz'!$C$11:$C$28891,"DEL")*1.0026*$E$4/370.33)</f>
        <v>75.195022944495435</v>
      </c>
      <c r="K95" s="102">
        <f t="shared" si="10"/>
        <v>17.851360913470845</v>
      </c>
      <c r="L95" s="101">
        <f t="shared" si="11"/>
        <v>0.39502590867836335</v>
      </c>
      <c r="M95" s="59">
        <f>IF(L95&gt;=1,0,_xlfn.XLOOKUP(L95,'Serene A '!$B$30:$B$130,'Serene A '!$W$30:$W$130,,1))</f>
        <v>0.95714285714285707</v>
      </c>
      <c r="N95" s="158">
        <f xml:space="preserve">
IF(AND(L95&gt;='Serene A '!$X$15,Atlantique!A95&lt;='Serene A '!$W$15),0,
IF(AND(L95&gt;='Serene A '!$X$16,Atlantique!A95&lt;='Serene A '!$W$16),0,
IF(AND(L95&gt;='Serene A '!$X$17,Atlantique!A95&lt;='Serene A '!$W$17),0,MIN(I95:J95,$E$4*(1-D95)*M95))))</f>
        <v>75.195022944495435</v>
      </c>
      <c r="O95" s="192">
        <f>IF(COUNTIFS('PTC GRTgaz'!$AB$11:$AB$28891,"",'PTC GRTgaz'!$B$11:$B$28891,Atlantique!O$16,'PTC GRTgaz'!$D$11:$D$28891,Atlantique!$A95,'PTC GRTgaz'!$C$11:$C$28891,"DEL")&gt;0,O$14,SUMIFS('PTC GRTgaz'!$AB$11:$AB$28891,'PTC GRTgaz'!$B$11:$B$28891,Atlantique!O$16,'PTC GRTgaz'!$D$11:$D$28891,Atlantique!$A95,'PTC GRTgaz'!$C$11:$C$28891,"DEL")*1.0026*$E$4/370.33)</f>
        <v>370.33011299999998</v>
      </c>
      <c r="P95" s="192">
        <f>IF(COUNTIFS('PTC GRTgaz'!$AB$11:$AB$28891,"",'PTC GRTgaz'!$B$11:$B$28891,Atlantique!P$16,'PTC GRTgaz'!$D$11:$D$28891,Atlantique!$A95,'PTC GRTgaz'!$C$11:$C$28891,"DEL")&gt;0,P$14,SUMIFS('PTC GRTgaz'!$AB$11:$AB$28891,'PTC GRTgaz'!$B$11:$B$28891,Atlantique!P$16,'PTC GRTgaz'!$D$11:$D$28891,Atlantique!$A95,'PTC GRTgaz'!$C$11:$C$28891,"DEL")*1.0026*$E$4/370.33)</f>
        <v>140.36404282972484</v>
      </c>
      <c r="Q95" s="103">
        <f t="shared" si="12"/>
        <v>20.808807291600093</v>
      </c>
      <c r="R95" s="101">
        <f t="shared" si="13"/>
        <v>0.45929873886156375</v>
      </c>
      <c r="S95" s="59">
        <f>IF(R95&gt;=1,0,_xlfn.XLOOKUP(R95,'Serene A '!$B$30:$B$130,'Serene A '!$W$30:$W$130,,1))</f>
        <v>0.93142857142857138</v>
      </c>
      <c r="T95" s="158">
        <f xml:space="preserve">
IF(AND(R95&gt;='Serene A '!$X$15,Atlantique!A95&lt;='Serene A '!$W$15),0,
IF(AND(R95&gt;='Serene A '!$X$16,Atlantique!A95&lt;='Serene A '!$W$16),0,
IF(AND(R95&gt;='Serene A '!$X$17,Atlantique!A95&lt;='Serene A '!$W$17),0,MIN(O95:P95,$E$4*(1-D95)*S95))))</f>
        <v>140.36404282972484</v>
      </c>
      <c r="U95" s="160"/>
    </row>
    <row r="96" spans="1:21" x14ac:dyDescent="0.45">
      <c r="A96" s="56">
        <f t="shared" si="7"/>
        <v>44731</v>
      </c>
      <c r="B96" s="157">
        <f>_xlfn.XLOOKUP(A96,'Serene A '!$W$22:$W$23,'Serene A '!$Z$22:$Z$23,0,0)</f>
        <v>0</v>
      </c>
      <c r="C96" s="143">
        <f>_xlfn.XLOOKUP(A96,'Serene A '!$W$15:$W$17,'Serene A '!$Z$15:$Z$17,SUM($E$3:$H$3),0)</f>
        <v>45</v>
      </c>
      <c r="D96" s="58">
        <f>'PT Storengy'!H87</f>
        <v>0</v>
      </c>
      <c r="E96" s="60">
        <f t="shared" si="8"/>
        <v>25.962891944996578</v>
      </c>
      <c r="F96" s="100">
        <f t="shared" si="9"/>
        <v>0.56967587370001915</v>
      </c>
      <c r="G96" s="59">
        <f>IF(F96&gt;=1,0,_xlfn.XLOOKUP(F96,'Serene A '!$B$30:$B$130,'Serene A '!$W$30:$W$130,,1))</f>
        <v>0.88428571428571434</v>
      </c>
      <c r="H96" s="158">
        <f>MIN(IF(AND(F96&gt;='Serene A '!$X$15,Atlantique!A96&lt;='Serene A '!$W$15),0,
IF(AND(F96&gt;='Serene A '!$X$16,Atlantique!A96&lt;='Serene A '!$W$16),0,
IF(AND(F96&gt;='Serene A '!$X$17,Atlantique!A96&lt;='Serene A '!$W$17),0,$E$4*(1-D96)*G96))),$E$5)</f>
        <v>327.47762849571427</v>
      </c>
      <c r="I96" s="192">
        <f>IF(COUNTIFS('PTC GRTgaz'!$AA$11:$AA$28891,"",'PTC GRTgaz'!$B$11:$B$28891,Atlantique!I$16,'PTC GRTgaz'!$D$11:$D$28891,Atlantique!$A96,'PTC GRTgaz'!$C$11:$C$28891,"DEL")&gt;0,I$14,SUMIFS('PTC GRTgaz'!$AA$11:$AA$28891,'PTC GRTgaz'!$B$11:$B$28891,Atlantique!I$16,'PTC GRTgaz'!$D$11:$D$28891,Atlantique!$A96,'PTC GRTgaz'!$C$11:$C$28891,"DEL")*1.0026*$E$4/370.33)</f>
        <v>370.33011299999998</v>
      </c>
      <c r="J96" s="192">
        <f>IF(COUNTIFS('PTC GRTgaz'!$AA$11:$AA$28891,"",'PTC GRTgaz'!$B$11:$B$28891,Atlantique!J$16,'PTC GRTgaz'!$D$11:$D$28891,Atlantique!$A96,'PTC GRTgaz'!$C$11:$C$28891,"DEL")&gt;0,J$14,SUMIFS('PTC GRTgaz'!$AA$11:$AA$28891,'PTC GRTgaz'!$B$11:$B$28891,Atlantique!J$16,'PTC GRTgaz'!$D$11:$D$28891,Atlantique!$A96,'PTC GRTgaz'!$C$11:$C$28891,"DEL")*1.0026*$E$4/370.33)</f>
        <v>75.195022944495435</v>
      </c>
      <c r="K96" s="102">
        <f t="shared" si="10"/>
        <v>17.92655593641534</v>
      </c>
      <c r="L96" s="101">
        <f t="shared" si="11"/>
        <v>0.39669690918824102</v>
      </c>
      <c r="M96" s="59">
        <f>IF(L96&gt;=1,0,_xlfn.XLOOKUP(L96,'Serene A '!$B$30:$B$130,'Serene A '!$W$30:$W$130,,1))</f>
        <v>0.95714285714285707</v>
      </c>
      <c r="N96" s="158">
        <f xml:space="preserve">
IF(AND(L96&gt;='Serene A '!$X$15,Atlantique!A96&lt;='Serene A '!$W$15),0,
IF(AND(L96&gt;='Serene A '!$X$16,Atlantique!A96&lt;='Serene A '!$W$16),0,
IF(AND(L96&gt;='Serene A '!$X$17,Atlantique!A96&lt;='Serene A '!$W$17),0,MIN(I96:J96,$E$4*(1-D96)*M96))))</f>
        <v>75.195022944495435</v>
      </c>
      <c r="O96" s="192">
        <f>IF(COUNTIFS('PTC GRTgaz'!$AB$11:$AB$28891,"",'PTC GRTgaz'!$B$11:$B$28891,Atlantique!O$16,'PTC GRTgaz'!$D$11:$D$28891,Atlantique!$A96,'PTC GRTgaz'!$C$11:$C$28891,"DEL")&gt;0,O$14,SUMIFS('PTC GRTgaz'!$AB$11:$AB$28891,'PTC GRTgaz'!$B$11:$B$28891,Atlantique!O$16,'PTC GRTgaz'!$D$11:$D$28891,Atlantique!$A96,'PTC GRTgaz'!$C$11:$C$28891,"DEL")*1.0026*$E$4/370.33)</f>
        <v>370.33011299999998</v>
      </c>
      <c r="P96" s="192">
        <f>IF(COUNTIFS('PTC GRTgaz'!$AB$11:$AB$28891,"",'PTC GRTgaz'!$B$11:$B$28891,Atlantique!P$16,'PTC GRTgaz'!$D$11:$D$28891,Atlantique!$A96,'PTC GRTgaz'!$C$11:$C$28891,"DEL")&gt;0,P$14,SUMIFS('PTC GRTgaz'!$AB$11:$AB$28891,'PTC GRTgaz'!$B$11:$B$28891,Atlantique!P$16,'PTC GRTgaz'!$D$11:$D$28891,Atlantique!$A96,'PTC GRTgaz'!$C$11:$C$28891,"DEL")*1.0026*$E$4/370.33)</f>
        <v>140.36404282972484</v>
      </c>
      <c r="Q96" s="103">
        <f t="shared" si="12"/>
        <v>20.949171334429817</v>
      </c>
      <c r="R96" s="101">
        <f t="shared" si="13"/>
        <v>0.4624179398133354</v>
      </c>
      <c r="S96" s="59">
        <f>IF(R96&gt;=1,0,_xlfn.XLOOKUP(R96,'Serene A '!$B$30:$B$130,'Serene A '!$W$30:$W$130,,1))</f>
        <v>0.92714285714285727</v>
      </c>
      <c r="T96" s="158">
        <f xml:space="preserve">
IF(AND(R96&gt;='Serene A '!$X$15,Atlantique!A96&lt;='Serene A '!$W$15),0,
IF(AND(R96&gt;='Serene A '!$X$16,Atlantique!A96&lt;='Serene A '!$W$16),0,
IF(AND(R96&gt;='Serene A '!$X$17,Atlantique!A96&lt;='Serene A '!$W$17),0,MIN(O96:P96,$E$4*(1-D96)*S96))))</f>
        <v>140.36404282972484</v>
      </c>
      <c r="U96" s="160"/>
    </row>
    <row r="97" spans="1:21" x14ac:dyDescent="0.45">
      <c r="A97" s="56">
        <f t="shared" si="7"/>
        <v>44732</v>
      </c>
      <c r="B97" s="157">
        <f>_xlfn.XLOOKUP(A97,'Serene A '!$W$22:$W$23,'Serene A '!$Z$22:$Z$23,0,0)</f>
        <v>0</v>
      </c>
      <c r="C97" s="143">
        <f>_xlfn.XLOOKUP(A97,'Serene A '!$W$15:$W$17,'Serene A '!$Z$15:$Z$17,SUM($E$3:$H$3),0)</f>
        <v>45</v>
      </c>
      <c r="D97" s="58">
        <f>'PT Storengy'!H88</f>
        <v>0</v>
      </c>
      <c r="E97" s="60">
        <f t="shared" si="8"/>
        <v>26.288782444436578</v>
      </c>
      <c r="F97" s="100">
        <f t="shared" si="9"/>
        <v>0.57695315433325733</v>
      </c>
      <c r="G97" s="59">
        <f>IF(F97&gt;=1,0,_xlfn.XLOOKUP(F97,'Serene A '!$B$30:$B$130,'Serene A '!$W$30:$W$130,,1))</f>
        <v>0.88</v>
      </c>
      <c r="H97" s="158">
        <f>MIN(IF(AND(F97&gt;='Serene A '!$X$15,Atlantique!A97&lt;='Serene A '!$W$15),0,
IF(AND(F97&gt;='Serene A '!$X$16,Atlantique!A97&lt;='Serene A '!$W$16),0,
IF(AND(F97&gt;='Serene A '!$X$17,Atlantique!A97&lt;='Serene A '!$W$17),0,$E$4*(1-D97)*G97))),$E$5)</f>
        <v>325.89049943999999</v>
      </c>
      <c r="I97" s="192">
        <f>IF(COUNTIFS('PTC GRTgaz'!$AA$11:$AA$28891,"",'PTC GRTgaz'!$B$11:$B$28891,Atlantique!I$16,'PTC GRTgaz'!$D$11:$D$28891,Atlantique!$A97,'PTC GRTgaz'!$C$11:$C$28891,"DEL")&gt;0,I$14,SUMIFS('PTC GRTgaz'!$AA$11:$AA$28891,'PTC GRTgaz'!$B$11:$B$28891,Atlantique!I$16,'PTC GRTgaz'!$D$11:$D$28891,Atlantique!$A97,'PTC GRTgaz'!$C$11:$C$28891,"DEL")*1.0026*$E$4/370.33)</f>
        <v>370.33011299999998</v>
      </c>
      <c r="J97" s="192">
        <f>IF(COUNTIFS('PTC GRTgaz'!$AA$11:$AA$28891,"",'PTC GRTgaz'!$B$11:$B$28891,Atlantique!J$16,'PTC GRTgaz'!$D$11:$D$28891,Atlantique!$A97,'PTC GRTgaz'!$C$11:$C$28891,"DEL")&gt;0,J$14,SUMIFS('PTC GRTgaz'!$AA$11:$AA$28891,'PTC GRTgaz'!$B$11:$B$28891,Atlantique!J$16,'PTC GRTgaz'!$D$11:$D$28891,Atlantique!$A97,'PTC GRTgaz'!$C$11:$C$28891,"DEL")*1.0026*$E$4/370.33)</f>
        <v>75.195022944495435</v>
      </c>
      <c r="K97" s="102">
        <f t="shared" si="10"/>
        <v>18.001750959359835</v>
      </c>
      <c r="L97" s="101">
        <f t="shared" si="11"/>
        <v>0.39836790969811869</v>
      </c>
      <c r="M97" s="59">
        <f>IF(L97&gt;=1,0,_xlfn.XLOOKUP(L97,'Serene A '!$B$30:$B$130,'Serene A '!$W$30:$W$130,,1))</f>
        <v>0.95714285714285707</v>
      </c>
      <c r="N97" s="158">
        <f xml:space="preserve">
IF(AND(L97&gt;='Serene A '!$X$15,Atlantique!A97&lt;='Serene A '!$W$15),0,
IF(AND(L97&gt;='Serene A '!$X$16,Atlantique!A97&lt;='Serene A '!$W$16),0,
IF(AND(L97&gt;='Serene A '!$X$17,Atlantique!A97&lt;='Serene A '!$W$17),0,MIN(I97:J97,$E$4*(1-D97)*M97))))</f>
        <v>75.195022944495435</v>
      </c>
      <c r="O97" s="192">
        <f>IF(COUNTIFS('PTC GRTgaz'!$AB$11:$AB$28891,"",'PTC GRTgaz'!$B$11:$B$28891,Atlantique!O$16,'PTC GRTgaz'!$D$11:$D$28891,Atlantique!$A97,'PTC GRTgaz'!$C$11:$C$28891,"DEL")&gt;0,O$14,SUMIFS('PTC GRTgaz'!$AB$11:$AB$28891,'PTC GRTgaz'!$B$11:$B$28891,Atlantique!O$16,'PTC GRTgaz'!$D$11:$D$28891,Atlantique!$A97,'PTC GRTgaz'!$C$11:$C$28891,"DEL")*1.0026*$E$4/370.33)</f>
        <v>370.33011299999998</v>
      </c>
      <c r="P97" s="192">
        <f>IF(COUNTIFS('PTC GRTgaz'!$AB$11:$AB$28891,"",'PTC GRTgaz'!$B$11:$B$28891,Atlantique!P$16,'PTC GRTgaz'!$D$11:$D$28891,Atlantique!$A97,'PTC GRTgaz'!$C$11:$C$28891,"DEL")&gt;0,P$14,SUMIFS('PTC GRTgaz'!$AB$11:$AB$28891,'PTC GRTgaz'!$B$11:$B$28891,Atlantique!P$16,'PTC GRTgaz'!$D$11:$D$28891,Atlantique!$A97,'PTC GRTgaz'!$C$11:$C$28891,"DEL")*1.0026*$E$4/370.33)</f>
        <v>140.36404282972484</v>
      </c>
      <c r="Q97" s="103">
        <f t="shared" si="12"/>
        <v>21.089535377259541</v>
      </c>
      <c r="R97" s="101">
        <f t="shared" si="13"/>
        <v>0.46553714076510705</v>
      </c>
      <c r="S97" s="59">
        <f>IF(R97&gt;=1,0,_xlfn.XLOOKUP(R97,'Serene A '!$B$30:$B$130,'Serene A '!$W$30:$W$130,,1))</f>
        <v>0.92714285714285727</v>
      </c>
      <c r="T97" s="158">
        <f xml:space="preserve">
IF(AND(R97&gt;='Serene A '!$X$15,Atlantique!A97&lt;='Serene A '!$W$15),0,
IF(AND(R97&gt;='Serene A '!$X$16,Atlantique!A97&lt;='Serene A '!$W$16),0,
IF(AND(R97&gt;='Serene A '!$X$17,Atlantique!A97&lt;='Serene A '!$W$17),0,MIN(O97:P97,$E$4*(1-D97)*S97))))</f>
        <v>140.36404282972484</v>
      </c>
      <c r="U97" s="160"/>
    </row>
    <row r="98" spans="1:21" x14ac:dyDescent="0.45">
      <c r="A98" s="56">
        <f t="shared" si="7"/>
        <v>44733</v>
      </c>
      <c r="B98" s="157">
        <f>_xlfn.XLOOKUP(A98,'Serene A '!$W$22:$W$23,'Serene A '!$Z$22:$Z$23,0,0)</f>
        <v>0</v>
      </c>
      <c r="C98" s="143">
        <f>_xlfn.XLOOKUP(A98,'Serene A '!$W$15:$W$17,'Serene A '!$Z$15:$Z$17,SUM($E$3:$H$3),0)</f>
        <v>45</v>
      </c>
      <c r="D98" s="58">
        <f>'PT Storengy'!H89</f>
        <v>0</v>
      </c>
      <c r="E98" s="60">
        <f t="shared" si="8"/>
        <v>26.613085814820863</v>
      </c>
      <c r="F98" s="100">
        <f t="shared" si="9"/>
        <v>0.58419516543192396</v>
      </c>
      <c r="G98" s="59">
        <f>IF(F98&gt;=1,0,_xlfn.XLOOKUP(F98,'Serene A '!$B$30:$B$130,'Serene A '!$W$30:$W$130,,1))</f>
        <v>0.87571428571428578</v>
      </c>
      <c r="H98" s="158">
        <f>MIN(IF(AND(F98&gt;='Serene A '!$X$15,Atlantique!A98&lt;='Serene A '!$W$15),0,
IF(AND(F98&gt;='Serene A '!$X$16,Atlantique!A98&lt;='Serene A '!$W$16),0,
IF(AND(F98&gt;='Serene A '!$X$17,Atlantique!A98&lt;='Serene A '!$W$17),0,$E$4*(1-D98)*G98))),$E$5)</f>
        <v>324.3033703842857</v>
      </c>
      <c r="I98" s="192">
        <f>IF(COUNTIFS('PTC GRTgaz'!$AA$11:$AA$28891,"",'PTC GRTgaz'!$B$11:$B$28891,Atlantique!I$16,'PTC GRTgaz'!$D$11:$D$28891,Atlantique!$A98,'PTC GRTgaz'!$C$11:$C$28891,"DEL")&gt;0,I$14,SUMIFS('PTC GRTgaz'!$AA$11:$AA$28891,'PTC GRTgaz'!$B$11:$B$28891,Atlantique!I$16,'PTC GRTgaz'!$D$11:$D$28891,Atlantique!$A98,'PTC GRTgaz'!$C$11:$C$28891,"DEL")*1.0026*$E$4/370.33)</f>
        <v>370.33011299999998</v>
      </c>
      <c r="J98" s="192">
        <f>IF(COUNTIFS('PTC GRTgaz'!$AA$11:$AA$28891,"",'PTC GRTgaz'!$B$11:$B$28891,Atlantique!J$16,'PTC GRTgaz'!$D$11:$D$28891,Atlantique!$A98,'PTC GRTgaz'!$C$11:$C$28891,"DEL")&gt;0,J$14,SUMIFS('PTC GRTgaz'!$AA$11:$AA$28891,'PTC GRTgaz'!$B$11:$B$28891,Atlantique!J$16,'PTC GRTgaz'!$D$11:$D$28891,Atlantique!$A98,'PTC GRTgaz'!$C$11:$C$28891,"DEL")*1.0026*$E$4/370.33)</f>
        <v>75.195022944495435</v>
      </c>
      <c r="K98" s="102">
        <f t="shared" si="10"/>
        <v>18.076945982304331</v>
      </c>
      <c r="L98" s="101">
        <f t="shared" si="11"/>
        <v>0.40003891020799637</v>
      </c>
      <c r="M98" s="59">
        <f>IF(L98&gt;=1,0,_xlfn.XLOOKUP(L98,'Serene A '!$B$30:$B$130,'Serene A '!$W$30:$W$130,,1))</f>
        <v>0.95285714285714285</v>
      </c>
      <c r="N98" s="158">
        <f xml:space="preserve">
IF(AND(L98&gt;='Serene A '!$X$15,Atlantique!A98&lt;='Serene A '!$W$15),0,
IF(AND(L98&gt;='Serene A '!$X$16,Atlantique!A98&lt;='Serene A '!$W$16),0,
IF(AND(L98&gt;='Serene A '!$X$17,Atlantique!A98&lt;='Serene A '!$W$17),0,MIN(I98:J98,$E$4*(1-D98)*M98))))</f>
        <v>75.195022944495435</v>
      </c>
      <c r="O98" s="192">
        <f>IF(COUNTIFS('PTC GRTgaz'!$AB$11:$AB$28891,"",'PTC GRTgaz'!$B$11:$B$28891,Atlantique!O$16,'PTC GRTgaz'!$D$11:$D$28891,Atlantique!$A98,'PTC GRTgaz'!$C$11:$C$28891,"DEL")&gt;0,O$14,SUMIFS('PTC GRTgaz'!$AB$11:$AB$28891,'PTC GRTgaz'!$B$11:$B$28891,Atlantique!O$16,'PTC GRTgaz'!$D$11:$D$28891,Atlantique!$A98,'PTC GRTgaz'!$C$11:$C$28891,"DEL")*1.0026*$E$4/370.33)</f>
        <v>370.33011299999998</v>
      </c>
      <c r="P98" s="192">
        <f>IF(COUNTIFS('PTC GRTgaz'!$AB$11:$AB$28891,"",'PTC GRTgaz'!$B$11:$B$28891,Atlantique!P$16,'PTC GRTgaz'!$D$11:$D$28891,Atlantique!$A98,'PTC GRTgaz'!$C$11:$C$28891,"DEL")&gt;0,P$14,SUMIFS('PTC GRTgaz'!$AB$11:$AB$28891,'PTC GRTgaz'!$B$11:$B$28891,Atlantique!P$16,'PTC GRTgaz'!$D$11:$D$28891,Atlantique!$A98,'PTC GRTgaz'!$C$11:$C$28891,"DEL")*1.0026*$E$4/370.33)</f>
        <v>140.36404282972484</v>
      </c>
      <c r="Q98" s="103">
        <f t="shared" si="12"/>
        <v>21.229899420089264</v>
      </c>
      <c r="R98" s="101">
        <f t="shared" si="13"/>
        <v>0.4686563417168787</v>
      </c>
      <c r="S98" s="59">
        <f>IF(R98&gt;=1,0,_xlfn.XLOOKUP(R98,'Serene A '!$B$30:$B$130,'Serene A '!$W$30:$W$130,,1))</f>
        <v>0.92714285714285727</v>
      </c>
      <c r="T98" s="158">
        <f xml:space="preserve">
IF(AND(R98&gt;='Serene A '!$X$15,Atlantique!A98&lt;='Serene A '!$W$15),0,
IF(AND(R98&gt;='Serene A '!$X$16,Atlantique!A98&lt;='Serene A '!$W$16),0,
IF(AND(R98&gt;='Serene A '!$X$17,Atlantique!A98&lt;='Serene A '!$W$17),0,MIN(O98:P98,$E$4*(1-D98)*S98))))</f>
        <v>140.36404282972484</v>
      </c>
      <c r="U98" s="160"/>
    </row>
    <row r="99" spans="1:21" x14ac:dyDescent="0.45">
      <c r="A99" s="56">
        <f t="shared" si="7"/>
        <v>44734</v>
      </c>
      <c r="B99" s="157">
        <f>_xlfn.XLOOKUP(A99,'Serene A '!$W$22:$W$23,'Serene A '!$Z$22:$Z$23,0,0)</f>
        <v>0</v>
      </c>
      <c r="C99" s="143">
        <f>_xlfn.XLOOKUP(A99,'Serene A '!$W$15:$W$17,'Serene A '!$Z$15:$Z$17,SUM($E$3:$H$3),0)</f>
        <v>45</v>
      </c>
      <c r="D99" s="58">
        <f>'PT Storengy'!H90</f>
        <v>0</v>
      </c>
      <c r="E99" s="60">
        <f t="shared" si="8"/>
        <v>26.935802056149434</v>
      </c>
      <c r="F99" s="100">
        <f t="shared" si="9"/>
        <v>0.59140190699601913</v>
      </c>
      <c r="G99" s="59">
        <f>IF(F99&gt;=1,0,_xlfn.XLOOKUP(F99,'Serene A '!$B$30:$B$130,'Serene A '!$W$30:$W$130,,1))</f>
        <v>0.87142857142857144</v>
      </c>
      <c r="H99" s="158">
        <f>MIN(IF(AND(F99&gt;='Serene A '!$X$15,Atlantique!A99&lt;='Serene A '!$W$15),0,
IF(AND(F99&gt;='Serene A '!$X$16,Atlantique!A99&lt;='Serene A '!$W$16),0,
IF(AND(F99&gt;='Serene A '!$X$17,Atlantique!A99&lt;='Serene A '!$W$17),0,$E$4*(1-D99)*G99))),$E$5)</f>
        <v>322.71624132857141</v>
      </c>
      <c r="I99" s="192">
        <f>IF(COUNTIFS('PTC GRTgaz'!$AA$11:$AA$28891,"",'PTC GRTgaz'!$B$11:$B$28891,Atlantique!I$16,'PTC GRTgaz'!$D$11:$D$28891,Atlantique!$A99,'PTC GRTgaz'!$C$11:$C$28891,"DEL")&gt;0,I$14,SUMIFS('PTC GRTgaz'!$AA$11:$AA$28891,'PTC GRTgaz'!$B$11:$B$28891,Atlantique!I$16,'PTC GRTgaz'!$D$11:$D$28891,Atlantique!$A99,'PTC GRTgaz'!$C$11:$C$28891,"DEL")*1.0026*$E$4/370.33)</f>
        <v>370.33011299999998</v>
      </c>
      <c r="J99" s="192">
        <f>IF(COUNTIFS('PTC GRTgaz'!$AA$11:$AA$28891,"",'PTC GRTgaz'!$B$11:$B$28891,Atlantique!J$16,'PTC GRTgaz'!$D$11:$D$28891,Atlantique!$A99,'PTC GRTgaz'!$C$11:$C$28891,"DEL")&gt;0,J$14,SUMIFS('PTC GRTgaz'!$AA$11:$AA$28891,'PTC GRTgaz'!$B$11:$B$28891,Atlantique!J$16,'PTC GRTgaz'!$D$11:$D$28891,Atlantique!$A99,'PTC GRTgaz'!$C$11:$C$28891,"DEL")*1.0026*$E$4/370.33)</f>
        <v>75.195022944495435</v>
      </c>
      <c r="K99" s="102">
        <f t="shared" si="10"/>
        <v>18.152141005248826</v>
      </c>
      <c r="L99" s="101">
        <f t="shared" si="11"/>
        <v>0.40170991071787399</v>
      </c>
      <c r="M99" s="59">
        <f>IF(L99&gt;=1,0,_xlfn.XLOOKUP(L99,'Serene A '!$B$30:$B$130,'Serene A '!$W$30:$W$130,,1))</f>
        <v>0.95285714285714285</v>
      </c>
      <c r="N99" s="158">
        <f xml:space="preserve">
IF(AND(L99&gt;='Serene A '!$X$15,Atlantique!A99&lt;='Serene A '!$W$15),0,
IF(AND(L99&gt;='Serene A '!$X$16,Atlantique!A99&lt;='Serene A '!$W$16),0,
IF(AND(L99&gt;='Serene A '!$X$17,Atlantique!A99&lt;='Serene A '!$W$17),0,MIN(I99:J99,$E$4*(1-D99)*M99))))</f>
        <v>75.195022944495435</v>
      </c>
      <c r="O99" s="192">
        <f>IF(COUNTIFS('PTC GRTgaz'!$AB$11:$AB$28891,"",'PTC GRTgaz'!$B$11:$B$28891,Atlantique!O$16,'PTC GRTgaz'!$D$11:$D$28891,Atlantique!$A99,'PTC GRTgaz'!$C$11:$C$28891,"DEL")&gt;0,O$14,SUMIFS('PTC GRTgaz'!$AB$11:$AB$28891,'PTC GRTgaz'!$B$11:$B$28891,Atlantique!O$16,'PTC GRTgaz'!$D$11:$D$28891,Atlantique!$A99,'PTC GRTgaz'!$C$11:$C$28891,"DEL")*1.0026*$E$4/370.33)</f>
        <v>370.33011299999998</v>
      </c>
      <c r="P99" s="192">
        <f>IF(COUNTIFS('PTC GRTgaz'!$AB$11:$AB$28891,"",'PTC GRTgaz'!$B$11:$B$28891,Atlantique!P$16,'PTC GRTgaz'!$D$11:$D$28891,Atlantique!$A99,'PTC GRTgaz'!$C$11:$C$28891,"DEL")&gt;0,P$14,SUMIFS('PTC GRTgaz'!$AB$11:$AB$28891,'PTC GRTgaz'!$B$11:$B$28891,Atlantique!P$16,'PTC GRTgaz'!$D$11:$D$28891,Atlantique!$A99,'PTC GRTgaz'!$C$11:$C$28891,"DEL")*1.0026*$E$4/370.33)</f>
        <v>140.36404282972484</v>
      </c>
      <c r="Q99" s="103">
        <f t="shared" si="12"/>
        <v>21.370263462918988</v>
      </c>
      <c r="R99" s="101">
        <f t="shared" si="13"/>
        <v>0.47177554266865029</v>
      </c>
      <c r="S99" s="59">
        <f>IF(R99&gt;=1,0,_xlfn.XLOOKUP(R99,'Serene A '!$B$30:$B$130,'Serene A '!$W$30:$W$130,,1))</f>
        <v>0.92285714285714282</v>
      </c>
      <c r="T99" s="158">
        <f xml:space="preserve">
IF(AND(R99&gt;='Serene A '!$X$15,Atlantique!A99&lt;='Serene A '!$W$15),0,
IF(AND(R99&gt;='Serene A '!$X$16,Atlantique!A99&lt;='Serene A '!$W$16),0,
IF(AND(R99&gt;='Serene A '!$X$17,Atlantique!A99&lt;='Serene A '!$W$17),0,MIN(O99:P99,$E$4*(1-D99)*S99))))</f>
        <v>140.36404282972484</v>
      </c>
      <c r="U99" s="160"/>
    </row>
    <row r="100" spans="1:21" x14ac:dyDescent="0.45">
      <c r="A100" s="56">
        <f t="shared" si="7"/>
        <v>44735</v>
      </c>
      <c r="B100" s="157">
        <f>_xlfn.XLOOKUP(A100,'Serene A '!$W$22:$W$23,'Serene A '!$Z$22:$Z$23,0,0)</f>
        <v>0</v>
      </c>
      <c r="C100" s="143">
        <f>_xlfn.XLOOKUP(A100,'Serene A '!$W$15:$W$17,'Serene A '!$Z$15:$Z$17,SUM($E$3:$H$3),0)</f>
        <v>45</v>
      </c>
      <c r="D100" s="58">
        <f>'PT Storengy'!H91</f>
        <v>0</v>
      </c>
      <c r="E100" s="60">
        <f t="shared" si="8"/>
        <v>27.258518297478005</v>
      </c>
      <c r="F100" s="100">
        <f t="shared" si="9"/>
        <v>0.59857337902554297</v>
      </c>
      <c r="G100" s="59">
        <f>IF(F100&gt;=1,0,_xlfn.XLOOKUP(F100,'Serene A '!$B$30:$B$130,'Serene A '!$W$30:$W$130,,1))</f>
        <v>0.87142857142857144</v>
      </c>
      <c r="H100" s="158">
        <f>MIN(IF(AND(F100&gt;='Serene A '!$X$15,Atlantique!A100&lt;='Serene A '!$W$15),0,
IF(AND(F100&gt;='Serene A '!$X$16,Atlantique!A100&lt;='Serene A '!$W$16),0,
IF(AND(F100&gt;='Serene A '!$X$17,Atlantique!A100&lt;='Serene A '!$W$17),0,$E$4*(1-D100)*G100))),$E$5)</f>
        <v>322.71624132857141</v>
      </c>
      <c r="I100" s="192">
        <f>IF(COUNTIFS('PTC GRTgaz'!$AA$11:$AA$28891,"",'PTC GRTgaz'!$B$11:$B$28891,Atlantique!I$16,'PTC GRTgaz'!$D$11:$D$28891,Atlantique!$A100,'PTC GRTgaz'!$C$11:$C$28891,"DEL")&gt;0,I$14,SUMIFS('PTC GRTgaz'!$AA$11:$AA$28891,'PTC GRTgaz'!$B$11:$B$28891,Atlantique!I$16,'PTC GRTgaz'!$D$11:$D$28891,Atlantique!$A100,'PTC GRTgaz'!$C$11:$C$28891,"DEL")*1.0026*$E$4/370.33)</f>
        <v>370.33011299999998</v>
      </c>
      <c r="J100" s="192">
        <f>IF(COUNTIFS('PTC GRTgaz'!$AA$11:$AA$28891,"",'PTC GRTgaz'!$B$11:$B$28891,Atlantique!J$16,'PTC GRTgaz'!$D$11:$D$28891,Atlantique!$A100,'PTC GRTgaz'!$C$11:$C$28891,"DEL")&gt;0,J$14,SUMIFS('PTC GRTgaz'!$AA$11:$AA$28891,'PTC GRTgaz'!$B$11:$B$28891,Atlantique!J$16,'PTC GRTgaz'!$D$11:$D$28891,Atlantique!$A100,'PTC GRTgaz'!$C$11:$C$28891,"DEL")*1.0026*$E$4/370.33)</f>
        <v>75.195022944495435</v>
      </c>
      <c r="K100" s="102">
        <f t="shared" si="10"/>
        <v>18.227336028193321</v>
      </c>
      <c r="L100" s="101">
        <f t="shared" si="11"/>
        <v>0.40338091122775166</v>
      </c>
      <c r="M100" s="59">
        <f>IF(L100&gt;=1,0,_xlfn.XLOOKUP(L100,'Serene A '!$B$30:$B$130,'Serene A '!$W$30:$W$130,,1))</f>
        <v>0.95285714285714285</v>
      </c>
      <c r="N100" s="158">
        <f xml:space="preserve">
IF(AND(L100&gt;='Serene A '!$X$15,Atlantique!A100&lt;='Serene A '!$W$15),0,
IF(AND(L100&gt;='Serene A '!$X$16,Atlantique!A100&lt;='Serene A '!$W$16),0,
IF(AND(L100&gt;='Serene A '!$X$17,Atlantique!A100&lt;='Serene A '!$W$17),0,MIN(I100:J100,$E$4*(1-D100)*M100))))</f>
        <v>75.195022944495435</v>
      </c>
      <c r="O100" s="192">
        <f>IF(COUNTIFS('PTC GRTgaz'!$AB$11:$AB$28891,"",'PTC GRTgaz'!$B$11:$B$28891,Atlantique!O$16,'PTC GRTgaz'!$D$11:$D$28891,Atlantique!$A100,'PTC GRTgaz'!$C$11:$C$28891,"DEL")&gt;0,O$14,SUMIFS('PTC GRTgaz'!$AB$11:$AB$28891,'PTC GRTgaz'!$B$11:$B$28891,Atlantique!O$16,'PTC GRTgaz'!$D$11:$D$28891,Atlantique!$A100,'PTC GRTgaz'!$C$11:$C$28891,"DEL")*1.0026*$E$4/370.33)</f>
        <v>370.33011299999998</v>
      </c>
      <c r="P100" s="192">
        <f>IF(COUNTIFS('PTC GRTgaz'!$AB$11:$AB$28891,"",'PTC GRTgaz'!$B$11:$B$28891,Atlantique!P$16,'PTC GRTgaz'!$D$11:$D$28891,Atlantique!$A100,'PTC GRTgaz'!$C$11:$C$28891,"DEL")&gt;0,P$14,SUMIFS('PTC GRTgaz'!$AB$11:$AB$28891,'PTC GRTgaz'!$B$11:$B$28891,Atlantique!P$16,'PTC GRTgaz'!$D$11:$D$28891,Atlantique!$A100,'PTC GRTgaz'!$C$11:$C$28891,"DEL")*1.0026*$E$4/370.33)</f>
        <v>140.36404282972484</v>
      </c>
      <c r="Q100" s="103">
        <f t="shared" si="12"/>
        <v>21.510627505748712</v>
      </c>
      <c r="R100" s="101">
        <f t="shared" si="13"/>
        <v>0.47489474362042194</v>
      </c>
      <c r="S100" s="59">
        <f>IF(R100&gt;=1,0,_xlfn.XLOOKUP(R100,'Serene A '!$B$30:$B$130,'Serene A '!$W$30:$W$130,,1))</f>
        <v>0.92285714285714282</v>
      </c>
      <c r="T100" s="158">
        <f xml:space="preserve">
IF(AND(R100&gt;='Serene A '!$X$15,Atlantique!A100&lt;='Serene A '!$W$15),0,
IF(AND(R100&gt;='Serene A '!$X$16,Atlantique!A100&lt;='Serene A '!$W$16),0,
IF(AND(R100&gt;='Serene A '!$X$17,Atlantique!A100&lt;='Serene A '!$W$17),0,MIN(O100:P100,$E$4*(1-D100)*S100))))</f>
        <v>140.36404282972484</v>
      </c>
      <c r="U100" s="160"/>
    </row>
    <row r="101" spans="1:21" x14ac:dyDescent="0.45">
      <c r="A101" s="56">
        <f t="shared" si="7"/>
        <v>44736</v>
      </c>
      <c r="B101" s="157">
        <f>_xlfn.XLOOKUP(A101,'Serene A '!$W$22:$W$23,'Serene A '!$Z$22:$Z$23,0,0)</f>
        <v>0</v>
      </c>
      <c r="C101" s="143">
        <f>_xlfn.XLOOKUP(A101,'Serene A '!$W$15:$W$17,'Serene A '!$Z$15:$Z$17,SUM($E$3:$H$3),0)</f>
        <v>45</v>
      </c>
      <c r="D101" s="58">
        <f>'PT Storengy'!H92</f>
        <v>0</v>
      </c>
      <c r="E101" s="60">
        <f t="shared" si="8"/>
        <v>27.579647409750862</v>
      </c>
      <c r="F101" s="100">
        <f t="shared" si="9"/>
        <v>0.60574485105506681</v>
      </c>
      <c r="G101" s="59">
        <f>IF(F101&gt;=1,0,_xlfn.XLOOKUP(F101,'Serene A '!$B$30:$B$130,'Serene A '!$W$30:$W$130,,1))</f>
        <v>0.86714285714285722</v>
      </c>
      <c r="H101" s="158">
        <f>MIN(IF(AND(F101&gt;='Serene A '!$X$15,Atlantique!A101&lt;='Serene A '!$W$15),0,
IF(AND(F101&gt;='Serene A '!$X$16,Atlantique!A101&lt;='Serene A '!$W$16),0,
IF(AND(F101&gt;='Serene A '!$X$17,Atlantique!A101&lt;='Serene A '!$W$17),0,$E$4*(1-D101)*G101))),$E$5)</f>
        <v>321.12911227285713</v>
      </c>
      <c r="I101" s="192">
        <f>IF(COUNTIFS('PTC GRTgaz'!$AA$11:$AA$28891,"",'PTC GRTgaz'!$B$11:$B$28891,Atlantique!I$16,'PTC GRTgaz'!$D$11:$D$28891,Atlantique!$A101,'PTC GRTgaz'!$C$11:$C$28891,"DEL")&gt;0,I$14,SUMIFS('PTC GRTgaz'!$AA$11:$AA$28891,'PTC GRTgaz'!$B$11:$B$28891,Atlantique!I$16,'PTC GRTgaz'!$D$11:$D$28891,Atlantique!$A101,'PTC GRTgaz'!$C$11:$C$28891,"DEL")*1.0026*$E$4/370.33)</f>
        <v>370.33011299999998</v>
      </c>
      <c r="J101" s="192">
        <f>IF(COUNTIFS('PTC GRTgaz'!$AA$11:$AA$28891,"",'PTC GRTgaz'!$B$11:$B$28891,Atlantique!J$16,'PTC GRTgaz'!$D$11:$D$28891,Atlantique!$A101,'PTC GRTgaz'!$C$11:$C$28891,"DEL")&gt;0,J$14,SUMIFS('PTC GRTgaz'!$AA$11:$AA$28891,'PTC GRTgaz'!$B$11:$B$28891,Atlantique!J$16,'PTC GRTgaz'!$D$11:$D$28891,Atlantique!$A101,'PTC GRTgaz'!$C$11:$C$28891,"DEL")*1.0026*$E$4/370.33)</f>
        <v>75.195022944495435</v>
      </c>
      <c r="K101" s="102">
        <f t="shared" si="10"/>
        <v>18.302531051137816</v>
      </c>
      <c r="L101" s="101">
        <f t="shared" si="11"/>
        <v>0.40505191173762933</v>
      </c>
      <c r="M101" s="59">
        <f>IF(L101&gt;=1,0,_xlfn.XLOOKUP(L101,'Serene A '!$B$30:$B$130,'Serene A '!$W$30:$W$130,,1))</f>
        <v>0.95285714285714285</v>
      </c>
      <c r="N101" s="158">
        <f xml:space="preserve">
IF(AND(L101&gt;='Serene A '!$X$15,Atlantique!A101&lt;='Serene A '!$W$15),0,
IF(AND(L101&gt;='Serene A '!$X$16,Atlantique!A101&lt;='Serene A '!$W$16),0,
IF(AND(L101&gt;='Serene A '!$X$17,Atlantique!A101&lt;='Serene A '!$W$17),0,MIN(I101:J101,$E$4*(1-D101)*M101))))</f>
        <v>75.195022944495435</v>
      </c>
      <c r="O101" s="192">
        <f>IF(COUNTIFS('PTC GRTgaz'!$AB$11:$AB$28891,"",'PTC GRTgaz'!$B$11:$B$28891,Atlantique!O$16,'PTC GRTgaz'!$D$11:$D$28891,Atlantique!$A101,'PTC GRTgaz'!$C$11:$C$28891,"DEL")&gt;0,O$14,SUMIFS('PTC GRTgaz'!$AB$11:$AB$28891,'PTC GRTgaz'!$B$11:$B$28891,Atlantique!O$16,'PTC GRTgaz'!$D$11:$D$28891,Atlantique!$A101,'PTC GRTgaz'!$C$11:$C$28891,"DEL")*1.0026*$E$4/370.33)</f>
        <v>370.33011299999998</v>
      </c>
      <c r="P101" s="192">
        <f>IF(COUNTIFS('PTC GRTgaz'!$AB$11:$AB$28891,"",'PTC GRTgaz'!$B$11:$B$28891,Atlantique!P$16,'PTC GRTgaz'!$D$11:$D$28891,Atlantique!$A101,'PTC GRTgaz'!$C$11:$C$28891,"DEL")&gt;0,P$14,SUMIFS('PTC GRTgaz'!$AB$11:$AB$28891,'PTC GRTgaz'!$B$11:$B$28891,Atlantique!P$16,'PTC GRTgaz'!$D$11:$D$28891,Atlantique!$A101,'PTC GRTgaz'!$C$11:$C$28891,"DEL")*1.0026*$E$4/370.33)</f>
        <v>140.36404282972484</v>
      </c>
      <c r="Q101" s="103">
        <f t="shared" si="12"/>
        <v>21.650991548578435</v>
      </c>
      <c r="R101" s="101">
        <f t="shared" si="13"/>
        <v>0.47801394457219359</v>
      </c>
      <c r="S101" s="59">
        <f>IF(R101&gt;=1,0,_xlfn.XLOOKUP(R101,'Serene A '!$B$30:$B$130,'Serene A '!$W$30:$W$130,,1))</f>
        <v>0.92285714285714282</v>
      </c>
      <c r="T101" s="158">
        <f xml:space="preserve">
IF(AND(R101&gt;='Serene A '!$X$15,Atlantique!A101&lt;='Serene A '!$W$15),0,
IF(AND(R101&gt;='Serene A '!$X$16,Atlantique!A101&lt;='Serene A '!$W$16),0,
IF(AND(R101&gt;='Serene A '!$X$17,Atlantique!A101&lt;='Serene A '!$W$17),0,MIN(O101:P101,$E$4*(1-D101)*S101))))</f>
        <v>140.36404282972484</v>
      </c>
      <c r="U101" s="160"/>
    </row>
    <row r="102" spans="1:21" x14ac:dyDescent="0.45">
      <c r="A102" s="56">
        <f t="shared" si="7"/>
        <v>44737</v>
      </c>
      <c r="B102" s="157">
        <f>_xlfn.XLOOKUP(A102,'Serene A '!$W$22:$W$23,'Serene A '!$Z$22:$Z$23,0,0)</f>
        <v>0</v>
      </c>
      <c r="C102" s="143">
        <f>_xlfn.XLOOKUP(A102,'Serene A '!$W$15:$W$17,'Serene A '!$Z$15:$Z$17,SUM($E$3:$H$3),0)</f>
        <v>45</v>
      </c>
      <c r="D102" s="58">
        <f>'PT Storengy'!H93</f>
        <v>0</v>
      </c>
      <c r="E102" s="60">
        <f t="shared" si="8"/>
        <v>27.899189392968005</v>
      </c>
      <c r="F102" s="100">
        <f t="shared" si="9"/>
        <v>0.61288105355001921</v>
      </c>
      <c r="G102" s="59">
        <f>IF(F102&gt;=1,0,_xlfn.XLOOKUP(F102,'Serene A '!$B$30:$B$130,'Serene A '!$W$30:$W$130,,1))</f>
        <v>0.86285714285714288</v>
      </c>
      <c r="H102" s="158">
        <f>MIN(IF(AND(F102&gt;='Serene A '!$X$15,Atlantique!A102&lt;='Serene A '!$W$15),0,
IF(AND(F102&gt;='Serene A '!$X$16,Atlantique!A102&lt;='Serene A '!$W$16),0,
IF(AND(F102&gt;='Serene A '!$X$17,Atlantique!A102&lt;='Serene A '!$W$17),0,$E$4*(1-D102)*G102))),$E$5)</f>
        <v>319.54198321714284</v>
      </c>
      <c r="I102" s="192">
        <f>IF(COUNTIFS('PTC GRTgaz'!$AA$11:$AA$28891,"",'PTC GRTgaz'!$B$11:$B$28891,Atlantique!I$16,'PTC GRTgaz'!$D$11:$D$28891,Atlantique!$A102,'PTC GRTgaz'!$C$11:$C$28891,"DEL")&gt;0,I$14,SUMIFS('PTC GRTgaz'!$AA$11:$AA$28891,'PTC GRTgaz'!$B$11:$B$28891,Atlantique!I$16,'PTC GRTgaz'!$D$11:$D$28891,Atlantique!$A102,'PTC GRTgaz'!$C$11:$C$28891,"DEL")*1.0026*$E$4/370.33)</f>
        <v>370.33011299999998</v>
      </c>
      <c r="J102" s="192">
        <f>IF(COUNTIFS('PTC GRTgaz'!$AA$11:$AA$28891,"",'PTC GRTgaz'!$B$11:$B$28891,Atlantique!J$16,'PTC GRTgaz'!$D$11:$D$28891,Atlantique!$A102,'PTC GRTgaz'!$C$11:$C$28891,"DEL")&gt;0,J$14,SUMIFS('PTC GRTgaz'!$AA$11:$AA$28891,'PTC GRTgaz'!$B$11:$B$28891,Atlantique!J$16,'PTC GRTgaz'!$D$11:$D$28891,Atlantique!$A102,'PTC GRTgaz'!$C$11:$C$28891,"DEL")*1.0026*$E$4/370.33)</f>
        <v>165.42905047788997</v>
      </c>
      <c r="K102" s="102">
        <f t="shared" si="10"/>
        <v>18.467960101615706</v>
      </c>
      <c r="L102" s="101">
        <f t="shared" si="11"/>
        <v>0.40672291224750701</v>
      </c>
      <c r="M102" s="59">
        <f>IF(L102&gt;=1,0,_xlfn.XLOOKUP(L102,'Serene A '!$B$30:$B$130,'Serene A '!$W$30:$W$130,,1))</f>
        <v>0.95285714285714285</v>
      </c>
      <c r="N102" s="158">
        <f xml:space="preserve">
IF(AND(L102&gt;='Serene A '!$X$15,Atlantique!A102&lt;='Serene A '!$W$15),0,
IF(AND(L102&gt;='Serene A '!$X$16,Atlantique!A102&lt;='Serene A '!$W$16),0,
IF(AND(L102&gt;='Serene A '!$X$17,Atlantique!A102&lt;='Serene A '!$W$17),0,MIN(I102:J102,$E$4*(1-D102)*M102))))</f>
        <v>165.42905047788997</v>
      </c>
      <c r="O102" s="192">
        <f>IF(COUNTIFS('PTC GRTgaz'!$AB$11:$AB$28891,"",'PTC GRTgaz'!$B$11:$B$28891,Atlantique!O$16,'PTC GRTgaz'!$D$11:$D$28891,Atlantique!$A102,'PTC GRTgaz'!$C$11:$C$28891,"DEL")&gt;0,O$14,SUMIFS('PTC GRTgaz'!$AB$11:$AB$28891,'PTC GRTgaz'!$B$11:$B$28891,Atlantique!O$16,'PTC GRTgaz'!$D$11:$D$28891,Atlantique!$A102,'PTC GRTgaz'!$C$11:$C$28891,"DEL")*1.0026*$E$4/370.33)</f>
        <v>370.33011299999998</v>
      </c>
      <c r="P102" s="192">
        <f>IF(COUNTIFS('PTC GRTgaz'!$AB$11:$AB$28891,"",'PTC GRTgaz'!$B$11:$B$28891,Atlantique!P$16,'PTC GRTgaz'!$D$11:$D$28891,Atlantique!$A102,'PTC GRTgaz'!$C$11:$C$28891,"DEL")&gt;0,P$14,SUMIFS('PTC GRTgaz'!$AB$11:$AB$28891,'PTC GRTgaz'!$B$11:$B$28891,Atlantique!P$16,'PTC GRTgaz'!$D$11:$D$28891,Atlantique!$A102,'PTC GRTgaz'!$C$11:$C$28891,"DEL")*1.0026*$E$4/370.33)</f>
        <v>220.57206730385329</v>
      </c>
      <c r="Q102" s="103">
        <f t="shared" si="12"/>
        <v>21.871563615882287</v>
      </c>
      <c r="R102" s="101">
        <f t="shared" si="13"/>
        <v>0.48113314552396524</v>
      </c>
      <c r="S102" s="59">
        <f>IF(R102&gt;=1,0,_xlfn.XLOOKUP(R102,'Serene A '!$B$30:$B$130,'Serene A '!$W$30:$W$130,,1))</f>
        <v>0.91857142857142859</v>
      </c>
      <c r="T102" s="158">
        <f xml:space="preserve">
IF(AND(R102&gt;='Serene A '!$X$15,Atlantique!A102&lt;='Serene A '!$W$15),0,
IF(AND(R102&gt;='Serene A '!$X$16,Atlantique!A102&lt;='Serene A '!$W$16),0,
IF(AND(R102&gt;='Serene A '!$X$17,Atlantique!A102&lt;='Serene A '!$W$17),0,MIN(O102:P102,$E$4*(1-D102)*S102))))</f>
        <v>220.57206730385329</v>
      </c>
      <c r="U102" s="160"/>
    </row>
    <row r="103" spans="1:21" x14ac:dyDescent="0.45">
      <c r="A103" s="56">
        <f t="shared" si="7"/>
        <v>44738</v>
      </c>
      <c r="B103" s="157">
        <f>_xlfn.XLOOKUP(A103,'Serene A '!$W$22:$W$23,'Serene A '!$Z$22:$Z$23,0,0)</f>
        <v>0</v>
      </c>
      <c r="C103" s="143">
        <f>_xlfn.XLOOKUP(A103,'Serene A '!$W$15:$W$17,'Serene A '!$Z$15:$Z$17,SUM($E$3:$H$3),0)</f>
        <v>45</v>
      </c>
      <c r="D103" s="58">
        <f>'PT Storengy'!H94</f>
        <v>0</v>
      </c>
      <c r="E103" s="60">
        <f t="shared" si="8"/>
        <v>28.218731376185147</v>
      </c>
      <c r="F103" s="100">
        <f t="shared" si="9"/>
        <v>0.61998198651040015</v>
      </c>
      <c r="G103" s="59">
        <f>IF(F103&gt;=1,0,_xlfn.XLOOKUP(F103,'Serene A '!$B$30:$B$130,'Serene A '!$W$30:$W$130,,1))</f>
        <v>0.86285714285714288</v>
      </c>
      <c r="H103" s="158">
        <f>MIN(IF(AND(F103&gt;='Serene A '!$X$15,Atlantique!A103&lt;='Serene A '!$W$15),0,
IF(AND(F103&gt;='Serene A '!$X$16,Atlantique!A103&lt;='Serene A '!$W$16),0,
IF(AND(F103&gt;='Serene A '!$X$17,Atlantique!A103&lt;='Serene A '!$W$17),0,$E$4*(1-D103)*G103))),$E$5)</f>
        <v>319.54198321714284</v>
      </c>
      <c r="I103" s="192">
        <f>IF(COUNTIFS('PTC GRTgaz'!$AA$11:$AA$28891,"",'PTC GRTgaz'!$B$11:$B$28891,Atlantique!I$16,'PTC GRTgaz'!$D$11:$D$28891,Atlantique!$A103,'PTC GRTgaz'!$C$11:$C$28891,"DEL")&gt;0,I$14,SUMIFS('PTC GRTgaz'!$AA$11:$AA$28891,'PTC GRTgaz'!$B$11:$B$28891,Atlantique!I$16,'PTC GRTgaz'!$D$11:$D$28891,Atlantique!$A103,'PTC GRTgaz'!$C$11:$C$28891,"DEL")*1.0026*$E$4/370.33)</f>
        <v>370.33011299999998</v>
      </c>
      <c r="J103" s="192">
        <f>IF(COUNTIFS('PTC GRTgaz'!$AA$11:$AA$28891,"",'PTC GRTgaz'!$B$11:$B$28891,Atlantique!J$16,'PTC GRTgaz'!$D$11:$D$28891,Atlantique!$A103,'PTC GRTgaz'!$C$11:$C$28891,"DEL")&gt;0,J$14,SUMIFS('PTC GRTgaz'!$AA$11:$AA$28891,'PTC GRTgaz'!$B$11:$B$28891,Atlantique!J$16,'PTC GRTgaz'!$D$11:$D$28891,Atlantique!$A103,'PTC GRTgaz'!$C$11:$C$28891,"DEL")*1.0026*$E$4/370.33)</f>
        <v>165.42905047788997</v>
      </c>
      <c r="K103" s="102">
        <f t="shared" si="10"/>
        <v>18.633389152093596</v>
      </c>
      <c r="L103" s="101">
        <f t="shared" si="11"/>
        <v>0.4103991133692379</v>
      </c>
      <c r="M103" s="59">
        <f>IF(L103&gt;=1,0,_xlfn.XLOOKUP(L103,'Serene A '!$B$30:$B$130,'Serene A '!$W$30:$W$130,,1))</f>
        <v>0.94857142857142862</v>
      </c>
      <c r="N103" s="158">
        <f xml:space="preserve">
IF(AND(L103&gt;='Serene A '!$X$15,Atlantique!A103&lt;='Serene A '!$W$15),0,
IF(AND(L103&gt;='Serene A '!$X$16,Atlantique!A103&lt;='Serene A '!$W$16),0,
IF(AND(L103&gt;='Serene A '!$X$17,Atlantique!A103&lt;='Serene A '!$W$17),0,MIN(I103:J103,$E$4*(1-D103)*M103))))</f>
        <v>165.42905047788997</v>
      </c>
      <c r="O103" s="192">
        <f>IF(COUNTIFS('PTC GRTgaz'!$AB$11:$AB$28891,"",'PTC GRTgaz'!$B$11:$B$28891,Atlantique!O$16,'PTC GRTgaz'!$D$11:$D$28891,Atlantique!$A103,'PTC GRTgaz'!$C$11:$C$28891,"DEL")&gt;0,O$14,SUMIFS('PTC GRTgaz'!$AB$11:$AB$28891,'PTC GRTgaz'!$B$11:$B$28891,Atlantique!O$16,'PTC GRTgaz'!$D$11:$D$28891,Atlantique!$A103,'PTC GRTgaz'!$C$11:$C$28891,"DEL")*1.0026*$E$4/370.33)</f>
        <v>370.33011299999998</v>
      </c>
      <c r="P103" s="192">
        <f>IF(COUNTIFS('PTC GRTgaz'!$AB$11:$AB$28891,"",'PTC GRTgaz'!$B$11:$B$28891,Atlantique!P$16,'PTC GRTgaz'!$D$11:$D$28891,Atlantique!$A103,'PTC GRTgaz'!$C$11:$C$28891,"DEL")&gt;0,P$14,SUMIFS('PTC GRTgaz'!$AB$11:$AB$28891,'PTC GRTgaz'!$B$11:$B$28891,Atlantique!P$16,'PTC GRTgaz'!$D$11:$D$28891,Atlantique!$A103,'PTC GRTgaz'!$C$11:$C$28891,"DEL")*1.0026*$E$4/370.33)</f>
        <v>220.57206730385329</v>
      </c>
      <c r="Q103" s="103">
        <f t="shared" si="12"/>
        <v>22.09213568318614</v>
      </c>
      <c r="R103" s="101">
        <f t="shared" si="13"/>
        <v>0.48603474701960636</v>
      </c>
      <c r="S103" s="59">
        <f>IF(R103&gt;=1,0,_xlfn.XLOOKUP(R103,'Serene A '!$B$30:$B$130,'Serene A '!$W$30:$W$130,,1))</f>
        <v>0.91857142857142859</v>
      </c>
      <c r="T103" s="158">
        <f xml:space="preserve">
IF(AND(R103&gt;='Serene A '!$X$15,Atlantique!A103&lt;='Serene A '!$W$15),0,
IF(AND(R103&gt;='Serene A '!$X$16,Atlantique!A103&lt;='Serene A '!$W$16),0,
IF(AND(R103&gt;='Serene A '!$X$17,Atlantique!A103&lt;='Serene A '!$W$17),0,MIN(O103:P103,$E$4*(1-D103)*S103))))</f>
        <v>220.57206730385329</v>
      </c>
      <c r="U103" s="160"/>
    </row>
    <row r="104" spans="1:21" x14ac:dyDescent="0.45">
      <c r="A104" s="56">
        <f t="shared" si="7"/>
        <v>44739</v>
      </c>
      <c r="B104" s="157">
        <f>_xlfn.XLOOKUP(A104,'Serene A '!$W$22:$W$23,'Serene A '!$Z$22:$Z$23,0,0)</f>
        <v>0</v>
      </c>
      <c r="C104" s="143">
        <f>_xlfn.XLOOKUP(A104,'Serene A '!$W$15:$W$17,'Serene A '!$Z$15:$Z$17,SUM($E$3:$H$3),0)</f>
        <v>45</v>
      </c>
      <c r="D104" s="58">
        <f>'PT Storengy'!H95</f>
        <v>0</v>
      </c>
      <c r="E104" s="60">
        <f t="shared" si="8"/>
        <v>28.536686230346575</v>
      </c>
      <c r="F104" s="100">
        <f t="shared" si="9"/>
        <v>0.6270829194707811</v>
      </c>
      <c r="G104" s="59">
        <f>IF(F104&gt;=1,0,_xlfn.XLOOKUP(F104,'Serene A '!$B$30:$B$130,'Serene A '!$W$30:$W$130,,1))</f>
        <v>0.85857142857142854</v>
      </c>
      <c r="H104" s="158">
        <f>MIN(IF(AND(F104&gt;='Serene A '!$X$15,Atlantique!A104&lt;='Serene A '!$W$15),0,
IF(AND(F104&gt;='Serene A '!$X$16,Atlantique!A104&lt;='Serene A '!$W$16),0,
IF(AND(F104&gt;='Serene A '!$X$17,Atlantique!A104&lt;='Serene A '!$W$17),0,$E$4*(1-D104)*G104))),$E$5)</f>
        <v>317.95485416142856</v>
      </c>
      <c r="I104" s="192">
        <f>IF(COUNTIFS('PTC GRTgaz'!$AA$11:$AA$28891,"",'PTC GRTgaz'!$B$11:$B$28891,Atlantique!I$16,'PTC GRTgaz'!$D$11:$D$28891,Atlantique!$A104,'PTC GRTgaz'!$C$11:$C$28891,"DEL")&gt;0,I$14,SUMIFS('PTC GRTgaz'!$AA$11:$AA$28891,'PTC GRTgaz'!$B$11:$B$28891,Atlantique!I$16,'PTC GRTgaz'!$D$11:$D$28891,Atlantique!$A104,'PTC GRTgaz'!$C$11:$C$28891,"DEL")*1.0026*$E$4/370.33)</f>
        <v>370.33011299999998</v>
      </c>
      <c r="J104" s="192">
        <f>IF(COUNTIFS('PTC GRTgaz'!$AA$11:$AA$28891,"",'PTC GRTgaz'!$B$11:$B$28891,Atlantique!J$16,'PTC GRTgaz'!$D$11:$D$28891,Atlantique!$A104,'PTC GRTgaz'!$C$11:$C$28891,"DEL")&gt;0,J$14,SUMIFS('PTC GRTgaz'!$AA$11:$AA$28891,'PTC GRTgaz'!$B$11:$B$28891,Atlantique!J$16,'PTC GRTgaz'!$D$11:$D$28891,Atlantique!$A104,'PTC GRTgaz'!$C$11:$C$28891,"DEL")*1.0026*$E$4/370.33)</f>
        <v>165.42905047788997</v>
      </c>
      <c r="K104" s="102">
        <f t="shared" si="10"/>
        <v>18.798818202571486</v>
      </c>
      <c r="L104" s="101">
        <f t="shared" si="11"/>
        <v>0.41407531449096879</v>
      </c>
      <c r="M104" s="59">
        <f>IF(L104&gt;=1,0,_xlfn.XLOOKUP(L104,'Serene A '!$B$30:$B$130,'Serene A '!$W$30:$W$130,,1))</f>
        <v>0.94857142857142862</v>
      </c>
      <c r="N104" s="158">
        <f xml:space="preserve">
IF(AND(L104&gt;='Serene A '!$X$15,Atlantique!A104&lt;='Serene A '!$W$15),0,
IF(AND(L104&gt;='Serene A '!$X$16,Atlantique!A104&lt;='Serene A '!$W$16),0,
IF(AND(L104&gt;='Serene A '!$X$17,Atlantique!A104&lt;='Serene A '!$W$17),0,MIN(I104:J104,$E$4*(1-D104)*M104))))</f>
        <v>165.42905047788997</v>
      </c>
      <c r="O104" s="192">
        <f>IF(COUNTIFS('PTC GRTgaz'!$AB$11:$AB$28891,"",'PTC GRTgaz'!$B$11:$B$28891,Atlantique!O$16,'PTC GRTgaz'!$D$11:$D$28891,Atlantique!$A104,'PTC GRTgaz'!$C$11:$C$28891,"DEL")&gt;0,O$14,SUMIFS('PTC GRTgaz'!$AB$11:$AB$28891,'PTC GRTgaz'!$B$11:$B$28891,Atlantique!O$16,'PTC GRTgaz'!$D$11:$D$28891,Atlantique!$A104,'PTC GRTgaz'!$C$11:$C$28891,"DEL")*1.0026*$E$4/370.33)</f>
        <v>370.33011299999998</v>
      </c>
      <c r="P104" s="192">
        <f>IF(COUNTIFS('PTC GRTgaz'!$AB$11:$AB$28891,"",'PTC GRTgaz'!$B$11:$B$28891,Atlantique!P$16,'PTC GRTgaz'!$D$11:$D$28891,Atlantique!$A104,'PTC GRTgaz'!$C$11:$C$28891,"DEL")&gt;0,P$14,SUMIFS('PTC GRTgaz'!$AB$11:$AB$28891,'PTC GRTgaz'!$B$11:$B$28891,Atlantique!P$16,'PTC GRTgaz'!$D$11:$D$28891,Atlantique!$A104,'PTC GRTgaz'!$C$11:$C$28891,"DEL")*1.0026*$E$4/370.33)</f>
        <v>220.57206730385329</v>
      </c>
      <c r="Q104" s="103">
        <f t="shared" si="12"/>
        <v>22.312707750489992</v>
      </c>
      <c r="R104" s="101">
        <f t="shared" si="13"/>
        <v>0.49093634851524753</v>
      </c>
      <c r="S104" s="59">
        <f>IF(R104&gt;=1,0,_xlfn.XLOOKUP(R104,'Serene A '!$B$30:$B$130,'Serene A '!$W$30:$W$130,,1))</f>
        <v>0.91428571428571415</v>
      </c>
      <c r="T104" s="158">
        <f xml:space="preserve">
IF(AND(R104&gt;='Serene A '!$X$15,Atlantique!A104&lt;='Serene A '!$W$15),0,
IF(AND(R104&gt;='Serene A '!$X$16,Atlantique!A104&lt;='Serene A '!$W$16),0,
IF(AND(R104&gt;='Serene A '!$X$17,Atlantique!A104&lt;='Serene A '!$W$17),0,MIN(O104:P104,$E$4*(1-D104)*S104))))</f>
        <v>220.57206730385329</v>
      </c>
      <c r="U104" s="160"/>
    </row>
    <row r="105" spans="1:21" x14ac:dyDescent="0.45">
      <c r="A105" s="56">
        <f t="shared" si="7"/>
        <v>44740</v>
      </c>
      <c r="B105" s="157">
        <f>_xlfn.XLOOKUP(A105,'Serene A '!$W$22:$W$23,'Serene A '!$Z$22:$Z$23,0,0)</f>
        <v>0</v>
      </c>
      <c r="C105" s="143">
        <f>_xlfn.XLOOKUP(A105,'Serene A '!$W$15:$W$17,'Serene A '!$Z$15:$Z$17,SUM($E$3:$H$3),0)</f>
        <v>45</v>
      </c>
      <c r="D105" s="58">
        <f>'PT Storengy'!H96</f>
        <v>0</v>
      </c>
      <c r="E105" s="60">
        <f t="shared" si="8"/>
        <v>28.853053955452289</v>
      </c>
      <c r="F105" s="100">
        <f t="shared" si="9"/>
        <v>0.6341485828965906</v>
      </c>
      <c r="G105" s="59">
        <f>IF(F105&gt;=1,0,_xlfn.XLOOKUP(F105,'Serene A '!$B$30:$B$130,'Serene A '!$W$30:$W$130,,1))</f>
        <v>0.85428571428571443</v>
      </c>
      <c r="H105" s="158">
        <f>MIN(IF(AND(F105&gt;='Serene A '!$X$15,Atlantique!A105&lt;='Serene A '!$W$15),0,
IF(AND(F105&gt;='Serene A '!$X$16,Atlantique!A105&lt;='Serene A '!$W$16),0,
IF(AND(F105&gt;='Serene A '!$X$17,Atlantique!A105&lt;='Serene A '!$W$17),0,$E$4*(1-D105)*G105))),$E$5)</f>
        <v>316.36772510571433</v>
      </c>
      <c r="I105" s="192">
        <f>IF(COUNTIFS('PTC GRTgaz'!$AA$11:$AA$28891,"",'PTC GRTgaz'!$B$11:$B$28891,Atlantique!I$16,'PTC GRTgaz'!$D$11:$D$28891,Atlantique!$A105,'PTC GRTgaz'!$C$11:$C$28891,"DEL")&gt;0,I$14,SUMIFS('PTC GRTgaz'!$AA$11:$AA$28891,'PTC GRTgaz'!$B$11:$B$28891,Atlantique!I$16,'PTC GRTgaz'!$D$11:$D$28891,Atlantique!$A105,'PTC GRTgaz'!$C$11:$C$28891,"DEL")*1.0026*$E$4/370.33)</f>
        <v>370.33011299999998</v>
      </c>
      <c r="J105" s="192">
        <f>IF(COUNTIFS('PTC GRTgaz'!$AA$11:$AA$28891,"",'PTC GRTgaz'!$B$11:$B$28891,Atlantique!J$16,'PTC GRTgaz'!$D$11:$D$28891,Atlantique!$A105,'PTC GRTgaz'!$C$11:$C$28891,"DEL")&gt;0,J$14,SUMIFS('PTC GRTgaz'!$AA$11:$AA$28891,'PTC GRTgaz'!$B$11:$B$28891,Atlantique!J$16,'PTC GRTgaz'!$D$11:$D$28891,Atlantique!$A105,'PTC GRTgaz'!$C$11:$C$28891,"DEL")*1.0026*$E$4/370.33)</f>
        <v>165.42905047788997</v>
      </c>
      <c r="K105" s="102">
        <f t="shared" si="10"/>
        <v>18.964247253049376</v>
      </c>
      <c r="L105" s="101">
        <f t="shared" si="11"/>
        <v>0.41775151561269969</v>
      </c>
      <c r="M105" s="59">
        <f>IF(L105&gt;=1,0,_xlfn.XLOOKUP(L105,'Serene A '!$B$30:$B$130,'Serene A '!$W$30:$W$130,,1))</f>
        <v>0.94857142857142862</v>
      </c>
      <c r="N105" s="158">
        <f xml:space="preserve">
IF(AND(L105&gt;='Serene A '!$X$15,Atlantique!A105&lt;='Serene A '!$W$15),0,
IF(AND(L105&gt;='Serene A '!$X$16,Atlantique!A105&lt;='Serene A '!$W$16),0,
IF(AND(L105&gt;='Serene A '!$X$17,Atlantique!A105&lt;='Serene A '!$W$17),0,MIN(I105:J105,$E$4*(1-D105)*M105))))</f>
        <v>165.42905047788997</v>
      </c>
      <c r="O105" s="192">
        <f>IF(COUNTIFS('PTC GRTgaz'!$AB$11:$AB$28891,"",'PTC GRTgaz'!$B$11:$B$28891,Atlantique!O$16,'PTC GRTgaz'!$D$11:$D$28891,Atlantique!$A105,'PTC GRTgaz'!$C$11:$C$28891,"DEL")&gt;0,O$14,SUMIFS('PTC GRTgaz'!$AB$11:$AB$28891,'PTC GRTgaz'!$B$11:$B$28891,Atlantique!O$16,'PTC GRTgaz'!$D$11:$D$28891,Atlantique!$A105,'PTC GRTgaz'!$C$11:$C$28891,"DEL")*1.0026*$E$4/370.33)</f>
        <v>370.33011299999998</v>
      </c>
      <c r="P105" s="192">
        <f>IF(COUNTIFS('PTC GRTgaz'!$AB$11:$AB$28891,"",'PTC GRTgaz'!$B$11:$B$28891,Atlantique!P$16,'PTC GRTgaz'!$D$11:$D$28891,Atlantique!$A105,'PTC GRTgaz'!$C$11:$C$28891,"DEL")&gt;0,P$14,SUMIFS('PTC GRTgaz'!$AB$11:$AB$28891,'PTC GRTgaz'!$B$11:$B$28891,Atlantique!P$16,'PTC GRTgaz'!$D$11:$D$28891,Atlantique!$A105,'PTC GRTgaz'!$C$11:$C$28891,"DEL")*1.0026*$E$4/370.33)</f>
        <v>220.57206730385329</v>
      </c>
      <c r="Q105" s="103">
        <f t="shared" si="12"/>
        <v>22.533279817793844</v>
      </c>
      <c r="R105" s="101">
        <f t="shared" si="13"/>
        <v>0.49583795001088871</v>
      </c>
      <c r="S105" s="59">
        <f>IF(R105&gt;=1,0,_xlfn.XLOOKUP(R105,'Serene A '!$B$30:$B$130,'Serene A '!$W$30:$W$130,,1))</f>
        <v>0.91428571428571415</v>
      </c>
      <c r="T105" s="158">
        <f xml:space="preserve">
IF(AND(R105&gt;='Serene A '!$X$15,Atlantique!A105&lt;='Serene A '!$W$15),0,
IF(AND(R105&gt;='Serene A '!$X$16,Atlantique!A105&lt;='Serene A '!$W$16),0,
IF(AND(R105&gt;='Serene A '!$X$17,Atlantique!A105&lt;='Serene A '!$W$17),0,MIN(O105:P105,$E$4*(1-D105)*S105))))</f>
        <v>220.57206730385329</v>
      </c>
      <c r="U105" s="160"/>
    </row>
    <row r="106" spans="1:21" x14ac:dyDescent="0.45">
      <c r="A106" s="56">
        <f t="shared" si="7"/>
        <v>44741</v>
      </c>
      <c r="B106" s="157">
        <f>_xlfn.XLOOKUP(A106,'Serene A '!$W$22:$W$23,'Serene A '!$Z$22:$Z$23,0,0)</f>
        <v>0</v>
      </c>
      <c r="C106" s="143">
        <f>_xlfn.XLOOKUP(A106,'Serene A '!$W$15:$W$17,'Serene A '!$Z$15:$Z$17,SUM($E$3:$H$3),0)</f>
        <v>45</v>
      </c>
      <c r="D106" s="58">
        <f>'PT Storengy'!H97</f>
        <v>0</v>
      </c>
      <c r="E106" s="60">
        <f t="shared" si="8"/>
        <v>29.167834551502288</v>
      </c>
      <c r="F106" s="100">
        <f t="shared" si="9"/>
        <v>0.64117897678782865</v>
      </c>
      <c r="G106" s="59">
        <f>IF(F106&gt;=1,0,_xlfn.XLOOKUP(F106,'Serene A '!$B$30:$B$130,'Serene A '!$W$30:$W$130,,1))</f>
        <v>0.85</v>
      </c>
      <c r="H106" s="158">
        <f>MIN(IF(AND(F106&gt;='Serene A '!$X$15,Atlantique!A106&lt;='Serene A '!$W$15),0,
IF(AND(F106&gt;='Serene A '!$X$16,Atlantique!A106&lt;='Serene A '!$W$16),0,
IF(AND(F106&gt;='Serene A '!$X$17,Atlantique!A106&lt;='Serene A '!$W$17),0,$E$4*(1-D106)*G106))),$E$5)</f>
        <v>314.78059604999999</v>
      </c>
      <c r="I106" s="192">
        <f>IF(COUNTIFS('PTC GRTgaz'!$AA$11:$AA$28891,"",'PTC GRTgaz'!$B$11:$B$28891,Atlantique!I$16,'PTC GRTgaz'!$D$11:$D$28891,Atlantique!$A106,'PTC GRTgaz'!$C$11:$C$28891,"DEL")&gt;0,I$14,SUMIFS('PTC GRTgaz'!$AA$11:$AA$28891,'PTC GRTgaz'!$B$11:$B$28891,Atlantique!I$16,'PTC GRTgaz'!$D$11:$D$28891,Atlantique!$A106,'PTC GRTgaz'!$C$11:$C$28891,"DEL")*1.0026*$E$4/370.33)</f>
        <v>370.33011299999998</v>
      </c>
      <c r="J106" s="192">
        <f>IF(COUNTIFS('PTC GRTgaz'!$AA$11:$AA$28891,"",'PTC GRTgaz'!$B$11:$B$28891,Atlantique!J$16,'PTC GRTgaz'!$D$11:$D$28891,Atlantique!$A106,'PTC GRTgaz'!$C$11:$C$28891,"DEL")&gt;0,J$14,SUMIFS('PTC GRTgaz'!$AA$11:$AA$28891,'PTC GRTgaz'!$B$11:$B$28891,Atlantique!J$16,'PTC GRTgaz'!$D$11:$D$28891,Atlantique!$A106,'PTC GRTgaz'!$C$11:$C$28891,"DEL")*1.0026*$E$4/370.33)</f>
        <v>165.42905047788997</v>
      </c>
      <c r="K106" s="102">
        <f t="shared" si="10"/>
        <v>19.129676303527265</v>
      </c>
      <c r="L106" s="101">
        <f t="shared" si="11"/>
        <v>0.42142771673443058</v>
      </c>
      <c r="M106" s="59">
        <f>IF(L106&gt;=1,0,_xlfn.XLOOKUP(L106,'Serene A '!$B$30:$B$130,'Serene A '!$W$30:$W$130,,1))</f>
        <v>0.94428571428571439</v>
      </c>
      <c r="N106" s="158">
        <f xml:space="preserve">
IF(AND(L106&gt;='Serene A '!$X$15,Atlantique!A106&lt;='Serene A '!$W$15),0,
IF(AND(L106&gt;='Serene A '!$X$16,Atlantique!A106&lt;='Serene A '!$W$16),0,
IF(AND(L106&gt;='Serene A '!$X$17,Atlantique!A106&lt;='Serene A '!$W$17),0,MIN(I106:J106,$E$4*(1-D106)*M106))))</f>
        <v>165.42905047788997</v>
      </c>
      <c r="O106" s="192">
        <f>IF(COUNTIFS('PTC GRTgaz'!$AB$11:$AB$28891,"",'PTC GRTgaz'!$B$11:$B$28891,Atlantique!O$16,'PTC GRTgaz'!$D$11:$D$28891,Atlantique!$A106,'PTC GRTgaz'!$C$11:$C$28891,"DEL")&gt;0,O$14,SUMIFS('PTC GRTgaz'!$AB$11:$AB$28891,'PTC GRTgaz'!$B$11:$B$28891,Atlantique!O$16,'PTC GRTgaz'!$D$11:$D$28891,Atlantique!$A106,'PTC GRTgaz'!$C$11:$C$28891,"DEL")*1.0026*$E$4/370.33)</f>
        <v>370.33011299999998</v>
      </c>
      <c r="P106" s="192">
        <f>IF(COUNTIFS('PTC GRTgaz'!$AB$11:$AB$28891,"",'PTC GRTgaz'!$B$11:$B$28891,Atlantique!P$16,'PTC GRTgaz'!$D$11:$D$28891,Atlantique!$A106,'PTC GRTgaz'!$C$11:$C$28891,"DEL")&gt;0,P$14,SUMIFS('PTC GRTgaz'!$AB$11:$AB$28891,'PTC GRTgaz'!$B$11:$B$28891,Atlantique!P$16,'PTC GRTgaz'!$D$11:$D$28891,Atlantique!$A106,'PTC GRTgaz'!$C$11:$C$28891,"DEL")*1.0026*$E$4/370.33)</f>
        <v>220.57206730385329</v>
      </c>
      <c r="Q106" s="103">
        <f t="shared" si="12"/>
        <v>22.753851885097696</v>
      </c>
      <c r="R106" s="101">
        <f t="shared" si="13"/>
        <v>0.50073955150652982</v>
      </c>
      <c r="S106" s="59">
        <f>IF(R106&gt;=1,0,_xlfn.XLOOKUP(R106,'Serene A '!$B$30:$B$130,'Serene A '!$W$30:$W$130,,1))</f>
        <v>0.91</v>
      </c>
      <c r="T106" s="158">
        <f xml:space="preserve">
IF(AND(R106&gt;='Serene A '!$X$15,Atlantique!A106&lt;='Serene A '!$W$15),0,
IF(AND(R106&gt;='Serene A '!$X$16,Atlantique!A106&lt;='Serene A '!$W$16),0,
IF(AND(R106&gt;='Serene A '!$X$17,Atlantique!A106&lt;='Serene A '!$W$17),0,MIN(O106:P106,$E$4*(1-D106)*S106))))</f>
        <v>220.57206730385329</v>
      </c>
      <c r="U106" s="160"/>
    </row>
    <row r="107" spans="1:21" x14ac:dyDescent="0.45">
      <c r="A107" s="56">
        <f t="shared" si="7"/>
        <v>44742</v>
      </c>
      <c r="B107" s="157">
        <f>_xlfn.XLOOKUP(A107,'Serene A '!$W$22:$W$23,'Serene A '!$Z$22:$Z$23,0,0)</f>
        <v>0</v>
      </c>
      <c r="C107" s="143">
        <f>_xlfn.XLOOKUP(A107,'Serene A '!$W$15:$W$17,'Serene A '!$Z$15:$Z$17,SUM($E$3:$H$3),0)</f>
        <v>45</v>
      </c>
      <c r="D107" s="58">
        <f>'PT Storengy'!H98</f>
        <v>0</v>
      </c>
      <c r="E107" s="60">
        <f t="shared" si="8"/>
        <v>29.482615147552288</v>
      </c>
      <c r="F107" s="100">
        <f t="shared" si="9"/>
        <v>0.64817410114449525</v>
      </c>
      <c r="G107" s="59">
        <f>IF(F107&gt;=1,0,_xlfn.XLOOKUP(F107,'Serene A '!$B$30:$B$130,'Serene A '!$W$30:$W$130,,1))</f>
        <v>0.85</v>
      </c>
      <c r="H107" s="158">
        <f>MIN(IF(AND(F107&gt;='Serene A '!$X$15,Atlantique!A107&lt;='Serene A '!$W$15),0,
IF(AND(F107&gt;='Serene A '!$X$16,Atlantique!A107&lt;='Serene A '!$W$16),0,
IF(AND(F107&gt;='Serene A '!$X$17,Atlantique!A107&lt;='Serene A '!$W$17),0,$E$4*(1-D107)*G107))),$E$5)</f>
        <v>314.78059604999999</v>
      </c>
      <c r="I107" s="192">
        <f>IF(COUNTIFS('PTC GRTgaz'!$AA$11:$AA$28891,"",'PTC GRTgaz'!$B$11:$B$28891,Atlantique!I$16,'PTC GRTgaz'!$D$11:$D$28891,Atlantique!$A107,'PTC GRTgaz'!$C$11:$C$28891,"DEL")&gt;0,I$14,SUMIFS('PTC GRTgaz'!$AA$11:$AA$28891,'PTC GRTgaz'!$B$11:$B$28891,Atlantique!I$16,'PTC GRTgaz'!$D$11:$D$28891,Atlantique!$A107,'PTC GRTgaz'!$C$11:$C$28891,"DEL")*1.0026*$E$4/370.33)</f>
        <v>370.33011299999998</v>
      </c>
      <c r="J107" s="192">
        <f>IF(COUNTIFS('PTC GRTgaz'!$AA$11:$AA$28891,"",'PTC GRTgaz'!$B$11:$B$28891,Atlantique!J$16,'PTC GRTgaz'!$D$11:$D$28891,Atlantique!$A107,'PTC GRTgaz'!$C$11:$C$28891,"DEL")&gt;0,J$14,SUMIFS('PTC GRTgaz'!$AA$11:$AA$28891,'PTC GRTgaz'!$B$11:$B$28891,Atlantique!J$16,'PTC GRTgaz'!$D$11:$D$28891,Atlantique!$A107,'PTC GRTgaz'!$C$11:$C$28891,"DEL")*1.0026*$E$4/370.33)</f>
        <v>165.42905047788997</v>
      </c>
      <c r="K107" s="102">
        <f t="shared" si="10"/>
        <v>19.295105354005155</v>
      </c>
      <c r="L107" s="101">
        <f t="shared" si="11"/>
        <v>0.42510391785616147</v>
      </c>
      <c r="M107" s="59">
        <f>IF(L107&gt;=1,0,_xlfn.XLOOKUP(L107,'Serene A '!$B$30:$B$130,'Serene A '!$W$30:$W$130,,1))</f>
        <v>0.94428571428571439</v>
      </c>
      <c r="N107" s="158">
        <f xml:space="preserve">
IF(AND(L107&gt;='Serene A '!$X$15,Atlantique!A107&lt;='Serene A '!$W$15),0,
IF(AND(L107&gt;='Serene A '!$X$16,Atlantique!A107&lt;='Serene A '!$W$16),0,
IF(AND(L107&gt;='Serene A '!$X$17,Atlantique!A107&lt;='Serene A '!$W$17),0,MIN(I107:J107,$E$4*(1-D107)*M107))))</f>
        <v>165.42905047788997</v>
      </c>
      <c r="O107" s="192">
        <f>IF(COUNTIFS('PTC GRTgaz'!$AB$11:$AB$28891,"",'PTC GRTgaz'!$B$11:$B$28891,Atlantique!O$16,'PTC GRTgaz'!$D$11:$D$28891,Atlantique!$A107,'PTC GRTgaz'!$C$11:$C$28891,"DEL")&gt;0,O$14,SUMIFS('PTC GRTgaz'!$AB$11:$AB$28891,'PTC GRTgaz'!$B$11:$B$28891,Atlantique!O$16,'PTC GRTgaz'!$D$11:$D$28891,Atlantique!$A107,'PTC GRTgaz'!$C$11:$C$28891,"DEL")*1.0026*$E$4/370.33)</f>
        <v>370.33011299999998</v>
      </c>
      <c r="P107" s="192">
        <f>IF(COUNTIFS('PTC GRTgaz'!$AB$11:$AB$28891,"",'PTC GRTgaz'!$B$11:$B$28891,Atlantique!P$16,'PTC GRTgaz'!$D$11:$D$28891,Atlantique!$A107,'PTC GRTgaz'!$C$11:$C$28891,"DEL")&gt;0,P$14,SUMIFS('PTC GRTgaz'!$AB$11:$AB$28891,'PTC GRTgaz'!$B$11:$B$28891,Atlantique!P$16,'PTC GRTgaz'!$D$11:$D$28891,Atlantique!$A107,'PTC GRTgaz'!$C$11:$C$28891,"DEL")*1.0026*$E$4/370.33)</f>
        <v>220.57206730385329</v>
      </c>
      <c r="Q107" s="103">
        <f t="shared" si="12"/>
        <v>22.974423952401548</v>
      </c>
      <c r="R107" s="101">
        <f t="shared" si="13"/>
        <v>0.50564115300217105</v>
      </c>
      <c r="S107" s="59">
        <f>IF(R107&gt;=1,0,_xlfn.XLOOKUP(R107,'Serene A '!$B$30:$B$130,'Serene A '!$W$30:$W$130,,1))</f>
        <v>0.91</v>
      </c>
      <c r="T107" s="158">
        <f xml:space="preserve">
IF(AND(R107&gt;='Serene A '!$X$15,Atlantique!A107&lt;='Serene A '!$W$15),0,
IF(AND(R107&gt;='Serene A '!$X$16,Atlantique!A107&lt;='Serene A '!$W$16),0,
IF(AND(R107&gt;='Serene A '!$X$17,Atlantique!A107&lt;='Serene A '!$W$17),0,MIN(O107:P107,$E$4*(1-D107)*S107))))</f>
        <v>220.57206730385329</v>
      </c>
      <c r="U107" s="160"/>
    </row>
    <row r="108" spans="1:21" x14ac:dyDescent="0.45">
      <c r="A108" s="56">
        <f t="shared" si="7"/>
        <v>44743</v>
      </c>
      <c r="B108" s="157">
        <f>_xlfn.XLOOKUP(A108,'Serene A '!$W$22:$W$23,'Serene A '!$Z$22:$Z$23,0,0)</f>
        <v>0</v>
      </c>
      <c r="C108" s="143">
        <f>_xlfn.XLOOKUP(A108,'Serene A '!$W$15:$W$17,'Serene A '!$Z$15:$Z$17,SUM($E$3:$H$3),0)</f>
        <v>45</v>
      </c>
      <c r="D108" s="58">
        <f>'PT Storengy'!H99</f>
        <v>0</v>
      </c>
      <c r="E108" s="60">
        <f t="shared" si="8"/>
        <v>29.795544093037289</v>
      </c>
      <c r="F108" s="100">
        <f t="shared" si="9"/>
        <v>0.65516922550116197</v>
      </c>
      <c r="G108" s="59">
        <f>IF(F108&gt;=1,0,_xlfn.XLOOKUP(F108,'Serene A '!$B$30:$B$130,'Serene A '!$W$30:$W$130,,1))</f>
        <v>0.84499999999999997</v>
      </c>
      <c r="H108" s="158">
        <f>MIN(IF(AND(F108&gt;='Serene A '!$X$15,Atlantique!A108&lt;='Serene A '!$W$15),0,
IF(AND(F108&gt;='Serene A '!$X$16,Atlantique!A108&lt;='Serene A '!$W$16),0,
IF(AND(F108&gt;='Serene A '!$X$17,Atlantique!A108&lt;='Serene A '!$W$17),0,$E$4*(1-D108)*G108))),$E$5)</f>
        <v>312.92894548499999</v>
      </c>
      <c r="I108" s="192">
        <f>IF(COUNTIFS('PTC GRTgaz'!$AA$11:$AA$28891,"",'PTC GRTgaz'!$B$11:$B$28891,Atlantique!I$16,'PTC GRTgaz'!$D$11:$D$28891,Atlantique!$A108,'PTC GRTgaz'!$C$11:$C$28891,"DEL")&gt;0,I$14,SUMIFS('PTC GRTgaz'!$AA$11:$AA$28891,'PTC GRTgaz'!$B$11:$B$28891,Atlantique!I$16,'PTC GRTgaz'!$D$11:$D$28891,Atlantique!$A108,'PTC GRTgaz'!$C$11:$C$28891,"DEL")*1.0026*$E$4/370.33)</f>
        <v>370.33011299999998</v>
      </c>
      <c r="J108" s="192">
        <f>IF(COUNTIFS('PTC GRTgaz'!$AA$11:$AA$28891,"",'PTC GRTgaz'!$B$11:$B$28891,Atlantique!J$16,'PTC GRTgaz'!$D$11:$D$28891,Atlantique!$A108,'PTC GRTgaz'!$C$11:$C$28891,"DEL")&gt;0,J$14,SUMIFS('PTC GRTgaz'!$AA$11:$AA$28891,'PTC GRTgaz'!$B$11:$B$28891,Atlantique!J$16,'PTC GRTgaz'!$D$11:$D$28891,Atlantique!$A108,'PTC GRTgaz'!$C$11:$C$28891,"DEL")*1.0026*$E$4/370.33)</f>
        <v>165.42905047788997</v>
      </c>
      <c r="K108" s="102">
        <f t="shared" si="10"/>
        <v>19.460534404483045</v>
      </c>
      <c r="L108" s="101">
        <f t="shared" si="11"/>
        <v>0.42878011897789237</v>
      </c>
      <c r="M108" s="59">
        <f>IF(L108&gt;=1,0,_xlfn.XLOOKUP(L108,'Serene A '!$B$30:$B$130,'Serene A '!$W$30:$W$130,,1))</f>
        <v>0.94428571428571439</v>
      </c>
      <c r="N108" s="158">
        <f xml:space="preserve">
IF(AND(L108&gt;='Serene A '!$X$15,Atlantique!A108&lt;='Serene A '!$W$15),0,
IF(AND(L108&gt;='Serene A '!$X$16,Atlantique!A108&lt;='Serene A '!$W$16),0,
IF(AND(L108&gt;='Serene A '!$X$17,Atlantique!A108&lt;='Serene A '!$W$17),0,MIN(I108:J108,$E$4*(1-D108)*M108))))</f>
        <v>165.42905047788997</v>
      </c>
      <c r="O108" s="192">
        <f>IF(COUNTIFS('PTC GRTgaz'!$AB$11:$AB$28891,"",'PTC GRTgaz'!$B$11:$B$28891,Atlantique!O$16,'PTC GRTgaz'!$D$11:$D$28891,Atlantique!$A108,'PTC GRTgaz'!$C$11:$C$28891,"DEL")&gt;0,O$14,SUMIFS('PTC GRTgaz'!$AB$11:$AB$28891,'PTC GRTgaz'!$B$11:$B$28891,Atlantique!O$16,'PTC GRTgaz'!$D$11:$D$28891,Atlantique!$A108,'PTC GRTgaz'!$C$11:$C$28891,"DEL")*1.0026*$E$4/370.33)</f>
        <v>370.33011299999998</v>
      </c>
      <c r="P108" s="192">
        <f>IF(COUNTIFS('PTC GRTgaz'!$AB$11:$AB$28891,"",'PTC GRTgaz'!$B$11:$B$28891,Atlantique!P$16,'PTC GRTgaz'!$D$11:$D$28891,Atlantique!$A108,'PTC GRTgaz'!$C$11:$C$28891,"DEL")&gt;0,P$14,SUMIFS('PTC GRTgaz'!$AB$11:$AB$28891,'PTC GRTgaz'!$B$11:$B$28891,Atlantique!P$16,'PTC GRTgaz'!$D$11:$D$28891,Atlantique!$A108,'PTC GRTgaz'!$C$11:$C$28891,"DEL")*1.0026*$E$4/370.33)</f>
        <v>225.5850688334863</v>
      </c>
      <c r="Q108" s="103">
        <f t="shared" si="12"/>
        <v>23.200009021235033</v>
      </c>
      <c r="R108" s="101">
        <f t="shared" si="13"/>
        <v>0.51054275449781217</v>
      </c>
      <c r="S108" s="59">
        <f>IF(R108&gt;=1,0,_xlfn.XLOOKUP(R108,'Serene A '!$B$30:$B$130,'Serene A '!$W$30:$W$130,,1))</f>
        <v>0.90571428571428558</v>
      </c>
      <c r="T108" s="158">
        <f xml:space="preserve">
IF(AND(R108&gt;='Serene A '!$X$15,Atlantique!A108&lt;='Serene A '!$W$15),0,
IF(AND(R108&gt;='Serene A '!$X$16,Atlantique!A108&lt;='Serene A '!$W$16),0,
IF(AND(R108&gt;='Serene A '!$X$17,Atlantique!A108&lt;='Serene A '!$W$17),0,MIN(O108:P108,$E$4*(1-D108)*S108))))</f>
        <v>225.5850688334863</v>
      </c>
      <c r="U108" s="160"/>
    </row>
    <row r="109" spans="1:21" x14ac:dyDescent="0.45">
      <c r="A109" s="56">
        <f t="shared" si="7"/>
        <v>44744</v>
      </c>
      <c r="B109" s="157">
        <f>_xlfn.XLOOKUP(A109,'Serene A '!$W$22:$W$23,'Serene A '!$Z$22:$Z$23,0,0)</f>
        <v>0</v>
      </c>
      <c r="C109" s="143">
        <f>_xlfn.XLOOKUP(A109,'Serene A '!$W$15:$W$17,'Serene A '!$Z$15:$Z$17,SUM($E$3:$H$3),0)</f>
        <v>45</v>
      </c>
      <c r="D109" s="58">
        <f>'PT Storengy'!H100</f>
        <v>0</v>
      </c>
      <c r="E109" s="60">
        <f t="shared" si="8"/>
        <v>30.10662138795729</v>
      </c>
      <c r="F109" s="100">
        <f t="shared" si="9"/>
        <v>0.66212320206749531</v>
      </c>
      <c r="G109" s="59">
        <f>IF(F109&gt;=1,0,_xlfn.XLOOKUP(F109,'Serene A '!$B$30:$B$130,'Serene A '!$W$30:$W$130,,1))</f>
        <v>0.84</v>
      </c>
      <c r="H109" s="158">
        <f>MIN(IF(AND(F109&gt;='Serene A '!$X$15,Atlantique!A109&lt;='Serene A '!$W$15),0,
IF(AND(F109&gt;='Serene A '!$X$16,Atlantique!A109&lt;='Serene A '!$W$16),0,
IF(AND(F109&gt;='Serene A '!$X$17,Atlantique!A109&lt;='Serene A '!$W$17),0,$E$4*(1-D109)*G109))),$E$5)</f>
        <v>311.07729491999999</v>
      </c>
      <c r="I109" s="192">
        <f>IF(COUNTIFS('PTC GRTgaz'!$AA$11:$AA$28891,"",'PTC GRTgaz'!$B$11:$B$28891,Atlantique!I$16,'PTC GRTgaz'!$D$11:$D$28891,Atlantique!$A109,'PTC GRTgaz'!$C$11:$C$28891,"DEL")&gt;0,I$14,SUMIFS('PTC GRTgaz'!$AA$11:$AA$28891,'PTC GRTgaz'!$B$11:$B$28891,Atlantique!I$16,'PTC GRTgaz'!$D$11:$D$28891,Atlantique!$A109,'PTC GRTgaz'!$C$11:$C$28891,"DEL")*1.0026*$E$4/370.33)</f>
        <v>370.33011299999998</v>
      </c>
      <c r="J109" s="192">
        <f>IF(COUNTIFS('PTC GRTgaz'!$AA$11:$AA$28891,"",'PTC GRTgaz'!$B$11:$B$28891,Atlantique!J$16,'PTC GRTgaz'!$D$11:$D$28891,Atlantique!$A109,'PTC GRTgaz'!$C$11:$C$28891,"DEL")&gt;0,J$14,SUMIFS('PTC GRTgaz'!$AA$11:$AA$28891,'PTC GRTgaz'!$B$11:$B$28891,Atlantique!J$16,'PTC GRTgaz'!$D$11:$D$28891,Atlantique!$A109,'PTC GRTgaz'!$C$11:$C$28891,"DEL")*1.0026*$E$4/370.33)</f>
        <v>370.33011299999998</v>
      </c>
      <c r="K109" s="102">
        <f t="shared" si="10"/>
        <v>19.808644710703046</v>
      </c>
      <c r="L109" s="101">
        <f t="shared" si="11"/>
        <v>0.4324563200996232</v>
      </c>
      <c r="M109" s="59">
        <f>IF(L109&gt;=1,0,_xlfn.XLOOKUP(L109,'Serene A '!$B$30:$B$130,'Serene A '!$W$30:$W$130,,1))</f>
        <v>0.94</v>
      </c>
      <c r="N109" s="158">
        <f xml:space="preserve">
IF(AND(L109&gt;='Serene A '!$X$15,Atlantique!A109&lt;='Serene A '!$W$15),0,
IF(AND(L109&gt;='Serene A '!$X$16,Atlantique!A109&lt;='Serene A '!$W$16),0,
IF(AND(L109&gt;='Serene A '!$X$17,Atlantique!A109&lt;='Serene A '!$W$17),0,MIN(I109:J109,$E$4*(1-D109)*M109))))</f>
        <v>348.11030621999998</v>
      </c>
      <c r="O109" s="192">
        <f>IF(COUNTIFS('PTC GRTgaz'!$AB$11:$AB$28891,"",'PTC GRTgaz'!$B$11:$B$28891,Atlantique!O$16,'PTC GRTgaz'!$D$11:$D$28891,Atlantique!$A109,'PTC GRTgaz'!$C$11:$C$28891,"DEL")&gt;0,O$14,SUMIFS('PTC GRTgaz'!$AB$11:$AB$28891,'PTC GRTgaz'!$B$11:$B$28891,Atlantique!O$16,'PTC GRTgaz'!$D$11:$D$28891,Atlantique!$A109,'PTC GRTgaz'!$C$11:$C$28891,"DEL")*1.0026*$E$4/370.33)</f>
        <v>370.33011299999998</v>
      </c>
      <c r="P109" s="192">
        <f>IF(COUNTIFS('PTC GRTgaz'!$AB$11:$AB$28891,"",'PTC GRTgaz'!$B$11:$B$28891,Atlantique!P$16,'PTC GRTgaz'!$D$11:$D$28891,Atlantique!$A109,'PTC GRTgaz'!$C$11:$C$28891,"DEL")&gt;0,P$14,SUMIFS('PTC GRTgaz'!$AB$11:$AB$28891,'PTC GRTgaz'!$B$11:$B$28891,Atlantique!P$16,'PTC GRTgaz'!$D$11:$D$28891,Atlantique!$A109,'PTC GRTgaz'!$C$11:$C$28891,"DEL")*1.0026*$E$4/370.33)</f>
        <v>370.33011299999998</v>
      </c>
      <c r="Q109" s="103">
        <f t="shared" si="12"/>
        <v>23.535422295009319</v>
      </c>
      <c r="R109" s="101">
        <f t="shared" si="13"/>
        <v>0.51555575602744519</v>
      </c>
      <c r="S109" s="59">
        <f>IF(R109&gt;=1,0,_xlfn.XLOOKUP(R109,'Serene A '!$B$30:$B$130,'Serene A '!$W$30:$W$130,,1))</f>
        <v>0.90571428571428558</v>
      </c>
      <c r="T109" s="158">
        <f xml:space="preserve">
IF(AND(R109&gt;='Serene A '!$X$15,Atlantique!A109&lt;='Serene A '!$W$15),0,
IF(AND(R109&gt;='Serene A '!$X$16,Atlantique!A109&lt;='Serene A '!$W$16),0,
IF(AND(R109&gt;='Serene A '!$X$17,Atlantique!A109&lt;='Serene A '!$W$17),0,MIN(O109:P109,$E$4*(1-D109)*S109))))</f>
        <v>335.41327377428564</v>
      </c>
      <c r="U109" s="160"/>
    </row>
    <row r="110" spans="1:21" x14ac:dyDescent="0.45">
      <c r="A110" s="56">
        <f t="shared" si="7"/>
        <v>44745</v>
      </c>
      <c r="B110" s="157">
        <f>_xlfn.XLOOKUP(A110,'Serene A '!$W$22:$W$23,'Serene A '!$Z$22:$Z$23,0,0)</f>
        <v>0</v>
      </c>
      <c r="C110" s="143">
        <f>_xlfn.XLOOKUP(A110,'Serene A '!$W$15:$W$17,'Serene A '!$Z$15:$Z$17,SUM($E$3:$H$3),0)</f>
        <v>45</v>
      </c>
      <c r="D110" s="58">
        <f>'PT Storengy'!H101</f>
        <v>0</v>
      </c>
      <c r="E110" s="60">
        <f t="shared" si="8"/>
        <v>30.41769868287729</v>
      </c>
      <c r="F110" s="100">
        <f t="shared" si="9"/>
        <v>0.66903603084349528</v>
      </c>
      <c r="G110" s="59">
        <f>IF(F110&gt;=1,0,_xlfn.XLOOKUP(F110,'Serene A '!$B$30:$B$130,'Serene A '!$W$30:$W$130,,1))</f>
        <v>0.84</v>
      </c>
      <c r="H110" s="158">
        <f>MIN(IF(AND(F110&gt;='Serene A '!$X$15,Atlantique!A110&lt;='Serene A '!$W$15),0,
IF(AND(F110&gt;='Serene A '!$X$16,Atlantique!A110&lt;='Serene A '!$W$16),0,
IF(AND(F110&gt;='Serene A '!$X$17,Atlantique!A110&lt;='Serene A '!$W$17),0,$E$4*(1-D110)*G110))),$E$5)</f>
        <v>311.07729491999999</v>
      </c>
      <c r="I110" s="192">
        <f>IF(COUNTIFS('PTC GRTgaz'!$AA$11:$AA$28891,"",'PTC GRTgaz'!$B$11:$B$28891,Atlantique!I$16,'PTC GRTgaz'!$D$11:$D$28891,Atlantique!$A110,'PTC GRTgaz'!$C$11:$C$28891,"DEL")&gt;0,I$14,SUMIFS('PTC GRTgaz'!$AA$11:$AA$28891,'PTC GRTgaz'!$B$11:$B$28891,Atlantique!I$16,'PTC GRTgaz'!$D$11:$D$28891,Atlantique!$A110,'PTC GRTgaz'!$C$11:$C$28891,"DEL")*1.0026*$E$4/370.33)</f>
        <v>370.33011299999998</v>
      </c>
      <c r="J110" s="192">
        <f>IF(COUNTIFS('PTC GRTgaz'!$AA$11:$AA$28891,"",'PTC GRTgaz'!$B$11:$B$28891,Atlantique!J$16,'PTC GRTgaz'!$D$11:$D$28891,Atlantique!$A110,'PTC GRTgaz'!$C$11:$C$28891,"DEL")&gt;0,J$14,SUMIFS('PTC GRTgaz'!$AA$11:$AA$28891,'PTC GRTgaz'!$B$11:$B$28891,Atlantique!J$16,'PTC GRTgaz'!$D$11:$D$28891,Atlantique!$A110,'PTC GRTgaz'!$C$11:$C$28891,"DEL")*1.0026*$E$4/370.33)</f>
        <v>370.33011299999998</v>
      </c>
      <c r="K110" s="102">
        <f t="shared" si="10"/>
        <v>20.155167887867332</v>
      </c>
      <c r="L110" s="101">
        <f t="shared" si="11"/>
        <v>0.44019210468228992</v>
      </c>
      <c r="M110" s="59">
        <f>IF(L110&gt;=1,0,_xlfn.XLOOKUP(L110,'Serene A '!$B$30:$B$130,'Serene A '!$W$30:$W$130,,1))</f>
        <v>0.93571428571428583</v>
      </c>
      <c r="N110" s="158">
        <f xml:space="preserve">
IF(AND(L110&gt;='Serene A '!$X$15,Atlantique!A110&lt;='Serene A '!$W$15),0,
IF(AND(L110&gt;='Serene A '!$X$16,Atlantique!A110&lt;='Serene A '!$W$16),0,
IF(AND(L110&gt;='Serene A '!$X$17,Atlantique!A110&lt;='Serene A '!$W$17),0,MIN(I110:J110,$E$4*(1-D110)*M110))))</f>
        <v>346.52317716428576</v>
      </c>
      <c r="O110" s="192">
        <f>IF(COUNTIFS('PTC GRTgaz'!$AB$11:$AB$28891,"",'PTC GRTgaz'!$B$11:$B$28891,Atlantique!O$16,'PTC GRTgaz'!$D$11:$D$28891,Atlantique!$A110,'PTC GRTgaz'!$C$11:$C$28891,"DEL")&gt;0,O$14,SUMIFS('PTC GRTgaz'!$AB$11:$AB$28891,'PTC GRTgaz'!$B$11:$B$28891,Atlantique!O$16,'PTC GRTgaz'!$D$11:$D$28891,Atlantique!$A110,'PTC GRTgaz'!$C$11:$C$28891,"DEL")*1.0026*$E$4/370.33)</f>
        <v>370.33011299999998</v>
      </c>
      <c r="P110" s="192">
        <f>IF(COUNTIFS('PTC GRTgaz'!$AB$11:$AB$28891,"",'PTC GRTgaz'!$B$11:$B$28891,Atlantique!P$16,'PTC GRTgaz'!$D$11:$D$28891,Atlantique!$A110,'PTC GRTgaz'!$C$11:$C$28891,"DEL")&gt;0,P$14,SUMIFS('PTC GRTgaz'!$AB$11:$AB$28891,'PTC GRTgaz'!$B$11:$B$28891,Atlantique!P$16,'PTC GRTgaz'!$D$11:$D$28891,Atlantique!$A110,'PTC GRTgaz'!$C$11:$C$28891,"DEL")*1.0026*$E$4/370.33)</f>
        <v>370.33011299999998</v>
      </c>
      <c r="Q110" s="103">
        <f t="shared" si="12"/>
        <v>23.86924843972789</v>
      </c>
      <c r="R110" s="101">
        <f t="shared" si="13"/>
        <v>0.52300938433354038</v>
      </c>
      <c r="S110" s="59">
        <f>IF(R110&gt;=1,0,_xlfn.XLOOKUP(R110,'Serene A '!$B$30:$B$130,'Serene A '!$W$30:$W$130,,1))</f>
        <v>0.90142857142857147</v>
      </c>
      <c r="T110" s="158">
        <f xml:space="preserve">
IF(AND(R110&gt;='Serene A '!$X$15,Atlantique!A110&lt;='Serene A '!$W$15),0,
IF(AND(R110&gt;='Serene A '!$X$16,Atlantique!A110&lt;='Serene A '!$W$16),0,
IF(AND(R110&gt;='Serene A '!$X$17,Atlantique!A110&lt;='Serene A '!$W$17),0,MIN(O110:P110,$E$4*(1-D110)*S110))))</f>
        <v>333.82614471857141</v>
      </c>
      <c r="U110" s="160"/>
    </row>
    <row r="111" spans="1:21" x14ac:dyDescent="0.45">
      <c r="A111" s="56">
        <f t="shared" si="7"/>
        <v>44746</v>
      </c>
      <c r="B111" s="157">
        <f>_xlfn.XLOOKUP(A111,'Serene A '!$W$22:$W$23,'Serene A '!$Z$22:$Z$23,0,0)</f>
        <v>0</v>
      </c>
      <c r="C111" s="143">
        <f>_xlfn.XLOOKUP(A111,'Serene A '!$W$15:$W$17,'Serene A '!$Z$15:$Z$17,SUM($E$3:$H$3),0)</f>
        <v>45</v>
      </c>
      <c r="D111" s="58">
        <f>'PT Storengy'!H102</f>
        <v>0</v>
      </c>
      <c r="E111" s="60">
        <f t="shared" si="8"/>
        <v>30.72692432723229</v>
      </c>
      <c r="F111" s="100">
        <f t="shared" si="9"/>
        <v>0.67594885961949536</v>
      </c>
      <c r="G111" s="59">
        <f>IF(F111&gt;=1,0,_xlfn.XLOOKUP(F111,'Serene A '!$B$30:$B$130,'Serene A '!$W$30:$W$130,,1))</f>
        <v>0.83500000000000008</v>
      </c>
      <c r="H111" s="158">
        <f>MIN(IF(AND(F111&gt;='Serene A '!$X$15,Atlantique!A111&lt;='Serene A '!$W$15),0,
IF(AND(F111&gt;='Serene A '!$X$16,Atlantique!A111&lt;='Serene A '!$W$16),0,
IF(AND(F111&gt;='Serene A '!$X$17,Atlantique!A111&lt;='Serene A '!$W$17),0,$E$4*(1-D111)*G111))),$E$5)</f>
        <v>309.22564435499999</v>
      </c>
      <c r="I111" s="192">
        <f>IF(COUNTIFS('PTC GRTgaz'!$AA$11:$AA$28891,"",'PTC GRTgaz'!$B$11:$B$28891,Atlantique!I$16,'PTC GRTgaz'!$D$11:$D$28891,Atlantique!$A111,'PTC GRTgaz'!$C$11:$C$28891,"DEL")&gt;0,I$14,SUMIFS('PTC GRTgaz'!$AA$11:$AA$28891,'PTC GRTgaz'!$B$11:$B$28891,Atlantique!I$16,'PTC GRTgaz'!$D$11:$D$28891,Atlantique!$A111,'PTC GRTgaz'!$C$11:$C$28891,"DEL")*1.0026*$E$4/370.33)</f>
        <v>370.33011299999998</v>
      </c>
      <c r="J111" s="192">
        <f>IF(COUNTIFS('PTC GRTgaz'!$AA$11:$AA$28891,"",'PTC GRTgaz'!$B$11:$B$28891,Atlantique!J$16,'PTC GRTgaz'!$D$11:$D$28891,Atlantique!$A111,'PTC GRTgaz'!$C$11:$C$28891,"DEL")&gt;0,J$14,SUMIFS('PTC GRTgaz'!$AA$11:$AA$28891,'PTC GRTgaz'!$B$11:$B$28891,Atlantique!J$16,'PTC GRTgaz'!$D$11:$D$28891,Atlantique!$A111,'PTC GRTgaz'!$C$11:$C$28891,"DEL")*1.0026*$E$4/370.33)</f>
        <v>370.33011299999998</v>
      </c>
      <c r="K111" s="102">
        <f t="shared" si="10"/>
        <v>20.501691065031618</v>
      </c>
      <c r="L111" s="101">
        <f t="shared" si="11"/>
        <v>0.44789261973038513</v>
      </c>
      <c r="M111" s="59">
        <f>IF(L111&gt;=1,0,_xlfn.XLOOKUP(L111,'Serene A '!$B$30:$B$130,'Serene A '!$W$30:$W$130,,1))</f>
        <v>0.93571428571428583</v>
      </c>
      <c r="N111" s="158">
        <f xml:space="preserve">
IF(AND(L111&gt;='Serene A '!$X$15,Atlantique!A111&lt;='Serene A '!$W$15),0,
IF(AND(L111&gt;='Serene A '!$X$16,Atlantique!A111&lt;='Serene A '!$W$16),0,
IF(AND(L111&gt;='Serene A '!$X$17,Atlantique!A111&lt;='Serene A '!$W$17),0,MIN(I111:J111,$E$4*(1-D111)*M111))))</f>
        <v>346.52317716428576</v>
      </c>
      <c r="O111" s="192">
        <f>IF(COUNTIFS('PTC GRTgaz'!$AB$11:$AB$28891,"",'PTC GRTgaz'!$B$11:$B$28891,Atlantique!O$16,'PTC GRTgaz'!$D$11:$D$28891,Atlantique!$A111,'PTC GRTgaz'!$C$11:$C$28891,"DEL")&gt;0,O$14,SUMIFS('PTC GRTgaz'!$AB$11:$AB$28891,'PTC GRTgaz'!$B$11:$B$28891,Atlantique!O$16,'PTC GRTgaz'!$D$11:$D$28891,Atlantique!$A111,'PTC GRTgaz'!$C$11:$C$28891,"DEL")*1.0026*$E$4/370.33)</f>
        <v>370.33011299999998</v>
      </c>
      <c r="P111" s="192">
        <f>IF(COUNTIFS('PTC GRTgaz'!$AB$11:$AB$28891,"",'PTC GRTgaz'!$B$11:$B$28891,Atlantique!P$16,'PTC GRTgaz'!$D$11:$D$28891,Atlantique!$A111,'PTC GRTgaz'!$C$11:$C$28891,"DEL")&gt;0,P$14,SUMIFS('PTC GRTgaz'!$AB$11:$AB$28891,'PTC GRTgaz'!$B$11:$B$28891,Atlantique!P$16,'PTC GRTgaz'!$D$11:$D$28891,Atlantique!$A111,'PTC GRTgaz'!$C$11:$C$28891,"DEL")*1.0026*$E$4/370.33)</f>
        <v>370.33011299999998</v>
      </c>
      <c r="Q111" s="103">
        <f t="shared" si="12"/>
        <v>24.201487455390748</v>
      </c>
      <c r="R111" s="101">
        <f t="shared" si="13"/>
        <v>0.53042774310506424</v>
      </c>
      <c r="S111" s="59">
        <f>IF(R111&gt;=1,0,_xlfn.XLOOKUP(R111,'Serene A '!$B$30:$B$130,'Serene A '!$W$30:$W$130,,1))</f>
        <v>0.89714285714285702</v>
      </c>
      <c r="T111" s="158">
        <f xml:space="preserve">
IF(AND(R111&gt;='Serene A '!$X$15,Atlantique!A111&lt;='Serene A '!$W$15),0,
IF(AND(R111&gt;='Serene A '!$X$16,Atlantique!A111&lt;='Serene A '!$W$16),0,
IF(AND(R111&gt;='Serene A '!$X$17,Atlantique!A111&lt;='Serene A '!$W$17),0,MIN(O111:P111,$E$4*(1-D111)*S111))))</f>
        <v>332.23901566285707</v>
      </c>
      <c r="U111" s="160"/>
    </row>
    <row r="112" spans="1:21" x14ac:dyDescent="0.45">
      <c r="A112" s="56">
        <f t="shared" si="7"/>
        <v>44747</v>
      </c>
      <c r="B112" s="157">
        <f>_xlfn.XLOOKUP(A112,'Serene A '!$W$22:$W$23,'Serene A '!$Z$22:$Z$23,0,0)</f>
        <v>0</v>
      </c>
      <c r="C112" s="143">
        <f>_xlfn.XLOOKUP(A112,'Serene A '!$W$15:$W$17,'Serene A '!$Z$15:$Z$17,SUM($E$3:$H$3),0)</f>
        <v>45</v>
      </c>
      <c r="D112" s="58">
        <f>'PT Storengy'!H103</f>
        <v>0</v>
      </c>
      <c r="E112" s="60">
        <f t="shared" si="8"/>
        <v>31.034298321022291</v>
      </c>
      <c r="F112" s="100">
        <f t="shared" si="9"/>
        <v>0.68282054060516195</v>
      </c>
      <c r="G112" s="59">
        <f>IF(F112&gt;=1,0,_xlfn.XLOOKUP(F112,'Serene A '!$B$30:$B$130,'Serene A '!$W$30:$W$130,,1))</f>
        <v>0.83000000000000007</v>
      </c>
      <c r="H112" s="158">
        <f>MIN(IF(AND(F112&gt;='Serene A '!$X$15,Atlantique!A112&lt;='Serene A '!$W$15),0,
IF(AND(F112&gt;='Serene A '!$X$16,Atlantique!A112&lt;='Serene A '!$W$16),0,
IF(AND(F112&gt;='Serene A '!$X$17,Atlantique!A112&lt;='Serene A '!$W$17),0,$E$4*(1-D112)*G112))),$E$5)</f>
        <v>307.37399378999999</v>
      </c>
      <c r="I112" s="192">
        <f>IF(COUNTIFS('PTC GRTgaz'!$AA$11:$AA$28891,"",'PTC GRTgaz'!$B$11:$B$28891,Atlantique!I$16,'PTC GRTgaz'!$D$11:$D$28891,Atlantique!$A112,'PTC GRTgaz'!$C$11:$C$28891,"DEL")&gt;0,I$14,SUMIFS('PTC GRTgaz'!$AA$11:$AA$28891,'PTC GRTgaz'!$B$11:$B$28891,Atlantique!I$16,'PTC GRTgaz'!$D$11:$D$28891,Atlantique!$A112,'PTC GRTgaz'!$C$11:$C$28891,"DEL")*1.0026*$E$4/370.33)</f>
        <v>370.33011299999998</v>
      </c>
      <c r="J112" s="192">
        <f>IF(COUNTIFS('PTC GRTgaz'!$AA$11:$AA$28891,"",'PTC GRTgaz'!$B$11:$B$28891,Atlantique!J$16,'PTC GRTgaz'!$D$11:$D$28891,Atlantique!$A112,'PTC GRTgaz'!$C$11:$C$28891,"DEL")&gt;0,J$14,SUMIFS('PTC GRTgaz'!$AA$11:$AA$28891,'PTC GRTgaz'!$B$11:$B$28891,Atlantique!J$16,'PTC GRTgaz'!$D$11:$D$28891,Atlantique!$A112,'PTC GRTgaz'!$C$11:$C$28891,"DEL")*1.0026*$E$4/370.33)</f>
        <v>370.33011299999998</v>
      </c>
      <c r="K112" s="102">
        <f t="shared" si="10"/>
        <v>20.84662711314019</v>
      </c>
      <c r="L112" s="101">
        <f t="shared" si="11"/>
        <v>0.4555931347784804</v>
      </c>
      <c r="M112" s="59">
        <f>IF(L112&gt;=1,0,_xlfn.XLOOKUP(L112,'Serene A '!$B$30:$B$130,'Serene A '!$W$30:$W$130,,1))</f>
        <v>0.93142857142857138</v>
      </c>
      <c r="N112" s="158">
        <f xml:space="preserve">
IF(AND(L112&gt;='Serene A '!$X$15,Atlantique!A112&lt;='Serene A '!$W$15),0,
IF(AND(L112&gt;='Serene A '!$X$16,Atlantique!A112&lt;='Serene A '!$W$16),0,
IF(AND(L112&gt;='Serene A '!$X$17,Atlantique!A112&lt;='Serene A '!$W$17),0,MIN(I112:J112,$E$4*(1-D112)*M112))))</f>
        <v>344.93604810857141</v>
      </c>
      <c r="O112" s="192">
        <f>IF(COUNTIFS('PTC GRTgaz'!$AB$11:$AB$28891,"",'PTC GRTgaz'!$B$11:$B$28891,Atlantique!O$16,'PTC GRTgaz'!$D$11:$D$28891,Atlantique!$A112,'PTC GRTgaz'!$C$11:$C$28891,"DEL")&gt;0,O$14,SUMIFS('PTC GRTgaz'!$AB$11:$AB$28891,'PTC GRTgaz'!$B$11:$B$28891,Atlantique!O$16,'PTC GRTgaz'!$D$11:$D$28891,Atlantique!$A112,'PTC GRTgaz'!$C$11:$C$28891,"DEL")*1.0026*$E$4/370.33)</f>
        <v>370.33011299999998</v>
      </c>
      <c r="P112" s="192">
        <f>IF(COUNTIFS('PTC GRTgaz'!$AB$11:$AB$28891,"",'PTC GRTgaz'!$B$11:$B$28891,Atlantique!P$16,'PTC GRTgaz'!$D$11:$D$28891,Atlantique!$A112,'PTC GRTgaz'!$C$11:$C$28891,"DEL")&gt;0,P$14,SUMIFS('PTC GRTgaz'!$AB$11:$AB$28891,'PTC GRTgaz'!$B$11:$B$28891,Atlantique!P$16,'PTC GRTgaz'!$D$11:$D$28891,Atlantique!$A112,'PTC GRTgaz'!$C$11:$C$28891,"DEL")*1.0026*$E$4/370.33)</f>
        <v>370.33011299999998</v>
      </c>
      <c r="Q112" s="103">
        <f t="shared" si="12"/>
        <v>24.533726471053605</v>
      </c>
      <c r="R112" s="101">
        <f t="shared" si="13"/>
        <v>0.53781083234201665</v>
      </c>
      <c r="S112" s="59">
        <f>IF(R112&gt;=1,0,_xlfn.XLOOKUP(R112,'Serene A '!$B$30:$B$130,'Serene A '!$W$30:$W$130,,1))</f>
        <v>0.89714285714285702</v>
      </c>
      <c r="T112" s="158">
        <f xml:space="preserve">
IF(AND(R112&gt;='Serene A '!$X$15,Atlantique!A112&lt;='Serene A '!$W$15),0,
IF(AND(R112&gt;='Serene A '!$X$16,Atlantique!A112&lt;='Serene A '!$W$16),0,
IF(AND(R112&gt;='Serene A '!$X$17,Atlantique!A112&lt;='Serene A '!$W$17),0,MIN(O112:P112,$E$4*(1-D112)*S112))))</f>
        <v>332.23901566285707</v>
      </c>
      <c r="U112" s="160"/>
    </row>
    <row r="113" spans="1:21" x14ac:dyDescent="0.45">
      <c r="A113" s="56">
        <f t="shared" si="7"/>
        <v>44748</v>
      </c>
      <c r="B113" s="157">
        <f>_xlfn.XLOOKUP(A113,'Serene A '!$W$22:$W$23,'Serene A '!$Z$22:$Z$23,0,0)</f>
        <v>0</v>
      </c>
      <c r="C113" s="143">
        <f>_xlfn.XLOOKUP(A113,'Serene A '!$W$15:$W$17,'Serene A '!$Z$15:$Z$17,SUM($E$3:$H$3),0)</f>
        <v>45</v>
      </c>
      <c r="D113" s="58">
        <f>'PT Storengy'!H104</f>
        <v>0</v>
      </c>
      <c r="E113" s="60">
        <f t="shared" si="8"/>
        <v>31.341672314812293</v>
      </c>
      <c r="F113" s="100">
        <f t="shared" si="9"/>
        <v>0.6896510738004954</v>
      </c>
      <c r="G113" s="59">
        <f>IF(F113&gt;=1,0,_xlfn.XLOOKUP(F113,'Serene A '!$B$30:$B$130,'Serene A '!$W$30:$W$130,,1))</f>
        <v>0.83000000000000007</v>
      </c>
      <c r="H113" s="158">
        <f>MIN(IF(AND(F113&gt;='Serene A '!$X$15,Atlantique!A113&lt;='Serene A '!$W$15),0,
IF(AND(F113&gt;='Serene A '!$X$16,Atlantique!A113&lt;='Serene A '!$W$16),0,
IF(AND(F113&gt;='Serene A '!$X$17,Atlantique!A113&lt;='Serene A '!$W$17),0,$E$4*(1-D113)*G113))),$E$5)</f>
        <v>307.37399378999999</v>
      </c>
      <c r="I113" s="192">
        <f>IF(COUNTIFS('PTC GRTgaz'!$AA$11:$AA$28891,"",'PTC GRTgaz'!$B$11:$B$28891,Atlantique!I$16,'PTC GRTgaz'!$D$11:$D$28891,Atlantique!$A113,'PTC GRTgaz'!$C$11:$C$28891,"DEL")&gt;0,I$14,SUMIFS('PTC GRTgaz'!$AA$11:$AA$28891,'PTC GRTgaz'!$B$11:$B$28891,Atlantique!I$16,'PTC GRTgaz'!$D$11:$D$28891,Atlantique!$A113,'PTC GRTgaz'!$C$11:$C$28891,"DEL")*1.0026*$E$4/370.33)</f>
        <v>370.33011299999998</v>
      </c>
      <c r="J113" s="192">
        <f>IF(COUNTIFS('PTC GRTgaz'!$AA$11:$AA$28891,"",'PTC GRTgaz'!$B$11:$B$28891,Atlantique!J$16,'PTC GRTgaz'!$D$11:$D$28891,Atlantique!$A113,'PTC GRTgaz'!$C$11:$C$28891,"DEL")&gt;0,J$14,SUMIFS('PTC GRTgaz'!$AA$11:$AA$28891,'PTC GRTgaz'!$B$11:$B$28891,Atlantique!J$16,'PTC GRTgaz'!$D$11:$D$28891,Atlantique!$A113,'PTC GRTgaz'!$C$11:$C$28891,"DEL")*1.0026*$E$4/370.33)</f>
        <v>370.33011299999998</v>
      </c>
      <c r="K113" s="102">
        <f t="shared" si="10"/>
        <v>21.189976032193048</v>
      </c>
      <c r="L113" s="101">
        <f t="shared" si="11"/>
        <v>0.46325838029200422</v>
      </c>
      <c r="M113" s="59">
        <f>IF(L113&gt;=1,0,_xlfn.XLOOKUP(L113,'Serene A '!$B$30:$B$130,'Serene A '!$W$30:$W$130,,1))</f>
        <v>0.92714285714285727</v>
      </c>
      <c r="N113" s="158">
        <f xml:space="preserve">
IF(AND(L113&gt;='Serene A '!$X$15,Atlantique!A113&lt;='Serene A '!$W$15),0,
IF(AND(L113&gt;='Serene A '!$X$16,Atlantique!A113&lt;='Serene A '!$W$16),0,
IF(AND(L113&gt;='Serene A '!$X$17,Atlantique!A113&lt;='Serene A '!$W$17),0,MIN(I113:J113,$E$4*(1-D113)*M113))))</f>
        <v>343.34891905285718</v>
      </c>
      <c r="O113" s="192">
        <f>IF(COUNTIFS('PTC GRTgaz'!$AB$11:$AB$28891,"",'PTC GRTgaz'!$B$11:$B$28891,Atlantique!O$16,'PTC GRTgaz'!$D$11:$D$28891,Atlantique!$A113,'PTC GRTgaz'!$C$11:$C$28891,"DEL")&gt;0,O$14,SUMIFS('PTC GRTgaz'!$AB$11:$AB$28891,'PTC GRTgaz'!$B$11:$B$28891,Atlantique!O$16,'PTC GRTgaz'!$D$11:$D$28891,Atlantique!$A113,'PTC GRTgaz'!$C$11:$C$28891,"DEL")*1.0026*$E$4/370.33)</f>
        <v>370.33011299999998</v>
      </c>
      <c r="P113" s="192">
        <f>IF(COUNTIFS('PTC GRTgaz'!$AB$11:$AB$28891,"",'PTC GRTgaz'!$B$11:$B$28891,Atlantique!P$16,'PTC GRTgaz'!$D$11:$D$28891,Atlantique!$A113,'PTC GRTgaz'!$C$11:$C$28891,"DEL")&gt;0,P$14,SUMIFS('PTC GRTgaz'!$AB$11:$AB$28891,'PTC GRTgaz'!$B$11:$B$28891,Atlantique!P$16,'PTC GRTgaz'!$D$11:$D$28891,Atlantique!$A113,'PTC GRTgaz'!$C$11:$C$28891,"DEL")*1.0026*$E$4/370.33)</f>
        <v>370.33011299999998</v>
      </c>
      <c r="Q113" s="103">
        <f t="shared" si="12"/>
        <v>24.864378357660748</v>
      </c>
      <c r="R113" s="101">
        <f t="shared" si="13"/>
        <v>0.54519392157896895</v>
      </c>
      <c r="S113" s="59">
        <f>IF(R113&gt;=1,0,_xlfn.XLOOKUP(R113,'Serene A '!$B$30:$B$130,'Serene A '!$W$30:$W$130,,1))</f>
        <v>0.89285714285714279</v>
      </c>
      <c r="T113" s="158">
        <f xml:space="preserve">
IF(AND(R113&gt;='Serene A '!$X$15,Atlantique!A113&lt;='Serene A '!$W$15),0,
IF(AND(R113&gt;='Serene A '!$X$16,Atlantique!A113&lt;='Serene A '!$W$16),0,
IF(AND(R113&gt;='Serene A '!$X$17,Atlantique!A113&lt;='Serene A '!$W$17),0,MIN(O113:P113,$E$4*(1-D113)*S113))))</f>
        <v>330.65188660714284</v>
      </c>
      <c r="U113" s="160"/>
    </row>
    <row r="114" spans="1:21" x14ac:dyDescent="0.45">
      <c r="A114" s="56">
        <f t="shared" si="7"/>
        <v>44749</v>
      </c>
      <c r="B114" s="157">
        <f>_xlfn.XLOOKUP(A114,'Serene A '!$W$22:$W$23,'Serene A '!$Z$22:$Z$23,0,0)</f>
        <v>0</v>
      </c>
      <c r="C114" s="143">
        <f>_xlfn.XLOOKUP(A114,'Serene A '!$W$15:$W$17,'Serene A '!$Z$15:$Z$17,SUM($E$3:$H$3),0)</f>
        <v>45</v>
      </c>
      <c r="D114" s="58">
        <f>'PT Storengy'!H105</f>
        <v>0</v>
      </c>
      <c r="E114" s="60">
        <f t="shared" si="8"/>
        <v>31.647194658037293</v>
      </c>
      <c r="F114" s="100">
        <f t="shared" si="9"/>
        <v>0.69648160699582873</v>
      </c>
      <c r="G114" s="59">
        <f>IF(F114&gt;=1,0,_xlfn.XLOOKUP(F114,'Serene A '!$B$30:$B$130,'Serene A '!$W$30:$W$130,,1))</f>
        <v>0.82499999999999996</v>
      </c>
      <c r="H114" s="158">
        <f>MIN(IF(AND(F114&gt;='Serene A '!$X$15,Atlantique!A114&lt;='Serene A '!$W$15),0,
IF(AND(F114&gt;='Serene A '!$X$16,Atlantique!A114&lt;='Serene A '!$W$16),0,
IF(AND(F114&gt;='Serene A '!$X$17,Atlantique!A114&lt;='Serene A '!$W$17),0,$E$4*(1-D114)*G114))),$E$5)</f>
        <v>305.52234322499999</v>
      </c>
      <c r="I114" s="192">
        <f>IF(COUNTIFS('PTC GRTgaz'!$AA$11:$AA$28891,"",'PTC GRTgaz'!$B$11:$B$28891,Atlantique!I$16,'PTC GRTgaz'!$D$11:$D$28891,Atlantique!$A114,'PTC GRTgaz'!$C$11:$C$28891,"DEL")&gt;0,I$14,SUMIFS('PTC GRTgaz'!$AA$11:$AA$28891,'PTC GRTgaz'!$B$11:$B$28891,Atlantique!I$16,'PTC GRTgaz'!$D$11:$D$28891,Atlantique!$A114,'PTC GRTgaz'!$C$11:$C$28891,"DEL")*1.0026*$E$4/370.33)</f>
        <v>370.33011299999998</v>
      </c>
      <c r="J114" s="192">
        <f>IF(COUNTIFS('PTC GRTgaz'!$AA$11:$AA$28891,"",'PTC GRTgaz'!$B$11:$B$28891,Atlantique!J$16,'PTC GRTgaz'!$D$11:$D$28891,Atlantique!$A114,'PTC GRTgaz'!$C$11:$C$28891,"DEL")&gt;0,J$14,SUMIFS('PTC GRTgaz'!$AA$11:$AA$28891,'PTC GRTgaz'!$B$11:$B$28891,Atlantique!J$16,'PTC GRTgaz'!$D$11:$D$28891,Atlantique!$A114,'PTC GRTgaz'!$C$11:$C$28891,"DEL")*1.0026*$E$4/370.33)</f>
        <v>370.33011299999998</v>
      </c>
      <c r="K114" s="102">
        <f t="shared" si="10"/>
        <v>21.531737822190191</v>
      </c>
      <c r="L114" s="101">
        <f t="shared" si="11"/>
        <v>0.4708883562709566</v>
      </c>
      <c r="M114" s="59">
        <f>IF(L114&gt;=1,0,_xlfn.XLOOKUP(L114,'Serene A '!$B$30:$B$130,'Serene A '!$W$30:$W$130,,1))</f>
        <v>0.92285714285714282</v>
      </c>
      <c r="N114" s="158">
        <f xml:space="preserve">
IF(AND(L114&gt;='Serene A '!$X$15,Atlantique!A114&lt;='Serene A '!$W$15),0,
IF(AND(L114&gt;='Serene A '!$X$16,Atlantique!A114&lt;='Serene A '!$W$16),0,
IF(AND(L114&gt;='Serene A '!$X$17,Atlantique!A114&lt;='Serene A '!$W$17),0,MIN(I114:J114,$E$4*(1-D114)*M114))))</f>
        <v>341.76178999714284</v>
      </c>
      <c r="O114" s="192">
        <f>IF(COUNTIFS('PTC GRTgaz'!$AB$11:$AB$28891,"",'PTC GRTgaz'!$B$11:$B$28891,Atlantique!O$16,'PTC GRTgaz'!$D$11:$D$28891,Atlantique!$A114,'PTC GRTgaz'!$C$11:$C$28891,"DEL")&gt;0,O$14,SUMIFS('PTC GRTgaz'!$AB$11:$AB$28891,'PTC GRTgaz'!$B$11:$B$28891,Atlantique!O$16,'PTC GRTgaz'!$D$11:$D$28891,Atlantique!$A114,'PTC GRTgaz'!$C$11:$C$28891,"DEL")*1.0026*$E$4/370.33)</f>
        <v>370.33011299999998</v>
      </c>
      <c r="P114" s="192">
        <f>IF(COUNTIFS('PTC GRTgaz'!$AB$11:$AB$28891,"",'PTC GRTgaz'!$B$11:$B$28891,Atlantique!P$16,'PTC GRTgaz'!$D$11:$D$28891,Atlantique!$A114,'PTC GRTgaz'!$C$11:$C$28891,"DEL")&gt;0,P$14,SUMIFS('PTC GRTgaz'!$AB$11:$AB$28891,'PTC GRTgaz'!$B$11:$B$28891,Atlantique!P$16,'PTC GRTgaz'!$D$11:$D$28891,Atlantique!$A114,'PTC GRTgaz'!$C$11:$C$28891,"DEL")*1.0026*$E$4/370.33)</f>
        <v>370.33011299999998</v>
      </c>
      <c r="Q114" s="103">
        <f t="shared" si="12"/>
        <v>25.193443115212176</v>
      </c>
      <c r="R114" s="101">
        <f t="shared" si="13"/>
        <v>0.55254174128134992</v>
      </c>
      <c r="S114" s="59">
        <f>IF(R114&gt;=1,0,_xlfn.XLOOKUP(R114,'Serene A '!$B$30:$B$130,'Serene A '!$W$30:$W$130,,1))</f>
        <v>0.88857142857142846</v>
      </c>
      <c r="T114" s="158">
        <f xml:space="preserve">
IF(AND(R114&gt;='Serene A '!$X$15,Atlantique!A114&lt;='Serene A '!$W$15),0,
IF(AND(R114&gt;='Serene A '!$X$16,Atlantique!A114&lt;='Serene A '!$W$16),0,
IF(AND(R114&gt;='Serene A '!$X$17,Atlantique!A114&lt;='Serene A '!$W$17),0,MIN(O114:P114,$E$4*(1-D114)*S114))))</f>
        <v>329.0647575514285</v>
      </c>
      <c r="U114" s="160"/>
    </row>
    <row r="115" spans="1:21" x14ac:dyDescent="0.45">
      <c r="A115" s="56">
        <f t="shared" si="7"/>
        <v>44750</v>
      </c>
      <c r="B115" s="157">
        <f>_xlfn.XLOOKUP(A115,'Serene A '!$W$22:$W$23,'Serene A '!$Z$22:$Z$23,0,0)</f>
        <v>0</v>
      </c>
      <c r="C115" s="143">
        <f>_xlfn.XLOOKUP(A115,'Serene A '!$W$15:$W$17,'Serene A '!$Z$15:$Z$17,SUM($E$3:$H$3),0)</f>
        <v>45</v>
      </c>
      <c r="D115" s="58">
        <f>'PT Storengy'!H106</f>
        <v>0</v>
      </c>
      <c r="E115" s="60">
        <f t="shared" si="8"/>
        <v>31.950865350697292</v>
      </c>
      <c r="F115" s="100">
        <f t="shared" si="9"/>
        <v>0.70327099240082869</v>
      </c>
      <c r="G115" s="59">
        <f>IF(F115&gt;=1,0,_xlfn.XLOOKUP(F115,'Serene A '!$B$30:$B$130,'Serene A '!$W$30:$W$130,,1))</f>
        <v>0.82000000000000017</v>
      </c>
      <c r="H115" s="158">
        <f>MIN(IF(AND(F115&gt;='Serene A '!$X$15,Atlantique!A115&lt;='Serene A '!$W$15),0,
IF(AND(F115&gt;='Serene A '!$X$16,Atlantique!A115&lt;='Serene A '!$W$16),0,
IF(AND(F115&gt;='Serene A '!$X$17,Atlantique!A115&lt;='Serene A '!$W$17),0,$E$4*(1-D115)*G115))),$E$5)</f>
        <v>303.67069266000004</v>
      </c>
      <c r="I115" s="192">
        <f>IF(COUNTIFS('PTC GRTgaz'!$AA$11:$AA$28891,"",'PTC GRTgaz'!$B$11:$B$28891,Atlantique!I$16,'PTC GRTgaz'!$D$11:$D$28891,Atlantique!$A115,'PTC GRTgaz'!$C$11:$C$28891,"DEL")&gt;0,I$14,SUMIFS('PTC GRTgaz'!$AA$11:$AA$28891,'PTC GRTgaz'!$B$11:$B$28891,Atlantique!I$16,'PTC GRTgaz'!$D$11:$D$28891,Atlantique!$A115,'PTC GRTgaz'!$C$11:$C$28891,"DEL")*1.0026*$E$4/370.33)</f>
        <v>370.33011299999998</v>
      </c>
      <c r="J115" s="192">
        <f>IF(COUNTIFS('PTC GRTgaz'!$AA$11:$AA$28891,"",'PTC GRTgaz'!$B$11:$B$28891,Atlantique!J$16,'PTC GRTgaz'!$D$11:$D$28891,Atlantique!$A115,'PTC GRTgaz'!$C$11:$C$28891,"DEL")&gt;0,J$14,SUMIFS('PTC GRTgaz'!$AA$11:$AA$28891,'PTC GRTgaz'!$B$11:$B$28891,Atlantique!J$16,'PTC GRTgaz'!$D$11:$D$28891,Atlantique!$A115,'PTC GRTgaz'!$C$11:$C$28891,"DEL")*1.0026*$E$4/370.33)</f>
        <v>370.33011299999998</v>
      </c>
      <c r="K115" s="102">
        <f t="shared" si="10"/>
        <v>21.873499612187334</v>
      </c>
      <c r="L115" s="101">
        <f t="shared" si="11"/>
        <v>0.47848306271533758</v>
      </c>
      <c r="M115" s="59">
        <f>IF(L115&gt;=1,0,_xlfn.XLOOKUP(L115,'Serene A '!$B$30:$B$130,'Serene A '!$W$30:$W$130,,1))</f>
        <v>0.92285714285714282</v>
      </c>
      <c r="N115" s="158">
        <f xml:space="preserve">
IF(AND(L115&gt;='Serene A '!$X$15,Atlantique!A115&lt;='Serene A '!$W$15),0,
IF(AND(L115&gt;='Serene A '!$X$16,Atlantique!A115&lt;='Serene A '!$W$16),0,
IF(AND(L115&gt;='Serene A '!$X$17,Atlantique!A115&lt;='Serene A '!$W$17),0,MIN(I115:J115,$E$4*(1-D115)*M115))))</f>
        <v>341.76178999714284</v>
      </c>
      <c r="O115" s="192">
        <f>IF(COUNTIFS('PTC GRTgaz'!$AB$11:$AB$28891,"",'PTC GRTgaz'!$B$11:$B$28891,Atlantique!O$16,'PTC GRTgaz'!$D$11:$D$28891,Atlantique!$A115,'PTC GRTgaz'!$C$11:$C$28891,"DEL")&gt;0,O$14,SUMIFS('PTC GRTgaz'!$AB$11:$AB$28891,'PTC GRTgaz'!$B$11:$B$28891,Atlantique!O$16,'PTC GRTgaz'!$D$11:$D$28891,Atlantique!$A115,'PTC GRTgaz'!$C$11:$C$28891,"DEL")*1.0026*$E$4/370.33)</f>
        <v>370.33011299999998</v>
      </c>
      <c r="P115" s="192">
        <f>IF(COUNTIFS('PTC GRTgaz'!$AB$11:$AB$28891,"",'PTC GRTgaz'!$B$11:$B$28891,Atlantique!P$16,'PTC GRTgaz'!$D$11:$D$28891,Atlantique!$A115,'PTC GRTgaz'!$C$11:$C$28891,"DEL")&gt;0,P$14,SUMIFS('PTC GRTgaz'!$AB$11:$AB$28891,'PTC GRTgaz'!$B$11:$B$28891,Atlantique!P$16,'PTC GRTgaz'!$D$11:$D$28891,Atlantique!$A115,'PTC GRTgaz'!$C$11:$C$28891,"DEL")*1.0026*$E$4/370.33)</f>
        <v>370.33011299999998</v>
      </c>
      <c r="Q115" s="103">
        <f t="shared" si="12"/>
        <v>25.522507872763605</v>
      </c>
      <c r="R115" s="101">
        <f t="shared" si="13"/>
        <v>0.55985429144915944</v>
      </c>
      <c r="S115" s="59">
        <f>IF(R115&gt;=1,0,_xlfn.XLOOKUP(R115,'Serene A '!$B$30:$B$130,'Serene A '!$W$30:$W$130,,1))</f>
        <v>0.88857142857142846</v>
      </c>
      <c r="T115" s="158">
        <f xml:space="preserve">
IF(AND(R115&gt;='Serene A '!$X$15,Atlantique!A115&lt;='Serene A '!$W$15),0,
IF(AND(R115&gt;='Serene A '!$X$16,Atlantique!A115&lt;='Serene A '!$W$16),0,
IF(AND(R115&gt;='Serene A '!$X$17,Atlantique!A115&lt;='Serene A '!$W$17),0,MIN(O115:P115,$E$4*(1-D115)*S115))))</f>
        <v>329.0647575514285</v>
      </c>
      <c r="U115" s="160"/>
    </row>
    <row r="116" spans="1:21" x14ac:dyDescent="0.45">
      <c r="A116" s="56">
        <f t="shared" si="7"/>
        <v>44751</v>
      </c>
      <c r="B116" s="157">
        <f>_xlfn.XLOOKUP(A116,'Serene A '!$W$22:$W$23,'Serene A '!$Z$22:$Z$23,0,0)</f>
        <v>0</v>
      </c>
      <c r="C116" s="143">
        <f>_xlfn.XLOOKUP(A116,'Serene A '!$W$15:$W$17,'Serene A '!$Z$15:$Z$17,SUM($E$3:$H$3),0)</f>
        <v>45</v>
      </c>
      <c r="D116" s="58">
        <f>'PT Storengy'!H107</f>
        <v>0</v>
      </c>
      <c r="E116" s="60">
        <f t="shared" si="8"/>
        <v>32.25268439279229</v>
      </c>
      <c r="F116" s="100">
        <f t="shared" si="9"/>
        <v>0.71001923001549538</v>
      </c>
      <c r="G116" s="59">
        <f>IF(F116&gt;=1,0,_xlfn.XLOOKUP(F116,'Serene A '!$B$30:$B$130,'Serene A '!$W$30:$W$130,,1))</f>
        <v>0.81500000000000006</v>
      </c>
      <c r="H116" s="158">
        <f>MIN(IF(AND(F116&gt;='Serene A '!$X$15,Atlantique!A116&lt;='Serene A '!$W$15),0,
IF(AND(F116&gt;='Serene A '!$X$16,Atlantique!A116&lt;='Serene A '!$W$16),0,
IF(AND(F116&gt;='Serene A '!$X$17,Atlantique!A116&lt;='Serene A '!$W$17),0,$E$4*(1-D116)*G116))),$E$5)</f>
        <v>301.81904209499999</v>
      </c>
      <c r="I116" s="192">
        <f>IF(COUNTIFS('PTC GRTgaz'!$AA$11:$AA$28891,"",'PTC GRTgaz'!$B$11:$B$28891,Atlantique!I$16,'PTC GRTgaz'!$D$11:$D$28891,Atlantique!$A116,'PTC GRTgaz'!$C$11:$C$28891,"DEL")&gt;0,I$14,SUMIFS('PTC GRTgaz'!$AA$11:$AA$28891,'PTC GRTgaz'!$B$11:$B$28891,Atlantique!I$16,'PTC GRTgaz'!$D$11:$D$28891,Atlantique!$A116,'PTC GRTgaz'!$C$11:$C$28891,"DEL")*1.0026*$E$4/370.33)</f>
        <v>370.33011299999998</v>
      </c>
      <c r="J116" s="192">
        <f>IF(COUNTIFS('PTC GRTgaz'!$AA$11:$AA$28891,"",'PTC GRTgaz'!$B$11:$B$28891,Atlantique!J$16,'PTC GRTgaz'!$D$11:$D$28891,Atlantique!$A116,'PTC GRTgaz'!$C$11:$C$28891,"DEL")&gt;0,J$14,SUMIFS('PTC GRTgaz'!$AA$11:$AA$28891,'PTC GRTgaz'!$B$11:$B$28891,Atlantique!J$16,'PTC GRTgaz'!$D$11:$D$28891,Atlantique!$A116,'PTC GRTgaz'!$C$11:$C$28891,"DEL")*1.0026*$E$4/370.33)</f>
        <v>370.33011299999998</v>
      </c>
      <c r="K116" s="102">
        <f t="shared" si="10"/>
        <v>22.213674273128763</v>
      </c>
      <c r="L116" s="101">
        <f t="shared" si="11"/>
        <v>0.48607776915971856</v>
      </c>
      <c r="M116" s="59">
        <f>IF(L116&gt;=1,0,_xlfn.XLOOKUP(L116,'Serene A '!$B$30:$B$130,'Serene A '!$W$30:$W$130,,1))</f>
        <v>0.91857142857142859</v>
      </c>
      <c r="N116" s="158">
        <f xml:space="preserve">
IF(AND(L116&gt;='Serene A '!$X$15,Atlantique!A116&lt;='Serene A '!$W$15),0,
IF(AND(L116&gt;='Serene A '!$X$16,Atlantique!A116&lt;='Serene A '!$W$16),0,
IF(AND(L116&gt;='Serene A '!$X$17,Atlantique!A116&lt;='Serene A '!$W$17),0,MIN(I116:J116,$E$4*(1-D116)*M116))))</f>
        <v>340.17466094142856</v>
      </c>
      <c r="O116" s="192">
        <f>IF(COUNTIFS('PTC GRTgaz'!$AB$11:$AB$28891,"",'PTC GRTgaz'!$B$11:$B$28891,Atlantique!O$16,'PTC GRTgaz'!$D$11:$D$28891,Atlantique!$A116,'PTC GRTgaz'!$C$11:$C$28891,"DEL")&gt;0,O$14,SUMIFS('PTC GRTgaz'!$AB$11:$AB$28891,'PTC GRTgaz'!$B$11:$B$28891,Atlantique!O$16,'PTC GRTgaz'!$D$11:$D$28891,Atlantique!$A116,'PTC GRTgaz'!$C$11:$C$28891,"DEL")*1.0026*$E$4/370.33)</f>
        <v>370.33011299999998</v>
      </c>
      <c r="P116" s="192">
        <f>IF(COUNTIFS('PTC GRTgaz'!$AB$11:$AB$28891,"",'PTC GRTgaz'!$B$11:$B$28891,Atlantique!P$16,'PTC GRTgaz'!$D$11:$D$28891,Atlantique!$A116,'PTC GRTgaz'!$C$11:$C$28891,"DEL")&gt;0,P$14,SUMIFS('PTC GRTgaz'!$AB$11:$AB$28891,'PTC GRTgaz'!$B$11:$B$28891,Atlantique!P$16,'PTC GRTgaz'!$D$11:$D$28891,Atlantique!$A116,'PTC GRTgaz'!$C$11:$C$28891,"DEL")*1.0026*$E$4/370.33)</f>
        <v>370.33011299999998</v>
      </c>
      <c r="Q116" s="103">
        <f t="shared" si="12"/>
        <v>25.849985501259319</v>
      </c>
      <c r="R116" s="101">
        <f t="shared" si="13"/>
        <v>0.56716684161696895</v>
      </c>
      <c r="S116" s="59">
        <f>IF(R116&gt;=1,0,_xlfn.XLOOKUP(R116,'Serene A '!$B$30:$B$130,'Serene A '!$W$30:$W$130,,1))</f>
        <v>0.88428571428571434</v>
      </c>
      <c r="T116" s="158">
        <f xml:space="preserve">
IF(AND(R116&gt;='Serene A '!$X$15,Atlantique!A116&lt;='Serene A '!$W$15),0,
IF(AND(R116&gt;='Serene A '!$X$16,Atlantique!A116&lt;='Serene A '!$W$16),0,
IF(AND(R116&gt;='Serene A '!$X$17,Atlantique!A116&lt;='Serene A '!$W$17),0,MIN(O116:P116,$E$4*(1-D116)*S116))))</f>
        <v>327.47762849571427</v>
      </c>
      <c r="U116" s="160"/>
    </row>
    <row r="117" spans="1:21" x14ac:dyDescent="0.45">
      <c r="A117" s="56">
        <f t="shared" si="7"/>
        <v>44752</v>
      </c>
      <c r="B117" s="157">
        <f>_xlfn.XLOOKUP(A117,'Serene A '!$W$22:$W$23,'Serene A '!$Z$22:$Z$23,0,0)</f>
        <v>0</v>
      </c>
      <c r="C117" s="143">
        <f>_xlfn.XLOOKUP(A117,'Serene A '!$W$15:$W$17,'Serene A '!$Z$15:$Z$17,SUM($E$3:$H$3),0)</f>
        <v>45</v>
      </c>
      <c r="D117" s="58">
        <f>'PT Storengy'!H108</f>
        <v>0</v>
      </c>
      <c r="E117" s="60">
        <f t="shared" si="8"/>
        <v>32.554503434887287</v>
      </c>
      <c r="F117" s="100">
        <f t="shared" si="9"/>
        <v>0.71672631983982871</v>
      </c>
      <c r="G117" s="59">
        <f>IF(F117&gt;=1,0,_xlfn.XLOOKUP(F117,'Serene A '!$B$30:$B$130,'Serene A '!$W$30:$W$130,,1))</f>
        <v>0.81500000000000006</v>
      </c>
      <c r="H117" s="158">
        <f>MIN(IF(AND(F117&gt;='Serene A '!$X$15,Atlantique!A117&lt;='Serene A '!$W$15),0,
IF(AND(F117&gt;='Serene A '!$X$16,Atlantique!A117&lt;='Serene A '!$W$16),0,
IF(AND(F117&gt;='Serene A '!$X$17,Atlantique!A117&lt;='Serene A '!$W$17),0,$E$4*(1-D117)*G117))),$E$5)</f>
        <v>301.81904209499999</v>
      </c>
      <c r="I117" s="192">
        <f>IF(COUNTIFS('PTC GRTgaz'!$AA$11:$AA$28891,"",'PTC GRTgaz'!$B$11:$B$28891,Atlantique!I$16,'PTC GRTgaz'!$D$11:$D$28891,Atlantique!$A117,'PTC GRTgaz'!$C$11:$C$28891,"DEL")&gt;0,I$14,SUMIFS('PTC GRTgaz'!$AA$11:$AA$28891,'PTC GRTgaz'!$B$11:$B$28891,Atlantique!I$16,'PTC GRTgaz'!$D$11:$D$28891,Atlantique!$A117,'PTC GRTgaz'!$C$11:$C$28891,"DEL")*1.0026*$E$4/370.33)</f>
        <v>370.33011299999998</v>
      </c>
      <c r="J117" s="192">
        <f>IF(COUNTIFS('PTC GRTgaz'!$AA$11:$AA$28891,"",'PTC GRTgaz'!$B$11:$B$28891,Atlantique!J$16,'PTC GRTgaz'!$D$11:$D$28891,Atlantique!$A117,'PTC GRTgaz'!$C$11:$C$28891,"DEL")&gt;0,J$14,SUMIFS('PTC GRTgaz'!$AA$11:$AA$28891,'PTC GRTgaz'!$B$11:$B$28891,Atlantique!J$16,'PTC GRTgaz'!$D$11:$D$28891,Atlantique!$A117,'PTC GRTgaz'!$C$11:$C$28891,"DEL")*1.0026*$E$4/370.33)</f>
        <v>370.33011299999998</v>
      </c>
      <c r="K117" s="102">
        <f t="shared" si="10"/>
        <v>22.552261805014478</v>
      </c>
      <c r="L117" s="101">
        <f t="shared" si="11"/>
        <v>0.4936372060695281</v>
      </c>
      <c r="M117" s="59">
        <f>IF(L117&gt;=1,0,_xlfn.XLOOKUP(L117,'Serene A '!$B$30:$B$130,'Serene A '!$W$30:$W$130,,1))</f>
        <v>0.91428571428571415</v>
      </c>
      <c r="N117" s="158">
        <f xml:space="preserve">
IF(AND(L117&gt;='Serene A '!$X$15,Atlantique!A117&lt;='Serene A '!$W$15),0,
IF(AND(L117&gt;='Serene A '!$X$16,Atlantique!A117&lt;='Serene A '!$W$16),0,
IF(AND(L117&gt;='Serene A '!$X$17,Atlantique!A117&lt;='Serene A '!$W$17),0,MIN(I117:J117,$E$4*(1-D117)*M117))))</f>
        <v>338.58753188571421</v>
      </c>
      <c r="O117" s="192">
        <f>IF(COUNTIFS('PTC GRTgaz'!$AB$11:$AB$28891,"",'PTC GRTgaz'!$B$11:$B$28891,Atlantique!O$16,'PTC GRTgaz'!$D$11:$D$28891,Atlantique!$A117,'PTC GRTgaz'!$C$11:$C$28891,"DEL")&gt;0,O$14,SUMIFS('PTC GRTgaz'!$AB$11:$AB$28891,'PTC GRTgaz'!$B$11:$B$28891,Atlantique!O$16,'PTC GRTgaz'!$D$11:$D$28891,Atlantique!$A117,'PTC GRTgaz'!$C$11:$C$28891,"DEL")*1.0026*$E$4/370.33)</f>
        <v>370.33011299999998</v>
      </c>
      <c r="P117" s="192">
        <f>IF(COUNTIFS('PTC GRTgaz'!$AB$11:$AB$28891,"",'PTC GRTgaz'!$B$11:$B$28891,Atlantique!P$16,'PTC GRTgaz'!$D$11:$D$28891,Atlantique!$A117,'PTC GRTgaz'!$C$11:$C$28891,"DEL")&gt;0,P$14,SUMIFS('PTC GRTgaz'!$AB$11:$AB$28891,'PTC GRTgaz'!$B$11:$B$28891,Atlantique!P$16,'PTC GRTgaz'!$D$11:$D$28891,Atlantique!$A117,'PTC GRTgaz'!$C$11:$C$28891,"DEL")*1.0026*$E$4/370.33)</f>
        <v>370.33011299999998</v>
      </c>
      <c r="Q117" s="103">
        <f t="shared" si="12"/>
        <v>26.175876000699319</v>
      </c>
      <c r="R117" s="101">
        <f t="shared" si="13"/>
        <v>0.57444412225020713</v>
      </c>
      <c r="S117" s="59">
        <f>IF(R117&gt;=1,0,_xlfn.XLOOKUP(R117,'Serene A '!$B$30:$B$130,'Serene A '!$W$30:$W$130,,1))</f>
        <v>0.88</v>
      </c>
      <c r="T117" s="158">
        <f xml:space="preserve">
IF(AND(R117&gt;='Serene A '!$X$15,Atlantique!A117&lt;='Serene A '!$W$15),0,
IF(AND(R117&gt;='Serene A '!$X$16,Atlantique!A117&lt;='Serene A '!$W$16),0,
IF(AND(R117&gt;='Serene A '!$X$17,Atlantique!A117&lt;='Serene A '!$W$17),0,MIN(O117:P117,$E$4*(1-D117)*S117))))</f>
        <v>325.89049943999999</v>
      </c>
      <c r="U117" s="160"/>
    </row>
    <row r="118" spans="1:21" x14ac:dyDescent="0.45">
      <c r="A118" s="56">
        <f t="shared" si="7"/>
        <v>44753</v>
      </c>
      <c r="B118" s="157">
        <f>_xlfn.XLOOKUP(A118,'Serene A '!$W$22:$W$23,'Serene A '!$Z$22:$Z$23,0,0)</f>
        <v>0</v>
      </c>
      <c r="C118" s="143">
        <f>_xlfn.XLOOKUP(A118,'Serene A '!$W$15:$W$17,'Serene A '!$Z$15:$Z$17,SUM($E$3:$H$3),0)</f>
        <v>45</v>
      </c>
      <c r="D118" s="58">
        <f>'PT Storengy'!H109</f>
        <v>0</v>
      </c>
      <c r="E118" s="60">
        <f t="shared" si="8"/>
        <v>32.854470826417284</v>
      </c>
      <c r="F118" s="100">
        <f t="shared" si="9"/>
        <v>0.72343340966416192</v>
      </c>
      <c r="G118" s="59">
        <f>IF(F118&gt;=1,0,_xlfn.XLOOKUP(F118,'Serene A '!$B$30:$B$130,'Serene A '!$W$30:$W$130,,1))</f>
        <v>0.81</v>
      </c>
      <c r="H118" s="158">
        <f>MIN(IF(AND(F118&gt;='Serene A '!$X$15,Atlantique!A118&lt;='Serene A '!$W$15),0,
IF(AND(F118&gt;='Serene A '!$X$16,Atlantique!A118&lt;='Serene A '!$W$16),0,
IF(AND(F118&gt;='Serene A '!$X$17,Atlantique!A118&lt;='Serene A '!$W$17),0,$E$4*(1-D118)*G118))),$E$5)</f>
        <v>299.96739152999999</v>
      </c>
      <c r="I118" s="192">
        <f>IF(COUNTIFS('PTC GRTgaz'!$AA$11:$AA$28891,"",'PTC GRTgaz'!$B$11:$B$28891,Atlantique!I$16,'PTC GRTgaz'!$D$11:$D$28891,Atlantique!$A118,'PTC GRTgaz'!$C$11:$C$28891,"DEL")&gt;0,I$14,SUMIFS('PTC GRTgaz'!$AA$11:$AA$28891,'PTC GRTgaz'!$B$11:$B$28891,Atlantique!I$16,'PTC GRTgaz'!$D$11:$D$28891,Atlantique!$A118,'PTC GRTgaz'!$C$11:$C$28891,"DEL")*1.0026*$E$4/370.33)</f>
        <v>370.33011299999998</v>
      </c>
      <c r="J118" s="192">
        <f>IF(COUNTIFS('PTC GRTgaz'!$AA$11:$AA$28891,"",'PTC GRTgaz'!$B$11:$B$28891,Atlantique!J$16,'PTC GRTgaz'!$D$11:$D$28891,Atlantique!$A118,'PTC GRTgaz'!$C$11:$C$28891,"DEL")&gt;0,J$14,SUMIFS('PTC GRTgaz'!$AA$11:$AA$28891,'PTC GRTgaz'!$B$11:$B$28891,Atlantique!J$16,'PTC GRTgaz'!$D$11:$D$28891,Atlantique!$A118,'PTC GRTgaz'!$C$11:$C$28891,"DEL")*1.0026*$E$4/370.33)</f>
        <v>370.33011299999998</v>
      </c>
      <c r="K118" s="102">
        <f t="shared" si="10"/>
        <v>22.889262207844478</v>
      </c>
      <c r="L118" s="101">
        <f t="shared" si="11"/>
        <v>0.50116137344476619</v>
      </c>
      <c r="M118" s="59">
        <f>IF(L118&gt;=1,0,_xlfn.XLOOKUP(L118,'Serene A '!$B$30:$B$130,'Serene A '!$W$30:$W$130,,1))</f>
        <v>0.91</v>
      </c>
      <c r="N118" s="158">
        <f xml:space="preserve">
IF(AND(L118&gt;='Serene A '!$X$15,Atlantique!A118&lt;='Serene A '!$W$15),0,
IF(AND(L118&gt;='Serene A '!$X$16,Atlantique!A118&lt;='Serene A '!$W$16),0,
IF(AND(L118&gt;='Serene A '!$X$17,Atlantique!A118&lt;='Serene A '!$W$17),0,MIN(I118:J118,$E$4*(1-D118)*M118))))</f>
        <v>337.00040282999998</v>
      </c>
      <c r="O118" s="192">
        <f>IF(COUNTIFS('PTC GRTgaz'!$AB$11:$AB$28891,"",'PTC GRTgaz'!$B$11:$B$28891,Atlantique!O$16,'PTC GRTgaz'!$D$11:$D$28891,Atlantique!$A118,'PTC GRTgaz'!$C$11:$C$28891,"DEL")&gt;0,O$14,SUMIFS('PTC GRTgaz'!$AB$11:$AB$28891,'PTC GRTgaz'!$B$11:$B$28891,Atlantique!O$16,'PTC GRTgaz'!$D$11:$D$28891,Atlantique!$A118,'PTC GRTgaz'!$C$11:$C$28891,"DEL")*1.0026*$E$4/370.33)</f>
        <v>370.33011299999998</v>
      </c>
      <c r="P118" s="192">
        <f>IF(COUNTIFS('PTC GRTgaz'!$AB$11:$AB$28891,"",'PTC GRTgaz'!$B$11:$B$28891,Atlantique!P$16,'PTC GRTgaz'!$D$11:$D$28891,Atlantique!$A118,'PTC GRTgaz'!$C$11:$C$28891,"DEL")&gt;0,P$14,SUMIFS('PTC GRTgaz'!$AB$11:$AB$28891,'PTC GRTgaz'!$B$11:$B$28891,Atlantique!P$16,'PTC GRTgaz'!$D$11:$D$28891,Atlantique!$A118,'PTC GRTgaz'!$C$11:$C$28891,"DEL")*1.0026*$E$4/370.33)</f>
        <v>370.33011299999998</v>
      </c>
      <c r="Q118" s="103">
        <f t="shared" si="12"/>
        <v>26.500179371083604</v>
      </c>
      <c r="R118" s="101">
        <f t="shared" si="13"/>
        <v>0.58168613334887376</v>
      </c>
      <c r="S118" s="59">
        <f>IF(R118&gt;=1,0,_xlfn.XLOOKUP(R118,'Serene A '!$B$30:$B$130,'Serene A '!$W$30:$W$130,,1))</f>
        <v>0.87571428571428578</v>
      </c>
      <c r="T118" s="158">
        <f xml:space="preserve">
IF(AND(R118&gt;='Serene A '!$X$15,Atlantique!A118&lt;='Serene A '!$W$15),0,
IF(AND(R118&gt;='Serene A '!$X$16,Atlantique!A118&lt;='Serene A '!$W$16),0,
IF(AND(R118&gt;='Serene A '!$X$17,Atlantique!A118&lt;='Serene A '!$W$17),0,MIN(O118:P118,$E$4*(1-D118)*S118))))</f>
        <v>324.3033703842857</v>
      </c>
      <c r="U118" s="160"/>
    </row>
    <row r="119" spans="1:21" x14ac:dyDescent="0.45">
      <c r="A119" s="56">
        <f t="shared" si="7"/>
        <v>44754</v>
      </c>
      <c r="B119" s="157">
        <f>_xlfn.XLOOKUP(A119,'Serene A '!$W$22:$W$23,'Serene A '!$Z$22:$Z$23,0,0)</f>
        <v>0</v>
      </c>
      <c r="C119" s="143">
        <f>_xlfn.XLOOKUP(A119,'Serene A '!$W$15:$W$17,'Serene A '!$Z$15:$Z$17,SUM($E$3:$H$3),0)</f>
        <v>45</v>
      </c>
      <c r="D119" s="58">
        <f>'PT Storengy'!H110</f>
        <v>0</v>
      </c>
      <c r="E119" s="60">
        <f t="shared" si="8"/>
        <v>33.152586567382286</v>
      </c>
      <c r="F119" s="100">
        <f t="shared" si="9"/>
        <v>0.73009935169816187</v>
      </c>
      <c r="G119" s="59">
        <f>IF(F119&gt;=1,0,_xlfn.XLOOKUP(F119,'Serene A '!$B$30:$B$130,'Serene A '!$W$30:$W$130,,1))</f>
        <v>0.80500000000000005</v>
      </c>
      <c r="H119" s="158">
        <f>MIN(IF(AND(F119&gt;='Serene A '!$X$15,Atlantique!A119&lt;='Serene A '!$W$15),0,
IF(AND(F119&gt;='Serene A '!$X$16,Atlantique!A119&lt;='Serene A '!$W$16),0,
IF(AND(F119&gt;='Serene A '!$X$17,Atlantique!A119&lt;='Serene A '!$W$17),0,$E$4*(1-D119)*G119))),$E$5)</f>
        <v>298.11574096499999</v>
      </c>
      <c r="I119" s="192">
        <f>IF(COUNTIFS('PTC GRTgaz'!$AA$11:$AA$28891,"",'PTC GRTgaz'!$B$11:$B$28891,Atlantique!I$16,'PTC GRTgaz'!$D$11:$D$28891,Atlantique!$A119,'PTC GRTgaz'!$C$11:$C$28891,"DEL")&gt;0,I$14,SUMIFS('PTC GRTgaz'!$AA$11:$AA$28891,'PTC GRTgaz'!$B$11:$B$28891,Atlantique!I$16,'PTC GRTgaz'!$D$11:$D$28891,Atlantique!$A119,'PTC GRTgaz'!$C$11:$C$28891,"DEL")*1.0026*$E$4/370.33)</f>
        <v>370.33011299999998</v>
      </c>
      <c r="J119" s="192">
        <f>IF(COUNTIFS('PTC GRTgaz'!$AA$11:$AA$28891,"",'PTC GRTgaz'!$B$11:$B$28891,Atlantique!J$16,'PTC GRTgaz'!$D$11:$D$28891,Atlantique!$A119,'PTC GRTgaz'!$C$11:$C$28891,"DEL")&gt;0,J$14,SUMIFS('PTC GRTgaz'!$AA$11:$AA$28891,'PTC GRTgaz'!$B$11:$B$28891,Atlantique!J$16,'PTC GRTgaz'!$D$11:$D$28891,Atlantique!$A119,'PTC GRTgaz'!$C$11:$C$28891,"DEL")*1.0026*$E$4/370.33)</f>
        <v>370.33011299999998</v>
      </c>
      <c r="K119" s="102">
        <f t="shared" si="10"/>
        <v>23.226262610674478</v>
      </c>
      <c r="L119" s="101">
        <f t="shared" si="11"/>
        <v>0.50865027128543283</v>
      </c>
      <c r="M119" s="59">
        <f>IF(L119&gt;=1,0,_xlfn.XLOOKUP(L119,'Serene A '!$B$30:$B$130,'Serene A '!$W$30:$W$130,,1))</f>
        <v>0.91</v>
      </c>
      <c r="N119" s="158">
        <f xml:space="preserve">
IF(AND(L119&gt;='Serene A '!$X$15,Atlantique!A119&lt;='Serene A '!$W$15),0,
IF(AND(L119&gt;='Serene A '!$X$16,Atlantique!A119&lt;='Serene A '!$W$16),0,
IF(AND(L119&gt;='Serene A '!$X$17,Atlantique!A119&lt;='Serene A '!$W$17),0,MIN(I119:J119,$E$4*(1-D119)*M119))))</f>
        <v>337.00040282999998</v>
      </c>
      <c r="O119" s="192">
        <f>IF(COUNTIFS('PTC GRTgaz'!$AB$11:$AB$28891,"",'PTC GRTgaz'!$B$11:$B$28891,Atlantique!O$16,'PTC GRTgaz'!$D$11:$D$28891,Atlantique!$A119,'PTC GRTgaz'!$C$11:$C$28891,"DEL")&gt;0,O$14,SUMIFS('PTC GRTgaz'!$AB$11:$AB$28891,'PTC GRTgaz'!$B$11:$B$28891,Atlantique!O$16,'PTC GRTgaz'!$D$11:$D$28891,Atlantique!$A119,'PTC GRTgaz'!$C$11:$C$28891,"DEL")*1.0026*$E$4/370.33)</f>
        <v>370.33011299999998</v>
      </c>
      <c r="P119" s="192">
        <f>IF(COUNTIFS('PTC GRTgaz'!$AB$11:$AB$28891,"",'PTC GRTgaz'!$B$11:$B$28891,Atlantique!P$16,'PTC GRTgaz'!$D$11:$D$28891,Atlantique!$A119,'PTC GRTgaz'!$C$11:$C$28891,"DEL")&gt;0,P$14,SUMIFS('PTC GRTgaz'!$AB$11:$AB$28891,'PTC GRTgaz'!$B$11:$B$28891,Atlantique!P$16,'PTC GRTgaz'!$D$11:$D$28891,Atlantique!$A119,'PTC GRTgaz'!$C$11:$C$28891,"DEL")*1.0026*$E$4/370.33)</f>
        <v>370.33011299999998</v>
      </c>
      <c r="Q119" s="103">
        <f t="shared" si="12"/>
        <v>26.824482741467889</v>
      </c>
      <c r="R119" s="101">
        <f t="shared" si="13"/>
        <v>0.58889287491296893</v>
      </c>
      <c r="S119" s="59">
        <f>IF(R119&gt;=1,0,_xlfn.XLOOKUP(R119,'Serene A '!$B$30:$B$130,'Serene A '!$W$30:$W$130,,1))</f>
        <v>0.87571428571428578</v>
      </c>
      <c r="T119" s="158">
        <f xml:space="preserve">
IF(AND(R119&gt;='Serene A '!$X$15,Atlantique!A119&lt;='Serene A '!$W$15),0,
IF(AND(R119&gt;='Serene A '!$X$16,Atlantique!A119&lt;='Serene A '!$W$16),0,
IF(AND(R119&gt;='Serene A '!$X$17,Atlantique!A119&lt;='Serene A '!$W$17),0,MIN(O119:P119,$E$4*(1-D119)*S119))))</f>
        <v>324.3033703842857</v>
      </c>
      <c r="U119" s="160"/>
    </row>
    <row r="120" spans="1:21" x14ac:dyDescent="0.45">
      <c r="A120" s="56">
        <f t="shared" si="7"/>
        <v>44755</v>
      </c>
      <c r="B120" s="157">
        <f>_xlfn.XLOOKUP(A120,'Serene A '!$W$22:$W$23,'Serene A '!$Z$22:$Z$23,0,0)</f>
        <v>0</v>
      </c>
      <c r="C120" s="143">
        <f>_xlfn.XLOOKUP(A120,'Serene A '!$W$15:$W$17,'Serene A '!$Z$15:$Z$17,SUM($E$3:$H$3),0)</f>
        <v>45</v>
      </c>
      <c r="D120" s="58">
        <f>'PT Storengy'!H111</f>
        <v>0</v>
      </c>
      <c r="E120" s="60">
        <f t="shared" si="8"/>
        <v>33.450702308347289</v>
      </c>
      <c r="F120" s="100">
        <f t="shared" si="9"/>
        <v>0.73672414594182856</v>
      </c>
      <c r="G120" s="59">
        <f>IF(F120&gt;=1,0,_xlfn.XLOOKUP(F120,'Serene A '!$B$30:$B$130,'Serene A '!$W$30:$W$130,,1))</f>
        <v>0.80500000000000005</v>
      </c>
      <c r="H120" s="158">
        <f>MIN(IF(AND(F120&gt;='Serene A '!$X$15,Atlantique!A120&lt;='Serene A '!$W$15),0,
IF(AND(F120&gt;='Serene A '!$X$16,Atlantique!A120&lt;='Serene A '!$W$16),0,
IF(AND(F120&gt;='Serene A '!$X$17,Atlantique!A120&lt;='Serene A '!$W$17),0,$E$4*(1-D120)*G120))),$E$5)</f>
        <v>298.11574096499999</v>
      </c>
      <c r="I120" s="192">
        <f>IF(COUNTIFS('PTC GRTgaz'!$AA$11:$AA$28891,"",'PTC GRTgaz'!$B$11:$B$28891,Atlantique!I$16,'PTC GRTgaz'!$D$11:$D$28891,Atlantique!$A120,'PTC GRTgaz'!$C$11:$C$28891,"DEL")&gt;0,I$14,SUMIFS('PTC GRTgaz'!$AA$11:$AA$28891,'PTC GRTgaz'!$B$11:$B$28891,Atlantique!I$16,'PTC GRTgaz'!$D$11:$D$28891,Atlantique!$A120,'PTC GRTgaz'!$C$11:$C$28891,"DEL")*1.0026*$E$4/370.33)</f>
        <v>370.33011299999998</v>
      </c>
      <c r="J120" s="192">
        <f>IF(COUNTIFS('PTC GRTgaz'!$AA$11:$AA$28891,"",'PTC GRTgaz'!$B$11:$B$28891,Atlantique!J$16,'PTC GRTgaz'!$D$11:$D$28891,Atlantique!$A120,'PTC GRTgaz'!$C$11:$C$28891,"DEL")&gt;0,J$14,SUMIFS('PTC GRTgaz'!$AA$11:$AA$28891,'PTC GRTgaz'!$B$11:$B$28891,Atlantique!J$16,'PTC GRTgaz'!$D$11:$D$28891,Atlantique!$A120,'PTC GRTgaz'!$C$11:$C$28891,"DEL")*1.0026*$E$4/370.33)</f>
        <v>370.33011299999998</v>
      </c>
      <c r="K120" s="102">
        <f t="shared" si="10"/>
        <v>23.561675884448764</v>
      </c>
      <c r="L120" s="101">
        <f t="shared" si="11"/>
        <v>0.51613916912609947</v>
      </c>
      <c r="M120" s="59">
        <f>IF(L120&gt;=1,0,_xlfn.XLOOKUP(L120,'Serene A '!$B$30:$B$130,'Serene A '!$W$30:$W$130,,1))</f>
        <v>0.90571428571428558</v>
      </c>
      <c r="N120" s="158">
        <f xml:space="preserve">
IF(AND(L120&gt;='Serene A '!$X$15,Atlantique!A120&lt;='Serene A '!$W$15),0,
IF(AND(L120&gt;='Serene A '!$X$16,Atlantique!A120&lt;='Serene A '!$W$16),0,
IF(AND(L120&gt;='Serene A '!$X$17,Atlantique!A120&lt;='Serene A '!$W$17),0,MIN(I120:J120,$E$4*(1-D120)*M120))))</f>
        <v>335.41327377428564</v>
      </c>
      <c r="O120" s="192">
        <f>IF(COUNTIFS('PTC GRTgaz'!$AB$11:$AB$28891,"",'PTC GRTgaz'!$B$11:$B$28891,Atlantique!O$16,'PTC GRTgaz'!$D$11:$D$28891,Atlantique!$A120,'PTC GRTgaz'!$C$11:$C$28891,"DEL")&gt;0,O$14,SUMIFS('PTC GRTgaz'!$AB$11:$AB$28891,'PTC GRTgaz'!$B$11:$B$28891,Atlantique!O$16,'PTC GRTgaz'!$D$11:$D$28891,Atlantique!$A120,'PTC GRTgaz'!$C$11:$C$28891,"DEL")*1.0026*$E$4/370.33)</f>
        <v>370.33011299999998</v>
      </c>
      <c r="P120" s="192">
        <f>IF(COUNTIFS('PTC GRTgaz'!$AB$11:$AB$28891,"",'PTC GRTgaz'!$B$11:$B$28891,Atlantique!P$16,'PTC GRTgaz'!$D$11:$D$28891,Atlantique!$A120,'PTC GRTgaz'!$C$11:$C$28891,"DEL")&gt;0,P$14,SUMIFS('PTC GRTgaz'!$AB$11:$AB$28891,'PTC GRTgaz'!$B$11:$B$28891,Atlantique!P$16,'PTC GRTgaz'!$D$11:$D$28891,Atlantique!$A120,'PTC GRTgaz'!$C$11:$C$28891,"DEL")*1.0026*$E$4/370.33)</f>
        <v>370.33011299999998</v>
      </c>
      <c r="Q120" s="103">
        <f t="shared" si="12"/>
        <v>27.147198982796461</v>
      </c>
      <c r="R120" s="101">
        <f t="shared" si="13"/>
        <v>0.59609961647706422</v>
      </c>
      <c r="S120" s="59">
        <f>IF(R120&gt;=1,0,_xlfn.XLOOKUP(R120,'Serene A '!$B$30:$B$130,'Serene A '!$W$30:$W$130,,1))</f>
        <v>0.87142857142857144</v>
      </c>
      <c r="T120" s="158">
        <f xml:space="preserve">
IF(AND(R120&gt;='Serene A '!$X$15,Atlantique!A120&lt;='Serene A '!$W$15),0,
IF(AND(R120&gt;='Serene A '!$X$16,Atlantique!A120&lt;='Serene A '!$W$16),0,
IF(AND(R120&gt;='Serene A '!$X$17,Atlantique!A120&lt;='Serene A '!$W$17),0,MIN(O120:P120,$E$4*(1-D120)*S120))))</f>
        <v>322.71624132857141</v>
      </c>
      <c r="U120" s="160"/>
    </row>
    <row r="121" spans="1:21" x14ac:dyDescent="0.45">
      <c r="A121" s="56">
        <f t="shared" si="7"/>
        <v>44756</v>
      </c>
      <c r="B121" s="157">
        <f>_xlfn.XLOOKUP(A121,'Serene A '!$W$22:$W$23,'Serene A '!$Z$22:$Z$23,0,0)</f>
        <v>0</v>
      </c>
      <c r="C121" s="143">
        <f>_xlfn.XLOOKUP(A121,'Serene A '!$W$15:$W$17,'Serene A '!$Z$15:$Z$17,SUM($E$3:$H$3),0)</f>
        <v>45</v>
      </c>
      <c r="D121" s="58">
        <f>'PT Storengy'!H112</f>
        <v>0</v>
      </c>
      <c r="E121" s="60">
        <f t="shared" si="8"/>
        <v>33.74696639874729</v>
      </c>
      <c r="F121" s="100">
        <f t="shared" si="9"/>
        <v>0.74334894018549535</v>
      </c>
      <c r="G121" s="59">
        <f>IF(F121&gt;=1,0,_xlfn.XLOOKUP(F121,'Serene A '!$B$30:$B$130,'Serene A '!$W$30:$W$130,,1))</f>
        <v>0.8</v>
      </c>
      <c r="H121" s="158">
        <f>MIN(IF(AND(F121&gt;='Serene A '!$X$15,Atlantique!A121&lt;='Serene A '!$W$15),0,
IF(AND(F121&gt;='Serene A '!$X$16,Atlantique!A121&lt;='Serene A '!$W$16),0,
IF(AND(F121&gt;='Serene A '!$X$17,Atlantique!A121&lt;='Serene A '!$W$17),0,$E$4*(1-D121)*G121))),$E$5)</f>
        <v>296.26409039999999</v>
      </c>
      <c r="I121" s="192">
        <f>IF(COUNTIFS('PTC GRTgaz'!$AA$11:$AA$28891,"",'PTC GRTgaz'!$B$11:$B$28891,Atlantique!I$16,'PTC GRTgaz'!$D$11:$D$28891,Atlantique!$A121,'PTC GRTgaz'!$C$11:$C$28891,"DEL")&gt;0,I$14,SUMIFS('PTC GRTgaz'!$AA$11:$AA$28891,'PTC GRTgaz'!$B$11:$B$28891,Atlantique!I$16,'PTC GRTgaz'!$D$11:$D$28891,Atlantique!$A121,'PTC GRTgaz'!$C$11:$C$28891,"DEL")*1.0026*$E$4/370.33)</f>
        <v>370.33011299999998</v>
      </c>
      <c r="J121" s="192">
        <f>IF(COUNTIFS('PTC GRTgaz'!$AA$11:$AA$28891,"",'PTC GRTgaz'!$B$11:$B$28891,Atlantique!J$16,'PTC GRTgaz'!$D$11:$D$28891,Atlantique!$A121,'PTC GRTgaz'!$C$11:$C$28891,"DEL")&gt;0,J$14,SUMIFS('PTC GRTgaz'!$AA$11:$AA$28891,'PTC GRTgaz'!$B$11:$B$28891,Atlantique!J$16,'PTC GRTgaz'!$D$11:$D$28891,Atlantique!$A121,'PTC GRTgaz'!$C$11:$C$28891,"DEL")*1.0026*$E$4/370.33)</f>
        <v>370.33011299999998</v>
      </c>
      <c r="K121" s="102">
        <f t="shared" si="10"/>
        <v>23.895502029167336</v>
      </c>
      <c r="L121" s="101">
        <f t="shared" si="11"/>
        <v>0.52359279743219478</v>
      </c>
      <c r="M121" s="59">
        <f>IF(L121&gt;=1,0,_xlfn.XLOOKUP(L121,'Serene A '!$B$30:$B$130,'Serene A '!$W$30:$W$130,,1))</f>
        <v>0.90142857142857147</v>
      </c>
      <c r="N121" s="158">
        <f xml:space="preserve">
IF(AND(L121&gt;='Serene A '!$X$15,Atlantique!A121&lt;='Serene A '!$W$15),0,
IF(AND(L121&gt;='Serene A '!$X$16,Atlantique!A121&lt;='Serene A '!$W$16),0,
IF(AND(L121&gt;='Serene A '!$X$17,Atlantique!A121&lt;='Serene A '!$W$17),0,MIN(I121:J121,$E$4*(1-D121)*M121))))</f>
        <v>333.82614471857141</v>
      </c>
      <c r="O121" s="192">
        <f>IF(COUNTIFS('PTC GRTgaz'!$AB$11:$AB$28891,"",'PTC GRTgaz'!$B$11:$B$28891,Atlantique!O$16,'PTC GRTgaz'!$D$11:$D$28891,Atlantique!$A121,'PTC GRTgaz'!$C$11:$C$28891,"DEL")&gt;0,O$14,SUMIFS('PTC GRTgaz'!$AB$11:$AB$28891,'PTC GRTgaz'!$B$11:$B$28891,Atlantique!O$16,'PTC GRTgaz'!$D$11:$D$28891,Atlantique!$A121,'PTC GRTgaz'!$C$11:$C$28891,"DEL")*1.0026*$E$4/370.33)</f>
        <v>370.33011299999998</v>
      </c>
      <c r="P121" s="192">
        <f>IF(COUNTIFS('PTC GRTgaz'!$AB$11:$AB$28891,"",'PTC GRTgaz'!$B$11:$B$28891,Atlantique!P$16,'PTC GRTgaz'!$D$11:$D$28891,Atlantique!$A121,'PTC GRTgaz'!$C$11:$C$28891,"DEL")&gt;0,P$14,SUMIFS('PTC GRTgaz'!$AB$11:$AB$28891,'PTC GRTgaz'!$B$11:$B$28891,Atlantique!P$16,'PTC GRTgaz'!$D$11:$D$28891,Atlantique!$A121,'PTC GRTgaz'!$C$11:$C$28891,"DEL")*1.0026*$E$4/370.33)</f>
        <v>370.33011299999998</v>
      </c>
      <c r="Q121" s="103">
        <f t="shared" si="12"/>
        <v>27.468328095069317</v>
      </c>
      <c r="R121" s="101">
        <f t="shared" si="13"/>
        <v>0.60327108850658806</v>
      </c>
      <c r="S121" s="59">
        <f>IF(R121&gt;=1,0,_xlfn.XLOOKUP(R121,'Serene A '!$B$30:$B$130,'Serene A '!$W$30:$W$130,,1))</f>
        <v>0.86714285714285722</v>
      </c>
      <c r="T121" s="158">
        <f xml:space="preserve">
IF(AND(R121&gt;='Serene A '!$X$15,Atlantique!A121&lt;='Serene A '!$W$15),0,
IF(AND(R121&gt;='Serene A '!$X$16,Atlantique!A121&lt;='Serene A '!$W$16),0,
IF(AND(R121&gt;='Serene A '!$X$17,Atlantique!A121&lt;='Serene A '!$W$17),0,MIN(O121:P121,$E$4*(1-D121)*S121))))</f>
        <v>321.12911227285713</v>
      </c>
      <c r="U121" s="160"/>
    </row>
    <row r="122" spans="1:21" x14ac:dyDescent="0.45">
      <c r="A122" s="56">
        <f t="shared" si="7"/>
        <v>44757</v>
      </c>
      <c r="B122" s="157">
        <f>_xlfn.XLOOKUP(A122,'Serene A '!$W$22:$W$23,'Serene A '!$Z$22:$Z$23,0,0)</f>
        <v>0</v>
      </c>
      <c r="C122" s="143">
        <f>_xlfn.XLOOKUP(A122,'Serene A '!$W$15:$W$17,'Serene A '!$Z$15:$Z$17,SUM($E$3:$H$3),0)</f>
        <v>45</v>
      </c>
      <c r="D122" s="58">
        <f>'PT Storengy'!H113</f>
        <v>0</v>
      </c>
      <c r="E122" s="60">
        <f t="shared" si="8"/>
        <v>34.043230489147291</v>
      </c>
      <c r="F122" s="100">
        <f t="shared" si="9"/>
        <v>0.74993258663882867</v>
      </c>
      <c r="G122" s="59">
        <f>IF(F122&gt;=1,0,_xlfn.XLOOKUP(F122,'Serene A '!$B$30:$B$130,'Serene A '!$W$30:$W$130,,1))</f>
        <v>0.8</v>
      </c>
      <c r="H122" s="158">
        <f>MIN(IF(AND(F122&gt;='Serene A '!$X$15,Atlantique!A122&lt;='Serene A '!$W$15),0,
IF(AND(F122&gt;='Serene A '!$X$16,Atlantique!A122&lt;='Serene A '!$W$16),0,
IF(AND(F122&gt;='Serene A '!$X$17,Atlantique!A122&lt;='Serene A '!$W$17),0,$E$4*(1-D122)*G122))),$E$5)</f>
        <v>296.26409039999999</v>
      </c>
      <c r="I122" s="192">
        <f>IF(COUNTIFS('PTC GRTgaz'!$AA$11:$AA$28891,"",'PTC GRTgaz'!$B$11:$B$28891,Atlantique!I$16,'PTC GRTgaz'!$D$11:$D$28891,Atlantique!$A122,'PTC GRTgaz'!$C$11:$C$28891,"DEL")&gt;0,I$14,SUMIFS('PTC GRTgaz'!$AA$11:$AA$28891,'PTC GRTgaz'!$B$11:$B$28891,Atlantique!I$16,'PTC GRTgaz'!$D$11:$D$28891,Atlantique!$A122,'PTC GRTgaz'!$C$11:$C$28891,"DEL")*1.0026*$E$4/370.33)</f>
        <v>370.33011299999998</v>
      </c>
      <c r="J122" s="192">
        <f>IF(COUNTIFS('PTC GRTgaz'!$AA$11:$AA$28891,"",'PTC GRTgaz'!$B$11:$B$28891,Atlantique!J$16,'PTC GRTgaz'!$D$11:$D$28891,Atlantique!$A122,'PTC GRTgaz'!$C$11:$C$28891,"DEL")&gt;0,J$14,SUMIFS('PTC GRTgaz'!$AA$11:$AA$28891,'PTC GRTgaz'!$B$11:$B$28891,Atlantique!J$16,'PTC GRTgaz'!$D$11:$D$28891,Atlantique!$A122,'PTC GRTgaz'!$C$11:$C$28891,"DEL")*1.0026*$E$4/370.33)</f>
        <v>370.33011299999998</v>
      </c>
      <c r="K122" s="102">
        <f t="shared" si="10"/>
        <v>24.227741044830193</v>
      </c>
      <c r="L122" s="101">
        <f t="shared" si="11"/>
        <v>0.53101115620371853</v>
      </c>
      <c r="M122" s="59">
        <f>IF(L122&gt;=1,0,_xlfn.XLOOKUP(L122,'Serene A '!$B$30:$B$130,'Serene A '!$W$30:$W$130,,1))</f>
        <v>0.89714285714285702</v>
      </c>
      <c r="N122" s="158">
        <f xml:space="preserve">
IF(AND(L122&gt;='Serene A '!$X$15,Atlantique!A122&lt;='Serene A '!$W$15),0,
IF(AND(L122&gt;='Serene A '!$X$16,Atlantique!A122&lt;='Serene A '!$W$16),0,
IF(AND(L122&gt;='Serene A '!$X$17,Atlantique!A122&lt;='Serene A '!$W$17),0,MIN(I122:J122,$E$4*(1-D122)*M122))))</f>
        <v>332.23901566285707</v>
      </c>
      <c r="O122" s="192">
        <f>IF(COUNTIFS('PTC GRTgaz'!$AB$11:$AB$28891,"",'PTC GRTgaz'!$B$11:$B$28891,Atlantique!O$16,'PTC GRTgaz'!$D$11:$D$28891,Atlantique!$A122,'PTC GRTgaz'!$C$11:$C$28891,"DEL")&gt;0,O$14,SUMIFS('PTC GRTgaz'!$AB$11:$AB$28891,'PTC GRTgaz'!$B$11:$B$28891,Atlantique!O$16,'PTC GRTgaz'!$D$11:$D$28891,Atlantique!$A122,'PTC GRTgaz'!$C$11:$C$28891,"DEL")*1.0026*$E$4/370.33)</f>
        <v>370.33011299999998</v>
      </c>
      <c r="P122" s="192">
        <f>IF(COUNTIFS('PTC GRTgaz'!$AB$11:$AB$28891,"",'PTC GRTgaz'!$B$11:$B$28891,Atlantique!P$16,'PTC GRTgaz'!$D$11:$D$28891,Atlantique!$A122,'PTC GRTgaz'!$C$11:$C$28891,"DEL")&gt;0,P$14,SUMIFS('PTC GRTgaz'!$AB$11:$AB$28891,'PTC GRTgaz'!$B$11:$B$28891,Atlantique!P$16,'PTC GRTgaz'!$D$11:$D$28891,Atlantique!$A122,'PTC GRTgaz'!$C$11:$C$28891,"DEL")*1.0026*$E$4/370.33)</f>
        <v>370.33011299999998</v>
      </c>
      <c r="Q122" s="103">
        <f t="shared" si="12"/>
        <v>27.78787007828646</v>
      </c>
      <c r="R122" s="101">
        <f t="shared" si="13"/>
        <v>0.61040729100154034</v>
      </c>
      <c r="S122" s="59">
        <f>IF(R122&gt;=1,0,_xlfn.XLOOKUP(R122,'Serene A '!$B$30:$B$130,'Serene A '!$W$30:$W$130,,1))</f>
        <v>0.86285714285714288</v>
      </c>
      <c r="T122" s="158">
        <f xml:space="preserve">
IF(AND(R122&gt;='Serene A '!$X$15,Atlantique!A122&lt;='Serene A '!$W$15),0,
IF(AND(R122&gt;='Serene A '!$X$16,Atlantique!A122&lt;='Serene A '!$W$16),0,
IF(AND(R122&gt;='Serene A '!$X$17,Atlantique!A122&lt;='Serene A '!$W$17),0,MIN(O122:P122,$E$4*(1-D122)*S122))))</f>
        <v>319.54198321714284</v>
      </c>
      <c r="U122" s="160"/>
    </row>
    <row r="123" spans="1:21" x14ac:dyDescent="0.45">
      <c r="A123" s="56">
        <f t="shared" si="7"/>
        <v>44758</v>
      </c>
      <c r="B123" s="157">
        <f>_xlfn.XLOOKUP(A123,'Serene A '!$W$22:$W$23,'Serene A '!$Z$22:$Z$23,0,0)</f>
        <v>0</v>
      </c>
      <c r="C123" s="143">
        <f>_xlfn.XLOOKUP(A123,'Serene A '!$W$15:$W$17,'Serene A '!$Z$15:$Z$17,SUM($E$3:$H$3),0)</f>
        <v>45</v>
      </c>
      <c r="D123" s="58">
        <f>'PT Storengy'!H114</f>
        <v>0</v>
      </c>
      <c r="E123" s="60">
        <f t="shared" si="8"/>
        <v>34.33919831545689</v>
      </c>
      <c r="F123" s="100">
        <f t="shared" si="9"/>
        <v>0.75651623309216198</v>
      </c>
      <c r="G123" s="59">
        <f>IF(F123&gt;=1,0,_xlfn.XLOOKUP(F123,'Serene A '!$B$30:$B$130,'Serene A '!$W$30:$W$130,,1))</f>
        <v>0.79920000000000002</v>
      </c>
      <c r="H123" s="158">
        <f>MIN(IF(AND(F123&gt;='Serene A '!$X$15,Atlantique!A123&lt;='Serene A '!$W$15),0,
IF(AND(F123&gt;='Serene A '!$X$16,Atlantique!A123&lt;='Serene A '!$W$16),0,
IF(AND(F123&gt;='Serene A '!$X$17,Atlantique!A123&lt;='Serene A '!$W$17),0,$E$4*(1-D123)*G123))),$E$5)</f>
        <v>295.96782630960001</v>
      </c>
      <c r="I123" s="192">
        <f>IF(COUNTIFS('PTC GRTgaz'!$AA$11:$AA$28891,"",'PTC GRTgaz'!$B$11:$B$28891,Atlantique!I$16,'PTC GRTgaz'!$D$11:$D$28891,Atlantique!$A123,'PTC GRTgaz'!$C$11:$C$28891,"DEL")&gt;0,I$14,SUMIFS('PTC GRTgaz'!$AA$11:$AA$28891,'PTC GRTgaz'!$B$11:$B$28891,Atlantique!I$16,'PTC GRTgaz'!$D$11:$D$28891,Atlantique!$A123,'PTC GRTgaz'!$C$11:$C$28891,"DEL")*1.0026*$E$4/370.33)</f>
        <v>370.33011299999998</v>
      </c>
      <c r="J123" s="192">
        <f>IF(COUNTIFS('PTC GRTgaz'!$AA$11:$AA$28891,"",'PTC GRTgaz'!$B$11:$B$28891,Atlantique!J$16,'PTC GRTgaz'!$D$11:$D$28891,Atlantique!$A123,'PTC GRTgaz'!$C$11:$C$28891,"DEL")&gt;0,J$14,SUMIFS('PTC GRTgaz'!$AA$11:$AA$28891,'PTC GRTgaz'!$B$11:$B$28891,Atlantique!J$16,'PTC GRTgaz'!$D$11:$D$28891,Atlantique!$A123,'PTC GRTgaz'!$C$11:$C$28891,"DEL")*1.0026*$E$4/370.33)</f>
        <v>370.33011299999998</v>
      </c>
      <c r="K123" s="102">
        <f t="shared" si="10"/>
        <v>24.55998006049305</v>
      </c>
      <c r="L123" s="101">
        <f t="shared" si="11"/>
        <v>0.53839424544067094</v>
      </c>
      <c r="M123" s="59">
        <f>IF(L123&gt;=1,0,_xlfn.XLOOKUP(L123,'Serene A '!$B$30:$B$130,'Serene A '!$W$30:$W$130,,1))</f>
        <v>0.89714285714285702</v>
      </c>
      <c r="N123" s="158">
        <f xml:space="preserve">
IF(AND(L123&gt;='Serene A '!$X$15,Atlantique!A123&lt;='Serene A '!$W$15),0,
IF(AND(L123&gt;='Serene A '!$X$16,Atlantique!A123&lt;='Serene A '!$W$16),0,
IF(AND(L123&gt;='Serene A '!$X$17,Atlantique!A123&lt;='Serene A '!$W$17),0,MIN(I123:J123,$E$4*(1-D123)*M123))))</f>
        <v>332.23901566285707</v>
      </c>
      <c r="O123" s="192">
        <f>IF(COUNTIFS('PTC GRTgaz'!$AB$11:$AB$28891,"",'PTC GRTgaz'!$B$11:$B$28891,Atlantique!O$16,'PTC GRTgaz'!$D$11:$D$28891,Atlantique!$A123,'PTC GRTgaz'!$C$11:$C$28891,"DEL")&gt;0,O$14,SUMIFS('PTC GRTgaz'!$AB$11:$AB$28891,'PTC GRTgaz'!$B$11:$B$28891,Atlantique!O$16,'PTC GRTgaz'!$D$11:$D$28891,Atlantique!$A123,'PTC GRTgaz'!$C$11:$C$28891,"DEL")*1.0026*$E$4/370.33)</f>
        <v>370.33011299999998</v>
      </c>
      <c r="P123" s="192">
        <f>IF(COUNTIFS('PTC GRTgaz'!$AB$11:$AB$28891,"",'PTC GRTgaz'!$B$11:$B$28891,Atlantique!P$16,'PTC GRTgaz'!$D$11:$D$28891,Atlantique!$A123,'PTC GRTgaz'!$C$11:$C$28891,"DEL")&gt;0,P$14,SUMIFS('PTC GRTgaz'!$AB$11:$AB$28891,'PTC GRTgaz'!$B$11:$B$28891,Atlantique!P$16,'PTC GRTgaz'!$D$11:$D$28891,Atlantique!$A123,'PTC GRTgaz'!$C$11:$C$28891,"DEL")*1.0026*$E$4/370.33)</f>
        <v>370.33011299999998</v>
      </c>
      <c r="Q123" s="103">
        <f t="shared" si="12"/>
        <v>28.107412061503602</v>
      </c>
      <c r="R123" s="101">
        <f t="shared" si="13"/>
        <v>0.61750822396192129</v>
      </c>
      <c r="S123" s="59">
        <f>IF(R123&gt;=1,0,_xlfn.XLOOKUP(R123,'Serene A '!$B$30:$B$130,'Serene A '!$W$30:$W$130,,1))</f>
        <v>0.86285714285714288</v>
      </c>
      <c r="T123" s="158">
        <f xml:space="preserve">
IF(AND(R123&gt;='Serene A '!$X$15,Atlantique!A123&lt;='Serene A '!$W$15),0,
IF(AND(R123&gt;='Serene A '!$X$16,Atlantique!A123&lt;='Serene A '!$W$16),0,
IF(AND(R123&gt;='Serene A '!$X$17,Atlantique!A123&lt;='Serene A '!$W$17),0,MIN(O123:P123,$E$4*(1-D123)*S123))))</f>
        <v>319.54198321714284</v>
      </c>
      <c r="U123" s="160"/>
    </row>
    <row r="124" spans="1:21" x14ac:dyDescent="0.45">
      <c r="A124" s="56">
        <f t="shared" si="7"/>
        <v>44759</v>
      </c>
      <c r="B124" s="157">
        <f>_xlfn.XLOOKUP(A124,'Serene A '!$W$22:$W$23,'Serene A '!$Z$22:$Z$23,0,0)</f>
        <v>0</v>
      </c>
      <c r="C124" s="143">
        <f>_xlfn.XLOOKUP(A124,'Serene A '!$W$15:$W$17,'Serene A '!$Z$15:$Z$17,SUM($E$3:$H$3),0)</f>
        <v>45</v>
      </c>
      <c r="D124" s="58">
        <f>'PT Storengy'!H115</f>
        <v>0</v>
      </c>
      <c r="E124" s="60">
        <f t="shared" si="8"/>
        <v>34.634869877676088</v>
      </c>
      <c r="F124" s="100">
        <f t="shared" si="9"/>
        <v>0.76309329589904196</v>
      </c>
      <c r="G124" s="59">
        <f>IF(F124&gt;=1,0,_xlfn.XLOOKUP(F124,'Serene A '!$B$30:$B$130,'Serene A '!$W$30:$W$130,,1))</f>
        <v>0.79839999999999989</v>
      </c>
      <c r="H124" s="158">
        <f>MIN(IF(AND(F124&gt;='Serene A '!$X$15,Atlantique!A124&lt;='Serene A '!$W$15),0,
IF(AND(F124&gt;='Serene A '!$X$16,Atlantique!A124&lt;='Serene A '!$W$16),0,
IF(AND(F124&gt;='Serene A '!$X$17,Atlantique!A124&lt;='Serene A '!$W$17),0,$E$4*(1-D124)*G124))),$E$5)</f>
        <v>295.67156221919993</v>
      </c>
      <c r="I124" s="192">
        <f>IF(COUNTIFS('PTC GRTgaz'!$AA$11:$AA$28891,"",'PTC GRTgaz'!$B$11:$B$28891,Atlantique!I$16,'PTC GRTgaz'!$D$11:$D$28891,Atlantique!$A124,'PTC GRTgaz'!$C$11:$C$28891,"DEL")&gt;0,I$14,SUMIFS('PTC GRTgaz'!$AA$11:$AA$28891,'PTC GRTgaz'!$B$11:$B$28891,Atlantique!I$16,'PTC GRTgaz'!$D$11:$D$28891,Atlantique!$A124,'PTC GRTgaz'!$C$11:$C$28891,"DEL")*1.0026*$E$4/370.33)</f>
        <v>370.33011299999998</v>
      </c>
      <c r="J124" s="192">
        <f>IF(COUNTIFS('PTC GRTgaz'!$AA$11:$AA$28891,"",'PTC GRTgaz'!$B$11:$B$28891,Atlantique!J$16,'PTC GRTgaz'!$D$11:$D$28891,Atlantique!$A124,'PTC GRTgaz'!$C$11:$C$28891,"DEL")&gt;0,J$14,SUMIFS('PTC GRTgaz'!$AA$11:$AA$28891,'PTC GRTgaz'!$B$11:$B$28891,Atlantique!J$16,'PTC GRTgaz'!$D$11:$D$28891,Atlantique!$A124,'PTC GRTgaz'!$C$11:$C$28891,"DEL")*1.0026*$E$4/370.33)</f>
        <v>370.33011299999998</v>
      </c>
      <c r="K124" s="102">
        <f t="shared" si="10"/>
        <v>24.890631947100193</v>
      </c>
      <c r="L124" s="101">
        <f t="shared" si="11"/>
        <v>0.54577733467762335</v>
      </c>
      <c r="M124" s="59">
        <f>IF(L124&gt;=1,0,_xlfn.XLOOKUP(L124,'Serene A '!$B$30:$B$130,'Serene A '!$W$30:$W$130,,1))</f>
        <v>0.89285714285714279</v>
      </c>
      <c r="N124" s="158">
        <f xml:space="preserve">
IF(AND(L124&gt;='Serene A '!$X$15,Atlantique!A124&lt;='Serene A '!$W$15),0,
IF(AND(L124&gt;='Serene A '!$X$16,Atlantique!A124&lt;='Serene A '!$W$16),0,
IF(AND(L124&gt;='Serene A '!$X$17,Atlantique!A124&lt;='Serene A '!$W$17),0,MIN(I124:J124,$E$4*(1-D124)*M124))))</f>
        <v>330.65188660714284</v>
      </c>
      <c r="O124" s="192">
        <f>IF(COUNTIFS('PTC GRTgaz'!$AB$11:$AB$28891,"",'PTC GRTgaz'!$B$11:$B$28891,Atlantique!O$16,'PTC GRTgaz'!$D$11:$D$28891,Atlantique!$A124,'PTC GRTgaz'!$C$11:$C$28891,"DEL")&gt;0,O$14,SUMIFS('PTC GRTgaz'!$AB$11:$AB$28891,'PTC GRTgaz'!$B$11:$B$28891,Atlantique!O$16,'PTC GRTgaz'!$D$11:$D$28891,Atlantique!$A124,'PTC GRTgaz'!$C$11:$C$28891,"DEL")*1.0026*$E$4/370.33)</f>
        <v>370.33011299999998</v>
      </c>
      <c r="P124" s="192">
        <f>IF(COUNTIFS('PTC GRTgaz'!$AB$11:$AB$28891,"",'PTC GRTgaz'!$B$11:$B$28891,Atlantique!P$16,'PTC GRTgaz'!$D$11:$D$28891,Atlantique!$A124,'PTC GRTgaz'!$C$11:$C$28891,"DEL")&gt;0,P$14,SUMIFS('PTC GRTgaz'!$AB$11:$AB$28891,'PTC GRTgaz'!$B$11:$B$28891,Atlantique!P$16,'PTC GRTgaz'!$D$11:$D$28891,Atlantique!$A124,'PTC GRTgaz'!$C$11:$C$28891,"DEL")*1.0026*$E$4/370.33)</f>
        <v>370.33011299999998</v>
      </c>
      <c r="Q124" s="103">
        <f t="shared" si="12"/>
        <v>28.42536691566503</v>
      </c>
      <c r="R124" s="101">
        <f t="shared" si="13"/>
        <v>0.62460915692230223</v>
      </c>
      <c r="S124" s="59">
        <f>IF(R124&gt;=1,0,_xlfn.XLOOKUP(R124,'Serene A '!$B$30:$B$130,'Serene A '!$W$30:$W$130,,1))</f>
        <v>0.85857142857142854</v>
      </c>
      <c r="T124" s="158">
        <f xml:space="preserve">
IF(AND(R124&gt;='Serene A '!$X$15,Atlantique!A124&lt;='Serene A '!$W$15),0,
IF(AND(R124&gt;='Serene A '!$X$16,Atlantique!A124&lt;='Serene A '!$W$16),0,
IF(AND(R124&gt;='Serene A '!$X$17,Atlantique!A124&lt;='Serene A '!$W$17),0,MIN(O124:P124,$E$4*(1-D124)*S124))))</f>
        <v>317.95485416142856</v>
      </c>
      <c r="U124" s="160"/>
    </row>
    <row r="125" spans="1:21" x14ac:dyDescent="0.45">
      <c r="A125" s="56">
        <f t="shared" si="7"/>
        <v>44760</v>
      </c>
      <c r="B125" s="157">
        <f>_xlfn.XLOOKUP(A125,'Serene A '!$W$22:$W$23,'Serene A '!$Z$22:$Z$23,0,0)</f>
        <v>0</v>
      </c>
      <c r="C125" s="143">
        <f>_xlfn.XLOOKUP(A125,'Serene A '!$W$15:$W$17,'Serene A '!$Z$15:$Z$17,SUM($E$3:$H$3),0)</f>
        <v>45</v>
      </c>
      <c r="D125" s="58">
        <f>'PT Storengy'!H116</f>
        <v>0</v>
      </c>
      <c r="E125" s="60">
        <f t="shared" si="8"/>
        <v>34.930541439895286</v>
      </c>
      <c r="F125" s="100">
        <f t="shared" si="9"/>
        <v>0.76966377505946859</v>
      </c>
      <c r="G125" s="59">
        <f>IF(F125&gt;=1,0,_xlfn.XLOOKUP(F125,'Serene A '!$B$30:$B$130,'Serene A '!$W$30:$W$130,,1))</f>
        <v>0.79839999999999989</v>
      </c>
      <c r="H125" s="158">
        <f>MIN(IF(AND(F125&gt;='Serene A '!$X$15,Atlantique!A125&lt;='Serene A '!$W$15),0,
IF(AND(F125&gt;='Serene A '!$X$16,Atlantique!A125&lt;='Serene A '!$W$16),0,
IF(AND(F125&gt;='Serene A '!$X$17,Atlantique!A125&lt;='Serene A '!$W$17),0,$E$4*(1-D125)*G125))),$E$5)</f>
        <v>295.67156221919993</v>
      </c>
      <c r="I125" s="192">
        <f>IF(COUNTIFS('PTC GRTgaz'!$AA$11:$AA$28891,"",'PTC GRTgaz'!$B$11:$B$28891,Atlantique!I$16,'PTC GRTgaz'!$D$11:$D$28891,Atlantique!$A125,'PTC GRTgaz'!$C$11:$C$28891,"DEL")&gt;0,I$14,SUMIFS('PTC GRTgaz'!$AA$11:$AA$28891,'PTC GRTgaz'!$B$11:$B$28891,Atlantique!I$16,'PTC GRTgaz'!$D$11:$D$28891,Atlantique!$A125,'PTC GRTgaz'!$C$11:$C$28891,"DEL")*1.0026*$E$4/370.33)</f>
        <v>370.33011299999998</v>
      </c>
      <c r="J125" s="192">
        <f>IF(COUNTIFS('PTC GRTgaz'!$AA$11:$AA$28891,"",'PTC GRTgaz'!$B$11:$B$28891,Atlantique!J$16,'PTC GRTgaz'!$D$11:$D$28891,Atlantique!$A125,'PTC GRTgaz'!$C$11:$C$28891,"DEL")&gt;0,J$14,SUMIFS('PTC GRTgaz'!$AA$11:$AA$28891,'PTC GRTgaz'!$B$11:$B$28891,Atlantique!J$16,'PTC GRTgaz'!$D$11:$D$28891,Atlantique!$A125,'PTC GRTgaz'!$C$11:$C$28891,"DEL")*1.0026*$E$4/370.33)</f>
        <v>370.33011299999998</v>
      </c>
      <c r="K125" s="102">
        <f t="shared" si="10"/>
        <v>25.219696704651621</v>
      </c>
      <c r="L125" s="101">
        <f t="shared" si="11"/>
        <v>0.55312515438000431</v>
      </c>
      <c r="M125" s="59">
        <f>IF(L125&gt;=1,0,_xlfn.XLOOKUP(L125,'Serene A '!$B$30:$B$130,'Serene A '!$W$30:$W$130,,1))</f>
        <v>0.88857142857142846</v>
      </c>
      <c r="N125" s="158">
        <f xml:space="preserve">
IF(AND(L125&gt;='Serene A '!$X$15,Atlantique!A125&lt;='Serene A '!$W$15),0,
IF(AND(L125&gt;='Serene A '!$X$16,Atlantique!A125&lt;='Serene A '!$W$16),0,
IF(AND(L125&gt;='Serene A '!$X$17,Atlantique!A125&lt;='Serene A '!$W$17),0,MIN(I125:J125,$E$4*(1-D125)*M125))))</f>
        <v>329.0647575514285</v>
      </c>
      <c r="O125" s="192">
        <f>IF(COUNTIFS('PTC GRTgaz'!$AB$11:$AB$28891,"",'PTC GRTgaz'!$B$11:$B$28891,Atlantique!O$16,'PTC GRTgaz'!$D$11:$D$28891,Atlantique!$A125,'PTC GRTgaz'!$C$11:$C$28891,"DEL")&gt;0,O$14,SUMIFS('PTC GRTgaz'!$AB$11:$AB$28891,'PTC GRTgaz'!$B$11:$B$28891,Atlantique!O$16,'PTC GRTgaz'!$D$11:$D$28891,Atlantique!$A125,'PTC GRTgaz'!$C$11:$C$28891,"DEL")*1.0026*$E$4/370.33)</f>
        <v>370.33011299999998</v>
      </c>
      <c r="P125" s="192">
        <f>IF(COUNTIFS('PTC GRTgaz'!$AB$11:$AB$28891,"",'PTC GRTgaz'!$B$11:$B$28891,Atlantique!P$16,'PTC GRTgaz'!$D$11:$D$28891,Atlantique!$A125,'PTC GRTgaz'!$C$11:$C$28891,"DEL")&gt;0,P$14,SUMIFS('PTC GRTgaz'!$AB$11:$AB$28891,'PTC GRTgaz'!$B$11:$B$28891,Atlantique!P$16,'PTC GRTgaz'!$D$11:$D$28891,Atlantique!$A125,'PTC GRTgaz'!$C$11:$C$28891,"DEL")*1.0026*$E$4/370.33)</f>
        <v>370.33011299999998</v>
      </c>
      <c r="Q125" s="103">
        <f t="shared" si="12"/>
        <v>28.741734640770744</v>
      </c>
      <c r="R125" s="101">
        <f t="shared" si="13"/>
        <v>0.63167482034811173</v>
      </c>
      <c r="S125" s="59">
        <f>IF(R125&gt;=1,0,_xlfn.XLOOKUP(R125,'Serene A '!$B$30:$B$130,'Serene A '!$W$30:$W$130,,1))</f>
        <v>0.85428571428571443</v>
      </c>
      <c r="T125" s="158">
        <f xml:space="preserve">
IF(AND(R125&gt;='Serene A '!$X$15,Atlantique!A125&lt;='Serene A '!$W$15),0,
IF(AND(R125&gt;='Serene A '!$X$16,Atlantique!A125&lt;='Serene A '!$W$16),0,
IF(AND(R125&gt;='Serene A '!$X$17,Atlantique!A125&lt;='Serene A '!$W$17),0,MIN(O125:P125,$E$4*(1-D125)*S125))))</f>
        <v>316.36772510571433</v>
      </c>
      <c r="U125" s="160"/>
    </row>
    <row r="126" spans="1:21" x14ac:dyDescent="0.45">
      <c r="A126" s="56">
        <f t="shared" si="7"/>
        <v>44761</v>
      </c>
      <c r="B126" s="157">
        <f>_xlfn.XLOOKUP(A126,'Serene A '!$W$22:$W$23,'Serene A '!$Z$22:$Z$23,0,0)</f>
        <v>0</v>
      </c>
      <c r="C126" s="143">
        <f>_xlfn.XLOOKUP(A126,'Serene A '!$W$15:$W$17,'Serene A '!$Z$15:$Z$17,SUM($E$3:$H$3),0)</f>
        <v>45</v>
      </c>
      <c r="D126" s="58">
        <f>'PT Storengy'!H117</f>
        <v>0</v>
      </c>
      <c r="E126" s="60">
        <f t="shared" si="8"/>
        <v>35.22591673802409</v>
      </c>
      <c r="F126" s="100">
        <f t="shared" si="9"/>
        <v>0.77623425421989523</v>
      </c>
      <c r="G126" s="59">
        <f>IF(F126&gt;=1,0,_xlfn.XLOOKUP(F126,'Serene A '!$B$30:$B$130,'Serene A '!$W$30:$W$130,,1))</f>
        <v>0.79760000000000009</v>
      </c>
      <c r="H126" s="158">
        <f>MIN(IF(AND(F126&gt;='Serene A '!$X$15,Atlantique!A126&lt;='Serene A '!$W$15),0,
IF(AND(F126&gt;='Serene A '!$X$16,Atlantique!A126&lt;='Serene A '!$W$16),0,
IF(AND(F126&gt;='Serene A '!$X$17,Atlantique!A126&lt;='Serene A '!$W$17),0,$E$4*(1-D126)*G126))),$E$5)</f>
        <v>295.37529812880001</v>
      </c>
      <c r="I126" s="192">
        <f>IF(COUNTIFS('PTC GRTgaz'!$AA$11:$AA$28891,"",'PTC GRTgaz'!$B$11:$B$28891,Atlantique!I$16,'PTC GRTgaz'!$D$11:$D$28891,Atlantique!$A126,'PTC GRTgaz'!$C$11:$C$28891,"DEL")&gt;0,I$14,SUMIFS('PTC GRTgaz'!$AA$11:$AA$28891,'PTC GRTgaz'!$B$11:$B$28891,Atlantique!I$16,'PTC GRTgaz'!$D$11:$D$28891,Atlantique!$A126,'PTC GRTgaz'!$C$11:$C$28891,"DEL")*1.0026*$E$4/370.33)</f>
        <v>370.33011299999998</v>
      </c>
      <c r="J126" s="192">
        <f>IF(COUNTIFS('PTC GRTgaz'!$AA$11:$AA$28891,"",'PTC GRTgaz'!$B$11:$B$28891,Atlantique!J$16,'PTC GRTgaz'!$D$11:$D$28891,Atlantique!$A126,'PTC GRTgaz'!$C$11:$C$28891,"DEL")&gt;0,J$14,SUMIFS('PTC GRTgaz'!$AA$11:$AA$28891,'PTC GRTgaz'!$B$11:$B$28891,Atlantique!J$16,'PTC GRTgaz'!$D$11:$D$28891,Atlantique!$A126,'PTC GRTgaz'!$C$11:$C$28891,"DEL")*1.0026*$E$4/370.33)</f>
        <v>370.33011299999998</v>
      </c>
      <c r="K126" s="102">
        <f t="shared" si="10"/>
        <v>25.547174333147336</v>
      </c>
      <c r="L126" s="101">
        <f t="shared" si="11"/>
        <v>0.56043770454781383</v>
      </c>
      <c r="M126" s="59">
        <f>IF(L126&gt;=1,0,_xlfn.XLOOKUP(L126,'Serene A '!$B$30:$B$130,'Serene A '!$W$30:$W$130,,1))</f>
        <v>0.88428571428571434</v>
      </c>
      <c r="N126" s="158">
        <f xml:space="preserve">
IF(AND(L126&gt;='Serene A '!$X$15,Atlantique!A126&lt;='Serene A '!$W$15),0,
IF(AND(L126&gt;='Serene A '!$X$16,Atlantique!A126&lt;='Serene A '!$W$16),0,
IF(AND(L126&gt;='Serene A '!$X$17,Atlantique!A126&lt;='Serene A '!$W$17),0,MIN(I126:J126,$E$4*(1-D126)*M126))))</f>
        <v>327.47762849571427</v>
      </c>
      <c r="O126" s="192">
        <f>IF(COUNTIFS('PTC GRTgaz'!$AB$11:$AB$28891,"",'PTC GRTgaz'!$B$11:$B$28891,Atlantique!O$16,'PTC GRTgaz'!$D$11:$D$28891,Atlantique!$A126,'PTC GRTgaz'!$C$11:$C$28891,"DEL")&gt;0,O$14,SUMIFS('PTC GRTgaz'!$AB$11:$AB$28891,'PTC GRTgaz'!$B$11:$B$28891,Atlantique!O$16,'PTC GRTgaz'!$D$11:$D$28891,Atlantique!$A126,'PTC GRTgaz'!$C$11:$C$28891,"DEL")*1.0026*$E$4/370.33)</f>
        <v>370.33011299999998</v>
      </c>
      <c r="P126" s="192">
        <f>IF(COUNTIFS('PTC GRTgaz'!$AB$11:$AB$28891,"",'PTC GRTgaz'!$B$11:$B$28891,Atlantique!P$16,'PTC GRTgaz'!$D$11:$D$28891,Atlantique!$A126,'PTC GRTgaz'!$C$11:$C$28891,"DEL")&gt;0,P$14,SUMIFS('PTC GRTgaz'!$AB$11:$AB$28891,'PTC GRTgaz'!$B$11:$B$28891,Atlantique!P$16,'PTC GRTgaz'!$D$11:$D$28891,Atlantique!$A126,'PTC GRTgaz'!$C$11:$C$28891,"DEL")*1.0026*$E$4/370.33)</f>
        <v>370.33011299999998</v>
      </c>
      <c r="Q126" s="103">
        <f t="shared" si="12"/>
        <v>29.058102365876458</v>
      </c>
      <c r="R126" s="101">
        <f t="shared" si="13"/>
        <v>0.63870521423934989</v>
      </c>
      <c r="S126" s="59">
        <f>IF(R126&gt;=1,0,_xlfn.XLOOKUP(R126,'Serene A '!$B$30:$B$130,'Serene A '!$W$30:$W$130,,1))</f>
        <v>0.85428571428571443</v>
      </c>
      <c r="T126" s="158">
        <f xml:space="preserve">
IF(AND(R126&gt;='Serene A '!$X$15,Atlantique!A126&lt;='Serene A '!$W$15),0,
IF(AND(R126&gt;='Serene A '!$X$16,Atlantique!A126&lt;='Serene A '!$W$16),0,
IF(AND(R126&gt;='Serene A '!$X$17,Atlantique!A126&lt;='Serene A '!$W$17),0,MIN(O126:P126,$E$4*(1-D126)*S126))))</f>
        <v>316.36772510571433</v>
      </c>
      <c r="U126" s="160"/>
    </row>
    <row r="127" spans="1:21" x14ac:dyDescent="0.45">
      <c r="A127" s="56">
        <f t="shared" si="7"/>
        <v>44762</v>
      </c>
      <c r="B127" s="157">
        <f>_xlfn.XLOOKUP(A127,'Serene A '!$W$22:$W$23,'Serene A '!$Z$22:$Z$23,0,0)</f>
        <v>0</v>
      </c>
      <c r="C127" s="143">
        <f>_xlfn.XLOOKUP(A127,'Serene A '!$W$15:$W$17,'Serene A '!$Z$15:$Z$17,SUM($E$3:$H$3),0)</f>
        <v>45</v>
      </c>
      <c r="D127" s="58">
        <f>'PT Storengy'!H118</f>
        <v>0</v>
      </c>
      <c r="E127" s="60">
        <f t="shared" si="8"/>
        <v>35.520995772062491</v>
      </c>
      <c r="F127" s="100">
        <f t="shared" si="9"/>
        <v>0.78279814973386863</v>
      </c>
      <c r="G127" s="59">
        <f>IF(F127&gt;=1,0,_xlfn.XLOOKUP(F127,'Serene A '!$B$30:$B$130,'Serene A '!$W$30:$W$130,,1))</f>
        <v>0.79680000000000006</v>
      </c>
      <c r="H127" s="158">
        <f>MIN(IF(AND(F127&gt;='Serene A '!$X$15,Atlantique!A127&lt;='Serene A '!$W$15),0,
IF(AND(F127&gt;='Serene A '!$X$16,Atlantique!A127&lt;='Serene A '!$W$16),0,
IF(AND(F127&gt;='Serene A '!$X$17,Atlantique!A127&lt;='Serene A '!$W$17),0,$E$4*(1-D127)*G127))),$E$5)</f>
        <v>295.07903403839998</v>
      </c>
      <c r="I127" s="192">
        <f>IF(COUNTIFS('PTC GRTgaz'!$AA$11:$AA$28891,"",'PTC GRTgaz'!$B$11:$B$28891,Atlantique!I$16,'PTC GRTgaz'!$D$11:$D$28891,Atlantique!$A127,'PTC GRTgaz'!$C$11:$C$28891,"DEL")&gt;0,I$14,SUMIFS('PTC GRTgaz'!$AA$11:$AA$28891,'PTC GRTgaz'!$B$11:$B$28891,Atlantique!I$16,'PTC GRTgaz'!$D$11:$D$28891,Atlantique!$A127,'PTC GRTgaz'!$C$11:$C$28891,"DEL")*1.0026*$E$4/370.33)</f>
        <v>370.33011299999998</v>
      </c>
      <c r="J127" s="192">
        <f>IF(COUNTIFS('PTC GRTgaz'!$AA$11:$AA$28891,"",'PTC GRTgaz'!$B$11:$B$28891,Atlantique!J$16,'PTC GRTgaz'!$D$11:$D$28891,Atlantique!$A127,'PTC GRTgaz'!$C$11:$C$28891,"DEL")&gt;0,J$14,SUMIFS('PTC GRTgaz'!$AA$11:$AA$28891,'PTC GRTgaz'!$B$11:$B$28891,Atlantique!J$16,'PTC GRTgaz'!$D$11:$D$28891,Atlantique!$A127,'PTC GRTgaz'!$C$11:$C$28891,"DEL")*1.0026*$E$4/370.33)</f>
        <v>370.33011299999998</v>
      </c>
      <c r="K127" s="102">
        <f t="shared" si="10"/>
        <v>25.87465196164305</v>
      </c>
      <c r="L127" s="101">
        <f t="shared" si="11"/>
        <v>0.5677149851810519</v>
      </c>
      <c r="M127" s="59">
        <f>IF(L127&gt;=1,0,_xlfn.XLOOKUP(L127,'Serene A '!$B$30:$B$130,'Serene A '!$W$30:$W$130,,1))</f>
        <v>0.88428571428571434</v>
      </c>
      <c r="N127" s="158">
        <f xml:space="preserve">
IF(AND(L127&gt;='Serene A '!$X$15,Atlantique!A127&lt;='Serene A '!$W$15),0,
IF(AND(L127&gt;='Serene A '!$X$16,Atlantique!A127&lt;='Serene A '!$W$16),0,
IF(AND(L127&gt;='Serene A '!$X$17,Atlantique!A127&lt;='Serene A '!$W$17),0,MIN(I127:J127,$E$4*(1-D127)*M127))))</f>
        <v>327.47762849571427</v>
      </c>
      <c r="O127" s="192">
        <f>IF(COUNTIFS('PTC GRTgaz'!$AB$11:$AB$28891,"",'PTC GRTgaz'!$B$11:$B$28891,Atlantique!O$16,'PTC GRTgaz'!$D$11:$D$28891,Atlantique!$A127,'PTC GRTgaz'!$C$11:$C$28891,"DEL")&gt;0,O$14,SUMIFS('PTC GRTgaz'!$AB$11:$AB$28891,'PTC GRTgaz'!$B$11:$B$28891,Atlantique!O$16,'PTC GRTgaz'!$D$11:$D$28891,Atlantique!$A127,'PTC GRTgaz'!$C$11:$C$28891,"DEL")*1.0026*$E$4/370.33)</f>
        <v>370.33011299999998</v>
      </c>
      <c r="P127" s="192">
        <f>IF(COUNTIFS('PTC GRTgaz'!$AB$11:$AB$28891,"",'PTC GRTgaz'!$B$11:$B$28891,Atlantique!P$16,'PTC GRTgaz'!$D$11:$D$28891,Atlantique!$A127,'PTC GRTgaz'!$C$11:$C$28891,"DEL")&gt;0,P$14,SUMIFS('PTC GRTgaz'!$AB$11:$AB$28891,'PTC GRTgaz'!$B$11:$B$28891,Atlantique!P$16,'PTC GRTgaz'!$D$11:$D$28891,Atlantique!$A127,'PTC GRTgaz'!$C$11:$C$28891,"DEL")*1.0026*$E$4/370.33)</f>
        <v>370.33011299999998</v>
      </c>
      <c r="Q127" s="103">
        <f t="shared" si="12"/>
        <v>29.372882961926457</v>
      </c>
      <c r="R127" s="101">
        <f t="shared" si="13"/>
        <v>0.64573560813058795</v>
      </c>
      <c r="S127" s="59">
        <f>IF(R127&gt;=1,0,_xlfn.XLOOKUP(R127,'Serene A '!$B$30:$B$130,'Serene A '!$W$30:$W$130,,1))</f>
        <v>0.85</v>
      </c>
      <c r="T127" s="158">
        <f xml:space="preserve">
IF(AND(R127&gt;='Serene A '!$X$15,Atlantique!A127&lt;='Serene A '!$W$15),0,
IF(AND(R127&gt;='Serene A '!$X$16,Atlantique!A127&lt;='Serene A '!$W$16),0,
IF(AND(R127&gt;='Serene A '!$X$17,Atlantique!A127&lt;='Serene A '!$W$17),0,MIN(O127:P127,$E$4*(1-D127)*S127))))</f>
        <v>314.78059604999999</v>
      </c>
      <c r="U127" s="160"/>
    </row>
    <row r="128" spans="1:21" x14ac:dyDescent="0.45">
      <c r="A128" s="56">
        <f t="shared" si="7"/>
        <v>44763</v>
      </c>
      <c r="B128" s="157">
        <f>_xlfn.XLOOKUP(A128,'Serene A '!$W$22:$W$23,'Serene A '!$Z$22:$Z$23,0,0)</f>
        <v>0</v>
      </c>
      <c r="C128" s="143">
        <f>_xlfn.XLOOKUP(A128,'Serene A '!$W$15:$W$17,'Serene A '!$Z$15:$Z$17,SUM($E$3:$H$3),0)</f>
        <v>45</v>
      </c>
      <c r="D128" s="58">
        <f>'PT Storengy'!H119</f>
        <v>0</v>
      </c>
      <c r="E128" s="60">
        <f t="shared" si="8"/>
        <v>35.816074806100893</v>
      </c>
      <c r="F128" s="100">
        <f t="shared" si="9"/>
        <v>0.7893554616013887</v>
      </c>
      <c r="G128" s="59">
        <f>IF(F128&gt;=1,0,_xlfn.XLOOKUP(F128,'Serene A '!$B$30:$B$130,'Serene A '!$W$30:$W$130,,1))</f>
        <v>0.79680000000000006</v>
      </c>
      <c r="H128" s="158">
        <f>MIN(IF(AND(F128&gt;='Serene A '!$X$15,Atlantique!A128&lt;='Serene A '!$W$15),0,
IF(AND(F128&gt;='Serene A '!$X$16,Atlantique!A128&lt;='Serene A '!$W$16),0,
IF(AND(F128&gt;='Serene A '!$X$17,Atlantique!A128&lt;='Serene A '!$W$17),0,$E$4*(1-D128)*G128))),$E$5)</f>
        <v>295.07903403839998</v>
      </c>
      <c r="I128" s="192">
        <f>IF(COUNTIFS('PTC GRTgaz'!$AA$11:$AA$28891,"",'PTC GRTgaz'!$B$11:$B$28891,Atlantique!I$16,'PTC GRTgaz'!$D$11:$D$28891,Atlantique!$A128,'PTC GRTgaz'!$C$11:$C$28891,"DEL")&gt;0,I$14,SUMIFS('PTC GRTgaz'!$AA$11:$AA$28891,'PTC GRTgaz'!$B$11:$B$28891,Atlantique!I$16,'PTC GRTgaz'!$D$11:$D$28891,Atlantique!$A128,'PTC GRTgaz'!$C$11:$C$28891,"DEL")*1.0026*$E$4/370.33)</f>
        <v>370.33011299999998</v>
      </c>
      <c r="J128" s="192">
        <f>IF(COUNTIFS('PTC GRTgaz'!$AA$11:$AA$28891,"",'PTC GRTgaz'!$B$11:$B$28891,Atlantique!J$16,'PTC GRTgaz'!$D$11:$D$28891,Atlantique!$A128,'PTC GRTgaz'!$C$11:$C$28891,"DEL")&gt;0,J$14,SUMIFS('PTC GRTgaz'!$AA$11:$AA$28891,'PTC GRTgaz'!$B$11:$B$28891,Atlantique!J$16,'PTC GRTgaz'!$D$11:$D$28891,Atlantique!$A128,'PTC GRTgaz'!$C$11:$C$28891,"DEL")*1.0026*$E$4/370.33)</f>
        <v>370.33011299999998</v>
      </c>
      <c r="K128" s="102">
        <f t="shared" si="10"/>
        <v>26.20054246108305</v>
      </c>
      <c r="L128" s="101">
        <f t="shared" si="11"/>
        <v>0.57499226581428997</v>
      </c>
      <c r="M128" s="59">
        <f>IF(L128&gt;=1,0,_xlfn.XLOOKUP(L128,'Serene A '!$B$30:$B$130,'Serene A '!$W$30:$W$130,,1))</f>
        <v>0.88</v>
      </c>
      <c r="N128" s="158">
        <f xml:space="preserve">
IF(AND(L128&gt;='Serene A '!$X$15,Atlantique!A128&lt;='Serene A '!$W$15),0,
IF(AND(L128&gt;='Serene A '!$X$16,Atlantique!A128&lt;='Serene A '!$W$16),0,
IF(AND(L128&gt;='Serene A '!$X$17,Atlantique!A128&lt;='Serene A '!$W$17),0,MIN(I128:J128,$E$4*(1-D128)*M128))))</f>
        <v>325.89049943999999</v>
      </c>
      <c r="O128" s="192">
        <f>IF(COUNTIFS('PTC GRTgaz'!$AB$11:$AB$28891,"",'PTC GRTgaz'!$B$11:$B$28891,Atlantique!O$16,'PTC GRTgaz'!$D$11:$D$28891,Atlantique!$A128,'PTC GRTgaz'!$C$11:$C$28891,"DEL")&gt;0,O$14,SUMIFS('PTC GRTgaz'!$AB$11:$AB$28891,'PTC GRTgaz'!$B$11:$B$28891,Atlantique!O$16,'PTC GRTgaz'!$D$11:$D$28891,Atlantique!$A128,'PTC GRTgaz'!$C$11:$C$28891,"DEL")*1.0026*$E$4/370.33)</f>
        <v>370.33011299999998</v>
      </c>
      <c r="P128" s="192">
        <f>IF(COUNTIFS('PTC GRTgaz'!$AB$11:$AB$28891,"",'PTC GRTgaz'!$B$11:$B$28891,Atlantique!P$16,'PTC GRTgaz'!$D$11:$D$28891,Atlantique!$A128,'PTC GRTgaz'!$C$11:$C$28891,"DEL")&gt;0,P$14,SUMIFS('PTC GRTgaz'!$AB$11:$AB$28891,'PTC GRTgaz'!$B$11:$B$28891,Atlantique!P$16,'PTC GRTgaz'!$D$11:$D$28891,Atlantique!$A128,'PTC GRTgaz'!$C$11:$C$28891,"DEL")*1.0026*$E$4/370.33)</f>
        <v>370.33011299999998</v>
      </c>
      <c r="Q128" s="103">
        <f t="shared" si="12"/>
        <v>29.685811907411459</v>
      </c>
      <c r="R128" s="101">
        <f t="shared" si="13"/>
        <v>0.65273073248725466</v>
      </c>
      <c r="S128" s="59">
        <f>IF(R128&gt;=1,0,_xlfn.XLOOKUP(R128,'Serene A '!$B$30:$B$130,'Serene A '!$W$30:$W$130,,1))</f>
        <v>0.84499999999999997</v>
      </c>
      <c r="T128" s="158">
        <f xml:space="preserve">
IF(AND(R128&gt;='Serene A '!$X$15,Atlantique!A128&lt;='Serene A '!$W$15),0,
IF(AND(R128&gt;='Serene A '!$X$16,Atlantique!A128&lt;='Serene A '!$W$16),0,
IF(AND(R128&gt;='Serene A '!$X$17,Atlantique!A128&lt;='Serene A '!$W$17),0,MIN(O128:P128,$E$4*(1-D128)*S128))))</f>
        <v>312.92894548499999</v>
      </c>
      <c r="U128" s="160"/>
    </row>
    <row r="129" spans="1:21" x14ac:dyDescent="0.45">
      <c r="A129" s="56">
        <f t="shared" si="7"/>
        <v>44764</v>
      </c>
      <c r="B129" s="157">
        <f>_xlfn.XLOOKUP(A129,'Serene A '!$W$22:$W$23,'Serene A '!$Z$22:$Z$23,0,0)</f>
        <v>0</v>
      </c>
      <c r="C129" s="143">
        <f>_xlfn.XLOOKUP(A129,'Serene A '!$W$15:$W$17,'Serene A '!$Z$15:$Z$17,SUM($E$3:$H$3),0)</f>
        <v>45</v>
      </c>
      <c r="D129" s="58">
        <f>'PT Storengy'!H120</f>
        <v>0</v>
      </c>
      <c r="E129" s="60">
        <f t="shared" si="8"/>
        <v>36.110857576048893</v>
      </c>
      <c r="F129" s="100">
        <f t="shared" si="9"/>
        <v>0.79591277346890876</v>
      </c>
      <c r="G129" s="59">
        <f>IF(F129&gt;=1,0,_xlfn.XLOOKUP(F129,'Serene A '!$B$30:$B$130,'Serene A '!$W$30:$W$130,,1))</f>
        <v>0.79600000000000004</v>
      </c>
      <c r="H129" s="158">
        <f>MIN(IF(AND(F129&gt;='Serene A '!$X$15,Atlantique!A129&lt;='Serene A '!$W$15),0,
IF(AND(F129&gt;='Serene A '!$X$16,Atlantique!A129&lt;='Serene A '!$W$16),0,
IF(AND(F129&gt;='Serene A '!$X$17,Atlantique!A129&lt;='Serene A '!$W$17),0,$E$4*(1-D129)*G129))),$E$5)</f>
        <v>294.78276994800001</v>
      </c>
      <c r="I129" s="192">
        <f>IF(COUNTIFS('PTC GRTgaz'!$AA$11:$AA$28891,"",'PTC GRTgaz'!$B$11:$B$28891,Atlantique!I$16,'PTC GRTgaz'!$D$11:$D$28891,Atlantique!$A129,'PTC GRTgaz'!$C$11:$C$28891,"DEL")&gt;0,I$14,SUMIFS('PTC GRTgaz'!$AA$11:$AA$28891,'PTC GRTgaz'!$B$11:$B$28891,Atlantique!I$16,'PTC GRTgaz'!$D$11:$D$28891,Atlantique!$A129,'PTC GRTgaz'!$C$11:$C$28891,"DEL")*1.0026*$E$4/370.33)</f>
        <v>370.33011299999998</v>
      </c>
      <c r="J129" s="192">
        <f>IF(COUNTIFS('PTC GRTgaz'!$AA$11:$AA$28891,"",'PTC GRTgaz'!$B$11:$B$28891,Atlantique!J$16,'PTC GRTgaz'!$D$11:$D$28891,Atlantique!$A129,'PTC GRTgaz'!$C$11:$C$28891,"DEL")&gt;0,J$14,SUMIFS('PTC GRTgaz'!$AA$11:$AA$28891,'PTC GRTgaz'!$B$11:$B$28891,Atlantique!J$16,'PTC GRTgaz'!$D$11:$D$28891,Atlantique!$A129,'PTC GRTgaz'!$C$11:$C$28891,"DEL")*1.0026*$E$4/370.33)</f>
        <v>370.33011299999998</v>
      </c>
      <c r="K129" s="102">
        <f t="shared" si="10"/>
        <v>26.524845831467335</v>
      </c>
      <c r="L129" s="101">
        <f t="shared" si="11"/>
        <v>0.58223427691295671</v>
      </c>
      <c r="M129" s="59">
        <f>IF(L129&gt;=1,0,_xlfn.XLOOKUP(L129,'Serene A '!$B$30:$B$130,'Serene A '!$W$30:$W$130,,1))</f>
        <v>0.87571428571428578</v>
      </c>
      <c r="N129" s="158">
        <f xml:space="preserve">
IF(AND(L129&gt;='Serene A '!$X$15,Atlantique!A129&lt;='Serene A '!$W$15),0,
IF(AND(L129&gt;='Serene A '!$X$16,Atlantique!A129&lt;='Serene A '!$W$16),0,
IF(AND(L129&gt;='Serene A '!$X$17,Atlantique!A129&lt;='Serene A '!$W$17),0,MIN(I129:J129,$E$4*(1-D129)*M129))))</f>
        <v>324.3033703842857</v>
      </c>
      <c r="O129" s="192">
        <f>IF(COUNTIFS('PTC GRTgaz'!$AB$11:$AB$28891,"",'PTC GRTgaz'!$B$11:$B$28891,Atlantique!O$16,'PTC GRTgaz'!$D$11:$D$28891,Atlantique!$A129,'PTC GRTgaz'!$C$11:$C$28891,"DEL")&gt;0,O$14,SUMIFS('PTC GRTgaz'!$AB$11:$AB$28891,'PTC GRTgaz'!$B$11:$B$28891,Atlantique!O$16,'PTC GRTgaz'!$D$11:$D$28891,Atlantique!$A129,'PTC GRTgaz'!$C$11:$C$28891,"DEL")*1.0026*$E$4/370.33)</f>
        <v>370.33011299999998</v>
      </c>
      <c r="P129" s="192">
        <f>IF(COUNTIFS('PTC GRTgaz'!$AB$11:$AB$28891,"",'PTC GRTgaz'!$B$11:$B$28891,Atlantique!P$16,'PTC GRTgaz'!$D$11:$D$28891,Atlantique!$A129,'PTC GRTgaz'!$C$11:$C$28891,"DEL")&gt;0,P$14,SUMIFS('PTC GRTgaz'!$AB$11:$AB$28891,'PTC GRTgaz'!$B$11:$B$28891,Atlantique!P$16,'PTC GRTgaz'!$D$11:$D$28891,Atlantique!$A129,'PTC GRTgaz'!$C$11:$C$28891,"DEL")*1.0026*$E$4/370.33)</f>
        <v>370.33011299999998</v>
      </c>
      <c r="Q129" s="103">
        <f t="shared" si="12"/>
        <v>29.998740852896461</v>
      </c>
      <c r="R129" s="101">
        <f t="shared" si="13"/>
        <v>0.659684709053588</v>
      </c>
      <c r="S129" s="59">
        <f>IF(R129&gt;=1,0,_xlfn.XLOOKUP(R129,'Serene A '!$B$30:$B$130,'Serene A '!$W$30:$W$130,,1))</f>
        <v>0.84499999999999997</v>
      </c>
      <c r="T129" s="158">
        <f xml:space="preserve">
IF(AND(R129&gt;='Serene A '!$X$15,Atlantique!A129&lt;='Serene A '!$W$15),0,
IF(AND(R129&gt;='Serene A '!$X$16,Atlantique!A129&lt;='Serene A '!$W$16),0,
IF(AND(R129&gt;='Serene A '!$X$17,Atlantique!A129&lt;='Serene A '!$W$17),0,MIN(O129:P129,$E$4*(1-D129)*S129))))</f>
        <v>312.92894548499999</v>
      </c>
      <c r="U129" s="160"/>
    </row>
    <row r="130" spans="1:21" x14ac:dyDescent="0.45">
      <c r="A130" s="56">
        <f t="shared" si="7"/>
        <v>44765</v>
      </c>
      <c r="B130" s="157">
        <f>_xlfn.XLOOKUP(A130,'Serene A '!$W$22:$W$23,'Serene A '!$Z$22:$Z$23,0,0)</f>
        <v>0</v>
      </c>
      <c r="C130" s="143">
        <f>_xlfn.XLOOKUP(A130,'Serene A '!$W$15:$W$17,'Serene A '!$Z$15:$Z$17,SUM($E$3:$H$3),0)</f>
        <v>45</v>
      </c>
      <c r="D130" s="58">
        <f>'PT Storengy'!H121</f>
        <v>0</v>
      </c>
      <c r="E130" s="60">
        <f t="shared" si="8"/>
        <v>36.405344081906492</v>
      </c>
      <c r="F130" s="100">
        <f t="shared" si="9"/>
        <v>0.80246350168997538</v>
      </c>
      <c r="G130" s="59">
        <f>IF(F130&gt;=1,0,_xlfn.XLOOKUP(F130,'Serene A '!$B$30:$B$130,'Serene A '!$W$30:$W$130,,1))</f>
        <v>0.79520000000000013</v>
      </c>
      <c r="H130" s="158">
        <f>MIN(IF(AND(F130&gt;='Serene A '!$X$15,Atlantique!A130&lt;='Serene A '!$W$15),0,
IF(AND(F130&gt;='Serene A '!$X$16,Atlantique!A130&lt;='Serene A '!$W$16),0,
IF(AND(F130&gt;='Serene A '!$X$17,Atlantique!A130&lt;='Serene A '!$W$17),0,$E$4*(1-D130)*G130))),$E$5)</f>
        <v>294.48650585760004</v>
      </c>
      <c r="I130" s="192">
        <f>IF(COUNTIFS('PTC GRTgaz'!$AA$11:$AA$28891,"",'PTC GRTgaz'!$B$11:$B$28891,Atlantique!I$16,'PTC GRTgaz'!$D$11:$D$28891,Atlantique!$A130,'PTC GRTgaz'!$C$11:$C$28891,"DEL")&gt;0,I$14,SUMIFS('PTC GRTgaz'!$AA$11:$AA$28891,'PTC GRTgaz'!$B$11:$B$28891,Atlantique!I$16,'PTC GRTgaz'!$D$11:$D$28891,Atlantique!$A130,'PTC GRTgaz'!$C$11:$C$28891,"DEL")*1.0026*$E$4/370.33)</f>
        <v>370.33011299999998</v>
      </c>
      <c r="J130" s="192">
        <f>IF(COUNTIFS('PTC GRTgaz'!$AA$11:$AA$28891,"",'PTC GRTgaz'!$B$11:$B$28891,Atlantique!J$16,'PTC GRTgaz'!$D$11:$D$28891,Atlantique!$A130,'PTC GRTgaz'!$C$11:$C$28891,"DEL")&gt;0,J$14,SUMIFS('PTC GRTgaz'!$AA$11:$AA$28891,'PTC GRTgaz'!$B$11:$B$28891,Atlantique!J$16,'PTC GRTgaz'!$D$11:$D$28891,Atlantique!$A130,'PTC GRTgaz'!$C$11:$C$28891,"DEL")*1.0026*$E$4/370.33)</f>
        <v>370.33011299999998</v>
      </c>
      <c r="K130" s="102">
        <f t="shared" si="10"/>
        <v>26.84914920185162</v>
      </c>
      <c r="L130" s="101">
        <f t="shared" si="11"/>
        <v>0.58944101847705188</v>
      </c>
      <c r="M130" s="59">
        <f>IF(L130&gt;=1,0,_xlfn.XLOOKUP(L130,'Serene A '!$B$30:$B$130,'Serene A '!$W$30:$W$130,,1))</f>
        <v>0.87571428571428578</v>
      </c>
      <c r="N130" s="158">
        <f xml:space="preserve">
IF(AND(L130&gt;='Serene A '!$X$15,Atlantique!A130&lt;='Serene A '!$W$15),0,
IF(AND(L130&gt;='Serene A '!$X$16,Atlantique!A130&lt;='Serene A '!$W$16),0,
IF(AND(L130&gt;='Serene A '!$X$17,Atlantique!A130&lt;='Serene A '!$W$17),0,MIN(I130:J130,$E$4*(1-D130)*M130))))</f>
        <v>324.3033703842857</v>
      </c>
      <c r="O130" s="192">
        <f>IF(COUNTIFS('PTC GRTgaz'!$AB$11:$AB$28891,"",'PTC GRTgaz'!$B$11:$B$28891,Atlantique!O$16,'PTC GRTgaz'!$D$11:$D$28891,Atlantique!$A130,'PTC GRTgaz'!$C$11:$C$28891,"DEL")&gt;0,O$14,SUMIFS('PTC GRTgaz'!$AB$11:$AB$28891,'PTC GRTgaz'!$B$11:$B$28891,Atlantique!O$16,'PTC GRTgaz'!$D$11:$D$28891,Atlantique!$A130,'PTC GRTgaz'!$C$11:$C$28891,"DEL")*1.0026*$E$4/370.33)</f>
        <v>370.33011299999998</v>
      </c>
      <c r="P130" s="192">
        <f>IF(COUNTIFS('PTC GRTgaz'!$AB$11:$AB$28891,"",'PTC GRTgaz'!$B$11:$B$28891,Atlantique!P$16,'PTC GRTgaz'!$D$11:$D$28891,Atlantique!$A130,'PTC GRTgaz'!$C$11:$C$28891,"DEL")&gt;0,P$14,SUMIFS('PTC GRTgaz'!$AB$11:$AB$28891,'PTC GRTgaz'!$B$11:$B$28891,Atlantique!P$16,'PTC GRTgaz'!$D$11:$D$28891,Atlantique!$A130,'PTC GRTgaz'!$C$11:$C$28891,"DEL")*1.0026*$E$4/370.33)</f>
        <v>370.33011299999998</v>
      </c>
      <c r="Q130" s="103">
        <f t="shared" si="12"/>
        <v>30.309818147816461</v>
      </c>
      <c r="R130" s="101">
        <f t="shared" si="13"/>
        <v>0.66663868561992135</v>
      </c>
      <c r="S130" s="59">
        <f>IF(R130&gt;=1,0,_xlfn.XLOOKUP(R130,'Serene A '!$B$30:$B$130,'Serene A '!$W$30:$W$130,,1))</f>
        <v>0.84</v>
      </c>
      <c r="T130" s="158">
        <f xml:space="preserve">
IF(AND(R130&gt;='Serene A '!$X$15,Atlantique!A130&lt;='Serene A '!$W$15),0,
IF(AND(R130&gt;='Serene A '!$X$16,Atlantique!A130&lt;='Serene A '!$W$16),0,
IF(AND(R130&gt;='Serene A '!$X$17,Atlantique!A130&lt;='Serene A '!$W$17),0,MIN(O130:P130,$E$4*(1-D130)*S130))))</f>
        <v>311.07729491999999</v>
      </c>
      <c r="U130" s="160"/>
    </row>
    <row r="131" spans="1:21" x14ac:dyDescent="0.45">
      <c r="A131" s="56">
        <f t="shared" si="7"/>
        <v>44766</v>
      </c>
      <c r="B131" s="157">
        <f>_xlfn.XLOOKUP(A131,'Serene A '!$W$22:$W$23,'Serene A '!$Z$22:$Z$23,0,0)</f>
        <v>0</v>
      </c>
      <c r="C131" s="143">
        <f>_xlfn.XLOOKUP(A131,'Serene A '!$W$15:$W$17,'Serene A '!$Z$15:$Z$17,SUM($E$3:$H$3),0)</f>
        <v>45</v>
      </c>
      <c r="D131" s="58">
        <f>'PT Storengy'!H122</f>
        <v>0</v>
      </c>
      <c r="E131" s="60">
        <f t="shared" si="8"/>
        <v>36.69983058776409</v>
      </c>
      <c r="F131" s="100">
        <f t="shared" si="9"/>
        <v>0.80900764626458865</v>
      </c>
      <c r="G131" s="59">
        <f>IF(F131&gt;=1,0,_xlfn.XLOOKUP(F131,'Serene A '!$B$30:$B$130,'Serene A '!$W$30:$W$130,,1))</f>
        <v>0.79520000000000013</v>
      </c>
      <c r="H131" s="158">
        <f>MIN(IF(AND(F131&gt;='Serene A '!$X$15,Atlantique!A131&lt;='Serene A '!$W$15),0,
IF(AND(F131&gt;='Serene A '!$X$16,Atlantique!A131&lt;='Serene A '!$W$16),0,
IF(AND(F131&gt;='Serene A '!$X$17,Atlantique!A131&lt;='Serene A '!$W$17),0,$E$4*(1-D131)*G131))),$E$5)</f>
        <v>294.48650585760004</v>
      </c>
      <c r="I131" s="192">
        <f>IF(COUNTIFS('PTC GRTgaz'!$AA$11:$AA$28891,"",'PTC GRTgaz'!$B$11:$B$28891,Atlantique!I$16,'PTC GRTgaz'!$D$11:$D$28891,Atlantique!$A131,'PTC GRTgaz'!$C$11:$C$28891,"DEL")&gt;0,I$14,SUMIFS('PTC GRTgaz'!$AA$11:$AA$28891,'PTC GRTgaz'!$B$11:$B$28891,Atlantique!I$16,'PTC GRTgaz'!$D$11:$D$28891,Atlantique!$A131,'PTC GRTgaz'!$C$11:$C$28891,"DEL")*1.0026*$E$4/370.33)</f>
        <v>370.33011299999998</v>
      </c>
      <c r="J131" s="192">
        <f>IF(COUNTIFS('PTC GRTgaz'!$AA$11:$AA$28891,"",'PTC GRTgaz'!$B$11:$B$28891,Atlantique!J$16,'PTC GRTgaz'!$D$11:$D$28891,Atlantique!$A131,'PTC GRTgaz'!$C$11:$C$28891,"DEL")&gt;0,J$14,SUMIFS('PTC GRTgaz'!$AA$11:$AA$28891,'PTC GRTgaz'!$B$11:$B$28891,Atlantique!J$16,'PTC GRTgaz'!$D$11:$D$28891,Atlantique!$A131,'PTC GRTgaz'!$C$11:$C$28891,"DEL")*1.0026*$E$4/370.33)</f>
        <v>370.33011299999998</v>
      </c>
      <c r="K131" s="102">
        <f t="shared" si="10"/>
        <v>27.171865443180192</v>
      </c>
      <c r="L131" s="101">
        <f t="shared" si="11"/>
        <v>0.59664776004114717</v>
      </c>
      <c r="M131" s="59">
        <f>IF(L131&gt;=1,0,_xlfn.XLOOKUP(L131,'Serene A '!$B$30:$B$130,'Serene A '!$W$30:$W$130,,1))</f>
        <v>0.87142857142857144</v>
      </c>
      <c r="N131" s="158">
        <f xml:space="preserve">
IF(AND(L131&gt;='Serene A '!$X$15,Atlantique!A131&lt;='Serene A '!$W$15),0,
IF(AND(L131&gt;='Serene A '!$X$16,Atlantique!A131&lt;='Serene A '!$W$16),0,
IF(AND(L131&gt;='Serene A '!$X$17,Atlantique!A131&lt;='Serene A '!$W$17),0,MIN(I131:J131,$E$4*(1-D131)*M131))))</f>
        <v>322.71624132857141</v>
      </c>
      <c r="O131" s="192">
        <f>IF(COUNTIFS('PTC GRTgaz'!$AB$11:$AB$28891,"",'PTC GRTgaz'!$B$11:$B$28891,Atlantique!O$16,'PTC GRTgaz'!$D$11:$D$28891,Atlantique!$A131,'PTC GRTgaz'!$C$11:$C$28891,"DEL")&gt;0,O$14,SUMIFS('PTC GRTgaz'!$AB$11:$AB$28891,'PTC GRTgaz'!$B$11:$B$28891,Atlantique!O$16,'PTC GRTgaz'!$D$11:$D$28891,Atlantique!$A131,'PTC GRTgaz'!$C$11:$C$28891,"DEL")*1.0026*$E$4/370.33)</f>
        <v>370.33011299999998</v>
      </c>
      <c r="P131" s="192">
        <f>IF(COUNTIFS('PTC GRTgaz'!$AB$11:$AB$28891,"",'PTC GRTgaz'!$B$11:$B$28891,Atlantique!P$16,'PTC GRTgaz'!$D$11:$D$28891,Atlantique!$A131,'PTC GRTgaz'!$C$11:$C$28891,"DEL")&gt;0,P$14,SUMIFS('PTC GRTgaz'!$AB$11:$AB$28891,'PTC GRTgaz'!$B$11:$B$28891,Atlantique!P$16,'PTC GRTgaz'!$D$11:$D$28891,Atlantique!$A131,'PTC GRTgaz'!$C$11:$C$28891,"DEL")*1.0026*$E$4/370.33)</f>
        <v>370.33011299999998</v>
      </c>
      <c r="Q131" s="103">
        <f t="shared" si="12"/>
        <v>30.61904379217146</v>
      </c>
      <c r="R131" s="101">
        <f t="shared" si="13"/>
        <v>0.67355151439592131</v>
      </c>
      <c r="S131" s="59">
        <f>IF(R131&gt;=1,0,_xlfn.XLOOKUP(R131,'Serene A '!$B$30:$B$130,'Serene A '!$W$30:$W$130,,1))</f>
        <v>0.83500000000000008</v>
      </c>
      <c r="T131" s="158">
        <f xml:space="preserve">
IF(AND(R131&gt;='Serene A '!$X$15,Atlantique!A131&lt;='Serene A '!$W$15),0,
IF(AND(R131&gt;='Serene A '!$X$16,Atlantique!A131&lt;='Serene A '!$W$16),0,
IF(AND(R131&gt;='Serene A '!$X$17,Atlantique!A131&lt;='Serene A '!$W$17),0,MIN(O131:P131,$E$4*(1-D131)*S131))))</f>
        <v>309.22564435499999</v>
      </c>
      <c r="U131" s="160"/>
    </row>
    <row r="132" spans="1:21" x14ac:dyDescent="0.45">
      <c r="A132" s="56">
        <f t="shared" si="7"/>
        <v>44767</v>
      </c>
      <c r="B132" s="157">
        <f>_xlfn.XLOOKUP(A132,'Serene A '!$W$22:$W$23,'Serene A '!$Z$22:$Z$23,0,0)</f>
        <v>0</v>
      </c>
      <c r="C132" s="143">
        <f>_xlfn.XLOOKUP(A132,'Serene A '!$W$15:$W$17,'Serene A '!$Z$15:$Z$17,SUM($E$3:$H$3),0)</f>
        <v>45</v>
      </c>
      <c r="D132" s="58">
        <f>'PT Storengy'!H123</f>
        <v>0</v>
      </c>
      <c r="E132" s="60">
        <f t="shared" si="8"/>
        <v>36.994020829531287</v>
      </c>
      <c r="F132" s="100">
        <f t="shared" si="9"/>
        <v>0.81555179083920204</v>
      </c>
      <c r="G132" s="59">
        <f>IF(F132&gt;=1,0,_xlfn.XLOOKUP(F132,'Serene A '!$B$30:$B$130,'Serene A '!$W$30:$W$130,,1))</f>
        <v>0.7944</v>
      </c>
      <c r="H132" s="158">
        <f>MIN(IF(AND(F132&gt;='Serene A '!$X$15,Atlantique!A132&lt;='Serene A '!$W$15),0,
IF(AND(F132&gt;='Serene A '!$X$16,Atlantique!A132&lt;='Serene A '!$W$16),0,
IF(AND(F132&gt;='Serene A '!$X$17,Atlantique!A132&lt;='Serene A '!$W$17),0,$E$4*(1-D132)*G132))),$E$5)</f>
        <v>294.19024176720001</v>
      </c>
      <c r="I132" s="192">
        <f>IF(COUNTIFS('PTC GRTgaz'!$AA$11:$AA$28891,"",'PTC GRTgaz'!$B$11:$B$28891,Atlantique!I$16,'PTC GRTgaz'!$D$11:$D$28891,Atlantique!$A132,'PTC GRTgaz'!$C$11:$C$28891,"DEL")&gt;0,I$14,SUMIFS('PTC GRTgaz'!$AA$11:$AA$28891,'PTC GRTgaz'!$B$11:$B$28891,Atlantique!I$16,'PTC GRTgaz'!$D$11:$D$28891,Atlantique!$A132,'PTC GRTgaz'!$C$11:$C$28891,"DEL")*1.0026*$E$4/370.33)</f>
        <v>370.33011299999998</v>
      </c>
      <c r="J132" s="192">
        <f>IF(COUNTIFS('PTC GRTgaz'!$AA$11:$AA$28891,"",'PTC GRTgaz'!$B$11:$B$28891,Atlantique!J$16,'PTC GRTgaz'!$D$11:$D$28891,Atlantique!$A132,'PTC GRTgaz'!$C$11:$C$28891,"DEL")&gt;0,J$14,SUMIFS('PTC GRTgaz'!$AA$11:$AA$28891,'PTC GRTgaz'!$B$11:$B$28891,Atlantique!J$16,'PTC GRTgaz'!$D$11:$D$28891,Atlantique!$A132,'PTC GRTgaz'!$C$11:$C$28891,"DEL")*1.0026*$E$4/370.33)</f>
        <v>370.33011299999998</v>
      </c>
      <c r="K132" s="102">
        <f t="shared" si="10"/>
        <v>27.492994555453048</v>
      </c>
      <c r="L132" s="101">
        <f t="shared" si="11"/>
        <v>0.6038192320706709</v>
      </c>
      <c r="M132" s="59">
        <f>IF(L132&gt;=1,0,_xlfn.XLOOKUP(L132,'Serene A '!$B$30:$B$130,'Serene A '!$W$30:$W$130,,1))</f>
        <v>0.86714285714285722</v>
      </c>
      <c r="N132" s="158">
        <f xml:space="preserve">
IF(AND(L132&gt;='Serene A '!$X$15,Atlantique!A132&lt;='Serene A '!$W$15),0,
IF(AND(L132&gt;='Serene A '!$X$16,Atlantique!A132&lt;='Serene A '!$W$16),0,
IF(AND(L132&gt;='Serene A '!$X$17,Atlantique!A132&lt;='Serene A '!$W$17),0,MIN(I132:J132,$E$4*(1-D132)*M132))))</f>
        <v>321.12911227285713</v>
      </c>
      <c r="O132" s="192">
        <f>IF(COUNTIFS('PTC GRTgaz'!$AB$11:$AB$28891,"",'PTC GRTgaz'!$B$11:$B$28891,Atlantique!O$16,'PTC GRTgaz'!$D$11:$D$28891,Atlantique!$A132,'PTC GRTgaz'!$C$11:$C$28891,"DEL")&gt;0,O$14,SUMIFS('PTC GRTgaz'!$AB$11:$AB$28891,'PTC GRTgaz'!$B$11:$B$28891,Atlantique!O$16,'PTC GRTgaz'!$D$11:$D$28891,Atlantique!$A132,'PTC GRTgaz'!$C$11:$C$28891,"DEL")*1.0026*$E$4/370.33)</f>
        <v>370.33011299999998</v>
      </c>
      <c r="P132" s="192">
        <f>IF(COUNTIFS('PTC GRTgaz'!$AB$11:$AB$28891,"",'PTC GRTgaz'!$B$11:$B$28891,Atlantique!P$16,'PTC GRTgaz'!$D$11:$D$28891,Atlantique!$A132,'PTC GRTgaz'!$C$11:$C$28891,"DEL")&gt;0,P$14,SUMIFS('PTC GRTgaz'!$AB$11:$AB$28891,'PTC GRTgaz'!$B$11:$B$28891,Atlantique!P$16,'PTC GRTgaz'!$D$11:$D$28891,Atlantique!$A132,'PTC GRTgaz'!$C$11:$C$28891,"DEL")*1.0026*$E$4/370.33)</f>
        <v>370.33011299999998</v>
      </c>
      <c r="Q132" s="103">
        <f t="shared" si="12"/>
        <v>30.926417785961462</v>
      </c>
      <c r="R132" s="101">
        <f t="shared" si="13"/>
        <v>0.68042319538158802</v>
      </c>
      <c r="S132" s="59">
        <f>IF(R132&gt;=1,0,_xlfn.XLOOKUP(R132,'Serene A '!$B$30:$B$130,'Serene A '!$W$30:$W$130,,1))</f>
        <v>0.83000000000000007</v>
      </c>
      <c r="T132" s="158">
        <f xml:space="preserve">
IF(AND(R132&gt;='Serene A '!$X$15,Atlantique!A132&lt;='Serene A '!$W$15),0,
IF(AND(R132&gt;='Serene A '!$X$16,Atlantique!A132&lt;='Serene A '!$W$16),0,
IF(AND(R132&gt;='Serene A '!$X$17,Atlantique!A132&lt;='Serene A '!$W$17),0,MIN(O132:P132,$E$4*(1-D132)*S132))))</f>
        <v>307.37399378999999</v>
      </c>
      <c r="U132" s="160"/>
    </row>
    <row r="133" spans="1:21" x14ac:dyDescent="0.45">
      <c r="A133" s="56">
        <f t="shared" si="7"/>
        <v>44768</v>
      </c>
      <c r="B133" s="157">
        <f>_xlfn.XLOOKUP(A133,'Serene A '!$W$22:$W$23,'Serene A '!$Z$22:$Z$23,0,0)</f>
        <v>0</v>
      </c>
      <c r="C133" s="143">
        <f>_xlfn.XLOOKUP(A133,'Serene A '!$W$15:$W$17,'Serene A '!$Z$15:$Z$17,SUM($E$3:$H$3),0)</f>
        <v>45</v>
      </c>
      <c r="D133" s="58">
        <f>'PT Storengy'!H124</f>
        <v>0</v>
      </c>
      <c r="E133" s="60">
        <f t="shared" si="8"/>
        <v>37.287914807208089</v>
      </c>
      <c r="F133" s="100">
        <f t="shared" si="9"/>
        <v>0.82208935176736198</v>
      </c>
      <c r="G133" s="59">
        <f>IF(F133&gt;=1,0,_xlfn.XLOOKUP(F133,'Serene A '!$B$30:$B$130,'Serene A '!$W$30:$W$130,,1))</f>
        <v>0.79360000000000008</v>
      </c>
      <c r="H133" s="158">
        <f>MIN(IF(AND(F133&gt;='Serene A '!$X$15,Atlantique!A133&lt;='Serene A '!$W$15),0,
IF(AND(F133&gt;='Serene A '!$X$16,Atlantique!A133&lt;='Serene A '!$W$16),0,
IF(AND(F133&gt;='Serene A '!$X$17,Atlantique!A133&lt;='Serene A '!$W$17),0,$E$4*(1-D133)*G133))),$E$5)</f>
        <v>293.89397767680003</v>
      </c>
      <c r="I133" s="192">
        <f>IF(COUNTIFS('PTC GRTgaz'!$AA$11:$AA$28891,"",'PTC GRTgaz'!$B$11:$B$28891,Atlantique!I$16,'PTC GRTgaz'!$D$11:$D$28891,Atlantique!$A133,'PTC GRTgaz'!$C$11:$C$28891,"DEL")&gt;0,I$14,SUMIFS('PTC GRTgaz'!$AA$11:$AA$28891,'PTC GRTgaz'!$B$11:$B$28891,Atlantique!I$16,'PTC GRTgaz'!$D$11:$D$28891,Atlantique!$A133,'PTC GRTgaz'!$C$11:$C$28891,"DEL")*1.0026*$E$4/370.33)</f>
        <v>370.33011299999998</v>
      </c>
      <c r="J133" s="192">
        <f>IF(COUNTIFS('PTC GRTgaz'!$AA$11:$AA$28891,"",'PTC GRTgaz'!$B$11:$B$28891,Atlantique!J$16,'PTC GRTgaz'!$D$11:$D$28891,Atlantique!$A133,'PTC GRTgaz'!$C$11:$C$28891,"DEL")&gt;0,J$14,SUMIFS('PTC GRTgaz'!$AA$11:$AA$28891,'PTC GRTgaz'!$B$11:$B$28891,Atlantique!J$16,'PTC GRTgaz'!$D$11:$D$28891,Atlantique!$A133,'PTC GRTgaz'!$C$11:$C$28891,"DEL")*1.0026*$E$4/370.33)</f>
        <v>370.33011299999998</v>
      </c>
      <c r="K133" s="102">
        <f t="shared" si="10"/>
        <v>27.812536538670191</v>
      </c>
      <c r="L133" s="101">
        <f t="shared" si="11"/>
        <v>0.61095543456562329</v>
      </c>
      <c r="M133" s="59">
        <f>IF(L133&gt;=1,0,_xlfn.XLOOKUP(L133,'Serene A '!$B$30:$B$130,'Serene A '!$W$30:$W$130,,1))</f>
        <v>0.86285714285714288</v>
      </c>
      <c r="N133" s="158">
        <f xml:space="preserve">
IF(AND(L133&gt;='Serene A '!$X$15,Atlantique!A133&lt;='Serene A '!$W$15),0,
IF(AND(L133&gt;='Serene A '!$X$16,Atlantique!A133&lt;='Serene A '!$W$16),0,
IF(AND(L133&gt;='Serene A '!$X$17,Atlantique!A133&lt;='Serene A '!$W$17),0,MIN(I133:J133,$E$4*(1-D133)*M133))))</f>
        <v>319.54198321714284</v>
      </c>
      <c r="O133" s="192">
        <f>IF(COUNTIFS('PTC GRTgaz'!$AB$11:$AB$28891,"",'PTC GRTgaz'!$B$11:$B$28891,Atlantique!O$16,'PTC GRTgaz'!$D$11:$D$28891,Atlantique!$A133,'PTC GRTgaz'!$C$11:$C$28891,"DEL")&gt;0,O$14,SUMIFS('PTC GRTgaz'!$AB$11:$AB$28891,'PTC GRTgaz'!$B$11:$B$28891,Atlantique!O$16,'PTC GRTgaz'!$D$11:$D$28891,Atlantique!$A133,'PTC GRTgaz'!$C$11:$C$28891,"DEL")*1.0026*$E$4/370.33)</f>
        <v>370.33011299999998</v>
      </c>
      <c r="P133" s="192">
        <f>IF(COUNTIFS('PTC GRTgaz'!$AB$11:$AB$28891,"",'PTC GRTgaz'!$B$11:$B$28891,Atlantique!P$16,'PTC GRTgaz'!$D$11:$D$28891,Atlantique!$A133,'PTC GRTgaz'!$C$11:$C$28891,"DEL")&gt;0,P$14,SUMIFS('PTC GRTgaz'!$AB$11:$AB$28891,'PTC GRTgaz'!$B$11:$B$28891,Atlantique!P$16,'PTC GRTgaz'!$D$11:$D$28891,Atlantique!$A133,'PTC GRTgaz'!$C$11:$C$28891,"DEL")*1.0026*$E$4/370.33)</f>
        <v>370.33011299999998</v>
      </c>
      <c r="Q133" s="103">
        <f t="shared" si="12"/>
        <v>31.233791779751463</v>
      </c>
      <c r="R133" s="101">
        <f t="shared" si="13"/>
        <v>0.68725372857692135</v>
      </c>
      <c r="S133" s="59">
        <f>IF(R133&gt;=1,0,_xlfn.XLOOKUP(R133,'Serene A '!$B$30:$B$130,'Serene A '!$W$30:$W$130,,1))</f>
        <v>0.83000000000000007</v>
      </c>
      <c r="T133" s="158">
        <f xml:space="preserve">
IF(AND(R133&gt;='Serene A '!$X$15,Atlantique!A133&lt;='Serene A '!$W$15),0,
IF(AND(R133&gt;='Serene A '!$X$16,Atlantique!A133&lt;='Serene A '!$W$16),0,
IF(AND(R133&gt;='Serene A '!$X$17,Atlantique!A133&lt;='Serene A '!$W$17),0,MIN(O133:P133,$E$4*(1-D133)*S133))))</f>
        <v>307.37399378999999</v>
      </c>
      <c r="U133" s="160"/>
    </row>
    <row r="134" spans="1:21" x14ac:dyDescent="0.45">
      <c r="A134" s="56">
        <f t="shared" si="7"/>
        <v>44769</v>
      </c>
      <c r="B134" s="157">
        <f>_xlfn.XLOOKUP(A134,'Serene A '!$W$22:$W$23,'Serene A '!$Z$22:$Z$23,0,0)</f>
        <v>0</v>
      </c>
      <c r="C134" s="143">
        <f>_xlfn.XLOOKUP(A134,'Serene A '!$W$15:$W$17,'Serene A '!$Z$15:$Z$17,SUM($E$3:$H$3),0)</f>
        <v>45</v>
      </c>
      <c r="D134" s="58">
        <f>'PT Storengy'!H125</f>
        <v>0</v>
      </c>
      <c r="E134" s="60">
        <f t="shared" si="8"/>
        <v>37.581808784884892</v>
      </c>
      <c r="F134" s="100">
        <f t="shared" si="9"/>
        <v>0.82862032904906868</v>
      </c>
      <c r="G134" s="59">
        <f>IF(F134&gt;=1,0,_xlfn.XLOOKUP(F134,'Serene A '!$B$30:$B$130,'Serene A '!$W$30:$W$130,,1))</f>
        <v>0.79360000000000008</v>
      </c>
      <c r="H134" s="158">
        <f>MIN(IF(AND(F134&gt;='Serene A '!$X$15,Atlantique!A134&lt;='Serene A '!$W$15),0,
IF(AND(F134&gt;='Serene A '!$X$16,Atlantique!A134&lt;='Serene A '!$W$16),0,
IF(AND(F134&gt;='Serene A '!$X$17,Atlantique!A134&lt;='Serene A '!$W$17),0,$E$4*(1-D134)*G134))),$E$5)</f>
        <v>293.89397767680003</v>
      </c>
      <c r="I134" s="192">
        <f>IF(COUNTIFS('PTC GRTgaz'!$AA$11:$AA$28891,"",'PTC GRTgaz'!$B$11:$B$28891,Atlantique!I$16,'PTC GRTgaz'!$D$11:$D$28891,Atlantique!$A134,'PTC GRTgaz'!$C$11:$C$28891,"DEL")&gt;0,I$14,SUMIFS('PTC GRTgaz'!$AA$11:$AA$28891,'PTC GRTgaz'!$B$11:$B$28891,Atlantique!I$16,'PTC GRTgaz'!$D$11:$D$28891,Atlantique!$A134,'PTC GRTgaz'!$C$11:$C$28891,"DEL")*1.0026*$E$4/370.33)</f>
        <v>370.33011299999998</v>
      </c>
      <c r="J134" s="192">
        <f>IF(COUNTIFS('PTC GRTgaz'!$AA$11:$AA$28891,"",'PTC GRTgaz'!$B$11:$B$28891,Atlantique!J$16,'PTC GRTgaz'!$D$11:$D$28891,Atlantique!$A134,'PTC GRTgaz'!$C$11:$C$28891,"DEL")&gt;0,J$14,SUMIFS('PTC GRTgaz'!$AA$11:$AA$28891,'PTC GRTgaz'!$B$11:$B$28891,Atlantique!J$16,'PTC GRTgaz'!$D$11:$D$28891,Atlantique!$A134,'PTC GRTgaz'!$C$11:$C$28891,"DEL")*1.0026*$E$4/370.33)</f>
        <v>370.33011299999998</v>
      </c>
      <c r="K134" s="102">
        <f t="shared" si="10"/>
        <v>28.132078521887333</v>
      </c>
      <c r="L134" s="101">
        <f t="shared" si="11"/>
        <v>0.61805636752600424</v>
      </c>
      <c r="M134" s="59">
        <f>IF(L134&gt;=1,0,_xlfn.XLOOKUP(L134,'Serene A '!$B$30:$B$130,'Serene A '!$W$30:$W$130,,1))</f>
        <v>0.86285714285714288</v>
      </c>
      <c r="N134" s="158">
        <f xml:space="preserve">
IF(AND(L134&gt;='Serene A '!$X$15,Atlantique!A134&lt;='Serene A '!$W$15),0,
IF(AND(L134&gt;='Serene A '!$X$16,Atlantique!A134&lt;='Serene A '!$W$16),0,
IF(AND(L134&gt;='Serene A '!$X$17,Atlantique!A134&lt;='Serene A '!$W$17),0,MIN(I134:J134,$E$4*(1-D134)*M134))))</f>
        <v>319.54198321714284</v>
      </c>
      <c r="O134" s="192">
        <f>IF(COUNTIFS('PTC GRTgaz'!$AB$11:$AB$28891,"",'PTC GRTgaz'!$B$11:$B$28891,Atlantique!O$16,'PTC GRTgaz'!$D$11:$D$28891,Atlantique!$A134,'PTC GRTgaz'!$C$11:$C$28891,"DEL")&gt;0,O$14,SUMIFS('PTC GRTgaz'!$AB$11:$AB$28891,'PTC GRTgaz'!$B$11:$B$28891,Atlantique!O$16,'PTC GRTgaz'!$D$11:$D$28891,Atlantique!$A134,'PTC GRTgaz'!$C$11:$C$28891,"DEL")*1.0026*$E$4/370.33)</f>
        <v>370.33011299999998</v>
      </c>
      <c r="P134" s="192">
        <f>IF(COUNTIFS('PTC GRTgaz'!$AB$11:$AB$28891,"",'PTC GRTgaz'!$B$11:$B$28891,Atlantique!P$16,'PTC GRTgaz'!$D$11:$D$28891,Atlantique!$A134,'PTC GRTgaz'!$C$11:$C$28891,"DEL")&gt;0,P$14,SUMIFS('PTC GRTgaz'!$AB$11:$AB$28891,'PTC GRTgaz'!$B$11:$B$28891,Atlantique!P$16,'PTC GRTgaz'!$D$11:$D$28891,Atlantique!$A134,'PTC GRTgaz'!$C$11:$C$28891,"DEL")*1.0026*$E$4/370.33)</f>
        <v>370.33011299999998</v>
      </c>
      <c r="Q134" s="103">
        <f t="shared" si="12"/>
        <v>31.539314122976464</v>
      </c>
      <c r="R134" s="101">
        <f t="shared" si="13"/>
        <v>0.6940842617722548</v>
      </c>
      <c r="S134" s="59">
        <f>IF(R134&gt;=1,0,_xlfn.XLOOKUP(R134,'Serene A '!$B$30:$B$130,'Serene A '!$W$30:$W$130,,1))</f>
        <v>0.82499999999999996</v>
      </c>
      <c r="T134" s="158">
        <f xml:space="preserve">
IF(AND(R134&gt;='Serene A '!$X$15,Atlantique!A134&lt;='Serene A '!$W$15),0,
IF(AND(R134&gt;='Serene A '!$X$16,Atlantique!A134&lt;='Serene A '!$W$16),0,
IF(AND(R134&gt;='Serene A '!$X$17,Atlantique!A134&lt;='Serene A '!$W$17),0,MIN(O134:P134,$E$4*(1-D134)*S134))))</f>
        <v>305.52234322499999</v>
      </c>
      <c r="U134" s="160"/>
    </row>
    <row r="135" spans="1:21" x14ac:dyDescent="0.45">
      <c r="A135" s="56">
        <f t="shared" si="7"/>
        <v>44770</v>
      </c>
      <c r="B135" s="157">
        <f>_xlfn.XLOOKUP(A135,'Serene A '!$W$22:$W$23,'Serene A '!$Z$22:$Z$23,0,0)</f>
        <v>0</v>
      </c>
      <c r="C135" s="143">
        <f>_xlfn.XLOOKUP(A135,'Serene A '!$W$15:$W$17,'Serene A '!$Z$15:$Z$17,SUM($E$3:$H$3),0)</f>
        <v>45</v>
      </c>
      <c r="D135" s="58">
        <f>'PT Storengy'!H126</f>
        <v>0</v>
      </c>
      <c r="E135" s="60">
        <f t="shared" si="8"/>
        <v>37.875406498471293</v>
      </c>
      <c r="F135" s="100">
        <f t="shared" si="9"/>
        <v>0.83515130633077539</v>
      </c>
      <c r="G135" s="59">
        <f>IF(F135&gt;=1,0,_xlfn.XLOOKUP(F135,'Serene A '!$B$30:$B$130,'Serene A '!$W$30:$W$130,,1))</f>
        <v>0.79280000000000006</v>
      </c>
      <c r="H135" s="158">
        <f>MIN(IF(AND(F135&gt;='Serene A '!$X$15,Atlantique!A135&lt;='Serene A '!$W$15),0,
IF(AND(F135&gt;='Serene A '!$X$16,Atlantique!A135&lt;='Serene A '!$W$16),0,
IF(AND(F135&gt;='Serene A '!$X$17,Atlantique!A135&lt;='Serene A '!$W$17),0,$E$4*(1-D135)*G135))),$E$5)</f>
        <v>293.5977135864</v>
      </c>
      <c r="I135" s="192">
        <f>IF(COUNTIFS('PTC GRTgaz'!$AA$11:$AA$28891,"",'PTC GRTgaz'!$B$11:$B$28891,Atlantique!I$16,'PTC GRTgaz'!$D$11:$D$28891,Atlantique!$A135,'PTC GRTgaz'!$C$11:$C$28891,"DEL")&gt;0,I$14,SUMIFS('PTC GRTgaz'!$AA$11:$AA$28891,'PTC GRTgaz'!$B$11:$B$28891,Atlantique!I$16,'PTC GRTgaz'!$D$11:$D$28891,Atlantique!$A135,'PTC GRTgaz'!$C$11:$C$28891,"DEL")*1.0026*$E$4/370.33)</f>
        <v>370.33011299999998</v>
      </c>
      <c r="J135" s="192">
        <f>IF(COUNTIFS('PTC GRTgaz'!$AA$11:$AA$28891,"",'PTC GRTgaz'!$B$11:$B$28891,Atlantique!J$16,'PTC GRTgaz'!$D$11:$D$28891,Atlantique!$A135,'PTC GRTgaz'!$C$11:$C$28891,"DEL")&gt;0,J$14,SUMIFS('PTC GRTgaz'!$AA$11:$AA$28891,'PTC GRTgaz'!$B$11:$B$28891,Atlantique!J$16,'PTC GRTgaz'!$D$11:$D$28891,Atlantique!$A135,'PTC GRTgaz'!$C$11:$C$28891,"DEL")*1.0026*$E$4/370.33)</f>
        <v>370.33011299999998</v>
      </c>
      <c r="K135" s="102">
        <f t="shared" si="10"/>
        <v>28.450033376048761</v>
      </c>
      <c r="L135" s="101">
        <f t="shared" si="11"/>
        <v>0.62515730048638518</v>
      </c>
      <c r="M135" s="59">
        <f>IF(L135&gt;=1,0,_xlfn.XLOOKUP(L135,'Serene A '!$B$30:$B$130,'Serene A '!$W$30:$W$130,,1))</f>
        <v>0.85857142857142854</v>
      </c>
      <c r="N135" s="158">
        <f xml:space="preserve">
IF(AND(L135&gt;='Serene A '!$X$15,Atlantique!A135&lt;='Serene A '!$W$15),0,
IF(AND(L135&gt;='Serene A '!$X$16,Atlantique!A135&lt;='Serene A '!$W$16),0,
IF(AND(L135&gt;='Serene A '!$X$17,Atlantique!A135&lt;='Serene A '!$W$17),0,MIN(I135:J135,$E$4*(1-D135)*M135))))</f>
        <v>317.95485416142856</v>
      </c>
      <c r="O135" s="192">
        <f>IF(COUNTIFS('PTC GRTgaz'!$AB$11:$AB$28891,"",'PTC GRTgaz'!$B$11:$B$28891,Atlantique!O$16,'PTC GRTgaz'!$D$11:$D$28891,Atlantique!$A135,'PTC GRTgaz'!$C$11:$C$28891,"DEL")&gt;0,O$14,SUMIFS('PTC GRTgaz'!$AB$11:$AB$28891,'PTC GRTgaz'!$B$11:$B$28891,Atlantique!O$16,'PTC GRTgaz'!$D$11:$D$28891,Atlantique!$A135,'PTC GRTgaz'!$C$11:$C$28891,"DEL")*1.0026*$E$4/370.33)</f>
        <v>370.33011299999998</v>
      </c>
      <c r="P135" s="192">
        <f>IF(COUNTIFS('PTC GRTgaz'!$AB$11:$AB$28891,"",'PTC GRTgaz'!$B$11:$B$28891,Atlantique!P$16,'PTC GRTgaz'!$D$11:$D$28891,Atlantique!$A135,'PTC GRTgaz'!$C$11:$C$28891,"DEL")&gt;0,P$14,SUMIFS('PTC GRTgaz'!$AB$11:$AB$28891,'PTC GRTgaz'!$B$11:$B$28891,Atlantique!P$16,'PTC GRTgaz'!$D$11:$D$28891,Atlantique!$A135,'PTC GRTgaz'!$C$11:$C$28891,"DEL")*1.0026*$E$4/370.33)</f>
        <v>370.33011299999998</v>
      </c>
      <c r="Q135" s="103">
        <f t="shared" si="12"/>
        <v>31.842984815636463</v>
      </c>
      <c r="R135" s="101">
        <f t="shared" si="13"/>
        <v>0.70087364717725475</v>
      </c>
      <c r="S135" s="59">
        <f>IF(R135&gt;=1,0,_xlfn.XLOOKUP(R135,'Serene A '!$B$30:$B$130,'Serene A '!$W$30:$W$130,,1))</f>
        <v>0.82000000000000017</v>
      </c>
      <c r="T135" s="158">
        <f xml:space="preserve">
IF(AND(R135&gt;='Serene A '!$X$15,Atlantique!A135&lt;='Serene A '!$W$15),0,
IF(AND(R135&gt;='Serene A '!$X$16,Atlantique!A135&lt;='Serene A '!$W$16),0,
IF(AND(R135&gt;='Serene A '!$X$17,Atlantique!A135&lt;='Serene A '!$W$17),0,MIN(O135:P135,$E$4*(1-D135)*S135))))</f>
        <v>303.67069266000004</v>
      </c>
      <c r="U135" s="160"/>
    </row>
    <row r="136" spans="1:21" x14ac:dyDescent="0.45">
      <c r="A136" s="56">
        <f t="shared" si="7"/>
        <v>44771</v>
      </c>
      <c r="B136" s="157">
        <f>_xlfn.XLOOKUP(A136,'Serene A '!$W$22:$W$23,'Serene A '!$Z$22:$Z$23,0,0)</f>
        <v>0</v>
      </c>
      <c r="C136" s="143">
        <f>_xlfn.XLOOKUP(A136,'Serene A '!$W$15:$W$17,'Serene A '!$Z$15:$Z$17,SUM($E$3:$H$3),0)</f>
        <v>45</v>
      </c>
      <c r="D136" s="58">
        <f>'PT Storengy'!H127</f>
        <v>0</v>
      </c>
      <c r="E136" s="60">
        <f t="shared" si="8"/>
        <v>38.168707947967292</v>
      </c>
      <c r="F136" s="100">
        <f t="shared" si="9"/>
        <v>0.84167569996602876</v>
      </c>
      <c r="G136" s="59">
        <f>IF(F136&gt;=1,0,_xlfn.XLOOKUP(F136,'Serene A '!$B$30:$B$130,'Serene A '!$W$30:$W$130,,1))</f>
        <v>0.79200000000000004</v>
      </c>
      <c r="H136" s="158">
        <f>MIN(IF(AND(F136&gt;='Serene A '!$X$15,Atlantique!A136&lt;='Serene A '!$W$15),0,
IF(AND(F136&gt;='Serene A '!$X$16,Atlantique!A136&lt;='Serene A '!$W$16),0,
IF(AND(F136&gt;='Serene A '!$X$17,Atlantique!A136&lt;='Serene A '!$W$17),0,$E$4*(1-D136)*G136))),$E$5)</f>
        <v>293.30144949599998</v>
      </c>
      <c r="I136" s="192">
        <f>IF(COUNTIFS('PTC GRTgaz'!$AA$11:$AA$28891,"",'PTC GRTgaz'!$B$11:$B$28891,Atlantique!I$16,'PTC GRTgaz'!$D$11:$D$28891,Atlantique!$A136,'PTC GRTgaz'!$C$11:$C$28891,"DEL")&gt;0,I$14,SUMIFS('PTC GRTgaz'!$AA$11:$AA$28891,'PTC GRTgaz'!$B$11:$B$28891,Atlantique!I$16,'PTC GRTgaz'!$D$11:$D$28891,Atlantique!$A136,'PTC GRTgaz'!$C$11:$C$28891,"DEL")*1.0026*$E$4/370.33)</f>
        <v>370.33011299999998</v>
      </c>
      <c r="J136" s="192">
        <f>IF(COUNTIFS('PTC GRTgaz'!$AA$11:$AA$28891,"",'PTC GRTgaz'!$B$11:$B$28891,Atlantique!J$16,'PTC GRTgaz'!$D$11:$D$28891,Atlantique!$A136,'PTC GRTgaz'!$C$11:$C$28891,"DEL")&gt;0,J$14,SUMIFS('PTC GRTgaz'!$AA$11:$AA$28891,'PTC GRTgaz'!$B$11:$B$28891,Atlantique!J$16,'PTC GRTgaz'!$D$11:$D$28891,Atlantique!$A136,'PTC GRTgaz'!$C$11:$C$28891,"DEL")*1.0026*$E$4/370.33)</f>
        <v>370.33011299999998</v>
      </c>
      <c r="K136" s="102">
        <f t="shared" si="10"/>
        <v>28.766401101154475</v>
      </c>
      <c r="L136" s="101">
        <f t="shared" si="11"/>
        <v>0.63222296391219468</v>
      </c>
      <c r="M136" s="59">
        <f>IF(L136&gt;=1,0,_xlfn.XLOOKUP(L136,'Serene A '!$B$30:$B$130,'Serene A '!$W$30:$W$130,,1))</f>
        <v>0.85428571428571443</v>
      </c>
      <c r="N136" s="158">
        <f xml:space="preserve">
IF(AND(L136&gt;='Serene A '!$X$15,Atlantique!A136&lt;='Serene A '!$W$15),0,
IF(AND(L136&gt;='Serene A '!$X$16,Atlantique!A136&lt;='Serene A '!$W$16),0,
IF(AND(L136&gt;='Serene A '!$X$17,Atlantique!A136&lt;='Serene A '!$W$17),0,MIN(I136:J136,$E$4*(1-D136)*M136))))</f>
        <v>316.36772510571433</v>
      </c>
      <c r="O136" s="192">
        <f>IF(COUNTIFS('PTC GRTgaz'!$AB$11:$AB$28891,"",'PTC GRTgaz'!$B$11:$B$28891,Atlantique!O$16,'PTC GRTgaz'!$D$11:$D$28891,Atlantique!$A136,'PTC GRTgaz'!$C$11:$C$28891,"DEL")&gt;0,O$14,SUMIFS('PTC GRTgaz'!$AB$11:$AB$28891,'PTC GRTgaz'!$B$11:$B$28891,Atlantique!O$16,'PTC GRTgaz'!$D$11:$D$28891,Atlantique!$A136,'PTC GRTgaz'!$C$11:$C$28891,"DEL")*1.0026*$E$4/370.33)</f>
        <v>370.33011299999998</v>
      </c>
      <c r="P136" s="192">
        <f>IF(COUNTIFS('PTC GRTgaz'!$AB$11:$AB$28891,"",'PTC GRTgaz'!$B$11:$B$28891,Atlantique!P$16,'PTC GRTgaz'!$D$11:$D$28891,Atlantique!$A136,'PTC GRTgaz'!$C$11:$C$28891,"DEL")&gt;0,P$14,SUMIFS('PTC GRTgaz'!$AB$11:$AB$28891,'PTC GRTgaz'!$B$11:$B$28891,Atlantique!P$16,'PTC GRTgaz'!$D$11:$D$28891,Atlantique!$A136,'PTC GRTgaz'!$C$11:$C$28891,"DEL")*1.0026*$E$4/370.33)</f>
        <v>370.33011299999998</v>
      </c>
      <c r="Q136" s="103">
        <f t="shared" si="12"/>
        <v>32.146655508296462</v>
      </c>
      <c r="R136" s="101">
        <f t="shared" si="13"/>
        <v>0.70762188479192134</v>
      </c>
      <c r="S136" s="59">
        <f>IF(R136&gt;=1,0,_xlfn.XLOOKUP(R136,'Serene A '!$B$30:$B$130,'Serene A '!$W$30:$W$130,,1))</f>
        <v>0.82000000000000017</v>
      </c>
      <c r="T136" s="158">
        <f xml:space="preserve">
IF(AND(R136&gt;='Serene A '!$X$15,Atlantique!A136&lt;='Serene A '!$W$15),0,
IF(AND(R136&gt;='Serene A '!$X$16,Atlantique!A136&lt;='Serene A '!$W$16),0,
IF(AND(R136&gt;='Serene A '!$X$17,Atlantique!A136&lt;='Serene A '!$W$17),0,MIN(O136:P136,$E$4*(1-D136)*S136))))</f>
        <v>303.67069266000004</v>
      </c>
      <c r="U136" s="160"/>
    </row>
    <row r="137" spans="1:21" x14ac:dyDescent="0.45">
      <c r="A137" s="56">
        <f t="shared" si="7"/>
        <v>44772</v>
      </c>
      <c r="B137" s="157">
        <f>_xlfn.XLOOKUP(A137,'Serene A '!$W$22:$W$23,'Serene A '!$Z$22:$Z$23,0,0)</f>
        <v>0</v>
      </c>
      <c r="C137" s="143">
        <f>_xlfn.XLOOKUP(A137,'Serene A '!$W$15:$W$17,'Serene A '!$Z$15:$Z$17,SUM($E$3:$H$3),0)</f>
        <v>45</v>
      </c>
      <c r="D137" s="58">
        <f>'PT Storengy'!H128</f>
        <v>0</v>
      </c>
      <c r="E137" s="60">
        <f t="shared" si="8"/>
        <v>38.462009397463291</v>
      </c>
      <c r="F137" s="100">
        <f t="shared" si="9"/>
        <v>0.84819350995482867</v>
      </c>
      <c r="G137" s="59">
        <f>IF(F137&gt;=1,0,_xlfn.XLOOKUP(F137,'Serene A '!$B$30:$B$130,'Serene A '!$W$30:$W$130,,1))</f>
        <v>0.79200000000000004</v>
      </c>
      <c r="H137" s="158">
        <f>MIN(IF(AND(F137&gt;='Serene A '!$X$15,Atlantique!A137&lt;='Serene A '!$W$15),0,
IF(AND(F137&gt;='Serene A '!$X$16,Atlantique!A137&lt;='Serene A '!$W$16),0,
IF(AND(F137&gt;='Serene A '!$X$17,Atlantique!A137&lt;='Serene A '!$W$17),0,$E$4*(1-D137)*G137))),$E$5)</f>
        <v>293.30144949599998</v>
      </c>
      <c r="I137" s="192">
        <f>IF(COUNTIFS('PTC GRTgaz'!$AA$11:$AA$28891,"",'PTC GRTgaz'!$B$11:$B$28891,Atlantique!I$16,'PTC GRTgaz'!$D$11:$D$28891,Atlantique!$A137,'PTC GRTgaz'!$C$11:$C$28891,"DEL")&gt;0,I$14,SUMIFS('PTC GRTgaz'!$AA$11:$AA$28891,'PTC GRTgaz'!$B$11:$B$28891,Atlantique!I$16,'PTC GRTgaz'!$D$11:$D$28891,Atlantique!$A137,'PTC GRTgaz'!$C$11:$C$28891,"DEL")*1.0026*$E$4/370.33)</f>
        <v>370.33011299999998</v>
      </c>
      <c r="J137" s="192">
        <f>IF(COUNTIFS('PTC GRTgaz'!$AA$11:$AA$28891,"",'PTC GRTgaz'!$B$11:$B$28891,Atlantique!J$16,'PTC GRTgaz'!$D$11:$D$28891,Atlantique!$A137,'PTC GRTgaz'!$C$11:$C$28891,"DEL")&gt;0,J$14,SUMIFS('PTC GRTgaz'!$AA$11:$AA$28891,'PTC GRTgaz'!$B$11:$B$28891,Atlantique!J$16,'PTC GRTgaz'!$D$11:$D$28891,Atlantique!$A137,'PTC GRTgaz'!$C$11:$C$28891,"DEL")*1.0026*$E$4/370.33)</f>
        <v>370.33011299999998</v>
      </c>
      <c r="K137" s="102">
        <f t="shared" si="10"/>
        <v>29.082768826260189</v>
      </c>
      <c r="L137" s="101">
        <f t="shared" si="11"/>
        <v>0.63925335780343273</v>
      </c>
      <c r="M137" s="59">
        <f>IF(L137&gt;=1,0,_xlfn.XLOOKUP(L137,'Serene A '!$B$30:$B$130,'Serene A '!$W$30:$W$130,,1))</f>
        <v>0.85428571428571443</v>
      </c>
      <c r="N137" s="158">
        <f xml:space="preserve">
IF(AND(L137&gt;='Serene A '!$X$15,Atlantique!A137&lt;='Serene A '!$W$15),0,
IF(AND(L137&gt;='Serene A '!$X$16,Atlantique!A137&lt;='Serene A '!$W$16),0,
IF(AND(L137&gt;='Serene A '!$X$17,Atlantique!A137&lt;='Serene A '!$W$17),0,MIN(I137:J137,$E$4*(1-D137)*M137))))</f>
        <v>316.36772510571433</v>
      </c>
      <c r="O137" s="192">
        <f>IF(COUNTIFS('PTC GRTgaz'!$AB$11:$AB$28891,"",'PTC GRTgaz'!$B$11:$B$28891,Atlantique!O$16,'PTC GRTgaz'!$D$11:$D$28891,Atlantique!$A137,'PTC GRTgaz'!$C$11:$C$28891,"DEL")&gt;0,O$14,SUMIFS('PTC GRTgaz'!$AB$11:$AB$28891,'PTC GRTgaz'!$B$11:$B$28891,Atlantique!O$16,'PTC GRTgaz'!$D$11:$D$28891,Atlantique!$A137,'PTC GRTgaz'!$C$11:$C$28891,"DEL")*1.0026*$E$4/370.33)</f>
        <v>370.33011299999998</v>
      </c>
      <c r="P137" s="192">
        <f>IF(COUNTIFS('PTC GRTgaz'!$AB$11:$AB$28891,"",'PTC GRTgaz'!$B$11:$B$28891,Atlantique!P$16,'PTC GRTgaz'!$D$11:$D$28891,Atlantique!$A137,'PTC GRTgaz'!$C$11:$C$28891,"DEL")&gt;0,P$14,SUMIFS('PTC GRTgaz'!$AB$11:$AB$28891,'PTC GRTgaz'!$B$11:$B$28891,Atlantique!P$16,'PTC GRTgaz'!$D$11:$D$28891,Atlantique!$A137,'PTC GRTgaz'!$C$11:$C$28891,"DEL")*1.0026*$E$4/370.33)</f>
        <v>370.33011299999998</v>
      </c>
      <c r="Q137" s="103">
        <f t="shared" si="12"/>
        <v>32.44847455039146</v>
      </c>
      <c r="R137" s="101">
        <f t="shared" si="13"/>
        <v>0.71437012240658804</v>
      </c>
      <c r="S137" s="59">
        <f>IF(R137&gt;=1,0,_xlfn.XLOOKUP(R137,'Serene A '!$B$30:$B$130,'Serene A '!$W$30:$W$130,,1))</f>
        <v>0.81500000000000006</v>
      </c>
      <c r="T137" s="158">
        <f xml:space="preserve">
IF(AND(R137&gt;='Serene A '!$X$15,Atlantique!A137&lt;='Serene A '!$W$15),0,
IF(AND(R137&gt;='Serene A '!$X$16,Atlantique!A137&lt;='Serene A '!$W$16),0,
IF(AND(R137&gt;='Serene A '!$X$17,Atlantique!A137&lt;='Serene A '!$W$17),0,MIN(O137:P137,$E$4*(1-D137)*S137))))</f>
        <v>301.81904209499999</v>
      </c>
      <c r="U137" s="160"/>
    </row>
    <row r="138" spans="1:21" x14ac:dyDescent="0.45">
      <c r="A138" s="56">
        <f t="shared" si="7"/>
        <v>44773</v>
      </c>
      <c r="B138" s="157">
        <f>_xlfn.XLOOKUP(A138,'Serene A '!$W$22:$W$23,'Serene A '!$Z$22:$Z$23,0,0)</f>
        <v>0</v>
      </c>
      <c r="C138" s="143">
        <f>_xlfn.XLOOKUP(A138,'Serene A '!$W$15:$W$17,'Serene A '!$Z$15:$Z$17,SUM($E$3:$H$3),0)</f>
        <v>45</v>
      </c>
      <c r="D138" s="58">
        <f>'PT Storengy'!H129</f>
        <v>0</v>
      </c>
      <c r="E138" s="60">
        <f t="shared" si="8"/>
        <v>38.755014582868888</v>
      </c>
      <c r="F138" s="100">
        <f t="shared" si="9"/>
        <v>0.8547113199436287</v>
      </c>
      <c r="G138" s="59">
        <f>IF(F138&gt;=1,0,_xlfn.XLOOKUP(F138,'Serene A '!$B$30:$B$130,'Serene A '!$W$30:$W$130,,1))</f>
        <v>0.79120000000000001</v>
      </c>
      <c r="H138" s="158">
        <f>MIN(IF(AND(F138&gt;='Serene A '!$X$15,Atlantique!A138&lt;='Serene A '!$W$15),0,
IF(AND(F138&gt;='Serene A '!$X$16,Atlantique!A138&lt;='Serene A '!$W$16),0,
IF(AND(F138&gt;='Serene A '!$X$17,Atlantique!A138&lt;='Serene A '!$W$17),0,$E$4*(1-D138)*G138))),$E$5)</f>
        <v>293.0051854056</v>
      </c>
      <c r="I138" s="192">
        <f>IF(COUNTIFS('PTC GRTgaz'!$AA$11:$AA$28891,"",'PTC GRTgaz'!$B$11:$B$28891,Atlantique!I$16,'PTC GRTgaz'!$D$11:$D$28891,Atlantique!$A138,'PTC GRTgaz'!$C$11:$C$28891,"DEL")&gt;0,I$14,SUMIFS('PTC GRTgaz'!$AA$11:$AA$28891,'PTC GRTgaz'!$B$11:$B$28891,Atlantique!I$16,'PTC GRTgaz'!$D$11:$D$28891,Atlantique!$A138,'PTC GRTgaz'!$C$11:$C$28891,"DEL")*1.0026*$E$4/370.33)</f>
        <v>370.33011299999998</v>
      </c>
      <c r="J138" s="192">
        <f>IF(COUNTIFS('PTC GRTgaz'!$AA$11:$AA$28891,"",'PTC GRTgaz'!$B$11:$B$28891,Atlantique!J$16,'PTC GRTgaz'!$D$11:$D$28891,Atlantique!$A138,'PTC GRTgaz'!$C$11:$C$28891,"DEL")&gt;0,J$14,SUMIFS('PTC GRTgaz'!$AA$11:$AA$28891,'PTC GRTgaz'!$B$11:$B$28891,Atlantique!J$16,'PTC GRTgaz'!$D$11:$D$28891,Atlantique!$A138,'PTC GRTgaz'!$C$11:$C$28891,"DEL")*1.0026*$E$4/370.33)</f>
        <v>370.33011299999998</v>
      </c>
      <c r="K138" s="102">
        <f t="shared" si="10"/>
        <v>29.397549422310188</v>
      </c>
      <c r="L138" s="101">
        <f t="shared" si="11"/>
        <v>0.64628375169467089</v>
      </c>
      <c r="M138" s="59">
        <f>IF(L138&gt;=1,0,_xlfn.XLOOKUP(L138,'Serene A '!$B$30:$B$130,'Serene A '!$W$30:$W$130,,1))</f>
        <v>0.85</v>
      </c>
      <c r="N138" s="158">
        <f xml:space="preserve">
IF(AND(L138&gt;='Serene A '!$X$15,Atlantique!A138&lt;='Serene A '!$W$15),0,
IF(AND(L138&gt;='Serene A '!$X$16,Atlantique!A138&lt;='Serene A '!$W$16),0,
IF(AND(L138&gt;='Serene A '!$X$17,Atlantique!A138&lt;='Serene A '!$W$17),0,MIN(I138:J138,$E$4*(1-D138)*M138))))</f>
        <v>314.78059604999999</v>
      </c>
      <c r="O138" s="192">
        <f>IF(COUNTIFS('PTC GRTgaz'!$AB$11:$AB$28891,"",'PTC GRTgaz'!$B$11:$B$28891,Atlantique!O$16,'PTC GRTgaz'!$D$11:$D$28891,Atlantique!$A138,'PTC GRTgaz'!$C$11:$C$28891,"DEL")&gt;0,O$14,SUMIFS('PTC GRTgaz'!$AB$11:$AB$28891,'PTC GRTgaz'!$B$11:$B$28891,Atlantique!O$16,'PTC GRTgaz'!$D$11:$D$28891,Atlantique!$A138,'PTC GRTgaz'!$C$11:$C$28891,"DEL")*1.0026*$E$4/370.33)</f>
        <v>370.33011299999998</v>
      </c>
      <c r="P138" s="192">
        <f>IF(COUNTIFS('PTC GRTgaz'!$AB$11:$AB$28891,"",'PTC GRTgaz'!$B$11:$B$28891,Atlantique!P$16,'PTC GRTgaz'!$D$11:$D$28891,Atlantique!$A138,'PTC GRTgaz'!$C$11:$C$28891,"DEL")&gt;0,P$14,SUMIFS('PTC GRTgaz'!$AB$11:$AB$28891,'PTC GRTgaz'!$B$11:$B$28891,Atlantique!P$16,'PTC GRTgaz'!$D$11:$D$28891,Atlantique!$A138,'PTC GRTgaz'!$C$11:$C$28891,"DEL")*1.0026*$E$4/370.33)</f>
        <v>370.33011299999998</v>
      </c>
      <c r="Q138" s="103">
        <f t="shared" si="12"/>
        <v>32.748441941921456</v>
      </c>
      <c r="R138" s="101">
        <f t="shared" si="13"/>
        <v>0.72107721223092136</v>
      </c>
      <c r="S138" s="59">
        <f>IF(R138&gt;=1,0,_xlfn.XLOOKUP(R138,'Serene A '!$B$30:$B$130,'Serene A '!$W$30:$W$130,,1))</f>
        <v>0.81</v>
      </c>
      <c r="T138" s="158">
        <f xml:space="preserve">
IF(AND(R138&gt;='Serene A '!$X$15,Atlantique!A138&lt;='Serene A '!$W$15),0,
IF(AND(R138&gt;='Serene A '!$X$16,Atlantique!A138&lt;='Serene A '!$W$16),0,
IF(AND(R138&gt;='Serene A '!$X$17,Atlantique!A138&lt;='Serene A '!$W$17),0,MIN(O138:P138,$E$4*(1-D138)*S138))))</f>
        <v>299.96739152999999</v>
      </c>
      <c r="U138" s="160"/>
    </row>
    <row r="139" spans="1:21" x14ac:dyDescent="0.45">
      <c r="A139" s="56">
        <f t="shared" si="7"/>
        <v>44774</v>
      </c>
      <c r="B139" s="157">
        <f>_xlfn.XLOOKUP(A139,'Serene A '!$W$22:$W$23,'Serene A '!$Z$22:$Z$23,0,0)</f>
        <v>0</v>
      </c>
      <c r="C139" s="143">
        <f>_xlfn.XLOOKUP(A139,'Serene A '!$W$15:$W$17,'Serene A '!$Z$15:$Z$17,SUM($E$3:$H$3),0)</f>
        <v>38.9</v>
      </c>
      <c r="D139" s="58">
        <f>'PT Storengy'!H130</f>
        <v>0</v>
      </c>
      <c r="E139" s="60">
        <f t="shared" si="8"/>
        <v>39.047723504184091</v>
      </c>
      <c r="F139" s="100">
        <f t="shared" si="9"/>
        <v>0.86122254628597528</v>
      </c>
      <c r="G139" s="59">
        <f>IF(F139&gt;=1,0,_xlfn.XLOOKUP(F139,'Serene A '!$B$30:$B$130,'Serene A '!$W$30:$W$130,,1))</f>
        <v>0.79039999999999999</v>
      </c>
      <c r="H139" s="158">
        <f>MIN(IF(AND(F139&gt;='Serene A '!$X$15,Atlantique!A139&lt;='Serene A '!$W$15),0,
IF(AND(F139&gt;='Serene A '!$X$16,Atlantique!A139&lt;='Serene A '!$W$16),0,
IF(AND(F139&gt;='Serene A '!$X$17,Atlantique!A139&lt;='Serene A '!$W$17),0,$E$4*(1-D139)*G139))),$E$5)</f>
        <v>292.70892131519997</v>
      </c>
      <c r="I139" s="192">
        <f>IF(COUNTIFS('PTC GRTgaz'!$AA$11:$AA$28891,"",'PTC GRTgaz'!$B$11:$B$28891,Atlantique!I$16,'PTC GRTgaz'!$D$11:$D$28891,Atlantique!$A139,'PTC GRTgaz'!$C$11:$C$28891,"DEL")&gt;0,I$14,SUMIFS('PTC GRTgaz'!$AA$11:$AA$28891,'PTC GRTgaz'!$B$11:$B$28891,Atlantique!I$16,'PTC GRTgaz'!$D$11:$D$28891,Atlantique!$A139,'PTC GRTgaz'!$C$11:$C$28891,"DEL")*1.0026*$E$4/370.33)</f>
        <v>370.33011299999998</v>
      </c>
      <c r="J139" s="192">
        <f>IF(COUNTIFS('PTC GRTgaz'!$AA$11:$AA$28891,"",'PTC GRTgaz'!$B$11:$B$28891,Atlantique!J$16,'PTC GRTgaz'!$D$11:$D$28891,Atlantique!$A139,'PTC GRTgaz'!$C$11:$C$28891,"DEL")&gt;0,J$14,SUMIFS('PTC GRTgaz'!$AA$11:$AA$28891,'PTC GRTgaz'!$B$11:$B$28891,Atlantique!J$16,'PTC GRTgaz'!$D$11:$D$28891,Atlantique!$A139,'PTC GRTgaz'!$C$11:$C$28891,"DEL")*1.0026*$E$4/370.33)</f>
        <v>370.33011299999998</v>
      </c>
      <c r="K139" s="102">
        <f t="shared" si="10"/>
        <v>29.71047836779519</v>
      </c>
      <c r="L139" s="101">
        <f t="shared" si="11"/>
        <v>0.6532788760513375</v>
      </c>
      <c r="M139" s="59">
        <f>IF(L139&gt;=1,0,_xlfn.XLOOKUP(L139,'Serene A '!$B$30:$B$130,'Serene A '!$W$30:$W$130,,1))</f>
        <v>0.84499999999999997</v>
      </c>
      <c r="N139" s="158">
        <f xml:space="preserve">
IF(AND(L139&gt;='Serene A '!$X$15,Atlantique!A139&lt;='Serene A '!$W$15),0,
IF(AND(L139&gt;='Serene A '!$X$16,Atlantique!A139&lt;='Serene A '!$W$16),0,
IF(AND(L139&gt;='Serene A '!$X$17,Atlantique!A139&lt;='Serene A '!$W$17),0,MIN(I139:J139,$E$4*(1-D139)*M139))))</f>
        <v>312.92894548499999</v>
      </c>
      <c r="O139" s="192">
        <f>IF(COUNTIFS('PTC GRTgaz'!$AB$11:$AB$28891,"",'PTC GRTgaz'!$B$11:$B$28891,Atlantique!O$16,'PTC GRTgaz'!$D$11:$D$28891,Atlantique!$A139,'PTC GRTgaz'!$C$11:$C$28891,"DEL")&gt;0,O$14,SUMIFS('PTC GRTgaz'!$AB$11:$AB$28891,'PTC GRTgaz'!$B$11:$B$28891,Atlantique!O$16,'PTC GRTgaz'!$D$11:$D$28891,Atlantique!$A139,'PTC GRTgaz'!$C$11:$C$28891,"DEL")*1.0026*$E$4/370.33)</f>
        <v>370.33011299999998</v>
      </c>
      <c r="P139" s="192">
        <f>IF(COUNTIFS('PTC GRTgaz'!$AB$11:$AB$28891,"",'PTC GRTgaz'!$B$11:$B$28891,Atlantique!P$16,'PTC GRTgaz'!$D$11:$D$28891,Atlantique!$A139,'PTC GRTgaz'!$C$11:$C$28891,"DEL")&gt;0,P$14,SUMIFS('PTC GRTgaz'!$AB$11:$AB$28891,'PTC GRTgaz'!$B$11:$B$28891,Atlantique!P$16,'PTC GRTgaz'!$D$11:$D$28891,Atlantique!$A139,'PTC GRTgaz'!$C$11:$C$28891,"DEL")*1.0026*$E$4/370.33)</f>
        <v>370.33011299999998</v>
      </c>
      <c r="Q139" s="103">
        <f t="shared" si="12"/>
        <v>33.048409333451453</v>
      </c>
      <c r="R139" s="101">
        <f t="shared" si="13"/>
        <v>0.7277431542649212</v>
      </c>
      <c r="S139" s="59">
        <f>IF(R139&gt;=1,0,_xlfn.XLOOKUP(R139,'Serene A '!$B$30:$B$130,'Serene A '!$W$30:$W$130,,1))</f>
        <v>0.81</v>
      </c>
      <c r="T139" s="158">
        <f xml:space="preserve">
IF(AND(R139&gt;='Serene A '!$X$15,Atlantique!A139&lt;='Serene A '!$W$15),0,
IF(AND(R139&gt;='Serene A '!$X$16,Atlantique!A139&lt;='Serene A '!$W$16),0,
IF(AND(R139&gt;='Serene A '!$X$17,Atlantique!A139&lt;='Serene A '!$W$17),0,MIN(O139:P139,$E$4*(1-D139)*S139))))</f>
        <v>299.96739152999999</v>
      </c>
      <c r="U139" s="160"/>
    </row>
    <row r="140" spans="1:21" x14ac:dyDescent="0.45">
      <c r="A140" s="56">
        <f t="shared" si="7"/>
        <v>44775</v>
      </c>
      <c r="B140" s="157">
        <f>_xlfn.XLOOKUP(A140,'Serene A '!$W$22:$W$23,'Serene A '!$Z$22:$Z$23,0,0)</f>
        <v>0</v>
      </c>
      <c r="C140" s="143">
        <f>_xlfn.XLOOKUP(A140,'Serene A '!$W$15:$W$17,'Serene A '!$Z$15:$Z$17,SUM($E$3:$H$3),0)</f>
        <v>45</v>
      </c>
      <c r="D140" s="58">
        <f>'PT Storengy'!H131</f>
        <v>0</v>
      </c>
      <c r="E140" s="60">
        <f t="shared" si="8"/>
        <v>39.340432425499294</v>
      </c>
      <c r="F140" s="100">
        <f t="shared" si="9"/>
        <v>0.86772718898186874</v>
      </c>
      <c r="G140" s="59">
        <f>IF(F140&gt;=1,0,_xlfn.XLOOKUP(F140,'Serene A '!$B$30:$B$130,'Serene A '!$W$30:$W$130,,1))</f>
        <v>0.79039999999999999</v>
      </c>
      <c r="H140" s="158">
        <f>MIN(IF(AND(F140&gt;='Serene A '!$X$15,Atlantique!A140&lt;='Serene A '!$W$15),0,
IF(AND(F140&gt;='Serene A '!$X$16,Atlantique!A140&lt;='Serene A '!$W$16),0,
IF(AND(F140&gt;='Serene A '!$X$17,Atlantique!A140&lt;='Serene A '!$W$17),0,$E$4*(1-D140)*G140))),$E$5)</f>
        <v>292.70892131519997</v>
      </c>
      <c r="I140" s="192">
        <f>IF(COUNTIFS('PTC GRTgaz'!$AA$11:$AA$28891,"",'PTC GRTgaz'!$B$11:$B$28891,Atlantique!I$16,'PTC GRTgaz'!$D$11:$D$28891,Atlantique!$A140,'PTC GRTgaz'!$C$11:$C$28891,"DEL")&gt;0,I$14,SUMIFS('PTC GRTgaz'!$AA$11:$AA$28891,'PTC GRTgaz'!$B$11:$B$28891,Atlantique!I$16,'PTC GRTgaz'!$D$11:$D$28891,Atlantique!$A140,'PTC GRTgaz'!$C$11:$C$28891,"DEL")*1.0026*$E$4/370.33)</f>
        <v>370.33011299999998</v>
      </c>
      <c r="J140" s="192">
        <f>IF(COUNTIFS('PTC GRTgaz'!$AA$11:$AA$28891,"",'PTC GRTgaz'!$B$11:$B$28891,Atlantique!J$16,'PTC GRTgaz'!$D$11:$D$28891,Atlantique!$A140,'PTC GRTgaz'!$C$11:$C$28891,"DEL")&gt;0,J$14,SUMIFS('PTC GRTgaz'!$AA$11:$AA$28891,'PTC GRTgaz'!$B$11:$B$28891,Atlantique!J$16,'PTC GRTgaz'!$D$11:$D$28891,Atlantique!$A140,'PTC GRTgaz'!$C$11:$C$28891,"DEL")*1.0026*$E$4/370.33)</f>
        <v>370.33011299999998</v>
      </c>
      <c r="K140" s="102">
        <f t="shared" si="10"/>
        <v>30.02155566271519</v>
      </c>
      <c r="L140" s="101">
        <f t="shared" si="11"/>
        <v>0.66023285261767084</v>
      </c>
      <c r="M140" s="59">
        <f>IF(L140&gt;=1,0,_xlfn.XLOOKUP(L140,'Serene A '!$B$30:$B$130,'Serene A '!$W$30:$W$130,,1))</f>
        <v>0.84</v>
      </c>
      <c r="N140" s="158">
        <f xml:space="preserve">
IF(AND(L140&gt;='Serene A '!$X$15,Atlantique!A140&lt;='Serene A '!$W$15),0,
IF(AND(L140&gt;='Serene A '!$X$16,Atlantique!A140&lt;='Serene A '!$W$16),0,
IF(AND(L140&gt;='Serene A '!$X$17,Atlantique!A140&lt;='Serene A '!$W$17),0,MIN(I140:J140,$E$4*(1-D140)*M140))))</f>
        <v>311.07729491999999</v>
      </c>
      <c r="O140" s="192">
        <f>IF(COUNTIFS('PTC GRTgaz'!$AB$11:$AB$28891,"",'PTC GRTgaz'!$B$11:$B$28891,Atlantique!O$16,'PTC GRTgaz'!$D$11:$D$28891,Atlantique!$A140,'PTC GRTgaz'!$C$11:$C$28891,"DEL")&gt;0,O$14,SUMIFS('PTC GRTgaz'!$AB$11:$AB$28891,'PTC GRTgaz'!$B$11:$B$28891,Atlantique!O$16,'PTC GRTgaz'!$D$11:$D$28891,Atlantique!$A140,'PTC GRTgaz'!$C$11:$C$28891,"DEL")*1.0026*$E$4/370.33)</f>
        <v>370.33011299999998</v>
      </c>
      <c r="P140" s="192">
        <f>IF(COUNTIFS('PTC GRTgaz'!$AB$11:$AB$28891,"",'PTC GRTgaz'!$B$11:$B$28891,Atlantique!P$16,'PTC GRTgaz'!$D$11:$D$28891,Atlantique!$A140,'PTC GRTgaz'!$C$11:$C$28891,"DEL")&gt;0,P$14,SUMIFS('PTC GRTgaz'!$AB$11:$AB$28891,'PTC GRTgaz'!$B$11:$B$28891,Atlantique!P$16,'PTC GRTgaz'!$D$11:$D$28891,Atlantique!$A140,'PTC GRTgaz'!$C$11:$C$28891,"DEL")*1.0026*$E$4/370.33)</f>
        <v>370.33011299999998</v>
      </c>
      <c r="Q140" s="103">
        <f t="shared" si="12"/>
        <v>33.346525074416455</v>
      </c>
      <c r="R140" s="101">
        <f t="shared" si="13"/>
        <v>0.73440909629892115</v>
      </c>
      <c r="S140" s="59">
        <f>IF(R140&gt;=1,0,_xlfn.XLOOKUP(R140,'Serene A '!$B$30:$B$130,'Serene A '!$W$30:$W$130,,1))</f>
        <v>0.80500000000000005</v>
      </c>
      <c r="T140" s="158">
        <f xml:space="preserve">
IF(AND(R140&gt;='Serene A '!$X$15,Atlantique!A140&lt;='Serene A '!$W$15),0,
IF(AND(R140&gt;='Serene A '!$X$16,Atlantique!A140&lt;='Serene A '!$W$16),0,
IF(AND(R140&gt;='Serene A '!$X$17,Atlantique!A140&lt;='Serene A '!$W$17),0,MIN(O140:P140,$E$4*(1-D140)*S140))))</f>
        <v>298.11574096499999</v>
      </c>
      <c r="U140" s="160"/>
    </row>
    <row r="141" spans="1:21" x14ac:dyDescent="0.45">
      <c r="A141" s="56">
        <f t="shared" si="7"/>
        <v>44776</v>
      </c>
      <c r="B141" s="157">
        <f>_xlfn.XLOOKUP(A141,'Serene A '!$W$22:$W$23,'Serene A '!$Z$22:$Z$23,0,0)</f>
        <v>0</v>
      </c>
      <c r="C141" s="143">
        <f>_xlfn.XLOOKUP(A141,'Serene A '!$W$15:$W$17,'Serene A '!$Z$15:$Z$17,SUM($E$3:$H$3),0)</f>
        <v>45</v>
      </c>
      <c r="D141" s="58">
        <f>'PT Storengy'!H132</f>
        <v>0</v>
      </c>
      <c r="E141" s="60">
        <f t="shared" si="8"/>
        <v>39.632845082724096</v>
      </c>
      <c r="F141" s="100">
        <f t="shared" si="9"/>
        <v>0.87423183167776208</v>
      </c>
      <c r="G141" s="59">
        <f>IF(F141&gt;=1,0,_xlfn.XLOOKUP(F141,'Serene A '!$B$30:$B$130,'Serene A '!$W$30:$W$130,,1))</f>
        <v>0.78960000000000008</v>
      </c>
      <c r="H141" s="158">
        <f>MIN(IF(AND(F141&gt;='Serene A '!$X$15,Atlantique!A141&lt;='Serene A '!$W$15),0,
IF(AND(F141&gt;='Serene A '!$X$16,Atlantique!A141&lt;='Serene A '!$W$16),0,
IF(AND(F141&gt;='Serene A '!$X$17,Atlantique!A141&lt;='Serene A '!$W$17),0,$E$4*(1-D141)*G141))),$E$5)</f>
        <v>292.4126572248</v>
      </c>
      <c r="I141" s="192">
        <f>IF(COUNTIFS('PTC GRTgaz'!$AA$11:$AA$28891,"",'PTC GRTgaz'!$B$11:$B$28891,Atlantique!I$16,'PTC GRTgaz'!$D$11:$D$28891,Atlantique!$A141,'PTC GRTgaz'!$C$11:$C$28891,"DEL")&gt;0,I$14,SUMIFS('PTC GRTgaz'!$AA$11:$AA$28891,'PTC GRTgaz'!$B$11:$B$28891,Atlantique!I$16,'PTC GRTgaz'!$D$11:$D$28891,Atlantique!$A141,'PTC GRTgaz'!$C$11:$C$28891,"DEL")*1.0026*$E$4/370.33)</f>
        <v>370.33011299999998</v>
      </c>
      <c r="J141" s="192">
        <f>IF(COUNTIFS('PTC GRTgaz'!$AA$11:$AA$28891,"",'PTC GRTgaz'!$B$11:$B$28891,Atlantique!J$16,'PTC GRTgaz'!$D$11:$D$28891,Atlantique!$A141,'PTC GRTgaz'!$C$11:$C$28891,"DEL")&gt;0,J$14,SUMIFS('PTC GRTgaz'!$AA$11:$AA$28891,'PTC GRTgaz'!$B$11:$B$28891,Atlantique!J$16,'PTC GRTgaz'!$D$11:$D$28891,Atlantique!$A141,'PTC GRTgaz'!$C$11:$C$28891,"DEL")*1.0026*$E$4/370.33)</f>
        <v>370.33011299999998</v>
      </c>
      <c r="K141" s="102">
        <f t="shared" si="10"/>
        <v>30.332632957635191</v>
      </c>
      <c r="L141" s="101">
        <f t="shared" si="11"/>
        <v>0.66714568139367092</v>
      </c>
      <c r="M141" s="59">
        <f>IF(L141&gt;=1,0,_xlfn.XLOOKUP(L141,'Serene A '!$B$30:$B$130,'Serene A '!$W$30:$W$130,,1))</f>
        <v>0.84</v>
      </c>
      <c r="N141" s="158">
        <f xml:space="preserve">
IF(AND(L141&gt;='Serene A '!$X$15,Atlantique!A141&lt;='Serene A '!$W$15),0,
IF(AND(L141&gt;='Serene A '!$X$16,Atlantique!A141&lt;='Serene A '!$W$16),0,
IF(AND(L141&gt;='Serene A '!$X$17,Atlantique!A141&lt;='Serene A '!$W$17),0,MIN(I141:J141,$E$4*(1-D141)*M141))))</f>
        <v>311.07729491999999</v>
      </c>
      <c r="O141" s="192">
        <f>IF(COUNTIFS('PTC GRTgaz'!$AB$11:$AB$28891,"",'PTC GRTgaz'!$B$11:$B$28891,Atlantique!O$16,'PTC GRTgaz'!$D$11:$D$28891,Atlantique!$A141,'PTC GRTgaz'!$C$11:$C$28891,"DEL")&gt;0,O$14,SUMIFS('PTC GRTgaz'!$AB$11:$AB$28891,'PTC GRTgaz'!$B$11:$B$28891,Atlantique!O$16,'PTC GRTgaz'!$D$11:$D$28891,Atlantique!$A141,'PTC GRTgaz'!$C$11:$C$28891,"DEL")*1.0026*$E$4/370.33)</f>
        <v>370.33011299999998</v>
      </c>
      <c r="P141" s="192">
        <f>IF(COUNTIFS('PTC GRTgaz'!$AB$11:$AB$28891,"",'PTC GRTgaz'!$B$11:$B$28891,Atlantique!P$16,'PTC GRTgaz'!$D$11:$D$28891,Atlantique!$A141,'PTC GRTgaz'!$C$11:$C$28891,"DEL")&gt;0,P$14,SUMIFS('PTC GRTgaz'!$AB$11:$AB$28891,'PTC GRTgaz'!$B$11:$B$28891,Atlantique!P$16,'PTC GRTgaz'!$D$11:$D$28891,Atlantique!$A141,'PTC GRTgaz'!$C$11:$C$28891,"DEL")*1.0026*$E$4/370.33)</f>
        <v>370.33011299999998</v>
      </c>
      <c r="Q141" s="103">
        <f t="shared" si="12"/>
        <v>33.642789164816456</v>
      </c>
      <c r="R141" s="101">
        <f t="shared" si="13"/>
        <v>0.74103389054258784</v>
      </c>
      <c r="S141" s="59">
        <f>IF(R141&gt;=1,0,_xlfn.XLOOKUP(R141,'Serene A '!$B$30:$B$130,'Serene A '!$W$30:$W$130,,1))</f>
        <v>0.8</v>
      </c>
      <c r="T141" s="158">
        <f xml:space="preserve">
IF(AND(R141&gt;='Serene A '!$X$15,Atlantique!A141&lt;='Serene A '!$W$15),0,
IF(AND(R141&gt;='Serene A '!$X$16,Atlantique!A141&lt;='Serene A '!$W$16),0,
IF(AND(R141&gt;='Serene A '!$X$17,Atlantique!A141&lt;='Serene A '!$W$17),0,MIN(O141:P141,$E$4*(1-D141)*S141))))</f>
        <v>296.26409039999999</v>
      </c>
      <c r="U141" s="160"/>
    </row>
    <row r="142" spans="1:21" x14ac:dyDescent="0.45">
      <c r="A142" s="56">
        <f t="shared" si="7"/>
        <v>44777</v>
      </c>
      <c r="B142" s="157">
        <f>_xlfn.XLOOKUP(A142,'Serene A '!$W$22:$W$23,'Serene A '!$Z$22:$Z$23,0,0)</f>
        <v>0</v>
      </c>
      <c r="C142" s="143">
        <f>_xlfn.XLOOKUP(A142,'Serene A '!$W$15:$W$17,'Serene A '!$Z$15:$Z$17,SUM($E$3:$H$3),0)</f>
        <v>45</v>
      </c>
      <c r="D142" s="58">
        <f>'PT Storengy'!H133</f>
        <v>0</v>
      </c>
      <c r="E142" s="60">
        <f t="shared" si="8"/>
        <v>39.924961475858495</v>
      </c>
      <c r="F142" s="100">
        <f t="shared" si="9"/>
        <v>0.88072989072720209</v>
      </c>
      <c r="G142" s="59">
        <f>IF(F142&gt;=1,0,_xlfn.XLOOKUP(F142,'Serene A '!$B$30:$B$130,'Serene A '!$W$30:$W$130,,1))</f>
        <v>0.78880000000000006</v>
      </c>
      <c r="H142" s="158">
        <f>MIN(IF(AND(F142&gt;='Serene A '!$X$15,Atlantique!A142&lt;='Serene A '!$W$15),0,
IF(AND(F142&gt;='Serene A '!$X$16,Atlantique!A142&lt;='Serene A '!$W$16),0,
IF(AND(F142&gt;='Serene A '!$X$17,Atlantique!A142&lt;='Serene A '!$W$17),0,$E$4*(1-D142)*G142))),$E$5)</f>
        <v>292.11639313440003</v>
      </c>
      <c r="I142" s="192">
        <f>IF(COUNTIFS('PTC GRTgaz'!$AA$11:$AA$28891,"",'PTC GRTgaz'!$B$11:$B$28891,Atlantique!I$16,'PTC GRTgaz'!$D$11:$D$28891,Atlantique!$A142,'PTC GRTgaz'!$C$11:$C$28891,"DEL")&gt;0,I$14,SUMIFS('PTC GRTgaz'!$AA$11:$AA$28891,'PTC GRTgaz'!$B$11:$B$28891,Atlantique!I$16,'PTC GRTgaz'!$D$11:$D$28891,Atlantique!$A142,'PTC GRTgaz'!$C$11:$C$28891,"DEL")*1.0026*$E$4/370.33)</f>
        <v>370.33011299999998</v>
      </c>
      <c r="J142" s="192">
        <f>IF(COUNTIFS('PTC GRTgaz'!$AA$11:$AA$28891,"",'PTC GRTgaz'!$B$11:$B$28891,Atlantique!J$16,'PTC GRTgaz'!$D$11:$D$28891,Atlantique!$A142,'PTC GRTgaz'!$C$11:$C$28891,"DEL")&gt;0,J$14,SUMIFS('PTC GRTgaz'!$AA$11:$AA$28891,'PTC GRTgaz'!$B$11:$B$28891,Atlantique!J$16,'PTC GRTgaz'!$D$11:$D$28891,Atlantique!$A142,'PTC GRTgaz'!$C$11:$C$28891,"DEL")*1.0026*$E$4/370.33)</f>
        <v>370.33011299999998</v>
      </c>
      <c r="K142" s="102">
        <f t="shared" si="10"/>
        <v>30.64185860199019</v>
      </c>
      <c r="L142" s="101">
        <f t="shared" si="11"/>
        <v>0.67405851016967089</v>
      </c>
      <c r="M142" s="59">
        <f>IF(L142&gt;=1,0,_xlfn.XLOOKUP(L142,'Serene A '!$B$30:$B$130,'Serene A '!$W$30:$W$130,,1))</f>
        <v>0.83500000000000008</v>
      </c>
      <c r="N142" s="158">
        <f xml:space="preserve">
IF(AND(L142&gt;='Serene A '!$X$15,Atlantique!A142&lt;='Serene A '!$W$15),0,
IF(AND(L142&gt;='Serene A '!$X$16,Atlantique!A142&lt;='Serene A '!$W$16),0,
IF(AND(L142&gt;='Serene A '!$X$17,Atlantique!A142&lt;='Serene A '!$W$17),0,MIN(I142:J142,$E$4*(1-D142)*M142))))</f>
        <v>309.22564435499999</v>
      </c>
      <c r="O142" s="192">
        <f>IF(COUNTIFS('PTC GRTgaz'!$AB$11:$AB$28891,"",'PTC GRTgaz'!$B$11:$B$28891,Atlantique!O$16,'PTC GRTgaz'!$D$11:$D$28891,Atlantique!$A142,'PTC GRTgaz'!$C$11:$C$28891,"DEL")&gt;0,O$14,SUMIFS('PTC GRTgaz'!$AB$11:$AB$28891,'PTC GRTgaz'!$B$11:$B$28891,Atlantique!O$16,'PTC GRTgaz'!$D$11:$D$28891,Atlantique!$A142,'PTC GRTgaz'!$C$11:$C$28891,"DEL")*1.0026*$E$4/370.33)</f>
        <v>370.33011299999998</v>
      </c>
      <c r="P142" s="192">
        <f>IF(COUNTIFS('PTC GRTgaz'!$AB$11:$AB$28891,"",'PTC GRTgaz'!$B$11:$B$28891,Atlantique!P$16,'PTC GRTgaz'!$D$11:$D$28891,Atlantique!$A142,'PTC GRTgaz'!$C$11:$C$28891,"DEL")&gt;0,P$14,SUMIFS('PTC GRTgaz'!$AB$11:$AB$28891,'PTC GRTgaz'!$B$11:$B$28891,Atlantique!P$16,'PTC GRTgaz'!$D$11:$D$28891,Atlantique!$A142,'PTC GRTgaz'!$C$11:$C$28891,"DEL")*1.0026*$E$4/370.33)</f>
        <v>370.33011299999998</v>
      </c>
      <c r="Q142" s="103">
        <f t="shared" si="12"/>
        <v>33.939053255216457</v>
      </c>
      <c r="R142" s="101">
        <f t="shared" si="13"/>
        <v>0.74761753699592126</v>
      </c>
      <c r="S142" s="59">
        <f>IF(R142&gt;=1,0,_xlfn.XLOOKUP(R142,'Serene A '!$B$30:$B$130,'Serene A '!$W$30:$W$130,,1))</f>
        <v>0.8</v>
      </c>
      <c r="T142" s="158">
        <f xml:space="preserve">
IF(AND(R142&gt;='Serene A '!$X$15,Atlantique!A142&lt;='Serene A '!$W$15),0,
IF(AND(R142&gt;='Serene A '!$X$16,Atlantique!A142&lt;='Serene A '!$W$16),0,
IF(AND(R142&gt;='Serene A '!$X$17,Atlantique!A142&lt;='Serene A '!$W$17),0,MIN(O142:P142,$E$4*(1-D142)*S142))))</f>
        <v>296.26409039999999</v>
      </c>
      <c r="U142" s="160"/>
    </row>
    <row r="143" spans="1:21" x14ac:dyDescent="0.45">
      <c r="A143" s="56">
        <f t="shared" si="7"/>
        <v>44778</v>
      </c>
      <c r="B143" s="157">
        <f>_xlfn.XLOOKUP(A143,'Serene A '!$W$22:$W$23,'Serene A '!$Z$22:$Z$23,0,0)</f>
        <v>0</v>
      </c>
      <c r="C143" s="143">
        <f>_xlfn.XLOOKUP(A143,'Serene A '!$W$15:$W$17,'Serene A '!$Z$15:$Z$17,SUM($E$3:$H$3),0)</f>
        <v>45</v>
      </c>
      <c r="D143" s="58">
        <f>'PT Storengy'!H134</f>
        <v>0</v>
      </c>
      <c r="E143" s="60">
        <f t="shared" si="8"/>
        <v>40.217077868992895</v>
      </c>
      <c r="F143" s="100">
        <f t="shared" si="9"/>
        <v>0.88722136613018876</v>
      </c>
      <c r="G143" s="59">
        <f>IF(F143&gt;=1,0,_xlfn.XLOOKUP(F143,'Serene A '!$B$30:$B$130,'Serene A '!$W$30:$W$130,,1))</f>
        <v>0.78880000000000006</v>
      </c>
      <c r="H143" s="158">
        <f>MIN(IF(AND(F143&gt;='Serene A '!$X$15,Atlantique!A143&lt;='Serene A '!$W$15),0,
IF(AND(F143&gt;='Serene A '!$X$16,Atlantique!A143&lt;='Serene A '!$W$16),0,
IF(AND(F143&gt;='Serene A '!$X$17,Atlantique!A143&lt;='Serene A '!$W$17),0,$E$4*(1-D143)*G143))),$E$5)</f>
        <v>292.11639313440003</v>
      </c>
      <c r="I143" s="192">
        <f>IF(COUNTIFS('PTC GRTgaz'!$AA$11:$AA$28891,"",'PTC GRTgaz'!$B$11:$B$28891,Atlantique!I$16,'PTC GRTgaz'!$D$11:$D$28891,Atlantique!$A143,'PTC GRTgaz'!$C$11:$C$28891,"DEL")&gt;0,I$14,SUMIFS('PTC GRTgaz'!$AA$11:$AA$28891,'PTC GRTgaz'!$B$11:$B$28891,Atlantique!I$16,'PTC GRTgaz'!$D$11:$D$28891,Atlantique!$A143,'PTC GRTgaz'!$C$11:$C$28891,"DEL")*1.0026*$E$4/370.33)</f>
        <v>370.33011299999998</v>
      </c>
      <c r="J143" s="192">
        <f>IF(COUNTIFS('PTC GRTgaz'!$AA$11:$AA$28891,"",'PTC GRTgaz'!$B$11:$B$28891,Atlantique!J$16,'PTC GRTgaz'!$D$11:$D$28891,Atlantique!$A143,'PTC GRTgaz'!$C$11:$C$28891,"DEL")&gt;0,J$14,SUMIFS('PTC GRTgaz'!$AA$11:$AA$28891,'PTC GRTgaz'!$B$11:$B$28891,Atlantique!J$16,'PTC GRTgaz'!$D$11:$D$28891,Atlantique!$A143,'PTC GRTgaz'!$C$11:$C$28891,"DEL")*1.0026*$E$4/370.33)</f>
        <v>370.33011299999998</v>
      </c>
      <c r="K143" s="102">
        <f t="shared" si="10"/>
        <v>30.949232595780192</v>
      </c>
      <c r="L143" s="101">
        <f t="shared" si="11"/>
        <v>0.68093019115533759</v>
      </c>
      <c r="M143" s="59">
        <f>IF(L143&gt;=1,0,_xlfn.XLOOKUP(L143,'Serene A '!$B$30:$B$130,'Serene A '!$W$30:$W$130,,1))</f>
        <v>0.83000000000000007</v>
      </c>
      <c r="N143" s="158">
        <f xml:space="preserve">
IF(AND(L143&gt;='Serene A '!$X$15,Atlantique!A143&lt;='Serene A '!$W$15),0,
IF(AND(L143&gt;='Serene A '!$X$16,Atlantique!A143&lt;='Serene A '!$W$16),0,
IF(AND(L143&gt;='Serene A '!$X$17,Atlantique!A143&lt;='Serene A '!$W$17),0,MIN(I143:J143,$E$4*(1-D143)*M143))))</f>
        <v>307.37399378999999</v>
      </c>
      <c r="O143" s="192">
        <f>IF(COUNTIFS('PTC GRTgaz'!$AB$11:$AB$28891,"",'PTC GRTgaz'!$B$11:$B$28891,Atlantique!O$16,'PTC GRTgaz'!$D$11:$D$28891,Atlantique!$A143,'PTC GRTgaz'!$C$11:$C$28891,"DEL")&gt;0,O$14,SUMIFS('PTC GRTgaz'!$AB$11:$AB$28891,'PTC GRTgaz'!$B$11:$B$28891,Atlantique!O$16,'PTC GRTgaz'!$D$11:$D$28891,Atlantique!$A143,'PTC GRTgaz'!$C$11:$C$28891,"DEL")*1.0026*$E$4/370.33)</f>
        <v>370.33011299999998</v>
      </c>
      <c r="P143" s="192">
        <f>IF(COUNTIFS('PTC GRTgaz'!$AB$11:$AB$28891,"",'PTC GRTgaz'!$B$11:$B$28891,Atlantique!P$16,'PTC GRTgaz'!$D$11:$D$28891,Atlantique!$A143,'PTC GRTgaz'!$C$11:$C$28891,"DEL")&gt;0,P$14,SUMIFS('PTC GRTgaz'!$AB$11:$AB$28891,'PTC GRTgaz'!$B$11:$B$28891,Atlantique!P$16,'PTC GRTgaz'!$D$11:$D$28891,Atlantique!$A143,'PTC GRTgaz'!$C$11:$C$28891,"DEL")*1.0026*$E$4/370.33)</f>
        <v>370.33011299999998</v>
      </c>
      <c r="Q143" s="103">
        <f t="shared" si="12"/>
        <v>34.235021081526057</v>
      </c>
      <c r="R143" s="101">
        <f t="shared" si="13"/>
        <v>0.75420118344925458</v>
      </c>
      <c r="S143" s="59">
        <f>IF(R143&gt;=1,0,_xlfn.XLOOKUP(R143,'Serene A '!$B$30:$B$130,'Serene A '!$W$30:$W$130,,1))</f>
        <v>0.79920000000000002</v>
      </c>
      <c r="T143" s="158">
        <f xml:space="preserve">
IF(AND(R143&gt;='Serene A '!$X$15,Atlantique!A143&lt;='Serene A '!$W$15),0,
IF(AND(R143&gt;='Serene A '!$X$16,Atlantique!A143&lt;='Serene A '!$W$16),0,
IF(AND(R143&gt;='Serene A '!$X$17,Atlantique!A143&lt;='Serene A '!$W$17),0,MIN(O143:P143,$E$4*(1-D143)*S143))))</f>
        <v>295.96782630960001</v>
      </c>
      <c r="U143" s="160"/>
    </row>
    <row r="144" spans="1:21" x14ac:dyDescent="0.45">
      <c r="A144" s="56">
        <f t="shared" si="7"/>
        <v>44779</v>
      </c>
      <c r="B144" s="157">
        <f>_xlfn.XLOOKUP(A144,'Serene A '!$W$22:$W$23,'Serene A '!$Z$22:$Z$23,0,0)</f>
        <v>0</v>
      </c>
      <c r="C144" s="143">
        <f>_xlfn.XLOOKUP(A144,'Serene A '!$W$15:$W$17,'Serene A '!$Z$15:$Z$17,SUM($E$3:$H$3),0)</f>
        <v>45</v>
      </c>
      <c r="D144" s="58">
        <f>'PT Storengy'!H135</f>
        <v>0</v>
      </c>
      <c r="E144" s="60">
        <f t="shared" si="8"/>
        <v>40.508897998036893</v>
      </c>
      <c r="F144" s="100">
        <f t="shared" si="9"/>
        <v>0.89371284153317543</v>
      </c>
      <c r="G144" s="59">
        <f>IF(F144&gt;=1,0,_xlfn.XLOOKUP(F144,'Serene A '!$B$30:$B$130,'Serene A '!$W$30:$W$130,,1))</f>
        <v>0.78800000000000003</v>
      </c>
      <c r="H144" s="158">
        <f>MIN(IF(AND(F144&gt;='Serene A '!$X$15,Atlantique!A144&lt;='Serene A '!$W$15),0,
IF(AND(F144&gt;='Serene A '!$X$16,Atlantique!A144&lt;='Serene A '!$W$16),0,
IF(AND(F144&gt;='Serene A '!$X$17,Atlantique!A144&lt;='Serene A '!$W$17),0,$E$4*(1-D144)*G144))),$E$5)</f>
        <v>291.820129044</v>
      </c>
      <c r="I144" s="192">
        <f>IF(COUNTIFS('PTC GRTgaz'!$AA$11:$AA$28891,"",'PTC GRTgaz'!$B$11:$B$28891,Atlantique!I$16,'PTC GRTgaz'!$D$11:$D$28891,Atlantique!$A144,'PTC GRTgaz'!$C$11:$C$28891,"DEL")&gt;0,I$14,SUMIFS('PTC GRTgaz'!$AA$11:$AA$28891,'PTC GRTgaz'!$B$11:$B$28891,Atlantique!I$16,'PTC GRTgaz'!$D$11:$D$28891,Atlantique!$A144,'PTC GRTgaz'!$C$11:$C$28891,"DEL")*1.0026*$E$4/370.33)</f>
        <v>370.33011299999998</v>
      </c>
      <c r="J144" s="192">
        <f>IF(COUNTIFS('PTC GRTgaz'!$AA$11:$AA$28891,"",'PTC GRTgaz'!$B$11:$B$28891,Atlantique!J$16,'PTC GRTgaz'!$D$11:$D$28891,Atlantique!$A144,'PTC GRTgaz'!$C$11:$C$28891,"DEL")&gt;0,J$14,SUMIFS('PTC GRTgaz'!$AA$11:$AA$28891,'PTC GRTgaz'!$B$11:$B$28891,Atlantique!J$16,'PTC GRTgaz'!$D$11:$D$28891,Atlantique!$A144,'PTC GRTgaz'!$C$11:$C$28891,"DEL")*1.0026*$E$4/370.33)</f>
        <v>370.33011299999998</v>
      </c>
      <c r="K144" s="102">
        <f t="shared" si="10"/>
        <v>31.256606589570193</v>
      </c>
      <c r="L144" s="101">
        <f t="shared" si="11"/>
        <v>0.68776072435067093</v>
      </c>
      <c r="M144" s="59">
        <f>IF(L144&gt;=1,0,_xlfn.XLOOKUP(L144,'Serene A '!$B$30:$B$130,'Serene A '!$W$30:$W$130,,1))</f>
        <v>0.83000000000000007</v>
      </c>
      <c r="N144" s="158">
        <f xml:space="preserve">
IF(AND(L144&gt;='Serene A '!$X$15,Atlantique!A144&lt;='Serene A '!$W$15),0,
IF(AND(L144&gt;='Serene A '!$X$16,Atlantique!A144&lt;='Serene A '!$W$16),0,
IF(AND(L144&gt;='Serene A '!$X$17,Atlantique!A144&lt;='Serene A '!$W$17),0,MIN(I144:J144,$E$4*(1-D144)*M144))))</f>
        <v>307.37399378999999</v>
      </c>
      <c r="O144" s="192">
        <f>IF(COUNTIFS('PTC GRTgaz'!$AB$11:$AB$28891,"",'PTC GRTgaz'!$B$11:$B$28891,Atlantique!O$16,'PTC GRTgaz'!$D$11:$D$28891,Atlantique!$A144,'PTC GRTgaz'!$C$11:$C$28891,"DEL")&gt;0,O$14,SUMIFS('PTC GRTgaz'!$AB$11:$AB$28891,'PTC GRTgaz'!$B$11:$B$28891,Atlantique!O$16,'PTC GRTgaz'!$D$11:$D$28891,Atlantique!$A144,'PTC GRTgaz'!$C$11:$C$28891,"DEL")*1.0026*$E$4/370.33)</f>
        <v>370.33011299999998</v>
      </c>
      <c r="P144" s="192">
        <f>IF(COUNTIFS('PTC GRTgaz'!$AB$11:$AB$28891,"",'PTC GRTgaz'!$B$11:$B$28891,Atlantique!P$16,'PTC GRTgaz'!$D$11:$D$28891,Atlantique!$A144,'PTC GRTgaz'!$C$11:$C$28891,"DEL")&gt;0,P$14,SUMIFS('PTC GRTgaz'!$AB$11:$AB$28891,'PTC GRTgaz'!$B$11:$B$28891,Atlantique!P$16,'PTC GRTgaz'!$D$11:$D$28891,Atlantique!$A144,'PTC GRTgaz'!$C$11:$C$28891,"DEL")*1.0026*$E$4/370.33)</f>
        <v>370.33011299999998</v>
      </c>
      <c r="Q144" s="103">
        <f t="shared" si="12"/>
        <v>34.530692643745255</v>
      </c>
      <c r="R144" s="101">
        <f t="shared" si="13"/>
        <v>0.76077824625613455</v>
      </c>
      <c r="S144" s="59">
        <f>IF(R144&gt;=1,0,_xlfn.XLOOKUP(R144,'Serene A '!$B$30:$B$130,'Serene A '!$W$30:$W$130,,1))</f>
        <v>0.79839999999999989</v>
      </c>
      <c r="T144" s="158">
        <f xml:space="preserve">
IF(AND(R144&gt;='Serene A '!$X$15,Atlantique!A144&lt;='Serene A '!$W$15),0,
IF(AND(R144&gt;='Serene A '!$X$16,Atlantique!A144&lt;='Serene A '!$W$16),0,
IF(AND(R144&gt;='Serene A '!$X$17,Atlantique!A144&lt;='Serene A '!$W$17),0,MIN(O144:P144,$E$4*(1-D144)*S144))))</f>
        <v>295.67156221919993</v>
      </c>
      <c r="U144" s="160"/>
    </row>
    <row r="145" spans="1:21" x14ac:dyDescent="0.45">
      <c r="A145" s="56">
        <f t="shared" si="7"/>
        <v>44780</v>
      </c>
      <c r="B145" s="157">
        <f>_xlfn.XLOOKUP(A145,'Serene A '!$W$22:$W$23,'Serene A '!$Z$22:$Z$23,0,0)</f>
        <v>0</v>
      </c>
      <c r="C145" s="143">
        <f>_xlfn.XLOOKUP(A145,'Serene A '!$W$15:$W$17,'Serene A '!$Z$15:$Z$17,SUM($E$3:$H$3),0)</f>
        <v>45</v>
      </c>
      <c r="D145" s="58">
        <f>'PT Storengy'!H136</f>
        <v>0</v>
      </c>
      <c r="E145" s="60">
        <f t="shared" si="8"/>
        <v>40.80042186299049</v>
      </c>
      <c r="F145" s="100">
        <f t="shared" si="9"/>
        <v>0.90019773328970876</v>
      </c>
      <c r="G145" s="59">
        <f>IF(F145&gt;=1,0,_xlfn.XLOOKUP(F145,'Serene A '!$B$30:$B$130,'Serene A '!$W$30:$W$130,,1))</f>
        <v>0.78720000000000001</v>
      </c>
      <c r="H145" s="158">
        <f>MIN(IF(AND(F145&gt;='Serene A '!$X$15,Atlantique!A145&lt;='Serene A '!$W$15),0,
IF(AND(F145&gt;='Serene A '!$X$16,Atlantique!A145&lt;='Serene A '!$W$16),0,
IF(AND(F145&gt;='Serene A '!$X$17,Atlantique!A145&lt;='Serene A '!$W$17),0,$E$4*(1-D145)*G145))),$E$5)</f>
        <v>291.52386495359997</v>
      </c>
      <c r="I145" s="192">
        <f>IF(COUNTIFS('PTC GRTgaz'!$AA$11:$AA$28891,"",'PTC GRTgaz'!$B$11:$B$28891,Atlantique!I$16,'PTC GRTgaz'!$D$11:$D$28891,Atlantique!$A145,'PTC GRTgaz'!$C$11:$C$28891,"DEL")&gt;0,I$14,SUMIFS('PTC GRTgaz'!$AA$11:$AA$28891,'PTC GRTgaz'!$B$11:$B$28891,Atlantique!I$16,'PTC GRTgaz'!$D$11:$D$28891,Atlantique!$A145,'PTC GRTgaz'!$C$11:$C$28891,"DEL")*1.0026*$E$4/370.33)</f>
        <v>370.33011299999998</v>
      </c>
      <c r="J145" s="192">
        <f>IF(COUNTIFS('PTC GRTgaz'!$AA$11:$AA$28891,"",'PTC GRTgaz'!$B$11:$B$28891,Atlantique!J$16,'PTC GRTgaz'!$D$11:$D$28891,Atlantique!$A145,'PTC GRTgaz'!$C$11:$C$28891,"DEL")&gt;0,J$14,SUMIFS('PTC GRTgaz'!$AA$11:$AA$28891,'PTC GRTgaz'!$B$11:$B$28891,Atlantique!J$16,'PTC GRTgaz'!$D$11:$D$28891,Atlantique!$A145,'PTC GRTgaz'!$C$11:$C$28891,"DEL")*1.0026*$E$4/370.33)</f>
        <v>370.33011299999998</v>
      </c>
      <c r="K145" s="102">
        <f t="shared" si="10"/>
        <v>31.562128932795193</v>
      </c>
      <c r="L145" s="101">
        <f t="shared" si="11"/>
        <v>0.69459125754600426</v>
      </c>
      <c r="M145" s="59">
        <f>IF(L145&gt;=1,0,_xlfn.XLOOKUP(L145,'Serene A '!$B$30:$B$130,'Serene A '!$W$30:$W$130,,1))</f>
        <v>0.82499999999999996</v>
      </c>
      <c r="N145" s="158">
        <f xml:space="preserve">
IF(AND(L145&gt;='Serene A '!$X$15,Atlantique!A145&lt;='Serene A '!$W$15),0,
IF(AND(L145&gt;='Serene A '!$X$16,Atlantique!A145&lt;='Serene A '!$W$16),0,
IF(AND(L145&gt;='Serene A '!$X$17,Atlantique!A145&lt;='Serene A '!$W$17),0,MIN(I145:J145,$E$4*(1-D145)*M145))))</f>
        <v>305.52234322499999</v>
      </c>
      <c r="O145" s="192">
        <f>IF(COUNTIFS('PTC GRTgaz'!$AB$11:$AB$28891,"",'PTC GRTgaz'!$B$11:$B$28891,Atlantique!O$16,'PTC GRTgaz'!$D$11:$D$28891,Atlantique!$A145,'PTC GRTgaz'!$C$11:$C$28891,"DEL")&gt;0,O$14,SUMIFS('PTC GRTgaz'!$AB$11:$AB$28891,'PTC GRTgaz'!$B$11:$B$28891,Atlantique!O$16,'PTC GRTgaz'!$D$11:$D$28891,Atlantique!$A145,'PTC GRTgaz'!$C$11:$C$28891,"DEL")*1.0026*$E$4/370.33)</f>
        <v>370.33011299999998</v>
      </c>
      <c r="P145" s="192">
        <f>IF(COUNTIFS('PTC GRTgaz'!$AB$11:$AB$28891,"",'PTC GRTgaz'!$B$11:$B$28891,Atlantique!P$16,'PTC GRTgaz'!$D$11:$D$28891,Atlantique!$A145,'PTC GRTgaz'!$C$11:$C$28891,"DEL")&gt;0,P$14,SUMIFS('PTC GRTgaz'!$AB$11:$AB$28891,'PTC GRTgaz'!$B$11:$B$28891,Atlantique!P$16,'PTC GRTgaz'!$D$11:$D$28891,Atlantique!$A145,'PTC GRTgaz'!$C$11:$C$28891,"DEL")*1.0026*$E$4/370.33)</f>
        <v>370.33011299999998</v>
      </c>
      <c r="Q145" s="103">
        <f t="shared" si="12"/>
        <v>34.826364205964452</v>
      </c>
      <c r="R145" s="101">
        <f t="shared" si="13"/>
        <v>0.76734872541656118</v>
      </c>
      <c r="S145" s="59">
        <f>IF(R145&gt;=1,0,_xlfn.XLOOKUP(R145,'Serene A '!$B$30:$B$130,'Serene A '!$W$30:$W$130,,1))</f>
        <v>0.79839999999999989</v>
      </c>
      <c r="T145" s="158">
        <f xml:space="preserve">
IF(AND(R145&gt;='Serene A '!$X$15,Atlantique!A145&lt;='Serene A '!$W$15),0,
IF(AND(R145&gt;='Serene A '!$X$16,Atlantique!A145&lt;='Serene A '!$W$16),0,
IF(AND(R145&gt;='Serene A '!$X$17,Atlantique!A145&lt;='Serene A '!$W$17),0,MIN(O145:P145,$E$4*(1-D145)*S145))))</f>
        <v>295.67156221919993</v>
      </c>
      <c r="U145" s="160"/>
    </row>
    <row r="146" spans="1:21" x14ac:dyDescent="0.45">
      <c r="A146" s="56">
        <f t="shared" si="7"/>
        <v>44781</v>
      </c>
      <c r="B146" s="157">
        <f>_xlfn.XLOOKUP(A146,'Serene A '!$W$22:$W$23,'Serene A '!$Z$22:$Z$23,0,0)</f>
        <v>0</v>
      </c>
      <c r="C146" s="143">
        <f>_xlfn.XLOOKUP(A146,'Serene A '!$W$15:$W$17,'Serene A '!$Z$15:$Z$17,SUM($E$3:$H$3),0)</f>
        <v>45</v>
      </c>
      <c r="D146" s="58">
        <f>'PT Storengy'!H137</f>
        <v>0</v>
      </c>
      <c r="E146" s="60">
        <f t="shared" si="8"/>
        <v>41.091945727944086</v>
      </c>
      <c r="F146" s="100">
        <f t="shared" si="9"/>
        <v>0.90667604139978863</v>
      </c>
      <c r="G146" s="59">
        <f>IF(F146&gt;=1,0,_xlfn.XLOOKUP(F146,'Serene A '!$B$30:$B$130,'Serene A '!$W$30:$W$130,,1))</f>
        <v>0.78720000000000001</v>
      </c>
      <c r="H146" s="158">
        <f>MIN(IF(AND(F146&gt;='Serene A '!$X$15,Atlantique!A146&lt;='Serene A '!$W$15),0,
IF(AND(F146&gt;='Serene A '!$X$16,Atlantique!A146&lt;='Serene A '!$W$16),0,
IF(AND(F146&gt;='Serene A '!$X$17,Atlantique!A146&lt;='Serene A '!$W$17),0,$E$4*(1-D146)*G146))),$E$5)</f>
        <v>291.52386495359997</v>
      </c>
      <c r="I146" s="192">
        <f>IF(COUNTIFS('PTC GRTgaz'!$AA$11:$AA$28891,"",'PTC GRTgaz'!$B$11:$B$28891,Atlantique!I$16,'PTC GRTgaz'!$D$11:$D$28891,Atlantique!$A146,'PTC GRTgaz'!$C$11:$C$28891,"DEL")&gt;0,I$14,SUMIFS('PTC GRTgaz'!$AA$11:$AA$28891,'PTC GRTgaz'!$B$11:$B$28891,Atlantique!I$16,'PTC GRTgaz'!$D$11:$D$28891,Atlantique!$A146,'PTC GRTgaz'!$C$11:$C$28891,"DEL")*1.0026*$E$4/370.33)</f>
        <v>370.33011299999998</v>
      </c>
      <c r="J146" s="192">
        <f>IF(COUNTIFS('PTC GRTgaz'!$AA$11:$AA$28891,"",'PTC GRTgaz'!$B$11:$B$28891,Atlantique!J$16,'PTC GRTgaz'!$D$11:$D$28891,Atlantique!$A146,'PTC GRTgaz'!$C$11:$C$28891,"DEL")&gt;0,J$14,SUMIFS('PTC GRTgaz'!$AA$11:$AA$28891,'PTC GRTgaz'!$B$11:$B$28891,Atlantique!J$16,'PTC GRTgaz'!$D$11:$D$28891,Atlantique!$A146,'PTC GRTgaz'!$C$11:$C$28891,"DEL")*1.0026*$E$4/370.33)</f>
        <v>370.33011299999998</v>
      </c>
      <c r="K146" s="102">
        <f t="shared" si="10"/>
        <v>31.865799625455193</v>
      </c>
      <c r="L146" s="101">
        <f t="shared" si="11"/>
        <v>0.70138064295100433</v>
      </c>
      <c r="M146" s="59">
        <f>IF(L146&gt;=1,0,_xlfn.XLOOKUP(L146,'Serene A '!$B$30:$B$130,'Serene A '!$W$30:$W$130,,1))</f>
        <v>0.82000000000000017</v>
      </c>
      <c r="N146" s="158">
        <f xml:space="preserve">
IF(AND(L146&gt;='Serene A '!$X$15,Atlantique!A146&lt;='Serene A '!$W$15),0,
IF(AND(L146&gt;='Serene A '!$X$16,Atlantique!A146&lt;='Serene A '!$W$16),0,
IF(AND(L146&gt;='Serene A '!$X$17,Atlantique!A146&lt;='Serene A '!$W$17),0,MIN(I146:J146,$E$4*(1-D146)*M146))))</f>
        <v>303.67069266000004</v>
      </c>
      <c r="O146" s="192">
        <f>IF(COUNTIFS('PTC GRTgaz'!$AB$11:$AB$28891,"",'PTC GRTgaz'!$B$11:$B$28891,Atlantique!O$16,'PTC GRTgaz'!$D$11:$D$28891,Atlantique!$A146,'PTC GRTgaz'!$C$11:$C$28891,"DEL")&gt;0,O$14,SUMIFS('PTC GRTgaz'!$AB$11:$AB$28891,'PTC GRTgaz'!$B$11:$B$28891,Atlantique!O$16,'PTC GRTgaz'!$D$11:$D$28891,Atlantique!$A146,'PTC GRTgaz'!$C$11:$C$28891,"DEL")*1.0026*$E$4/370.33)</f>
        <v>370.33011299999998</v>
      </c>
      <c r="P146" s="192">
        <f>IF(COUNTIFS('PTC GRTgaz'!$AB$11:$AB$28891,"",'PTC GRTgaz'!$B$11:$B$28891,Atlantique!P$16,'PTC GRTgaz'!$D$11:$D$28891,Atlantique!$A146,'PTC GRTgaz'!$C$11:$C$28891,"DEL")&gt;0,P$14,SUMIFS('PTC GRTgaz'!$AB$11:$AB$28891,'PTC GRTgaz'!$B$11:$B$28891,Atlantique!P$16,'PTC GRTgaz'!$D$11:$D$28891,Atlantique!$A146,'PTC GRTgaz'!$C$11:$C$28891,"DEL")*1.0026*$E$4/370.33)</f>
        <v>370.33011299999998</v>
      </c>
      <c r="Q146" s="103">
        <f t="shared" si="12"/>
        <v>35.121739504093256</v>
      </c>
      <c r="R146" s="101">
        <f t="shared" si="13"/>
        <v>0.77391920457698782</v>
      </c>
      <c r="S146" s="59">
        <f>IF(R146&gt;=1,0,_xlfn.XLOOKUP(R146,'Serene A '!$B$30:$B$130,'Serene A '!$W$30:$W$130,,1))</f>
        <v>0.79760000000000009</v>
      </c>
      <c r="T146" s="158">
        <f xml:space="preserve">
IF(AND(R146&gt;='Serene A '!$X$15,Atlantique!A146&lt;='Serene A '!$W$15),0,
IF(AND(R146&gt;='Serene A '!$X$16,Atlantique!A146&lt;='Serene A '!$W$16),0,
IF(AND(R146&gt;='Serene A '!$X$17,Atlantique!A146&lt;='Serene A '!$W$17),0,MIN(O146:P146,$E$4*(1-D146)*S146))))</f>
        <v>295.37529812880001</v>
      </c>
      <c r="U146" s="160"/>
    </row>
    <row r="147" spans="1:21" x14ac:dyDescent="0.45">
      <c r="A147" s="56">
        <f t="shared" ref="A147:A210" si="14">A146+1</f>
        <v>44782</v>
      </c>
      <c r="B147" s="157">
        <f>_xlfn.XLOOKUP(A147,'Serene A '!$W$22:$W$23,'Serene A '!$Z$22:$Z$23,0,0)</f>
        <v>0</v>
      </c>
      <c r="C147" s="143">
        <f>_xlfn.XLOOKUP(A147,'Serene A '!$W$15:$W$17,'Serene A '!$Z$15:$Z$17,SUM($E$3:$H$3),0)</f>
        <v>45</v>
      </c>
      <c r="D147" s="58">
        <f>'PT Storengy'!H138</f>
        <v>0</v>
      </c>
      <c r="E147" s="60">
        <f t="shared" ref="E147:E210" si="15">E146+H147/1000</f>
        <v>41.383173328807288</v>
      </c>
      <c r="F147" s="100">
        <f t="shared" ref="F147:F210" si="16">$E146/SUM($E$3,$F$3,$G$3,$H$3)</f>
        <v>0.91315434950986862</v>
      </c>
      <c r="G147" s="59">
        <f>IF(F147&gt;=1,0,_xlfn.XLOOKUP(F147,'Serene A '!$B$30:$B$130,'Serene A '!$W$30:$W$130,,1))</f>
        <v>0.78639999999999999</v>
      </c>
      <c r="H147" s="158">
        <f>MIN(IF(AND(F147&gt;='Serene A '!$X$15,Atlantique!A147&lt;='Serene A '!$W$15),0,
IF(AND(F147&gt;='Serene A '!$X$16,Atlantique!A147&lt;='Serene A '!$W$16),0,
IF(AND(F147&gt;='Serene A '!$X$17,Atlantique!A147&lt;='Serene A '!$W$17),0,$E$4*(1-D147)*G147))),$E$5)</f>
        <v>291.2276008632</v>
      </c>
      <c r="I147" s="192">
        <f>IF(COUNTIFS('PTC GRTgaz'!$AA$11:$AA$28891,"",'PTC GRTgaz'!$B$11:$B$28891,Atlantique!I$16,'PTC GRTgaz'!$D$11:$D$28891,Atlantique!$A147,'PTC GRTgaz'!$C$11:$C$28891,"DEL")&gt;0,I$14,SUMIFS('PTC GRTgaz'!$AA$11:$AA$28891,'PTC GRTgaz'!$B$11:$B$28891,Atlantique!I$16,'PTC GRTgaz'!$D$11:$D$28891,Atlantique!$A147,'PTC GRTgaz'!$C$11:$C$28891,"DEL")*1.0026*$E$4/370.33)</f>
        <v>370.33011299999998</v>
      </c>
      <c r="J147" s="192">
        <f>IF(COUNTIFS('PTC GRTgaz'!$AA$11:$AA$28891,"",'PTC GRTgaz'!$B$11:$B$28891,Atlantique!J$16,'PTC GRTgaz'!$D$11:$D$28891,Atlantique!$A147,'PTC GRTgaz'!$C$11:$C$28891,"DEL")&gt;0,J$14,SUMIFS('PTC GRTgaz'!$AA$11:$AA$28891,'PTC GRTgaz'!$B$11:$B$28891,Atlantique!J$16,'PTC GRTgaz'!$D$11:$D$28891,Atlantique!$A147,'PTC GRTgaz'!$C$11:$C$28891,"DEL")*1.0026*$E$4/370.33)</f>
        <v>370.33011299999998</v>
      </c>
      <c r="K147" s="102">
        <f t="shared" ref="K147:K210" si="17">K146+N147/1000</f>
        <v>32.169470318115195</v>
      </c>
      <c r="L147" s="101">
        <f t="shared" ref="L147:L210" si="18">K146/SUM($E$3,$F$3,$G$3,$H$3)</f>
        <v>0.70812888056567092</v>
      </c>
      <c r="M147" s="59">
        <f>IF(L147&gt;=1,0,_xlfn.XLOOKUP(L147,'Serene A '!$B$30:$B$130,'Serene A '!$W$30:$W$130,,1))</f>
        <v>0.82000000000000017</v>
      </c>
      <c r="N147" s="158">
        <f xml:space="preserve">
IF(AND(L147&gt;='Serene A '!$X$15,Atlantique!A147&lt;='Serene A '!$W$15),0,
IF(AND(L147&gt;='Serene A '!$X$16,Atlantique!A147&lt;='Serene A '!$W$16),0,
IF(AND(L147&gt;='Serene A '!$X$17,Atlantique!A147&lt;='Serene A '!$W$17),0,MIN(I147:J147,$E$4*(1-D147)*M147))))</f>
        <v>303.67069266000004</v>
      </c>
      <c r="O147" s="192">
        <f>IF(COUNTIFS('PTC GRTgaz'!$AB$11:$AB$28891,"",'PTC GRTgaz'!$B$11:$B$28891,Atlantique!O$16,'PTC GRTgaz'!$D$11:$D$28891,Atlantique!$A147,'PTC GRTgaz'!$C$11:$C$28891,"DEL")&gt;0,O$14,SUMIFS('PTC GRTgaz'!$AB$11:$AB$28891,'PTC GRTgaz'!$B$11:$B$28891,Atlantique!O$16,'PTC GRTgaz'!$D$11:$D$28891,Atlantique!$A147,'PTC GRTgaz'!$C$11:$C$28891,"DEL")*1.0026*$E$4/370.33)</f>
        <v>370.33011299999998</v>
      </c>
      <c r="P147" s="192">
        <f>IF(COUNTIFS('PTC GRTgaz'!$AB$11:$AB$28891,"",'PTC GRTgaz'!$B$11:$B$28891,Atlantique!P$16,'PTC GRTgaz'!$D$11:$D$28891,Atlantique!$A147,'PTC GRTgaz'!$C$11:$C$28891,"DEL")&gt;0,P$14,SUMIFS('PTC GRTgaz'!$AB$11:$AB$28891,'PTC GRTgaz'!$B$11:$B$28891,Atlantique!P$16,'PTC GRTgaz'!$D$11:$D$28891,Atlantique!$A147,'PTC GRTgaz'!$C$11:$C$28891,"DEL")*1.0026*$E$4/370.33)</f>
        <v>370.33011299999998</v>
      </c>
      <c r="Q147" s="103">
        <f t="shared" ref="Q147:Q210" si="19">Q146+T147/1000</f>
        <v>35.416818538131658</v>
      </c>
      <c r="R147" s="101">
        <f t="shared" ref="R147:R210" si="20">Q146/SUM($E$3,$F$3,$G$3,$H$3)</f>
        <v>0.78048310009096122</v>
      </c>
      <c r="S147" s="59">
        <f>IF(R147&gt;=1,0,_xlfn.XLOOKUP(R147,'Serene A '!$B$30:$B$130,'Serene A '!$W$30:$W$130,,1))</f>
        <v>0.79680000000000006</v>
      </c>
      <c r="T147" s="158">
        <f xml:space="preserve">
IF(AND(R147&gt;='Serene A '!$X$15,Atlantique!A147&lt;='Serene A '!$W$15),0,
IF(AND(R147&gt;='Serene A '!$X$16,Atlantique!A147&lt;='Serene A '!$W$16),0,
IF(AND(R147&gt;='Serene A '!$X$17,Atlantique!A147&lt;='Serene A '!$W$17),0,MIN(O147:P147,$E$4*(1-D147)*S147))))</f>
        <v>295.07903403839998</v>
      </c>
      <c r="U147" s="160"/>
    </row>
    <row r="148" spans="1:21" x14ac:dyDescent="0.45">
      <c r="A148" s="56">
        <f t="shared" si="14"/>
        <v>44783</v>
      </c>
      <c r="B148" s="157">
        <f>_xlfn.XLOOKUP(A148,'Serene A '!$W$22:$W$23,'Serene A '!$Z$22:$Z$23,0,0)</f>
        <v>0</v>
      </c>
      <c r="C148" s="143">
        <f>_xlfn.XLOOKUP(A148,'Serene A '!$W$15:$W$17,'Serene A '!$Z$15:$Z$17,SUM($E$3:$H$3),0)</f>
        <v>45</v>
      </c>
      <c r="D148" s="58">
        <f>'PT Storengy'!H139</f>
        <v>0</v>
      </c>
      <c r="E148" s="60">
        <f t="shared" si="15"/>
        <v>41.67440092967049</v>
      </c>
      <c r="F148" s="100">
        <f t="shared" si="16"/>
        <v>0.91962607397349527</v>
      </c>
      <c r="G148" s="59">
        <f>IF(F148&gt;=1,0,_xlfn.XLOOKUP(F148,'Serene A '!$B$30:$B$130,'Serene A '!$W$30:$W$130,,1))</f>
        <v>0.78639999999999999</v>
      </c>
      <c r="H148" s="158">
        <f>MIN(IF(AND(F148&gt;='Serene A '!$X$15,Atlantique!A148&lt;='Serene A '!$W$15),0,
IF(AND(F148&gt;='Serene A '!$X$16,Atlantique!A148&lt;='Serene A '!$W$16),0,
IF(AND(F148&gt;='Serene A '!$X$17,Atlantique!A148&lt;='Serene A '!$W$17),0,$E$4*(1-D148)*G148))),$E$5)</f>
        <v>291.2276008632</v>
      </c>
      <c r="I148" s="192">
        <f>IF(COUNTIFS('PTC GRTgaz'!$AA$11:$AA$28891,"",'PTC GRTgaz'!$B$11:$B$28891,Atlantique!I$16,'PTC GRTgaz'!$D$11:$D$28891,Atlantique!$A148,'PTC GRTgaz'!$C$11:$C$28891,"DEL")&gt;0,I$14,SUMIFS('PTC GRTgaz'!$AA$11:$AA$28891,'PTC GRTgaz'!$B$11:$B$28891,Atlantique!I$16,'PTC GRTgaz'!$D$11:$D$28891,Atlantique!$A148,'PTC GRTgaz'!$C$11:$C$28891,"DEL")*1.0026*$E$4/370.33)</f>
        <v>370.33011299999998</v>
      </c>
      <c r="J148" s="192">
        <f>IF(COUNTIFS('PTC GRTgaz'!$AA$11:$AA$28891,"",'PTC GRTgaz'!$B$11:$B$28891,Atlantique!J$16,'PTC GRTgaz'!$D$11:$D$28891,Atlantique!$A148,'PTC GRTgaz'!$C$11:$C$28891,"DEL")&gt;0,J$14,SUMIFS('PTC GRTgaz'!$AA$11:$AA$28891,'PTC GRTgaz'!$B$11:$B$28891,Atlantique!J$16,'PTC GRTgaz'!$D$11:$D$28891,Atlantique!$A148,'PTC GRTgaz'!$C$11:$C$28891,"DEL")*1.0026*$E$4/370.33)</f>
        <v>370.33011299999998</v>
      </c>
      <c r="K148" s="102">
        <f t="shared" si="17"/>
        <v>32.471289360210193</v>
      </c>
      <c r="L148" s="101">
        <f t="shared" si="18"/>
        <v>0.71487711818033772</v>
      </c>
      <c r="M148" s="59">
        <f>IF(L148&gt;=1,0,_xlfn.XLOOKUP(L148,'Serene A '!$B$30:$B$130,'Serene A '!$W$30:$W$130,,1))</f>
        <v>0.81500000000000006</v>
      </c>
      <c r="N148" s="158">
        <f xml:space="preserve">
IF(AND(L148&gt;='Serene A '!$X$15,Atlantique!A148&lt;='Serene A '!$W$15),0,
IF(AND(L148&gt;='Serene A '!$X$16,Atlantique!A148&lt;='Serene A '!$W$16),0,
IF(AND(L148&gt;='Serene A '!$X$17,Atlantique!A148&lt;='Serene A '!$W$17),0,MIN(I148:J148,$E$4*(1-D148)*M148))))</f>
        <v>301.81904209499999</v>
      </c>
      <c r="O148" s="192">
        <f>IF(COUNTIFS('PTC GRTgaz'!$AB$11:$AB$28891,"",'PTC GRTgaz'!$B$11:$B$28891,Atlantique!O$16,'PTC GRTgaz'!$D$11:$D$28891,Atlantique!$A148,'PTC GRTgaz'!$C$11:$C$28891,"DEL")&gt;0,O$14,SUMIFS('PTC GRTgaz'!$AB$11:$AB$28891,'PTC GRTgaz'!$B$11:$B$28891,Atlantique!O$16,'PTC GRTgaz'!$D$11:$D$28891,Atlantique!$A148,'PTC GRTgaz'!$C$11:$C$28891,"DEL")*1.0026*$E$4/370.33)</f>
        <v>370.33011299999998</v>
      </c>
      <c r="P148" s="192">
        <f>IF(COUNTIFS('PTC GRTgaz'!$AB$11:$AB$28891,"",'PTC GRTgaz'!$B$11:$B$28891,Atlantique!P$16,'PTC GRTgaz'!$D$11:$D$28891,Atlantique!$A148,'PTC GRTgaz'!$C$11:$C$28891,"DEL")&gt;0,P$14,SUMIFS('PTC GRTgaz'!$AB$11:$AB$28891,'PTC GRTgaz'!$B$11:$B$28891,Atlantique!P$16,'PTC GRTgaz'!$D$11:$D$28891,Atlantique!$A148,'PTC GRTgaz'!$C$11:$C$28891,"DEL")*1.0026*$E$4/370.33)</f>
        <v>370.33011299999998</v>
      </c>
      <c r="Q148" s="103">
        <f t="shared" si="19"/>
        <v>35.711897572170059</v>
      </c>
      <c r="R148" s="101">
        <f t="shared" si="20"/>
        <v>0.78704041195848129</v>
      </c>
      <c r="S148" s="59">
        <f>IF(R148&gt;=1,0,_xlfn.XLOOKUP(R148,'Serene A '!$B$30:$B$130,'Serene A '!$W$30:$W$130,,1))</f>
        <v>0.79680000000000006</v>
      </c>
      <c r="T148" s="158">
        <f xml:space="preserve">
IF(AND(R148&gt;='Serene A '!$X$15,Atlantique!A148&lt;='Serene A '!$W$15),0,
IF(AND(R148&gt;='Serene A '!$X$16,Atlantique!A148&lt;='Serene A '!$W$16),0,
IF(AND(R148&gt;='Serene A '!$X$17,Atlantique!A148&lt;='Serene A '!$W$17),0,MIN(O148:P148,$E$4*(1-D148)*S148))))</f>
        <v>295.07903403839998</v>
      </c>
      <c r="U148" s="160"/>
    </row>
    <row r="149" spans="1:21" x14ac:dyDescent="0.45">
      <c r="A149" s="56">
        <f t="shared" si="14"/>
        <v>44784</v>
      </c>
      <c r="B149" s="157">
        <f>_xlfn.XLOOKUP(A149,'Serene A '!$W$22:$W$23,'Serene A '!$Z$22:$Z$23,0,0)</f>
        <v>0</v>
      </c>
      <c r="C149" s="143">
        <f>_xlfn.XLOOKUP(A149,'Serene A '!$W$15:$W$17,'Serene A '!$Z$15:$Z$17,SUM($E$3:$H$3),0)</f>
        <v>45</v>
      </c>
      <c r="D149" s="58">
        <f>'PT Storengy'!H140</f>
        <v>0</v>
      </c>
      <c r="E149" s="60">
        <f t="shared" si="15"/>
        <v>41.965332266443291</v>
      </c>
      <c r="F149" s="100">
        <f t="shared" si="16"/>
        <v>0.92609779843712203</v>
      </c>
      <c r="G149" s="59">
        <f>IF(F149&gt;=1,0,_xlfn.XLOOKUP(F149,'Serene A '!$B$30:$B$130,'Serene A '!$W$30:$W$130,,1))</f>
        <v>0.78560000000000008</v>
      </c>
      <c r="H149" s="158">
        <f>MIN(IF(AND(F149&gt;='Serene A '!$X$15,Atlantique!A149&lt;='Serene A '!$W$15),0,
IF(AND(F149&gt;='Serene A '!$X$16,Atlantique!A149&lt;='Serene A '!$W$16),0,
IF(AND(F149&gt;='Serene A '!$X$17,Atlantique!A149&lt;='Serene A '!$W$17),0,$E$4*(1-D149)*G149))),$E$5)</f>
        <v>290.93133677280002</v>
      </c>
      <c r="I149" s="192">
        <f>IF(COUNTIFS('PTC GRTgaz'!$AA$11:$AA$28891,"",'PTC GRTgaz'!$B$11:$B$28891,Atlantique!I$16,'PTC GRTgaz'!$D$11:$D$28891,Atlantique!$A149,'PTC GRTgaz'!$C$11:$C$28891,"DEL")&gt;0,I$14,SUMIFS('PTC GRTgaz'!$AA$11:$AA$28891,'PTC GRTgaz'!$B$11:$B$28891,Atlantique!I$16,'PTC GRTgaz'!$D$11:$D$28891,Atlantique!$A149,'PTC GRTgaz'!$C$11:$C$28891,"DEL")*1.0026*$E$4/370.33)</f>
        <v>370.33011299999998</v>
      </c>
      <c r="J149" s="192">
        <f>IF(COUNTIFS('PTC GRTgaz'!$AA$11:$AA$28891,"",'PTC GRTgaz'!$B$11:$B$28891,Atlantique!J$16,'PTC GRTgaz'!$D$11:$D$28891,Atlantique!$A149,'PTC GRTgaz'!$C$11:$C$28891,"DEL")&gt;0,J$14,SUMIFS('PTC GRTgaz'!$AA$11:$AA$28891,'PTC GRTgaz'!$B$11:$B$28891,Atlantique!J$16,'PTC GRTgaz'!$D$11:$D$28891,Atlantique!$A149,'PTC GRTgaz'!$C$11:$C$28891,"DEL")*1.0026*$E$4/370.33)</f>
        <v>370.33011299999998</v>
      </c>
      <c r="K149" s="102">
        <f t="shared" si="17"/>
        <v>32.771256751740189</v>
      </c>
      <c r="L149" s="101">
        <f t="shared" si="18"/>
        <v>0.72158420800467094</v>
      </c>
      <c r="M149" s="59">
        <f>IF(L149&gt;=1,0,_xlfn.XLOOKUP(L149,'Serene A '!$B$30:$B$130,'Serene A '!$W$30:$W$130,,1))</f>
        <v>0.81</v>
      </c>
      <c r="N149" s="158">
        <f xml:space="preserve">
IF(AND(L149&gt;='Serene A '!$X$15,Atlantique!A149&lt;='Serene A '!$W$15),0,
IF(AND(L149&gt;='Serene A '!$X$16,Atlantique!A149&lt;='Serene A '!$W$16),0,
IF(AND(L149&gt;='Serene A '!$X$17,Atlantique!A149&lt;='Serene A '!$W$17),0,MIN(I149:J149,$E$4*(1-D149)*M149))))</f>
        <v>299.96739152999999</v>
      </c>
      <c r="O149" s="192">
        <f>IF(COUNTIFS('PTC GRTgaz'!$AB$11:$AB$28891,"",'PTC GRTgaz'!$B$11:$B$28891,Atlantique!O$16,'PTC GRTgaz'!$D$11:$D$28891,Atlantique!$A149,'PTC GRTgaz'!$C$11:$C$28891,"DEL")&gt;0,O$14,SUMIFS('PTC GRTgaz'!$AB$11:$AB$28891,'PTC GRTgaz'!$B$11:$B$28891,Atlantique!O$16,'PTC GRTgaz'!$D$11:$D$28891,Atlantique!$A149,'PTC GRTgaz'!$C$11:$C$28891,"DEL")*1.0026*$E$4/370.33)</f>
        <v>370.33011299999998</v>
      </c>
      <c r="P149" s="192">
        <f>IF(COUNTIFS('PTC GRTgaz'!$AB$11:$AB$28891,"",'PTC GRTgaz'!$B$11:$B$28891,Atlantique!P$16,'PTC GRTgaz'!$D$11:$D$28891,Atlantique!$A149,'PTC GRTgaz'!$C$11:$C$28891,"DEL")&gt;0,P$14,SUMIFS('PTC GRTgaz'!$AB$11:$AB$28891,'PTC GRTgaz'!$B$11:$B$28891,Atlantique!P$16,'PTC GRTgaz'!$D$11:$D$28891,Atlantique!$A149,'PTC GRTgaz'!$C$11:$C$28891,"DEL")*1.0026*$E$4/370.33)</f>
        <v>370.33011299999998</v>
      </c>
      <c r="Q149" s="103">
        <f t="shared" si="19"/>
        <v>36.006680342118059</v>
      </c>
      <c r="R149" s="101">
        <f t="shared" si="20"/>
        <v>0.79359772382600136</v>
      </c>
      <c r="S149" s="59">
        <f>IF(R149&gt;=1,0,_xlfn.XLOOKUP(R149,'Serene A '!$B$30:$B$130,'Serene A '!$W$30:$W$130,,1))</f>
        <v>0.79600000000000004</v>
      </c>
      <c r="T149" s="158">
        <f xml:space="preserve">
IF(AND(R149&gt;='Serene A '!$X$15,Atlantique!A149&lt;='Serene A '!$W$15),0,
IF(AND(R149&gt;='Serene A '!$X$16,Atlantique!A149&lt;='Serene A '!$W$16),0,
IF(AND(R149&gt;='Serene A '!$X$17,Atlantique!A149&lt;='Serene A '!$W$17),0,MIN(O149:P149,$E$4*(1-D149)*S149))))</f>
        <v>294.78276994800001</v>
      </c>
      <c r="U149" s="160"/>
    </row>
    <row r="150" spans="1:21" x14ac:dyDescent="0.45">
      <c r="A150" s="56">
        <f t="shared" si="14"/>
        <v>44785</v>
      </c>
      <c r="B150" s="157">
        <f>_xlfn.XLOOKUP(A150,'Serene A '!$W$22:$W$23,'Serene A '!$Z$22:$Z$23,0,0)</f>
        <v>0</v>
      </c>
      <c r="C150" s="143">
        <f>_xlfn.XLOOKUP(A150,'Serene A '!$W$15:$W$17,'Serene A '!$Z$15:$Z$17,SUM($E$3:$H$3),0)</f>
        <v>45</v>
      </c>
      <c r="D150" s="58">
        <f>'PT Storengy'!H141</f>
        <v>0</v>
      </c>
      <c r="E150" s="60">
        <f t="shared" si="15"/>
        <v>42.255967339125689</v>
      </c>
      <c r="F150" s="100">
        <f t="shared" si="16"/>
        <v>0.93256293925429534</v>
      </c>
      <c r="G150" s="59">
        <f>IF(F150&gt;=1,0,_xlfn.XLOOKUP(F150,'Serene A '!$B$30:$B$130,'Serene A '!$W$30:$W$130,,1))</f>
        <v>0.78480000000000005</v>
      </c>
      <c r="H150" s="158">
        <f>MIN(IF(AND(F150&gt;='Serene A '!$X$15,Atlantique!A150&lt;='Serene A '!$W$15),0,
IF(AND(F150&gt;='Serene A '!$X$16,Atlantique!A150&lt;='Serene A '!$W$16),0,
IF(AND(F150&gt;='Serene A '!$X$17,Atlantique!A150&lt;='Serene A '!$W$17),0,$E$4*(1-D150)*G150))),$E$5)</f>
        <v>290.63507268239999</v>
      </c>
      <c r="I150" s="192">
        <f>IF(COUNTIFS('PTC GRTgaz'!$AA$11:$AA$28891,"",'PTC GRTgaz'!$B$11:$B$28891,Atlantique!I$16,'PTC GRTgaz'!$D$11:$D$28891,Atlantique!$A150,'PTC GRTgaz'!$C$11:$C$28891,"DEL")&gt;0,I$14,SUMIFS('PTC GRTgaz'!$AA$11:$AA$28891,'PTC GRTgaz'!$B$11:$B$28891,Atlantique!I$16,'PTC GRTgaz'!$D$11:$D$28891,Atlantique!$A150,'PTC GRTgaz'!$C$11:$C$28891,"DEL")*1.0026*$E$4/370.33)</f>
        <v>370.33011299999998</v>
      </c>
      <c r="J150" s="192">
        <f>IF(COUNTIFS('PTC GRTgaz'!$AA$11:$AA$28891,"",'PTC GRTgaz'!$B$11:$B$28891,Atlantique!J$16,'PTC GRTgaz'!$D$11:$D$28891,Atlantique!$A150,'PTC GRTgaz'!$C$11:$C$28891,"DEL")&gt;0,J$14,SUMIFS('PTC GRTgaz'!$AA$11:$AA$28891,'PTC GRTgaz'!$B$11:$B$28891,Atlantique!J$16,'PTC GRTgaz'!$D$11:$D$28891,Atlantique!$A150,'PTC GRTgaz'!$C$11:$C$28891,"DEL")*1.0026*$E$4/370.33)</f>
        <v>370.33011299999998</v>
      </c>
      <c r="K150" s="102">
        <f t="shared" si="17"/>
        <v>33.071224143270186</v>
      </c>
      <c r="L150" s="101">
        <f t="shared" si="18"/>
        <v>0.72825015003867088</v>
      </c>
      <c r="M150" s="59">
        <f>IF(L150&gt;=1,0,_xlfn.XLOOKUP(L150,'Serene A '!$B$30:$B$130,'Serene A '!$W$30:$W$130,,1))</f>
        <v>0.81</v>
      </c>
      <c r="N150" s="158">
        <f xml:space="preserve">
IF(AND(L150&gt;='Serene A '!$X$15,Atlantique!A150&lt;='Serene A '!$W$15),0,
IF(AND(L150&gt;='Serene A '!$X$16,Atlantique!A150&lt;='Serene A '!$W$16),0,
IF(AND(L150&gt;='Serene A '!$X$17,Atlantique!A150&lt;='Serene A '!$W$17),0,MIN(I150:J150,$E$4*(1-D150)*M150))))</f>
        <v>299.96739152999999</v>
      </c>
      <c r="O150" s="192">
        <f>IF(COUNTIFS('PTC GRTgaz'!$AB$11:$AB$28891,"",'PTC GRTgaz'!$B$11:$B$28891,Atlantique!O$16,'PTC GRTgaz'!$D$11:$D$28891,Atlantique!$A150,'PTC GRTgaz'!$C$11:$C$28891,"DEL")&gt;0,O$14,SUMIFS('PTC GRTgaz'!$AB$11:$AB$28891,'PTC GRTgaz'!$B$11:$B$28891,Atlantique!O$16,'PTC GRTgaz'!$D$11:$D$28891,Atlantique!$A150,'PTC GRTgaz'!$C$11:$C$28891,"DEL")*1.0026*$E$4/370.33)</f>
        <v>370.33011299999998</v>
      </c>
      <c r="P150" s="192">
        <f>IF(COUNTIFS('PTC GRTgaz'!$AB$11:$AB$28891,"",'PTC GRTgaz'!$B$11:$B$28891,Atlantique!P$16,'PTC GRTgaz'!$D$11:$D$28891,Atlantique!$A150,'PTC GRTgaz'!$C$11:$C$28891,"DEL")&gt;0,P$14,SUMIFS('PTC GRTgaz'!$AB$11:$AB$28891,'PTC GRTgaz'!$B$11:$B$28891,Atlantique!P$16,'PTC GRTgaz'!$D$11:$D$28891,Atlantique!$A150,'PTC GRTgaz'!$C$11:$C$28891,"DEL")*1.0026*$E$4/370.33)</f>
        <v>370.33011299999998</v>
      </c>
      <c r="Q150" s="103">
        <f t="shared" si="19"/>
        <v>36.301166847975658</v>
      </c>
      <c r="R150" s="101">
        <f t="shared" si="20"/>
        <v>0.80014845204706797</v>
      </c>
      <c r="S150" s="59">
        <f>IF(R150&gt;=1,0,_xlfn.XLOOKUP(R150,'Serene A '!$B$30:$B$130,'Serene A '!$W$30:$W$130,,1))</f>
        <v>0.79520000000000013</v>
      </c>
      <c r="T150" s="158">
        <f xml:space="preserve">
IF(AND(R150&gt;='Serene A '!$X$15,Atlantique!A150&lt;='Serene A '!$W$15),0,
IF(AND(R150&gt;='Serene A '!$X$16,Atlantique!A150&lt;='Serene A '!$W$16),0,
IF(AND(R150&gt;='Serene A '!$X$17,Atlantique!A150&lt;='Serene A '!$W$17),0,MIN(O150:P150,$E$4*(1-D150)*S150))))</f>
        <v>294.48650585760004</v>
      </c>
      <c r="U150" s="160"/>
    </row>
    <row r="151" spans="1:21" x14ac:dyDescent="0.45">
      <c r="A151" s="56">
        <f t="shared" si="14"/>
        <v>44786</v>
      </c>
      <c r="B151" s="157">
        <f>_xlfn.XLOOKUP(A151,'Serene A '!$W$22:$W$23,'Serene A '!$Z$22:$Z$23,0,0)</f>
        <v>0</v>
      </c>
      <c r="C151" s="143">
        <f>_xlfn.XLOOKUP(A151,'Serene A '!$W$15:$W$17,'Serene A '!$Z$15:$Z$17,SUM($E$3:$H$3),0)</f>
        <v>45</v>
      </c>
      <c r="D151" s="58">
        <f>'PT Storengy'!H142</f>
        <v>0</v>
      </c>
      <c r="E151" s="60">
        <f t="shared" si="15"/>
        <v>42.546602411808088</v>
      </c>
      <c r="F151" s="100">
        <f t="shared" si="16"/>
        <v>0.93902149642501531</v>
      </c>
      <c r="G151" s="59">
        <f>IF(F151&gt;=1,0,_xlfn.XLOOKUP(F151,'Serene A '!$B$30:$B$130,'Serene A '!$W$30:$W$130,,1))</f>
        <v>0.78480000000000005</v>
      </c>
      <c r="H151" s="158">
        <f>MIN(IF(AND(F151&gt;='Serene A '!$X$15,Atlantique!A151&lt;='Serene A '!$W$15),0,
IF(AND(F151&gt;='Serene A '!$X$16,Atlantique!A151&lt;='Serene A '!$W$16),0,
IF(AND(F151&gt;='Serene A '!$X$17,Atlantique!A151&lt;='Serene A '!$W$17),0,$E$4*(1-D151)*G151))),$E$5)</f>
        <v>290.63507268239999</v>
      </c>
      <c r="I151" s="192">
        <f>IF(COUNTIFS('PTC GRTgaz'!$AA$11:$AA$28891,"",'PTC GRTgaz'!$B$11:$B$28891,Atlantique!I$16,'PTC GRTgaz'!$D$11:$D$28891,Atlantique!$A151,'PTC GRTgaz'!$C$11:$C$28891,"DEL")&gt;0,I$14,SUMIFS('PTC GRTgaz'!$AA$11:$AA$28891,'PTC GRTgaz'!$B$11:$B$28891,Atlantique!I$16,'PTC GRTgaz'!$D$11:$D$28891,Atlantique!$A151,'PTC GRTgaz'!$C$11:$C$28891,"DEL")*1.0026*$E$4/370.33)</f>
        <v>370.33011299999998</v>
      </c>
      <c r="J151" s="192">
        <f>IF(COUNTIFS('PTC GRTgaz'!$AA$11:$AA$28891,"",'PTC GRTgaz'!$B$11:$B$28891,Atlantique!J$16,'PTC GRTgaz'!$D$11:$D$28891,Atlantique!$A151,'PTC GRTgaz'!$C$11:$C$28891,"DEL")&gt;0,J$14,SUMIFS('PTC GRTgaz'!$AA$11:$AA$28891,'PTC GRTgaz'!$B$11:$B$28891,Atlantique!J$16,'PTC GRTgaz'!$D$11:$D$28891,Atlantique!$A151,'PTC GRTgaz'!$C$11:$C$28891,"DEL")*1.0026*$E$4/370.33)</f>
        <v>370.33011299999998</v>
      </c>
      <c r="K151" s="102">
        <f t="shared" si="17"/>
        <v>33.369339884235188</v>
      </c>
      <c r="L151" s="101">
        <f t="shared" si="18"/>
        <v>0.73491609207267083</v>
      </c>
      <c r="M151" s="59">
        <f>IF(L151&gt;=1,0,_xlfn.XLOOKUP(L151,'Serene A '!$B$30:$B$130,'Serene A '!$W$30:$W$130,,1))</f>
        <v>0.80500000000000005</v>
      </c>
      <c r="N151" s="158">
        <f xml:space="preserve">
IF(AND(L151&gt;='Serene A '!$X$15,Atlantique!A151&lt;='Serene A '!$W$15),0,
IF(AND(L151&gt;='Serene A '!$X$16,Atlantique!A151&lt;='Serene A '!$W$16),0,
IF(AND(L151&gt;='Serene A '!$X$17,Atlantique!A151&lt;='Serene A '!$W$17),0,MIN(I151:J151,$E$4*(1-D151)*M151))))</f>
        <v>298.11574096499999</v>
      </c>
      <c r="O151" s="192">
        <f>IF(COUNTIFS('PTC GRTgaz'!$AB$11:$AB$28891,"",'PTC GRTgaz'!$B$11:$B$28891,Atlantique!O$16,'PTC GRTgaz'!$D$11:$D$28891,Atlantique!$A151,'PTC GRTgaz'!$C$11:$C$28891,"DEL")&gt;0,O$14,SUMIFS('PTC GRTgaz'!$AB$11:$AB$28891,'PTC GRTgaz'!$B$11:$B$28891,Atlantique!O$16,'PTC GRTgaz'!$D$11:$D$28891,Atlantique!$A151,'PTC GRTgaz'!$C$11:$C$28891,"DEL")*1.0026*$E$4/370.33)</f>
        <v>370.33011299999998</v>
      </c>
      <c r="P151" s="192">
        <f>IF(COUNTIFS('PTC GRTgaz'!$AB$11:$AB$28891,"",'PTC GRTgaz'!$B$11:$B$28891,Atlantique!P$16,'PTC GRTgaz'!$D$11:$D$28891,Atlantique!$A151,'PTC GRTgaz'!$C$11:$C$28891,"DEL")&gt;0,P$14,SUMIFS('PTC GRTgaz'!$AB$11:$AB$28891,'PTC GRTgaz'!$B$11:$B$28891,Atlantique!P$16,'PTC GRTgaz'!$D$11:$D$28891,Atlantique!$A151,'PTC GRTgaz'!$C$11:$C$28891,"DEL")*1.0026*$E$4/370.33)</f>
        <v>370.33011299999998</v>
      </c>
      <c r="Q151" s="103">
        <f t="shared" si="19"/>
        <v>36.595653353833256</v>
      </c>
      <c r="R151" s="101">
        <f t="shared" si="20"/>
        <v>0.80669259662168125</v>
      </c>
      <c r="S151" s="59">
        <f>IF(R151&gt;=1,0,_xlfn.XLOOKUP(R151,'Serene A '!$B$30:$B$130,'Serene A '!$W$30:$W$130,,1))</f>
        <v>0.79520000000000013</v>
      </c>
      <c r="T151" s="158">
        <f xml:space="preserve">
IF(AND(R151&gt;='Serene A '!$X$15,Atlantique!A151&lt;='Serene A '!$W$15),0,
IF(AND(R151&gt;='Serene A '!$X$16,Atlantique!A151&lt;='Serene A '!$W$16),0,
IF(AND(R151&gt;='Serene A '!$X$17,Atlantique!A151&lt;='Serene A '!$W$17),0,MIN(O151:P151,$E$4*(1-D151)*S151))))</f>
        <v>294.48650585760004</v>
      </c>
      <c r="U151" s="160"/>
    </row>
    <row r="152" spans="1:21" x14ac:dyDescent="0.45">
      <c r="A152" s="56">
        <f t="shared" si="14"/>
        <v>44787</v>
      </c>
      <c r="B152" s="157">
        <f>_xlfn.XLOOKUP(A152,'Serene A '!$W$22:$W$23,'Serene A '!$Z$22:$Z$23,0,0)</f>
        <v>0</v>
      </c>
      <c r="C152" s="143">
        <f>_xlfn.XLOOKUP(A152,'Serene A '!$W$15:$W$17,'Serene A '!$Z$15:$Z$17,SUM($E$3:$H$3),0)</f>
        <v>45</v>
      </c>
      <c r="D152" s="58">
        <f>'PT Storengy'!H143</f>
        <v>0</v>
      </c>
      <c r="E152" s="60">
        <f t="shared" si="15"/>
        <v>42.836941220400085</v>
      </c>
      <c r="F152" s="100">
        <f t="shared" si="16"/>
        <v>0.94548005359573528</v>
      </c>
      <c r="G152" s="59">
        <f>IF(F152&gt;=1,0,_xlfn.XLOOKUP(F152,'Serene A '!$B$30:$B$130,'Serene A '!$W$30:$W$130,,1))</f>
        <v>0.78400000000000003</v>
      </c>
      <c r="H152" s="158">
        <f>MIN(IF(AND(F152&gt;='Serene A '!$X$15,Atlantique!A152&lt;='Serene A '!$W$15),0,
IF(AND(F152&gt;='Serene A '!$X$16,Atlantique!A152&lt;='Serene A '!$W$16),0,
IF(AND(F152&gt;='Serene A '!$X$17,Atlantique!A152&lt;='Serene A '!$W$17),0,$E$4*(1-D152)*G152))),$E$5)</f>
        <v>290.33880859200002</v>
      </c>
      <c r="I152" s="192">
        <f>IF(COUNTIFS('PTC GRTgaz'!$AA$11:$AA$28891,"",'PTC GRTgaz'!$B$11:$B$28891,Atlantique!I$16,'PTC GRTgaz'!$D$11:$D$28891,Atlantique!$A152,'PTC GRTgaz'!$C$11:$C$28891,"DEL")&gt;0,I$14,SUMIFS('PTC GRTgaz'!$AA$11:$AA$28891,'PTC GRTgaz'!$B$11:$B$28891,Atlantique!I$16,'PTC GRTgaz'!$D$11:$D$28891,Atlantique!$A152,'PTC GRTgaz'!$C$11:$C$28891,"DEL")*1.0026*$E$4/370.33)</f>
        <v>370.33011299999998</v>
      </c>
      <c r="J152" s="192">
        <f>IF(COUNTIFS('PTC GRTgaz'!$AA$11:$AA$28891,"",'PTC GRTgaz'!$B$11:$B$28891,Atlantique!J$16,'PTC GRTgaz'!$D$11:$D$28891,Atlantique!$A152,'PTC GRTgaz'!$C$11:$C$28891,"DEL")&gt;0,J$14,SUMIFS('PTC GRTgaz'!$AA$11:$AA$28891,'PTC GRTgaz'!$B$11:$B$28891,Atlantique!J$16,'PTC GRTgaz'!$D$11:$D$28891,Atlantique!$A152,'PTC GRTgaz'!$C$11:$C$28891,"DEL")*1.0026*$E$4/370.33)</f>
        <v>370.33011299999998</v>
      </c>
      <c r="K152" s="102">
        <f t="shared" si="17"/>
        <v>33.665603974635189</v>
      </c>
      <c r="L152" s="101">
        <f t="shared" si="18"/>
        <v>0.74154088631633752</v>
      </c>
      <c r="M152" s="59">
        <f>IF(L152&gt;=1,0,_xlfn.XLOOKUP(L152,'Serene A '!$B$30:$B$130,'Serene A '!$W$30:$W$130,,1))</f>
        <v>0.8</v>
      </c>
      <c r="N152" s="158">
        <f xml:space="preserve">
IF(AND(L152&gt;='Serene A '!$X$15,Atlantique!A152&lt;='Serene A '!$W$15),0,
IF(AND(L152&gt;='Serene A '!$X$16,Atlantique!A152&lt;='Serene A '!$W$16),0,
IF(AND(L152&gt;='Serene A '!$X$17,Atlantique!A152&lt;='Serene A '!$W$17),0,MIN(I152:J152,$E$4*(1-D152)*M152))))</f>
        <v>296.26409039999999</v>
      </c>
      <c r="O152" s="192">
        <f>IF(COUNTIFS('PTC GRTgaz'!$AB$11:$AB$28891,"",'PTC GRTgaz'!$B$11:$B$28891,Atlantique!O$16,'PTC GRTgaz'!$D$11:$D$28891,Atlantique!$A152,'PTC GRTgaz'!$C$11:$C$28891,"DEL")&gt;0,O$14,SUMIFS('PTC GRTgaz'!$AB$11:$AB$28891,'PTC GRTgaz'!$B$11:$B$28891,Atlantique!O$16,'PTC GRTgaz'!$D$11:$D$28891,Atlantique!$A152,'PTC GRTgaz'!$C$11:$C$28891,"DEL")*1.0026*$E$4/370.33)</f>
        <v>370.33011299999998</v>
      </c>
      <c r="P152" s="192">
        <f>IF(COUNTIFS('PTC GRTgaz'!$AB$11:$AB$28891,"",'PTC GRTgaz'!$B$11:$B$28891,Atlantique!P$16,'PTC GRTgaz'!$D$11:$D$28891,Atlantique!$A152,'PTC GRTgaz'!$C$11:$C$28891,"DEL")&gt;0,P$14,SUMIFS('PTC GRTgaz'!$AB$11:$AB$28891,'PTC GRTgaz'!$B$11:$B$28891,Atlantique!P$16,'PTC GRTgaz'!$D$11:$D$28891,Atlantique!$A152,'PTC GRTgaz'!$C$11:$C$28891,"DEL")*1.0026*$E$4/370.33)</f>
        <v>370.33011299999998</v>
      </c>
      <c r="Q152" s="103">
        <f t="shared" si="19"/>
        <v>36.889843595600453</v>
      </c>
      <c r="R152" s="101">
        <f t="shared" si="20"/>
        <v>0.81323674119629463</v>
      </c>
      <c r="S152" s="59">
        <f>IF(R152&gt;=1,0,_xlfn.XLOOKUP(R152,'Serene A '!$B$30:$B$130,'Serene A '!$W$30:$W$130,,1))</f>
        <v>0.7944</v>
      </c>
      <c r="T152" s="158">
        <f xml:space="preserve">
IF(AND(R152&gt;='Serene A '!$X$15,Atlantique!A152&lt;='Serene A '!$W$15),0,
IF(AND(R152&gt;='Serene A '!$X$16,Atlantique!A152&lt;='Serene A '!$W$16),0,
IF(AND(R152&gt;='Serene A '!$X$17,Atlantique!A152&lt;='Serene A '!$W$17),0,MIN(O152:P152,$E$4*(1-D152)*S152))))</f>
        <v>294.19024176720001</v>
      </c>
      <c r="U152" s="160"/>
    </row>
    <row r="153" spans="1:21" x14ac:dyDescent="0.45">
      <c r="A153" s="56">
        <f t="shared" si="14"/>
        <v>44788</v>
      </c>
      <c r="B153" s="157">
        <f>_xlfn.XLOOKUP(A153,'Serene A '!$W$22:$W$23,'Serene A '!$Z$22:$Z$23,0,0)</f>
        <v>0</v>
      </c>
      <c r="C153" s="143">
        <f>_xlfn.XLOOKUP(A153,'Serene A '!$W$15:$W$17,'Serene A '!$Z$15:$Z$17,SUM($E$3:$H$3),0)</f>
        <v>45</v>
      </c>
      <c r="D153" s="58">
        <f>'PT Storengy'!H144</f>
        <v>0</v>
      </c>
      <c r="E153" s="60">
        <f t="shared" si="15"/>
        <v>43.126983764901688</v>
      </c>
      <c r="F153" s="100">
        <f t="shared" si="16"/>
        <v>0.95193202712000191</v>
      </c>
      <c r="G153" s="59">
        <f>IF(F153&gt;=1,0,_xlfn.XLOOKUP(F153,'Serene A '!$B$30:$B$130,'Serene A '!$W$30:$W$130,,1))</f>
        <v>0.78320000000000001</v>
      </c>
      <c r="H153" s="158">
        <f>MIN(IF(AND(F153&gt;='Serene A '!$X$15,Atlantique!A153&lt;='Serene A '!$W$15),0,
IF(AND(F153&gt;='Serene A '!$X$16,Atlantique!A153&lt;='Serene A '!$W$16),0,
IF(AND(F153&gt;='Serene A '!$X$17,Atlantique!A153&lt;='Serene A '!$W$17),0,$E$4*(1-D153)*G153))),$E$5)</f>
        <v>290.04254450159999</v>
      </c>
      <c r="I153" s="192">
        <f>IF(COUNTIFS('PTC GRTgaz'!$AA$11:$AA$28891,"",'PTC GRTgaz'!$B$11:$B$28891,Atlantique!I$16,'PTC GRTgaz'!$D$11:$D$28891,Atlantique!$A153,'PTC GRTgaz'!$C$11:$C$28891,"DEL")&gt;0,I$14,SUMIFS('PTC GRTgaz'!$AA$11:$AA$28891,'PTC GRTgaz'!$B$11:$B$28891,Atlantique!I$16,'PTC GRTgaz'!$D$11:$D$28891,Atlantique!$A153,'PTC GRTgaz'!$C$11:$C$28891,"DEL")*1.0026*$E$4/370.33)</f>
        <v>370.33011299999998</v>
      </c>
      <c r="J153" s="192">
        <f>IF(COUNTIFS('PTC GRTgaz'!$AA$11:$AA$28891,"",'PTC GRTgaz'!$B$11:$B$28891,Atlantique!J$16,'PTC GRTgaz'!$D$11:$D$28891,Atlantique!$A153,'PTC GRTgaz'!$C$11:$C$28891,"DEL")&gt;0,J$14,SUMIFS('PTC GRTgaz'!$AA$11:$AA$28891,'PTC GRTgaz'!$B$11:$B$28891,Atlantique!J$16,'PTC GRTgaz'!$D$11:$D$28891,Atlantique!$A153,'PTC GRTgaz'!$C$11:$C$28891,"DEL")*1.0026*$E$4/370.33)</f>
        <v>370.33011299999998</v>
      </c>
      <c r="K153" s="102">
        <f t="shared" si="17"/>
        <v>33.961868065035191</v>
      </c>
      <c r="L153" s="101">
        <f t="shared" si="18"/>
        <v>0.74812453276967084</v>
      </c>
      <c r="M153" s="59">
        <f>IF(L153&gt;=1,0,_xlfn.XLOOKUP(L153,'Serene A '!$B$30:$B$130,'Serene A '!$W$30:$W$130,,1))</f>
        <v>0.8</v>
      </c>
      <c r="N153" s="158">
        <f xml:space="preserve">
IF(AND(L153&gt;='Serene A '!$X$15,Atlantique!A153&lt;='Serene A '!$W$15),0,
IF(AND(L153&gt;='Serene A '!$X$16,Atlantique!A153&lt;='Serene A '!$W$16),0,
IF(AND(L153&gt;='Serene A '!$X$17,Atlantique!A153&lt;='Serene A '!$W$17),0,MIN(I153:J153,$E$4*(1-D153)*M153))))</f>
        <v>296.26409039999999</v>
      </c>
      <c r="O153" s="192">
        <f>IF(COUNTIFS('PTC GRTgaz'!$AB$11:$AB$28891,"",'PTC GRTgaz'!$B$11:$B$28891,Atlantique!O$16,'PTC GRTgaz'!$D$11:$D$28891,Atlantique!$A153,'PTC GRTgaz'!$C$11:$C$28891,"DEL")&gt;0,O$14,SUMIFS('PTC GRTgaz'!$AB$11:$AB$28891,'PTC GRTgaz'!$B$11:$B$28891,Atlantique!O$16,'PTC GRTgaz'!$D$11:$D$28891,Atlantique!$A153,'PTC GRTgaz'!$C$11:$C$28891,"DEL")*1.0026*$E$4/370.33)</f>
        <v>370.33011299999998</v>
      </c>
      <c r="P153" s="192">
        <f>IF(COUNTIFS('PTC GRTgaz'!$AB$11:$AB$28891,"",'PTC GRTgaz'!$B$11:$B$28891,Atlantique!P$16,'PTC GRTgaz'!$D$11:$D$28891,Atlantique!$A153,'PTC GRTgaz'!$C$11:$C$28891,"DEL")&gt;0,P$14,SUMIFS('PTC GRTgaz'!$AB$11:$AB$28891,'PTC GRTgaz'!$B$11:$B$28891,Atlantique!P$16,'PTC GRTgaz'!$D$11:$D$28891,Atlantique!$A153,'PTC GRTgaz'!$C$11:$C$28891,"DEL")*1.0026*$E$4/370.33)</f>
        <v>370.33011299999998</v>
      </c>
      <c r="Q153" s="103">
        <f t="shared" si="19"/>
        <v>37.18403383736765</v>
      </c>
      <c r="R153" s="101">
        <f t="shared" si="20"/>
        <v>0.81977430212445457</v>
      </c>
      <c r="S153" s="59">
        <f>IF(R153&gt;=1,0,_xlfn.XLOOKUP(R153,'Serene A '!$B$30:$B$130,'Serene A '!$W$30:$W$130,,1))</f>
        <v>0.7944</v>
      </c>
      <c r="T153" s="158">
        <f xml:space="preserve">
IF(AND(R153&gt;='Serene A '!$X$15,Atlantique!A153&lt;='Serene A '!$W$15),0,
IF(AND(R153&gt;='Serene A '!$X$16,Atlantique!A153&lt;='Serene A '!$W$16),0,
IF(AND(R153&gt;='Serene A '!$X$17,Atlantique!A153&lt;='Serene A '!$W$17),0,MIN(O153:P153,$E$4*(1-D153)*S153))))</f>
        <v>294.19024176720001</v>
      </c>
      <c r="U153" s="160"/>
    </row>
    <row r="154" spans="1:21" x14ac:dyDescent="0.45">
      <c r="A154" s="56">
        <f t="shared" si="14"/>
        <v>44789</v>
      </c>
      <c r="B154" s="157">
        <f>_xlfn.XLOOKUP(A154,'Serene A '!$W$22:$W$23,'Serene A '!$Z$22:$Z$23,0,0)</f>
        <v>0</v>
      </c>
      <c r="C154" s="143">
        <f>_xlfn.XLOOKUP(A154,'Serene A '!$W$15:$W$17,'Serene A '!$Z$15:$Z$17,SUM($E$3:$H$3),0)</f>
        <v>45</v>
      </c>
      <c r="D154" s="58">
        <f>'PT Storengy'!H145</f>
        <v>0</v>
      </c>
      <c r="E154" s="60">
        <f t="shared" si="15"/>
        <v>43.126983764901688</v>
      </c>
      <c r="F154" s="100">
        <f t="shared" si="16"/>
        <v>0.95837741699781531</v>
      </c>
      <c r="G154" s="59">
        <f>IF(F154&gt;=1,0,_xlfn.XLOOKUP(F154,'Serene A '!$B$30:$B$130,'Serene A '!$W$30:$W$130,,1))</f>
        <v>0.78320000000000001</v>
      </c>
      <c r="H154" s="158">
        <f>MIN(IF(AND(F154&gt;='Serene A '!$X$15,Atlantique!A154&lt;='Serene A '!$W$15),0,
IF(AND(F154&gt;='Serene A '!$X$16,Atlantique!A154&lt;='Serene A '!$W$16),0,
IF(AND(F154&gt;='Serene A '!$X$17,Atlantique!A154&lt;='Serene A '!$W$17),0,$E$4*(1-D154)*G154))),$E$5)</f>
        <v>0</v>
      </c>
      <c r="I154" s="192">
        <f>IF(COUNTIFS('PTC GRTgaz'!$AA$11:$AA$28891,"",'PTC GRTgaz'!$B$11:$B$28891,Atlantique!I$16,'PTC GRTgaz'!$D$11:$D$28891,Atlantique!$A154,'PTC GRTgaz'!$C$11:$C$28891,"DEL")&gt;0,I$14,SUMIFS('PTC GRTgaz'!$AA$11:$AA$28891,'PTC GRTgaz'!$B$11:$B$28891,Atlantique!I$16,'PTC GRTgaz'!$D$11:$D$28891,Atlantique!$A154,'PTC GRTgaz'!$C$11:$C$28891,"DEL")*1.0026*$E$4/370.33)</f>
        <v>370.33011299999998</v>
      </c>
      <c r="J154" s="192">
        <f>IF(COUNTIFS('PTC GRTgaz'!$AA$11:$AA$28891,"",'PTC GRTgaz'!$B$11:$B$28891,Atlantique!J$16,'PTC GRTgaz'!$D$11:$D$28891,Atlantique!$A154,'PTC GRTgaz'!$C$11:$C$28891,"DEL")&gt;0,J$14,SUMIFS('PTC GRTgaz'!$AA$11:$AA$28891,'PTC GRTgaz'!$B$11:$B$28891,Atlantique!J$16,'PTC GRTgaz'!$D$11:$D$28891,Atlantique!$A154,'PTC GRTgaz'!$C$11:$C$28891,"DEL")*1.0026*$E$4/370.33)</f>
        <v>370.33011299999998</v>
      </c>
      <c r="K154" s="102">
        <f t="shared" si="17"/>
        <v>34.25783589134479</v>
      </c>
      <c r="L154" s="101">
        <f t="shared" si="18"/>
        <v>0.75470817922300426</v>
      </c>
      <c r="M154" s="59">
        <f>IF(L154&gt;=1,0,_xlfn.XLOOKUP(L154,'Serene A '!$B$30:$B$130,'Serene A '!$W$30:$W$130,,1))</f>
        <v>0.79920000000000002</v>
      </c>
      <c r="N154" s="158">
        <f xml:space="preserve">
IF(AND(L154&gt;='Serene A '!$X$15,Atlantique!A154&lt;='Serene A '!$W$15),0,
IF(AND(L154&gt;='Serene A '!$X$16,Atlantique!A154&lt;='Serene A '!$W$16),0,
IF(AND(L154&gt;='Serene A '!$X$17,Atlantique!A154&lt;='Serene A '!$W$17),0,MIN(I154:J154,$E$4*(1-D154)*M154))))</f>
        <v>295.96782630960001</v>
      </c>
      <c r="O154" s="192">
        <f>IF(COUNTIFS('PTC GRTgaz'!$AB$11:$AB$28891,"",'PTC GRTgaz'!$B$11:$B$28891,Atlantique!O$16,'PTC GRTgaz'!$D$11:$D$28891,Atlantique!$A154,'PTC GRTgaz'!$C$11:$C$28891,"DEL")&gt;0,O$14,SUMIFS('PTC GRTgaz'!$AB$11:$AB$28891,'PTC GRTgaz'!$B$11:$B$28891,Atlantique!O$16,'PTC GRTgaz'!$D$11:$D$28891,Atlantique!$A154,'PTC GRTgaz'!$C$11:$C$28891,"DEL")*1.0026*$E$4/370.33)</f>
        <v>370.33011299999998</v>
      </c>
      <c r="P154" s="192">
        <f>IF(COUNTIFS('PTC GRTgaz'!$AB$11:$AB$28891,"",'PTC GRTgaz'!$B$11:$B$28891,Atlantique!P$16,'PTC GRTgaz'!$D$11:$D$28891,Atlantique!$A154,'PTC GRTgaz'!$C$11:$C$28891,"DEL")&gt;0,P$14,SUMIFS('PTC GRTgaz'!$AB$11:$AB$28891,'PTC GRTgaz'!$B$11:$B$28891,Atlantique!P$16,'PTC GRTgaz'!$D$11:$D$28891,Atlantique!$A154,'PTC GRTgaz'!$C$11:$C$28891,"DEL")*1.0026*$E$4/370.33)</f>
        <v>370.33011299999998</v>
      </c>
      <c r="Q154" s="103">
        <f t="shared" si="19"/>
        <v>37.477927815044453</v>
      </c>
      <c r="R154" s="101">
        <f t="shared" si="20"/>
        <v>0.8263118630526145</v>
      </c>
      <c r="S154" s="59">
        <f>IF(R154&gt;=1,0,_xlfn.XLOOKUP(R154,'Serene A '!$B$30:$B$130,'Serene A '!$W$30:$W$130,,1))</f>
        <v>0.79360000000000008</v>
      </c>
      <c r="T154" s="158">
        <f xml:space="preserve">
IF(AND(R154&gt;='Serene A '!$X$15,Atlantique!A154&lt;='Serene A '!$W$15),0,
IF(AND(R154&gt;='Serene A '!$X$16,Atlantique!A154&lt;='Serene A '!$W$16),0,
IF(AND(R154&gt;='Serene A '!$X$17,Atlantique!A154&lt;='Serene A '!$W$17),0,MIN(O154:P154,$E$4*(1-D154)*S154))))</f>
        <v>293.89397767680003</v>
      </c>
      <c r="U154" s="160"/>
    </row>
    <row r="155" spans="1:21" x14ac:dyDescent="0.45">
      <c r="A155" s="56">
        <f t="shared" si="14"/>
        <v>44790</v>
      </c>
      <c r="B155" s="157">
        <f>_xlfn.XLOOKUP(A155,'Serene A '!$W$22:$W$23,'Serene A '!$Z$22:$Z$23,0,0)</f>
        <v>0</v>
      </c>
      <c r="C155" s="143">
        <f>_xlfn.XLOOKUP(A155,'Serene A '!$W$15:$W$17,'Serene A '!$Z$15:$Z$17,SUM($E$3:$H$3),0)</f>
        <v>45</v>
      </c>
      <c r="D155" s="58">
        <f>'PT Storengy'!H146</f>
        <v>0</v>
      </c>
      <c r="E155" s="60">
        <f t="shared" si="15"/>
        <v>43.126983764901688</v>
      </c>
      <c r="F155" s="100">
        <f t="shared" si="16"/>
        <v>0.95837741699781531</v>
      </c>
      <c r="G155" s="59">
        <f>IF(F155&gt;=1,0,_xlfn.XLOOKUP(F155,'Serene A '!$B$30:$B$130,'Serene A '!$W$30:$W$130,,1))</f>
        <v>0.78320000000000001</v>
      </c>
      <c r="H155" s="158">
        <f>MIN(IF(AND(F155&gt;='Serene A '!$X$15,Atlantique!A155&lt;='Serene A '!$W$15),0,
IF(AND(F155&gt;='Serene A '!$X$16,Atlantique!A155&lt;='Serene A '!$W$16),0,
IF(AND(F155&gt;='Serene A '!$X$17,Atlantique!A155&lt;='Serene A '!$W$17),0,$E$4*(1-D155)*G155))),$E$5)</f>
        <v>0</v>
      </c>
      <c r="I155" s="192">
        <f>IF(COUNTIFS('PTC GRTgaz'!$AA$11:$AA$28891,"",'PTC GRTgaz'!$B$11:$B$28891,Atlantique!I$16,'PTC GRTgaz'!$D$11:$D$28891,Atlantique!$A155,'PTC GRTgaz'!$C$11:$C$28891,"DEL")&gt;0,I$14,SUMIFS('PTC GRTgaz'!$AA$11:$AA$28891,'PTC GRTgaz'!$B$11:$B$28891,Atlantique!I$16,'PTC GRTgaz'!$D$11:$D$28891,Atlantique!$A155,'PTC GRTgaz'!$C$11:$C$28891,"DEL")*1.0026*$E$4/370.33)</f>
        <v>370.33011299999998</v>
      </c>
      <c r="J155" s="192">
        <f>IF(COUNTIFS('PTC GRTgaz'!$AA$11:$AA$28891,"",'PTC GRTgaz'!$B$11:$B$28891,Atlantique!J$16,'PTC GRTgaz'!$D$11:$D$28891,Atlantique!$A155,'PTC GRTgaz'!$C$11:$C$28891,"DEL")&gt;0,J$14,SUMIFS('PTC GRTgaz'!$AA$11:$AA$28891,'PTC GRTgaz'!$B$11:$B$28891,Atlantique!J$16,'PTC GRTgaz'!$D$11:$D$28891,Atlantique!$A155,'PTC GRTgaz'!$C$11:$C$28891,"DEL")*1.0026*$E$4/370.33)</f>
        <v>370.33011299999998</v>
      </c>
      <c r="K155" s="102">
        <f t="shared" si="17"/>
        <v>34.553507453563988</v>
      </c>
      <c r="L155" s="101">
        <f t="shared" si="18"/>
        <v>0.76128524202988423</v>
      </c>
      <c r="M155" s="59">
        <f>IF(L155&gt;=1,0,_xlfn.XLOOKUP(L155,'Serene A '!$B$30:$B$130,'Serene A '!$W$30:$W$130,,1))</f>
        <v>0.79839999999999989</v>
      </c>
      <c r="N155" s="158">
        <f xml:space="preserve">
IF(AND(L155&gt;='Serene A '!$X$15,Atlantique!A155&lt;='Serene A '!$W$15),0,
IF(AND(L155&gt;='Serene A '!$X$16,Atlantique!A155&lt;='Serene A '!$W$16),0,
IF(AND(L155&gt;='Serene A '!$X$17,Atlantique!A155&lt;='Serene A '!$W$17),0,MIN(I155:J155,$E$4*(1-D155)*M155))))</f>
        <v>295.67156221919993</v>
      </c>
      <c r="O155" s="192">
        <f>IF(COUNTIFS('PTC GRTgaz'!$AB$11:$AB$28891,"",'PTC GRTgaz'!$B$11:$B$28891,Atlantique!O$16,'PTC GRTgaz'!$D$11:$D$28891,Atlantique!$A155,'PTC GRTgaz'!$C$11:$C$28891,"DEL")&gt;0,O$14,SUMIFS('PTC GRTgaz'!$AB$11:$AB$28891,'PTC GRTgaz'!$B$11:$B$28891,Atlantique!O$16,'PTC GRTgaz'!$D$11:$D$28891,Atlantique!$A155,'PTC GRTgaz'!$C$11:$C$28891,"DEL")*1.0026*$E$4/370.33)</f>
        <v>370.33011299999998</v>
      </c>
      <c r="P155" s="192">
        <f>IF(COUNTIFS('PTC GRTgaz'!$AB$11:$AB$28891,"",'PTC GRTgaz'!$B$11:$B$28891,Atlantique!P$16,'PTC GRTgaz'!$D$11:$D$28891,Atlantique!$A155,'PTC GRTgaz'!$C$11:$C$28891,"DEL")&gt;0,P$14,SUMIFS('PTC GRTgaz'!$AB$11:$AB$28891,'PTC GRTgaz'!$B$11:$B$28891,Atlantique!P$16,'PTC GRTgaz'!$D$11:$D$28891,Atlantique!$A155,'PTC GRTgaz'!$C$11:$C$28891,"DEL")*1.0026*$E$4/370.33)</f>
        <v>370.33011299999998</v>
      </c>
      <c r="Q155" s="103">
        <f t="shared" si="19"/>
        <v>37.771525528630853</v>
      </c>
      <c r="R155" s="101">
        <f t="shared" si="20"/>
        <v>0.83284284033432121</v>
      </c>
      <c r="S155" s="59">
        <f>IF(R155&gt;=1,0,_xlfn.XLOOKUP(R155,'Serene A '!$B$30:$B$130,'Serene A '!$W$30:$W$130,,1))</f>
        <v>0.79280000000000006</v>
      </c>
      <c r="T155" s="158">
        <f xml:space="preserve">
IF(AND(R155&gt;='Serene A '!$X$15,Atlantique!A155&lt;='Serene A '!$W$15),0,
IF(AND(R155&gt;='Serene A '!$X$16,Atlantique!A155&lt;='Serene A '!$W$16),0,
IF(AND(R155&gt;='Serene A '!$X$17,Atlantique!A155&lt;='Serene A '!$W$17),0,MIN(O155:P155,$E$4*(1-D155)*S155))))</f>
        <v>293.5977135864</v>
      </c>
      <c r="U155" s="160"/>
    </row>
    <row r="156" spans="1:21" x14ac:dyDescent="0.45">
      <c r="A156" s="56">
        <f t="shared" si="14"/>
        <v>44791</v>
      </c>
      <c r="B156" s="157">
        <f>_xlfn.XLOOKUP(A156,'Serene A '!$W$22:$W$23,'Serene A '!$Z$22:$Z$23,0,0)</f>
        <v>0</v>
      </c>
      <c r="C156" s="143">
        <f>_xlfn.XLOOKUP(A156,'Serene A '!$W$15:$W$17,'Serene A '!$Z$15:$Z$17,SUM($E$3:$H$3),0)</f>
        <v>45</v>
      </c>
      <c r="D156" s="58">
        <f>'PT Storengy'!H147</f>
        <v>0</v>
      </c>
      <c r="E156" s="60">
        <f t="shared" si="15"/>
        <v>43.126983764901688</v>
      </c>
      <c r="F156" s="100">
        <f t="shared" si="16"/>
        <v>0.95837741699781531</v>
      </c>
      <c r="G156" s="59">
        <f>IF(F156&gt;=1,0,_xlfn.XLOOKUP(F156,'Serene A '!$B$30:$B$130,'Serene A '!$W$30:$W$130,,1))</f>
        <v>0.78320000000000001</v>
      </c>
      <c r="H156" s="158">
        <f>MIN(IF(AND(F156&gt;='Serene A '!$X$15,Atlantique!A156&lt;='Serene A '!$W$15),0,
IF(AND(F156&gt;='Serene A '!$X$16,Atlantique!A156&lt;='Serene A '!$W$16),0,
IF(AND(F156&gt;='Serene A '!$X$17,Atlantique!A156&lt;='Serene A '!$W$17),0,$E$4*(1-D156)*G156))),$E$5)</f>
        <v>0</v>
      </c>
      <c r="I156" s="192">
        <f>IF(COUNTIFS('PTC GRTgaz'!$AA$11:$AA$28891,"",'PTC GRTgaz'!$B$11:$B$28891,Atlantique!I$16,'PTC GRTgaz'!$D$11:$D$28891,Atlantique!$A156,'PTC GRTgaz'!$C$11:$C$28891,"DEL")&gt;0,I$14,SUMIFS('PTC GRTgaz'!$AA$11:$AA$28891,'PTC GRTgaz'!$B$11:$B$28891,Atlantique!I$16,'PTC GRTgaz'!$D$11:$D$28891,Atlantique!$A156,'PTC GRTgaz'!$C$11:$C$28891,"DEL")*1.0026*$E$4/370.33)</f>
        <v>370.33011299999998</v>
      </c>
      <c r="J156" s="192">
        <f>IF(COUNTIFS('PTC GRTgaz'!$AA$11:$AA$28891,"",'PTC GRTgaz'!$B$11:$B$28891,Atlantique!J$16,'PTC GRTgaz'!$D$11:$D$28891,Atlantique!$A156,'PTC GRTgaz'!$C$11:$C$28891,"DEL")&gt;0,J$14,SUMIFS('PTC GRTgaz'!$AA$11:$AA$28891,'PTC GRTgaz'!$B$11:$B$28891,Atlantique!J$16,'PTC GRTgaz'!$D$11:$D$28891,Atlantique!$A156,'PTC GRTgaz'!$C$11:$C$28891,"DEL")*1.0026*$E$4/370.33)</f>
        <v>370.33011299999998</v>
      </c>
      <c r="K156" s="102">
        <f t="shared" si="17"/>
        <v>34.849179015783186</v>
      </c>
      <c r="L156" s="101">
        <f t="shared" si="18"/>
        <v>0.76785572119031087</v>
      </c>
      <c r="M156" s="59">
        <f>IF(L156&gt;=1,0,_xlfn.XLOOKUP(L156,'Serene A '!$B$30:$B$130,'Serene A '!$W$30:$W$130,,1))</f>
        <v>0.79839999999999989</v>
      </c>
      <c r="N156" s="158">
        <f xml:space="preserve">
IF(AND(L156&gt;='Serene A '!$X$15,Atlantique!A156&lt;='Serene A '!$W$15),0,
IF(AND(L156&gt;='Serene A '!$X$16,Atlantique!A156&lt;='Serene A '!$W$16),0,
IF(AND(L156&gt;='Serene A '!$X$17,Atlantique!A156&lt;='Serene A '!$W$17),0,MIN(I156:J156,$E$4*(1-D156)*M156))))</f>
        <v>295.67156221919993</v>
      </c>
      <c r="O156" s="192">
        <f>IF(COUNTIFS('PTC GRTgaz'!$AB$11:$AB$28891,"",'PTC GRTgaz'!$B$11:$B$28891,Atlantique!O$16,'PTC GRTgaz'!$D$11:$D$28891,Atlantique!$A156,'PTC GRTgaz'!$C$11:$C$28891,"DEL")&gt;0,O$14,SUMIFS('PTC GRTgaz'!$AB$11:$AB$28891,'PTC GRTgaz'!$B$11:$B$28891,Atlantique!O$16,'PTC GRTgaz'!$D$11:$D$28891,Atlantique!$A156,'PTC GRTgaz'!$C$11:$C$28891,"DEL")*1.0026*$E$4/370.33)</f>
        <v>370.33011299999998</v>
      </c>
      <c r="P156" s="192">
        <f>IF(COUNTIFS('PTC GRTgaz'!$AB$11:$AB$28891,"",'PTC GRTgaz'!$B$11:$B$28891,Atlantique!P$16,'PTC GRTgaz'!$D$11:$D$28891,Atlantique!$A156,'PTC GRTgaz'!$C$11:$C$28891,"DEL")&gt;0,P$14,SUMIFS('PTC GRTgaz'!$AB$11:$AB$28891,'PTC GRTgaz'!$B$11:$B$28891,Atlantique!P$16,'PTC GRTgaz'!$D$11:$D$28891,Atlantique!$A156,'PTC GRTgaz'!$C$11:$C$28891,"DEL")*1.0026*$E$4/370.33)</f>
        <v>370.33011299999998</v>
      </c>
      <c r="Q156" s="103">
        <f t="shared" si="19"/>
        <v>38.065123242217254</v>
      </c>
      <c r="R156" s="101">
        <f t="shared" si="20"/>
        <v>0.83936723396957447</v>
      </c>
      <c r="S156" s="59">
        <f>IF(R156&gt;=1,0,_xlfn.XLOOKUP(R156,'Serene A '!$B$30:$B$130,'Serene A '!$W$30:$W$130,,1))</f>
        <v>0.79280000000000006</v>
      </c>
      <c r="T156" s="158">
        <f xml:space="preserve">
IF(AND(R156&gt;='Serene A '!$X$15,Atlantique!A156&lt;='Serene A '!$W$15),0,
IF(AND(R156&gt;='Serene A '!$X$16,Atlantique!A156&lt;='Serene A '!$W$16),0,
IF(AND(R156&gt;='Serene A '!$X$17,Atlantique!A156&lt;='Serene A '!$W$17),0,MIN(O156:P156,$E$4*(1-D156)*S156))))</f>
        <v>293.5977135864</v>
      </c>
      <c r="U156" s="160"/>
    </row>
    <row r="157" spans="1:21" x14ac:dyDescent="0.45">
      <c r="A157" s="56">
        <f t="shared" si="14"/>
        <v>44792</v>
      </c>
      <c r="B157" s="157">
        <f>_xlfn.XLOOKUP(A157,'Serene A '!$W$22:$W$23,'Serene A '!$Z$22:$Z$23,0,0)</f>
        <v>0</v>
      </c>
      <c r="C157" s="143">
        <f>_xlfn.XLOOKUP(A157,'Serene A '!$W$15:$W$17,'Serene A '!$Z$15:$Z$17,SUM($E$3:$H$3),0)</f>
        <v>45</v>
      </c>
      <c r="D157" s="58">
        <f>'PT Storengy'!H148</f>
        <v>0</v>
      </c>
      <c r="E157" s="60">
        <f t="shared" si="15"/>
        <v>43.126983764901688</v>
      </c>
      <c r="F157" s="100">
        <f t="shared" si="16"/>
        <v>0.95837741699781531</v>
      </c>
      <c r="G157" s="59">
        <f>IF(F157&gt;=1,0,_xlfn.XLOOKUP(F157,'Serene A '!$B$30:$B$130,'Serene A '!$W$30:$W$130,,1))</f>
        <v>0.78320000000000001</v>
      </c>
      <c r="H157" s="158">
        <f>MIN(IF(AND(F157&gt;='Serene A '!$X$15,Atlantique!A157&lt;='Serene A '!$W$15),0,
IF(AND(F157&gt;='Serene A '!$X$16,Atlantique!A157&lt;='Serene A '!$W$16),0,
IF(AND(F157&gt;='Serene A '!$X$17,Atlantique!A157&lt;='Serene A '!$W$17),0,$E$4*(1-D157)*G157))),$E$5)</f>
        <v>0</v>
      </c>
      <c r="I157" s="192">
        <f>IF(COUNTIFS('PTC GRTgaz'!$AA$11:$AA$28891,"",'PTC GRTgaz'!$B$11:$B$28891,Atlantique!I$16,'PTC GRTgaz'!$D$11:$D$28891,Atlantique!$A157,'PTC GRTgaz'!$C$11:$C$28891,"DEL")&gt;0,I$14,SUMIFS('PTC GRTgaz'!$AA$11:$AA$28891,'PTC GRTgaz'!$B$11:$B$28891,Atlantique!I$16,'PTC GRTgaz'!$D$11:$D$28891,Atlantique!$A157,'PTC GRTgaz'!$C$11:$C$28891,"DEL")*1.0026*$E$4/370.33)</f>
        <v>370.33011299999998</v>
      </c>
      <c r="J157" s="192">
        <f>IF(COUNTIFS('PTC GRTgaz'!$AA$11:$AA$28891,"",'PTC GRTgaz'!$B$11:$B$28891,Atlantique!J$16,'PTC GRTgaz'!$D$11:$D$28891,Atlantique!$A157,'PTC GRTgaz'!$C$11:$C$28891,"DEL")&gt;0,J$14,SUMIFS('PTC GRTgaz'!$AA$11:$AA$28891,'PTC GRTgaz'!$B$11:$B$28891,Atlantique!J$16,'PTC GRTgaz'!$D$11:$D$28891,Atlantique!$A157,'PTC GRTgaz'!$C$11:$C$28891,"DEL")*1.0026*$E$4/370.33)</f>
        <v>370.33011299999998</v>
      </c>
      <c r="K157" s="102">
        <f t="shared" si="17"/>
        <v>35.144554313911989</v>
      </c>
      <c r="L157" s="101">
        <f t="shared" si="18"/>
        <v>0.7744262003507375</v>
      </c>
      <c r="M157" s="59">
        <f>IF(L157&gt;=1,0,_xlfn.XLOOKUP(L157,'Serene A '!$B$30:$B$130,'Serene A '!$W$30:$W$130,,1))</f>
        <v>0.79760000000000009</v>
      </c>
      <c r="N157" s="158">
        <f xml:space="preserve">
IF(AND(L157&gt;='Serene A '!$X$15,Atlantique!A157&lt;='Serene A '!$W$15),0,
IF(AND(L157&gt;='Serene A '!$X$16,Atlantique!A157&lt;='Serene A '!$W$16),0,
IF(AND(L157&gt;='Serene A '!$X$17,Atlantique!A157&lt;='Serene A '!$W$17),0,MIN(I157:J157,$E$4*(1-D157)*M157))))</f>
        <v>295.37529812880001</v>
      </c>
      <c r="O157" s="192">
        <f>IF(COUNTIFS('PTC GRTgaz'!$AB$11:$AB$28891,"",'PTC GRTgaz'!$B$11:$B$28891,Atlantique!O$16,'PTC GRTgaz'!$D$11:$D$28891,Atlantique!$A157,'PTC GRTgaz'!$C$11:$C$28891,"DEL")&gt;0,O$14,SUMIFS('PTC GRTgaz'!$AB$11:$AB$28891,'PTC GRTgaz'!$B$11:$B$28891,Atlantique!O$16,'PTC GRTgaz'!$D$11:$D$28891,Atlantique!$A157,'PTC GRTgaz'!$C$11:$C$28891,"DEL")*1.0026*$E$4/370.33)</f>
        <v>370.33011299999998</v>
      </c>
      <c r="P157" s="192">
        <f>IF(COUNTIFS('PTC GRTgaz'!$AB$11:$AB$28891,"",'PTC GRTgaz'!$B$11:$B$28891,Atlantique!P$16,'PTC GRTgaz'!$D$11:$D$28891,Atlantique!$A157,'PTC GRTgaz'!$C$11:$C$28891,"DEL")&gt;0,P$14,SUMIFS('PTC GRTgaz'!$AB$11:$AB$28891,'PTC GRTgaz'!$B$11:$B$28891,Atlantique!P$16,'PTC GRTgaz'!$D$11:$D$28891,Atlantique!$A157,'PTC GRTgaz'!$C$11:$C$28891,"DEL")*1.0026*$E$4/370.33)</f>
        <v>370.33011299999998</v>
      </c>
      <c r="Q157" s="103">
        <f t="shared" si="19"/>
        <v>38.358424691713253</v>
      </c>
      <c r="R157" s="101">
        <f t="shared" si="20"/>
        <v>0.84589162760482783</v>
      </c>
      <c r="S157" s="59">
        <f>IF(R157&gt;=1,0,_xlfn.XLOOKUP(R157,'Serene A '!$B$30:$B$130,'Serene A '!$W$30:$W$130,,1))</f>
        <v>0.79200000000000004</v>
      </c>
      <c r="T157" s="158">
        <f xml:space="preserve">
IF(AND(R157&gt;='Serene A '!$X$15,Atlantique!A157&lt;='Serene A '!$W$15),0,
IF(AND(R157&gt;='Serene A '!$X$16,Atlantique!A157&lt;='Serene A '!$W$16),0,
IF(AND(R157&gt;='Serene A '!$X$17,Atlantique!A157&lt;='Serene A '!$W$17),0,MIN(O157:P157,$E$4*(1-D157)*S157))))</f>
        <v>293.30144949599998</v>
      </c>
      <c r="U157" s="160"/>
    </row>
    <row r="158" spans="1:21" x14ac:dyDescent="0.45">
      <c r="A158" s="56">
        <f t="shared" si="14"/>
        <v>44793</v>
      </c>
      <c r="B158" s="157">
        <f>_xlfn.XLOOKUP(A158,'Serene A '!$W$22:$W$23,'Serene A '!$Z$22:$Z$23,0,0)</f>
        <v>0</v>
      </c>
      <c r="C158" s="143">
        <f>_xlfn.XLOOKUP(A158,'Serene A '!$W$15:$W$17,'Serene A '!$Z$15:$Z$17,SUM($E$3:$H$3),0)</f>
        <v>45</v>
      </c>
      <c r="D158" s="58">
        <f>'PT Storengy'!H149</f>
        <v>0</v>
      </c>
      <c r="E158" s="60">
        <f t="shared" si="15"/>
        <v>43.126983764901688</v>
      </c>
      <c r="F158" s="100">
        <f t="shared" si="16"/>
        <v>0.95837741699781531</v>
      </c>
      <c r="G158" s="59">
        <f>IF(F158&gt;=1,0,_xlfn.XLOOKUP(F158,'Serene A '!$B$30:$B$130,'Serene A '!$W$30:$W$130,,1))</f>
        <v>0.78320000000000001</v>
      </c>
      <c r="H158" s="158">
        <f>MIN(IF(AND(F158&gt;='Serene A '!$X$15,Atlantique!A158&lt;='Serene A '!$W$15),0,
IF(AND(F158&gt;='Serene A '!$X$16,Atlantique!A158&lt;='Serene A '!$W$16),0,
IF(AND(F158&gt;='Serene A '!$X$17,Atlantique!A158&lt;='Serene A '!$W$17),0,$E$4*(1-D158)*G158))),$E$5)</f>
        <v>0</v>
      </c>
      <c r="I158" s="192">
        <f>IF(COUNTIFS('PTC GRTgaz'!$AA$11:$AA$28891,"",'PTC GRTgaz'!$B$11:$B$28891,Atlantique!I$16,'PTC GRTgaz'!$D$11:$D$28891,Atlantique!$A158,'PTC GRTgaz'!$C$11:$C$28891,"DEL")&gt;0,I$14,SUMIFS('PTC GRTgaz'!$AA$11:$AA$28891,'PTC GRTgaz'!$B$11:$B$28891,Atlantique!I$16,'PTC GRTgaz'!$D$11:$D$28891,Atlantique!$A158,'PTC GRTgaz'!$C$11:$C$28891,"DEL")*1.0026*$E$4/370.33)</f>
        <v>370.33011299999998</v>
      </c>
      <c r="J158" s="192">
        <f>IF(COUNTIFS('PTC GRTgaz'!$AA$11:$AA$28891,"",'PTC GRTgaz'!$B$11:$B$28891,Atlantique!J$16,'PTC GRTgaz'!$D$11:$D$28891,Atlantique!$A158,'PTC GRTgaz'!$C$11:$C$28891,"DEL")&gt;0,J$14,SUMIFS('PTC GRTgaz'!$AA$11:$AA$28891,'PTC GRTgaz'!$B$11:$B$28891,Atlantique!J$16,'PTC GRTgaz'!$D$11:$D$28891,Atlantique!$A158,'PTC GRTgaz'!$C$11:$C$28891,"DEL")*1.0026*$E$4/370.33)</f>
        <v>370.33011299999998</v>
      </c>
      <c r="K158" s="102">
        <f t="shared" si="17"/>
        <v>35.439633347950391</v>
      </c>
      <c r="L158" s="101">
        <f t="shared" si="18"/>
        <v>0.78099009586471091</v>
      </c>
      <c r="M158" s="59">
        <f>IF(L158&gt;=1,0,_xlfn.XLOOKUP(L158,'Serene A '!$B$30:$B$130,'Serene A '!$W$30:$W$130,,1))</f>
        <v>0.79680000000000006</v>
      </c>
      <c r="N158" s="158">
        <f xml:space="preserve">
IF(AND(L158&gt;='Serene A '!$X$15,Atlantique!A158&lt;='Serene A '!$W$15),0,
IF(AND(L158&gt;='Serene A '!$X$16,Atlantique!A158&lt;='Serene A '!$W$16),0,
IF(AND(L158&gt;='Serene A '!$X$17,Atlantique!A158&lt;='Serene A '!$W$17),0,MIN(I158:J158,$E$4*(1-D158)*M158))))</f>
        <v>295.07903403839998</v>
      </c>
      <c r="O158" s="192">
        <f>IF(COUNTIFS('PTC GRTgaz'!$AB$11:$AB$28891,"",'PTC GRTgaz'!$B$11:$B$28891,Atlantique!O$16,'PTC GRTgaz'!$D$11:$D$28891,Atlantique!$A158,'PTC GRTgaz'!$C$11:$C$28891,"DEL")&gt;0,O$14,SUMIFS('PTC GRTgaz'!$AB$11:$AB$28891,'PTC GRTgaz'!$B$11:$B$28891,Atlantique!O$16,'PTC GRTgaz'!$D$11:$D$28891,Atlantique!$A158,'PTC GRTgaz'!$C$11:$C$28891,"DEL")*1.0026*$E$4/370.33)</f>
        <v>370.33011299999998</v>
      </c>
      <c r="P158" s="192">
        <f>IF(COUNTIFS('PTC GRTgaz'!$AB$11:$AB$28891,"",'PTC GRTgaz'!$B$11:$B$28891,Atlantique!P$16,'PTC GRTgaz'!$D$11:$D$28891,Atlantique!$A158,'PTC GRTgaz'!$C$11:$C$28891,"DEL")&gt;0,P$14,SUMIFS('PTC GRTgaz'!$AB$11:$AB$28891,'PTC GRTgaz'!$B$11:$B$28891,Atlantique!P$16,'PTC GRTgaz'!$D$11:$D$28891,Atlantique!$A158,'PTC GRTgaz'!$C$11:$C$28891,"DEL")*1.0026*$E$4/370.33)</f>
        <v>370.33011299999998</v>
      </c>
      <c r="Q158" s="103">
        <f t="shared" si="19"/>
        <v>38.651429877118851</v>
      </c>
      <c r="R158" s="101">
        <f t="shared" si="20"/>
        <v>0.85240943759362786</v>
      </c>
      <c r="S158" s="59">
        <f>IF(R158&gt;=1,0,_xlfn.XLOOKUP(R158,'Serene A '!$B$30:$B$130,'Serene A '!$W$30:$W$130,,1))</f>
        <v>0.79120000000000001</v>
      </c>
      <c r="T158" s="158">
        <f xml:space="preserve">
IF(AND(R158&gt;='Serene A '!$X$15,Atlantique!A158&lt;='Serene A '!$W$15),0,
IF(AND(R158&gt;='Serene A '!$X$16,Atlantique!A158&lt;='Serene A '!$W$16),0,
IF(AND(R158&gt;='Serene A '!$X$17,Atlantique!A158&lt;='Serene A '!$W$17),0,MIN(O158:P158,$E$4*(1-D158)*S158))))</f>
        <v>293.0051854056</v>
      </c>
      <c r="U158" s="160"/>
    </row>
    <row r="159" spans="1:21" x14ac:dyDescent="0.45">
      <c r="A159" s="56">
        <f t="shared" si="14"/>
        <v>44794</v>
      </c>
      <c r="B159" s="157">
        <f>_xlfn.XLOOKUP(A159,'Serene A '!$W$22:$W$23,'Serene A '!$Z$22:$Z$23,0,0)</f>
        <v>0</v>
      </c>
      <c r="C159" s="143">
        <f>_xlfn.XLOOKUP(A159,'Serene A '!$W$15:$W$17,'Serene A '!$Z$15:$Z$17,SUM($E$3:$H$3),0)</f>
        <v>45</v>
      </c>
      <c r="D159" s="58">
        <f>'PT Storengy'!H150</f>
        <v>0</v>
      </c>
      <c r="E159" s="60">
        <f t="shared" si="15"/>
        <v>43.126983764901688</v>
      </c>
      <c r="F159" s="100">
        <f t="shared" si="16"/>
        <v>0.95837741699781531</v>
      </c>
      <c r="G159" s="59">
        <f>IF(F159&gt;=1,0,_xlfn.XLOOKUP(F159,'Serene A '!$B$30:$B$130,'Serene A '!$W$30:$W$130,,1))</f>
        <v>0.78320000000000001</v>
      </c>
      <c r="H159" s="158">
        <f>MIN(IF(AND(F159&gt;='Serene A '!$X$15,Atlantique!A159&lt;='Serene A '!$W$15),0,
IF(AND(F159&gt;='Serene A '!$X$16,Atlantique!A159&lt;='Serene A '!$W$16),0,
IF(AND(F159&gt;='Serene A '!$X$17,Atlantique!A159&lt;='Serene A '!$W$17),0,$E$4*(1-D159)*G159))),$E$5)</f>
        <v>0</v>
      </c>
      <c r="I159" s="192">
        <f>IF(COUNTIFS('PTC GRTgaz'!$AA$11:$AA$28891,"",'PTC GRTgaz'!$B$11:$B$28891,Atlantique!I$16,'PTC GRTgaz'!$D$11:$D$28891,Atlantique!$A159,'PTC GRTgaz'!$C$11:$C$28891,"DEL")&gt;0,I$14,SUMIFS('PTC GRTgaz'!$AA$11:$AA$28891,'PTC GRTgaz'!$B$11:$B$28891,Atlantique!I$16,'PTC GRTgaz'!$D$11:$D$28891,Atlantique!$A159,'PTC GRTgaz'!$C$11:$C$28891,"DEL")*1.0026*$E$4/370.33)</f>
        <v>370.33011299999998</v>
      </c>
      <c r="J159" s="192">
        <f>IF(COUNTIFS('PTC GRTgaz'!$AA$11:$AA$28891,"",'PTC GRTgaz'!$B$11:$B$28891,Atlantique!J$16,'PTC GRTgaz'!$D$11:$D$28891,Atlantique!$A159,'PTC GRTgaz'!$C$11:$C$28891,"DEL")&gt;0,J$14,SUMIFS('PTC GRTgaz'!$AA$11:$AA$28891,'PTC GRTgaz'!$B$11:$B$28891,Atlantique!J$16,'PTC GRTgaz'!$D$11:$D$28891,Atlantique!$A159,'PTC GRTgaz'!$C$11:$C$28891,"DEL")*1.0026*$E$4/370.33)</f>
        <v>370.33011299999998</v>
      </c>
      <c r="K159" s="102">
        <f t="shared" si="17"/>
        <v>35.734712381988793</v>
      </c>
      <c r="L159" s="101">
        <f t="shared" si="18"/>
        <v>0.78754740773223086</v>
      </c>
      <c r="M159" s="59">
        <f>IF(L159&gt;=1,0,_xlfn.XLOOKUP(L159,'Serene A '!$B$30:$B$130,'Serene A '!$W$30:$W$130,,1))</f>
        <v>0.79680000000000006</v>
      </c>
      <c r="N159" s="158">
        <f xml:space="preserve">
IF(AND(L159&gt;='Serene A '!$X$15,Atlantique!A159&lt;='Serene A '!$W$15),0,
IF(AND(L159&gt;='Serene A '!$X$16,Atlantique!A159&lt;='Serene A '!$W$16),0,
IF(AND(L159&gt;='Serene A '!$X$17,Atlantique!A159&lt;='Serene A '!$W$17),0,MIN(I159:J159,$E$4*(1-D159)*M159))))</f>
        <v>295.07903403839998</v>
      </c>
      <c r="O159" s="192">
        <f>IF(COUNTIFS('PTC GRTgaz'!$AB$11:$AB$28891,"",'PTC GRTgaz'!$B$11:$B$28891,Atlantique!O$16,'PTC GRTgaz'!$D$11:$D$28891,Atlantique!$A159,'PTC GRTgaz'!$C$11:$C$28891,"DEL")&gt;0,O$14,SUMIFS('PTC GRTgaz'!$AB$11:$AB$28891,'PTC GRTgaz'!$B$11:$B$28891,Atlantique!O$16,'PTC GRTgaz'!$D$11:$D$28891,Atlantique!$A159,'PTC GRTgaz'!$C$11:$C$28891,"DEL")*1.0026*$E$4/370.33)</f>
        <v>370.33011299999998</v>
      </c>
      <c r="P159" s="192">
        <f>IF(COUNTIFS('PTC GRTgaz'!$AB$11:$AB$28891,"",'PTC GRTgaz'!$B$11:$B$28891,Atlantique!P$16,'PTC GRTgaz'!$D$11:$D$28891,Atlantique!$A159,'PTC GRTgaz'!$C$11:$C$28891,"DEL")&gt;0,P$14,SUMIFS('PTC GRTgaz'!$AB$11:$AB$28891,'PTC GRTgaz'!$B$11:$B$28891,Atlantique!P$16,'PTC GRTgaz'!$D$11:$D$28891,Atlantique!$A159,'PTC GRTgaz'!$C$11:$C$28891,"DEL")*1.0026*$E$4/370.33)</f>
        <v>370.33011299999998</v>
      </c>
      <c r="Q159" s="103">
        <f t="shared" si="19"/>
        <v>38.944435062524448</v>
      </c>
      <c r="R159" s="101">
        <f t="shared" si="20"/>
        <v>0.85892066393597444</v>
      </c>
      <c r="S159" s="59">
        <f>IF(R159&gt;=1,0,_xlfn.XLOOKUP(R159,'Serene A '!$B$30:$B$130,'Serene A '!$W$30:$W$130,,1))</f>
        <v>0.79120000000000001</v>
      </c>
      <c r="T159" s="158">
        <f xml:space="preserve">
IF(AND(R159&gt;='Serene A '!$X$15,Atlantique!A159&lt;='Serene A '!$W$15),0,
IF(AND(R159&gt;='Serene A '!$X$16,Atlantique!A159&lt;='Serene A '!$W$16),0,
IF(AND(R159&gt;='Serene A '!$X$17,Atlantique!A159&lt;='Serene A '!$W$17),0,MIN(O159:P159,$E$4*(1-D159)*S159))))</f>
        <v>293.0051854056</v>
      </c>
      <c r="U159" s="160"/>
    </row>
    <row r="160" spans="1:21" x14ac:dyDescent="0.45">
      <c r="A160" s="56">
        <f t="shared" si="14"/>
        <v>44795</v>
      </c>
      <c r="B160" s="157">
        <f>_xlfn.XLOOKUP(A160,'Serene A '!$W$22:$W$23,'Serene A '!$Z$22:$Z$23,0,0)</f>
        <v>0</v>
      </c>
      <c r="C160" s="143">
        <f>_xlfn.XLOOKUP(A160,'Serene A '!$W$15:$W$17,'Serene A '!$Z$15:$Z$17,SUM($E$3:$H$3),0)</f>
        <v>45</v>
      </c>
      <c r="D160" s="58">
        <f>'PT Storengy'!H151</f>
        <v>0.15</v>
      </c>
      <c r="E160" s="60">
        <f t="shared" si="15"/>
        <v>43.126983764901688</v>
      </c>
      <c r="F160" s="100">
        <f t="shared" si="16"/>
        <v>0.95837741699781531</v>
      </c>
      <c r="G160" s="59">
        <f>IF(F160&gt;=1,0,_xlfn.XLOOKUP(F160,'Serene A '!$B$30:$B$130,'Serene A '!$W$30:$W$130,,1))</f>
        <v>0.78320000000000001</v>
      </c>
      <c r="H160" s="158">
        <f>MIN(IF(AND(F160&gt;='Serene A '!$X$15,Atlantique!A160&lt;='Serene A '!$W$15),0,
IF(AND(F160&gt;='Serene A '!$X$16,Atlantique!A160&lt;='Serene A '!$W$16),0,
IF(AND(F160&gt;='Serene A '!$X$17,Atlantique!A160&lt;='Serene A '!$W$17),0,$E$4*(1-D160)*G160))),$E$5)</f>
        <v>0</v>
      </c>
      <c r="I160" s="192">
        <f>IF(COUNTIFS('PTC GRTgaz'!$AA$11:$AA$28891,"",'PTC GRTgaz'!$B$11:$B$28891,Atlantique!I$16,'PTC GRTgaz'!$D$11:$D$28891,Atlantique!$A160,'PTC GRTgaz'!$C$11:$C$28891,"DEL")&gt;0,I$14,SUMIFS('PTC GRTgaz'!$AA$11:$AA$28891,'PTC GRTgaz'!$B$11:$B$28891,Atlantique!I$16,'PTC GRTgaz'!$D$11:$D$28891,Atlantique!$A160,'PTC GRTgaz'!$C$11:$C$28891,"DEL")*1.0026*$E$4/370.33)</f>
        <v>370.33011299999998</v>
      </c>
      <c r="J160" s="192">
        <f>IF(COUNTIFS('PTC GRTgaz'!$AA$11:$AA$28891,"",'PTC GRTgaz'!$B$11:$B$28891,Atlantique!J$16,'PTC GRTgaz'!$D$11:$D$28891,Atlantique!$A160,'PTC GRTgaz'!$C$11:$C$28891,"DEL")&gt;0,J$14,SUMIFS('PTC GRTgaz'!$AA$11:$AA$28891,'PTC GRTgaz'!$B$11:$B$28891,Atlantique!J$16,'PTC GRTgaz'!$D$11:$D$28891,Atlantique!$A160,'PTC GRTgaz'!$C$11:$C$28891,"DEL")*1.0026*$E$4/370.33)</f>
        <v>370.33011299999998</v>
      </c>
      <c r="K160" s="102">
        <f t="shared" si="17"/>
        <v>35.985277736444594</v>
      </c>
      <c r="L160" s="101">
        <f t="shared" si="18"/>
        <v>0.79410471959975093</v>
      </c>
      <c r="M160" s="59">
        <f>IF(L160&gt;=1,0,_xlfn.XLOOKUP(L160,'Serene A '!$B$30:$B$130,'Serene A '!$W$30:$W$130,,1))</f>
        <v>0.79600000000000004</v>
      </c>
      <c r="N160" s="158">
        <f xml:space="preserve">
IF(AND(L160&gt;='Serene A '!$X$15,Atlantique!A160&lt;='Serene A '!$W$15),0,
IF(AND(L160&gt;='Serene A '!$X$16,Atlantique!A160&lt;='Serene A '!$W$16),0,
IF(AND(L160&gt;='Serene A '!$X$17,Atlantique!A160&lt;='Serene A '!$W$17),0,MIN(I160:J160,$E$4*(1-D160)*M160))))</f>
        <v>250.56535445579999</v>
      </c>
      <c r="O160" s="192">
        <f>IF(COUNTIFS('PTC GRTgaz'!$AB$11:$AB$28891,"",'PTC GRTgaz'!$B$11:$B$28891,Atlantique!O$16,'PTC GRTgaz'!$D$11:$D$28891,Atlantique!$A160,'PTC GRTgaz'!$C$11:$C$28891,"DEL")&gt;0,O$14,SUMIFS('PTC GRTgaz'!$AB$11:$AB$28891,'PTC GRTgaz'!$B$11:$B$28891,Atlantique!O$16,'PTC GRTgaz'!$D$11:$D$28891,Atlantique!$A160,'PTC GRTgaz'!$C$11:$C$28891,"DEL")*1.0026*$E$4/370.33)</f>
        <v>370.33011299999998</v>
      </c>
      <c r="P160" s="192">
        <f>IF(COUNTIFS('PTC GRTgaz'!$AB$11:$AB$28891,"",'PTC GRTgaz'!$B$11:$B$28891,Atlantique!P$16,'PTC GRTgaz'!$D$11:$D$28891,Atlantique!$A160,'PTC GRTgaz'!$C$11:$C$28891,"DEL")&gt;0,P$14,SUMIFS('PTC GRTgaz'!$AB$11:$AB$28891,'PTC GRTgaz'!$B$11:$B$28891,Atlantique!P$16,'PTC GRTgaz'!$D$11:$D$28891,Atlantique!$A160,'PTC GRTgaz'!$C$11:$C$28891,"DEL")*1.0026*$E$4/370.33)</f>
        <v>370.33011299999998</v>
      </c>
      <c r="Q160" s="103">
        <f t="shared" si="19"/>
        <v>39.19323764564237</v>
      </c>
      <c r="R160" s="101">
        <f t="shared" si="20"/>
        <v>0.86543189027832113</v>
      </c>
      <c r="S160" s="59">
        <f>IF(R160&gt;=1,0,_xlfn.XLOOKUP(R160,'Serene A '!$B$30:$B$130,'Serene A '!$W$30:$W$130,,1))</f>
        <v>0.79039999999999999</v>
      </c>
      <c r="T160" s="158">
        <f xml:space="preserve">
IF(AND(R160&gt;='Serene A '!$X$15,Atlantique!A160&lt;='Serene A '!$W$15),0,
IF(AND(R160&gt;='Serene A '!$X$16,Atlantique!A160&lt;='Serene A '!$W$16),0,
IF(AND(R160&gt;='Serene A '!$X$17,Atlantique!A160&lt;='Serene A '!$W$17),0,MIN(O160:P160,$E$4*(1-D160)*S160))))</f>
        <v>248.80258311791999</v>
      </c>
      <c r="U160" s="160"/>
    </row>
    <row r="161" spans="1:21" x14ac:dyDescent="0.45">
      <c r="A161" s="56">
        <f t="shared" si="14"/>
        <v>44796</v>
      </c>
      <c r="B161" s="157">
        <f>_xlfn.XLOOKUP(A161,'Serene A '!$W$22:$W$23,'Serene A '!$Z$22:$Z$23,0,0)</f>
        <v>0</v>
      </c>
      <c r="C161" s="143">
        <f>_xlfn.XLOOKUP(A161,'Serene A '!$W$15:$W$17,'Serene A '!$Z$15:$Z$17,SUM($E$3:$H$3),0)</f>
        <v>45</v>
      </c>
      <c r="D161" s="58">
        <f>'PT Storengy'!H152</f>
        <v>0.15</v>
      </c>
      <c r="E161" s="60">
        <f t="shared" si="15"/>
        <v>43.126983764901688</v>
      </c>
      <c r="F161" s="100">
        <f t="shared" si="16"/>
        <v>0.95837741699781531</v>
      </c>
      <c r="G161" s="59">
        <f>IF(F161&gt;=1,0,_xlfn.XLOOKUP(F161,'Serene A '!$B$30:$B$130,'Serene A '!$W$30:$W$130,,1))</f>
        <v>0.78320000000000001</v>
      </c>
      <c r="H161" s="158">
        <f>MIN(IF(AND(F161&gt;='Serene A '!$X$15,Atlantique!A161&lt;='Serene A '!$W$15),0,
IF(AND(F161&gt;='Serene A '!$X$16,Atlantique!A161&lt;='Serene A '!$W$16),0,
IF(AND(F161&gt;='Serene A '!$X$17,Atlantique!A161&lt;='Serene A '!$W$17),0,$E$4*(1-D161)*G161))),$E$5)</f>
        <v>0</v>
      </c>
      <c r="I161" s="192">
        <f>IF(COUNTIFS('PTC GRTgaz'!$AA$11:$AA$28891,"",'PTC GRTgaz'!$B$11:$B$28891,Atlantique!I$16,'PTC GRTgaz'!$D$11:$D$28891,Atlantique!$A161,'PTC GRTgaz'!$C$11:$C$28891,"DEL")&gt;0,I$14,SUMIFS('PTC GRTgaz'!$AA$11:$AA$28891,'PTC GRTgaz'!$B$11:$B$28891,Atlantique!I$16,'PTC GRTgaz'!$D$11:$D$28891,Atlantique!$A161,'PTC GRTgaz'!$C$11:$C$28891,"DEL")*1.0026*$E$4/370.33)</f>
        <v>370.33011299999998</v>
      </c>
      <c r="J161" s="192">
        <f>IF(COUNTIFS('PTC GRTgaz'!$AA$11:$AA$28891,"",'PTC GRTgaz'!$B$11:$B$28891,Atlantique!J$16,'PTC GRTgaz'!$D$11:$D$28891,Atlantique!$A161,'PTC GRTgaz'!$C$11:$C$28891,"DEL")&gt;0,J$14,SUMIFS('PTC GRTgaz'!$AA$11:$AA$28891,'PTC GRTgaz'!$B$11:$B$28891,Atlantique!J$16,'PTC GRTgaz'!$D$11:$D$28891,Atlantique!$A161,'PTC GRTgaz'!$C$11:$C$28891,"DEL")*1.0026*$E$4/370.33)</f>
        <v>370.33011299999998</v>
      </c>
      <c r="K161" s="102">
        <f t="shared" si="17"/>
        <v>36.235843090900396</v>
      </c>
      <c r="L161" s="101">
        <f t="shared" si="18"/>
        <v>0.7996728385876577</v>
      </c>
      <c r="M161" s="59">
        <f>IF(L161&gt;=1,0,_xlfn.XLOOKUP(L161,'Serene A '!$B$30:$B$130,'Serene A '!$W$30:$W$130,,1))</f>
        <v>0.79600000000000004</v>
      </c>
      <c r="N161" s="158">
        <f xml:space="preserve">
IF(AND(L161&gt;='Serene A '!$X$15,Atlantique!A161&lt;='Serene A '!$W$15),0,
IF(AND(L161&gt;='Serene A '!$X$16,Atlantique!A161&lt;='Serene A '!$W$16),0,
IF(AND(L161&gt;='Serene A '!$X$17,Atlantique!A161&lt;='Serene A '!$W$17),0,MIN(I161:J161,$E$4*(1-D161)*M161))))</f>
        <v>250.56535445579999</v>
      </c>
      <c r="O161" s="192">
        <f>IF(COUNTIFS('PTC GRTgaz'!$AB$11:$AB$28891,"",'PTC GRTgaz'!$B$11:$B$28891,Atlantique!O$16,'PTC GRTgaz'!$D$11:$D$28891,Atlantique!$A161,'PTC GRTgaz'!$C$11:$C$28891,"DEL")&gt;0,O$14,SUMIFS('PTC GRTgaz'!$AB$11:$AB$28891,'PTC GRTgaz'!$B$11:$B$28891,Atlantique!O$16,'PTC GRTgaz'!$D$11:$D$28891,Atlantique!$A161,'PTC GRTgaz'!$C$11:$C$28891,"DEL")*1.0026*$E$4/370.33)</f>
        <v>370.33011299999998</v>
      </c>
      <c r="P161" s="192">
        <f>IF(COUNTIFS('PTC GRTgaz'!$AB$11:$AB$28891,"",'PTC GRTgaz'!$B$11:$B$28891,Atlantique!P$16,'PTC GRTgaz'!$D$11:$D$28891,Atlantique!$A161,'PTC GRTgaz'!$C$11:$C$28891,"DEL")&gt;0,P$14,SUMIFS('PTC GRTgaz'!$AB$11:$AB$28891,'PTC GRTgaz'!$B$11:$B$28891,Atlantique!P$16,'PTC GRTgaz'!$D$11:$D$28891,Atlantique!$A161,'PTC GRTgaz'!$C$11:$C$28891,"DEL")*1.0026*$E$4/370.33)</f>
        <v>370.33011299999998</v>
      </c>
      <c r="Q161" s="103">
        <f t="shared" si="19"/>
        <v>39.44178840428345</v>
      </c>
      <c r="R161" s="101">
        <f t="shared" si="20"/>
        <v>0.87096083656983048</v>
      </c>
      <c r="S161" s="59">
        <f>IF(R161&gt;=1,0,_xlfn.XLOOKUP(R161,'Serene A '!$B$30:$B$130,'Serene A '!$W$30:$W$130,,1))</f>
        <v>0.78960000000000008</v>
      </c>
      <c r="T161" s="158">
        <f xml:space="preserve">
IF(AND(R161&gt;='Serene A '!$X$15,Atlantique!A161&lt;='Serene A '!$W$15),0,
IF(AND(R161&gt;='Serene A '!$X$16,Atlantique!A161&lt;='Serene A '!$W$16),0,
IF(AND(R161&gt;='Serene A '!$X$17,Atlantique!A161&lt;='Serene A '!$W$17),0,MIN(O161:P161,$E$4*(1-D161)*S161))))</f>
        <v>248.55075864108002</v>
      </c>
      <c r="U161" s="160"/>
    </row>
    <row r="162" spans="1:21" x14ac:dyDescent="0.45">
      <c r="A162" s="56">
        <f t="shared" si="14"/>
        <v>44797</v>
      </c>
      <c r="B162" s="157">
        <f>_xlfn.XLOOKUP(A162,'Serene A '!$W$22:$W$23,'Serene A '!$Z$22:$Z$23,0,0)</f>
        <v>0</v>
      </c>
      <c r="C162" s="143">
        <f>_xlfn.XLOOKUP(A162,'Serene A '!$W$15:$W$17,'Serene A '!$Z$15:$Z$17,SUM($E$3:$H$3),0)</f>
        <v>45</v>
      </c>
      <c r="D162" s="58">
        <f>'PT Storengy'!H153</f>
        <v>0.15</v>
      </c>
      <c r="E162" s="60">
        <f t="shared" si="15"/>
        <v>43.126983764901688</v>
      </c>
      <c r="F162" s="100">
        <f t="shared" si="16"/>
        <v>0.95837741699781531</v>
      </c>
      <c r="G162" s="59">
        <f>IF(F162&gt;=1,0,_xlfn.XLOOKUP(F162,'Serene A '!$B$30:$B$130,'Serene A '!$W$30:$W$130,,1))</f>
        <v>0.78320000000000001</v>
      </c>
      <c r="H162" s="158">
        <f>MIN(IF(AND(F162&gt;='Serene A '!$X$15,Atlantique!A162&lt;='Serene A '!$W$15),0,
IF(AND(F162&gt;='Serene A '!$X$16,Atlantique!A162&lt;='Serene A '!$W$16),0,
IF(AND(F162&gt;='Serene A '!$X$17,Atlantique!A162&lt;='Serene A '!$W$17),0,$E$4*(1-D162)*G162))),$E$5)</f>
        <v>0</v>
      </c>
      <c r="I162" s="192">
        <f>IF(COUNTIFS('PTC GRTgaz'!$AA$11:$AA$28891,"",'PTC GRTgaz'!$B$11:$B$28891,Atlantique!I$16,'PTC GRTgaz'!$D$11:$D$28891,Atlantique!$A162,'PTC GRTgaz'!$C$11:$C$28891,"DEL")&gt;0,I$14,SUMIFS('PTC GRTgaz'!$AA$11:$AA$28891,'PTC GRTgaz'!$B$11:$B$28891,Atlantique!I$16,'PTC GRTgaz'!$D$11:$D$28891,Atlantique!$A162,'PTC GRTgaz'!$C$11:$C$28891,"DEL")*1.0026*$E$4/370.33)</f>
        <v>370.33011299999998</v>
      </c>
      <c r="J162" s="192">
        <f>IF(COUNTIFS('PTC GRTgaz'!$AA$11:$AA$28891,"",'PTC GRTgaz'!$B$11:$B$28891,Atlantique!J$16,'PTC GRTgaz'!$D$11:$D$28891,Atlantique!$A162,'PTC GRTgaz'!$C$11:$C$28891,"DEL")&gt;0,J$14,SUMIFS('PTC GRTgaz'!$AA$11:$AA$28891,'PTC GRTgaz'!$B$11:$B$28891,Atlantique!J$16,'PTC GRTgaz'!$D$11:$D$28891,Atlantique!$A162,'PTC GRTgaz'!$C$11:$C$28891,"DEL")*1.0026*$E$4/370.33)</f>
        <v>370.33011299999998</v>
      </c>
      <c r="K162" s="102">
        <f t="shared" si="17"/>
        <v>36.486156620879356</v>
      </c>
      <c r="L162" s="101">
        <f t="shared" si="18"/>
        <v>0.80524095757556435</v>
      </c>
      <c r="M162" s="59">
        <f>IF(L162&gt;=1,0,_xlfn.XLOOKUP(L162,'Serene A '!$B$30:$B$130,'Serene A '!$W$30:$W$130,,1))</f>
        <v>0.79520000000000013</v>
      </c>
      <c r="N162" s="158">
        <f xml:space="preserve">
IF(AND(L162&gt;='Serene A '!$X$15,Atlantique!A162&lt;='Serene A '!$W$15),0,
IF(AND(L162&gt;='Serene A '!$X$16,Atlantique!A162&lt;='Serene A '!$W$16),0,
IF(AND(L162&gt;='Serene A '!$X$17,Atlantique!A162&lt;='Serene A '!$W$17),0,MIN(I162:J162,$E$4*(1-D162)*M162))))</f>
        <v>250.31352997896002</v>
      </c>
      <c r="O162" s="192">
        <f>IF(COUNTIFS('PTC GRTgaz'!$AB$11:$AB$28891,"",'PTC GRTgaz'!$B$11:$B$28891,Atlantique!O$16,'PTC GRTgaz'!$D$11:$D$28891,Atlantique!$A162,'PTC GRTgaz'!$C$11:$C$28891,"DEL")&gt;0,O$14,SUMIFS('PTC GRTgaz'!$AB$11:$AB$28891,'PTC GRTgaz'!$B$11:$B$28891,Atlantique!O$16,'PTC GRTgaz'!$D$11:$D$28891,Atlantique!$A162,'PTC GRTgaz'!$C$11:$C$28891,"DEL")*1.0026*$E$4/370.33)</f>
        <v>370.33011299999998</v>
      </c>
      <c r="P162" s="192">
        <f>IF(COUNTIFS('PTC GRTgaz'!$AB$11:$AB$28891,"",'PTC GRTgaz'!$B$11:$B$28891,Atlantique!P$16,'PTC GRTgaz'!$D$11:$D$28891,Atlantique!$A162,'PTC GRTgaz'!$C$11:$C$28891,"DEL")&gt;0,P$14,SUMIFS('PTC GRTgaz'!$AB$11:$AB$28891,'PTC GRTgaz'!$B$11:$B$28891,Atlantique!P$16,'PTC GRTgaz'!$D$11:$D$28891,Atlantique!$A162,'PTC GRTgaz'!$C$11:$C$28891,"DEL")*1.0026*$E$4/370.33)</f>
        <v>370.33011299999998</v>
      </c>
      <c r="Q162" s="103">
        <f t="shared" si="19"/>
        <v>39.690339162924531</v>
      </c>
      <c r="R162" s="101">
        <f t="shared" si="20"/>
        <v>0.87648418676185447</v>
      </c>
      <c r="S162" s="59">
        <f>IF(R162&gt;=1,0,_xlfn.XLOOKUP(R162,'Serene A '!$B$30:$B$130,'Serene A '!$W$30:$W$130,,1))</f>
        <v>0.78960000000000008</v>
      </c>
      <c r="T162" s="158">
        <f xml:space="preserve">
IF(AND(R162&gt;='Serene A '!$X$15,Atlantique!A162&lt;='Serene A '!$W$15),0,
IF(AND(R162&gt;='Serene A '!$X$16,Atlantique!A162&lt;='Serene A '!$W$16),0,
IF(AND(R162&gt;='Serene A '!$X$17,Atlantique!A162&lt;='Serene A '!$W$17),0,MIN(O162:P162,$E$4*(1-D162)*S162))))</f>
        <v>248.55075864108002</v>
      </c>
      <c r="U162" s="160"/>
    </row>
    <row r="163" spans="1:21" x14ac:dyDescent="0.45">
      <c r="A163" s="56">
        <f t="shared" si="14"/>
        <v>44798</v>
      </c>
      <c r="B163" s="157">
        <f>_xlfn.XLOOKUP(A163,'Serene A '!$W$22:$W$23,'Serene A '!$Z$22:$Z$23,0,0)</f>
        <v>0</v>
      </c>
      <c r="C163" s="143">
        <f>_xlfn.XLOOKUP(A163,'Serene A '!$W$15:$W$17,'Serene A '!$Z$15:$Z$17,SUM($E$3:$H$3),0)</f>
        <v>45</v>
      </c>
      <c r="D163" s="58">
        <f>'PT Storengy'!H154</f>
        <v>0.15</v>
      </c>
      <c r="E163" s="60">
        <f t="shared" si="15"/>
        <v>43.126983764901688</v>
      </c>
      <c r="F163" s="100">
        <f t="shared" si="16"/>
        <v>0.95837741699781531</v>
      </c>
      <c r="G163" s="59">
        <f>IF(F163&gt;=1,0,_xlfn.XLOOKUP(F163,'Serene A '!$B$30:$B$130,'Serene A '!$W$30:$W$130,,1))</f>
        <v>0.78320000000000001</v>
      </c>
      <c r="H163" s="158">
        <f>MIN(IF(AND(F163&gt;='Serene A '!$X$15,Atlantique!A163&lt;='Serene A '!$W$15),0,
IF(AND(F163&gt;='Serene A '!$X$16,Atlantique!A163&lt;='Serene A '!$W$16),0,
IF(AND(F163&gt;='Serene A '!$X$17,Atlantique!A163&lt;='Serene A '!$W$17),0,$E$4*(1-D163)*G163))),$E$5)</f>
        <v>0</v>
      </c>
      <c r="I163" s="192">
        <f>IF(COUNTIFS('PTC GRTgaz'!$AA$11:$AA$28891,"",'PTC GRTgaz'!$B$11:$B$28891,Atlantique!I$16,'PTC GRTgaz'!$D$11:$D$28891,Atlantique!$A163,'PTC GRTgaz'!$C$11:$C$28891,"DEL")&gt;0,I$14,SUMIFS('PTC GRTgaz'!$AA$11:$AA$28891,'PTC GRTgaz'!$B$11:$B$28891,Atlantique!I$16,'PTC GRTgaz'!$D$11:$D$28891,Atlantique!$A163,'PTC GRTgaz'!$C$11:$C$28891,"DEL")*1.0026*$E$4/370.33)</f>
        <v>370.33011299999998</v>
      </c>
      <c r="J163" s="192">
        <f>IF(COUNTIFS('PTC GRTgaz'!$AA$11:$AA$28891,"",'PTC GRTgaz'!$B$11:$B$28891,Atlantique!J$16,'PTC GRTgaz'!$D$11:$D$28891,Atlantique!$A163,'PTC GRTgaz'!$C$11:$C$28891,"DEL")&gt;0,J$14,SUMIFS('PTC GRTgaz'!$AA$11:$AA$28891,'PTC GRTgaz'!$B$11:$B$28891,Atlantique!J$16,'PTC GRTgaz'!$D$11:$D$28891,Atlantique!$A163,'PTC GRTgaz'!$C$11:$C$28891,"DEL")*1.0026*$E$4/370.33)</f>
        <v>370.33011299999998</v>
      </c>
      <c r="K163" s="102">
        <f t="shared" si="17"/>
        <v>36.736218326381476</v>
      </c>
      <c r="L163" s="101">
        <f t="shared" si="18"/>
        <v>0.81080348046398565</v>
      </c>
      <c r="M163" s="59">
        <f>IF(L163&gt;=1,0,_xlfn.XLOOKUP(L163,'Serene A '!$B$30:$B$130,'Serene A '!$W$30:$W$130,,1))</f>
        <v>0.7944</v>
      </c>
      <c r="N163" s="158">
        <f xml:space="preserve">
IF(AND(L163&gt;='Serene A '!$X$15,Atlantique!A163&lt;='Serene A '!$W$15),0,
IF(AND(L163&gt;='Serene A '!$X$16,Atlantique!A163&lt;='Serene A '!$W$16),0,
IF(AND(L163&gt;='Serene A '!$X$17,Atlantique!A163&lt;='Serene A '!$W$17),0,MIN(I163:J163,$E$4*(1-D163)*M163))))</f>
        <v>250.06170550211999</v>
      </c>
      <c r="O163" s="192">
        <f>IF(COUNTIFS('PTC GRTgaz'!$AB$11:$AB$28891,"",'PTC GRTgaz'!$B$11:$B$28891,Atlantique!O$16,'PTC GRTgaz'!$D$11:$D$28891,Atlantique!$A163,'PTC GRTgaz'!$C$11:$C$28891,"DEL")&gt;0,O$14,SUMIFS('PTC GRTgaz'!$AB$11:$AB$28891,'PTC GRTgaz'!$B$11:$B$28891,Atlantique!O$16,'PTC GRTgaz'!$D$11:$D$28891,Atlantique!$A163,'PTC GRTgaz'!$C$11:$C$28891,"DEL")*1.0026*$E$4/370.33)</f>
        <v>370.33011299999998</v>
      </c>
      <c r="P163" s="192">
        <f>IF(COUNTIFS('PTC GRTgaz'!$AB$11:$AB$28891,"",'PTC GRTgaz'!$B$11:$B$28891,Atlantique!P$16,'PTC GRTgaz'!$D$11:$D$28891,Atlantique!$A163,'PTC GRTgaz'!$C$11:$C$28891,"DEL")&gt;0,P$14,SUMIFS('PTC GRTgaz'!$AB$11:$AB$28891,'PTC GRTgaz'!$B$11:$B$28891,Atlantique!P$16,'PTC GRTgaz'!$D$11:$D$28891,Atlantique!$A163,'PTC GRTgaz'!$C$11:$C$28891,"DEL")*1.0026*$E$4/370.33)</f>
        <v>370.33011299999998</v>
      </c>
      <c r="Q163" s="103">
        <f t="shared" si="19"/>
        <v>39.93863809708877</v>
      </c>
      <c r="R163" s="101">
        <f t="shared" si="20"/>
        <v>0.88200753695387846</v>
      </c>
      <c r="S163" s="59">
        <f>IF(R163&gt;=1,0,_xlfn.XLOOKUP(R163,'Serene A '!$B$30:$B$130,'Serene A '!$W$30:$W$130,,1))</f>
        <v>0.78880000000000006</v>
      </c>
      <c r="T163" s="158">
        <f xml:space="preserve">
IF(AND(R163&gt;='Serene A '!$X$15,Atlantique!A163&lt;='Serene A '!$W$15),0,
IF(AND(R163&gt;='Serene A '!$X$16,Atlantique!A163&lt;='Serene A '!$W$16),0,
IF(AND(R163&gt;='Serene A '!$X$17,Atlantique!A163&lt;='Serene A '!$W$17),0,MIN(O163:P163,$E$4*(1-D163)*S163))))</f>
        <v>248.29893416423999</v>
      </c>
      <c r="U163" s="160"/>
    </row>
    <row r="164" spans="1:21" x14ac:dyDescent="0.45">
      <c r="A164" s="56">
        <f t="shared" si="14"/>
        <v>44799</v>
      </c>
      <c r="B164" s="157">
        <f>_xlfn.XLOOKUP(A164,'Serene A '!$W$22:$W$23,'Serene A '!$Z$22:$Z$23,0,0)</f>
        <v>0</v>
      </c>
      <c r="C164" s="143">
        <f>_xlfn.XLOOKUP(A164,'Serene A '!$W$15:$W$17,'Serene A '!$Z$15:$Z$17,SUM($E$3:$H$3),0)</f>
        <v>45</v>
      </c>
      <c r="D164" s="58">
        <f>'PT Storengy'!H155</f>
        <v>0.15</v>
      </c>
      <c r="E164" s="60">
        <f t="shared" si="15"/>
        <v>43.126983764901688</v>
      </c>
      <c r="F164" s="100">
        <f t="shared" si="16"/>
        <v>0.95837741699781531</v>
      </c>
      <c r="G164" s="59">
        <f>IF(F164&gt;=1,0,_xlfn.XLOOKUP(F164,'Serene A '!$B$30:$B$130,'Serene A '!$W$30:$W$130,,1))</f>
        <v>0.78320000000000001</v>
      </c>
      <c r="H164" s="158">
        <f>MIN(IF(AND(F164&gt;='Serene A '!$X$15,Atlantique!A164&lt;='Serene A '!$W$15),0,
IF(AND(F164&gt;='Serene A '!$X$16,Atlantique!A164&lt;='Serene A '!$W$16),0,
IF(AND(F164&gt;='Serene A '!$X$17,Atlantique!A164&lt;='Serene A '!$W$17),0,$E$4*(1-D164)*G164))),$E$5)</f>
        <v>0</v>
      </c>
      <c r="I164" s="192">
        <f>IF(COUNTIFS('PTC GRTgaz'!$AA$11:$AA$28891,"",'PTC GRTgaz'!$B$11:$B$28891,Atlantique!I$16,'PTC GRTgaz'!$D$11:$D$28891,Atlantique!$A164,'PTC GRTgaz'!$C$11:$C$28891,"DEL")&gt;0,I$14,SUMIFS('PTC GRTgaz'!$AA$11:$AA$28891,'PTC GRTgaz'!$B$11:$B$28891,Atlantique!I$16,'PTC GRTgaz'!$D$11:$D$28891,Atlantique!$A164,'PTC GRTgaz'!$C$11:$C$28891,"DEL")*1.0026*$E$4/370.33)</f>
        <v>370.33011299999998</v>
      </c>
      <c r="J164" s="192">
        <f>IF(COUNTIFS('PTC GRTgaz'!$AA$11:$AA$28891,"",'PTC GRTgaz'!$B$11:$B$28891,Atlantique!J$16,'PTC GRTgaz'!$D$11:$D$28891,Atlantique!$A164,'PTC GRTgaz'!$C$11:$C$28891,"DEL")&gt;0,J$14,SUMIFS('PTC GRTgaz'!$AA$11:$AA$28891,'PTC GRTgaz'!$B$11:$B$28891,Atlantique!J$16,'PTC GRTgaz'!$D$11:$D$28891,Atlantique!$A164,'PTC GRTgaz'!$C$11:$C$28891,"DEL")*1.0026*$E$4/370.33)</f>
        <v>370.33011299999998</v>
      </c>
      <c r="K164" s="102">
        <f t="shared" si="17"/>
        <v>36.986280031883595</v>
      </c>
      <c r="L164" s="101">
        <f t="shared" si="18"/>
        <v>0.81636040725292169</v>
      </c>
      <c r="M164" s="59">
        <f>IF(L164&gt;=1,0,_xlfn.XLOOKUP(L164,'Serene A '!$B$30:$B$130,'Serene A '!$W$30:$W$130,,1))</f>
        <v>0.7944</v>
      </c>
      <c r="N164" s="158">
        <f xml:space="preserve">
IF(AND(L164&gt;='Serene A '!$X$15,Atlantique!A164&lt;='Serene A '!$W$15),0,
IF(AND(L164&gt;='Serene A '!$X$16,Atlantique!A164&lt;='Serene A '!$W$16),0,
IF(AND(L164&gt;='Serene A '!$X$17,Atlantique!A164&lt;='Serene A '!$W$17),0,MIN(I164:J164,$E$4*(1-D164)*M164))))</f>
        <v>250.06170550211999</v>
      </c>
      <c r="O164" s="192">
        <f>IF(COUNTIFS('PTC GRTgaz'!$AB$11:$AB$28891,"",'PTC GRTgaz'!$B$11:$B$28891,Atlantique!O$16,'PTC GRTgaz'!$D$11:$D$28891,Atlantique!$A164,'PTC GRTgaz'!$C$11:$C$28891,"DEL")&gt;0,O$14,SUMIFS('PTC GRTgaz'!$AB$11:$AB$28891,'PTC GRTgaz'!$B$11:$B$28891,Atlantique!O$16,'PTC GRTgaz'!$D$11:$D$28891,Atlantique!$A164,'PTC GRTgaz'!$C$11:$C$28891,"DEL")*1.0026*$E$4/370.33)</f>
        <v>370.33011299999998</v>
      </c>
      <c r="P164" s="192">
        <f>IF(COUNTIFS('PTC GRTgaz'!$AB$11:$AB$28891,"",'PTC GRTgaz'!$B$11:$B$28891,Atlantique!P$16,'PTC GRTgaz'!$D$11:$D$28891,Atlantique!$A164,'PTC GRTgaz'!$C$11:$C$28891,"DEL")&gt;0,P$14,SUMIFS('PTC GRTgaz'!$AB$11:$AB$28891,'PTC GRTgaz'!$B$11:$B$28891,Atlantique!P$16,'PTC GRTgaz'!$D$11:$D$28891,Atlantique!$A164,'PTC GRTgaz'!$C$11:$C$28891,"DEL")*1.0026*$E$4/370.33)</f>
        <v>370.33011299999998</v>
      </c>
      <c r="Q164" s="103">
        <f t="shared" si="19"/>
        <v>40.186937031253009</v>
      </c>
      <c r="R164" s="101">
        <f t="shared" si="20"/>
        <v>0.88752529104641709</v>
      </c>
      <c r="S164" s="59">
        <f>IF(R164&gt;=1,0,_xlfn.XLOOKUP(R164,'Serene A '!$B$30:$B$130,'Serene A '!$W$30:$W$130,,1))</f>
        <v>0.78880000000000006</v>
      </c>
      <c r="T164" s="158">
        <f xml:space="preserve">
IF(AND(R164&gt;='Serene A '!$X$15,Atlantique!A164&lt;='Serene A '!$W$15),0,
IF(AND(R164&gt;='Serene A '!$X$16,Atlantique!A164&lt;='Serene A '!$W$16),0,
IF(AND(R164&gt;='Serene A '!$X$17,Atlantique!A164&lt;='Serene A '!$W$17),0,MIN(O164:P164,$E$4*(1-D164)*S164))))</f>
        <v>248.29893416423999</v>
      </c>
      <c r="U164" s="160"/>
    </row>
    <row r="165" spans="1:21" x14ac:dyDescent="0.45">
      <c r="A165" s="56">
        <f t="shared" si="14"/>
        <v>44800</v>
      </c>
      <c r="B165" s="157">
        <f>_xlfn.XLOOKUP(A165,'Serene A '!$W$22:$W$23,'Serene A '!$Z$22:$Z$23,0,0)</f>
        <v>0</v>
      </c>
      <c r="C165" s="143">
        <f>_xlfn.XLOOKUP(A165,'Serene A '!$W$15:$W$17,'Serene A '!$Z$15:$Z$17,SUM($E$3:$H$3),0)</f>
        <v>45</v>
      </c>
      <c r="D165" s="58">
        <f>'PT Storengy'!H156</f>
        <v>0.15</v>
      </c>
      <c r="E165" s="60">
        <f t="shared" si="15"/>
        <v>43.126983764901688</v>
      </c>
      <c r="F165" s="100">
        <f t="shared" si="16"/>
        <v>0.95837741699781531</v>
      </c>
      <c r="G165" s="59">
        <f>IF(F165&gt;=1,0,_xlfn.XLOOKUP(F165,'Serene A '!$B$30:$B$130,'Serene A '!$W$30:$W$130,,1))</f>
        <v>0.78320000000000001</v>
      </c>
      <c r="H165" s="158">
        <f>MIN(IF(AND(F165&gt;='Serene A '!$X$15,Atlantique!A165&lt;='Serene A '!$W$15),0,
IF(AND(F165&gt;='Serene A '!$X$16,Atlantique!A165&lt;='Serene A '!$W$16),0,
IF(AND(F165&gt;='Serene A '!$X$17,Atlantique!A165&lt;='Serene A '!$W$17),0,$E$4*(1-D165)*G165))),$E$5)</f>
        <v>0</v>
      </c>
      <c r="I165" s="192">
        <f>IF(COUNTIFS('PTC GRTgaz'!$AA$11:$AA$28891,"",'PTC GRTgaz'!$B$11:$B$28891,Atlantique!I$16,'PTC GRTgaz'!$D$11:$D$28891,Atlantique!$A165,'PTC GRTgaz'!$C$11:$C$28891,"DEL")&gt;0,I$14,SUMIFS('PTC GRTgaz'!$AA$11:$AA$28891,'PTC GRTgaz'!$B$11:$B$28891,Atlantique!I$16,'PTC GRTgaz'!$D$11:$D$28891,Atlantique!$A165,'PTC GRTgaz'!$C$11:$C$28891,"DEL")*1.0026*$E$4/370.33)</f>
        <v>370.33011299999998</v>
      </c>
      <c r="J165" s="192">
        <f>IF(COUNTIFS('PTC GRTgaz'!$AA$11:$AA$28891,"",'PTC GRTgaz'!$B$11:$B$28891,Atlantique!J$16,'PTC GRTgaz'!$D$11:$D$28891,Atlantique!$A165,'PTC GRTgaz'!$C$11:$C$28891,"DEL")&gt;0,J$14,SUMIFS('PTC GRTgaz'!$AA$11:$AA$28891,'PTC GRTgaz'!$B$11:$B$28891,Atlantique!J$16,'PTC GRTgaz'!$D$11:$D$28891,Atlantique!$A165,'PTC GRTgaz'!$C$11:$C$28891,"DEL")*1.0026*$E$4/370.33)</f>
        <v>370.33011299999998</v>
      </c>
      <c r="K165" s="102">
        <f t="shared" si="17"/>
        <v>37.236089912908874</v>
      </c>
      <c r="L165" s="101">
        <f t="shared" si="18"/>
        <v>0.82191733404185763</v>
      </c>
      <c r="M165" s="59">
        <f>IF(L165&gt;=1,0,_xlfn.XLOOKUP(L165,'Serene A '!$B$30:$B$130,'Serene A '!$W$30:$W$130,,1))</f>
        <v>0.79360000000000008</v>
      </c>
      <c r="N165" s="158">
        <f xml:space="preserve">
IF(AND(L165&gt;='Serene A '!$X$15,Atlantique!A165&lt;='Serene A '!$W$15),0,
IF(AND(L165&gt;='Serene A '!$X$16,Atlantique!A165&lt;='Serene A '!$W$16),0,
IF(AND(L165&gt;='Serene A '!$X$17,Atlantique!A165&lt;='Serene A '!$W$17),0,MIN(I165:J165,$E$4*(1-D165)*M165))))</f>
        <v>249.80988102528002</v>
      </c>
      <c r="O165" s="192">
        <f>IF(COUNTIFS('PTC GRTgaz'!$AB$11:$AB$28891,"",'PTC GRTgaz'!$B$11:$B$28891,Atlantique!O$16,'PTC GRTgaz'!$D$11:$D$28891,Atlantique!$A165,'PTC GRTgaz'!$C$11:$C$28891,"DEL")&gt;0,O$14,SUMIFS('PTC GRTgaz'!$AB$11:$AB$28891,'PTC GRTgaz'!$B$11:$B$28891,Atlantique!O$16,'PTC GRTgaz'!$D$11:$D$28891,Atlantique!$A165,'PTC GRTgaz'!$C$11:$C$28891,"DEL")*1.0026*$E$4/370.33)</f>
        <v>370.33011299999998</v>
      </c>
      <c r="P165" s="192">
        <f>IF(COUNTIFS('PTC GRTgaz'!$AB$11:$AB$28891,"",'PTC GRTgaz'!$B$11:$B$28891,Atlantique!P$16,'PTC GRTgaz'!$D$11:$D$28891,Atlantique!$A165,'PTC GRTgaz'!$C$11:$C$28891,"DEL")&gt;0,P$14,SUMIFS('PTC GRTgaz'!$AB$11:$AB$28891,'PTC GRTgaz'!$B$11:$B$28891,Atlantique!P$16,'PTC GRTgaz'!$D$11:$D$28891,Atlantique!$A165,'PTC GRTgaz'!$C$11:$C$28891,"DEL")*1.0026*$E$4/370.33)</f>
        <v>370.33011299999998</v>
      </c>
      <c r="Q165" s="103">
        <f t="shared" si="19"/>
        <v>40.434984140940408</v>
      </c>
      <c r="R165" s="101">
        <f t="shared" si="20"/>
        <v>0.89304304513895572</v>
      </c>
      <c r="S165" s="59">
        <f>IF(R165&gt;=1,0,_xlfn.XLOOKUP(R165,'Serene A '!$B$30:$B$130,'Serene A '!$W$30:$W$130,,1))</f>
        <v>0.78800000000000003</v>
      </c>
      <c r="T165" s="158">
        <f xml:space="preserve">
IF(AND(R165&gt;='Serene A '!$X$15,Atlantique!A165&lt;='Serene A '!$W$15),0,
IF(AND(R165&gt;='Serene A '!$X$16,Atlantique!A165&lt;='Serene A '!$W$16),0,
IF(AND(R165&gt;='Serene A '!$X$17,Atlantique!A165&lt;='Serene A '!$W$17),0,MIN(O165:P165,$E$4*(1-D165)*S165))))</f>
        <v>248.0471096874</v>
      </c>
      <c r="U165" s="160"/>
    </row>
    <row r="166" spans="1:21" x14ac:dyDescent="0.45">
      <c r="A166" s="56">
        <f t="shared" si="14"/>
        <v>44801</v>
      </c>
      <c r="B166" s="157">
        <f>_xlfn.XLOOKUP(A166,'Serene A '!$W$22:$W$23,'Serene A '!$Z$22:$Z$23,0,0)</f>
        <v>0</v>
      </c>
      <c r="C166" s="143">
        <f>_xlfn.XLOOKUP(A166,'Serene A '!$W$15:$W$17,'Serene A '!$Z$15:$Z$17,SUM($E$3:$H$3),0)</f>
        <v>45</v>
      </c>
      <c r="D166" s="58">
        <f>'PT Storengy'!H157</f>
        <v>0.15</v>
      </c>
      <c r="E166" s="60">
        <f t="shared" si="15"/>
        <v>43.126983764901688</v>
      </c>
      <c r="F166" s="100">
        <f t="shared" si="16"/>
        <v>0.95837741699781531</v>
      </c>
      <c r="G166" s="59">
        <f>IF(F166&gt;=1,0,_xlfn.XLOOKUP(F166,'Serene A '!$B$30:$B$130,'Serene A '!$W$30:$W$130,,1))</f>
        <v>0.78320000000000001</v>
      </c>
      <c r="H166" s="158">
        <f>MIN(IF(AND(F166&gt;='Serene A '!$X$15,Atlantique!A166&lt;='Serene A '!$W$15),0,
IF(AND(F166&gt;='Serene A '!$X$16,Atlantique!A166&lt;='Serene A '!$W$16),0,
IF(AND(F166&gt;='Serene A '!$X$17,Atlantique!A166&lt;='Serene A '!$W$17),0,$E$4*(1-D166)*G166))),$E$5)</f>
        <v>0</v>
      </c>
      <c r="I166" s="192">
        <f>IF(COUNTIFS('PTC GRTgaz'!$AA$11:$AA$28891,"",'PTC GRTgaz'!$B$11:$B$28891,Atlantique!I$16,'PTC GRTgaz'!$D$11:$D$28891,Atlantique!$A166,'PTC GRTgaz'!$C$11:$C$28891,"DEL")&gt;0,I$14,SUMIFS('PTC GRTgaz'!$AA$11:$AA$28891,'PTC GRTgaz'!$B$11:$B$28891,Atlantique!I$16,'PTC GRTgaz'!$D$11:$D$28891,Atlantique!$A166,'PTC GRTgaz'!$C$11:$C$28891,"DEL")*1.0026*$E$4/370.33)</f>
        <v>370.33011299999998</v>
      </c>
      <c r="J166" s="192">
        <f>IF(COUNTIFS('PTC GRTgaz'!$AA$11:$AA$28891,"",'PTC GRTgaz'!$B$11:$B$28891,Atlantique!J$16,'PTC GRTgaz'!$D$11:$D$28891,Atlantique!$A166,'PTC GRTgaz'!$C$11:$C$28891,"DEL")&gt;0,J$14,SUMIFS('PTC GRTgaz'!$AA$11:$AA$28891,'PTC GRTgaz'!$B$11:$B$28891,Atlantique!J$16,'PTC GRTgaz'!$D$11:$D$28891,Atlantique!$A166,'PTC GRTgaz'!$C$11:$C$28891,"DEL")*1.0026*$E$4/370.33)</f>
        <v>370.33011299999998</v>
      </c>
      <c r="K166" s="102">
        <f t="shared" si="17"/>
        <v>37.485899793934152</v>
      </c>
      <c r="L166" s="101">
        <f t="shared" si="18"/>
        <v>0.82746866473130831</v>
      </c>
      <c r="M166" s="59">
        <f>IF(L166&gt;=1,0,_xlfn.XLOOKUP(L166,'Serene A '!$B$30:$B$130,'Serene A '!$W$30:$W$130,,1))</f>
        <v>0.79360000000000008</v>
      </c>
      <c r="N166" s="158">
        <f xml:space="preserve">
IF(AND(L166&gt;='Serene A '!$X$15,Atlantique!A166&lt;='Serene A '!$W$15),0,
IF(AND(L166&gt;='Serene A '!$X$16,Atlantique!A166&lt;='Serene A '!$W$16),0,
IF(AND(L166&gt;='Serene A '!$X$17,Atlantique!A166&lt;='Serene A '!$W$17),0,MIN(I166:J166,$E$4*(1-D166)*M166))))</f>
        <v>249.80988102528002</v>
      </c>
      <c r="O166" s="192">
        <f>IF(COUNTIFS('PTC GRTgaz'!$AB$11:$AB$28891,"",'PTC GRTgaz'!$B$11:$B$28891,Atlantique!O$16,'PTC GRTgaz'!$D$11:$D$28891,Atlantique!$A166,'PTC GRTgaz'!$C$11:$C$28891,"DEL")&gt;0,O$14,SUMIFS('PTC GRTgaz'!$AB$11:$AB$28891,'PTC GRTgaz'!$B$11:$B$28891,Atlantique!O$16,'PTC GRTgaz'!$D$11:$D$28891,Atlantique!$A166,'PTC GRTgaz'!$C$11:$C$28891,"DEL")*1.0026*$E$4/370.33)</f>
        <v>370.33011299999998</v>
      </c>
      <c r="P166" s="192">
        <f>IF(COUNTIFS('PTC GRTgaz'!$AB$11:$AB$28891,"",'PTC GRTgaz'!$B$11:$B$28891,Atlantique!P$16,'PTC GRTgaz'!$D$11:$D$28891,Atlantique!$A166,'PTC GRTgaz'!$C$11:$C$28891,"DEL")&gt;0,P$14,SUMIFS('PTC GRTgaz'!$AB$11:$AB$28891,'PTC GRTgaz'!$B$11:$B$28891,Atlantique!P$16,'PTC GRTgaz'!$D$11:$D$28891,Atlantique!$A166,'PTC GRTgaz'!$C$11:$C$28891,"DEL")*1.0026*$E$4/370.33)</f>
        <v>370.33011299999998</v>
      </c>
      <c r="Q166" s="103">
        <f t="shared" si="19"/>
        <v>40.683031250627806</v>
      </c>
      <c r="R166" s="101">
        <f t="shared" si="20"/>
        <v>0.89855520313200909</v>
      </c>
      <c r="S166" s="59">
        <f>IF(R166&gt;=1,0,_xlfn.XLOOKUP(R166,'Serene A '!$B$30:$B$130,'Serene A '!$W$30:$W$130,,1))</f>
        <v>0.78800000000000003</v>
      </c>
      <c r="T166" s="158">
        <f xml:space="preserve">
IF(AND(R166&gt;='Serene A '!$X$15,Atlantique!A166&lt;='Serene A '!$W$15),0,
IF(AND(R166&gt;='Serene A '!$X$16,Atlantique!A166&lt;='Serene A '!$W$16),0,
IF(AND(R166&gt;='Serene A '!$X$17,Atlantique!A166&lt;='Serene A '!$W$17),0,MIN(O166:P166,$E$4*(1-D166)*S166))))</f>
        <v>248.0471096874</v>
      </c>
      <c r="U166" s="160"/>
    </row>
    <row r="167" spans="1:21" x14ac:dyDescent="0.45">
      <c r="A167" s="56">
        <f t="shared" si="14"/>
        <v>44802</v>
      </c>
      <c r="B167" s="157">
        <f>_xlfn.XLOOKUP(A167,'Serene A '!$W$22:$W$23,'Serene A '!$Z$22:$Z$23,0,0)</f>
        <v>0</v>
      </c>
      <c r="C167" s="143">
        <f>_xlfn.XLOOKUP(A167,'Serene A '!$W$15:$W$17,'Serene A '!$Z$15:$Z$17,SUM($E$3:$H$3),0)</f>
        <v>45</v>
      </c>
      <c r="D167" s="58">
        <f>'PT Storengy'!H158</f>
        <v>0.15</v>
      </c>
      <c r="E167" s="60">
        <f t="shared" si="15"/>
        <v>43.126983764901688</v>
      </c>
      <c r="F167" s="100">
        <f t="shared" si="16"/>
        <v>0.95837741699781531</v>
      </c>
      <c r="G167" s="59">
        <f>IF(F167&gt;=1,0,_xlfn.XLOOKUP(F167,'Serene A '!$B$30:$B$130,'Serene A '!$W$30:$W$130,,1))</f>
        <v>0.78320000000000001</v>
      </c>
      <c r="H167" s="158">
        <f>MIN(IF(AND(F167&gt;='Serene A '!$X$15,Atlantique!A167&lt;='Serene A '!$W$15),0,
IF(AND(F167&gt;='Serene A '!$X$16,Atlantique!A167&lt;='Serene A '!$W$16),0,
IF(AND(F167&gt;='Serene A '!$X$17,Atlantique!A167&lt;='Serene A '!$W$17),0,$E$4*(1-D167)*G167))),$E$5)</f>
        <v>0</v>
      </c>
      <c r="I167" s="192">
        <f>IF(COUNTIFS('PTC GRTgaz'!$AA$11:$AA$28891,"",'PTC GRTgaz'!$B$11:$B$28891,Atlantique!I$16,'PTC GRTgaz'!$D$11:$D$28891,Atlantique!$A167,'PTC GRTgaz'!$C$11:$C$28891,"DEL")&gt;0,I$14,SUMIFS('PTC GRTgaz'!$AA$11:$AA$28891,'PTC GRTgaz'!$B$11:$B$28891,Atlantique!I$16,'PTC GRTgaz'!$D$11:$D$28891,Atlantique!$A167,'PTC GRTgaz'!$C$11:$C$28891,"DEL")*1.0026*$E$4/370.33)</f>
        <v>370.33011299999998</v>
      </c>
      <c r="J167" s="192">
        <f>IF(COUNTIFS('PTC GRTgaz'!$AA$11:$AA$28891,"",'PTC GRTgaz'!$B$11:$B$28891,Atlantique!J$16,'PTC GRTgaz'!$D$11:$D$28891,Atlantique!$A167,'PTC GRTgaz'!$C$11:$C$28891,"DEL")&gt;0,J$14,SUMIFS('PTC GRTgaz'!$AA$11:$AA$28891,'PTC GRTgaz'!$B$11:$B$28891,Atlantique!J$16,'PTC GRTgaz'!$D$11:$D$28891,Atlantique!$A167,'PTC GRTgaz'!$C$11:$C$28891,"DEL")*1.0026*$E$4/370.33)</f>
        <v>205.53306271495421</v>
      </c>
      <c r="K167" s="102">
        <f t="shared" si="17"/>
        <v>37.691432856649108</v>
      </c>
      <c r="L167" s="101">
        <f t="shared" si="18"/>
        <v>0.83301999542075889</v>
      </c>
      <c r="M167" s="59">
        <f>IF(L167&gt;=1,0,_xlfn.XLOOKUP(L167,'Serene A '!$B$30:$B$130,'Serene A '!$W$30:$W$130,,1))</f>
        <v>0.79280000000000006</v>
      </c>
      <c r="N167" s="158">
        <f xml:space="preserve">
IF(AND(L167&gt;='Serene A '!$X$15,Atlantique!A167&lt;='Serene A '!$W$15),0,
IF(AND(L167&gt;='Serene A '!$X$16,Atlantique!A167&lt;='Serene A '!$W$16),0,
IF(AND(L167&gt;='Serene A '!$X$17,Atlantique!A167&lt;='Serene A '!$W$17),0,MIN(I167:J167,$E$4*(1-D167)*M167))))</f>
        <v>205.53306271495421</v>
      </c>
      <c r="O167" s="192">
        <f>IF(COUNTIFS('PTC GRTgaz'!$AB$11:$AB$28891,"",'PTC GRTgaz'!$B$11:$B$28891,Atlantique!O$16,'PTC GRTgaz'!$D$11:$D$28891,Atlantique!$A167,'PTC GRTgaz'!$C$11:$C$28891,"DEL")&gt;0,O$14,SUMIFS('PTC GRTgaz'!$AB$11:$AB$28891,'PTC GRTgaz'!$B$11:$B$28891,Atlantique!O$16,'PTC GRTgaz'!$D$11:$D$28891,Atlantique!$A167,'PTC GRTgaz'!$C$11:$C$28891,"DEL")*1.0026*$E$4/370.33)</f>
        <v>370.33011299999998</v>
      </c>
      <c r="P167" s="192">
        <f>IF(COUNTIFS('PTC GRTgaz'!$AB$11:$AB$28891,"",'PTC GRTgaz'!$B$11:$B$28891,Atlantique!P$16,'PTC GRTgaz'!$D$11:$D$28891,Atlantique!$A167,'PTC GRTgaz'!$C$11:$C$28891,"DEL")&gt;0,P$14,SUMIFS('PTC GRTgaz'!$AB$11:$AB$28891,'PTC GRTgaz'!$B$11:$B$28891,Atlantique!P$16,'PTC GRTgaz'!$D$11:$D$28891,Atlantique!$A167,'PTC GRTgaz'!$C$11:$C$28891,"DEL")*1.0026*$E$4/370.33)</f>
        <v>250.65007648165147</v>
      </c>
      <c r="Q167" s="103">
        <f t="shared" si="19"/>
        <v>40.930826535838364</v>
      </c>
      <c r="R167" s="101">
        <f t="shared" si="20"/>
        <v>0.90406736112506236</v>
      </c>
      <c r="S167" s="59">
        <f>IF(R167&gt;=1,0,_xlfn.XLOOKUP(R167,'Serene A '!$B$30:$B$130,'Serene A '!$W$30:$W$130,,1))</f>
        <v>0.78720000000000001</v>
      </c>
      <c r="T167" s="158">
        <f xml:space="preserve">
IF(AND(R167&gt;='Serene A '!$X$15,Atlantique!A167&lt;='Serene A '!$W$15),0,
IF(AND(R167&gt;='Serene A '!$X$16,Atlantique!A167&lt;='Serene A '!$W$16),0,
IF(AND(R167&gt;='Serene A '!$X$17,Atlantique!A167&lt;='Serene A '!$W$17),0,MIN(O167:P167,$E$4*(1-D167)*S167))))</f>
        <v>247.79528521056</v>
      </c>
      <c r="U167" s="160"/>
    </row>
    <row r="168" spans="1:21" x14ac:dyDescent="0.45">
      <c r="A168" s="56">
        <f t="shared" si="14"/>
        <v>44803</v>
      </c>
      <c r="B168" s="157">
        <f>_xlfn.XLOOKUP(A168,'Serene A '!$W$22:$W$23,'Serene A '!$Z$22:$Z$23,0,0)</f>
        <v>0</v>
      </c>
      <c r="C168" s="143">
        <f>_xlfn.XLOOKUP(A168,'Serene A '!$W$15:$W$17,'Serene A '!$Z$15:$Z$17,SUM($E$3:$H$3),0)</f>
        <v>45</v>
      </c>
      <c r="D168" s="58">
        <f>'PT Storengy'!H159</f>
        <v>0.15</v>
      </c>
      <c r="E168" s="60">
        <f t="shared" si="15"/>
        <v>43.126983764901688</v>
      </c>
      <c r="F168" s="100">
        <f t="shared" si="16"/>
        <v>0.95837741699781531</v>
      </c>
      <c r="G168" s="59">
        <f>IF(F168&gt;=1,0,_xlfn.XLOOKUP(F168,'Serene A '!$B$30:$B$130,'Serene A '!$W$30:$W$130,,1))</f>
        <v>0.78320000000000001</v>
      </c>
      <c r="H168" s="158">
        <f>MIN(IF(AND(F168&gt;='Serene A '!$X$15,Atlantique!A168&lt;='Serene A '!$W$15),0,
IF(AND(F168&gt;='Serene A '!$X$16,Atlantique!A168&lt;='Serene A '!$W$16),0,
IF(AND(F168&gt;='Serene A '!$X$17,Atlantique!A168&lt;='Serene A '!$W$17),0,$E$4*(1-D168)*G168))),$E$5)</f>
        <v>0</v>
      </c>
      <c r="I168" s="192">
        <f>IF(COUNTIFS('PTC GRTgaz'!$AA$11:$AA$28891,"",'PTC GRTgaz'!$B$11:$B$28891,Atlantique!I$16,'PTC GRTgaz'!$D$11:$D$28891,Atlantique!$A168,'PTC GRTgaz'!$C$11:$C$28891,"DEL")&gt;0,I$14,SUMIFS('PTC GRTgaz'!$AA$11:$AA$28891,'PTC GRTgaz'!$B$11:$B$28891,Atlantique!I$16,'PTC GRTgaz'!$D$11:$D$28891,Atlantique!$A168,'PTC GRTgaz'!$C$11:$C$28891,"DEL")*1.0026*$E$4/370.33)</f>
        <v>370.33011299999998</v>
      </c>
      <c r="J168" s="192">
        <f>IF(COUNTIFS('PTC GRTgaz'!$AA$11:$AA$28891,"",'PTC GRTgaz'!$B$11:$B$28891,Atlantique!J$16,'PTC GRTgaz'!$D$11:$D$28891,Atlantique!$A168,'PTC GRTgaz'!$C$11:$C$28891,"DEL")&gt;0,J$14,SUMIFS('PTC GRTgaz'!$AA$11:$AA$28891,'PTC GRTgaz'!$B$11:$B$28891,Atlantique!J$16,'PTC GRTgaz'!$D$11:$D$28891,Atlantique!$A168,'PTC GRTgaz'!$C$11:$C$28891,"DEL")*1.0026*$E$4/370.33)</f>
        <v>205.53306271495421</v>
      </c>
      <c r="K168" s="102">
        <f t="shared" si="17"/>
        <v>37.896965919364064</v>
      </c>
      <c r="L168" s="101">
        <f t="shared" si="18"/>
        <v>0.83758739681442462</v>
      </c>
      <c r="M168" s="59">
        <f>IF(L168&gt;=1,0,_xlfn.XLOOKUP(L168,'Serene A '!$B$30:$B$130,'Serene A '!$W$30:$W$130,,1))</f>
        <v>0.79280000000000006</v>
      </c>
      <c r="N168" s="158">
        <f xml:space="preserve">
IF(AND(L168&gt;='Serene A '!$X$15,Atlantique!A168&lt;='Serene A '!$W$15),0,
IF(AND(L168&gt;='Serene A '!$X$16,Atlantique!A168&lt;='Serene A '!$W$16),0,
IF(AND(L168&gt;='Serene A '!$X$17,Atlantique!A168&lt;='Serene A '!$W$17),0,MIN(I168:J168,$E$4*(1-D168)*M168))))</f>
        <v>205.53306271495421</v>
      </c>
      <c r="O168" s="192">
        <f>IF(COUNTIFS('PTC GRTgaz'!$AB$11:$AB$28891,"",'PTC GRTgaz'!$B$11:$B$28891,Atlantique!O$16,'PTC GRTgaz'!$D$11:$D$28891,Atlantique!$A168,'PTC GRTgaz'!$C$11:$C$28891,"DEL")&gt;0,O$14,SUMIFS('PTC GRTgaz'!$AB$11:$AB$28891,'PTC GRTgaz'!$B$11:$B$28891,Atlantique!O$16,'PTC GRTgaz'!$D$11:$D$28891,Atlantique!$A168,'PTC GRTgaz'!$C$11:$C$28891,"DEL")*1.0026*$E$4/370.33)</f>
        <v>370.33011299999998</v>
      </c>
      <c r="P168" s="192">
        <f>IF(COUNTIFS('PTC GRTgaz'!$AB$11:$AB$28891,"",'PTC GRTgaz'!$B$11:$B$28891,Atlantique!P$16,'PTC GRTgaz'!$D$11:$D$28891,Atlantique!$A168,'PTC GRTgaz'!$C$11:$C$28891,"DEL")&gt;0,P$14,SUMIFS('PTC GRTgaz'!$AB$11:$AB$28891,'PTC GRTgaz'!$B$11:$B$28891,Atlantique!P$16,'PTC GRTgaz'!$D$11:$D$28891,Atlantique!$A168,'PTC GRTgaz'!$C$11:$C$28891,"DEL")*1.0026*$E$4/370.33)</f>
        <v>250.65007648165147</v>
      </c>
      <c r="Q168" s="103">
        <f t="shared" si="19"/>
        <v>41.178621821048921</v>
      </c>
      <c r="R168" s="101">
        <f t="shared" si="20"/>
        <v>0.90957392301863027</v>
      </c>
      <c r="S168" s="59">
        <f>IF(R168&gt;=1,0,_xlfn.XLOOKUP(R168,'Serene A '!$B$30:$B$130,'Serene A '!$W$30:$W$130,,1))</f>
        <v>0.78720000000000001</v>
      </c>
      <c r="T168" s="158">
        <f xml:space="preserve">
IF(AND(R168&gt;='Serene A '!$X$15,Atlantique!A168&lt;='Serene A '!$W$15),0,
IF(AND(R168&gt;='Serene A '!$X$16,Atlantique!A168&lt;='Serene A '!$W$16),0,
IF(AND(R168&gt;='Serene A '!$X$17,Atlantique!A168&lt;='Serene A '!$W$17),0,MIN(O168:P168,$E$4*(1-D168)*S168))))</f>
        <v>247.79528521056</v>
      </c>
      <c r="U168" s="160"/>
    </row>
    <row r="169" spans="1:21" x14ac:dyDescent="0.45">
      <c r="A169" s="56">
        <f t="shared" si="14"/>
        <v>44804</v>
      </c>
      <c r="B169" s="157">
        <f>_xlfn.XLOOKUP(A169,'Serene A '!$W$22:$W$23,'Serene A '!$Z$22:$Z$23,0,0)</f>
        <v>0</v>
      </c>
      <c r="C169" s="143">
        <f>_xlfn.XLOOKUP(A169,'Serene A '!$W$15:$W$17,'Serene A '!$Z$15:$Z$17,SUM($E$3:$H$3),0)</f>
        <v>45</v>
      </c>
      <c r="D169" s="58">
        <f>'PT Storengy'!H160</f>
        <v>0.15</v>
      </c>
      <c r="E169" s="60">
        <f t="shared" si="15"/>
        <v>43.126983764901688</v>
      </c>
      <c r="F169" s="100">
        <f t="shared" si="16"/>
        <v>0.95837741699781531</v>
      </c>
      <c r="G169" s="59">
        <f>IF(F169&gt;=1,0,_xlfn.XLOOKUP(F169,'Serene A '!$B$30:$B$130,'Serene A '!$W$30:$W$130,,1))</f>
        <v>0.78320000000000001</v>
      </c>
      <c r="H169" s="158">
        <f>MIN(IF(AND(F169&gt;='Serene A '!$X$15,Atlantique!A169&lt;='Serene A '!$W$15),0,
IF(AND(F169&gt;='Serene A '!$X$16,Atlantique!A169&lt;='Serene A '!$W$16),0,
IF(AND(F169&gt;='Serene A '!$X$17,Atlantique!A169&lt;='Serene A '!$W$17),0,$E$4*(1-D169)*G169))),$E$5)</f>
        <v>0</v>
      </c>
      <c r="I169" s="192">
        <f>IF(COUNTIFS('PTC GRTgaz'!$AA$11:$AA$28891,"",'PTC GRTgaz'!$B$11:$B$28891,Atlantique!I$16,'PTC GRTgaz'!$D$11:$D$28891,Atlantique!$A169,'PTC GRTgaz'!$C$11:$C$28891,"DEL")&gt;0,I$14,SUMIFS('PTC GRTgaz'!$AA$11:$AA$28891,'PTC GRTgaz'!$B$11:$B$28891,Atlantique!I$16,'PTC GRTgaz'!$D$11:$D$28891,Atlantique!$A169,'PTC GRTgaz'!$C$11:$C$28891,"DEL")*1.0026*$E$4/370.33)</f>
        <v>370.33011299999998</v>
      </c>
      <c r="J169" s="192">
        <f>IF(COUNTIFS('PTC GRTgaz'!$AA$11:$AA$28891,"",'PTC GRTgaz'!$B$11:$B$28891,Atlantique!J$16,'PTC GRTgaz'!$D$11:$D$28891,Atlantique!$A169,'PTC GRTgaz'!$C$11:$C$28891,"DEL")&gt;0,J$14,SUMIFS('PTC GRTgaz'!$AA$11:$AA$28891,'PTC GRTgaz'!$B$11:$B$28891,Atlantique!J$16,'PTC GRTgaz'!$D$11:$D$28891,Atlantique!$A169,'PTC GRTgaz'!$C$11:$C$28891,"DEL")*1.0026*$E$4/370.33)</f>
        <v>205.53306271495421</v>
      </c>
      <c r="K169" s="102">
        <f t="shared" si="17"/>
        <v>38.10249898207902</v>
      </c>
      <c r="L169" s="101">
        <f t="shared" si="18"/>
        <v>0.84215479820809036</v>
      </c>
      <c r="M169" s="59">
        <f>IF(L169&gt;=1,0,_xlfn.XLOOKUP(L169,'Serene A '!$B$30:$B$130,'Serene A '!$W$30:$W$130,,1))</f>
        <v>0.79200000000000004</v>
      </c>
      <c r="N169" s="158">
        <f xml:space="preserve">
IF(AND(L169&gt;='Serene A '!$X$15,Atlantique!A169&lt;='Serene A '!$W$15),0,
IF(AND(L169&gt;='Serene A '!$X$16,Atlantique!A169&lt;='Serene A '!$W$16),0,
IF(AND(L169&gt;='Serene A '!$X$17,Atlantique!A169&lt;='Serene A '!$W$17),0,MIN(I169:J169,$E$4*(1-D169)*M169))))</f>
        <v>205.53306271495421</v>
      </c>
      <c r="O169" s="192">
        <f>IF(COUNTIFS('PTC GRTgaz'!$AB$11:$AB$28891,"",'PTC GRTgaz'!$B$11:$B$28891,Atlantique!O$16,'PTC GRTgaz'!$D$11:$D$28891,Atlantique!$A169,'PTC GRTgaz'!$C$11:$C$28891,"DEL")&gt;0,O$14,SUMIFS('PTC GRTgaz'!$AB$11:$AB$28891,'PTC GRTgaz'!$B$11:$B$28891,Atlantique!O$16,'PTC GRTgaz'!$D$11:$D$28891,Atlantique!$A169,'PTC GRTgaz'!$C$11:$C$28891,"DEL")*1.0026*$E$4/370.33)</f>
        <v>370.33011299999998</v>
      </c>
      <c r="P169" s="192">
        <f>IF(COUNTIFS('PTC GRTgaz'!$AB$11:$AB$28891,"",'PTC GRTgaz'!$B$11:$B$28891,Atlantique!P$16,'PTC GRTgaz'!$D$11:$D$28891,Atlantique!$A169,'PTC GRTgaz'!$C$11:$C$28891,"DEL")&gt;0,P$14,SUMIFS('PTC GRTgaz'!$AB$11:$AB$28891,'PTC GRTgaz'!$B$11:$B$28891,Atlantique!P$16,'PTC GRTgaz'!$D$11:$D$28891,Atlantique!$A169,'PTC GRTgaz'!$C$11:$C$28891,"DEL")*1.0026*$E$4/370.33)</f>
        <v>250.65007648165147</v>
      </c>
      <c r="Q169" s="103">
        <f t="shared" si="19"/>
        <v>41.426165281782644</v>
      </c>
      <c r="R169" s="101">
        <f t="shared" si="20"/>
        <v>0.91508048491219829</v>
      </c>
      <c r="S169" s="59">
        <f>IF(R169&gt;=1,0,_xlfn.XLOOKUP(R169,'Serene A '!$B$30:$B$130,'Serene A '!$W$30:$W$130,,1))</f>
        <v>0.78639999999999999</v>
      </c>
      <c r="T169" s="158">
        <f xml:space="preserve">
IF(AND(R169&gt;='Serene A '!$X$15,Atlantique!A169&lt;='Serene A '!$W$15),0,
IF(AND(R169&gt;='Serene A '!$X$16,Atlantique!A169&lt;='Serene A '!$W$16),0,
IF(AND(R169&gt;='Serene A '!$X$17,Atlantique!A169&lt;='Serene A '!$W$17),0,MIN(O169:P169,$E$4*(1-D169)*S169))))</f>
        <v>247.54346073372</v>
      </c>
      <c r="U169" s="160"/>
    </row>
    <row r="170" spans="1:21" x14ac:dyDescent="0.45">
      <c r="A170" s="56">
        <f t="shared" si="14"/>
        <v>44805</v>
      </c>
      <c r="B170" s="157">
        <f>_xlfn.XLOOKUP(A170,'Serene A '!$W$22:$W$23,'Serene A '!$Z$22:$Z$23,0,0)</f>
        <v>0</v>
      </c>
      <c r="C170" s="143">
        <f>_xlfn.XLOOKUP(A170,'Serene A '!$W$15:$W$17,'Serene A '!$Z$15:$Z$17,SUM($E$3:$H$3),0)</f>
        <v>42.9</v>
      </c>
      <c r="D170" s="58">
        <f>'PT Storengy'!H161</f>
        <v>0.15</v>
      </c>
      <c r="E170" s="60">
        <f t="shared" si="15"/>
        <v>43.126983764901688</v>
      </c>
      <c r="F170" s="100">
        <f t="shared" si="16"/>
        <v>0.95837741699781531</v>
      </c>
      <c r="G170" s="59">
        <f>IF(F170&gt;=1,0,_xlfn.XLOOKUP(F170,'Serene A '!$B$30:$B$130,'Serene A '!$W$30:$W$130,,1))</f>
        <v>0.78320000000000001</v>
      </c>
      <c r="H170" s="158">
        <f>MIN(IF(AND(F170&gt;='Serene A '!$X$15,Atlantique!A170&lt;='Serene A '!$W$15),0,
IF(AND(F170&gt;='Serene A '!$X$16,Atlantique!A170&lt;='Serene A '!$W$16),0,
IF(AND(F170&gt;='Serene A '!$X$17,Atlantique!A170&lt;='Serene A '!$W$17),0,$E$4*(1-D170)*G170))),$E$5)</f>
        <v>0</v>
      </c>
      <c r="I170" s="192">
        <f>IF(COUNTIFS('PTC GRTgaz'!$AA$11:$AA$28891,"",'PTC GRTgaz'!$B$11:$B$28891,Atlantique!I$16,'PTC GRTgaz'!$D$11:$D$28891,Atlantique!$A170,'PTC GRTgaz'!$C$11:$C$28891,"DEL")&gt;0,I$14,SUMIFS('PTC GRTgaz'!$AA$11:$AA$28891,'PTC GRTgaz'!$B$11:$B$28891,Atlantique!I$16,'PTC GRTgaz'!$D$11:$D$28891,Atlantique!$A170,'PTC GRTgaz'!$C$11:$C$28891,"DEL")*1.0026*$E$4/370.33)</f>
        <v>370.33011299999998</v>
      </c>
      <c r="J170" s="192">
        <f>IF(COUNTIFS('PTC GRTgaz'!$AA$11:$AA$28891,"",'PTC GRTgaz'!$B$11:$B$28891,Atlantique!J$16,'PTC GRTgaz'!$D$11:$D$28891,Atlantique!$A170,'PTC GRTgaz'!$C$11:$C$28891,"DEL")&gt;0,J$14,SUMIFS('PTC GRTgaz'!$AA$11:$AA$28891,'PTC GRTgaz'!$B$11:$B$28891,Atlantique!J$16,'PTC GRTgaz'!$D$11:$D$28891,Atlantique!$A170,'PTC GRTgaz'!$C$11:$C$28891,"DEL")*1.0026*$E$4/370.33)</f>
        <v>145.37704435935785</v>
      </c>
      <c r="K170" s="102">
        <f t="shared" si="17"/>
        <v>38.247876026438377</v>
      </c>
      <c r="L170" s="101">
        <f t="shared" si="18"/>
        <v>0.84672219960175599</v>
      </c>
      <c r="M170" s="59">
        <f>IF(L170&gt;=1,0,_xlfn.XLOOKUP(L170,'Serene A '!$B$30:$B$130,'Serene A '!$W$30:$W$130,,1))</f>
        <v>0.79200000000000004</v>
      </c>
      <c r="N170" s="158">
        <f xml:space="preserve">
IF(AND(L170&gt;='Serene A '!$X$15,Atlantique!A170&lt;='Serene A '!$W$15),0,
IF(AND(L170&gt;='Serene A '!$X$16,Atlantique!A170&lt;='Serene A '!$W$16),0,
IF(AND(L170&gt;='Serene A '!$X$17,Atlantique!A170&lt;='Serene A '!$W$17),0,MIN(I170:J170,$E$4*(1-D170)*M170))))</f>
        <v>145.37704435935785</v>
      </c>
      <c r="O170" s="192">
        <f>IF(COUNTIFS('PTC GRTgaz'!$AB$11:$AB$28891,"",'PTC GRTgaz'!$B$11:$B$28891,Atlantique!O$16,'PTC GRTgaz'!$D$11:$D$28891,Atlantique!$A170,'PTC GRTgaz'!$C$11:$C$28891,"DEL")&gt;0,O$14,SUMIFS('PTC GRTgaz'!$AB$11:$AB$28891,'PTC GRTgaz'!$B$11:$B$28891,Atlantique!O$16,'PTC GRTgaz'!$D$11:$D$28891,Atlantique!$A170,'PTC GRTgaz'!$C$11:$C$28891,"DEL")*1.0026*$E$4/370.33)</f>
        <v>370.33011299999998</v>
      </c>
      <c r="P170" s="192">
        <f>IF(COUNTIFS('PTC GRTgaz'!$AB$11:$AB$28891,"",'PTC GRTgaz'!$B$11:$B$28891,Atlantique!P$16,'PTC GRTgaz'!$D$11:$D$28891,Atlantique!$A170,'PTC GRTgaz'!$C$11:$C$28891,"DEL")&gt;0,P$14,SUMIFS('PTC GRTgaz'!$AB$11:$AB$28891,'PTC GRTgaz'!$B$11:$B$28891,Atlantique!P$16,'PTC GRTgaz'!$D$11:$D$28891,Atlantique!$A170,'PTC GRTgaz'!$C$11:$C$28891,"DEL")*1.0026*$E$4/370.33)</f>
        <v>225.5850688334863</v>
      </c>
      <c r="Q170" s="103">
        <f t="shared" si="19"/>
        <v>41.651750350616133</v>
      </c>
      <c r="R170" s="101">
        <f t="shared" si="20"/>
        <v>0.92058145070628095</v>
      </c>
      <c r="S170" s="59">
        <f>IF(R170&gt;=1,0,_xlfn.XLOOKUP(R170,'Serene A '!$B$30:$B$130,'Serene A '!$W$30:$W$130,,1))</f>
        <v>0.78560000000000008</v>
      </c>
      <c r="T170" s="158">
        <f xml:space="preserve">
IF(AND(R170&gt;='Serene A '!$X$15,Atlantique!A170&lt;='Serene A '!$W$15),0,
IF(AND(R170&gt;='Serene A '!$X$16,Atlantique!A170&lt;='Serene A '!$W$16),0,
IF(AND(R170&gt;='Serene A '!$X$17,Atlantique!A170&lt;='Serene A '!$W$17),0,MIN(O170:P170,$E$4*(1-D170)*S170))))</f>
        <v>225.5850688334863</v>
      </c>
      <c r="U170" s="160"/>
    </row>
    <row r="171" spans="1:21" x14ac:dyDescent="0.45">
      <c r="A171" s="56">
        <f t="shared" si="14"/>
        <v>44806</v>
      </c>
      <c r="B171" s="157">
        <f>_xlfn.XLOOKUP(A171,'Serene A '!$W$22:$W$23,'Serene A '!$Z$22:$Z$23,0,0)</f>
        <v>0</v>
      </c>
      <c r="C171" s="143">
        <f>_xlfn.XLOOKUP(A171,'Serene A '!$W$15:$W$17,'Serene A '!$Z$15:$Z$17,SUM($E$3:$H$3),0)</f>
        <v>45</v>
      </c>
      <c r="D171" s="58">
        <f>'PT Storengy'!H162</f>
        <v>0.15</v>
      </c>
      <c r="E171" s="60">
        <f t="shared" si="15"/>
        <v>43.373519927728047</v>
      </c>
      <c r="F171" s="100">
        <f t="shared" si="16"/>
        <v>0.95837741699781531</v>
      </c>
      <c r="G171" s="59">
        <f>IF(F171&gt;=1,0,_xlfn.XLOOKUP(F171,'Serene A '!$B$30:$B$130,'Serene A '!$W$30:$W$130,,1))</f>
        <v>0.78320000000000001</v>
      </c>
      <c r="H171" s="158">
        <f>MIN(IF(AND(F171&gt;='Serene A '!$X$15,Atlantique!A171&lt;='Serene A '!$W$15),0,
IF(AND(F171&gt;='Serene A '!$X$16,Atlantique!A171&lt;='Serene A '!$W$16),0,
IF(AND(F171&gt;='Serene A '!$X$17,Atlantique!A171&lt;='Serene A '!$W$17),0,$E$4*(1-D171)*G171))),$E$5)</f>
        <v>246.53616282636</v>
      </c>
      <c r="I171" s="192">
        <f>IF(COUNTIFS('PTC GRTgaz'!$AA$11:$AA$28891,"",'PTC GRTgaz'!$B$11:$B$28891,Atlantique!I$16,'PTC GRTgaz'!$D$11:$D$28891,Atlantique!$A171,'PTC GRTgaz'!$C$11:$C$28891,"DEL")&gt;0,I$14,SUMIFS('PTC GRTgaz'!$AA$11:$AA$28891,'PTC GRTgaz'!$B$11:$B$28891,Atlantique!I$16,'PTC GRTgaz'!$D$11:$D$28891,Atlantique!$A171,'PTC GRTgaz'!$C$11:$C$28891,"DEL")*1.0026*$E$4/370.33)</f>
        <v>370.33011299999998</v>
      </c>
      <c r="J171" s="192">
        <f>IF(COUNTIFS('PTC GRTgaz'!$AA$11:$AA$28891,"",'PTC GRTgaz'!$B$11:$B$28891,Atlantique!J$16,'PTC GRTgaz'!$D$11:$D$28891,Atlantique!$A171,'PTC GRTgaz'!$C$11:$C$28891,"DEL")&gt;0,J$14,SUMIFS('PTC GRTgaz'!$AA$11:$AA$28891,'PTC GRTgaz'!$B$11:$B$28891,Atlantique!J$16,'PTC GRTgaz'!$D$11:$D$28891,Atlantique!$A171,'PTC GRTgaz'!$C$11:$C$28891,"DEL")*1.0026*$E$4/370.33)</f>
        <v>145.37704435935785</v>
      </c>
      <c r="K171" s="102">
        <f t="shared" si="17"/>
        <v>38.393253070797734</v>
      </c>
      <c r="L171" s="101">
        <f t="shared" si="18"/>
        <v>0.84995280058751943</v>
      </c>
      <c r="M171" s="59">
        <f>IF(L171&gt;=1,0,_xlfn.XLOOKUP(L171,'Serene A '!$B$30:$B$130,'Serene A '!$W$30:$W$130,,1))</f>
        <v>0.79200000000000004</v>
      </c>
      <c r="N171" s="158">
        <f xml:space="preserve">
IF(AND(L171&gt;='Serene A '!$X$15,Atlantique!A171&lt;='Serene A '!$W$15),0,
IF(AND(L171&gt;='Serene A '!$X$16,Atlantique!A171&lt;='Serene A '!$W$16),0,
IF(AND(L171&gt;='Serene A '!$X$17,Atlantique!A171&lt;='Serene A '!$W$17),0,MIN(I171:J171,$E$4*(1-D171)*M171))))</f>
        <v>145.37704435935785</v>
      </c>
      <c r="O171" s="192">
        <f>IF(COUNTIFS('PTC GRTgaz'!$AB$11:$AB$28891,"",'PTC GRTgaz'!$B$11:$B$28891,Atlantique!O$16,'PTC GRTgaz'!$D$11:$D$28891,Atlantique!$A171,'PTC GRTgaz'!$C$11:$C$28891,"DEL")&gt;0,O$14,SUMIFS('PTC GRTgaz'!$AB$11:$AB$28891,'PTC GRTgaz'!$B$11:$B$28891,Atlantique!O$16,'PTC GRTgaz'!$D$11:$D$28891,Atlantique!$A171,'PTC GRTgaz'!$C$11:$C$28891,"DEL")*1.0026*$E$4/370.33)</f>
        <v>370.33011299999998</v>
      </c>
      <c r="P171" s="192">
        <f>IF(COUNTIFS('PTC GRTgaz'!$AB$11:$AB$28891,"",'PTC GRTgaz'!$B$11:$B$28891,Atlantique!P$16,'PTC GRTgaz'!$D$11:$D$28891,Atlantique!$A171,'PTC GRTgaz'!$C$11:$C$28891,"DEL")&gt;0,P$14,SUMIFS('PTC GRTgaz'!$AB$11:$AB$28891,'PTC GRTgaz'!$B$11:$B$28891,Atlantique!P$16,'PTC GRTgaz'!$D$11:$D$28891,Atlantique!$A171,'PTC GRTgaz'!$C$11:$C$28891,"DEL")*1.0026*$E$4/370.33)</f>
        <v>225.5850688334863</v>
      </c>
      <c r="Q171" s="103">
        <f t="shared" si="19"/>
        <v>41.877335419449622</v>
      </c>
      <c r="R171" s="101">
        <f t="shared" si="20"/>
        <v>0.92559445223591408</v>
      </c>
      <c r="S171" s="59">
        <f>IF(R171&gt;=1,0,_xlfn.XLOOKUP(R171,'Serene A '!$B$30:$B$130,'Serene A '!$W$30:$W$130,,1))</f>
        <v>0.78560000000000008</v>
      </c>
      <c r="T171" s="158">
        <f xml:space="preserve">
IF(AND(R171&gt;='Serene A '!$X$15,Atlantique!A171&lt;='Serene A '!$W$15),0,
IF(AND(R171&gt;='Serene A '!$X$16,Atlantique!A171&lt;='Serene A '!$W$16),0,
IF(AND(R171&gt;='Serene A '!$X$17,Atlantique!A171&lt;='Serene A '!$W$17),0,MIN(O171:P171,$E$4*(1-D171)*S171))))</f>
        <v>225.5850688334863</v>
      </c>
      <c r="U171" s="160"/>
    </row>
    <row r="172" spans="1:21" x14ac:dyDescent="0.45">
      <c r="A172" s="56">
        <f t="shared" si="14"/>
        <v>44807</v>
      </c>
      <c r="B172" s="157">
        <f>_xlfn.XLOOKUP(A172,'Serene A '!$W$22:$W$23,'Serene A '!$Z$22:$Z$23,0,0)</f>
        <v>0</v>
      </c>
      <c r="C172" s="143">
        <f>_xlfn.XLOOKUP(A172,'Serene A '!$W$15:$W$17,'Serene A '!$Z$15:$Z$17,SUM($E$3:$H$3),0)</f>
        <v>45</v>
      </c>
      <c r="D172" s="58">
        <f>'PT Storengy'!H163</f>
        <v>0.15</v>
      </c>
      <c r="E172" s="60">
        <f t="shared" si="15"/>
        <v>43.619804266077566</v>
      </c>
      <c r="F172" s="100">
        <f t="shared" si="16"/>
        <v>0.96385599839395664</v>
      </c>
      <c r="G172" s="59">
        <f>IF(F172&gt;=1,0,_xlfn.XLOOKUP(F172,'Serene A '!$B$30:$B$130,'Serene A '!$W$30:$W$130,,1))</f>
        <v>0.78239999999999998</v>
      </c>
      <c r="H172" s="158">
        <f>MIN(IF(AND(F172&gt;='Serene A '!$X$15,Atlantique!A172&lt;='Serene A '!$W$15),0,
IF(AND(F172&gt;='Serene A '!$X$16,Atlantique!A172&lt;='Serene A '!$W$16),0,
IF(AND(F172&gt;='Serene A '!$X$17,Atlantique!A172&lt;='Serene A '!$W$17),0,$E$4*(1-D172)*G172))),$E$5)</f>
        <v>246.28433834951997</v>
      </c>
      <c r="I172" s="192">
        <f>IF(COUNTIFS('PTC GRTgaz'!$AA$11:$AA$28891,"",'PTC GRTgaz'!$B$11:$B$28891,Atlantique!I$16,'PTC GRTgaz'!$D$11:$D$28891,Atlantique!$A172,'PTC GRTgaz'!$C$11:$C$28891,"DEL")&gt;0,I$14,SUMIFS('PTC GRTgaz'!$AA$11:$AA$28891,'PTC GRTgaz'!$B$11:$B$28891,Atlantique!I$16,'PTC GRTgaz'!$D$11:$D$28891,Atlantique!$A172,'PTC GRTgaz'!$C$11:$C$28891,"DEL")*1.0026*$E$4/370.33)</f>
        <v>370.33011299999998</v>
      </c>
      <c r="J172" s="192">
        <f>IF(COUNTIFS('PTC GRTgaz'!$AA$11:$AA$28891,"",'PTC GRTgaz'!$B$11:$B$28891,Atlantique!J$16,'PTC GRTgaz'!$D$11:$D$28891,Atlantique!$A172,'PTC GRTgaz'!$C$11:$C$28891,"DEL")&gt;0,J$14,SUMIFS('PTC GRTgaz'!$AA$11:$AA$28891,'PTC GRTgaz'!$B$11:$B$28891,Atlantique!J$16,'PTC GRTgaz'!$D$11:$D$28891,Atlantique!$A172,'PTC GRTgaz'!$C$11:$C$28891,"DEL")*1.0026*$E$4/370.33)</f>
        <v>145.37704435935785</v>
      </c>
      <c r="K172" s="102">
        <f t="shared" si="17"/>
        <v>38.53863011515709</v>
      </c>
      <c r="L172" s="101">
        <f t="shared" si="18"/>
        <v>0.85318340157328298</v>
      </c>
      <c r="M172" s="59">
        <f>IF(L172&gt;=1,0,_xlfn.XLOOKUP(L172,'Serene A '!$B$30:$B$130,'Serene A '!$W$30:$W$130,,1))</f>
        <v>0.79120000000000001</v>
      </c>
      <c r="N172" s="158">
        <f xml:space="preserve">
IF(AND(L172&gt;='Serene A '!$X$15,Atlantique!A172&lt;='Serene A '!$W$15),0,
IF(AND(L172&gt;='Serene A '!$X$16,Atlantique!A172&lt;='Serene A '!$W$16),0,
IF(AND(L172&gt;='Serene A '!$X$17,Atlantique!A172&lt;='Serene A '!$W$17),0,MIN(I172:J172,$E$4*(1-D172)*M172))))</f>
        <v>145.37704435935785</v>
      </c>
      <c r="O172" s="192">
        <f>IF(COUNTIFS('PTC GRTgaz'!$AB$11:$AB$28891,"",'PTC GRTgaz'!$B$11:$B$28891,Atlantique!O$16,'PTC GRTgaz'!$D$11:$D$28891,Atlantique!$A172,'PTC GRTgaz'!$C$11:$C$28891,"DEL")&gt;0,O$14,SUMIFS('PTC GRTgaz'!$AB$11:$AB$28891,'PTC GRTgaz'!$B$11:$B$28891,Atlantique!O$16,'PTC GRTgaz'!$D$11:$D$28891,Atlantique!$A172,'PTC GRTgaz'!$C$11:$C$28891,"DEL")*1.0026*$E$4/370.33)</f>
        <v>370.33011299999998</v>
      </c>
      <c r="P172" s="192">
        <f>IF(COUNTIFS('PTC GRTgaz'!$AB$11:$AB$28891,"",'PTC GRTgaz'!$B$11:$B$28891,Atlantique!P$16,'PTC GRTgaz'!$D$11:$D$28891,Atlantique!$A172,'PTC GRTgaz'!$C$11:$C$28891,"DEL")&gt;0,P$14,SUMIFS('PTC GRTgaz'!$AB$11:$AB$28891,'PTC GRTgaz'!$B$11:$B$28891,Atlantique!P$16,'PTC GRTgaz'!$D$11:$D$28891,Atlantique!$A172,'PTC GRTgaz'!$C$11:$C$28891,"DEL")*1.0026*$E$4/370.33)</f>
        <v>225.5850688334863</v>
      </c>
      <c r="Q172" s="103">
        <f t="shared" si="19"/>
        <v>42.102920488283111</v>
      </c>
      <c r="R172" s="101">
        <f t="shared" si="20"/>
        <v>0.93060745376554721</v>
      </c>
      <c r="S172" s="59">
        <f>IF(R172&gt;=1,0,_xlfn.XLOOKUP(R172,'Serene A '!$B$30:$B$130,'Serene A '!$W$30:$W$130,,1))</f>
        <v>0.78480000000000005</v>
      </c>
      <c r="T172" s="158">
        <f xml:space="preserve">
IF(AND(R172&gt;='Serene A '!$X$15,Atlantique!A172&lt;='Serene A '!$W$15),0,
IF(AND(R172&gt;='Serene A '!$X$16,Atlantique!A172&lt;='Serene A '!$W$16),0,
IF(AND(R172&gt;='Serene A '!$X$17,Atlantique!A172&lt;='Serene A '!$W$17),0,MIN(O172:P172,$E$4*(1-D172)*S172))))</f>
        <v>225.5850688334863</v>
      </c>
      <c r="U172" s="160"/>
    </row>
    <row r="173" spans="1:21" x14ac:dyDescent="0.45">
      <c r="A173" s="56">
        <f t="shared" si="14"/>
        <v>44808</v>
      </c>
      <c r="B173" s="157">
        <f>_xlfn.XLOOKUP(A173,'Serene A '!$W$22:$W$23,'Serene A '!$Z$22:$Z$23,0,0)</f>
        <v>0</v>
      </c>
      <c r="C173" s="143">
        <f>_xlfn.XLOOKUP(A173,'Serene A '!$W$15:$W$17,'Serene A '!$Z$15:$Z$17,SUM($E$3:$H$3),0)</f>
        <v>45</v>
      </c>
      <c r="D173" s="58">
        <f>'PT Storengy'!H164</f>
        <v>0.15</v>
      </c>
      <c r="E173" s="60">
        <f t="shared" si="15"/>
        <v>43.866088604427084</v>
      </c>
      <c r="F173" s="100">
        <f t="shared" si="16"/>
        <v>0.9693289836906126</v>
      </c>
      <c r="G173" s="59">
        <f>IF(F173&gt;=1,0,_xlfn.XLOOKUP(F173,'Serene A '!$B$30:$B$130,'Serene A '!$W$30:$W$130,,1))</f>
        <v>0.78239999999999998</v>
      </c>
      <c r="H173" s="158">
        <f>MIN(IF(AND(F173&gt;='Serene A '!$X$15,Atlantique!A173&lt;='Serene A '!$W$15),0,
IF(AND(F173&gt;='Serene A '!$X$16,Atlantique!A173&lt;='Serene A '!$W$16),0,
IF(AND(F173&gt;='Serene A '!$X$17,Atlantique!A173&lt;='Serene A '!$W$17),0,$E$4*(1-D173)*G173))),$E$5)</f>
        <v>246.28433834951997</v>
      </c>
      <c r="I173" s="192">
        <f>IF(COUNTIFS('PTC GRTgaz'!$AA$11:$AA$28891,"",'PTC GRTgaz'!$B$11:$B$28891,Atlantique!I$16,'PTC GRTgaz'!$D$11:$D$28891,Atlantique!$A173,'PTC GRTgaz'!$C$11:$C$28891,"DEL")&gt;0,I$14,SUMIFS('PTC GRTgaz'!$AA$11:$AA$28891,'PTC GRTgaz'!$B$11:$B$28891,Atlantique!I$16,'PTC GRTgaz'!$D$11:$D$28891,Atlantique!$A173,'PTC GRTgaz'!$C$11:$C$28891,"DEL")*1.0026*$E$4/370.33)</f>
        <v>370.33011299999998</v>
      </c>
      <c r="J173" s="192">
        <f>IF(COUNTIFS('PTC GRTgaz'!$AA$11:$AA$28891,"",'PTC GRTgaz'!$B$11:$B$28891,Atlantique!J$16,'PTC GRTgaz'!$D$11:$D$28891,Atlantique!$A173,'PTC GRTgaz'!$C$11:$C$28891,"DEL")&gt;0,J$14,SUMIFS('PTC GRTgaz'!$AA$11:$AA$28891,'PTC GRTgaz'!$B$11:$B$28891,Atlantique!J$16,'PTC GRTgaz'!$D$11:$D$28891,Atlantique!$A173,'PTC GRTgaz'!$C$11:$C$28891,"DEL")*1.0026*$E$4/370.33)</f>
        <v>145.37704435935785</v>
      </c>
      <c r="K173" s="102">
        <f t="shared" si="17"/>
        <v>38.684007159516447</v>
      </c>
      <c r="L173" s="101">
        <f t="shared" si="18"/>
        <v>0.85641400255904643</v>
      </c>
      <c r="M173" s="59">
        <f>IF(L173&gt;=1,0,_xlfn.XLOOKUP(L173,'Serene A '!$B$30:$B$130,'Serene A '!$W$30:$W$130,,1))</f>
        <v>0.79120000000000001</v>
      </c>
      <c r="N173" s="158">
        <f xml:space="preserve">
IF(AND(L173&gt;='Serene A '!$X$15,Atlantique!A173&lt;='Serene A '!$W$15),0,
IF(AND(L173&gt;='Serene A '!$X$16,Atlantique!A173&lt;='Serene A '!$W$16),0,
IF(AND(L173&gt;='Serene A '!$X$17,Atlantique!A173&lt;='Serene A '!$W$17),0,MIN(I173:J173,$E$4*(1-D173)*M173))))</f>
        <v>145.37704435935785</v>
      </c>
      <c r="O173" s="192">
        <f>IF(COUNTIFS('PTC GRTgaz'!$AB$11:$AB$28891,"",'PTC GRTgaz'!$B$11:$B$28891,Atlantique!O$16,'PTC GRTgaz'!$D$11:$D$28891,Atlantique!$A173,'PTC GRTgaz'!$C$11:$C$28891,"DEL")&gt;0,O$14,SUMIFS('PTC GRTgaz'!$AB$11:$AB$28891,'PTC GRTgaz'!$B$11:$B$28891,Atlantique!O$16,'PTC GRTgaz'!$D$11:$D$28891,Atlantique!$A173,'PTC GRTgaz'!$C$11:$C$28891,"DEL")*1.0026*$E$4/370.33)</f>
        <v>370.33011299999998</v>
      </c>
      <c r="P173" s="192">
        <f>IF(COUNTIFS('PTC GRTgaz'!$AB$11:$AB$28891,"",'PTC GRTgaz'!$B$11:$B$28891,Atlantique!P$16,'PTC GRTgaz'!$D$11:$D$28891,Atlantique!$A173,'PTC GRTgaz'!$C$11:$C$28891,"DEL")&gt;0,P$14,SUMIFS('PTC GRTgaz'!$AB$11:$AB$28891,'PTC GRTgaz'!$B$11:$B$28891,Atlantique!P$16,'PTC GRTgaz'!$D$11:$D$28891,Atlantique!$A173,'PTC GRTgaz'!$C$11:$C$28891,"DEL")*1.0026*$E$4/370.33)</f>
        <v>225.5850688334863</v>
      </c>
      <c r="Q173" s="103">
        <f t="shared" si="19"/>
        <v>42.3285055571166</v>
      </c>
      <c r="R173" s="101">
        <f t="shared" si="20"/>
        <v>0.93562045529518023</v>
      </c>
      <c r="S173" s="59">
        <f>IF(R173&gt;=1,0,_xlfn.XLOOKUP(R173,'Serene A '!$B$30:$B$130,'Serene A '!$W$30:$W$130,,1))</f>
        <v>0.78480000000000005</v>
      </c>
      <c r="T173" s="158">
        <f xml:space="preserve">
IF(AND(R173&gt;='Serene A '!$X$15,Atlantique!A173&lt;='Serene A '!$W$15),0,
IF(AND(R173&gt;='Serene A '!$X$16,Atlantique!A173&lt;='Serene A '!$W$16),0,
IF(AND(R173&gt;='Serene A '!$X$17,Atlantique!A173&lt;='Serene A '!$W$17),0,MIN(O173:P173,$E$4*(1-D173)*S173))))</f>
        <v>225.5850688334863</v>
      </c>
      <c r="U173" s="160"/>
    </row>
    <row r="174" spans="1:21" x14ac:dyDescent="0.45">
      <c r="A174" s="56">
        <f t="shared" si="14"/>
        <v>44809</v>
      </c>
      <c r="B174" s="157">
        <f>_xlfn.XLOOKUP(A174,'Serene A '!$W$22:$W$23,'Serene A '!$Z$22:$Z$23,0,0)</f>
        <v>0</v>
      </c>
      <c r="C174" s="143">
        <f>_xlfn.XLOOKUP(A174,'Serene A '!$W$15:$W$17,'Serene A '!$Z$15:$Z$17,SUM($E$3:$H$3),0)</f>
        <v>45</v>
      </c>
      <c r="D174" s="58">
        <f>'PT Storengy'!H165</f>
        <v>0.15</v>
      </c>
      <c r="E174" s="60">
        <f t="shared" si="15"/>
        <v>44.112121118299761</v>
      </c>
      <c r="F174" s="100">
        <f t="shared" si="16"/>
        <v>0.97480196898726856</v>
      </c>
      <c r="G174" s="59">
        <f>IF(F174&gt;=1,0,_xlfn.XLOOKUP(F174,'Serene A '!$B$30:$B$130,'Serene A '!$W$30:$W$130,,1))</f>
        <v>0.78160000000000007</v>
      </c>
      <c r="H174" s="158">
        <f>MIN(IF(AND(F174&gt;='Serene A '!$X$15,Atlantique!A174&lt;='Serene A '!$W$15),0,
IF(AND(F174&gt;='Serene A '!$X$16,Atlantique!A174&lt;='Serene A '!$W$16),0,
IF(AND(F174&gt;='Serene A '!$X$17,Atlantique!A174&lt;='Serene A '!$W$17),0,$E$4*(1-D174)*G174))),$E$5)</f>
        <v>246.03251387268</v>
      </c>
      <c r="I174" s="192">
        <f>IF(COUNTIFS('PTC GRTgaz'!$AA$11:$AA$28891,"",'PTC GRTgaz'!$B$11:$B$28891,Atlantique!I$16,'PTC GRTgaz'!$D$11:$D$28891,Atlantique!$A174,'PTC GRTgaz'!$C$11:$C$28891,"DEL")&gt;0,I$14,SUMIFS('PTC GRTgaz'!$AA$11:$AA$28891,'PTC GRTgaz'!$B$11:$B$28891,Atlantique!I$16,'PTC GRTgaz'!$D$11:$D$28891,Atlantique!$A174,'PTC GRTgaz'!$C$11:$C$28891,"DEL")*1.0026*$E$4/370.33)</f>
        <v>260.67607954091756</v>
      </c>
      <c r="J174" s="192">
        <f>IF(COUNTIFS('PTC GRTgaz'!$AA$11:$AA$28891,"",'PTC GRTgaz'!$B$11:$B$28891,Atlantique!J$16,'PTC GRTgaz'!$D$11:$D$28891,Atlantique!$A174,'PTC GRTgaz'!$C$11:$C$28891,"DEL")&gt;0,J$14,SUMIFS('PTC GRTgaz'!$AA$11:$AA$28891,'PTC GRTgaz'!$B$11:$B$28891,Atlantique!J$16,'PTC GRTgaz'!$D$11:$D$28891,Atlantique!$A174,'PTC GRTgaz'!$C$11:$C$28891,"DEL")*1.0026*$E$4/370.33)</f>
        <v>140.36404282972484</v>
      </c>
      <c r="K174" s="102">
        <f t="shared" si="17"/>
        <v>38.824371202346171</v>
      </c>
      <c r="L174" s="101">
        <f t="shared" si="18"/>
        <v>0.85964460354480998</v>
      </c>
      <c r="M174" s="59">
        <f>IF(L174&gt;=1,0,_xlfn.XLOOKUP(L174,'Serene A '!$B$30:$B$130,'Serene A '!$W$30:$W$130,,1))</f>
        <v>0.79120000000000001</v>
      </c>
      <c r="N174" s="158">
        <f xml:space="preserve">
IF(AND(L174&gt;='Serene A '!$X$15,Atlantique!A174&lt;='Serene A '!$W$15),0,
IF(AND(L174&gt;='Serene A '!$X$16,Atlantique!A174&lt;='Serene A '!$W$16),0,
IF(AND(L174&gt;='Serene A '!$X$17,Atlantique!A174&lt;='Serene A '!$W$17),0,MIN(I174:J174,$E$4*(1-D174)*M174))))</f>
        <v>140.36404282972484</v>
      </c>
      <c r="O174" s="192">
        <f>IF(COUNTIFS('PTC GRTgaz'!$AB$11:$AB$28891,"",'PTC GRTgaz'!$B$11:$B$28891,Atlantique!O$16,'PTC GRTgaz'!$D$11:$D$28891,Atlantique!$A174,'PTC GRTgaz'!$C$11:$C$28891,"DEL")&gt;0,O$14,SUMIFS('PTC GRTgaz'!$AB$11:$AB$28891,'PTC GRTgaz'!$B$11:$B$28891,Atlantique!O$16,'PTC GRTgaz'!$D$11:$D$28891,Atlantique!$A174,'PTC GRTgaz'!$C$11:$C$28891,"DEL")*1.0026*$E$4/370.33)</f>
        <v>295.76709024834878</v>
      </c>
      <c r="P174" s="192">
        <f>IF(COUNTIFS('PTC GRTgaz'!$AB$11:$AB$28891,"",'PTC GRTgaz'!$B$11:$B$28891,Atlantique!P$16,'PTC GRTgaz'!$D$11:$D$28891,Atlantique!$A174,'PTC GRTgaz'!$C$11:$C$28891,"DEL")&gt;0,P$14,SUMIFS('PTC GRTgaz'!$AB$11:$AB$28891,'PTC GRTgaz'!$B$11:$B$28891,Atlantique!P$16,'PTC GRTgaz'!$D$11:$D$28891,Atlantique!$A174,'PTC GRTgaz'!$C$11:$C$28891,"DEL")*1.0026*$E$4/370.33)</f>
        <v>220.57206730385329</v>
      </c>
      <c r="Q174" s="103">
        <f t="shared" si="19"/>
        <v>42.549077624420455</v>
      </c>
      <c r="R174" s="101">
        <f t="shared" si="20"/>
        <v>0.94063345682481336</v>
      </c>
      <c r="S174" s="59">
        <f>IF(R174&gt;=1,0,_xlfn.XLOOKUP(R174,'Serene A '!$B$30:$B$130,'Serene A '!$W$30:$W$130,,1))</f>
        <v>0.78400000000000003</v>
      </c>
      <c r="T174" s="158">
        <f xml:space="preserve">
IF(AND(R174&gt;='Serene A '!$X$15,Atlantique!A174&lt;='Serene A '!$W$15),0,
IF(AND(R174&gt;='Serene A '!$X$16,Atlantique!A174&lt;='Serene A '!$W$16),0,
IF(AND(R174&gt;='Serene A '!$X$17,Atlantique!A174&lt;='Serene A '!$W$17),0,MIN(O174:P174,$E$4*(1-D174)*S174))))</f>
        <v>220.57206730385329</v>
      </c>
      <c r="U174" s="160"/>
    </row>
    <row r="175" spans="1:21" x14ac:dyDescent="0.45">
      <c r="A175" s="56">
        <f t="shared" si="14"/>
        <v>44810</v>
      </c>
      <c r="B175" s="157">
        <f>_xlfn.XLOOKUP(A175,'Serene A '!$W$22:$W$23,'Serene A '!$Z$22:$Z$23,0,0)</f>
        <v>0</v>
      </c>
      <c r="C175" s="143">
        <f>_xlfn.XLOOKUP(A175,'Serene A '!$W$15:$W$17,'Serene A '!$Z$15:$Z$17,SUM($E$3:$H$3),0)</f>
        <v>45</v>
      </c>
      <c r="D175" s="58">
        <f>'PT Storengy'!H166</f>
        <v>0.15</v>
      </c>
      <c r="E175" s="60">
        <f t="shared" si="15"/>
        <v>44.357901807695605</v>
      </c>
      <c r="F175" s="100">
        <f t="shared" si="16"/>
        <v>0.98026935818443917</v>
      </c>
      <c r="G175" s="59">
        <f>IF(F175&gt;=1,0,_xlfn.XLOOKUP(F175,'Serene A '!$B$30:$B$130,'Serene A '!$W$30:$W$130,,1))</f>
        <v>0.78080000000000005</v>
      </c>
      <c r="H175" s="158">
        <f>MIN(IF(AND(F175&gt;='Serene A '!$X$15,Atlantique!A175&lt;='Serene A '!$W$15),0,
IF(AND(F175&gt;='Serene A '!$X$16,Atlantique!A175&lt;='Serene A '!$W$16),0,
IF(AND(F175&gt;='Serene A '!$X$17,Atlantique!A175&lt;='Serene A '!$W$17),0,$E$4*(1-D175)*G175))),$E$5)</f>
        <v>245.78068939584</v>
      </c>
      <c r="I175" s="192">
        <f>IF(COUNTIFS('PTC GRTgaz'!$AA$11:$AA$28891,"",'PTC GRTgaz'!$B$11:$B$28891,Atlantique!I$16,'PTC GRTgaz'!$D$11:$D$28891,Atlantique!$A175,'PTC GRTgaz'!$C$11:$C$28891,"DEL")&gt;0,I$14,SUMIFS('PTC GRTgaz'!$AA$11:$AA$28891,'PTC GRTgaz'!$B$11:$B$28891,Atlantique!I$16,'PTC GRTgaz'!$D$11:$D$28891,Atlantique!$A175,'PTC GRTgaz'!$C$11:$C$28891,"DEL")*1.0026*$E$4/370.33)</f>
        <v>260.67607954091756</v>
      </c>
      <c r="J175" s="192">
        <f>IF(COUNTIFS('PTC GRTgaz'!$AA$11:$AA$28891,"",'PTC GRTgaz'!$B$11:$B$28891,Atlantique!J$16,'PTC GRTgaz'!$D$11:$D$28891,Atlantique!$A175,'PTC GRTgaz'!$C$11:$C$28891,"DEL")&gt;0,J$14,SUMIFS('PTC GRTgaz'!$AA$11:$AA$28891,'PTC GRTgaz'!$B$11:$B$28891,Atlantique!J$16,'PTC GRTgaz'!$D$11:$D$28891,Atlantique!$A175,'PTC GRTgaz'!$C$11:$C$28891,"DEL")*1.0026*$E$4/370.33)</f>
        <v>140.36404282972484</v>
      </c>
      <c r="K175" s="102">
        <f t="shared" si="17"/>
        <v>38.964735245175895</v>
      </c>
      <c r="L175" s="101">
        <f t="shared" si="18"/>
        <v>0.86276380449658163</v>
      </c>
      <c r="M175" s="59">
        <f>IF(L175&gt;=1,0,_xlfn.XLOOKUP(L175,'Serene A '!$B$30:$B$130,'Serene A '!$W$30:$W$130,,1))</f>
        <v>0.79039999999999999</v>
      </c>
      <c r="N175" s="158">
        <f xml:space="preserve">
IF(AND(L175&gt;='Serene A '!$X$15,Atlantique!A175&lt;='Serene A '!$W$15),0,
IF(AND(L175&gt;='Serene A '!$X$16,Atlantique!A175&lt;='Serene A '!$W$16),0,
IF(AND(L175&gt;='Serene A '!$X$17,Atlantique!A175&lt;='Serene A '!$W$17),0,MIN(I175:J175,$E$4*(1-D175)*M175))))</f>
        <v>140.36404282972484</v>
      </c>
      <c r="O175" s="192">
        <f>IF(COUNTIFS('PTC GRTgaz'!$AB$11:$AB$28891,"",'PTC GRTgaz'!$B$11:$B$28891,Atlantique!O$16,'PTC GRTgaz'!$D$11:$D$28891,Atlantique!$A175,'PTC GRTgaz'!$C$11:$C$28891,"DEL")&gt;0,O$14,SUMIFS('PTC GRTgaz'!$AB$11:$AB$28891,'PTC GRTgaz'!$B$11:$B$28891,Atlantique!O$16,'PTC GRTgaz'!$D$11:$D$28891,Atlantique!$A175,'PTC GRTgaz'!$C$11:$C$28891,"DEL")*1.0026*$E$4/370.33)</f>
        <v>295.76709024834878</v>
      </c>
      <c r="P175" s="192">
        <f>IF(COUNTIFS('PTC GRTgaz'!$AB$11:$AB$28891,"",'PTC GRTgaz'!$B$11:$B$28891,Atlantique!P$16,'PTC GRTgaz'!$D$11:$D$28891,Atlantique!$A175,'PTC GRTgaz'!$C$11:$C$28891,"DEL")&gt;0,P$14,SUMIFS('PTC GRTgaz'!$AB$11:$AB$28891,'PTC GRTgaz'!$B$11:$B$28891,Atlantique!P$16,'PTC GRTgaz'!$D$11:$D$28891,Atlantique!$A175,'PTC GRTgaz'!$C$11:$C$28891,"DEL")*1.0026*$E$4/370.33)</f>
        <v>220.57206730385329</v>
      </c>
      <c r="Q175" s="103">
        <f t="shared" si="19"/>
        <v>42.769649691724311</v>
      </c>
      <c r="R175" s="101">
        <f t="shared" si="20"/>
        <v>0.94553505832045459</v>
      </c>
      <c r="S175" s="59">
        <f>IF(R175&gt;=1,0,_xlfn.XLOOKUP(R175,'Serene A '!$B$30:$B$130,'Serene A '!$W$30:$W$130,,1))</f>
        <v>0.78400000000000003</v>
      </c>
      <c r="T175" s="158">
        <f xml:space="preserve">
IF(AND(R175&gt;='Serene A '!$X$15,Atlantique!A175&lt;='Serene A '!$W$15),0,
IF(AND(R175&gt;='Serene A '!$X$16,Atlantique!A175&lt;='Serene A '!$W$16),0,
IF(AND(R175&gt;='Serene A '!$X$17,Atlantique!A175&lt;='Serene A '!$W$17),0,MIN(O175:P175,$E$4*(1-D175)*S175))))</f>
        <v>220.57206730385329</v>
      </c>
      <c r="U175" s="160"/>
    </row>
    <row r="176" spans="1:21" x14ac:dyDescent="0.45">
      <c r="A176" s="56">
        <f t="shared" si="14"/>
        <v>44811</v>
      </c>
      <c r="B176" s="157">
        <f>_xlfn.XLOOKUP(A176,'Serene A '!$W$22:$W$23,'Serene A '!$Z$22:$Z$23,0,0)</f>
        <v>0</v>
      </c>
      <c r="C176" s="143">
        <f>_xlfn.XLOOKUP(A176,'Serene A '!$W$15:$W$17,'Serene A '!$Z$15:$Z$17,SUM($E$3:$H$3),0)</f>
        <v>45</v>
      </c>
      <c r="D176" s="58">
        <f>'PT Storengy'!H167</f>
        <v>0.15</v>
      </c>
      <c r="E176" s="60">
        <f t="shared" si="15"/>
        <v>44.603682497091448</v>
      </c>
      <c r="F176" s="100">
        <f t="shared" si="16"/>
        <v>0.98573115128212452</v>
      </c>
      <c r="G176" s="59">
        <f>IF(F176&gt;=1,0,_xlfn.XLOOKUP(F176,'Serene A '!$B$30:$B$130,'Serene A '!$W$30:$W$130,,1))</f>
        <v>0.78080000000000005</v>
      </c>
      <c r="H176" s="158">
        <f>MIN(IF(AND(F176&gt;='Serene A '!$X$15,Atlantique!A176&lt;='Serene A '!$W$15),0,
IF(AND(F176&gt;='Serene A '!$X$16,Atlantique!A176&lt;='Serene A '!$W$16),0,
IF(AND(F176&gt;='Serene A '!$X$17,Atlantique!A176&lt;='Serene A '!$W$17),0,$E$4*(1-D176)*G176))),$E$5)</f>
        <v>245.78068939584</v>
      </c>
      <c r="I176" s="192">
        <f>IF(COUNTIFS('PTC GRTgaz'!$AA$11:$AA$28891,"",'PTC GRTgaz'!$B$11:$B$28891,Atlantique!I$16,'PTC GRTgaz'!$D$11:$D$28891,Atlantique!$A176,'PTC GRTgaz'!$C$11:$C$28891,"DEL")&gt;0,I$14,SUMIFS('PTC GRTgaz'!$AA$11:$AA$28891,'PTC GRTgaz'!$B$11:$B$28891,Atlantique!I$16,'PTC GRTgaz'!$D$11:$D$28891,Atlantique!$A176,'PTC GRTgaz'!$C$11:$C$28891,"DEL")*1.0026*$E$4/370.33)</f>
        <v>260.67607954091756</v>
      </c>
      <c r="J176" s="192">
        <f>IF(COUNTIFS('PTC GRTgaz'!$AA$11:$AA$28891,"",'PTC GRTgaz'!$B$11:$B$28891,Atlantique!J$16,'PTC GRTgaz'!$D$11:$D$28891,Atlantique!$A176,'PTC GRTgaz'!$C$11:$C$28891,"DEL")&gt;0,J$14,SUMIFS('PTC GRTgaz'!$AA$11:$AA$28891,'PTC GRTgaz'!$B$11:$B$28891,Atlantique!J$16,'PTC GRTgaz'!$D$11:$D$28891,Atlantique!$A176,'PTC GRTgaz'!$C$11:$C$28891,"DEL")*1.0026*$E$4/370.33)</f>
        <v>140.36404282972484</v>
      </c>
      <c r="K176" s="102">
        <f t="shared" si="17"/>
        <v>39.105099288005619</v>
      </c>
      <c r="L176" s="101">
        <f t="shared" si="18"/>
        <v>0.86588300544835317</v>
      </c>
      <c r="M176" s="59">
        <f>IF(L176&gt;=1,0,_xlfn.XLOOKUP(L176,'Serene A '!$B$30:$B$130,'Serene A '!$W$30:$W$130,,1))</f>
        <v>0.79039999999999999</v>
      </c>
      <c r="N176" s="158">
        <f xml:space="preserve">
IF(AND(L176&gt;='Serene A '!$X$15,Atlantique!A176&lt;='Serene A '!$W$15),0,
IF(AND(L176&gt;='Serene A '!$X$16,Atlantique!A176&lt;='Serene A '!$W$16),0,
IF(AND(L176&gt;='Serene A '!$X$17,Atlantique!A176&lt;='Serene A '!$W$17),0,MIN(I176:J176,$E$4*(1-D176)*M176))))</f>
        <v>140.36404282972484</v>
      </c>
      <c r="O176" s="192">
        <f>IF(COUNTIFS('PTC GRTgaz'!$AB$11:$AB$28891,"",'PTC GRTgaz'!$B$11:$B$28891,Atlantique!O$16,'PTC GRTgaz'!$D$11:$D$28891,Atlantique!$A176,'PTC GRTgaz'!$C$11:$C$28891,"DEL")&gt;0,O$14,SUMIFS('PTC GRTgaz'!$AB$11:$AB$28891,'PTC GRTgaz'!$B$11:$B$28891,Atlantique!O$16,'PTC GRTgaz'!$D$11:$D$28891,Atlantique!$A176,'PTC GRTgaz'!$C$11:$C$28891,"DEL")*1.0026*$E$4/370.33)</f>
        <v>295.76709024834878</v>
      </c>
      <c r="P176" s="192">
        <f>IF(COUNTIFS('PTC GRTgaz'!$AB$11:$AB$28891,"",'PTC GRTgaz'!$B$11:$B$28891,Atlantique!P$16,'PTC GRTgaz'!$D$11:$D$28891,Atlantique!$A176,'PTC GRTgaz'!$C$11:$C$28891,"DEL")&gt;0,P$14,SUMIFS('PTC GRTgaz'!$AB$11:$AB$28891,'PTC GRTgaz'!$B$11:$B$28891,Atlantique!P$16,'PTC GRTgaz'!$D$11:$D$28891,Atlantique!$A176,'PTC GRTgaz'!$C$11:$C$28891,"DEL")*1.0026*$E$4/370.33)</f>
        <v>220.57206730385329</v>
      </c>
      <c r="Q176" s="103">
        <f t="shared" si="19"/>
        <v>42.990221759028167</v>
      </c>
      <c r="R176" s="101">
        <f t="shared" si="20"/>
        <v>0.95043665981609582</v>
      </c>
      <c r="S176" s="59">
        <f>IF(R176&gt;=1,0,_xlfn.XLOOKUP(R176,'Serene A '!$B$30:$B$130,'Serene A '!$W$30:$W$130,,1))</f>
        <v>0.78320000000000001</v>
      </c>
      <c r="T176" s="158">
        <f xml:space="preserve">
IF(AND(R176&gt;='Serene A '!$X$15,Atlantique!A176&lt;='Serene A '!$W$15),0,
IF(AND(R176&gt;='Serene A '!$X$16,Atlantique!A176&lt;='Serene A '!$W$16),0,
IF(AND(R176&gt;='Serene A '!$X$17,Atlantique!A176&lt;='Serene A '!$W$17),0,MIN(O176:P176,$E$4*(1-D176)*S176))))</f>
        <v>220.57206730385329</v>
      </c>
      <c r="U176" s="160"/>
    </row>
    <row r="177" spans="1:21" x14ac:dyDescent="0.45">
      <c r="A177" s="56">
        <f t="shared" si="14"/>
        <v>44812</v>
      </c>
      <c r="B177" s="157">
        <f>_xlfn.XLOOKUP(A177,'Serene A '!$W$22:$W$23,'Serene A '!$Z$22:$Z$23,0,0)</f>
        <v>0</v>
      </c>
      <c r="C177" s="143">
        <f>_xlfn.XLOOKUP(A177,'Serene A '!$W$15:$W$17,'Serene A '!$Z$15:$Z$17,SUM($E$3:$H$3),0)</f>
        <v>45</v>
      </c>
      <c r="D177" s="58">
        <f>'PT Storengy'!H168</f>
        <v>0.15</v>
      </c>
      <c r="E177" s="60">
        <f t="shared" si="15"/>
        <v>44.84921136201045</v>
      </c>
      <c r="F177" s="100">
        <f t="shared" si="16"/>
        <v>0.99119294437980998</v>
      </c>
      <c r="G177" s="59">
        <f>IF(F177&gt;=1,0,_xlfn.XLOOKUP(F177,'Serene A '!$B$30:$B$130,'Serene A '!$W$30:$W$130,,1))</f>
        <v>0.78</v>
      </c>
      <c r="H177" s="158">
        <f>MIN(IF(AND(F177&gt;='Serene A '!$X$15,Atlantique!A177&lt;='Serene A '!$W$15),0,
IF(AND(F177&gt;='Serene A '!$X$16,Atlantique!A177&lt;='Serene A '!$W$16),0,
IF(AND(F177&gt;='Serene A '!$X$17,Atlantique!A177&lt;='Serene A '!$W$17),0,$E$4*(1-D177)*G177))),$E$5)</f>
        <v>245.528864919</v>
      </c>
      <c r="I177" s="192">
        <f>IF(COUNTIFS('PTC GRTgaz'!$AA$11:$AA$28891,"",'PTC GRTgaz'!$B$11:$B$28891,Atlantique!I$16,'PTC GRTgaz'!$D$11:$D$28891,Atlantique!$A177,'PTC GRTgaz'!$C$11:$C$28891,"DEL")&gt;0,I$14,SUMIFS('PTC GRTgaz'!$AA$11:$AA$28891,'PTC GRTgaz'!$B$11:$B$28891,Atlantique!I$16,'PTC GRTgaz'!$D$11:$D$28891,Atlantique!$A177,'PTC GRTgaz'!$C$11:$C$28891,"DEL")*1.0026*$E$4/370.33)</f>
        <v>260.67607954091756</v>
      </c>
      <c r="J177" s="192">
        <f>IF(COUNTIFS('PTC GRTgaz'!$AA$11:$AA$28891,"",'PTC GRTgaz'!$B$11:$B$28891,Atlantique!J$16,'PTC GRTgaz'!$D$11:$D$28891,Atlantique!$A177,'PTC GRTgaz'!$C$11:$C$28891,"DEL")&gt;0,J$14,SUMIFS('PTC GRTgaz'!$AA$11:$AA$28891,'PTC GRTgaz'!$B$11:$B$28891,Atlantique!J$16,'PTC GRTgaz'!$D$11:$D$28891,Atlantique!$A177,'PTC GRTgaz'!$C$11:$C$28891,"DEL")*1.0026*$E$4/370.33)</f>
        <v>140.36404282972484</v>
      </c>
      <c r="K177" s="102">
        <f t="shared" si="17"/>
        <v>39.245463330835342</v>
      </c>
      <c r="L177" s="101">
        <f t="shared" si="18"/>
        <v>0.86900220640012482</v>
      </c>
      <c r="M177" s="59">
        <f>IF(L177&gt;=1,0,_xlfn.XLOOKUP(L177,'Serene A '!$B$30:$B$130,'Serene A '!$W$30:$W$130,,1))</f>
        <v>0.79039999999999999</v>
      </c>
      <c r="N177" s="158">
        <f xml:space="preserve">
IF(AND(L177&gt;='Serene A '!$X$15,Atlantique!A177&lt;='Serene A '!$W$15),0,
IF(AND(L177&gt;='Serene A '!$X$16,Atlantique!A177&lt;='Serene A '!$W$16),0,
IF(AND(L177&gt;='Serene A '!$X$17,Atlantique!A177&lt;='Serene A '!$W$17),0,MIN(I177:J177,$E$4*(1-D177)*M177))))</f>
        <v>140.36404282972484</v>
      </c>
      <c r="O177" s="192">
        <f>IF(COUNTIFS('PTC GRTgaz'!$AB$11:$AB$28891,"",'PTC GRTgaz'!$B$11:$B$28891,Atlantique!O$16,'PTC GRTgaz'!$D$11:$D$28891,Atlantique!$A177,'PTC GRTgaz'!$C$11:$C$28891,"DEL")&gt;0,O$14,SUMIFS('PTC GRTgaz'!$AB$11:$AB$28891,'PTC GRTgaz'!$B$11:$B$28891,Atlantique!O$16,'PTC GRTgaz'!$D$11:$D$28891,Atlantique!$A177,'PTC GRTgaz'!$C$11:$C$28891,"DEL")*1.0026*$E$4/370.33)</f>
        <v>295.76709024834878</v>
      </c>
      <c r="P177" s="192">
        <f>IF(COUNTIFS('PTC GRTgaz'!$AB$11:$AB$28891,"",'PTC GRTgaz'!$B$11:$B$28891,Atlantique!P$16,'PTC GRTgaz'!$D$11:$D$28891,Atlantique!$A177,'PTC GRTgaz'!$C$11:$C$28891,"DEL")&gt;0,P$14,SUMIFS('PTC GRTgaz'!$AB$11:$AB$28891,'PTC GRTgaz'!$B$11:$B$28891,Atlantique!P$16,'PTC GRTgaz'!$D$11:$D$28891,Atlantique!$A177,'PTC GRTgaz'!$C$11:$C$28891,"DEL")*1.0026*$E$4/370.33)</f>
        <v>220.57206730385329</v>
      </c>
      <c r="Q177" s="103">
        <f t="shared" si="19"/>
        <v>43.210793826332022</v>
      </c>
      <c r="R177" s="101">
        <f t="shared" si="20"/>
        <v>0.95533826131173705</v>
      </c>
      <c r="S177" s="59">
        <f>IF(R177&gt;=1,0,_xlfn.XLOOKUP(R177,'Serene A '!$B$30:$B$130,'Serene A '!$W$30:$W$130,,1))</f>
        <v>0.78320000000000001</v>
      </c>
      <c r="T177" s="158">
        <f xml:space="preserve">
IF(AND(R177&gt;='Serene A '!$X$15,Atlantique!A177&lt;='Serene A '!$W$15),0,
IF(AND(R177&gt;='Serene A '!$X$16,Atlantique!A177&lt;='Serene A '!$W$16),0,
IF(AND(R177&gt;='Serene A '!$X$17,Atlantique!A177&lt;='Serene A '!$W$17),0,MIN(O177:P177,$E$4*(1-D177)*S177))))</f>
        <v>220.57206730385329</v>
      </c>
      <c r="U177" s="160"/>
    </row>
    <row r="178" spans="1:21" x14ac:dyDescent="0.45">
      <c r="A178" s="56">
        <f t="shared" si="14"/>
        <v>44813</v>
      </c>
      <c r="B178" s="157">
        <f>_xlfn.XLOOKUP(A178,'Serene A '!$W$22:$W$23,'Serene A '!$Z$22:$Z$23,0,0)</f>
        <v>0</v>
      </c>
      <c r="C178" s="143">
        <f>_xlfn.XLOOKUP(A178,'Serene A '!$W$15:$W$17,'Serene A '!$Z$15:$Z$17,SUM($E$3:$H$3),0)</f>
        <v>45</v>
      </c>
      <c r="D178" s="58">
        <f>'PT Storengy'!H169</f>
        <v>0.15</v>
      </c>
      <c r="E178" s="60">
        <f t="shared" si="15"/>
        <v>45.094740226929453</v>
      </c>
      <c r="F178" s="100">
        <f t="shared" si="16"/>
        <v>0.99664914137800997</v>
      </c>
      <c r="G178" s="59">
        <f>IF(F178&gt;=1,0,_xlfn.XLOOKUP(F178,'Serene A '!$B$30:$B$130,'Serene A '!$W$30:$W$130,,1))</f>
        <v>0.78</v>
      </c>
      <c r="H178" s="158">
        <f>MIN(IF(AND(F178&gt;='Serene A '!$X$15,Atlantique!A178&lt;='Serene A '!$W$15),0,
IF(AND(F178&gt;='Serene A '!$X$16,Atlantique!A178&lt;='Serene A '!$W$16),0,
IF(AND(F178&gt;='Serene A '!$X$17,Atlantique!A178&lt;='Serene A '!$W$17),0,$E$4*(1-D178)*G178))),$E$5)</f>
        <v>245.528864919</v>
      </c>
      <c r="I178" s="192">
        <f>IF(COUNTIFS('PTC GRTgaz'!$AA$11:$AA$28891,"",'PTC GRTgaz'!$B$11:$B$28891,Atlantique!I$16,'PTC GRTgaz'!$D$11:$D$28891,Atlantique!$A178,'PTC GRTgaz'!$C$11:$C$28891,"DEL")&gt;0,I$14,SUMIFS('PTC GRTgaz'!$AA$11:$AA$28891,'PTC GRTgaz'!$B$11:$B$28891,Atlantique!I$16,'PTC GRTgaz'!$D$11:$D$28891,Atlantique!$A178,'PTC GRTgaz'!$C$11:$C$28891,"DEL")*1.0026*$E$4/370.33)</f>
        <v>260.67607954091756</v>
      </c>
      <c r="J178" s="192">
        <f>IF(COUNTIFS('PTC GRTgaz'!$AA$11:$AA$28891,"",'PTC GRTgaz'!$B$11:$B$28891,Atlantique!J$16,'PTC GRTgaz'!$D$11:$D$28891,Atlantique!$A178,'PTC GRTgaz'!$C$11:$C$28891,"DEL")&gt;0,J$14,SUMIFS('PTC GRTgaz'!$AA$11:$AA$28891,'PTC GRTgaz'!$B$11:$B$28891,Atlantique!J$16,'PTC GRTgaz'!$D$11:$D$28891,Atlantique!$A178,'PTC GRTgaz'!$C$11:$C$28891,"DEL")*1.0026*$E$4/370.33)</f>
        <v>140.36404282972484</v>
      </c>
      <c r="K178" s="102">
        <f t="shared" si="17"/>
        <v>39.385827373665066</v>
      </c>
      <c r="L178" s="101">
        <f t="shared" si="18"/>
        <v>0.87212140735189647</v>
      </c>
      <c r="M178" s="59">
        <f>IF(L178&gt;=1,0,_xlfn.XLOOKUP(L178,'Serene A '!$B$30:$B$130,'Serene A '!$W$30:$W$130,,1))</f>
        <v>0.78960000000000008</v>
      </c>
      <c r="N178" s="158">
        <f xml:space="preserve">
IF(AND(L178&gt;='Serene A '!$X$15,Atlantique!A178&lt;='Serene A '!$W$15),0,
IF(AND(L178&gt;='Serene A '!$X$16,Atlantique!A178&lt;='Serene A '!$W$16),0,
IF(AND(L178&gt;='Serene A '!$X$17,Atlantique!A178&lt;='Serene A '!$W$17),0,MIN(I178:J178,$E$4*(1-D178)*M178))))</f>
        <v>140.36404282972484</v>
      </c>
      <c r="O178" s="192">
        <f>IF(COUNTIFS('PTC GRTgaz'!$AB$11:$AB$28891,"",'PTC GRTgaz'!$B$11:$B$28891,Atlantique!O$16,'PTC GRTgaz'!$D$11:$D$28891,Atlantique!$A178,'PTC GRTgaz'!$C$11:$C$28891,"DEL")&gt;0,O$14,SUMIFS('PTC GRTgaz'!$AB$11:$AB$28891,'PTC GRTgaz'!$B$11:$B$28891,Atlantique!O$16,'PTC GRTgaz'!$D$11:$D$28891,Atlantique!$A178,'PTC GRTgaz'!$C$11:$C$28891,"DEL")*1.0026*$E$4/370.33)</f>
        <v>295.76709024834878</v>
      </c>
      <c r="P178" s="192">
        <f>IF(COUNTIFS('PTC GRTgaz'!$AB$11:$AB$28891,"",'PTC GRTgaz'!$B$11:$B$28891,Atlantique!P$16,'PTC GRTgaz'!$D$11:$D$28891,Atlantique!$A178,'PTC GRTgaz'!$C$11:$C$28891,"DEL")&gt;0,P$14,SUMIFS('PTC GRTgaz'!$AB$11:$AB$28891,'PTC GRTgaz'!$B$11:$B$28891,Atlantique!P$16,'PTC GRTgaz'!$D$11:$D$28891,Atlantique!$A178,'PTC GRTgaz'!$C$11:$C$28891,"DEL")*1.0026*$E$4/370.33)</f>
        <v>220.57206730385329</v>
      </c>
      <c r="Q178" s="103">
        <f t="shared" si="19"/>
        <v>43.431365893635878</v>
      </c>
      <c r="R178" s="101">
        <f t="shared" si="20"/>
        <v>0.96023986280737827</v>
      </c>
      <c r="S178" s="59">
        <f>IF(R178&gt;=1,0,_xlfn.XLOOKUP(R178,'Serene A '!$B$30:$B$130,'Serene A '!$W$30:$W$130,,1))</f>
        <v>0.78239999999999998</v>
      </c>
      <c r="T178" s="158">
        <f xml:space="preserve">
IF(AND(R178&gt;='Serene A '!$X$15,Atlantique!A178&lt;='Serene A '!$W$15),0,
IF(AND(R178&gt;='Serene A '!$X$16,Atlantique!A178&lt;='Serene A '!$W$16),0,
IF(AND(R178&gt;='Serene A '!$X$17,Atlantique!A178&lt;='Serene A '!$W$17),0,MIN(O178:P178,$E$4*(1-D178)*S178))))</f>
        <v>220.57206730385329</v>
      </c>
      <c r="U178" s="160"/>
    </row>
    <row r="179" spans="1:21" x14ac:dyDescent="0.45">
      <c r="A179" s="56">
        <f t="shared" si="14"/>
        <v>44814</v>
      </c>
      <c r="B179" s="157">
        <f>_xlfn.XLOOKUP(A179,'Serene A '!$W$22:$W$23,'Serene A '!$Z$22:$Z$23,0,0)</f>
        <v>0</v>
      </c>
      <c r="C179" s="143">
        <f>_xlfn.XLOOKUP(A179,'Serene A '!$W$15:$W$17,'Serene A '!$Z$15:$Z$17,SUM($E$3:$H$3),0)</f>
        <v>45</v>
      </c>
      <c r="D179" s="58">
        <f>'PT Storengy'!H170</f>
        <v>0.15</v>
      </c>
      <c r="E179" s="60">
        <f>E178+H179/1000</f>
        <v>45.094740226929453</v>
      </c>
      <c r="F179" s="100">
        <f t="shared" si="16"/>
        <v>1.00210533837621</v>
      </c>
      <c r="G179" s="59">
        <f>IF(F179&gt;=1,0,_xlfn.XLOOKUP(F179,'Serene A '!$B$30:$B$130,'Serene A '!$W$30:$W$130,,1))</f>
        <v>0</v>
      </c>
      <c r="H179" s="158">
        <f>MIN(IF(AND(F179&gt;='Serene A '!$X$15,Atlantique!A179&lt;='Serene A '!$W$15),0,
IF(AND(F179&gt;='Serene A '!$X$16,Atlantique!A179&lt;='Serene A '!$W$16),0,
IF(AND(F179&gt;='Serene A '!$X$17,Atlantique!A179&lt;='Serene A '!$W$17),0,$E$4*(1-D179)*G179))),$E$5)</f>
        <v>0</v>
      </c>
      <c r="I179" s="192">
        <f>IF(COUNTIFS('PTC GRTgaz'!$AA$11:$AA$28891,"",'PTC GRTgaz'!$B$11:$B$28891,Atlantique!I$16,'PTC GRTgaz'!$D$11:$D$28891,Atlantique!$A179,'PTC GRTgaz'!$C$11:$C$28891,"DEL")&gt;0,I$14,SUMIFS('PTC GRTgaz'!$AA$11:$AA$28891,'PTC GRTgaz'!$B$11:$B$28891,Atlantique!I$16,'PTC GRTgaz'!$D$11:$D$28891,Atlantique!$A179,'PTC GRTgaz'!$C$11:$C$28891,"DEL")*1.0026*$E$4/370.33)</f>
        <v>260.67607954091756</v>
      </c>
      <c r="J179" s="192">
        <f>IF(COUNTIFS('PTC GRTgaz'!$AA$11:$AA$28891,"",'PTC GRTgaz'!$B$11:$B$28891,Atlantique!J$16,'PTC GRTgaz'!$D$11:$D$28891,Atlantique!$A179,'PTC GRTgaz'!$C$11:$C$28891,"DEL")&gt;0,J$14,SUMIFS('PTC GRTgaz'!$AA$11:$AA$28891,'PTC GRTgaz'!$B$11:$B$28891,Atlantique!J$16,'PTC GRTgaz'!$D$11:$D$28891,Atlantique!$A179,'PTC GRTgaz'!$C$11:$C$28891,"DEL")*1.0026*$E$4/370.33)</f>
        <v>150.39004588899087</v>
      </c>
      <c r="K179" s="102">
        <f t="shared" si="17"/>
        <v>39.536217419554056</v>
      </c>
      <c r="L179" s="101">
        <f t="shared" si="18"/>
        <v>0.87524060830366812</v>
      </c>
      <c r="M179" s="59">
        <f>IF(L179&gt;=1,0,_xlfn.XLOOKUP(L179,'Serene A '!$B$30:$B$130,'Serene A '!$W$30:$W$130,,1))</f>
        <v>0.78960000000000008</v>
      </c>
      <c r="N179" s="158">
        <f xml:space="preserve">
IF(AND(L179&gt;='Serene A '!$X$15,Atlantique!A179&lt;='Serene A '!$W$15),0,
IF(AND(L179&gt;='Serene A '!$X$16,Atlantique!A179&lt;='Serene A '!$W$16),0,
IF(AND(L179&gt;='Serene A '!$X$17,Atlantique!A179&lt;='Serene A '!$W$17),0,MIN(I179:J179,$E$4*(1-D179)*M179))))</f>
        <v>150.39004588899087</v>
      </c>
      <c r="O179" s="192">
        <f>IF(COUNTIFS('PTC GRTgaz'!$AB$11:$AB$28891,"",'PTC GRTgaz'!$B$11:$B$28891,Atlantique!O$16,'PTC GRTgaz'!$D$11:$D$28891,Atlantique!$A179,'PTC GRTgaz'!$C$11:$C$28891,"DEL")&gt;0,O$14,SUMIFS('PTC GRTgaz'!$AB$11:$AB$28891,'PTC GRTgaz'!$B$11:$B$28891,Atlantique!O$16,'PTC GRTgaz'!$D$11:$D$28891,Atlantique!$A179,'PTC GRTgaz'!$C$11:$C$28891,"DEL")*1.0026*$E$4/370.33)</f>
        <v>295.76709024834878</v>
      </c>
      <c r="P179" s="192">
        <f>IF(COUNTIFS('PTC GRTgaz'!$AB$11:$AB$28891,"",'PTC GRTgaz'!$B$11:$B$28891,Atlantique!P$16,'PTC GRTgaz'!$D$11:$D$28891,Atlantique!$A179,'PTC GRTgaz'!$C$11:$C$28891,"DEL")&gt;0,P$14,SUMIFS('PTC GRTgaz'!$AB$11:$AB$28891,'PTC GRTgaz'!$B$11:$B$28891,Atlantique!P$16,'PTC GRTgaz'!$D$11:$D$28891,Atlantique!$A179,'PTC GRTgaz'!$C$11:$C$28891,"DEL")*1.0026*$E$4/370.33)</f>
        <v>230.59807036311935</v>
      </c>
      <c r="Q179" s="103">
        <f t="shared" si="19"/>
        <v>43.661963963999</v>
      </c>
      <c r="R179" s="101">
        <f t="shared" si="20"/>
        <v>0.9651414643030195</v>
      </c>
      <c r="S179" s="59">
        <f>IF(R179&gt;=1,0,_xlfn.XLOOKUP(R179,'Serene A '!$B$30:$B$130,'Serene A '!$W$30:$W$130,,1))</f>
        <v>0.78239999999999998</v>
      </c>
      <c r="T179" s="158">
        <f xml:space="preserve">
IF(AND(R179&gt;='Serene A '!$X$15,Atlantique!A179&lt;='Serene A '!$W$15),0,
IF(AND(R179&gt;='Serene A '!$X$16,Atlantique!A179&lt;='Serene A '!$W$16),0,
IF(AND(R179&gt;='Serene A '!$X$17,Atlantique!A179&lt;='Serene A '!$W$17),0,MIN(O179:P179,$E$4*(1-D179)*S179))))</f>
        <v>230.59807036311935</v>
      </c>
      <c r="U179" s="160"/>
    </row>
    <row r="180" spans="1:21" x14ac:dyDescent="0.45">
      <c r="A180" s="56">
        <f t="shared" si="14"/>
        <v>44815</v>
      </c>
      <c r="B180" s="157">
        <f>_xlfn.XLOOKUP(A180,'Serene A '!$W$22:$W$23,'Serene A '!$Z$22:$Z$23,0,0)</f>
        <v>0</v>
      </c>
      <c r="C180" s="143">
        <f>_xlfn.XLOOKUP(A180,'Serene A '!$W$15:$W$17,'Serene A '!$Z$15:$Z$17,SUM($E$3:$H$3),0)</f>
        <v>45</v>
      </c>
      <c r="D180" s="58">
        <f>'PT Storengy'!H171</f>
        <v>0.15</v>
      </c>
      <c r="E180" s="60">
        <f>E179+H180/1000</f>
        <v>45.094740226929453</v>
      </c>
      <c r="F180" s="100">
        <f t="shared" si="16"/>
        <v>1.00210533837621</v>
      </c>
      <c r="G180" s="59">
        <f>IF(F180&gt;=1,0,_xlfn.XLOOKUP(F180,'Serene A '!$B$30:$B$130,'Serene A '!$W$30:$W$130,,1))</f>
        <v>0</v>
      </c>
      <c r="H180" s="158">
        <f>MIN(IF(AND(F180&gt;='Serene A '!$X$15,Atlantique!A180&lt;='Serene A '!$W$15),0,
IF(AND(F180&gt;='Serene A '!$X$16,Atlantique!A180&lt;='Serene A '!$W$16),0,
IF(AND(F180&gt;='Serene A '!$X$17,Atlantique!A180&lt;='Serene A '!$W$17),0,$E$4*(1-D180)*G180))),$E$5)</f>
        <v>0</v>
      </c>
      <c r="I180" s="192">
        <f>IF(COUNTIFS('PTC GRTgaz'!$AA$11:$AA$28891,"",'PTC GRTgaz'!$B$11:$B$28891,Atlantique!I$16,'PTC GRTgaz'!$D$11:$D$28891,Atlantique!$A180,'PTC GRTgaz'!$C$11:$C$28891,"DEL")&gt;0,I$14,SUMIFS('PTC GRTgaz'!$AA$11:$AA$28891,'PTC GRTgaz'!$B$11:$B$28891,Atlantique!I$16,'PTC GRTgaz'!$D$11:$D$28891,Atlantique!$A180,'PTC GRTgaz'!$C$11:$C$28891,"DEL")*1.0026*$E$4/370.33)</f>
        <v>260.67607954091756</v>
      </c>
      <c r="J180" s="192">
        <f>IF(COUNTIFS('PTC GRTgaz'!$AA$11:$AA$28891,"",'PTC GRTgaz'!$B$11:$B$28891,Atlantique!J$16,'PTC GRTgaz'!$D$11:$D$28891,Atlantique!$A180,'PTC GRTgaz'!$C$11:$C$28891,"DEL")&gt;0,J$14,SUMIFS('PTC GRTgaz'!$AA$11:$AA$28891,'PTC GRTgaz'!$B$11:$B$28891,Atlantique!J$16,'PTC GRTgaz'!$D$11:$D$28891,Atlantique!$A180,'PTC GRTgaz'!$C$11:$C$28891,"DEL")*1.0026*$E$4/370.33)</f>
        <v>150.39004588899087</v>
      </c>
      <c r="K180" s="102">
        <f t="shared" si="17"/>
        <v>39.686607465443046</v>
      </c>
      <c r="L180" s="101">
        <f t="shared" si="18"/>
        <v>0.87858260932342347</v>
      </c>
      <c r="M180" s="59">
        <f>IF(L180&gt;=1,0,_xlfn.XLOOKUP(L180,'Serene A '!$B$30:$B$130,'Serene A '!$W$30:$W$130,,1))</f>
        <v>0.78960000000000008</v>
      </c>
      <c r="N180" s="158">
        <f xml:space="preserve">
IF(AND(L180&gt;='Serene A '!$X$15,Atlantique!A180&lt;='Serene A '!$W$15),0,
IF(AND(L180&gt;='Serene A '!$X$16,Atlantique!A180&lt;='Serene A '!$W$16),0,
IF(AND(L180&gt;='Serene A '!$X$17,Atlantique!A180&lt;='Serene A '!$W$17),0,MIN(I180:J180,$E$4*(1-D180)*M180))))</f>
        <v>150.39004588899087</v>
      </c>
      <c r="O180" s="192">
        <f>IF(COUNTIFS('PTC GRTgaz'!$AB$11:$AB$28891,"",'PTC GRTgaz'!$B$11:$B$28891,Atlantique!O$16,'PTC GRTgaz'!$D$11:$D$28891,Atlantique!$A180,'PTC GRTgaz'!$C$11:$C$28891,"DEL")&gt;0,O$14,SUMIFS('PTC GRTgaz'!$AB$11:$AB$28891,'PTC GRTgaz'!$B$11:$B$28891,Atlantique!O$16,'PTC GRTgaz'!$D$11:$D$28891,Atlantique!$A180,'PTC GRTgaz'!$C$11:$C$28891,"DEL")*1.0026*$E$4/370.33)</f>
        <v>295.76709024834878</v>
      </c>
      <c r="P180" s="192">
        <f>IF(COUNTIFS('PTC GRTgaz'!$AB$11:$AB$28891,"",'PTC GRTgaz'!$B$11:$B$28891,Atlantique!P$16,'PTC GRTgaz'!$D$11:$D$28891,Atlantique!$A180,'PTC GRTgaz'!$C$11:$C$28891,"DEL")&gt;0,P$14,SUMIFS('PTC GRTgaz'!$AB$11:$AB$28891,'PTC GRTgaz'!$B$11:$B$28891,Atlantique!P$16,'PTC GRTgaz'!$D$11:$D$28891,Atlantique!$A180,'PTC GRTgaz'!$C$11:$C$28891,"DEL")*1.0026*$E$4/370.33)</f>
        <v>230.59807036311935</v>
      </c>
      <c r="Q180" s="103">
        <f t="shared" si="19"/>
        <v>43.892562034362122</v>
      </c>
      <c r="R180" s="101">
        <f t="shared" si="20"/>
        <v>0.97026586586664443</v>
      </c>
      <c r="S180" s="59">
        <f>IF(R180&gt;=1,0,_xlfn.XLOOKUP(R180,'Serene A '!$B$30:$B$130,'Serene A '!$W$30:$W$130,,1))</f>
        <v>0.78160000000000007</v>
      </c>
      <c r="T180" s="158">
        <f xml:space="preserve">
IF(AND(R180&gt;='Serene A '!$X$15,Atlantique!A180&lt;='Serene A '!$W$15),0,
IF(AND(R180&gt;='Serene A '!$X$16,Atlantique!A180&lt;='Serene A '!$W$16),0,
IF(AND(R180&gt;='Serene A '!$X$17,Atlantique!A180&lt;='Serene A '!$W$17),0,MIN(O180:P180,$E$4*(1-D180)*S180))))</f>
        <v>230.59807036311935</v>
      </c>
      <c r="U180" s="160"/>
    </row>
    <row r="181" spans="1:21" x14ac:dyDescent="0.45">
      <c r="A181" s="56">
        <f t="shared" si="14"/>
        <v>44816</v>
      </c>
      <c r="B181" s="157">
        <f>_xlfn.XLOOKUP(A181,'Serene A '!$W$22:$W$23,'Serene A '!$Z$22:$Z$23,0,0)</f>
        <v>0</v>
      </c>
      <c r="C181" s="143">
        <f>_xlfn.XLOOKUP(A181,'Serene A '!$W$15:$W$17,'Serene A '!$Z$15:$Z$17,SUM($E$3:$H$3),0)</f>
        <v>45</v>
      </c>
      <c r="D181" s="58">
        <f>'PT Storengy'!H172</f>
        <v>0.15</v>
      </c>
      <c r="E181" s="60">
        <f t="shared" si="15"/>
        <v>45.094740226929453</v>
      </c>
      <c r="F181" s="100">
        <f t="shared" si="16"/>
        <v>1.00210533837621</v>
      </c>
      <c r="G181" s="59">
        <f>IF(F181&gt;=1,0,_xlfn.XLOOKUP(F181,'Serene A '!$B$30:$B$130,'Serene A '!$W$30:$W$130,,1))</f>
        <v>0</v>
      </c>
      <c r="H181" s="158">
        <f>MIN(IF(AND(F181&gt;='Serene A '!$X$15,Atlantique!A181&lt;='Serene A '!$W$15),0,
IF(AND(F181&gt;='Serene A '!$X$16,Atlantique!A181&lt;='Serene A '!$W$16),0,
IF(AND(F181&gt;='Serene A '!$X$17,Atlantique!A181&lt;='Serene A '!$W$17),0,$E$4*(1-D181)*G181))),$E$5)</f>
        <v>0</v>
      </c>
      <c r="I181" s="192">
        <f>IF(COUNTIFS('PTC GRTgaz'!$AA$11:$AA$28891,"",'PTC GRTgaz'!$B$11:$B$28891,Atlantique!I$16,'PTC GRTgaz'!$D$11:$D$28891,Atlantique!$A181,'PTC GRTgaz'!$C$11:$C$28891,"DEL")&gt;0,I$14,SUMIFS('PTC GRTgaz'!$AA$11:$AA$28891,'PTC GRTgaz'!$B$11:$B$28891,Atlantique!I$16,'PTC GRTgaz'!$D$11:$D$28891,Atlantique!$A181,'PTC GRTgaz'!$C$11:$C$28891,"DEL")*1.0026*$E$4/370.33)</f>
        <v>110.28603365192664</v>
      </c>
      <c r="J181" s="192">
        <f>IF(COUNTIFS('PTC GRTgaz'!$AA$11:$AA$28891,"",'PTC GRTgaz'!$B$11:$B$28891,Atlantique!J$16,'PTC GRTgaz'!$D$11:$D$28891,Atlantique!$A181,'PTC GRTgaz'!$C$11:$C$28891,"DEL")&gt;0,J$14,SUMIFS('PTC GRTgaz'!$AA$11:$AA$28891,'PTC GRTgaz'!$B$11:$B$28891,Atlantique!J$16,'PTC GRTgaz'!$D$11:$D$28891,Atlantique!$A181,'PTC GRTgaz'!$C$11:$C$28891,"DEL")*1.0026*$E$4/370.33)</f>
        <v>90.234027533394524</v>
      </c>
      <c r="K181" s="102">
        <f t="shared" si="17"/>
        <v>39.776841492976438</v>
      </c>
      <c r="L181" s="101">
        <f t="shared" si="18"/>
        <v>0.88192461034317882</v>
      </c>
      <c r="M181" s="59">
        <f>IF(L181&gt;=1,0,_xlfn.XLOOKUP(L181,'Serene A '!$B$30:$B$130,'Serene A '!$W$30:$W$130,,1))</f>
        <v>0.78880000000000006</v>
      </c>
      <c r="N181" s="158">
        <f xml:space="preserve">
IF(AND(L181&gt;='Serene A '!$X$15,Atlantique!A181&lt;='Serene A '!$W$15),0,
IF(AND(L181&gt;='Serene A '!$X$16,Atlantique!A181&lt;='Serene A '!$W$16),0,
IF(AND(L181&gt;='Serene A '!$X$17,Atlantique!A181&lt;='Serene A '!$W$17),0,MIN(I181:J181,$E$4*(1-D181)*M181))))</f>
        <v>90.234027533394524</v>
      </c>
      <c r="O181" s="192">
        <f>IF(COUNTIFS('PTC GRTgaz'!$AB$11:$AB$28891,"",'PTC GRTgaz'!$B$11:$B$28891,Atlantique!O$16,'PTC GRTgaz'!$D$11:$D$28891,Atlantique!$A181,'PTC GRTgaz'!$C$11:$C$28891,"DEL")&gt;0,O$14,SUMIFS('PTC GRTgaz'!$AB$11:$AB$28891,'PTC GRTgaz'!$B$11:$B$28891,Atlantique!O$16,'PTC GRTgaz'!$D$11:$D$28891,Atlantique!$A181,'PTC GRTgaz'!$C$11:$C$28891,"DEL")*1.0026*$E$4/370.33)</f>
        <v>215.5590657742203</v>
      </c>
      <c r="P181" s="192">
        <f>IF(COUNTIFS('PTC GRTgaz'!$AB$11:$AB$28891,"",'PTC GRTgaz'!$B$11:$B$28891,Atlantique!P$16,'PTC GRTgaz'!$D$11:$D$28891,Atlantique!$A181,'PTC GRTgaz'!$C$11:$C$28891,"DEL")&gt;0,P$14,SUMIFS('PTC GRTgaz'!$AB$11:$AB$28891,'PTC GRTgaz'!$B$11:$B$28891,Atlantique!P$16,'PTC GRTgaz'!$D$11:$D$28891,Atlantique!$A181,'PTC GRTgaz'!$C$11:$C$28891,"DEL")*1.0026*$E$4/370.33)</f>
        <v>195.50705965568815</v>
      </c>
      <c r="Q181" s="103">
        <f t="shared" si="19"/>
        <v>44.088069094017811</v>
      </c>
      <c r="R181" s="101">
        <f t="shared" si="20"/>
        <v>0.97539026743026935</v>
      </c>
      <c r="S181" s="59">
        <f>IF(R181&gt;=1,0,_xlfn.XLOOKUP(R181,'Serene A '!$B$30:$B$130,'Serene A '!$W$30:$W$130,,1))</f>
        <v>0.78160000000000007</v>
      </c>
      <c r="T181" s="158">
        <f xml:space="preserve">
IF(AND(R181&gt;='Serene A '!$X$15,Atlantique!A181&lt;='Serene A '!$W$15),0,
IF(AND(R181&gt;='Serene A '!$X$16,Atlantique!A181&lt;='Serene A '!$W$16),0,
IF(AND(R181&gt;='Serene A '!$X$17,Atlantique!A181&lt;='Serene A '!$W$17),0,MIN(O181:P181,$E$4*(1-D181)*S181))))</f>
        <v>195.50705965568815</v>
      </c>
      <c r="U181" s="160"/>
    </row>
    <row r="182" spans="1:21" x14ac:dyDescent="0.45">
      <c r="A182" s="56">
        <f t="shared" si="14"/>
        <v>44817</v>
      </c>
      <c r="B182" s="157">
        <f>_xlfn.XLOOKUP(A182,'Serene A '!$W$22:$W$23,'Serene A '!$Z$22:$Z$23,0,0)</f>
        <v>0</v>
      </c>
      <c r="C182" s="143">
        <f>_xlfn.XLOOKUP(A182,'Serene A '!$W$15:$W$17,'Serene A '!$Z$15:$Z$17,SUM($E$3:$H$3),0)</f>
        <v>45</v>
      </c>
      <c r="D182" s="58">
        <f>'PT Storengy'!H173</f>
        <v>0.15</v>
      </c>
      <c r="E182" s="60">
        <f t="shared" si="15"/>
        <v>45.094740226929453</v>
      </c>
      <c r="F182" s="100">
        <f t="shared" si="16"/>
        <v>1.00210533837621</v>
      </c>
      <c r="G182" s="59">
        <f>IF(F182&gt;=1,0,_xlfn.XLOOKUP(F182,'Serene A '!$B$30:$B$130,'Serene A '!$W$30:$W$130,,1))</f>
        <v>0</v>
      </c>
      <c r="H182" s="158">
        <f>MIN(IF(AND(F182&gt;='Serene A '!$X$15,Atlantique!A182&lt;='Serene A '!$W$15),0,
IF(AND(F182&gt;='Serene A '!$X$16,Atlantique!A182&lt;='Serene A '!$W$16),0,
IF(AND(F182&gt;='Serene A '!$X$17,Atlantique!A182&lt;='Serene A '!$W$17),0,$E$4*(1-D182)*G182))),$E$5)</f>
        <v>0</v>
      </c>
      <c r="I182" s="192">
        <f>IF(COUNTIFS('PTC GRTgaz'!$AA$11:$AA$28891,"",'PTC GRTgaz'!$B$11:$B$28891,Atlantique!I$16,'PTC GRTgaz'!$D$11:$D$28891,Atlantique!$A182,'PTC GRTgaz'!$C$11:$C$28891,"DEL")&gt;0,I$14,SUMIFS('PTC GRTgaz'!$AA$11:$AA$28891,'PTC GRTgaz'!$B$11:$B$28891,Atlantique!I$16,'PTC GRTgaz'!$D$11:$D$28891,Atlantique!$A182,'PTC GRTgaz'!$C$11:$C$28891,"DEL")*1.0026*$E$4/370.33)</f>
        <v>110.28603365192664</v>
      </c>
      <c r="J182" s="192">
        <f>IF(COUNTIFS('PTC GRTgaz'!$AA$11:$AA$28891,"",'PTC GRTgaz'!$B$11:$B$28891,Atlantique!J$16,'PTC GRTgaz'!$D$11:$D$28891,Atlantique!$A182,'PTC GRTgaz'!$C$11:$C$28891,"DEL")&gt;0,J$14,SUMIFS('PTC GRTgaz'!$AA$11:$AA$28891,'PTC GRTgaz'!$B$11:$B$28891,Atlantique!J$16,'PTC GRTgaz'!$D$11:$D$28891,Atlantique!$A182,'PTC GRTgaz'!$C$11:$C$28891,"DEL")*1.0026*$E$4/370.33)</f>
        <v>90.234027533394524</v>
      </c>
      <c r="K182" s="102">
        <f t="shared" si="17"/>
        <v>39.867075520509829</v>
      </c>
      <c r="L182" s="101">
        <f t="shared" si="18"/>
        <v>0.88392981095503198</v>
      </c>
      <c r="M182" s="59">
        <f>IF(L182&gt;=1,0,_xlfn.XLOOKUP(L182,'Serene A '!$B$30:$B$130,'Serene A '!$W$30:$W$130,,1))</f>
        <v>0.78880000000000006</v>
      </c>
      <c r="N182" s="158">
        <f xml:space="preserve">
IF(AND(L182&gt;='Serene A '!$X$15,Atlantique!A182&lt;='Serene A '!$W$15),0,
IF(AND(L182&gt;='Serene A '!$X$16,Atlantique!A182&lt;='Serene A '!$W$16),0,
IF(AND(L182&gt;='Serene A '!$X$17,Atlantique!A182&lt;='Serene A '!$W$17),0,MIN(I182:J182,$E$4*(1-D182)*M182))))</f>
        <v>90.234027533394524</v>
      </c>
      <c r="O182" s="192">
        <f>IF(COUNTIFS('PTC GRTgaz'!$AB$11:$AB$28891,"",'PTC GRTgaz'!$B$11:$B$28891,Atlantique!O$16,'PTC GRTgaz'!$D$11:$D$28891,Atlantique!$A182,'PTC GRTgaz'!$C$11:$C$28891,"DEL")&gt;0,O$14,SUMIFS('PTC GRTgaz'!$AB$11:$AB$28891,'PTC GRTgaz'!$B$11:$B$28891,Atlantique!O$16,'PTC GRTgaz'!$D$11:$D$28891,Atlantique!$A182,'PTC GRTgaz'!$C$11:$C$28891,"DEL")*1.0026*$E$4/370.33)</f>
        <v>215.5590657742203</v>
      </c>
      <c r="P182" s="192">
        <f>IF(COUNTIFS('PTC GRTgaz'!$AB$11:$AB$28891,"",'PTC GRTgaz'!$B$11:$B$28891,Atlantique!P$16,'PTC GRTgaz'!$D$11:$D$28891,Atlantique!$A182,'PTC GRTgaz'!$C$11:$C$28891,"DEL")&gt;0,P$14,SUMIFS('PTC GRTgaz'!$AB$11:$AB$28891,'PTC GRTgaz'!$B$11:$B$28891,Atlantique!P$16,'PTC GRTgaz'!$D$11:$D$28891,Atlantique!$A182,'PTC GRTgaz'!$C$11:$C$28891,"DEL")*1.0026*$E$4/370.33)</f>
        <v>195.50705965568815</v>
      </c>
      <c r="Q182" s="103">
        <f t="shared" si="19"/>
        <v>44.283576153673501</v>
      </c>
      <c r="R182" s="101">
        <f t="shared" si="20"/>
        <v>0.97973486875595139</v>
      </c>
      <c r="S182" s="59">
        <f>IF(R182&gt;=1,0,_xlfn.XLOOKUP(R182,'Serene A '!$B$30:$B$130,'Serene A '!$W$30:$W$130,,1))</f>
        <v>0.78160000000000007</v>
      </c>
      <c r="T182" s="158">
        <f xml:space="preserve">
IF(AND(R182&gt;='Serene A '!$X$15,Atlantique!A182&lt;='Serene A '!$W$15),0,
IF(AND(R182&gt;='Serene A '!$X$16,Atlantique!A182&lt;='Serene A '!$W$16),0,
IF(AND(R182&gt;='Serene A '!$X$17,Atlantique!A182&lt;='Serene A '!$W$17),0,MIN(O182:P182,$E$4*(1-D182)*S182))))</f>
        <v>195.50705965568815</v>
      </c>
      <c r="U182" s="160"/>
    </row>
    <row r="183" spans="1:21" x14ac:dyDescent="0.45">
      <c r="A183" s="56">
        <f t="shared" si="14"/>
        <v>44818</v>
      </c>
      <c r="B183" s="157">
        <f>_xlfn.XLOOKUP(A183,'Serene A '!$W$22:$W$23,'Serene A '!$Z$22:$Z$23,0,0)</f>
        <v>0</v>
      </c>
      <c r="C183" s="143">
        <f>_xlfn.XLOOKUP(A183,'Serene A '!$W$15:$W$17,'Serene A '!$Z$15:$Z$17,SUM($E$3:$H$3),0)</f>
        <v>45</v>
      </c>
      <c r="D183" s="58">
        <f>'PT Storengy'!H174</f>
        <v>0.15</v>
      </c>
      <c r="E183" s="60">
        <f t="shared" si="15"/>
        <v>45.094740226929453</v>
      </c>
      <c r="F183" s="100">
        <f t="shared" si="16"/>
        <v>1.00210533837621</v>
      </c>
      <c r="G183" s="59">
        <f>IF(F183&gt;=1,0,_xlfn.XLOOKUP(F183,'Serene A '!$B$30:$B$130,'Serene A '!$W$30:$W$130,,1))</f>
        <v>0</v>
      </c>
      <c r="H183" s="158">
        <f>MIN(IF(AND(F183&gt;='Serene A '!$X$15,Atlantique!A183&lt;='Serene A '!$W$15),0,
IF(AND(F183&gt;='Serene A '!$X$16,Atlantique!A183&lt;='Serene A '!$W$16),0,
IF(AND(F183&gt;='Serene A '!$X$17,Atlantique!A183&lt;='Serene A '!$W$17),0,$E$4*(1-D183)*G183))),$E$5)</f>
        <v>0</v>
      </c>
      <c r="I183" s="192">
        <f>IF(COUNTIFS('PTC GRTgaz'!$AA$11:$AA$28891,"",'PTC GRTgaz'!$B$11:$B$28891,Atlantique!I$16,'PTC GRTgaz'!$D$11:$D$28891,Atlantique!$A183,'PTC GRTgaz'!$C$11:$C$28891,"DEL")&gt;0,I$14,SUMIFS('PTC GRTgaz'!$AA$11:$AA$28891,'PTC GRTgaz'!$B$11:$B$28891,Atlantique!I$16,'PTC GRTgaz'!$D$11:$D$28891,Atlantique!$A183,'PTC GRTgaz'!$C$11:$C$28891,"DEL")*1.0026*$E$4/370.33)</f>
        <v>110.28603365192664</v>
      </c>
      <c r="J183" s="192">
        <f>IF(COUNTIFS('PTC GRTgaz'!$AA$11:$AA$28891,"",'PTC GRTgaz'!$B$11:$B$28891,Atlantique!J$16,'PTC GRTgaz'!$D$11:$D$28891,Atlantique!$A183,'PTC GRTgaz'!$C$11:$C$28891,"DEL")&gt;0,J$14,SUMIFS('PTC GRTgaz'!$AA$11:$AA$28891,'PTC GRTgaz'!$B$11:$B$28891,Atlantique!J$16,'PTC GRTgaz'!$D$11:$D$28891,Atlantique!$A183,'PTC GRTgaz'!$C$11:$C$28891,"DEL")*1.0026*$E$4/370.33)</f>
        <v>90.234027533394524</v>
      </c>
      <c r="K183" s="102">
        <f t="shared" si="17"/>
        <v>39.95730954804322</v>
      </c>
      <c r="L183" s="101">
        <f t="shared" si="18"/>
        <v>0.88593501156688503</v>
      </c>
      <c r="M183" s="59">
        <f>IF(L183&gt;=1,0,_xlfn.XLOOKUP(L183,'Serene A '!$B$30:$B$130,'Serene A '!$W$30:$W$130,,1))</f>
        <v>0.78880000000000006</v>
      </c>
      <c r="N183" s="158">
        <f xml:space="preserve">
IF(AND(L183&gt;='Serene A '!$X$15,Atlantique!A183&lt;='Serene A '!$W$15),0,
IF(AND(L183&gt;='Serene A '!$X$16,Atlantique!A183&lt;='Serene A '!$W$16),0,
IF(AND(L183&gt;='Serene A '!$X$17,Atlantique!A183&lt;='Serene A '!$W$17),0,MIN(I183:J183,$E$4*(1-D183)*M183))))</f>
        <v>90.234027533394524</v>
      </c>
      <c r="O183" s="192">
        <f>IF(COUNTIFS('PTC GRTgaz'!$AB$11:$AB$28891,"",'PTC GRTgaz'!$B$11:$B$28891,Atlantique!O$16,'PTC GRTgaz'!$D$11:$D$28891,Atlantique!$A183,'PTC GRTgaz'!$C$11:$C$28891,"DEL")&gt;0,O$14,SUMIFS('PTC GRTgaz'!$AB$11:$AB$28891,'PTC GRTgaz'!$B$11:$B$28891,Atlantique!O$16,'PTC GRTgaz'!$D$11:$D$28891,Atlantique!$A183,'PTC GRTgaz'!$C$11:$C$28891,"DEL")*1.0026*$E$4/370.33)</f>
        <v>215.5590657742203</v>
      </c>
      <c r="P183" s="192">
        <f>IF(COUNTIFS('PTC GRTgaz'!$AB$11:$AB$28891,"",'PTC GRTgaz'!$B$11:$B$28891,Atlantique!P$16,'PTC GRTgaz'!$D$11:$D$28891,Atlantique!$A183,'PTC GRTgaz'!$C$11:$C$28891,"DEL")&gt;0,P$14,SUMIFS('PTC GRTgaz'!$AB$11:$AB$28891,'PTC GRTgaz'!$B$11:$B$28891,Atlantique!P$16,'PTC GRTgaz'!$D$11:$D$28891,Atlantique!$A183,'PTC GRTgaz'!$C$11:$C$28891,"DEL")*1.0026*$E$4/370.33)</f>
        <v>195.50705965568815</v>
      </c>
      <c r="Q183" s="103">
        <f t="shared" si="19"/>
        <v>44.47908321332919</v>
      </c>
      <c r="R183" s="101">
        <f t="shared" si="20"/>
        <v>0.98407947008163332</v>
      </c>
      <c r="S183" s="59">
        <f>IF(R183&gt;=1,0,_xlfn.XLOOKUP(R183,'Serene A '!$B$30:$B$130,'Serene A '!$W$30:$W$130,,1))</f>
        <v>0.78080000000000005</v>
      </c>
      <c r="T183" s="158">
        <f xml:space="preserve">
IF(AND(R183&gt;='Serene A '!$X$15,Atlantique!A183&lt;='Serene A '!$W$15),0,
IF(AND(R183&gt;='Serene A '!$X$16,Atlantique!A183&lt;='Serene A '!$W$16),0,
IF(AND(R183&gt;='Serene A '!$X$17,Atlantique!A183&lt;='Serene A '!$W$17),0,MIN(O183:P183,$E$4*(1-D183)*S183))))</f>
        <v>195.50705965568815</v>
      </c>
      <c r="U183" s="160"/>
    </row>
    <row r="184" spans="1:21" x14ac:dyDescent="0.45">
      <c r="A184" s="56">
        <f t="shared" si="14"/>
        <v>44819</v>
      </c>
      <c r="B184" s="157">
        <f>_xlfn.XLOOKUP(A184,'Serene A '!$W$22:$W$23,'Serene A '!$Z$22:$Z$23,0,0)</f>
        <v>0</v>
      </c>
      <c r="C184" s="143">
        <f>_xlfn.XLOOKUP(A184,'Serene A '!$W$15:$W$17,'Serene A '!$Z$15:$Z$17,SUM($E$3:$H$3),0)</f>
        <v>45</v>
      </c>
      <c r="D184" s="58">
        <f>'PT Storengy'!H175</f>
        <v>0.15</v>
      </c>
      <c r="E184" s="60">
        <f t="shared" si="15"/>
        <v>45.094740226929453</v>
      </c>
      <c r="F184" s="100">
        <f t="shared" si="16"/>
        <v>1.00210533837621</v>
      </c>
      <c r="G184" s="59">
        <f>IF(F184&gt;=1,0,_xlfn.XLOOKUP(F184,'Serene A '!$B$30:$B$130,'Serene A '!$W$30:$W$130,,1))</f>
        <v>0</v>
      </c>
      <c r="H184" s="158">
        <f>MIN(IF(AND(F184&gt;='Serene A '!$X$15,Atlantique!A184&lt;='Serene A '!$W$15),0,
IF(AND(F184&gt;='Serene A '!$X$16,Atlantique!A184&lt;='Serene A '!$W$16),0,
IF(AND(F184&gt;='Serene A '!$X$17,Atlantique!A184&lt;='Serene A '!$W$17),0,$E$4*(1-D184)*G184))),$E$5)</f>
        <v>0</v>
      </c>
      <c r="I184" s="192">
        <f>IF(COUNTIFS('PTC GRTgaz'!$AA$11:$AA$28891,"",'PTC GRTgaz'!$B$11:$B$28891,Atlantique!I$16,'PTC GRTgaz'!$D$11:$D$28891,Atlantique!$A184,'PTC GRTgaz'!$C$11:$C$28891,"DEL")&gt;0,I$14,SUMIFS('PTC GRTgaz'!$AA$11:$AA$28891,'PTC GRTgaz'!$B$11:$B$28891,Atlantique!I$16,'PTC GRTgaz'!$D$11:$D$28891,Atlantique!$A184,'PTC GRTgaz'!$C$11:$C$28891,"DEL")*1.0026*$E$4/370.33)</f>
        <v>120.31203671119272</v>
      </c>
      <c r="J184" s="192">
        <f>IF(COUNTIFS('PTC GRTgaz'!$AA$11:$AA$28891,"",'PTC GRTgaz'!$B$11:$B$28891,Atlantique!J$16,'PTC GRTgaz'!$D$11:$D$28891,Atlantique!$A184,'PTC GRTgaz'!$C$11:$C$28891,"DEL")&gt;0,J$14,SUMIFS('PTC GRTgaz'!$AA$11:$AA$28891,'PTC GRTgaz'!$B$11:$B$28891,Atlantique!J$16,'PTC GRTgaz'!$D$11:$D$28891,Atlantique!$A184,'PTC GRTgaz'!$C$11:$C$28891,"DEL")*1.0026*$E$4/370.33)</f>
        <v>90.234027533394524</v>
      </c>
      <c r="K184" s="102">
        <f t="shared" si="17"/>
        <v>40.047543575576611</v>
      </c>
      <c r="L184" s="101">
        <f t="shared" si="18"/>
        <v>0.8879402121787382</v>
      </c>
      <c r="M184" s="59">
        <f>IF(L184&gt;=1,0,_xlfn.XLOOKUP(L184,'Serene A '!$B$30:$B$130,'Serene A '!$W$30:$W$130,,1))</f>
        <v>0.78880000000000006</v>
      </c>
      <c r="N184" s="158">
        <f xml:space="preserve">
IF(AND(L184&gt;='Serene A '!$X$15,Atlantique!A184&lt;='Serene A '!$W$15),0,
IF(AND(L184&gt;='Serene A '!$X$16,Atlantique!A184&lt;='Serene A '!$W$16),0,
IF(AND(L184&gt;='Serene A '!$X$17,Atlantique!A184&lt;='Serene A '!$W$17),0,MIN(I184:J184,$E$4*(1-D184)*M184))))</f>
        <v>90.234027533394524</v>
      </c>
      <c r="O184" s="192">
        <f>IF(COUNTIFS('PTC GRTgaz'!$AB$11:$AB$28891,"",'PTC GRTgaz'!$B$11:$B$28891,Atlantique!O$16,'PTC GRTgaz'!$D$11:$D$28891,Atlantique!$A184,'PTC GRTgaz'!$C$11:$C$28891,"DEL")&gt;0,O$14,SUMIFS('PTC GRTgaz'!$AB$11:$AB$28891,'PTC GRTgaz'!$B$11:$B$28891,Atlantique!O$16,'PTC GRTgaz'!$D$11:$D$28891,Atlantique!$A184,'PTC GRTgaz'!$C$11:$C$28891,"DEL")*1.0026*$E$4/370.33)</f>
        <v>215.5590657742203</v>
      </c>
      <c r="P184" s="192">
        <f>IF(COUNTIFS('PTC GRTgaz'!$AB$11:$AB$28891,"",'PTC GRTgaz'!$B$11:$B$28891,Atlantique!P$16,'PTC GRTgaz'!$D$11:$D$28891,Atlantique!$A184,'PTC GRTgaz'!$C$11:$C$28891,"DEL")&gt;0,P$14,SUMIFS('PTC GRTgaz'!$AB$11:$AB$28891,'PTC GRTgaz'!$B$11:$B$28891,Atlantique!P$16,'PTC GRTgaz'!$D$11:$D$28891,Atlantique!$A184,'PTC GRTgaz'!$C$11:$C$28891,"DEL")*1.0026*$E$4/370.33)</f>
        <v>195.50705965568815</v>
      </c>
      <c r="Q184" s="103">
        <f t="shared" si="19"/>
        <v>44.674590272984879</v>
      </c>
      <c r="R184" s="101">
        <f t="shared" si="20"/>
        <v>0.98842407140731536</v>
      </c>
      <c r="S184" s="59">
        <f>IF(R184&gt;=1,0,_xlfn.XLOOKUP(R184,'Serene A '!$B$30:$B$130,'Serene A '!$W$30:$W$130,,1))</f>
        <v>0.78080000000000005</v>
      </c>
      <c r="T184" s="158">
        <f xml:space="preserve">
IF(AND(R184&gt;='Serene A '!$X$15,Atlantique!A184&lt;='Serene A '!$W$15),0,
IF(AND(R184&gt;='Serene A '!$X$16,Atlantique!A184&lt;='Serene A '!$W$16),0,
IF(AND(R184&gt;='Serene A '!$X$17,Atlantique!A184&lt;='Serene A '!$W$17),0,MIN(O184:P184,$E$4*(1-D184)*S184))))</f>
        <v>195.50705965568815</v>
      </c>
      <c r="U184" s="160"/>
    </row>
    <row r="185" spans="1:21" x14ac:dyDescent="0.45">
      <c r="A185" s="56">
        <f t="shared" si="14"/>
        <v>44820</v>
      </c>
      <c r="B185" s="157">
        <f>_xlfn.XLOOKUP(A185,'Serene A '!$W$22:$W$23,'Serene A '!$Z$22:$Z$23,0,0)</f>
        <v>0</v>
      </c>
      <c r="C185" s="143">
        <f>_xlfn.XLOOKUP(A185,'Serene A '!$W$15:$W$17,'Serene A '!$Z$15:$Z$17,SUM($E$3:$H$3),0)</f>
        <v>45</v>
      </c>
      <c r="D185" s="58">
        <f>'PT Storengy'!H176</f>
        <v>0.15</v>
      </c>
      <c r="E185" s="60">
        <f t="shared" si="15"/>
        <v>45.094740226929453</v>
      </c>
      <c r="F185" s="100">
        <f t="shared" si="16"/>
        <v>1.00210533837621</v>
      </c>
      <c r="G185" s="59">
        <f>IF(F185&gt;=1,0,_xlfn.XLOOKUP(F185,'Serene A '!$B$30:$B$130,'Serene A '!$W$30:$W$130,,1))</f>
        <v>0</v>
      </c>
      <c r="H185" s="158">
        <f>MIN(IF(AND(F185&gt;='Serene A '!$X$15,Atlantique!A185&lt;='Serene A '!$W$15),0,
IF(AND(F185&gt;='Serene A '!$X$16,Atlantique!A185&lt;='Serene A '!$W$16),0,
IF(AND(F185&gt;='Serene A '!$X$17,Atlantique!A185&lt;='Serene A '!$W$17),0,$E$4*(1-D185)*G185))),$E$5)</f>
        <v>0</v>
      </c>
      <c r="I185" s="192">
        <f>IF(COUNTIFS('PTC GRTgaz'!$AA$11:$AA$28891,"",'PTC GRTgaz'!$B$11:$B$28891,Atlantique!I$16,'PTC GRTgaz'!$D$11:$D$28891,Atlantique!$A185,'PTC GRTgaz'!$C$11:$C$28891,"DEL")&gt;0,I$14,SUMIFS('PTC GRTgaz'!$AA$11:$AA$28891,'PTC GRTgaz'!$B$11:$B$28891,Atlantique!I$16,'PTC GRTgaz'!$D$11:$D$28891,Atlantique!$A185,'PTC GRTgaz'!$C$11:$C$28891,"DEL")*1.0026*$E$4/370.33)</f>
        <v>120.31203671119272</v>
      </c>
      <c r="J185" s="192">
        <f>IF(COUNTIFS('PTC GRTgaz'!$AA$11:$AA$28891,"",'PTC GRTgaz'!$B$11:$B$28891,Atlantique!J$16,'PTC GRTgaz'!$D$11:$D$28891,Atlantique!$A185,'PTC GRTgaz'!$C$11:$C$28891,"DEL")&gt;0,J$14,SUMIFS('PTC GRTgaz'!$AA$11:$AA$28891,'PTC GRTgaz'!$B$11:$B$28891,Atlantique!J$16,'PTC GRTgaz'!$D$11:$D$28891,Atlantique!$A185,'PTC GRTgaz'!$C$11:$C$28891,"DEL")*1.0026*$E$4/370.33)</f>
        <v>90.234027533394524</v>
      </c>
      <c r="K185" s="102">
        <f t="shared" si="17"/>
        <v>40.137777603110003</v>
      </c>
      <c r="L185" s="101">
        <f t="shared" si="18"/>
        <v>0.88994541279059136</v>
      </c>
      <c r="M185" s="59">
        <f>IF(L185&gt;=1,0,_xlfn.XLOOKUP(L185,'Serene A '!$B$30:$B$130,'Serene A '!$W$30:$W$130,,1))</f>
        <v>0.78880000000000006</v>
      </c>
      <c r="N185" s="158">
        <f xml:space="preserve">
IF(AND(L185&gt;='Serene A '!$X$15,Atlantique!A185&lt;='Serene A '!$W$15),0,
IF(AND(L185&gt;='Serene A '!$X$16,Atlantique!A185&lt;='Serene A '!$W$16),0,
IF(AND(L185&gt;='Serene A '!$X$17,Atlantique!A185&lt;='Serene A '!$W$17),0,MIN(I185:J185,$E$4*(1-D185)*M185))))</f>
        <v>90.234027533394524</v>
      </c>
      <c r="O185" s="192">
        <f>IF(COUNTIFS('PTC GRTgaz'!$AB$11:$AB$28891,"",'PTC GRTgaz'!$B$11:$B$28891,Atlantique!O$16,'PTC GRTgaz'!$D$11:$D$28891,Atlantique!$A185,'PTC GRTgaz'!$C$11:$C$28891,"DEL")&gt;0,O$14,SUMIFS('PTC GRTgaz'!$AB$11:$AB$28891,'PTC GRTgaz'!$B$11:$B$28891,Atlantique!O$16,'PTC GRTgaz'!$D$11:$D$28891,Atlantique!$A185,'PTC GRTgaz'!$C$11:$C$28891,"DEL")*1.0026*$E$4/370.33)</f>
        <v>205.53306271495421</v>
      </c>
      <c r="P185" s="192">
        <f>IF(COUNTIFS('PTC GRTgaz'!$AB$11:$AB$28891,"",'PTC GRTgaz'!$B$11:$B$28891,Atlantique!P$16,'PTC GRTgaz'!$D$11:$D$28891,Atlantique!$A185,'PTC GRTgaz'!$C$11:$C$28891,"DEL")&gt;0,P$14,SUMIFS('PTC GRTgaz'!$AB$11:$AB$28891,'PTC GRTgaz'!$B$11:$B$28891,Atlantique!P$16,'PTC GRTgaz'!$D$11:$D$28891,Atlantique!$A185,'PTC GRTgaz'!$C$11:$C$28891,"DEL")*1.0026*$E$4/370.33)</f>
        <v>195.50705965568815</v>
      </c>
      <c r="Q185" s="103">
        <f t="shared" si="19"/>
        <v>44.870097332640569</v>
      </c>
      <c r="R185" s="101">
        <f t="shared" si="20"/>
        <v>0.99276867273299729</v>
      </c>
      <c r="S185" s="59">
        <f>IF(R185&gt;=1,0,_xlfn.XLOOKUP(R185,'Serene A '!$B$30:$B$130,'Serene A '!$W$30:$W$130,,1))</f>
        <v>0.78</v>
      </c>
      <c r="T185" s="158">
        <f xml:space="preserve">
IF(AND(R185&gt;='Serene A '!$X$15,Atlantique!A185&lt;='Serene A '!$W$15),0,
IF(AND(R185&gt;='Serene A '!$X$16,Atlantique!A185&lt;='Serene A '!$W$16),0,
IF(AND(R185&gt;='Serene A '!$X$17,Atlantique!A185&lt;='Serene A '!$W$17),0,MIN(O185:P185,$E$4*(1-D185)*S185))))</f>
        <v>195.50705965568815</v>
      </c>
      <c r="U185" s="160"/>
    </row>
    <row r="186" spans="1:21" x14ac:dyDescent="0.45">
      <c r="A186" s="56">
        <f t="shared" si="14"/>
        <v>44821</v>
      </c>
      <c r="B186" s="157">
        <f>_xlfn.XLOOKUP(A186,'Serene A '!$W$22:$W$23,'Serene A '!$Z$22:$Z$23,0,0)</f>
        <v>0</v>
      </c>
      <c r="C186" s="143">
        <f>_xlfn.XLOOKUP(A186,'Serene A '!$W$15:$W$17,'Serene A '!$Z$15:$Z$17,SUM($E$3:$H$3),0)</f>
        <v>45</v>
      </c>
      <c r="D186" s="58">
        <f>'PT Storengy'!H177</f>
        <v>0.15</v>
      </c>
      <c r="E186" s="60">
        <f t="shared" si="15"/>
        <v>45.094740226929453</v>
      </c>
      <c r="F186" s="100">
        <f t="shared" si="16"/>
        <v>1.00210533837621</v>
      </c>
      <c r="G186" s="59">
        <f>IF(F186&gt;=1,0,_xlfn.XLOOKUP(F186,'Serene A '!$B$30:$B$130,'Serene A '!$W$30:$W$130,,1))</f>
        <v>0</v>
      </c>
      <c r="H186" s="158">
        <f>MIN(IF(AND(F186&gt;='Serene A '!$X$15,Atlantique!A186&lt;='Serene A '!$W$15),0,
IF(AND(F186&gt;='Serene A '!$X$16,Atlantique!A186&lt;='Serene A '!$W$16),0,
IF(AND(F186&gt;='Serene A '!$X$17,Atlantique!A186&lt;='Serene A '!$W$17),0,$E$4*(1-D186)*G186))),$E$5)</f>
        <v>0</v>
      </c>
      <c r="I186" s="192">
        <f>IF(COUNTIFS('PTC GRTgaz'!$AA$11:$AA$28891,"",'PTC GRTgaz'!$B$11:$B$28891,Atlantique!I$16,'PTC GRTgaz'!$D$11:$D$28891,Atlantique!$A186,'PTC GRTgaz'!$C$11:$C$28891,"DEL")&gt;0,I$14,SUMIFS('PTC GRTgaz'!$AA$11:$AA$28891,'PTC GRTgaz'!$B$11:$B$28891,Atlantique!I$16,'PTC GRTgaz'!$D$11:$D$28891,Atlantique!$A186,'PTC GRTgaz'!$C$11:$C$28891,"DEL")*1.0026*$E$4/370.33)</f>
        <v>260.67607954091756</v>
      </c>
      <c r="J186" s="192">
        <f>IF(COUNTIFS('PTC GRTgaz'!$AA$11:$AA$28891,"",'PTC GRTgaz'!$B$11:$B$28891,Atlantique!J$16,'PTC GRTgaz'!$D$11:$D$28891,Atlantique!$A186,'PTC GRTgaz'!$C$11:$C$28891,"DEL")&gt;0,J$14,SUMIFS('PTC GRTgaz'!$AA$11:$AA$28891,'PTC GRTgaz'!$B$11:$B$28891,Atlantique!J$16,'PTC GRTgaz'!$D$11:$D$28891,Atlantique!$A186,'PTC GRTgaz'!$C$11:$C$28891,"DEL")*1.0026*$E$4/370.33)</f>
        <v>150.39004588899087</v>
      </c>
      <c r="K186" s="102">
        <f t="shared" si="17"/>
        <v>40.288167648998993</v>
      </c>
      <c r="L186" s="101">
        <f t="shared" si="18"/>
        <v>0.89195061340244453</v>
      </c>
      <c r="M186" s="59">
        <f>IF(L186&gt;=1,0,_xlfn.XLOOKUP(L186,'Serene A '!$B$30:$B$130,'Serene A '!$W$30:$W$130,,1))</f>
        <v>0.78800000000000003</v>
      </c>
      <c r="N186" s="158">
        <f xml:space="preserve">
IF(AND(L186&gt;='Serene A '!$X$15,Atlantique!A186&lt;='Serene A '!$W$15),0,
IF(AND(L186&gt;='Serene A '!$X$16,Atlantique!A186&lt;='Serene A '!$W$16),0,
IF(AND(L186&gt;='Serene A '!$X$17,Atlantique!A186&lt;='Serene A '!$W$17),0,MIN(I186:J186,$E$4*(1-D186)*M186))))</f>
        <v>150.39004588899087</v>
      </c>
      <c r="O186" s="192">
        <f>IF(COUNTIFS('PTC GRTgaz'!$AB$11:$AB$28891,"",'PTC GRTgaz'!$B$11:$B$28891,Atlantique!O$16,'PTC GRTgaz'!$D$11:$D$28891,Atlantique!$A186,'PTC GRTgaz'!$C$11:$C$28891,"DEL")&gt;0,O$14,SUMIFS('PTC GRTgaz'!$AB$11:$AB$28891,'PTC GRTgaz'!$B$11:$B$28891,Atlantique!O$16,'PTC GRTgaz'!$D$11:$D$28891,Atlantique!$A186,'PTC GRTgaz'!$C$11:$C$28891,"DEL")*1.0026*$E$4/370.33)</f>
        <v>280.72808565944968</v>
      </c>
      <c r="P186" s="192">
        <f>IF(COUNTIFS('PTC GRTgaz'!$AB$11:$AB$28891,"",'PTC GRTgaz'!$B$11:$B$28891,Atlantique!P$16,'PTC GRTgaz'!$D$11:$D$28891,Atlantique!$A186,'PTC GRTgaz'!$C$11:$C$28891,"DEL")&gt;0,P$14,SUMIFS('PTC GRTgaz'!$AB$11:$AB$28891,'PTC GRTgaz'!$B$11:$B$28891,Atlantique!P$16,'PTC GRTgaz'!$D$11:$D$28891,Atlantique!$A186,'PTC GRTgaz'!$C$11:$C$28891,"DEL")*1.0026*$E$4/370.33)</f>
        <v>225.5850688334863</v>
      </c>
      <c r="Q186" s="103">
        <f t="shared" si="19"/>
        <v>45.095682401474058</v>
      </c>
      <c r="R186" s="101">
        <f t="shared" si="20"/>
        <v>0.99711327405867933</v>
      </c>
      <c r="S186" s="59">
        <f>IF(R186&gt;=1,0,_xlfn.XLOOKUP(R186,'Serene A '!$B$30:$B$130,'Serene A '!$W$30:$W$130,,1))</f>
        <v>0.78</v>
      </c>
      <c r="T186" s="158">
        <f xml:space="preserve">
IF(AND(R186&gt;='Serene A '!$X$15,Atlantique!A186&lt;='Serene A '!$W$15),0,
IF(AND(R186&gt;='Serene A '!$X$16,Atlantique!A186&lt;='Serene A '!$W$16),0,
IF(AND(R186&gt;='Serene A '!$X$17,Atlantique!A186&lt;='Serene A '!$W$17),0,MIN(O186:P186,$E$4*(1-D186)*S186))))</f>
        <v>225.5850688334863</v>
      </c>
      <c r="U186" s="160"/>
    </row>
    <row r="187" spans="1:21" x14ac:dyDescent="0.45">
      <c r="A187" s="56">
        <f t="shared" si="14"/>
        <v>44822</v>
      </c>
      <c r="B187" s="157">
        <f>_xlfn.XLOOKUP(A187,'Serene A '!$W$22:$W$23,'Serene A '!$Z$22:$Z$23,0,0)</f>
        <v>0</v>
      </c>
      <c r="C187" s="143">
        <f>_xlfn.XLOOKUP(A187,'Serene A '!$W$15:$W$17,'Serene A '!$Z$15:$Z$17,SUM($E$3:$H$3),0)</f>
        <v>45</v>
      </c>
      <c r="D187" s="58">
        <f>'PT Storengy'!H178</f>
        <v>0.15</v>
      </c>
      <c r="E187" s="60">
        <f t="shared" si="15"/>
        <v>45.094740226929453</v>
      </c>
      <c r="F187" s="100">
        <f t="shared" si="16"/>
        <v>1.00210533837621</v>
      </c>
      <c r="G187" s="59">
        <f>IF(F187&gt;=1,0,_xlfn.XLOOKUP(F187,'Serene A '!$B$30:$B$130,'Serene A '!$W$30:$W$130,,1))</f>
        <v>0</v>
      </c>
      <c r="H187" s="158">
        <f>MIN(IF(AND(F187&gt;='Serene A '!$X$15,Atlantique!A187&lt;='Serene A '!$W$15),0,
IF(AND(F187&gt;='Serene A '!$X$16,Atlantique!A187&lt;='Serene A '!$W$16),0,
IF(AND(F187&gt;='Serene A '!$X$17,Atlantique!A187&lt;='Serene A '!$W$17),0,$E$4*(1-D187)*G187))),$E$5)</f>
        <v>0</v>
      </c>
      <c r="I187" s="192">
        <f>IF(COUNTIFS('PTC GRTgaz'!$AA$11:$AA$28891,"",'PTC GRTgaz'!$B$11:$B$28891,Atlantique!I$16,'PTC GRTgaz'!$D$11:$D$28891,Atlantique!$A187,'PTC GRTgaz'!$C$11:$C$28891,"DEL")&gt;0,I$14,SUMIFS('PTC GRTgaz'!$AA$11:$AA$28891,'PTC GRTgaz'!$B$11:$B$28891,Atlantique!I$16,'PTC GRTgaz'!$D$11:$D$28891,Atlantique!$A187,'PTC GRTgaz'!$C$11:$C$28891,"DEL")*1.0026*$E$4/370.33)</f>
        <v>260.67607954091756</v>
      </c>
      <c r="J187" s="192">
        <f>IF(COUNTIFS('PTC GRTgaz'!$AA$11:$AA$28891,"",'PTC GRTgaz'!$B$11:$B$28891,Atlantique!J$16,'PTC GRTgaz'!$D$11:$D$28891,Atlantique!$A187,'PTC GRTgaz'!$C$11:$C$28891,"DEL")&gt;0,J$14,SUMIFS('PTC GRTgaz'!$AA$11:$AA$28891,'PTC GRTgaz'!$B$11:$B$28891,Atlantique!J$16,'PTC GRTgaz'!$D$11:$D$28891,Atlantique!$A187,'PTC GRTgaz'!$C$11:$C$28891,"DEL")*1.0026*$E$4/370.33)</f>
        <v>150.39004588899087</v>
      </c>
      <c r="K187" s="102">
        <f t="shared" si="17"/>
        <v>40.438557694887983</v>
      </c>
      <c r="L187" s="101">
        <f t="shared" si="18"/>
        <v>0.89529261442219987</v>
      </c>
      <c r="M187" s="59">
        <f>IF(L187&gt;=1,0,_xlfn.XLOOKUP(L187,'Serene A '!$B$30:$B$130,'Serene A '!$W$30:$W$130,,1))</f>
        <v>0.78800000000000003</v>
      </c>
      <c r="N187" s="158">
        <f xml:space="preserve">
IF(AND(L187&gt;='Serene A '!$X$15,Atlantique!A187&lt;='Serene A '!$W$15),0,
IF(AND(L187&gt;='Serene A '!$X$16,Atlantique!A187&lt;='Serene A '!$W$16),0,
IF(AND(L187&gt;='Serene A '!$X$17,Atlantique!A187&lt;='Serene A '!$W$17),0,MIN(I187:J187,$E$4*(1-D187)*M187))))</f>
        <v>150.39004588899087</v>
      </c>
      <c r="O187" s="192">
        <f>IF(COUNTIFS('PTC GRTgaz'!$AB$11:$AB$28891,"",'PTC GRTgaz'!$B$11:$B$28891,Atlantique!O$16,'PTC GRTgaz'!$D$11:$D$28891,Atlantique!$A187,'PTC GRTgaz'!$C$11:$C$28891,"DEL")&gt;0,O$14,SUMIFS('PTC GRTgaz'!$AB$11:$AB$28891,'PTC GRTgaz'!$B$11:$B$28891,Atlantique!O$16,'PTC GRTgaz'!$D$11:$D$28891,Atlantique!$A187,'PTC GRTgaz'!$C$11:$C$28891,"DEL")*1.0026*$E$4/370.33)</f>
        <v>280.72808565944968</v>
      </c>
      <c r="P187" s="192">
        <f>IF(COUNTIFS('PTC GRTgaz'!$AB$11:$AB$28891,"",'PTC GRTgaz'!$B$11:$B$28891,Atlantique!P$16,'PTC GRTgaz'!$D$11:$D$28891,Atlantique!$A187,'PTC GRTgaz'!$C$11:$C$28891,"DEL")&gt;0,P$14,SUMIFS('PTC GRTgaz'!$AB$11:$AB$28891,'PTC GRTgaz'!$B$11:$B$28891,Atlantique!P$16,'PTC GRTgaz'!$D$11:$D$28891,Atlantique!$A187,'PTC GRTgaz'!$C$11:$C$28891,"DEL")*1.0026*$E$4/370.33)</f>
        <v>225.5850688334863</v>
      </c>
      <c r="Q187" s="103">
        <f t="shared" si="19"/>
        <v>45.095682401474058</v>
      </c>
      <c r="R187" s="101">
        <f t="shared" si="20"/>
        <v>1.0021262755883125</v>
      </c>
      <c r="S187" s="59">
        <f>IF(R187&gt;=1,0,_xlfn.XLOOKUP(R187,'Serene A '!$B$30:$B$130,'Serene A '!$W$30:$W$130,,1))</f>
        <v>0</v>
      </c>
      <c r="T187" s="158">
        <f xml:space="preserve">
IF(AND(R187&gt;='Serene A '!$X$15,Atlantique!A187&lt;='Serene A '!$W$15),0,
IF(AND(R187&gt;='Serene A '!$X$16,Atlantique!A187&lt;='Serene A '!$W$16),0,
IF(AND(R187&gt;='Serene A '!$X$17,Atlantique!A187&lt;='Serene A '!$W$17),0,MIN(O187:P187,$E$4*(1-D187)*S187))))</f>
        <v>0</v>
      </c>
      <c r="U187" s="160"/>
    </row>
    <row r="188" spans="1:21" x14ac:dyDescent="0.45">
      <c r="A188" s="56">
        <f t="shared" si="14"/>
        <v>44823</v>
      </c>
      <c r="B188" s="157">
        <f>_xlfn.XLOOKUP(A188,'Serene A '!$W$22:$W$23,'Serene A '!$Z$22:$Z$23,0,0)</f>
        <v>0</v>
      </c>
      <c r="C188" s="143">
        <f>_xlfn.XLOOKUP(A188,'Serene A '!$W$15:$W$17,'Serene A '!$Z$15:$Z$17,SUM($E$3:$H$3),0)</f>
        <v>45</v>
      </c>
      <c r="D188" s="58">
        <f>'PT Storengy'!H179</f>
        <v>0.6</v>
      </c>
      <c r="E188" s="60">
        <f t="shared" si="15"/>
        <v>45.094740226929453</v>
      </c>
      <c r="F188" s="100">
        <f t="shared" si="16"/>
        <v>1.00210533837621</v>
      </c>
      <c r="G188" s="59">
        <f>IF(F188&gt;=1,0,_xlfn.XLOOKUP(F188,'Serene A '!$B$30:$B$130,'Serene A '!$W$30:$W$130,,1))</f>
        <v>0</v>
      </c>
      <c r="H188" s="158">
        <f>MIN(IF(AND(F188&gt;='Serene A '!$X$15,Atlantique!A188&lt;='Serene A '!$W$15),0,
IF(AND(F188&gt;='Serene A '!$X$16,Atlantique!A188&lt;='Serene A '!$W$16),0,
IF(AND(F188&gt;='Serene A '!$X$17,Atlantique!A188&lt;='Serene A '!$W$17),0,$E$4*(1-D188)*G188))),$E$5)</f>
        <v>0</v>
      </c>
      <c r="I188" s="192">
        <f>IF(COUNTIFS('PTC GRTgaz'!$AA$11:$AA$28891,"",'PTC GRTgaz'!$B$11:$B$28891,Atlantique!I$16,'PTC GRTgaz'!$D$11:$D$28891,Atlantique!$A188,'PTC GRTgaz'!$C$11:$C$28891,"DEL")&gt;0,I$14,SUMIFS('PTC GRTgaz'!$AA$11:$AA$28891,'PTC GRTgaz'!$B$11:$B$28891,Atlantique!I$16,'PTC GRTgaz'!$D$11:$D$28891,Atlantique!$A188,'PTC GRTgaz'!$C$11:$C$28891,"DEL")*1.0026*$E$4/370.33)</f>
        <v>100.26003059266058</v>
      </c>
      <c r="J188" s="192">
        <f>IF(COUNTIFS('PTC GRTgaz'!$AA$11:$AA$28891,"",'PTC GRTgaz'!$B$11:$B$28891,Atlantique!J$16,'PTC GRTgaz'!$D$11:$D$28891,Atlantique!$A188,'PTC GRTgaz'!$C$11:$C$28891,"DEL")&gt;0,J$14,SUMIFS('PTC GRTgaz'!$AA$11:$AA$28891,'PTC GRTgaz'!$B$11:$B$28891,Atlantique!J$16,'PTC GRTgaz'!$D$11:$D$28891,Atlantique!$A188,'PTC GRTgaz'!$C$11:$C$28891,"DEL")*1.0026*$E$4/370.33)</f>
        <v>85.221026003761494</v>
      </c>
      <c r="K188" s="102">
        <f t="shared" si="17"/>
        <v>40.523778720891741</v>
      </c>
      <c r="L188" s="101">
        <f t="shared" si="18"/>
        <v>0.89863461544195522</v>
      </c>
      <c r="M188" s="59">
        <f>IF(L188&gt;=1,0,_xlfn.XLOOKUP(L188,'Serene A '!$B$30:$B$130,'Serene A '!$W$30:$W$130,,1))</f>
        <v>0.78800000000000003</v>
      </c>
      <c r="N188" s="158">
        <f xml:space="preserve">
IF(AND(L188&gt;='Serene A '!$X$15,Atlantique!A188&lt;='Serene A '!$W$15),0,
IF(AND(L188&gt;='Serene A '!$X$16,Atlantique!A188&lt;='Serene A '!$W$16),0,
IF(AND(L188&gt;='Serene A '!$X$17,Atlantique!A188&lt;='Serene A '!$W$17),0,MIN(I188:J188,$E$4*(1-D188)*M188))))</f>
        <v>85.221026003761494</v>
      </c>
      <c r="O188" s="192">
        <f>IF(COUNTIFS('PTC GRTgaz'!$AB$11:$AB$28891,"",'PTC GRTgaz'!$B$11:$B$28891,Atlantique!O$16,'PTC GRTgaz'!$D$11:$D$28891,Atlantique!$A188,'PTC GRTgaz'!$C$11:$C$28891,"DEL")&gt;0,O$14,SUMIFS('PTC GRTgaz'!$AB$11:$AB$28891,'PTC GRTgaz'!$B$11:$B$28891,Atlantique!O$16,'PTC GRTgaz'!$D$11:$D$28891,Atlantique!$A188,'PTC GRTgaz'!$C$11:$C$28891,"DEL")*1.0026*$E$4/370.33)</f>
        <v>150.39004588899087</v>
      </c>
      <c r="P188" s="192">
        <f>IF(COUNTIFS('PTC GRTgaz'!$AB$11:$AB$28891,"",'PTC GRTgaz'!$B$11:$B$28891,Atlantique!P$16,'PTC GRTgaz'!$D$11:$D$28891,Atlantique!$A188,'PTC GRTgaz'!$C$11:$C$28891,"DEL")&gt;0,P$14,SUMIFS('PTC GRTgaz'!$AB$11:$AB$28891,'PTC GRTgaz'!$B$11:$B$28891,Atlantique!P$16,'PTC GRTgaz'!$D$11:$D$28891,Atlantique!$A188,'PTC GRTgaz'!$C$11:$C$28891,"DEL")*1.0026*$E$4/370.33)</f>
        <v>170.44205200752299</v>
      </c>
      <c r="Q188" s="103">
        <f t="shared" si="19"/>
        <v>45.095682401474058</v>
      </c>
      <c r="R188" s="101">
        <f t="shared" si="20"/>
        <v>1.0021262755883125</v>
      </c>
      <c r="S188" s="59">
        <f>IF(R188&gt;=1,0,_xlfn.XLOOKUP(R188,'Serene A '!$B$30:$B$130,'Serene A '!$W$30:$W$130,,1))</f>
        <v>0</v>
      </c>
      <c r="T188" s="158">
        <f xml:space="preserve">
IF(AND(R188&gt;='Serene A '!$X$15,Atlantique!A188&lt;='Serene A '!$W$15),0,
IF(AND(R188&gt;='Serene A '!$X$16,Atlantique!A188&lt;='Serene A '!$W$16),0,
IF(AND(R188&gt;='Serene A '!$X$17,Atlantique!A188&lt;='Serene A '!$W$17),0,MIN(O188:P188,$E$4*(1-D188)*S188))))</f>
        <v>0</v>
      </c>
      <c r="U188" s="160"/>
    </row>
    <row r="189" spans="1:21" x14ac:dyDescent="0.45">
      <c r="A189" s="56">
        <f t="shared" si="14"/>
        <v>44824</v>
      </c>
      <c r="B189" s="157">
        <f>_xlfn.XLOOKUP(A189,'Serene A '!$W$22:$W$23,'Serene A '!$Z$22:$Z$23,0,0)</f>
        <v>0</v>
      </c>
      <c r="C189" s="143">
        <f>_xlfn.XLOOKUP(A189,'Serene A '!$W$15:$W$17,'Serene A '!$Z$15:$Z$17,SUM($E$3:$H$3),0)</f>
        <v>45</v>
      </c>
      <c r="D189" s="58">
        <f>'PT Storengy'!H180</f>
        <v>0.6</v>
      </c>
      <c r="E189" s="60">
        <f t="shared" si="15"/>
        <v>45.094740226929453</v>
      </c>
      <c r="F189" s="100">
        <f t="shared" si="16"/>
        <v>1.00210533837621</v>
      </c>
      <c r="G189" s="59">
        <f>IF(F189&gt;=1,0,_xlfn.XLOOKUP(F189,'Serene A '!$B$30:$B$130,'Serene A '!$W$30:$W$130,,1))</f>
        <v>0</v>
      </c>
      <c r="H189" s="158">
        <f>MIN(IF(AND(F189&gt;='Serene A '!$X$15,Atlantique!A189&lt;='Serene A '!$W$15),0,
IF(AND(F189&gt;='Serene A '!$X$16,Atlantique!A189&lt;='Serene A '!$W$16),0,
IF(AND(F189&gt;='Serene A '!$X$17,Atlantique!A189&lt;='Serene A '!$W$17),0,$E$4*(1-D189)*G189))),$E$5)</f>
        <v>0</v>
      </c>
      <c r="I189" s="192">
        <f>IF(COUNTIFS('PTC GRTgaz'!$AA$11:$AA$28891,"",'PTC GRTgaz'!$B$11:$B$28891,Atlantique!I$16,'PTC GRTgaz'!$D$11:$D$28891,Atlantique!$A189,'PTC GRTgaz'!$C$11:$C$28891,"DEL")&gt;0,I$14,SUMIFS('PTC GRTgaz'!$AA$11:$AA$28891,'PTC GRTgaz'!$B$11:$B$28891,Atlantique!I$16,'PTC GRTgaz'!$D$11:$D$28891,Atlantique!$A189,'PTC GRTgaz'!$C$11:$C$28891,"DEL")*1.0026*$E$4/370.33)</f>
        <v>100.26003059266058</v>
      </c>
      <c r="J189" s="192">
        <f>IF(COUNTIFS('PTC GRTgaz'!$AA$11:$AA$28891,"",'PTC GRTgaz'!$B$11:$B$28891,Atlantique!J$16,'PTC GRTgaz'!$D$11:$D$28891,Atlantique!$A189,'PTC GRTgaz'!$C$11:$C$28891,"DEL")&gt;0,J$14,SUMIFS('PTC GRTgaz'!$AA$11:$AA$28891,'PTC GRTgaz'!$B$11:$B$28891,Atlantique!J$16,'PTC GRTgaz'!$D$11:$D$28891,Atlantique!$A189,'PTC GRTgaz'!$C$11:$C$28891,"DEL")*1.0026*$E$4/370.33)</f>
        <v>85.221026003761494</v>
      </c>
      <c r="K189" s="102">
        <f t="shared" si="17"/>
        <v>40.608999746895499</v>
      </c>
      <c r="L189" s="101">
        <f t="shared" si="18"/>
        <v>0.90052841601981648</v>
      </c>
      <c r="M189" s="59">
        <f>IF(L189&gt;=1,0,_xlfn.XLOOKUP(L189,'Serene A '!$B$30:$B$130,'Serene A '!$W$30:$W$130,,1))</f>
        <v>0.78720000000000001</v>
      </c>
      <c r="N189" s="158">
        <f xml:space="preserve">
IF(AND(L189&gt;='Serene A '!$X$15,Atlantique!A189&lt;='Serene A '!$W$15),0,
IF(AND(L189&gt;='Serene A '!$X$16,Atlantique!A189&lt;='Serene A '!$W$16),0,
IF(AND(L189&gt;='Serene A '!$X$17,Atlantique!A189&lt;='Serene A '!$W$17),0,MIN(I189:J189,$E$4*(1-D189)*M189))))</f>
        <v>85.221026003761494</v>
      </c>
      <c r="O189" s="192">
        <f>IF(COUNTIFS('PTC GRTgaz'!$AB$11:$AB$28891,"",'PTC GRTgaz'!$B$11:$B$28891,Atlantique!O$16,'PTC GRTgaz'!$D$11:$D$28891,Atlantique!$A189,'PTC GRTgaz'!$C$11:$C$28891,"DEL")&gt;0,O$14,SUMIFS('PTC GRTgaz'!$AB$11:$AB$28891,'PTC GRTgaz'!$B$11:$B$28891,Atlantique!O$16,'PTC GRTgaz'!$D$11:$D$28891,Atlantique!$A189,'PTC GRTgaz'!$C$11:$C$28891,"DEL")*1.0026*$E$4/370.33)</f>
        <v>150.39004588899087</v>
      </c>
      <c r="P189" s="192">
        <f>IF(COUNTIFS('PTC GRTgaz'!$AB$11:$AB$28891,"",'PTC GRTgaz'!$B$11:$B$28891,Atlantique!P$16,'PTC GRTgaz'!$D$11:$D$28891,Atlantique!$A189,'PTC GRTgaz'!$C$11:$C$28891,"DEL")&gt;0,P$14,SUMIFS('PTC GRTgaz'!$AB$11:$AB$28891,'PTC GRTgaz'!$B$11:$B$28891,Atlantique!P$16,'PTC GRTgaz'!$D$11:$D$28891,Atlantique!$A189,'PTC GRTgaz'!$C$11:$C$28891,"DEL")*1.0026*$E$4/370.33)</f>
        <v>170.44205200752299</v>
      </c>
      <c r="Q189" s="103">
        <f t="shared" si="19"/>
        <v>45.095682401474058</v>
      </c>
      <c r="R189" s="101">
        <f t="shared" si="20"/>
        <v>1.0021262755883125</v>
      </c>
      <c r="S189" s="59">
        <f>IF(R189&gt;=1,0,_xlfn.XLOOKUP(R189,'Serene A '!$B$30:$B$130,'Serene A '!$W$30:$W$130,,1))</f>
        <v>0</v>
      </c>
      <c r="T189" s="158">
        <f xml:space="preserve">
IF(AND(R189&gt;='Serene A '!$X$15,Atlantique!A189&lt;='Serene A '!$W$15),0,
IF(AND(R189&gt;='Serene A '!$X$16,Atlantique!A189&lt;='Serene A '!$W$16),0,
IF(AND(R189&gt;='Serene A '!$X$17,Atlantique!A189&lt;='Serene A '!$W$17),0,MIN(O189:P189,$E$4*(1-D189)*S189))))</f>
        <v>0</v>
      </c>
      <c r="U189" s="160"/>
    </row>
    <row r="190" spans="1:21" x14ac:dyDescent="0.45">
      <c r="A190" s="56">
        <f t="shared" si="14"/>
        <v>44825</v>
      </c>
      <c r="B190" s="157">
        <f>_xlfn.XLOOKUP(A190,'Serene A '!$W$22:$W$23,'Serene A '!$Z$22:$Z$23,0,0)</f>
        <v>0</v>
      </c>
      <c r="C190" s="143">
        <f>_xlfn.XLOOKUP(A190,'Serene A '!$W$15:$W$17,'Serene A '!$Z$15:$Z$17,SUM($E$3:$H$3),0)</f>
        <v>45</v>
      </c>
      <c r="D190" s="58">
        <f>'PT Storengy'!H181</f>
        <v>0.6</v>
      </c>
      <c r="E190" s="60">
        <f t="shared" si="15"/>
        <v>45.094740226929453</v>
      </c>
      <c r="F190" s="100">
        <f t="shared" si="16"/>
        <v>1.00210533837621</v>
      </c>
      <c r="G190" s="59">
        <f>IF(F190&gt;=1,0,_xlfn.XLOOKUP(F190,'Serene A '!$B$30:$B$130,'Serene A '!$W$30:$W$130,,1))</f>
        <v>0</v>
      </c>
      <c r="H190" s="158">
        <f>MIN(IF(AND(F190&gt;='Serene A '!$X$15,Atlantique!A190&lt;='Serene A '!$W$15),0,
IF(AND(F190&gt;='Serene A '!$X$16,Atlantique!A190&lt;='Serene A '!$W$16),0,
IF(AND(F190&gt;='Serene A '!$X$17,Atlantique!A190&lt;='Serene A '!$W$17),0,$E$4*(1-D190)*G190))),$E$5)</f>
        <v>0</v>
      </c>
      <c r="I190" s="192">
        <f>IF(COUNTIFS('PTC GRTgaz'!$AA$11:$AA$28891,"",'PTC GRTgaz'!$B$11:$B$28891,Atlantique!I$16,'PTC GRTgaz'!$D$11:$D$28891,Atlantique!$A190,'PTC GRTgaz'!$C$11:$C$28891,"DEL")&gt;0,I$14,SUMIFS('PTC GRTgaz'!$AA$11:$AA$28891,'PTC GRTgaz'!$B$11:$B$28891,Atlantique!I$16,'PTC GRTgaz'!$D$11:$D$28891,Atlantique!$A190,'PTC GRTgaz'!$C$11:$C$28891,"DEL")*1.0026*$E$4/370.33)</f>
        <v>100.26003059266058</v>
      </c>
      <c r="J190" s="192">
        <f>IF(COUNTIFS('PTC GRTgaz'!$AA$11:$AA$28891,"",'PTC GRTgaz'!$B$11:$B$28891,Atlantique!J$16,'PTC GRTgaz'!$D$11:$D$28891,Atlantique!$A190,'PTC GRTgaz'!$C$11:$C$28891,"DEL")&gt;0,J$14,SUMIFS('PTC GRTgaz'!$AA$11:$AA$28891,'PTC GRTgaz'!$B$11:$B$28891,Atlantique!J$16,'PTC GRTgaz'!$D$11:$D$28891,Atlantique!$A190,'PTC GRTgaz'!$C$11:$C$28891,"DEL")*1.0026*$E$4/370.33)</f>
        <v>85.221026003761494</v>
      </c>
      <c r="K190" s="102">
        <f t="shared" si="17"/>
        <v>40.694220772899257</v>
      </c>
      <c r="L190" s="101">
        <f t="shared" si="18"/>
        <v>0.90242221659767774</v>
      </c>
      <c r="M190" s="59">
        <f>IF(L190&gt;=1,0,_xlfn.XLOOKUP(L190,'Serene A '!$B$30:$B$130,'Serene A '!$W$30:$W$130,,1))</f>
        <v>0.78720000000000001</v>
      </c>
      <c r="N190" s="158">
        <f xml:space="preserve">
IF(AND(L190&gt;='Serene A '!$X$15,Atlantique!A190&lt;='Serene A '!$W$15),0,
IF(AND(L190&gt;='Serene A '!$X$16,Atlantique!A190&lt;='Serene A '!$W$16),0,
IF(AND(L190&gt;='Serene A '!$X$17,Atlantique!A190&lt;='Serene A '!$W$17),0,MIN(I190:J190,$E$4*(1-D190)*M190))))</f>
        <v>85.221026003761494</v>
      </c>
      <c r="O190" s="192">
        <f>IF(COUNTIFS('PTC GRTgaz'!$AB$11:$AB$28891,"",'PTC GRTgaz'!$B$11:$B$28891,Atlantique!O$16,'PTC GRTgaz'!$D$11:$D$28891,Atlantique!$A190,'PTC GRTgaz'!$C$11:$C$28891,"DEL")&gt;0,O$14,SUMIFS('PTC GRTgaz'!$AB$11:$AB$28891,'PTC GRTgaz'!$B$11:$B$28891,Atlantique!O$16,'PTC GRTgaz'!$D$11:$D$28891,Atlantique!$A190,'PTC GRTgaz'!$C$11:$C$28891,"DEL")*1.0026*$E$4/370.33)</f>
        <v>150.39004588899087</v>
      </c>
      <c r="P190" s="192">
        <f>IF(COUNTIFS('PTC GRTgaz'!$AB$11:$AB$28891,"",'PTC GRTgaz'!$B$11:$B$28891,Atlantique!P$16,'PTC GRTgaz'!$D$11:$D$28891,Atlantique!$A190,'PTC GRTgaz'!$C$11:$C$28891,"DEL")&gt;0,P$14,SUMIFS('PTC GRTgaz'!$AB$11:$AB$28891,'PTC GRTgaz'!$B$11:$B$28891,Atlantique!P$16,'PTC GRTgaz'!$D$11:$D$28891,Atlantique!$A190,'PTC GRTgaz'!$C$11:$C$28891,"DEL")*1.0026*$E$4/370.33)</f>
        <v>170.44205200752299</v>
      </c>
      <c r="Q190" s="103">
        <f t="shared" si="19"/>
        <v>45.095682401474058</v>
      </c>
      <c r="R190" s="101">
        <f t="shared" si="20"/>
        <v>1.0021262755883125</v>
      </c>
      <c r="S190" s="59">
        <f>IF(R190&gt;=1,0,_xlfn.XLOOKUP(R190,'Serene A '!$B$30:$B$130,'Serene A '!$W$30:$W$130,,1))</f>
        <v>0</v>
      </c>
      <c r="T190" s="158">
        <f xml:space="preserve">
IF(AND(R190&gt;='Serene A '!$X$15,Atlantique!A190&lt;='Serene A '!$W$15),0,
IF(AND(R190&gt;='Serene A '!$X$16,Atlantique!A190&lt;='Serene A '!$W$16),0,
IF(AND(R190&gt;='Serene A '!$X$17,Atlantique!A190&lt;='Serene A '!$W$17),0,MIN(O190:P190,$E$4*(1-D190)*S190))))</f>
        <v>0</v>
      </c>
      <c r="U190" s="160"/>
    </row>
    <row r="191" spans="1:21" x14ac:dyDescent="0.45">
      <c r="A191" s="56">
        <f t="shared" si="14"/>
        <v>44826</v>
      </c>
      <c r="B191" s="157">
        <f>_xlfn.XLOOKUP(A191,'Serene A '!$W$22:$W$23,'Serene A '!$Z$22:$Z$23,0,0)</f>
        <v>0</v>
      </c>
      <c r="C191" s="143">
        <f>_xlfn.XLOOKUP(A191,'Serene A '!$W$15:$W$17,'Serene A '!$Z$15:$Z$17,SUM($E$3:$H$3),0)</f>
        <v>45</v>
      </c>
      <c r="D191" s="58">
        <f>'PT Storengy'!H182</f>
        <v>0.6</v>
      </c>
      <c r="E191" s="60">
        <f t="shared" si="15"/>
        <v>45.094740226929453</v>
      </c>
      <c r="F191" s="100">
        <f t="shared" si="16"/>
        <v>1.00210533837621</v>
      </c>
      <c r="G191" s="59">
        <f>IF(F191&gt;=1,0,_xlfn.XLOOKUP(F191,'Serene A '!$B$30:$B$130,'Serene A '!$W$30:$W$130,,1))</f>
        <v>0</v>
      </c>
      <c r="H191" s="158">
        <f>MIN(IF(AND(F191&gt;='Serene A '!$X$15,Atlantique!A191&lt;='Serene A '!$W$15),0,
IF(AND(F191&gt;='Serene A '!$X$16,Atlantique!A191&lt;='Serene A '!$W$16),0,
IF(AND(F191&gt;='Serene A '!$X$17,Atlantique!A191&lt;='Serene A '!$W$17),0,$E$4*(1-D191)*G191))),$E$5)</f>
        <v>0</v>
      </c>
      <c r="I191" s="192">
        <f>IF(COUNTIFS('PTC GRTgaz'!$AA$11:$AA$28891,"",'PTC GRTgaz'!$B$11:$B$28891,Atlantique!I$16,'PTC GRTgaz'!$D$11:$D$28891,Atlantique!$A191,'PTC GRTgaz'!$C$11:$C$28891,"DEL")&gt;0,I$14,SUMIFS('PTC GRTgaz'!$AA$11:$AA$28891,'PTC GRTgaz'!$B$11:$B$28891,Atlantique!I$16,'PTC GRTgaz'!$D$11:$D$28891,Atlantique!$A191,'PTC GRTgaz'!$C$11:$C$28891,"DEL")*1.0026*$E$4/370.33)</f>
        <v>100.26003059266058</v>
      </c>
      <c r="J191" s="192">
        <f>IF(COUNTIFS('PTC GRTgaz'!$AA$11:$AA$28891,"",'PTC GRTgaz'!$B$11:$B$28891,Atlantique!J$16,'PTC GRTgaz'!$D$11:$D$28891,Atlantique!$A191,'PTC GRTgaz'!$C$11:$C$28891,"DEL")&gt;0,J$14,SUMIFS('PTC GRTgaz'!$AA$11:$AA$28891,'PTC GRTgaz'!$B$11:$B$28891,Atlantique!J$16,'PTC GRTgaz'!$D$11:$D$28891,Atlantique!$A191,'PTC GRTgaz'!$C$11:$C$28891,"DEL")*1.0026*$E$4/370.33)</f>
        <v>85.221026003761494</v>
      </c>
      <c r="K191" s="102">
        <f t="shared" si="17"/>
        <v>40.779441798903015</v>
      </c>
      <c r="L191" s="101">
        <f t="shared" si="18"/>
        <v>0.904316017175539</v>
      </c>
      <c r="M191" s="59">
        <f>IF(L191&gt;=1,0,_xlfn.XLOOKUP(L191,'Serene A '!$B$30:$B$130,'Serene A '!$W$30:$W$130,,1))</f>
        <v>0.78720000000000001</v>
      </c>
      <c r="N191" s="158">
        <f xml:space="preserve">
IF(AND(L191&gt;='Serene A '!$X$15,Atlantique!A191&lt;='Serene A '!$W$15),0,
IF(AND(L191&gt;='Serene A '!$X$16,Atlantique!A191&lt;='Serene A '!$W$16),0,
IF(AND(L191&gt;='Serene A '!$X$17,Atlantique!A191&lt;='Serene A '!$W$17),0,MIN(I191:J191,$E$4*(1-D191)*M191))))</f>
        <v>85.221026003761494</v>
      </c>
      <c r="O191" s="192">
        <f>IF(COUNTIFS('PTC GRTgaz'!$AB$11:$AB$28891,"",'PTC GRTgaz'!$B$11:$B$28891,Atlantique!O$16,'PTC GRTgaz'!$D$11:$D$28891,Atlantique!$A191,'PTC GRTgaz'!$C$11:$C$28891,"DEL")&gt;0,O$14,SUMIFS('PTC GRTgaz'!$AB$11:$AB$28891,'PTC GRTgaz'!$B$11:$B$28891,Atlantique!O$16,'PTC GRTgaz'!$D$11:$D$28891,Atlantique!$A191,'PTC GRTgaz'!$C$11:$C$28891,"DEL")*1.0026*$E$4/370.33)</f>
        <v>150.39004588899087</v>
      </c>
      <c r="P191" s="192">
        <f>IF(COUNTIFS('PTC GRTgaz'!$AB$11:$AB$28891,"",'PTC GRTgaz'!$B$11:$B$28891,Atlantique!P$16,'PTC GRTgaz'!$D$11:$D$28891,Atlantique!$A191,'PTC GRTgaz'!$C$11:$C$28891,"DEL")&gt;0,P$14,SUMIFS('PTC GRTgaz'!$AB$11:$AB$28891,'PTC GRTgaz'!$B$11:$B$28891,Atlantique!P$16,'PTC GRTgaz'!$D$11:$D$28891,Atlantique!$A191,'PTC GRTgaz'!$C$11:$C$28891,"DEL")*1.0026*$E$4/370.33)</f>
        <v>170.44205200752299</v>
      </c>
      <c r="Q191" s="103">
        <f t="shared" si="19"/>
        <v>45.095682401474058</v>
      </c>
      <c r="R191" s="101">
        <f t="shared" si="20"/>
        <v>1.0021262755883125</v>
      </c>
      <c r="S191" s="59">
        <f>IF(R191&gt;=1,0,_xlfn.XLOOKUP(R191,'Serene A '!$B$30:$B$130,'Serene A '!$W$30:$W$130,,1))</f>
        <v>0</v>
      </c>
      <c r="T191" s="158">
        <f xml:space="preserve">
IF(AND(R191&gt;='Serene A '!$X$15,Atlantique!A191&lt;='Serene A '!$W$15),0,
IF(AND(R191&gt;='Serene A '!$X$16,Atlantique!A191&lt;='Serene A '!$W$16),0,
IF(AND(R191&gt;='Serene A '!$X$17,Atlantique!A191&lt;='Serene A '!$W$17),0,MIN(O191:P191,$E$4*(1-D191)*S191))))</f>
        <v>0</v>
      </c>
      <c r="U191" s="160"/>
    </row>
    <row r="192" spans="1:21" x14ac:dyDescent="0.45">
      <c r="A192" s="56">
        <f t="shared" si="14"/>
        <v>44827</v>
      </c>
      <c r="B192" s="157">
        <f>_xlfn.XLOOKUP(A192,'Serene A '!$W$22:$W$23,'Serene A '!$Z$22:$Z$23,0,0)</f>
        <v>0</v>
      </c>
      <c r="C192" s="143">
        <f>_xlfn.XLOOKUP(A192,'Serene A '!$W$15:$W$17,'Serene A '!$Z$15:$Z$17,SUM($E$3:$H$3),0)</f>
        <v>45</v>
      </c>
      <c r="D192" s="58">
        <f>'PT Storengy'!H183</f>
        <v>0.6</v>
      </c>
      <c r="E192" s="60">
        <f t="shared" si="15"/>
        <v>45.094740226929453</v>
      </c>
      <c r="F192" s="100">
        <f t="shared" si="16"/>
        <v>1.00210533837621</v>
      </c>
      <c r="G192" s="59">
        <f>IF(F192&gt;=1,0,_xlfn.XLOOKUP(F192,'Serene A '!$B$30:$B$130,'Serene A '!$W$30:$W$130,,1))</f>
        <v>0</v>
      </c>
      <c r="H192" s="158">
        <f>MIN(IF(AND(F192&gt;='Serene A '!$X$15,Atlantique!A192&lt;='Serene A '!$W$15),0,
IF(AND(F192&gt;='Serene A '!$X$16,Atlantique!A192&lt;='Serene A '!$W$16),0,
IF(AND(F192&gt;='Serene A '!$X$17,Atlantique!A192&lt;='Serene A '!$W$17),0,$E$4*(1-D192)*G192))),$E$5)</f>
        <v>0</v>
      </c>
      <c r="I192" s="192">
        <f>IF(COUNTIFS('PTC GRTgaz'!$AA$11:$AA$28891,"",'PTC GRTgaz'!$B$11:$B$28891,Atlantique!I$16,'PTC GRTgaz'!$D$11:$D$28891,Atlantique!$A192,'PTC GRTgaz'!$C$11:$C$28891,"DEL")&gt;0,I$14,SUMIFS('PTC GRTgaz'!$AA$11:$AA$28891,'PTC GRTgaz'!$B$11:$B$28891,Atlantique!I$16,'PTC GRTgaz'!$D$11:$D$28891,Atlantique!$A192,'PTC GRTgaz'!$C$11:$C$28891,"DEL")*1.0026*$E$4/370.33)</f>
        <v>100.26003059266058</v>
      </c>
      <c r="J192" s="192">
        <f>IF(COUNTIFS('PTC GRTgaz'!$AA$11:$AA$28891,"",'PTC GRTgaz'!$B$11:$B$28891,Atlantique!J$16,'PTC GRTgaz'!$D$11:$D$28891,Atlantique!$A192,'PTC GRTgaz'!$C$11:$C$28891,"DEL")&gt;0,J$14,SUMIFS('PTC GRTgaz'!$AA$11:$AA$28891,'PTC GRTgaz'!$B$11:$B$28891,Atlantique!J$16,'PTC GRTgaz'!$D$11:$D$28891,Atlantique!$A192,'PTC GRTgaz'!$C$11:$C$28891,"DEL")*1.0026*$E$4/370.33)</f>
        <v>85.221026003761494</v>
      </c>
      <c r="K192" s="102">
        <f t="shared" si="17"/>
        <v>40.864662824906773</v>
      </c>
      <c r="L192" s="101">
        <f t="shared" si="18"/>
        <v>0.90620981775340037</v>
      </c>
      <c r="M192" s="59">
        <f>IF(L192&gt;=1,0,_xlfn.XLOOKUP(L192,'Serene A '!$B$30:$B$130,'Serene A '!$W$30:$W$130,,1))</f>
        <v>0.78720000000000001</v>
      </c>
      <c r="N192" s="158">
        <f xml:space="preserve">
IF(AND(L192&gt;='Serene A '!$X$15,Atlantique!A192&lt;='Serene A '!$W$15),0,
IF(AND(L192&gt;='Serene A '!$X$16,Atlantique!A192&lt;='Serene A '!$W$16),0,
IF(AND(L192&gt;='Serene A '!$X$17,Atlantique!A192&lt;='Serene A '!$W$17),0,MIN(I192:J192,$E$4*(1-D192)*M192))))</f>
        <v>85.221026003761494</v>
      </c>
      <c r="O192" s="192">
        <f>IF(COUNTIFS('PTC GRTgaz'!$AB$11:$AB$28891,"",'PTC GRTgaz'!$B$11:$B$28891,Atlantique!O$16,'PTC GRTgaz'!$D$11:$D$28891,Atlantique!$A192,'PTC GRTgaz'!$C$11:$C$28891,"DEL")&gt;0,O$14,SUMIFS('PTC GRTgaz'!$AB$11:$AB$28891,'PTC GRTgaz'!$B$11:$B$28891,Atlantique!O$16,'PTC GRTgaz'!$D$11:$D$28891,Atlantique!$A192,'PTC GRTgaz'!$C$11:$C$28891,"DEL")*1.0026*$E$4/370.33)</f>
        <v>150.39004588899087</v>
      </c>
      <c r="P192" s="192">
        <f>IF(COUNTIFS('PTC GRTgaz'!$AB$11:$AB$28891,"",'PTC GRTgaz'!$B$11:$B$28891,Atlantique!P$16,'PTC GRTgaz'!$D$11:$D$28891,Atlantique!$A192,'PTC GRTgaz'!$C$11:$C$28891,"DEL")&gt;0,P$14,SUMIFS('PTC GRTgaz'!$AB$11:$AB$28891,'PTC GRTgaz'!$B$11:$B$28891,Atlantique!P$16,'PTC GRTgaz'!$D$11:$D$28891,Atlantique!$A192,'PTC GRTgaz'!$C$11:$C$28891,"DEL")*1.0026*$E$4/370.33)</f>
        <v>170.44205200752299</v>
      </c>
      <c r="Q192" s="103">
        <f t="shared" si="19"/>
        <v>45.095682401474058</v>
      </c>
      <c r="R192" s="101">
        <f t="shared" si="20"/>
        <v>1.0021262755883125</v>
      </c>
      <c r="S192" s="59">
        <f>IF(R192&gt;=1,0,_xlfn.XLOOKUP(R192,'Serene A '!$B$30:$B$130,'Serene A '!$W$30:$W$130,,1))</f>
        <v>0</v>
      </c>
      <c r="T192" s="158">
        <f xml:space="preserve">
IF(AND(R192&gt;='Serene A '!$X$15,Atlantique!A192&lt;='Serene A '!$W$15),0,
IF(AND(R192&gt;='Serene A '!$X$16,Atlantique!A192&lt;='Serene A '!$W$16),0,
IF(AND(R192&gt;='Serene A '!$X$17,Atlantique!A192&lt;='Serene A '!$W$17),0,MIN(O192:P192,$E$4*(1-D192)*S192))))</f>
        <v>0</v>
      </c>
      <c r="U192" s="160"/>
    </row>
    <row r="193" spans="1:21" x14ac:dyDescent="0.45">
      <c r="A193" s="56">
        <f t="shared" si="14"/>
        <v>44828</v>
      </c>
      <c r="B193" s="157">
        <f>_xlfn.XLOOKUP(A193,'Serene A '!$W$22:$W$23,'Serene A '!$Z$22:$Z$23,0,0)</f>
        <v>0</v>
      </c>
      <c r="C193" s="143">
        <f>_xlfn.XLOOKUP(A193,'Serene A '!$W$15:$W$17,'Serene A '!$Z$15:$Z$17,SUM($E$3:$H$3),0)</f>
        <v>45</v>
      </c>
      <c r="D193" s="58">
        <f>'PT Storengy'!H184</f>
        <v>0.6</v>
      </c>
      <c r="E193" s="60">
        <f t="shared" si="15"/>
        <v>45.094740226929453</v>
      </c>
      <c r="F193" s="100">
        <f t="shared" si="16"/>
        <v>1.00210533837621</v>
      </c>
      <c r="G193" s="59">
        <f>IF(F193&gt;=1,0,_xlfn.XLOOKUP(F193,'Serene A '!$B$30:$B$130,'Serene A '!$W$30:$W$130,,1))</f>
        <v>0</v>
      </c>
      <c r="H193" s="158">
        <f>MIN(IF(AND(F193&gt;='Serene A '!$X$15,Atlantique!A193&lt;='Serene A '!$W$15),0,
IF(AND(F193&gt;='Serene A '!$X$16,Atlantique!A193&lt;='Serene A '!$W$16),0,
IF(AND(F193&gt;='Serene A '!$X$17,Atlantique!A193&lt;='Serene A '!$W$17),0,$E$4*(1-D193)*G193))),$E$5)</f>
        <v>0</v>
      </c>
      <c r="I193" s="192">
        <f>IF(COUNTIFS('PTC GRTgaz'!$AA$11:$AA$28891,"",'PTC GRTgaz'!$B$11:$B$28891,Atlantique!I$16,'PTC GRTgaz'!$D$11:$D$28891,Atlantique!$A193,'PTC GRTgaz'!$C$11:$C$28891,"DEL")&gt;0,I$14,SUMIFS('PTC GRTgaz'!$AA$11:$AA$28891,'PTC GRTgaz'!$B$11:$B$28891,Atlantique!I$16,'PTC GRTgaz'!$D$11:$D$28891,Atlantique!$A193,'PTC GRTgaz'!$C$11:$C$28891,"DEL")*1.0026*$E$4/370.33)</f>
        <v>325.84509942614687</v>
      </c>
      <c r="J193" s="192">
        <f>IF(COUNTIFS('PTC GRTgaz'!$AA$11:$AA$28891,"",'PTC GRTgaz'!$B$11:$B$28891,Atlantique!J$16,'PTC GRTgaz'!$D$11:$D$28891,Atlantique!$A193,'PTC GRTgaz'!$C$11:$C$28891,"DEL")&gt;0,J$14,SUMIFS('PTC GRTgaz'!$AA$11:$AA$28891,'PTC GRTgaz'!$B$11:$B$28891,Atlantique!J$16,'PTC GRTgaz'!$D$11:$D$28891,Atlantique!$A193,'PTC GRTgaz'!$C$11:$C$28891,"DEL")*1.0026*$E$4/370.33)</f>
        <v>85.221026003761494</v>
      </c>
      <c r="K193" s="102">
        <f t="shared" si="17"/>
        <v>40.949883850910531</v>
      </c>
      <c r="L193" s="101">
        <f t="shared" si="18"/>
        <v>0.90810361833126163</v>
      </c>
      <c r="M193" s="59">
        <f>IF(L193&gt;=1,0,_xlfn.XLOOKUP(L193,'Serene A '!$B$30:$B$130,'Serene A '!$W$30:$W$130,,1))</f>
        <v>0.78720000000000001</v>
      </c>
      <c r="N193" s="158">
        <f xml:space="preserve">
IF(AND(L193&gt;='Serene A '!$X$15,Atlantique!A193&lt;='Serene A '!$W$15),0,
IF(AND(L193&gt;='Serene A '!$X$16,Atlantique!A193&lt;='Serene A '!$W$16),0,
IF(AND(L193&gt;='Serene A '!$X$17,Atlantique!A193&lt;='Serene A '!$W$17),0,MIN(I193:J193,$E$4*(1-D193)*M193))))</f>
        <v>85.221026003761494</v>
      </c>
      <c r="O193" s="192">
        <f>IF(COUNTIFS('PTC GRTgaz'!$AB$11:$AB$28891,"",'PTC GRTgaz'!$B$11:$B$28891,Atlantique!O$16,'PTC GRTgaz'!$D$11:$D$28891,Atlantique!$A193,'PTC GRTgaz'!$C$11:$C$28891,"DEL")&gt;0,O$14,SUMIFS('PTC GRTgaz'!$AB$11:$AB$28891,'PTC GRTgaz'!$B$11:$B$28891,Atlantique!O$16,'PTC GRTgaz'!$D$11:$D$28891,Atlantique!$A193,'PTC GRTgaz'!$C$11:$C$28891,"DEL")*1.0026*$E$4/370.33)</f>
        <v>375.97511472247726</v>
      </c>
      <c r="P193" s="192">
        <f>IF(COUNTIFS('PTC GRTgaz'!$AB$11:$AB$28891,"",'PTC GRTgaz'!$B$11:$B$28891,Atlantique!P$16,'PTC GRTgaz'!$D$11:$D$28891,Atlantique!$A193,'PTC GRTgaz'!$C$11:$C$28891,"DEL")&gt;0,P$14,SUMIFS('PTC GRTgaz'!$AB$11:$AB$28891,'PTC GRTgaz'!$B$11:$B$28891,Atlantique!P$16,'PTC GRTgaz'!$D$11:$D$28891,Atlantique!$A193,'PTC GRTgaz'!$C$11:$C$28891,"DEL")*1.0026*$E$4/370.33)</f>
        <v>170.44205200752299</v>
      </c>
      <c r="Q193" s="103">
        <f t="shared" si="19"/>
        <v>45.095682401474058</v>
      </c>
      <c r="R193" s="101">
        <f t="shared" si="20"/>
        <v>1.0021262755883125</v>
      </c>
      <c r="S193" s="59">
        <f>IF(R193&gt;=1,0,_xlfn.XLOOKUP(R193,'Serene A '!$B$30:$B$130,'Serene A '!$W$30:$W$130,,1))</f>
        <v>0</v>
      </c>
      <c r="T193" s="158">
        <f xml:space="preserve">
IF(AND(R193&gt;='Serene A '!$X$15,Atlantique!A193&lt;='Serene A '!$W$15),0,
IF(AND(R193&gt;='Serene A '!$X$16,Atlantique!A193&lt;='Serene A '!$W$16),0,
IF(AND(R193&gt;='Serene A '!$X$17,Atlantique!A193&lt;='Serene A '!$W$17),0,MIN(O193:P193,$E$4*(1-D193)*S193))))</f>
        <v>0</v>
      </c>
      <c r="U193" s="160"/>
    </row>
    <row r="194" spans="1:21" x14ac:dyDescent="0.45">
      <c r="A194" s="56">
        <f t="shared" si="14"/>
        <v>44829</v>
      </c>
      <c r="B194" s="157">
        <f>_xlfn.XLOOKUP(A194,'Serene A '!$W$22:$W$23,'Serene A '!$Z$22:$Z$23,0,0)</f>
        <v>0</v>
      </c>
      <c r="C194" s="143">
        <f>_xlfn.XLOOKUP(A194,'Serene A '!$W$15:$W$17,'Serene A '!$Z$15:$Z$17,SUM($E$3:$H$3),0)</f>
        <v>45</v>
      </c>
      <c r="D194" s="58">
        <f>'PT Storengy'!H185</f>
        <v>0.6</v>
      </c>
      <c r="E194" s="60">
        <f t="shared" si="15"/>
        <v>45.094740226929453</v>
      </c>
      <c r="F194" s="100">
        <f t="shared" si="16"/>
        <v>1.00210533837621</v>
      </c>
      <c r="G194" s="59">
        <f>IF(F194&gt;=1,0,_xlfn.XLOOKUP(F194,'Serene A '!$B$30:$B$130,'Serene A '!$W$30:$W$130,,1))</f>
        <v>0</v>
      </c>
      <c r="H194" s="158">
        <f>MIN(IF(AND(F194&gt;='Serene A '!$X$15,Atlantique!A194&lt;='Serene A '!$W$15),0,
IF(AND(F194&gt;='Serene A '!$X$16,Atlantique!A194&lt;='Serene A '!$W$16),0,
IF(AND(F194&gt;='Serene A '!$X$17,Atlantique!A194&lt;='Serene A '!$W$17),0,$E$4*(1-D194)*G194))),$E$5)</f>
        <v>0</v>
      </c>
      <c r="I194" s="192">
        <f>IF(COUNTIFS('PTC GRTgaz'!$AA$11:$AA$28891,"",'PTC GRTgaz'!$B$11:$B$28891,Atlantique!I$16,'PTC GRTgaz'!$D$11:$D$28891,Atlantique!$A194,'PTC GRTgaz'!$C$11:$C$28891,"DEL")&gt;0,I$14,SUMIFS('PTC GRTgaz'!$AA$11:$AA$28891,'PTC GRTgaz'!$B$11:$B$28891,Atlantique!I$16,'PTC GRTgaz'!$D$11:$D$28891,Atlantique!$A194,'PTC GRTgaz'!$C$11:$C$28891,"DEL")*1.0026*$E$4/370.33)</f>
        <v>325.84509942614687</v>
      </c>
      <c r="J194" s="192">
        <f>IF(COUNTIFS('PTC GRTgaz'!$AA$11:$AA$28891,"",'PTC GRTgaz'!$B$11:$B$28891,Atlantique!J$16,'PTC GRTgaz'!$D$11:$D$28891,Atlantique!$A194,'PTC GRTgaz'!$C$11:$C$28891,"DEL")&gt;0,J$14,SUMIFS('PTC GRTgaz'!$AA$11:$AA$28891,'PTC GRTgaz'!$B$11:$B$28891,Atlantique!J$16,'PTC GRTgaz'!$D$11:$D$28891,Atlantique!$A194,'PTC GRTgaz'!$C$11:$C$28891,"DEL")*1.0026*$E$4/370.33)</f>
        <v>85.221026003761494</v>
      </c>
      <c r="K194" s="102">
        <f t="shared" si="17"/>
        <v>41.035104876914289</v>
      </c>
      <c r="L194" s="101">
        <f t="shared" si="18"/>
        <v>0.90999741890912289</v>
      </c>
      <c r="M194" s="59">
        <f>IF(L194&gt;=1,0,_xlfn.XLOOKUP(L194,'Serene A '!$B$30:$B$130,'Serene A '!$W$30:$W$130,,1))</f>
        <v>0.78720000000000001</v>
      </c>
      <c r="N194" s="158">
        <f xml:space="preserve">
IF(AND(L194&gt;='Serene A '!$X$15,Atlantique!A194&lt;='Serene A '!$W$15),0,
IF(AND(L194&gt;='Serene A '!$X$16,Atlantique!A194&lt;='Serene A '!$W$16),0,
IF(AND(L194&gt;='Serene A '!$X$17,Atlantique!A194&lt;='Serene A '!$W$17),0,MIN(I194:J194,$E$4*(1-D194)*M194))))</f>
        <v>85.221026003761494</v>
      </c>
      <c r="O194" s="192">
        <f>IF(COUNTIFS('PTC GRTgaz'!$AB$11:$AB$28891,"",'PTC GRTgaz'!$B$11:$B$28891,Atlantique!O$16,'PTC GRTgaz'!$D$11:$D$28891,Atlantique!$A194,'PTC GRTgaz'!$C$11:$C$28891,"DEL")&gt;0,O$14,SUMIFS('PTC GRTgaz'!$AB$11:$AB$28891,'PTC GRTgaz'!$B$11:$B$28891,Atlantique!O$16,'PTC GRTgaz'!$D$11:$D$28891,Atlantique!$A194,'PTC GRTgaz'!$C$11:$C$28891,"DEL")*1.0026*$E$4/370.33)</f>
        <v>375.97511472247726</v>
      </c>
      <c r="P194" s="192">
        <f>IF(COUNTIFS('PTC GRTgaz'!$AB$11:$AB$28891,"",'PTC GRTgaz'!$B$11:$B$28891,Atlantique!P$16,'PTC GRTgaz'!$D$11:$D$28891,Atlantique!$A194,'PTC GRTgaz'!$C$11:$C$28891,"DEL")&gt;0,P$14,SUMIFS('PTC GRTgaz'!$AB$11:$AB$28891,'PTC GRTgaz'!$B$11:$B$28891,Atlantique!P$16,'PTC GRTgaz'!$D$11:$D$28891,Atlantique!$A194,'PTC GRTgaz'!$C$11:$C$28891,"DEL")*1.0026*$E$4/370.33)</f>
        <v>170.44205200752299</v>
      </c>
      <c r="Q194" s="103">
        <f t="shared" si="19"/>
        <v>45.095682401474058</v>
      </c>
      <c r="R194" s="101">
        <f t="shared" si="20"/>
        <v>1.0021262755883125</v>
      </c>
      <c r="S194" s="59">
        <f>IF(R194&gt;=1,0,_xlfn.XLOOKUP(R194,'Serene A '!$B$30:$B$130,'Serene A '!$W$30:$W$130,,1))</f>
        <v>0</v>
      </c>
      <c r="T194" s="158">
        <f xml:space="preserve">
IF(AND(R194&gt;='Serene A '!$X$15,Atlantique!A194&lt;='Serene A '!$W$15),0,
IF(AND(R194&gt;='Serene A '!$X$16,Atlantique!A194&lt;='Serene A '!$W$16),0,
IF(AND(R194&gt;='Serene A '!$X$17,Atlantique!A194&lt;='Serene A '!$W$17),0,MIN(O194:P194,$E$4*(1-D194)*S194))))</f>
        <v>0</v>
      </c>
      <c r="U194" s="160"/>
    </row>
    <row r="195" spans="1:21" x14ac:dyDescent="0.45">
      <c r="A195" s="56">
        <f t="shared" si="14"/>
        <v>44830</v>
      </c>
      <c r="B195" s="157">
        <f>_xlfn.XLOOKUP(A195,'Serene A '!$W$22:$W$23,'Serene A '!$Z$22:$Z$23,0,0)</f>
        <v>0</v>
      </c>
      <c r="C195" s="143">
        <f>_xlfn.XLOOKUP(A195,'Serene A '!$W$15:$W$17,'Serene A '!$Z$15:$Z$17,SUM($E$3:$H$3),0)</f>
        <v>45</v>
      </c>
      <c r="D195" s="58">
        <f>'PT Storengy'!H186</f>
        <v>0.6</v>
      </c>
      <c r="E195" s="60">
        <f t="shared" si="15"/>
        <v>45.094740226929453</v>
      </c>
      <c r="F195" s="100">
        <f t="shared" si="16"/>
        <v>1.00210533837621</v>
      </c>
      <c r="G195" s="59">
        <f>IF(F195&gt;=1,0,_xlfn.XLOOKUP(F195,'Serene A '!$B$30:$B$130,'Serene A '!$W$30:$W$130,,1))</f>
        <v>0</v>
      </c>
      <c r="H195" s="158">
        <f>MIN(IF(AND(F195&gt;='Serene A '!$X$15,Atlantique!A195&lt;='Serene A '!$W$15),0,
IF(AND(F195&gt;='Serene A '!$X$16,Atlantique!A195&lt;='Serene A '!$W$16),0,
IF(AND(F195&gt;='Serene A '!$X$17,Atlantique!A195&lt;='Serene A '!$W$17),0,$E$4*(1-D195)*G195))),$E$5)</f>
        <v>0</v>
      </c>
      <c r="I195" s="192">
        <f>IF(COUNTIFS('PTC GRTgaz'!$AA$11:$AA$28891,"",'PTC GRTgaz'!$B$11:$B$28891,Atlantique!I$16,'PTC GRTgaz'!$D$11:$D$28891,Atlantique!$A195,'PTC GRTgaz'!$C$11:$C$28891,"DEL")&gt;0,I$14,SUMIFS('PTC GRTgaz'!$AA$11:$AA$28891,'PTC GRTgaz'!$B$11:$B$28891,Atlantique!I$16,'PTC GRTgaz'!$D$11:$D$28891,Atlantique!$A195,'PTC GRTgaz'!$C$11:$C$28891,"DEL")*1.0026*$E$4/370.33)</f>
        <v>370.33011299999998</v>
      </c>
      <c r="J195" s="192">
        <f>IF(COUNTIFS('PTC GRTgaz'!$AA$11:$AA$28891,"",'PTC GRTgaz'!$B$11:$B$28891,Atlantique!J$16,'PTC GRTgaz'!$D$11:$D$28891,Atlantique!$A195,'PTC GRTgaz'!$C$11:$C$28891,"DEL")&gt;0,J$14,SUMIFS('PTC GRTgaz'!$AA$11:$AA$28891,'PTC GRTgaz'!$B$11:$B$28891,Atlantique!J$16,'PTC GRTgaz'!$D$11:$D$28891,Atlantique!$A195,'PTC GRTgaz'!$C$11:$C$28891,"DEL")*1.0026*$E$4/370.33)</f>
        <v>75.195022944495435</v>
      </c>
      <c r="K195" s="102">
        <f t="shared" si="17"/>
        <v>41.110299899858788</v>
      </c>
      <c r="L195" s="101">
        <f t="shared" si="18"/>
        <v>0.91189121948698415</v>
      </c>
      <c r="M195" s="59">
        <f>IF(L195&gt;=1,0,_xlfn.XLOOKUP(L195,'Serene A '!$B$30:$B$130,'Serene A '!$W$30:$W$130,,1))</f>
        <v>0.78639999999999999</v>
      </c>
      <c r="N195" s="158">
        <f xml:space="preserve">
IF(AND(L195&gt;='Serene A '!$X$15,Atlantique!A195&lt;='Serene A '!$W$15),0,
IF(AND(L195&gt;='Serene A '!$X$16,Atlantique!A195&lt;='Serene A '!$W$16),0,
IF(AND(L195&gt;='Serene A '!$X$17,Atlantique!A195&lt;='Serene A '!$W$17),0,MIN(I195:J195,$E$4*(1-D195)*M195))))</f>
        <v>75.195022944495435</v>
      </c>
      <c r="O195" s="192">
        <f>IF(COUNTIFS('PTC GRTgaz'!$AB$11:$AB$28891,"",'PTC GRTgaz'!$B$11:$B$28891,Atlantique!O$16,'PTC GRTgaz'!$D$11:$D$28891,Atlantique!$A195,'PTC GRTgaz'!$C$11:$C$28891,"DEL")&gt;0,O$14,SUMIFS('PTC GRTgaz'!$AB$11:$AB$28891,'PTC GRTgaz'!$B$11:$B$28891,Atlantique!O$16,'PTC GRTgaz'!$D$11:$D$28891,Atlantique!$A195,'PTC GRTgaz'!$C$11:$C$28891,"DEL")*1.0026*$E$4/370.33)</f>
        <v>370.33011299999998</v>
      </c>
      <c r="P195" s="192">
        <f>IF(COUNTIFS('PTC GRTgaz'!$AB$11:$AB$28891,"",'PTC GRTgaz'!$B$11:$B$28891,Atlantique!P$16,'PTC GRTgaz'!$D$11:$D$28891,Atlantique!$A195,'PTC GRTgaz'!$C$11:$C$28891,"DEL")&gt;0,P$14,SUMIFS('PTC GRTgaz'!$AB$11:$AB$28891,'PTC GRTgaz'!$B$11:$B$28891,Atlantique!P$16,'PTC GRTgaz'!$D$11:$D$28891,Atlantique!$A195,'PTC GRTgaz'!$C$11:$C$28891,"DEL")*1.0026*$E$4/370.33)</f>
        <v>160.41604894825696</v>
      </c>
      <c r="Q195" s="103">
        <f t="shared" si="19"/>
        <v>45.095682401474058</v>
      </c>
      <c r="R195" s="101">
        <f t="shared" si="20"/>
        <v>1.0021262755883125</v>
      </c>
      <c r="S195" s="59">
        <f>IF(R195&gt;=1,0,_xlfn.XLOOKUP(R195,'Serene A '!$B$30:$B$130,'Serene A '!$W$30:$W$130,,1))</f>
        <v>0</v>
      </c>
      <c r="T195" s="158">
        <f xml:space="preserve">
IF(AND(R195&gt;='Serene A '!$X$15,Atlantique!A195&lt;='Serene A '!$W$15),0,
IF(AND(R195&gt;='Serene A '!$X$16,Atlantique!A195&lt;='Serene A '!$W$16),0,
IF(AND(R195&gt;='Serene A '!$X$17,Atlantique!A195&lt;='Serene A '!$W$17),0,MIN(O195:P195,$E$4*(1-D195)*S195))))</f>
        <v>0</v>
      </c>
      <c r="U195" s="160"/>
    </row>
    <row r="196" spans="1:21" x14ac:dyDescent="0.45">
      <c r="A196" s="56">
        <f t="shared" si="14"/>
        <v>44831</v>
      </c>
      <c r="B196" s="157">
        <f>_xlfn.XLOOKUP(A196,'Serene A '!$W$22:$W$23,'Serene A '!$Z$22:$Z$23,0,0)</f>
        <v>0</v>
      </c>
      <c r="C196" s="143">
        <f>_xlfn.XLOOKUP(A196,'Serene A '!$W$15:$W$17,'Serene A '!$Z$15:$Z$17,SUM($E$3:$H$3),0)</f>
        <v>45</v>
      </c>
      <c r="D196" s="58">
        <f>'PT Storengy'!H187</f>
        <v>0.6</v>
      </c>
      <c r="E196" s="60">
        <f t="shared" si="15"/>
        <v>45.094740226929453</v>
      </c>
      <c r="F196" s="100">
        <f t="shared" si="16"/>
        <v>1.00210533837621</v>
      </c>
      <c r="G196" s="59">
        <f>IF(F196&gt;=1,0,_xlfn.XLOOKUP(F196,'Serene A '!$B$30:$B$130,'Serene A '!$W$30:$W$130,,1))</f>
        <v>0</v>
      </c>
      <c r="H196" s="158">
        <f>MIN(IF(AND(F196&gt;='Serene A '!$X$15,Atlantique!A196&lt;='Serene A '!$W$15),0,
IF(AND(F196&gt;='Serene A '!$X$16,Atlantique!A196&lt;='Serene A '!$W$16),0,
IF(AND(F196&gt;='Serene A '!$X$17,Atlantique!A196&lt;='Serene A '!$W$17),0,$E$4*(1-D196)*G196))),$E$5)</f>
        <v>0</v>
      </c>
      <c r="I196" s="192">
        <f>IF(COUNTIFS('PTC GRTgaz'!$AA$11:$AA$28891,"",'PTC GRTgaz'!$B$11:$B$28891,Atlantique!I$16,'PTC GRTgaz'!$D$11:$D$28891,Atlantique!$A196,'PTC GRTgaz'!$C$11:$C$28891,"DEL")&gt;0,I$14,SUMIFS('PTC GRTgaz'!$AA$11:$AA$28891,'PTC GRTgaz'!$B$11:$B$28891,Atlantique!I$16,'PTC GRTgaz'!$D$11:$D$28891,Atlantique!$A196,'PTC GRTgaz'!$C$11:$C$28891,"DEL")*1.0026*$E$4/370.33)</f>
        <v>370.33011299999998</v>
      </c>
      <c r="J196" s="192">
        <f>IF(COUNTIFS('PTC GRTgaz'!$AA$11:$AA$28891,"",'PTC GRTgaz'!$B$11:$B$28891,Atlantique!J$16,'PTC GRTgaz'!$D$11:$D$28891,Atlantique!$A196,'PTC GRTgaz'!$C$11:$C$28891,"DEL")&gt;0,J$14,SUMIFS('PTC GRTgaz'!$AA$11:$AA$28891,'PTC GRTgaz'!$B$11:$B$28891,Atlantique!J$16,'PTC GRTgaz'!$D$11:$D$28891,Atlantique!$A196,'PTC GRTgaz'!$C$11:$C$28891,"DEL")*1.0026*$E$4/370.33)</f>
        <v>75.195022944495435</v>
      </c>
      <c r="K196" s="102">
        <f t="shared" si="17"/>
        <v>41.185494922803286</v>
      </c>
      <c r="L196" s="101">
        <f t="shared" si="18"/>
        <v>0.91356221999686194</v>
      </c>
      <c r="M196" s="59">
        <f>IF(L196&gt;=1,0,_xlfn.XLOOKUP(L196,'Serene A '!$B$30:$B$130,'Serene A '!$W$30:$W$130,,1))</f>
        <v>0.78639999999999999</v>
      </c>
      <c r="N196" s="158">
        <f xml:space="preserve">
IF(AND(L196&gt;='Serene A '!$X$15,Atlantique!A196&lt;='Serene A '!$W$15),0,
IF(AND(L196&gt;='Serene A '!$X$16,Atlantique!A196&lt;='Serene A '!$W$16),0,
IF(AND(L196&gt;='Serene A '!$X$17,Atlantique!A196&lt;='Serene A '!$W$17),0,MIN(I196:J196,$E$4*(1-D196)*M196))))</f>
        <v>75.195022944495435</v>
      </c>
      <c r="O196" s="192">
        <f>IF(COUNTIFS('PTC GRTgaz'!$AB$11:$AB$28891,"",'PTC GRTgaz'!$B$11:$B$28891,Atlantique!O$16,'PTC GRTgaz'!$D$11:$D$28891,Atlantique!$A196,'PTC GRTgaz'!$C$11:$C$28891,"DEL")&gt;0,O$14,SUMIFS('PTC GRTgaz'!$AB$11:$AB$28891,'PTC GRTgaz'!$B$11:$B$28891,Atlantique!O$16,'PTC GRTgaz'!$D$11:$D$28891,Atlantique!$A196,'PTC GRTgaz'!$C$11:$C$28891,"DEL")*1.0026*$E$4/370.33)</f>
        <v>370.33011299999998</v>
      </c>
      <c r="P196" s="192">
        <f>IF(COUNTIFS('PTC GRTgaz'!$AB$11:$AB$28891,"",'PTC GRTgaz'!$B$11:$B$28891,Atlantique!P$16,'PTC GRTgaz'!$D$11:$D$28891,Atlantique!$A196,'PTC GRTgaz'!$C$11:$C$28891,"DEL")&gt;0,P$14,SUMIFS('PTC GRTgaz'!$AB$11:$AB$28891,'PTC GRTgaz'!$B$11:$B$28891,Atlantique!P$16,'PTC GRTgaz'!$D$11:$D$28891,Atlantique!$A196,'PTC GRTgaz'!$C$11:$C$28891,"DEL")*1.0026*$E$4/370.33)</f>
        <v>160.41604894825696</v>
      </c>
      <c r="Q196" s="103">
        <f t="shared" si="19"/>
        <v>45.095682401474058</v>
      </c>
      <c r="R196" s="101">
        <f t="shared" si="20"/>
        <v>1.0021262755883125</v>
      </c>
      <c r="S196" s="59">
        <f>IF(R196&gt;=1,0,_xlfn.XLOOKUP(R196,'Serene A '!$B$30:$B$130,'Serene A '!$W$30:$W$130,,1))</f>
        <v>0</v>
      </c>
      <c r="T196" s="158">
        <f xml:space="preserve">
IF(AND(R196&gt;='Serene A '!$X$15,Atlantique!A196&lt;='Serene A '!$W$15),0,
IF(AND(R196&gt;='Serene A '!$X$16,Atlantique!A196&lt;='Serene A '!$W$16),0,
IF(AND(R196&gt;='Serene A '!$X$17,Atlantique!A196&lt;='Serene A '!$W$17),0,MIN(O196:P196,$E$4*(1-D196)*S196))))</f>
        <v>0</v>
      </c>
      <c r="U196" s="160"/>
    </row>
    <row r="197" spans="1:21" x14ac:dyDescent="0.45">
      <c r="A197" s="56">
        <f t="shared" si="14"/>
        <v>44832</v>
      </c>
      <c r="B197" s="157">
        <f>_xlfn.XLOOKUP(A197,'Serene A '!$W$22:$W$23,'Serene A '!$Z$22:$Z$23,0,0)</f>
        <v>0</v>
      </c>
      <c r="C197" s="143">
        <f>_xlfn.XLOOKUP(A197,'Serene A '!$W$15:$W$17,'Serene A '!$Z$15:$Z$17,SUM($E$3:$H$3),0)</f>
        <v>45</v>
      </c>
      <c r="D197" s="58">
        <f>'PT Storengy'!H188</f>
        <v>0.6</v>
      </c>
      <c r="E197" s="60">
        <f t="shared" si="15"/>
        <v>45.094740226929453</v>
      </c>
      <c r="F197" s="100">
        <f t="shared" si="16"/>
        <v>1.00210533837621</v>
      </c>
      <c r="G197" s="59">
        <f>IF(F197&gt;=1,0,_xlfn.XLOOKUP(F197,'Serene A '!$B$30:$B$130,'Serene A '!$W$30:$W$130,,1))</f>
        <v>0</v>
      </c>
      <c r="H197" s="158">
        <f>MIN(IF(AND(F197&gt;='Serene A '!$X$15,Atlantique!A197&lt;='Serene A '!$W$15),0,
IF(AND(F197&gt;='Serene A '!$X$16,Atlantique!A197&lt;='Serene A '!$W$16),0,
IF(AND(F197&gt;='Serene A '!$X$17,Atlantique!A197&lt;='Serene A '!$W$17),0,$E$4*(1-D197)*G197))),$E$5)</f>
        <v>0</v>
      </c>
      <c r="I197" s="192">
        <f>IF(COUNTIFS('PTC GRTgaz'!$AA$11:$AA$28891,"",'PTC GRTgaz'!$B$11:$B$28891,Atlantique!I$16,'PTC GRTgaz'!$D$11:$D$28891,Atlantique!$A197,'PTC GRTgaz'!$C$11:$C$28891,"DEL")&gt;0,I$14,SUMIFS('PTC GRTgaz'!$AA$11:$AA$28891,'PTC GRTgaz'!$B$11:$B$28891,Atlantique!I$16,'PTC GRTgaz'!$D$11:$D$28891,Atlantique!$A197,'PTC GRTgaz'!$C$11:$C$28891,"DEL")*1.0026*$E$4/370.33)</f>
        <v>370.33011299999998</v>
      </c>
      <c r="J197" s="192">
        <f>IF(COUNTIFS('PTC GRTgaz'!$AA$11:$AA$28891,"",'PTC GRTgaz'!$B$11:$B$28891,Atlantique!J$16,'PTC GRTgaz'!$D$11:$D$28891,Atlantique!$A197,'PTC GRTgaz'!$C$11:$C$28891,"DEL")&gt;0,J$14,SUMIFS('PTC GRTgaz'!$AA$11:$AA$28891,'PTC GRTgaz'!$B$11:$B$28891,Atlantique!J$16,'PTC GRTgaz'!$D$11:$D$28891,Atlantique!$A197,'PTC GRTgaz'!$C$11:$C$28891,"DEL")*1.0026*$E$4/370.33)</f>
        <v>75.195022944495435</v>
      </c>
      <c r="K197" s="102">
        <f t="shared" si="17"/>
        <v>41.260689945747785</v>
      </c>
      <c r="L197" s="101">
        <f t="shared" si="18"/>
        <v>0.91523322050673972</v>
      </c>
      <c r="M197" s="59">
        <f>IF(L197&gt;=1,0,_xlfn.XLOOKUP(L197,'Serene A '!$B$30:$B$130,'Serene A '!$W$30:$W$130,,1))</f>
        <v>0.78639999999999999</v>
      </c>
      <c r="N197" s="158">
        <f xml:space="preserve">
IF(AND(L197&gt;='Serene A '!$X$15,Atlantique!A197&lt;='Serene A '!$W$15),0,
IF(AND(L197&gt;='Serene A '!$X$16,Atlantique!A197&lt;='Serene A '!$W$16),0,
IF(AND(L197&gt;='Serene A '!$X$17,Atlantique!A197&lt;='Serene A '!$W$17),0,MIN(I197:J197,$E$4*(1-D197)*M197))))</f>
        <v>75.195022944495435</v>
      </c>
      <c r="O197" s="192">
        <f>IF(COUNTIFS('PTC GRTgaz'!$AB$11:$AB$28891,"",'PTC GRTgaz'!$B$11:$B$28891,Atlantique!O$16,'PTC GRTgaz'!$D$11:$D$28891,Atlantique!$A197,'PTC GRTgaz'!$C$11:$C$28891,"DEL")&gt;0,O$14,SUMIFS('PTC GRTgaz'!$AB$11:$AB$28891,'PTC GRTgaz'!$B$11:$B$28891,Atlantique!O$16,'PTC GRTgaz'!$D$11:$D$28891,Atlantique!$A197,'PTC GRTgaz'!$C$11:$C$28891,"DEL")*1.0026*$E$4/370.33)</f>
        <v>370.33011299999998</v>
      </c>
      <c r="P197" s="192">
        <f>IF(COUNTIFS('PTC GRTgaz'!$AB$11:$AB$28891,"",'PTC GRTgaz'!$B$11:$B$28891,Atlantique!P$16,'PTC GRTgaz'!$D$11:$D$28891,Atlantique!$A197,'PTC GRTgaz'!$C$11:$C$28891,"DEL")&gt;0,P$14,SUMIFS('PTC GRTgaz'!$AB$11:$AB$28891,'PTC GRTgaz'!$B$11:$B$28891,Atlantique!P$16,'PTC GRTgaz'!$D$11:$D$28891,Atlantique!$A197,'PTC GRTgaz'!$C$11:$C$28891,"DEL")*1.0026*$E$4/370.33)</f>
        <v>160.41604894825696</v>
      </c>
      <c r="Q197" s="103">
        <f t="shared" si="19"/>
        <v>45.095682401474058</v>
      </c>
      <c r="R197" s="101">
        <f t="shared" si="20"/>
        <v>1.0021262755883125</v>
      </c>
      <c r="S197" s="59">
        <f>IF(R197&gt;=1,0,_xlfn.XLOOKUP(R197,'Serene A '!$B$30:$B$130,'Serene A '!$W$30:$W$130,,1))</f>
        <v>0</v>
      </c>
      <c r="T197" s="158">
        <f xml:space="preserve">
IF(AND(R197&gt;='Serene A '!$X$15,Atlantique!A197&lt;='Serene A '!$W$15),0,
IF(AND(R197&gt;='Serene A '!$X$16,Atlantique!A197&lt;='Serene A '!$W$16),0,
IF(AND(R197&gt;='Serene A '!$X$17,Atlantique!A197&lt;='Serene A '!$W$17),0,MIN(O197:P197,$E$4*(1-D197)*S197))))</f>
        <v>0</v>
      </c>
      <c r="U197" s="160"/>
    </row>
    <row r="198" spans="1:21" x14ac:dyDescent="0.45">
      <c r="A198" s="56">
        <f t="shared" si="14"/>
        <v>44833</v>
      </c>
      <c r="B198" s="157">
        <f>_xlfn.XLOOKUP(A198,'Serene A '!$W$22:$W$23,'Serene A '!$Z$22:$Z$23,0,0)</f>
        <v>0</v>
      </c>
      <c r="C198" s="143">
        <f>_xlfn.XLOOKUP(A198,'Serene A '!$W$15:$W$17,'Serene A '!$Z$15:$Z$17,SUM($E$3:$H$3),0)</f>
        <v>45</v>
      </c>
      <c r="D198" s="58">
        <f>'PT Storengy'!H189</f>
        <v>0.6</v>
      </c>
      <c r="E198" s="60">
        <f t="shared" si="15"/>
        <v>45.094740226929453</v>
      </c>
      <c r="F198" s="100">
        <f t="shared" si="16"/>
        <v>1.00210533837621</v>
      </c>
      <c r="G198" s="59">
        <f>IF(F198&gt;=1,0,_xlfn.XLOOKUP(F198,'Serene A '!$B$30:$B$130,'Serene A '!$W$30:$W$130,,1))</f>
        <v>0</v>
      </c>
      <c r="H198" s="158">
        <f>MIN(IF(AND(F198&gt;='Serene A '!$X$15,Atlantique!A198&lt;='Serene A '!$W$15),0,
IF(AND(F198&gt;='Serene A '!$X$16,Atlantique!A198&lt;='Serene A '!$W$16),0,
IF(AND(F198&gt;='Serene A '!$X$17,Atlantique!A198&lt;='Serene A '!$W$17),0,$E$4*(1-D198)*G198))),$E$5)</f>
        <v>0</v>
      </c>
      <c r="I198" s="192">
        <f>IF(COUNTIFS('PTC GRTgaz'!$AA$11:$AA$28891,"",'PTC GRTgaz'!$B$11:$B$28891,Atlantique!I$16,'PTC GRTgaz'!$D$11:$D$28891,Atlantique!$A198,'PTC GRTgaz'!$C$11:$C$28891,"DEL")&gt;0,I$14,SUMIFS('PTC GRTgaz'!$AA$11:$AA$28891,'PTC GRTgaz'!$B$11:$B$28891,Atlantique!I$16,'PTC GRTgaz'!$D$11:$D$28891,Atlantique!$A198,'PTC GRTgaz'!$C$11:$C$28891,"DEL")*1.0026*$E$4/370.33)</f>
        <v>370.33011299999998</v>
      </c>
      <c r="J198" s="192">
        <f>IF(COUNTIFS('PTC GRTgaz'!$AA$11:$AA$28891,"",'PTC GRTgaz'!$B$11:$B$28891,Atlantique!J$16,'PTC GRTgaz'!$D$11:$D$28891,Atlantique!$A198,'PTC GRTgaz'!$C$11:$C$28891,"DEL")&gt;0,J$14,SUMIFS('PTC GRTgaz'!$AA$11:$AA$28891,'PTC GRTgaz'!$B$11:$B$28891,Atlantique!J$16,'PTC GRTgaz'!$D$11:$D$28891,Atlantique!$A198,'PTC GRTgaz'!$C$11:$C$28891,"DEL")*1.0026*$E$4/370.33)</f>
        <v>75.195022944495435</v>
      </c>
      <c r="K198" s="102">
        <f t="shared" si="17"/>
        <v>41.335884968692284</v>
      </c>
      <c r="L198" s="101">
        <f t="shared" si="18"/>
        <v>0.91690422101661739</v>
      </c>
      <c r="M198" s="59">
        <f>IF(L198&gt;=1,0,_xlfn.XLOOKUP(L198,'Serene A '!$B$30:$B$130,'Serene A '!$W$30:$W$130,,1))</f>
        <v>0.78639999999999999</v>
      </c>
      <c r="N198" s="158">
        <f xml:space="preserve">
IF(AND(L198&gt;='Serene A '!$X$15,Atlantique!A198&lt;='Serene A '!$W$15),0,
IF(AND(L198&gt;='Serene A '!$X$16,Atlantique!A198&lt;='Serene A '!$W$16),0,
IF(AND(L198&gt;='Serene A '!$X$17,Atlantique!A198&lt;='Serene A '!$W$17),0,MIN(I198:J198,$E$4*(1-D198)*M198))))</f>
        <v>75.195022944495435</v>
      </c>
      <c r="O198" s="192">
        <f>IF(COUNTIFS('PTC GRTgaz'!$AB$11:$AB$28891,"",'PTC GRTgaz'!$B$11:$B$28891,Atlantique!O$16,'PTC GRTgaz'!$D$11:$D$28891,Atlantique!$A198,'PTC GRTgaz'!$C$11:$C$28891,"DEL")&gt;0,O$14,SUMIFS('PTC GRTgaz'!$AB$11:$AB$28891,'PTC GRTgaz'!$B$11:$B$28891,Atlantique!O$16,'PTC GRTgaz'!$D$11:$D$28891,Atlantique!$A198,'PTC GRTgaz'!$C$11:$C$28891,"DEL")*1.0026*$E$4/370.33)</f>
        <v>370.33011299999998</v>
      </c>
      <c r="P198" s="192">
        <f>IF(COUNTIFS('PTC GRTgaz'!$AB$11:$AB$28891,"",'PTC GRTgaz'!$B$11:$B$28891,Atlantique!P$16,'PTC GRTgaz'!$D$11:$D$28891,Atlantique!$A198,'PTC GRTgaz'!$C$11:$C$28891,"DEL")&gt;0,P$14,SUMIFS('PTC GRTgaz'!$AB$11:$AB$28891,'PTC GRTgaz'!$B$11:$B$28891,Atlantique!P$16,'PTC GRTgaz'!$D$11:$D$28891,Atlantique!$A198,'PTC GRTgaz'!$C$11:$C$28891,"DEL")*1.0026*$E$4/370.33)</f>
        <v>160.41604894825696</v>
      </c>
      <c r="Q198" s="103">
        <f t="shared" si="19"/>
        <v>45.095682401474058</v>
      </c>
      <c r="R198" s="101">
        <f t="shared" si="20"/>
        <v>1.0021262755883125</v>
      </c>
      <c r="S198" s="59">
        <f>IF(R198&gt;=1,0,_xlfn.XLOOKUP(R198,'Serene A '!$B$30:$B$130,'Serene A '!$W$30:$W$130,,1))</f>
        <v>0</v>
      </c>
      <c r="T198" s="158">
        <f xml:space="preserve">
IF(AND(R198&gt;='Serene A '!$X$15,Atlantique!A198&lt;='Serene A '!$W$15),0,
IF(AND(R198&gt;='Serene A '!$X$16,Atlantique!A198&lt;='Serene A '!$W$16),0,
IF(AND(R198&gt;='Serene A '!$X$17,Atlantique!A198&lt;='Serene A '!$W$17),0,MIN(O198:P198,$E$4*(1-D198)*S198))))</f>
        <v>0</v>
      </c>
      <c r="U198" s="160"/>
    </row>
    <row r="199" spans="1:21" x14ac:dyDescent="0.45">
      <c r="A199" s="56">
        <f t="shared" si="14"/>
        <v>44834</v>
      </c>
      <c r="B199" s="157">
        <f>_xlfn.XLOOKUP(A199,'Serene A '!$W$22:$W$23,'Serene A '!$Z$22:$Z$23,0,0)</f>
        <v>0</v>
      </c>
      <c r="C199" s="143">
        <f>_xlfn.XLOOKUP(A199,'Serene A '!$W$15:$W$17,'Serene A '!$Z$15:$Z$17,SUM($E$3:$H$3),0)</f>
        <v>45</v>
      </c>
      <c r="D199" s="58">
        <f>'PT Storengy'!H190</f>
        <v>0.6</v>
      </c>
      <c r="E199" s="60">
        <f t="shared" si="15"/>
        <v>45.094740226929453</v>
      </c>
      <c r="F199" s="100">
        <f t="shared" si="16"/>
        <v>1.00210533837621</v>
      </c>
      <c r="G199" s="59">
        <f>IF(F199&gt;=1,0,_xlfn.XLOOKUP(F199,'Serene A '!$B$30:$B$130,'Serene A '!$W$30:$W$130,,1))</f>
        <v>0</v>
      </c>
      <c r="H199" s="158">
        <f>MIN(IF(AND(F199&gt;='Serene A '!$X$15,Atlantique!A199&lt;='Serene A '!$W$15),0,
IF(AND(F199&gt;='Serene A '!$X$16,Atlantique!A199&lt;='Serene A '!$W$16),0,
IF(AND(F199&gt;='Serene A '!$X$17,Atlantique!A199&lt;='Serene A '!$W$17),0,$E$4*(1-D199)*G199))),$E$5)</f>
        <v>0</v>
      </c>
      <c r="I199" s="192">
        <f>IF(COUNTIFS('PTC GRTgaz'!$AA$11:$AA$28891,"",'PTC GRTgaz'!$B$11:$B$28891,Atlantique!I$16,'PTC GRTgaz'!$D$11:$D$28891,Atlantique!$A199,'PTC GRTgaz'!$C$11:$C$28891,"DEL")&gt;0,I$14,SUMIFS('PTC GRTgaz'!$AA$11:$AA$28891,'PTC GRTgaz'!$B$11:$B$28891,Atlantique!I$16,'PTC GRTgaz'!$D$11:$D$28891,Atlantique!$A199,'PTC GRTgaz'!$C$11:$C$28891,"DEL")*1.0026*$E$4/370.33)</f>
        <v>370.33011299999998</v>
      </c>
      <c r="J199" s="192">
        <f>IF(COUNTIFS('PTC GRTgaz'!$AA$11:$AA$28891,"",'PTC GRTgaz'!$B$11:$B$28891,Atlantique!J$16,'PTC GRTgaz'!$D$11:$D$28891,Atlantique!$A199,'PTC GRTgaz'!$C$11:$C$28891,"DEL")&gt;0,J$14,SUMIFS('PTC GRTgaz'!$AA$11:$AA$28891,'PTC GRTgaz'!$B$11:$B$28891,Atlantique!J$16,'PTC GRTgaz'!$D$11:$D$28891,Atlantique!$A199,'PTC GRTgaz'!$C$11:$C$28891,"DEL")*1.0026*$E$4/370.33)</f>
        <v>75.195022944495435</v>
      </c>
      <c r="K199" s="102">
        <f t="shared" si="17"/>
        <v>41.411079991636782</v>
      </c>
      <c r="L199" s="101">
        <f t="shared" si="18"/>
        <v>0.91857522152649518</v>
      </c>
      <c r="M199" s="59">
        <f>IF(L199&gt;=1,0,_xlfn.XLOOKUP(L199,'Serene A '!$B$30:$B$130,'Serene A '!$W$30:$W$130,,1))</f>
        <v>0.78639999999999999</v>
      </c>
      <c r="N199" s="158">
        <f xml:space="preserve">
IF(AND(L199&gt;='Serene A '!$X$15,Atlantique!A199&lt;='Serene A '!$W$15),0,
IF(AND(L199&gt;='Serene A '!$X$16,Atlantique!A199&lt;='Serene A '!$W$16),0,
IF(AND(L199&gt;='Serene A '!$X$17,Atlantique!A199&lt;='Serene A '!$W$17),0,MIN(I199:J199,$E$4*(1-D199)*M199))))</f>
        <v>75.195022944495435</v>
      </c>
      <c r="O199" s="192">
        <f>IF(COUNTIFS('PTC GRTgaz'!$AB$11:$AB$28891,"",'PTC GRTgaz'!$B$11:$B$28891,Atlantique!O$16,'PTC GRTgaz'!$D$11:$D$28891,Atlantique!$A199,'PTC GRTgaz'!$C$11:$C$28891,"DEL")&gt;0,O$14,SUMIFS('PTC GRTgaz'!$AB$11:$AB$28891,'PTC GRTgaz'!$B$11:$B$28891,Atlantique!O$16,'PTC GRTgaz'!$D$11:$D$28891,Atlantique!$A199,'PTC GRTgaz'!$C$11:$C$28891,"DEL")*1.0026*$E$4/370.33)</f>
        <v>370.33011299999998</v>
      </c>
      <c r="P199" s="192">
        <f>IF(COUNTIFS('PTC GRTgaz'!$AB$11:$AB$28891,"",'PTC GRTgaz'!$B$11:$B$28891,Atlantique!P$16,'PTC GRTgaz'!$D$11:$D$28891,Atlantique!$A199,'PTC GRTgaz'!$C$11:$C$28891,"DEL")&gt;0,P$14,SUMIFS('PTC GRTgaz'!$AB$11:$AB$28891,'PTC GRTgaz'!$B$11:$B$28891,Atlantique!P$16,'PTC GRTgaz'!$D$11:$D$28891,Atlantique!$A199,'PTC GRTgaz'!$C$11:$C$28891,"DEL")*1.0026*$E$4/370.33)</f>
        <v>160.41604894825696</v>
      </c>
      <c r="Q199" s="103">
        <f t="shared" si="19"/>
        <v>45.095682401474058</v>
      </c>
      <c r="R199" s="101">
        <f t="shared" si="20"/>
        <v>1.0021262755883125</v>
      </c>
      <c r="S199" s="59">
        <f>IF(R199&gt;=1,0,_xlfn.XLOOKUP(R199,'Serene A '!$B$30:$B$130,'Serene A '!$W$30:$W$130,,1))</f>
        <v>0</v>
      </c>
      <c r="T199" s="158">
        <f xml:space="preserve">
IF(AND(R199&gt;='Serene A '!$X$15,Atlantique!A199&lt;='Serene A '!$W$15),0,
IF(AND(R199&gt;='Serene A '!$X$16,Atlantique!A199&lt;='Serene A '!$W$16),0,
IF(AND(R199&gt;='Serene A '!$X$17,Atlantique!A199&lt;='Serene A '!$W$17),0,MIN(O199:P199,$E$4*(1-D199)*S199))))</f>
        <v>0</v>
      </c>
      <c r="U199" s="160"/>
    </row>
    <row r="200" spans="1:21" x14ac:dyDescent="0.45">
      <c r="A200" s="56">
        <f t="shared" si="14"/>
        <v>44835</v>
      </c>
      <c r="B200" s="157">
        <f>_xlfn.XLOOKUP(A200,'Serene A '!$W$22:$W$23,'Serene A '!$Z$22:$Z$23,0,0)</f>
        <v>34.200000000000003</v>
      </c>
      <c r="C200" s="143">
        <f>_xlfn.XLOOKUP(A200,'Serene A '!$W$15:$W$17,'Serene A '!$Z$15:$Z$17,SUM($E$3:$H$3),0)</f>
        <v>45</v>
      </c>
      <c r="D200" s="58">
        <f>'PT Storengy'!H191</f>
        <v>0.7</v>
      </c>
      <c r="E200" s="60">
        <f t="shared" si="15"/>
        <v>45.094740226929453</v>
      </c>
      <c r="F200" s="100">
        <f t="shared" si="16"/>
        <v>1.00210533837621</v>
      </c>
      <c r="G200" s="59">
        <f>IF(F200&gt;=1,0,_xlfn.XLOOKUP(F200,'Serene A '!$B$30:$B$130,'Serene A '!$W$30:$W$130,,1))</f>
        <v>0</v>
      </c>
      <c r="H200" s="158">
        <f>MIN(IF(AND(F200&gt;='Serene A '!$X$15,Atlantique!A200&lt;='Serene A '!$W$15),0,
IF(AND(F200&gt;='Serene A '!$X$16,Atlantique!A200&lt;='Serene A '!$W$16),0,
IF(AND(F200&gt;='Serene A '!$X$17,Atlantique!A200&lt;='Serene A '!$W$17),0,$E$4*(1-D200)*G200))),$E$5)</f>
        <v>0</v>
      </c>
      <c r="I200" s="192">
        <f>IF(COUNTIFS('PTC GRTgaz'!$AA$11:$AA$28891,"",'PTC GRTgaz'!$B$11:$B$28891,Atlantique!I$16,'PTC GRTgaz'!$D$11:$D$28891,Atlantique!$A200,'PTC GRTgaz'!$C$11:$C$28891,"DEL")&gt;0,I$14,SUMIFS('PTC GRTgaz'!$AA$11:$AA$28891,'PTC GRTgaz'!$B$11:$B$28891,Atlantique!I$16,'PTC GRTgaz'!$D$11:$D$28891,Atlantique!$A200,'PTC GRTgaz'!$C$11:$C$28891,"DEL")*1.0026*$E$4/370.33)</f>
        <v>370.33011299999998</v>
      </c>
      <c r="J200" s="192">
        <f>IF(COUNTIFS('PTC GRTgaz'!$AA$11:$AA$28891,"",'PTC GRTgaz'!$B$11:$B$28891,Atlantique!J$16,'PTC GRTgaz'!$D$11:$D$28891,Atlantique!$A200,'PTC GRTgaz'!$C$11:$C$28891,"DEL")&gt;0,J$14,SUMIFS('PTC GRTgaz'!$AA$11:$AA$28891,'PTC GRTgaz'!$B$11:$B$28891,Atlantique!J$16,'PTC GRTgaz'!$D$11:$D$28891,Atlantique!$A200,'PTC GRTgaz'!$C$11:$C$28891,"DEL")*1.0026*$E$4/370.33)</f>
        <v>370.33011299999998</v>
      </c>
      <c r="K200" s="102">
        <f t="shared" si="17"/>
        <v>41.498359392668625</v>
      </c>
      <c r="L200" s="101">
        <f t="shared" si="18"/>
        <v>0.92024622203637296</v>
      </c>
      <c r="M200" s="59">
        <f>IF(L200&gt;=1,0,_xlfn.XLOOKUP(L200,'Serene A '!$B$30:$B$130,'Serene A '!$W$30:$W$130,,1))</f>
        <v>0.78560000000000008</v>
      </c>
      <c r="N200" s="158">
        <f xml:space="preserve">
IF(AND(L200&gt;='Serene A '!$X$15,Atlantique!A200&lt;='Serene A '!$W$15),0,
IF(AND(L200&gt;='Serene A '!$X$16,Atlantique!A200&lt;='Serene A '!$W$16),0,
IF(AND(L200&gt;='Serene A '!$X$17,Atlantique!A200&lt;='Serene A '!$W$17),0,MIN(I200:J200,$E$4*(1-D200)*M200))))</f>
        <v>87.27940103184001</v>
      </c>
      <c r="O200" s="192">
        <f>IF(COUNTIFS('PTC GRTgaz'!$AB$11:$AB$28891,"",'PTC GRTgaz'!$B$11:$B$28891,Atlantique!O$16,'PTC GRTgaz'!$D$11:$D$28891,Atlantique!$A200,'PTC GRTgaz'!$C$11:$C$28891,"DEL")&gt;0,O$14,SUMIFS('PTC GRTgaz'!$AB$11:$AB$28891,'PTC GRTgaz'!$B$11:$B$28891,Atlantique!O$16,'PTC GRTgaz'!$D$11:$D$28891,Atlantique!$A200,'PTC GRTgaz'!$C$11:$C$28891,"DEL")*1.0026*$E$4/370.33)</f>
        <v>370.33011299999998</v>
      </c>
      <c r="P200" s="192">
        <f>IF(COUNTIFS('PTC GRTgaz'!$AB$11:$AB$28891,"",'PTC GRTgaz'!$B$11:$B$28891,Atlantique!P$16,'PTC GRTgaz'!$D$11:$D$28891,Atlantique!$A200,'PTC GRTgaz'!$C$11:$C$28891,"DEL")&gt;0,P$14,SUMIFS('PTC GRTgaz'!$AB$11:$AB$28891,'PTC GRTgaz'!$B$11:$B$28891,Atlantique!P$16,'PTC GRTgaz'!$D$11:$D$28891,Atlantique!$A200,'PTC GRTgaz'!$C$11:$C$28891,"DEL")*1.0026*$E$4/370.33)</f>
        <v>370.33011299999998</v>
      </c>
      <c r="Q200" s="103">
        <f t="shared" si="19"/>
        <v>45.095682401474058</v>
      </c>
      <c r="R200" s="101">
        <f t="shared" si="20"/>
        <v>1.0021262755883125</v>
      </c>
      <c r="S200" s="59">
        <f>IF(R200&gt;=1,0,_xlfn.XLOOKUP(R200,'Serene A '!$B$30:$B$130,'Serene A '!$W$30:$W$130,,1))</f>
        <v>0</v>
      </c>
      <c r="T200" s="158">
        <f xml:space="preserve">
IF(AND(R200&gt;='Serene A '!$X$15,Atlantique!A200&lt;='Serene A '!$W$15),0,
IF(AND(R200&gt;='Serene A '!$X$16,Atlantique!A200&lt;='Serene A '!$W$16),0,
IF(AND(R200&gt;='Serene A '!$X$17,Atlantique!A200&lt;='Serene A '!$W$17),0,MIN(O200:P200,$E$4*(1-D200)*S200))))</f>
        <v>0</v>
      </c>
      <c r="U200" s="160"/>
    </row>
    <row r="201" spans="1:21" x14ac:dyDescent="0.45">
      <c r="A201" s="56">
        <f t="shared" si="14"/>
        <v>44836</v>
      </c>
      <c r="B201" s="157">
        <f>_xlfn.XLOOKUP(A201,'Serene A '!$W$22:$W$23,'Serene A '!$Z$22:$Z$23,0,0)</f>
        <v>0</v>
      </c>
      <c r="C201" s="143">
        <f>_xlfn.XLOOKUP(A201,'Serene A '!$W$15:$W$17,'Serene A '!$Z$15:$Z$17,SUM($E$3:$H$3),0)</f>
        <v>45</v>
      </c>
      <c r="D201" s="58">
        <f>'PT Storengy'!H192</f>
        <v>0.7</v>
      </c>
      <c r="E201" s="60">
        <f t="shared" si="15"/>
        <v>45.094740226929453</v>
      </c>
      <c r="F201" s="100">
        <f t="shared" si="16"/>
        <v>1.00210533837621</v>
      </c>
      <c r="G201" s="59">
        <f>IF(F201&gt;=1,0,_xlfn.XLOOKUP(F201,'Serene A '!$B$30:$B$130,'Serene A '!$W$30:$W$130,,1))</f>
        <v>0</v>
      </c>
      <c r="H201" s="158">
        <f>MIN(IF(AND(F201&gt;='Serene A '!$X$15,Atlantique!A201&lt;='Serene A '!$W$15),0,
IF(AND(F201&gt;='Serene A '!$X$16,Atlantique!A201&lt;='Serene A '!$W$16),0,
IF(AND(F201&gt;='Serene A '!$X$17,Atlantique!A201&lt;='Serene A '!$W$17),0,$E$4*(1-D201)*G201))),$E$5)</f>
        <v>0</v>
      </c>
      <c r="I201" s="192">
        <f>IF(COUNTIFS('PTC GRTgaz'!$AA$11:$AA$28891,"",'PTC GRTgaz'!$B$11:$B$28891,Atlantique!I$16,'PTC GRTgaz'!$D$11:$D$28891,Atlantique!$A201,'PTC GRTgaz'!$C$11:$C$28891,"DEL")&gt;0,I$14,SUMIFS('PTC GRTgaz'!$AA$11:$AA$28891,'PTC GRTgaz'!$B$11:$B$28891,Atlantique!I$16,'PTC GRTgaz'!$D$11:$D$28891,Atlantique!$A201,'PTC GRTgaz'!$C$11:$C$28891,"DEL")*1.0026*$E$4/370.33)</f>
        <v>370.33011299999998</v>
      </c>
      <c r="J201" s="192">
        <f>IF(COUNTIFS('PTC GRTgaz'!$AA$11:$AA$28891,"",'PTC GRTgaz'!$B$11:$B$28891,Atlantique!J$16,'PTC GRTgaz'!$D$11:$D$28891,Atlantique!$A201,'PTC GRTgaz'!$C$11:$C$28891,"DEL")&gt;0,J$14,SUMIFS('PTC GRTgaz'!$AA$11:$AA$28891,'PTC GRTgaz'!$B$11:$B$28891,Atlantique!J$16,'PTC GRTgaz'!$D$11:$D$28891,Atlantique!$A201,'PTC GRTgaz'!$C$11:$C$28891,"DEL")*1.0026*$E$4/370.33)</f>
        <v>370.33011299999998</v>
      </c>
      <c r="K201" s="102">
        <f t="shared" si="17"/>
        <v>41.585638793700468</v>
      </c>
      <c r="L201" s="101">
        <f t="shared" si="18"/>
        <v>0.92218576428152499</v>
      </c>
      <c r="M201" s="59">
        <f>IF(L201&gt;=1,0,_xlfn.XLOOKUP(L201,'Serene A '!$B$30:$B$130,'Serene A '!$W$30:$W$130,,1))</f>
        <v>0.78560000000000008</v>
      </c>
      <c r="N201" s="158">
        <f xml:space="preserve">
IF(AND(L201&gt;='Serene A '!$X$15,Atlantique!A201&lt;='Serene A '!$W$15),0,
IF(AND(L201&gt;='Serene A '!$X$16,Atlantique!A201&lt;='Serene A '!$W$16),0,
IF(AND(L201&gt;='Serene A '!$X$17,Atlantique!A201&lt;='Serene A '!$W$17),0,MIN(I201:J201,$E$4*(1-D201)*M201))))</f>
        <v>87.27940103184001</v>
      </c>
      <c r="O201" s="192">
        <f>IF(COUNTIFS('PTC GRTgaz'!$AB$11:$AB$28891,"",'PTC GRTgaz'!$B$11:$B$28891,Atlantique!O$16,'PTC GRTgaz'!$D$11:$D$28891,Atlantique!$A201,'PTC GRTgaz'!$C$11:$C$28891,"DEL")&gt;0,O$14,SUMIFS('PTC GRTgaz'!$AB$11:$AB$28891,'PTC GRTgaz'!$B$11:$B$28891,Atlantique!O$16,'PTC GRTgaz'!$D$11:$D$28891,Atlantique!$A201,'PTC GRTgaz'!$C$11:$C$28891,"DEL")*1.0026*$E$4/370.33)</f>
        <v>370.33011299999998</v>
      </c>
      <c r="P201" s="192">
        <f>IF(COUNTIFS('PTC GRTgaz'!$AB$11:$AB$28891,"",'PTC GRTgaz'!$B$11:$B$28891,Atlantique!P$16,'PTC GRTgaz'!$D$11:$D$28891,Atlantique!$A201,'PTC GRTgaz'!$C$11:$C$28891,"DEL")&gt;0,P$14,SUMIFS('PTC GRTgaz'!$AB$11:$AB$28891,'PTC GRTgaz'!$B$11:$B$28891,Atlantique!P$16,'PTC GRTgaz'!$D$11:$D$28891,Atlantique!$A201,'PTC GRTgaz'!$C$11:$C$28891,"DEL")*1.0026*$E$4/370.33)</f>
        <v>370.33011299999998</v>
      </c>
      <c r="Q201" s="103">
        <f t="shared" si="19"/>
        <v>45.095682401474058</v>
      </c>
      <c r="R201" s="101">
        <f t="shared" si="20"/>
        <v>1.0021262755883125</v>
      </c>
      <c r="S201" s="59">
        <f>IF(R201&gt;=1,0,_xlfn.XLOOKUP(R201,'Serene A '!$B$30:$B$130,'Serene A '!$W$30:$W$130,,1))</f>
        <v>0</v>
      </c>
      <c r="T201" s="158">
        <f xml:space="preserve">
IF(AND(R201&gt;='Serene A '!$X$15,Atlantique!A201&lt;='Serene A '!$W$15),0,
IF(AND(R201&gt;='Serene A '!$X$16,Atlantique!A201&lt;='Serene A '!$W$16),0,
IF(AND(R201&gt;='Serene A '!$X$17,Atlantique!A201&lt;='Serene A '!$W$17),0,MIN(O201:P201,$E$4*(1-D201)*S201))))</f>
        <v>0</v>
      </c>
      <c r="U201" s="160"/>
    </row>
    <row r="202" spans="1:21" x14ac:dyDescent="0.45">
      <c r="A202" s="56">
        <f t="shared" si="14"/>
        <v>44837</v>
      </c>
      <c r="B202" s="157">
        <f>_xlfn.XLOOKUP(A202,'Serene A '!$W$22:$W$23,'Serene A '!$Z$22:$Z$23,0,0)</f>
        <v>0</v>
      </c>
      <c r="C202" s="143">
        <f>_xlfn.XLOOKUP(A202,'Serene A '!$W$15:$W$17,'Serene A '!$Z$15:$Z$17,SUM($E$3:$H$3),0)</f>
        <v>45</v>
      </c>
      <c r="D202" s="58">
        <f>'PT Storengy'!H193</f>
        <v>0.7</v>
      </c>
      <c r="E202" s="60">
        <f t="shared" si="15"/>
        <v>45.094740226929453</v>
      </c>
      <c r="F202" s="100">
        <f t="shared" si="16"/>
        <v>1.00210533837621</v>
      </c>
      <c r="G202" s="59">
        <f>IF(F202&gt;=1,0,_xlfn.XLOOKUP(F202,'Serene A '!$B$30:$B$130,'Serene A '!$W$30:$W$130,,1))</f>
        <v>0</v>
      </c>
      <c r="H202" s="158">
        <f>MIN(IF(AND(F202&gt;='Serene A '!$X$15,Atlantique!A202&lt;='Serene A '!$W$15),0,
IF(AND(F202&gt;='Serene A '!$X$16,Atlantique!A202&lt;='Serene A '!$W$16),0,
IF(AND(F202&gt;='Serene A '!$X$17,Atlantique!A202&lt;='Serene A '!$W$17),0,$E$4*(1-D202)*G202))),$E$5)</f>
        <v>0</v>
      </c>
      <c r="I202" s="192">
        <f>IF(COUNTIFS('PTC GRTgaz'!$AA$11:$AA$28891,"",'PTC GRTgaz'!$B$11:$B$28891,Atlantique!I$16,'PTC GRTgaz'!$D$11:$D$28891,Atlantique!$A202,'PTC GRTgaz'!$C$11:$C$28891,"DEL")&gt;0,I$14,SUMIFS('PTC GRTgaz'!$AA$11:$AA$28891,'PTC GRTgaz'!$B$11:$B$28891,Atlantique!I$16,'PTC GRTgaz'!$D$11:$D$28891,Atlantique!$A202,'PTC GRTgaz'!$C$11:$C$28891,"DEL")*1.0026*$E$4/370.33)</f>
        <v>370.33011299999998</v>
      </c>
      <c r="J202" s="192">
        <f>IF(COUNTIFS('PTC GRTgaz'!$AA$11:$AA$28891,"",'PTC GRTgaz'!$B$11:$B$28891,Atlantique!J$16,'PTC GRTgaz'!$D$11:$D$28891,Atlantique!$A202,'PTC GRTgaz'!$C$11:$C$28891,"DEL")&gt;0,J$14,SUMIFS('PTC GRTgaz'!$AA$11:$AA$28891,'PTC GRTgaz'!$B$11:$B$28891,Atlantique!J$16,'PTC GRTgaz'!$D$11:$D$28891,Atlantique!$A202,'PTC GRTgaz'!$C$11:$C$28891,"DEL")*1.0026*$E$4/370.33)</f>
        <v>65.169019885229389</v>
      </c>
      <c r="K202" s="102">
        <f t="shared" si="17"/>
        <v>41.650807813585701</v>
      </c>
      <c r="L202" s="101">
        <f t="shared" si="18"/>
        <v>0.92412530652667713</v>
      </c>
      <c r="M202" s="59">
        <f>IF(L202&gt;=1,0,_xlfn.XLOOKUP(L202,'Serene A '!$B$30:$B$130,'Serene A '!$W$30:$W$130,,1))</f>
        <v>0.78560000000000008</v>
      </c>
      <c r="N202" s="158">
        <f xml:space="preserve">
IF(AND(L202&gt;='Serene A '!$X$15,Atlantique!A202&lt;='Serene A '!$W$15),0,
IF(AND(L202&gt;='Serene A '!$X$16,Atlantique!A202&lt;='Serene A '!$W$16),0,
IF(AND(L202&gt;='Serene A '!$X$17,Atlantique!A202&lt;='Serene A '!$W$17),0,MIN(I202:J202,$E$4*(1-D202)*M202))))</f>
        <v>65.169019885229389</v>
      </c>
      <c r="O202" s="192">
        <f>IF(COUNTIFS('PTC GRTgaz'!$AB$11:$AB$28891,"",'PTC GRTgaz'!$B$11:$B$28891,Atlantique!O$16,'PTC GRTgaz'!$D$11:$D$28891,Atlantique!$A202,'PTC GRTgaz'!$C$11:$C$28891,"DEL")&gt;0,O$14,SUMIFS('PTC GRTgaz'!$AB$11:$AB$28891,'PTC GRTgaz'!$B$11:$B$28891,Atlantique!O$16,'PTC GRTgaz'!$D$11:$D$28891,Atlantique!$A202,'PTC GRTgaz'!$C$11:$C$28891,"DEL")*1.0026*$E$4/370.33)</f>
        <v>370.33011299999998</v>
      </c>
      <c r="P202" s="192">
        <f>IF(COUNTIFS('PTC GRTgaz'!$AB$11:$AB$28891,"",'PTC GRTgaz'!$B$11:$B$28891,Atlantique!P$16,'PTC GRTgaz'!$D$11:$D$28891,Atlantique!$A202,'PTC GRTgaz'!$C$11:$C$28891,"DEL")&gt;0,P$14,SUMIFS('PTC GRTgaz'!$AB$11:$AB$28891,'PTC GRTgaz'!$B$11:$B$28891,Atlantique!P$16,'PTC GRTgaz'!$D$11:$D$28891,Atlantique!$A202,'PTC GRTgaz'!$C$11:$C$28891,"DEL")*1.0026*$E$4/370.33)</f>
        <v>215.5590657742203</v>
      </c>
      <c r="Q202" s="103">
        <f t="shared" si="19"/>
        <v>45.095682401474058</v>
      </c>
      <c r="R202" s="101">
        <f t="shared" si="20"/>
        <v>1.0021262755883125</v>
      </c>
      <c r="S202" s="59">
        <f>IF(R202&gt;=1,0,_xlfn.XLOOKUP(R202,'Serene A '!$B$30:$B$130,'Serene A '!$W$30:$W$130,,1))</f>
        <v>0</v>
      </c>
      <c r="T202" s="158">
        <f xml:space="preserve">
IF(AND(R202&gt;='Serene A '!$X$15,Atlantique!A202&lt;='Serene A '!$W$15),0,
IF(AND(R202&gt;='Serene A '!$X$16,Atlantique!A202&lt;='Serene A '!$W$16),0,
IF(AND(R202&gt;='Serene A '!$X$17,Atlantique!A202&lt;='Serene A '!$W$17),0,MIN(O202:P202,$E$4*(1-D202)*S202))))</f>
        <v>0</v>
      </c>
      <c r="U202" s="160"/>
    </row>
    <row r="203" spans="1:21" x14ac:dyDescent="0.45">
      <c r="A203" s="56">
        <f t="shared" si="14"/>
        <v>44838</v>
      </c>
      <c r="B203" s="157">
        <f>_xlfn.XLOOKUP(A203,'Serene A '!$W$22:$W$23,'Serene A '!$Z$22:$Z$23,0,0)</f>
        <v>0</v>
      </c>
      <c r="C203" s="143">
        <f>_xlfn.XLOOKUP(A203,'Serene A '!$W$15:$W$17,'Serene A '!$Z$15:$Z$17,SUM($E$3:$H$3),0)</f>
        <v>45</v>
      </c>
      <c r="D203" s="58">
        <f>'PT Storengy'!H194</f>
        <v>0.7</v>
      </c>
      <c r="E203" s="60">
        <f t="shared" si="15"/>
        <v>45.094740226929453</v>
      </c>
      <c r="F203" s="100">
        <f t="shared" si="16"/>
        <v>1.00210533837621</v>
      </c>
      <c r="G203" s="59">
        <f>IF(F203&gt;=1,0,_xlfn.XLOOKUP(F203,'Serene A '!$B$30:$B$130,'Serene A '!$W$30:$W$130,,1))</f>
        <v>0</v>
      </c>
      <c r="H203" s="158">
        <f>MIN(IF(AND(F203&gt;='Serene A '!$X$15,Atlantique!A203&lt;='Serene A '!$W$15),0,
IF(AND(F203&gt;='Serene A '!$X$16,Atlantique!A203&lt;='Serene A '!$W$16),0,
IF(AND(F203&gt;='Serene A '!$X$17,Atlantique!A203&lt;='Serene A '!$W$17),0,$E$4*(1-D203)*G203))),$E$5)</f>
        <v>0</v>
      </c>
      <c r="I203" s="192">
        <f>IF(COUNTIFS('PTC GRTgaz'!$AA$11:$AA$28891,"",'PTC GRTgaz'!$B$11:$B$28891,Atlantique!I$16,'PTC GRTgaz'!$D$11:$D$28891,Atlantique!$A203,'PTC GRTgaz'!$C$11:$C$28891,"DEL")&gt;0,I$14,SUMIFS('PTC GRTgaz'!$AA$11:$AA$28891,'PTC GRTgaz'!$B$11:$B$28891,Atlantique!I$16,'PTC GRTgaz'!$D$11:$D$28891,Atlantique!$A203,'PTC GRTgaz'!$C$11:$C$28891,"DEL")*1.0026*$E$4/370.33)</f>
        <v>370.33011299999998</v>
      </c>
      <c r="J203" s="192">
        <f>IF(COUNTIFS('PTC GRTgaz'!$AA$11:$AA$28891,"",'PTC GRTgaz'!$B$11:$B$28891,Atlantique!J$16,'PTC GRTgaz'!$D$11:$D$28891,Atlantique!$A203,'PTC GRTgaz'!$C$11:$C$28891,"DEL")&gt;0,J$14,SUMIFS('PTC GRTgaz'!$AA$11:$AA$28891,'PTC GRTgaz'!$B$11:$B$28891,Atlantique!J$16,'PTC GRTgaz'!$D$11:$D$28891,Atlantique!$A203,'PTC GRTgaz'!$C$11:$C$28891,"DEL")*1.0026*$E$4/370.33)</f>
        <v>65.169019885229389</v>
      </c>
      <c r="K203" s="102">
        <f t="shared" si="17"/>
        <v>41.715976833470933</v>
      </c>
      <c r="L203" s="101">
        <f t="shared" si="18"/>
        <v>0.9255735069685711</v>
      </c>
      <c r="M203" s="59">
        <f>IF(L203&gt;=1,0,_xlfn.XLOOKUP(L203,'Serene A '!$B$30:$B$130,'Serene A '!$W$30:$W$130,,1))</f>
        <v>0.78560000000000008</v>
      </c>
      <c r="N203" s="158">
        <f xml:space="preserve">
IF(AND(L203&gt;='Serene A '!$X$15,Atlantique!A203&lt;='Serene A '!$W$15),0,
IF(AND(L203&gt;='Serene A '!$X$16,Atlantique!A203&lt;='Serene A '!$W$16),0,
IF(AND(L203&gt;='Serene A '!$X$17,Atlantique!A203&lt;='Serene A '!$W$17),0,MIN(I203:J203,$E$4*(1-D203)*M203))))</f>
        <v>65.169019885229389</v>
      </c>
      <c r="O203" s="192">
        <f>IF(COUNTIFS('PTC GRTgaz'!$AB$11:$AB$28891,"",'PTC GRTgaz'!$B$11:$B$28891,Atlantique!O$16,'PTC GRTgaz'!$D$11:$D$28891,Atlantique!$A203,'PTC GRTgaz'!$C$11:$C$28891,"DEL")&gt;0,O$14,SUMIFS('PTC GRTgaz'!$AB$11:$AB$28891,'PTC GRTgaz'!$B$11:$B$28891,Atlantique!O$16,'PTC GRTgaz'!$D$11:$D$28891,Atlantique!$A203,'PTC GRTgaz'!$C$11:$C$28891,"DEL")*1.0026*$E$4/370.33)</f>
        <v>370.33011299999998</v>
      </c>
      <c r="P203" s="192">
        <f>IF(COUNTIFS('PTC GRTgaz'!$AB$11:$AB$28891,"",'PTC GRTgaz'!$B$11:$B$28891,Atlantique!P$16,'PTC GRTgaz'!$D$11:$D$28891,Atlantique!$A203,'PTC GRTgaz'!$C$11:$C$28891,"DEL")&gt;0,P$14,SUMIFS('PTC GRTgaz'!$AB$11:$AB$28891,'PTC GRTgaz'!$B$11:$B$28891,Atlantique!P$16,'PTC GRTgaz'!$D$11:$D$28891,Atlantique!$A203,'PTC GRTgaz'!$C$11:$C$28891,"DEL")*1.0026*$E$4/370.33)</f>
        <v>215.5590657742203</v>
      </c>
      <c r="Q203" s="103">
        <f t="shared" si="19"/>
        <v>45.095682401474058</v>
      </c>
      <c r="R203" s="101">
        <f t="shared" si="20"/>
        <v>1.0021262755883125</v>
      </c>
      <c r="S203" s="59">
        <f>IF(R203&gt;=1,0,_xlfn.XLOOKUP(R203,'Serene A '!$B$30:$B$130,'Serene A '!$W$30:$W$130,,1))</f>
        <v>0</v>
      </c>
      <c r="T203" s="158">
        <f xml:space="preserve">
IF(AND(R203&gt;='Serene A '!$X$15,Atlantique!A203&lt;='Serene A '!$W$15),0,
IF(AND(R203&gt;='Serene A '!$X$16,Atlantique!A203&lt;='Serene A '!$W$16),0,
IF(AND(R203&gt;='Serene A '!$X$17,Atlantique!A203&lt;='Serene A '!$W$17),0,MIN(O203:P203,$E$4*(1-D203)*S203))))</f>
        <v>0</v>
      </c>
      <c r="U203" s="160"/>
    </row>
    <row r="204" spans="1:21" x14ac:dyDescent="0.45">
      <c r="A204" s="56">
        <f t="shared" si="14"/>
        <v>44839</v>
      </c>
      <c r="B204" s="157">
        <f>_xlfn.XLOOKUP(A204,'Serene A '!$W$22:$W$23,'Serene A '!$Z$22:$Z$23,0,0)</f>
        <v>0</v>
      </c>
      <c r="C204" s="143">
        <f>_xlfn.XLOOKUP(A204,'Serene A '!$W$15:$W$17,'Serene A '!$Z$15:$Z$17,SUM($E$3:$H$3),0)</f>
        <v>45</v>
      </c>
      <c r="D204" s="58">
        <f>'PT Storengy'!H195</f>
        <v>0.7</v>
      </c>
      <c r="E204" s="60">
        <f t="shared" si="15"/>
        <v>45.094740226929453</v>
      </c>
      <c r="F204" s="100">
        <f t="shared" si="16"/>
        <v>1.00210533837621</v>
      </c>
      <c r="G204" s="59">
        <f>IF(F204&gt;=1,0,_xlfn.XLOOKUP(F204,'Serene A '!$B$30:$B$130,'Serene A '!$W$30:$W$130,,1))</f>
        <v>0</v>
      </c>
      <c r="H204" s="158">
        <f>MIN(IF(AND(F204&gt;='Serene A '!$X$15,Atlantique!A204&lt;='Serene A '!$W$15),0,
IF(AND(F204&gt;='Serene A '!$X$16,Atlantique!A204&lt;='Serene A '!$W$16),0,
IF(AND(F204&gt;='Serene A '!$X$17,Atlantique!A204&lt;='Serene A '!$W$17),0,$E$4*(1-D204)*G204))),$E$5)</f>
        <v>0</v>
      </c>
      <c r="I204" s="192">
        <f>IF(COUNTIFS('PTC GRTgaz'!$AA$11:$AA$28891,"",'PTC GRTgaz'!$B$11:$B$28891,Atlantique!I$16,'PTC GRTgaz'!$D$11:$D$28891,Atlantique!$A204,'PTC GRTgaz'!$C$11:$C$28891,"DEL")&gt;0,I$14,SUMIFS('PTC GRTgaz'!$AA$11:$AA$28891,'PTC GRTgaz'!$B$11:$B$28891,Atlantique!I$16,'PTC GRTgaz'!$D$11:$D$28891,Atlantique!$A204,'PTC GRTgaz'!$C$11:$C$28891,"DEL")*1.0026*$E$4/370.33)</f>
        <v>370.33011299999998</v>
      </c>
      <c r="J204" s="192">
        <f>IF(COUNTIFS('PTC GRTgaz'!$AA$11:$AA$28891,"",'PTC GRTgaz'!$B$11:$B$28891,Atlantique!J$16,'PTC GRTgaz'!$D$11:$D$28891,Atlantique!$A204,'PTC GRTgaz'!$C$11:$C$28891,"DEL")&gt;0,J$14,SUMIFS('PTC GRTgaz'!$AA$11:$AA$28891,'PTC GRTgaz'!$B$11:$B$28891,Atlantique!J$16,'PTC GRTgaz'!$D$11:$D$28891,Atlantique!$A204,'PTC GRTgaz'!$C$11:$C$28891,"DEL")*1.0026*$E$4/370.33)</f>
        <v>65.169019885229389</v>
      </c>
      <c r="K204" s="102">
        <f t="shared" si="17"/>
        <v>41.781145853356165</v>
      </c>
      <c r="L204" s="101">
        <f t="shared" si="18"/>
        <v>0.92702170741046519</v>
      </c>
      <c r="M204" s="59">
        <f>IF(L204&gt;=1,0,_xlfn.XLOOKUP(L204,'Serene A '!$B$30:$B$130,'Serene A '!$W$30:$W$130,,1))</f>
        <v>0.78560000000000008</v>
      </c>
      <c r="N204" s="158">
        <f xml:space="preserve">
IF(AND(L204&gt;='Serene A '!$X$15,Atlantique!A204&lt;='Serene A '!$W$15),0,
IF(AND(L204&gt;='Serene A '!$X$16,Atlantique!A204&lt;='Serene A '!$W$16),0,
IF(AND(L204&gt;='Serene A '!$X$17,Atlantique!A204&lt;='Serene A '!$W$17),0,MIN(I204:J204,$E$4*(1-D204)*M204))))</f>
        <v>65.169019885229389</v>
      </c>
      <c r="O204" s="192">
        <f>IF(COUNTIFS('PTC GRTgaz'!$AB$11:$AB$28891,"",'PTC GRTgaz'!$B$11:$B$28891,Atlantique!O$16,'PTC GRTgaz'!$D$11:$D$28891,Atlantique!$A204,'PTC GRTgaz'!$C$11:$C$28891,"DEL")&gt;0,O$14,SUMIFS('PTC GRTgaz'!$AB$11:$AB$28891,'PTC GRTgaz'!$B$11:$B$28891,Atlantique!O$16,'PTC GRTgaz'!$D$11:$D$28891,Atlantique!$A204,'PTC GRTgaz'!$C$11:$C$28891,"DEL")*1.0026*$E$4/370.33)</f>
        <v>370.33011299999998</v>
      </c>
      <c r="P204" s="192">
        <f>IF(COUNTIFS('PTC GRTgaz'!$AB$11:$AB$28891,"",'PTC GRTgaz'!$B$11:$B$28891,Atlantique!P$16,'PTC GRTgaz'!$D$11:$D$28891,Atlantique!$A204,'PTC GRTgaz'!$C$11:$C$28891,"DEL")&gt;0,P$14,SUMIFS('PTC GRTgaz'!$AB$11:$AB$28891,'PTC GRTgaz'!$B$11:$B$28891,Atlantique!P$16,'PTC GRTgaz'!$D$11:$D$28891,Atlantique!$A204,'PTC GRTgaz'!$C$11:$C$28891,"DEL")*1.0026*$E$4/370.33)</f>
        <v>215.5590657742203</v>
      </c>
      <c r="Q204" s="103">
        <f t="shared" si="19"/>
        <v>45.095682401474058</v>
      </c>
      <c r="R204" s="101">
        <f t="shared" si="20"/>
        <v>1.0021262755883125</v>
      </c>
      <c r="S204" s="59">
        <f>IF(R204&gt;=1,0,_xlfn.XLOOKUP(R204,'Serene A '!$B$30:$B$130,'Serene A '!$W$30:$W$130,,1))</f>
        <v>0</v>
      </c>
      <c r="T204" s="158">
        <f xml:space="preserve">
IF(AND(R204&gt;='Serene A '!$X$15,Atlantique!A204&lt;='Serene A '!$W$15),0,
IF(AND(R204&gt;='Serene A '!$X$16,Atlantique!A204&lt;='Serene A '!$W$16),0,
IF(AND(R204&gt;='Serene A '!$X$17,Atlantique!A204&lt;='Serene A '!$W$17),0,MIN(O204:P204,$E$4*(1-D204)*S204))))</f>
        <v>0</v>
      </c>
      <c r="U204" s="160"/>
    </row>
    <row r="205" spans="1:21" x14ac:dyDescent="0.45">
      <c r="A205" s="56">
        <f t="shared" si="14"/>
        <v>44840</v>
      </c>
      <c r="B205" s="157">
        <f>_xlfn.XLOOKUP(A205,'Serene A '!$W$22:$W$23,'Serene A '!$Z$22:$Z$23,0,0)</f>
        <v>0</v>
      </c>
      <c r="C205" s="143">
        <f>_xlfn.XLOOKUP(A205,'Serene A '!$W$15:$W$17,'Serene A '!$Z$15:$Z$17,SUM($E$3:$H$3),0)</f>
        <v>45</v>
      </c>
      <c r="D205" s="58">
        <f>'PT Storengy'!H196</f>
        <v>0.7</v>
      </c>
      <c r="E205" s="60">
        <f t="shared" si="15"/>
        <v>45.094740226929453</v>
      </c>
      <c r="F205" s="100">
        <f t="shared" si="16"/>
        <v>1.00210533837621</v>
      </c>
      <c r="G205" s="59">
        <f>IF(F205&gt;=1,0,_xlfn.XLOOKUP(F205,'Serene A '!$B$30:$B$130,'Serene A '!$W$30:$W$130,,1))</f>
        <v>0</v>
      </c>
      <c r="H205" s="158">
        <f>MIN(IF(AND(F205&gt;='Serene A '!$X$15,Atlantique!A205&lt;='Serene A '!$W$15),0,
IF(AND(F205&gt;='Serene A '!$X$16,Atlantique!A205&lt;='Serene A '!$W$16),0,
IF(AND(F205&gt;='Serene A '!$X$17,Atlantique!A205&lt;='Serene A '!$W$17),0,$E$4*(1-D205)*G205))),$E$5)</f>
        <v>0</v>
      </c>
      <c r="I205" s="192">
        <f>IF(COUNTIFS('PTC GRTgaz'!$AA$11:$AA$28891,"",'PTC GRTgaz'!$B$11:$B$28891,Atlantique!I$16,'PTC GRTgaz'!$D$11:$D$28891,Atlantique!$A205,'PTC GRTgaz'!$C$11:$C$28891,"DEL")&gt;0,I$14,SUMIFS('PTC GRTgaz'!$AA$11:$AA$28891,'PTC GRTgaz'!$B$11:$B$28891,Atlantique!I$16,'PTC GRTgaz'!$D$11:$D$28891,Atlantique!$A205,'PTC GRTgaz'!$C$11:$C$28891,"DEL")*1.0026*$E$4/370.33)</f>
        <v>370.33011299999998</v>
      </c>
      <c r="J205" s="192">
        <f>IF(COUNTIFS('PTC GRTgaz'!$AA$11:$AA$28891,"",'PTC GRTgaz'!$B$11:$B$28891,Atlantique!J$16,'PTC GRTgaz'!$D$11:$D$28891,Atlantique!$A205,'PTC GRTgaz'!$C$11:$C$28891,"DEL")&gt;0,J$14,SUMIFS('PTC GRTgaz'!$AA$11:$AA$28891,'PTC GRTgaz'!$B$11:$B$28891,Atlantique!J$16,'PTC GRTgaz'!$D$11:$D$28891,Atlantique!$A205,'PTC GRTgaz'!$C$11:$C$28891,"DEL")*1.0026*$E$4/370.33)</f>
        <v>65.169019885229389</v>
      </c>
      <c r="K205" s="102">
        <f t="shared" si="17"/>
        <v>41.846314873241397</v>
      </c>
      <c r="L205" s="101">
        <f t="shared" si="18"/>
        <v>0.92846990785235917</v>
      </c>
      <c r="M205" s="59">
        <f>IF(L205&gt;=1,0,_xlfn.XLOOKUP(L205,'Serene A '!$B$30:$B$130,'Serene A '!$W$30:$W$130,,1))</f>
        <v>0.78560000000000008</v>
      </c>
      <c r="N205" s="158">
        <f xml:space="preserve">
IF(AND(L205&gt;='Serene A '!$X$15,Atlantique!A205&lt;='Serene A '!$W$15),0,
IF(AND(L205&gt;='Serene A '!$X$16,Atlantique!A205&lt;='Serene A '!$W$16),0,
IF(AND(L205&gt;='Serene A '!$X$17,Atlantique!A205&lt;='Serene A '!$W$17),0,MIN(I205:J205,$E$4*(1-D205)*M205))))</f>
        <v>65.169019885229389</v>
      </c>
      <c r="O205" s="192">
        <f>IF(COUNTIFS('PTC GRTgaz'!$AB$11:$AB$28891,"",'PTC GRTgaz'!$B$11:$B$28891,Atlantique!O$16,'PTC GRTgaz'!$D$11:$D$28891,Atlantique!$A205,'PTC GRTgaz'!$C$11:$C$28891,"DEL")&gt;0,O$14,SUMIFS('PTC GRTgaz'!$AB$11:$AB$28891,'PTC GRTgaz'!$B$11:$B$28891,Atlantique!O$16,'PTC GRTgaz'!$D$11:$D$28891,Atlantique!$A205,'PTC GRTgaz'!$C$11:$C$28891,"DEL")*1.0026*$E$4/370.33)</f>
        <v>370.33011299999998</v>
      </c>
      <c r="P205" s="192">
        <f>IF(COUNTIFS('PTC GRTgaz'!$AB$11:$AB$28891,"",'PTC GRTgaz'!$B$11:$B$28891,Atlantique!P$16,'PTC GRTgaz'!$D$11:$D$28891,Atlantique!$A205,'PTC GRTgaz'!$C$11:$C$28891,"DEL")&gt;0,P$14,SUMIFS('PTC GRTgaz'!$AB$11:$AB$28891,'PTC GRTgaz'!$B$11:$B$28891,Atlantique!P$16,'PTC GRTgaz'!$D$11:$D$28891,Atlantique!$A205,'PTC GRTgaz'!$C$11:$C$28891,"DEL")*1.0026*$E$4/370.33)</f>
        <v>215.5590657742203</v>
      </c>
      <c r="Q205" s="103">
        <f t="shared" si="19"/>
        <v>45.095682401474058</v>
      </c>
      <c r="R205" s="101">
        <f t="shared" si="20"/>
        <v>1.0021262755883125</v>
      </c>
      <c r="S205" s="59">
        <f>IF(R205&gt;=1,0,_xlfn.XLOOKUP(R205,'Serene A '!$B$30:$B$130,'Serene A '!$W$30:$W$130,,1))</f>
        <v>0</v>
      </c>
      <c r="T205" s="158">
        <f xml:space="preserve">
IF(AND(R205&gt;='Serene A '!$X$15,Atlantique!A205&lt;='Serene A '!$W$15),0,
IF(AND(R205&gt;='Serene A '!$X$16,Atlantique!A205&lt;='Serene A '!$W$16),0,
IF(AND(R205&gt;='Serene A '!$X$17,Atlantique!A205&lt;='Serene A '!$W$17),0,MIN(O205:P205,$E$4*(1-D205)*S205))))</f>
        <v>0</v>
      </c>
      <c r="U205" s="160"/>
    </row>
    <row r="206" spans="1:21" x14ac:dyDescent="0.45">
      <c r="A206" s="56">
        <f t="shared" si="14"/>
        <v>44841</v>
      </c>
      <c r="B206" s="157">
        <f>_xlfn.XLOOKUP(A206,'Serene A '!$W$22:$W$23,'Serene A '!$Z$22:$Z$23,0,0)</f>
        <v>0</v>
      </c>
      <c r="C206" s="143">
        <f>_xlfn.XLOOKUP(A206,'Serene A '!$W$15:$W$17,'Serene A '!$Z$15:$Z$17,SUM($E$3:$H$3),0)</f>
        <v>45</v>
      </c>
      <c r="D206" s="58">
        <f>'PT Storengy'!H197</f>
        <v>0.7</v>
      </c>
      <c r="E206" s="60">
        <f t="shared" si="15"/>
        <v>45.094740226929453</v>
      </c>
      <c r="F206" s="100">
        <f t="shared" si="16"/>
        <v>1.00210533837621</v>
      </c>
      <c r="G206" s="59">
        <f>IF(F206&gt;=1,0,_xlfn.XLOOKUP(F206,'Serene A '!$B$30:$B$130,'Serene A '!$W$30:$W$130,,1))</f>
        <v>0</v>
      </c>
      <c r="H206" s="158">
        <f>MIN(IF(AND(F206&gt;='Serene A '!$X$15,Atlantique!A206&lt;='Serene A '!$W$15),0,
IF(AND(F206&gt;='Serene A '!$X$16,Atlantique!A206&lt;='Serene A '!$W$16),0,
IF(AND(F206&gt;='Serene A '!$X$17,Atlantique!A206&lt;='Serene A '!$W$17),0,$E$4*(1-D206)*G206))),$E$5)</f>
        <v>0</v>
      </c>
      <c r="I206" s="192">
        <f>IF(COUNTIFS('PTC GRTgaz'!$AA$11:$AA$28891,"",'PTC GRTgaz'!$B$11:$B$28891,Atlantique!I$16,'PTC GRTgaz'!$D$11:$D$28891,Atlantique!$A206,'PTC GRTgaz'!$C$11:$C$28891,"DEL")&gt;0,I$14,SUMIFS('PTC GRTgaz'!$AA$11:$AA$28891,'PTC GRTgaz'!$B$11:$B$28891,Atlantique!I$16,'PTC GRTgaz'!$D$11:$D$28891,Atlantique!$A206,'PTC GRTgaz'!$C$11:$C$28891,"DEL")*1.0026*$E$4/370.33)</f>
        <v>370.33011299999998</v>
      </c>
      <c r="J206" s="192">
        <f>IF(COUNTIFS('PTC GRTgaz'!$AA$11:$AA$28891,"",'PTC GRTgaz'!$B$11:$B$28891,Atlantique!J$16,'PTC GRTgaz'!$D$11:$D$28891,Atlantique!$A206,'PTC GRTgaz'!$C$11:$C$28891,"DEL")&gt;0,J$14,SUMIFS('PTC GRTgaz'!$AA$11:$AA$28891,'PTC GRTgaz'!$B$11:$B$28891,Atlantique!J$16,'PTC GRTgaz'!$D$11:$D$28891,Atlantique!$A206,'PTC GRTgaz'!$C$11:$C$28891,"DEL")*1.0026*$E$4/370.33)</f>
        <v>60.156018355596359</v>
      </c>
      <c r="K206" s="102">
        <f t="shared" si="17"/>
        <v>41.906470891596996</v>
      </c>
      <c r="L206" s="101">
        <f t="shared" si="18"/>
        <v>0.92991810829425325</v>
      </c>
      <c r="M206" s="59">
        <f>IF(L206&gt;=1,0,_xlfn.XLOOKUP(L206,'Serene A '!$B$30:$B$130,'Serene A '!$W$30:$W$130,,1))</f>
        <v>0.78560000000000008</v>
      </c>
      <c r="N206" s="158">
        <f xml:space="preserve">
IF(AND(L206&gt;='Serene A '!$X$15,Atlantique!A206&lt;='Serene A '!$W$15),0,
IF(AND(L206&gt;='Serene A '!$X$16,Atlantique!A206&lt;='Serene A '!$W$16),0,
IF(AND(L206&gt;='Serene A '!$X$17,Atlantique!A206&lt;='Serene A '!$W$17),0,MIN(I206:J206,$E$4*(1-D206)*M206))))</f>
        <v>60.156018355596359</v>
      </c>
      <c r="O206" s="192">
        <f>IF(COUNTIFS('PTC GRTgaz'!$AB$11:$AB$28891,"",'PTC GRTgaz'!$B$11:$B$28891,Atlantique!O$16,'PTC GRTgaz'!$D$11:$D$28891,Atlantique!$A206,'PTC GRTgaz'!$C$11:$C$28891,"DEL")&gt;0,O$14,SUMIFS('PTC GRTgaz'!$AB$11:$AB$28891,'PTC GRTgaz'!$B$11:$B$28891,Atlantique!O$16,'PTC GRTgaz'!$D$11:$D$28891,Atlantique!$A206,'PTC GRTgaz'!$C$11:$C$28891,"DEL")*1.0026*$E$4/370.33)</f>
        <v>370.33011299999998</v>
      </c>
      <c r="P206" s="192">
        <f>IF(COUNTIFS('PTC GRTgaz'!$AB$11:$AB$28891,"",'PTC GRTgaz'!$B$11:$B$28891,Atlantique!P$16,'PTC GRTgaz'!$D$11:$D$28891,Atlantique!$A206,'PTC GRTgaz'!$C$11:$C$28891,"DEL")&gt;0,P$14,SUMIFS('PTC GRTgaz'!$AB$11:$AB$28891,'PTC GRTgaz'!$B$11:$B$28891,Atlantique!P$16,'PTC GRTgaz'!$D$11:$D$28891,Atlantique!$A206,'PTC GRTgaz'!$C$11:$C$28891,"DEL")*1.0026*$E$4/370.33)</f>
        <v>210.54606424458726</v>
      </c>
      <c r="Q206" s="103">
        <f t="shared" si="19"/>
        <v>45.095682401474058</v>
      </c>
      <c r="R206" s="101">
        <f t="shared" si="20"/>
        <v>1.0021262755883125</v>
      </c>
      <c r="S206" s="59">
        <f>IF(R206&gt;=1,0,_xlfn.XLOOKUP(R206,'Serene A '!$B$30:$B$130,'Serene A '!$W$30:$W$130,,1))</f>
        <v>0</v>
      </c>
      <c r="T206" s="158">
        <f xml:space="preserve">
IF(AND(R206&gt;='Serene A '!$X$15,Atlantique!A206&lt;='Serene A '!$W$15),0,
IF(AND(R206&gt;='Serene A '!$X$16,Atlantique!A206&lt;='Serene A '!$W$16),0,
IF(AND(R206&gt;='Serene A '!$X$17,Atlantique!A206&lt;='Serene A '!$W$17),0,MIN(O206:P206,$E$4*(1-D206)*S206))))</f>
        <v>0</v>
      </c>
      <c r="U206" s="160"/>
    </row>
    <row r="207" spans="1:21" x14ac:dyDescent="0.45">
      <c r="A207" s="56">
        <f t="shared" si="14"/>
        <v>44842</v>
      </c>
      <c r="B207" s="157">
        <f>_xlfn.XLOOKUP(A207,'Serene A '!$W$22:$W$23,'Serene A '!$Z$22:$Z$23,0,0)</f>
        <v>0</v>
      </c>
      <c r="C207" s="143">
        <f>_xlfn.XLOOKUP(A207,'Serene A '!$W$15:$W$17,'Serene A '!$Z$15:$Z$17,SUM($E$3:$H$3),0)</f>
        <v>45</v>
      </c>
      <c r="D207" s="58">
        <f>'PT Storengy'!H198</f>
        <v>0.7</v>
      </c>
      <c r="E207" s="60">
        <f t="shared" si="15"/>
        <v>45.094740226929453</v>
      </c>
      <c r="F207" s="100">
        <f t="shared" si="16"/>
        <v>1.00210533837621</v>
      </c>
      <c r="G207" s="59">
        <f>IF(F207&gt;=1,0,_xlfn.XLOOKUP(F207,'Serene A '!$B$30:$B$130,'Serene A '!$W$30:$W$130,,1))</f>
        <v>0</v>
      </c>
      <c r="H207" s="158">
        <f>MIN(IF(AND(F207&gt;='Serene A '!$X$15,Atlantique!A207&lt;='Serene A '!$W$15),0,
IF(AND(F207&gt;='Serene A '!$X$16,Atlantique!A207&lt;='Serene A '!$W$16),0,
IF(AND(F207&gt;='Serene A '!$X$17,Atlantique!A207&lt;='Serene A '!$W$17),0,$E$4*(1-D207)*G207))),$E$5)</f>
        <v>0</v>
      </c>
      <c r="I207" s="192">
        <f>IF(COUNTIFS('PTC GRTgaz'!$AA$11:$AA$28891,"",'PTC GRTgaz'!$B$11:$B$28891,Atlantique!I$16,'PTC GRTgaz'!$D$11:$D$28891,Atlantique!$A207,'PTC GRTgaz'!$C$11:$C$28891,"DEL")&gt;0,I$14,SUMIFS('PTC GRTgaz'!$AA$11:$AA$28891,'PTC GRTgaz'!$B$11:$B$28891,Atlantique!I$16,'PTC GRTgaz'!$D$11:$D$28891,Atlantique!$A207,'PTC GRTgaz'!$C$11:$C$28891,"DEL")*1.0026*$E$4/370.33)</f>
        <v>370.33011299999998</v>
      </c>
      <c r="J207" s="192">
        <f>IF(COUNTIFS('PTC GRTgaz'!$AA$11:$AA$28891,"",'PTC GRTgaz'!$B$11:$B$28891,Atlantique!J$16,'PTC GRTgaz'!$D$11:$D$28891,Atlantique!$A207,'PTC GRTgaz'!$C$11:$C$28891,"DEL")&gt;0,J$14,SUMIFS('PTC GRTgaz'!$AA$11:$AA$28891,'PTC GRTgaz'!$B$11:$B$28891,Atlantique!J$16,'PTC GRTgaz'!$D$11:$D$28891,Atlantique!$A207,'PTC GRTgaz'!$C$11:$C$28891,"DEL")*1.0026*$E$4/370.33)</f>
        <v>60.156018355596359</v>
      </c>
      <c r="K207" s="102">
        <f t="shared" si="17"/>
        <v>41.966626909952595</v>
      </c>
      <c r="L207" s="101">
        <f t="shared" si="18"/>
        <v>0.93125490870215544</v>
      </c>
      <c r="M207" s="59">
        <f>IF(L207&gt;=1,0,_xlfn.XLOOKUP(L207,'Serene A '!$B$30:$B$130,'Serene A '!$W$30:$W$130,,1))</f>
        <v>0.78480000000000005</v>
      </c>
      <c r="N207" s="158">
        <f xml:space="preserve">
IF(AND(L207&gt;='Serene A '!$X$15,Atlantique!A207&lt;='Serene A '!$W$15),0,
IF(AND(L207&gt;='Serene A '!$X$16,Atlantique!A207&lt;='Serene A '!$W$16),0,
IF(AND(L207&gt;='Serene A '!$X$17,Atlantique!A207&lt;='Serene A '!$W$17),0,MIN(I207:J207,$E$4*(1-D207)*M207))))</f>
        <v>60.156018355596359</v>
      </c>
      <c r="O207" s="192">
        <f>IF(COUNTIFS('PTC GRTgaz'!$AB$11:$AB$28891,"",'PTC GRTgaz'!$B$11:$B$28891,Atlantique!O$16,'PTC GRTgaz'!$D$11:$D$28891,Atlantique!$A207,'PTC GRTgaz'!$C$11:$C$28891,"DEL")&gt;0,O$14,SUMIFS('PTC GRTgaz'!$AB$11:$AB$28891,'PTC GRTgaz'!$B$11:$B$28891,Atlantique!O$16,'PTC GRTgaz'!$D$11:$D$28891,Atlantique!$A207,'PTC GRTgaz'!$C$11:$C$28891,"DEL")*1.0026*$E$4/370.33)</f>
        <v>370.33011299999998</v>
      </c>
      <c r="P207" s="192">
        <f>IF(COUNTIFS('PTC GRTgaz'!$AB$11:$AB$28891,"",'PTC GRTgaz'!$B$11:$B$28891,Atlantique!P$16,'PTC GRTgaz'!$D$11:$D$28891,Atlantique!$A207,'PTC GRTgaz'!$C$11:$C$28891,"DEL")&gt;0,P$14,SUMIFS('PTC GRTgaz'!$AB$11:$AB$28891,'PTC GRTgaz'!$B$11:$B$28891,Atlantique!P$16,'PTC GRTgaz'!$D$11:$D$28891,Atlantique!$A207,'PTC GRTgaz'!$C$11:$C$28891,"DEL")*1.0026*$E$4/370.33)</f>
        <v>210.54606424458726</v>
      </c>
      <c r="Q207" s="103">
        <f t="shared" si="19"/>
        <v>45.095682401474058</v>
      </c>
      <c r="R207" s="101">
        <f t="shared" si="20"/>
        <v>1.0021262755883125</v>
      </c>
      <c r="S207" s="59">
        <f>IF(R207&gt;=1,0,_xlfn.XLOOKUP(R207,'Serene A '!$B$30:$B$130,'Serene A '!$W$30:$W$130,,1))</f>
        <v>0</v>
      </c>
      <c r="T207" s="158">
        <f xml:space="preserve">
IF(AND(R207&gt;='Serene A '!$X$15,Atlantique!A207&lt;='Serene A '!$W$15),0,
IF(AND(R207&gt;='Serene A '!$X$16,Atlantique!A207&lt;='Serene A '!$W$16),0,
IF(AND(R207&gt;='Serene A '!$X$17,Atlantique!A207&lt;='Serene A '!$W$17),0,MIN(O207:P207,$E$4*(1-D207)*S207))))</f>
        <v>0</v>
      </c>
      <c r="U207" s="160"/>
    </row>
    <row r="208" spans="1:21" x14ac:dyDescent="0.45">
      <c r="A208" s="56">
        <f t="shared" si="14"/>
        <v>44843</v>
      </c>
      <c r="B208" s="157">
        <f>_xlfn.XLOOKUP(A208,'Serene A '!$W$22:$W$23,'Serene A '!$Z$22:$Z$23,0,0)</f>
        <v>0</v>
      </c>
      <c r="C208" s="143">
        <f>_xlfn.XLOOKUP(A208,'Serene A '!$W$15:$W$17,'Serene A '!$Z$15:$Z$17,SUM($E$3:$H$3),0)</f>
        <v>45</v>
      </c>
      <c r="D208" s="58">
        <f>'PT Storengy'!H199</f>
        <v>0.7</v>
      </c>
      <c r="E208" s="60">
        <f t="shared" si="15"/>
        <v>45.094740226929453</v>
      </c>
      <c r="F208" s="100">
        <f t="shared" si="16"/>
        <v>1.00210533837621</v>
      </c>
      <c r="G208" s="59">
        <f>IF(F208&gt;=1,0,_xlfn.XLOOKUP(F208,'Serene A '!$B$30:$B$130,'Serene A '!$W$30:$W$130,,1))</f>
        <v>0</v>
      </c>
      <c r="H208" s="158">
        <f>MIN(IF(AND(F208&gt;='Serene A '!$X$15,Atlantique!A208&lt;='Serene A '!$W$15),0,
IF(AND(F208&gt;='Serene A '!$X$16,Atlantique!A208&lt;='Serene A '!$W$16),0,
IF(AND(F208&gt;='Serene A '!$X$17,Atlantique!A208&lt;='Serene A '!$W$17),0,$E$4*(1-D208)*G208))),$E$5)</f>
        <v>0</v>
      </c>
      <c r="I208" s="192">
        <f>IF(COUNTIFS('PTC GRTgaz'!$AA$11:$AA$28891,"",'PTC GRTgaz'!$B$11:$B$28891,Atlantique!I$16,'PTC GRTgaz'!$D$11:$D$28891,Atlantique!$A208,'PTC GRTgaz'!$C$11:$C$28891,"DEL")&gt;0,I$14,SUMIFS('PTC GRTgaz'!$AA$11:$AA$28891,'PTC GRTgaz'!$B$11:$B$28891,Atlantique!I$16,'PTC GRTgaz'!$D$11:$D$28891,Atlantique!$A208,'PTC GRTgaz'!$C$11:$C$28891,"DEL")*1.0026*$E$4/370.33)</f>
        <v>370.33011299999998</v>
      </c>
      <c r="J208" s="192">
        <f>IF(COUNTIFS('PTC GRTgaz'!$AA$11:$AA$28891,"",'PTC GRTgaz'!$B$11:$B$28891,Atlantique!J$16,'PTC GRTgaz'!$D$11:$D$28891,Atlantique!$A208,'PTC GRTgaz'!$C$11:$C$28891,"DEL")&gt;0,J$14,SUMIFS('PTC GRTgaz'!$AA$11:$AA$28891,'PTC GRTgaz'!$B$11:$B$28891,Atlantique!J$16,'PTC GRTgaz'!$D$11:$D$28891,Atlantique!$A208,'PTC GRTgaz'!$C$11:$C$28891,"DEL")*1.0026*$E$4/370.33)</f>
        <v>60.156018355596359</v>
      </c>
      <c r="K208" s="102">
        <f t="shared" si="17"/>
        <v>42.026782928308194</v>
      </c>
      <c r="L208" s="101">
        <f t="shared" si="18"/>
        <v>0.93259170911005762</v>
      </c>
      <c r="M208" s="59">
        <f>IF(L208&gt;=1,0,_xlfn.XLOOKUP(L208,'Serene A '!$B$30:$B$130,'Serene A '!$W$30:$W$130,,1))</f>
        <v>0.78480000000000005</v>
      </c>
      <c r="N208" s="158">
        <f xml:space="preserve">
IF(AND(L208&gt;='Serene A '!$X$15,Atlantique!A208&lt;='Serene A '!$W$15),0,
IF(AND(L208&gt;='Serene A '!$X$16,Atlantique!A208&lt;='Serene A '!$W$16),0,
IF(AND(L208&gt;='Serene A '!$X$17,Atlantique!A208&lt;='Serene A '!$W$17),0,MIN(I208:J208,$E$4*(1-D208)*M208))))</f>
        <v>60.156018355596359</v>
      </c>
      <c r="O208" s="192">
        <f>IF(COUNTIFS('PTC GRTgaz'!$AB$11:$AB$28891,"",'PTC GRTgaz'!$B$11:$B$28891,Atlantique!O$16,'PTC GRTgaz'!$D$11:$D$28891,Atlantique!$A208,'PTC GRTgaz'!$C$11:$C$28891,"DEL")&gt;0,O$14,SUMIFS('PTC GRTgaz'!$AB$11:$AB$28891,'PTC GRTgaz'!$B$11:$B$28891,Atlantique!O$16,'PTC GRTgaz'!$D$11:$D$28891,Atlantique!$A208,'PTC GRTgaz'!$C$11:$C$28891,"DEL")*1.0026*$E$4/370.33)</f>
        <v>370.33011299999998</v>
      </c>
      <c r="P208" s="192">
        <f>IF(COUNTIFS('PTC GRTgaz'!$AB$11:$AB$28891,"",'PTC GRTgaz'!$B$11:$B$28891,Atlantique!P$16,'PTC GRTgaz'!$D$11:$D$28891,Atlantique!$A208,'PTC GRTgaz'!$C$11:$C$28891,"DEL")&gt;0,P$14,SUMIFS('PTC GRTgaz'!$AB$11:$AB$28891,'PTC GRTgaz'!$B$11:$B$28891,Atlantique!P$16,'PTC GRTgaz'!$D$11:$D$28891,Atlantique!$A208,'PTC GRTgaz'!$C$11:$C$28891,"DEL")*1.0026*$E$4/370.33)</f>
        <v>210.54606424458726</v>
      </c>
      <c r="Q208" s="103">
        <f t="shared" si="19"/>
        <v>45.095682401474058</v>
      </c>
      <c r="R208" s="101">
        <f t="shared" si="20"/>
        <v>1.0021262755883125</v>
      </c>
      <c r="S208" s="59">
        <f>IF(R208&gt;=1,0,_xlfn.XLOOKUP(R208,'Serene A '!$B$30:$B$130,'Serene A '!$W$30:$W$130,,1))</f>
        <v>0</v>
      </c>
      <c r="T208" s="158">
        <f xml:space="preserve">
IF(AND(R208&gt;='Serene A '!$X$15,Atlantique!A208&lt;='Serene A '!$W$15),0,
IF(AND(R208&gt;='Serene A '!$X$16,Atlantique!A208&lt;='Serene A '!$W$16),0,
IF(AND(R208&gt;='Serene A '!$X$17,Atlantique!A208&lt;='Serene A '!$W$17),0,MIN(O208:P208,$E$4*(1-D208)*S208))))</f>
        <v>0</v>
      </c>
      <c r="U208" s="160"/>
    </row>
    <row r="209" spans="1:21" x14ac:dyDescent="0.45">
      <c r="A209" s="56">
        <f t="shared" si="14"/>
        <v>44844</v>
      </c>
      <c r="B209" s="157">
        <f>_xlfn.XLOOKUP(A209,'Serene A '!$W$22:$W$23,'Serene A '!$Z$22:$Z$23,0,0)</f>
        <v>0</v>
      </c>
      <c r="C209" s="143">
        <f>_xlfn.XLOOKUP(A209,'Serene A '!$W$15:$W$17,'Serene A '!$Z$15:$Z$17,SUM($E$3:$H$3),0)</f>
        <v>45</v>
      </c>
      <c r="D209" s="58">
        <f>'PT Storengy'!H200</f>
        <v>0.7</v>
      </c>
      <c r="E209" s="60">
        <f t="shared" si="15"/>
        <v>45.094740226929453</v>
      </c>
      <c r="F209" s="100">
        <f t="shared" si="16"/>
        <v>1.00210533837621</v>
      </c>
      <c r="G209" s="59">
        <f>IF(F209&gt;=1,0,_xlfn.XLOOKUP(F209,'Serene A '!$B$30:$B$130,'Serene A '!$W$30:$W$130,,1))</f>
        <v>0</v>
      </c>
      <c r="H209" s="158">
        <f>MIN(IF(AND(F209&gt;='Serene A '!$X$15,Atlantique!A209&lt;='Serene A '!$W$15),0,
IF(AND(F209&gt;='Serene A '!$X$16,Atlantique!A209&lt;='Serene A '!$W$16),0,
IF(AND(F209&gt;='Serene A '!$X$17,Atlantique!A209&lt;='Serene A '!$W$17),0,$E$4*(1-D209)*G209))),$E$5)</f>
        <v>0</v>
      </c>
      <c r="I209" s="192">
        <f>IF(COUNTIFS('PTC GRTgaz'!$AA$11:$AA$28891,"",'PTC GRTgaz'!$B$11:$B$28891,Atlantique!I$16,'PTC GRTgaz'!$D$11:$D$28891,Atlantique!$A209,'PTC GRTgaz'!$C$11:$C$28891,"DEL")&gt;0,I$14,SUMIFS('PTC GRTgaz'!$AA$11:$AA$28891,'PTC GRTgaz'!$B$11:$B$28891,Atlantique!I$16,'PTC GRTgaz'!$D$11:$D$28891,Atlantique!$A209,'PTC GRTgaz'!$C$11:$C$28891,"DEL")*1.0026*$E$4/370.33)</f>
        <v>370.33011299999998</v>
      </c>
      <c r="J209" s="192">
        <f>IF(COUNTIFS('PTC GRTgaz'!$AA$11:$AA$28891,"",'PTC GRTgaz'!$B$11:$B$28891,Atlantique!J$16,'PTC GRTgaz'!$D$11:$D$28891,Atlantique!$A209,'PTC GRTgaz'!$C$11:$C$28891,"DEL")&gt;0,J$14,SUMIFS('PTC GRTgaz'!$AA$11:$AA$28891,'PTC GRTgaz'!$B$11:$B$28891,Atlantique!J$16,'PTC GRTgaz'!$D$11:$D$28891,Atlantique!$A209,'PTC GRTgaz'!$C$11:$C$28891,"DEL")*1.0026*$E$4/370.33)</f>
        <v>60.156018355596359</v>
      </c>
      <c r="K209" s="102">
        <f t="shared" si="17"/>
        <v>42.086938946663793</v>
      </c>
      <c r="L209" s="101">
        <f t="shared" si="18"/>
        <v>0.93392850951795991</v>
      </c>
      <c r="M209" s="59">
        <f>IF(L209&gt;=1,0,_xlfn.XLOOKUP(L209,'Serene A '!$B$30:$B$130,'Serene A '!$W$30:$W$130,,1))</f>
        <v>0.78480000000000005</v>
      </c>
      <c r="N209" s="158">
        <f xml:space="preserve">
IF(AND(L209&gt;='Serene A '!$X$15,Atlantique!A209&lt;='Serene A '!$W$15),0,
IF(AND(L209&gt;='Serene A '!$X$16,Atlantique!A209&lt;='Serene A '!$W$16),0,
IF(AND(L209&gt;='Serene A '!$X$17,Atlantique!A209&lt;='Serene A '!$W$17),0,MIN(I209:J209,$E$4*(1-D209)*M209))))</f>
        <v>60.156018355596359</v>
      </c>
      <c r="O209" s="192">
        <f>IF(COUNTIFS('PTC GRTgaz'!$AB$11:$AB$28891,"",'PTC GRTgaz'!$B$11:$B$28891,Atlantique!O$16,'PTC GRTgaz'!$D$11:$D$28891,Atlantique!$A209,'PTC GRTgaz'!$C$11:$C$28891,"DEL")&gt;0,O$14,SUMIFS('PTC GRTgaz'!$AB$11:$AB$28891,'PTC GRTgaz'!$B$11:$B$28891,Atlantique!O$16,'PTC GRTgaz'!$D$11:$D$28891,Atlantique!$A209,'PTC GRTgaz'!$C$11:$C$28891,"DEL")*1.0026*$E$4/370.33)</f>
        <v>370.33011299999998</v>
      </c>
      <c r="P209" s="192">
        <f>IF(COUNTIFS('PTC GRTgaz'!$AB$11:$AB$28891,"",'PTC GRTgaz'!$B$11:$B$28891,Atlantique!P$16,'PTC GRTgaz'!$D$11:$D$28891,Atlantique!$A209,'PTC GRTgaz'!$C$11:$C$28891,"DEL")&gt;0,P$14,SUMIFS('PTC GRTgaz'!$AB$11:$AB$28891,'PTC GRTgaz'!$B$11:$B$28891,Atlantique!P$16,'PTC GRTgaz'!$D$11:$D$28891,Atlantique!$A209,'PTC GRTgaz'!$C$11:$C$28891,"DEL")*1.0026*$E$4/370.33)</f>
        <v>210.54606424458726</v>
      </c>
      <c r="Q209" s="103">
        <f t="shared" si="19"/>
        <v>45.095682401474058</v>
      </c>
      <c r="R209" s="101">
        <f t="shared" si="20"/>
        <v>1.0021262755883125</v>
      </c>
      <c r="S209" s="59">
        <f>IF(R209&gt;=1,0,_xlfn.XLOOKUP(R209,'Serene A '!$B$30:$B$130,'Serene A '!$W$30:$W$130,,1))</f>
        <v>0</v>
      </c>
      <c r="T209" s="158">
        <f xml:space="preserve">
IF(AND(R209&gt;='Serene A '!$X$15,Atlantique!A209&lt;='Serene A '!$W$15),0,
IF(AND(R209&gt;='Serene A '!$X$16,Atlantique!A209&lt;='Serene A '!$W$16),0,
IF(AND(R209&gt;='Serene A '!$X$17,Atlantique!A209&lt;='Serene A '!$W$17),0,MIN(O209:P209,$E$4*(1-D209)*S209))))</f>
        <v>0</v>
      </c>
      <c r="U209" s="160"/>
    </row>
    <row r="210" spans="1:21" x14ac:dyDescent="0.45">
      <c r="A210" s="56">
        <f t="shared" si="14"/>
        <v>44845</v>
      </c>
      <c r="B210" s="157">
        <f>_xlfn.XLOOKUP(A210,'Serene A '!$W$22:$W$23,'Serene A '!$Z$22:$Z$23,0,0)</f>
        <v>0</v>
      </c>
      <c r="C210" s="143">
        <f>_xlfn.XLOOKUP(A210,'Serene A '!$W$15:$W$17,'Serene A '!$Z$15:$Z$17,SUM($E$3:$H$3),0)</f>
        <v>45</v>
      </c>
      <c r="D210" s="58">
        <f>'PT Storengy'!H201</f>
        <v>0.7</v>
      </c>
      <c r="E210" s="60">
        <f t="shared" si="15"/>
        <v>45.094740226929453</v>
      </c>
      <c r="F210" s="100">
        <f t="shared" si="16"/>
        <v>1.00210533837621</v>
      </c>
      <c r="G210" s="59">
        <f>IF(F210&gt;=1,0,_xlfn.XLOOKUP(F210,'Serene A '!$B$30:$B$130,'Serene A '!$W$30:$W$130,,1))</f>
        <v>0</v>
      </c>
      <c r="H210" s="158">
        <f>MIN(IF(AND(F210&gt;='Serene A '!$X$15,Atlantique!A210&lt;='Serene A '!$W$15),0,
IF(AND(F210&gt;='Serene A '!$X$16,Atlantique!A210&lt;='Serene A '!$W$16),0,
IF(AND(F210&gt;='Serene A '!$X$17,Atlantique!A210&lt;='Serene A '!$W$17),0,$E$4*(1-D210)*G210))),$E$5)</f>
        <v>0</v>
      </c>
      <c r="I210" s="192">
        <f>IF(COUNTIFS('PTC GRTgaz'!$AA$11:$AA$28891,"",'PTC GRTgaz'!$B$11:$B$28891,Atlantique!I$16,'PTC GRTgaz'!$D$11:$D$28891,Atlantique!$A210,'PTC GRTgaz'!$C$11:$C$28891,"DEL")&gt;0,I$14,SUMIFS('PTC GRTgaz'!$AA$11:$AA$28891,'PTC GRTgaz'!$B$11:$B$28891,Atlantique!I$16,'PTC GRTgaz'!$D$11:$D$28891,Atlantique!$A210,'PTC GRTgaz'!$C$11:$C$28891,"DEL")*1.0026*$E$4/370.33)</f>
        <v>370.33011299999998</v>
      </c>
      <c r="J210" s="192">
        <f>IF(COUNTIFS('PTC GRTgaz'!$AA$11:$AA$28891,"",'PTC GRTgaz'!$B$11:$B$28891,Atlantique!J$16,'PTC GRTgaz'!$D$11:$D$28891,Atlantique!$A210,'PTC GRTgaz'!$C$11:$C$28891,"DEL")&gt;0,J$14,SUMIFS('PTC GRTgaz'!$AA$11:$AA$28891,'PTC GRTgaz'!$B$11:$B$28891,Atlantique!J$16,'PTC GRTgaz'!$D$11:$D$28891,Atlantique!$A210,'PTC GRTgaz'!$C$11:$C$28891,"DEL")*1.0026*$E$4/370.33)</f>
        <v>60.156018355596359</v>
      </c>
      <c r="K210" s="102">
        <f t="shared" si="17"/>
        <v>42.147094965019392</v>
      </c>
      <c r="L210" s="101">
        <f t="shared" si="18"/>
        <v>0.9352653099258621</v>
      </c>
      <c r="M210" s="59">
        <f>IF(L210&gt;=1,0,_xlfn.XLOOKUP(L210,'Serene A '!$B$30:$B$130,'Serene A '!$W$30:$W$130,,1))</f>
        <v>0.78480000000000005</v>
      </c>
      <c r="N210" s="158">
        <f xml:space="preserve">
IF(AND(L210&gt;='Serene A '!$X$15,Atlantique!A210&lt;='Serene A '!$W$15),0,
IF(AND(L210&gt;='Serene A '!$X$16,Atlantique!A210&lt;='Serene A '!$W$16),0,
IF(AND(L210&gt;='Serene A '!$X$17,Atlantique!A210&lt;='Serene A '!$W$17),0,MIN(I210:J210,$E$4*(1-D210)*M210))))</f>
        <v>60.156018355596359</v>
      </c>
      <c r="O210" s="192">
        <f>IF(COUNTIFS('PTC GRTgaz'!$AB$11:$AB$28891,"",'PTC GRTgaz'!$B$11:$B$28891,Atlantique!O$16,'PTC GRTgaz'!$D$11:$D$28891,Atlantique!$A210,'PTC GRTgaz'!$C$11:$C$28891,"DEL")&gt;0,O$14,SUMIFS('PTC GRTgaz'!$AB$11:$AB$28891,'PTC GRTgaz'!$B$11:$B$28891,Atlantique!O$16,'PTC GRTgaz'!$D$11:$D$28891,Atlantique!$A210,'PTC GRTgaz'!$C$11:$C$28891,"DEL")*1.0026*$E$4/370.33)</f>
        <v>370.33011299999998</v>
      </c>
      <c r="P210" s="192">
        <f>IF(COUNTIFS('PTC GRTgaz'!$AB$11:$AB$28891,"",'PTC GRTgaz'!$B$11:$B$28891,Atlantique!P$16,'PTC GRTgaz'!$D$11:$D$28891,Atlantique!$A210,'PTC GRTgaz'!$C$11:$C$28891,"DEL")&gt;0,P$14,SUMIFS('PTC GRTgaz'!$AB$11:$AB$28891,'PTC GRTgaz'!$B$11:$B$28891,Atlantique!P$16,'PTC GRTgaz'!$D$11:$D$28891,Atlantique!$A210,'PTC GRTgaz'!$C$11:$C$28891,"DEL")*1.0026*$E$4/370.33)</f>
        <v>210.54606424458726</v>
      </c>
      <c r="Q210" s="103">
        <f t="shared" si="19"/>
        <v>45.095682401474058</v>
      </c>
      <c r="R210" s="101">
        <f t="shared" si="20"/>
        <v>1.0021262755883125</v>
      </c>
      <c r="S210" s="59">
        <f>IF(R210&gt;=1,0,_xlfn.XLOOKUP(R210,'Serene A '!$B$30:$B$130,'Serene A '!$W$30:$W$130,,1))</f>
        <v>0</v>
      </c>
      <c r="T210" s="158">
        <f xml:space="preserve">
IF(AND(R210&gt;='Serene A '!$X$15,Atlantique!A210&lt;='Serene A '!$W$15),0,
IF(AND(R210&gt;='Serene A '!$X$16,Atlantique!A210&lt;='Serene A '!$W$16),0,
IF(AND(R210&gt;='Serene A '!$X$17,Atlantique!A210&lt;='Serene A '!$W$17),0,MIN(O210:P210,$E$4*(1-D210)*S210))))</f>
        <v>0</v>
      </c>
      <c r="U210" s="160"/>
    </row>
    <row r="211" spans="1:21" x14ac:dyDescent="0.45">
      <c r="A211" s="56">
        <f t="shared" ref="A211:A231" si="21">A210+1</f>
        <v>44846</v>
      </c>
      <c r="B211" s="157">
        <f>_xlfn.XLOOKUP(A211,'Serene A '!$W$22:$W$23,'Serene A '!$Z$22:$Z$23,0,0)</f>
        <v>0</v>
      </c>
      <c r="C211" s="143">
        <f>_xlfn.XLOOKUP(A211,'Serene A '!$W$15:$W$17,'Serene A '!$Z$15:$Z$17,SUM($E$3:$H$3),0)</f>
        <v>45</v>
      </c>
      <c r="D211" s="58">
        <f>'PT Storengy'!H202</f>
        <v>0.7</v>
      </c>
      <c r="E211" s="60">
        <f t="shared" ref="E211:E231" si="22">E210+H211/1000</f>
        <v>45.094740226929453</v>
      </c>
      <c r="F211" s="100">
        <f t="shared" ref="F211:F231" si="23">$E210/SUM($E$3,$F$3,$G$3,$H$3)</f>
        <v>1.00210533837621</v>
      </c>
      <c r="G211" s="59">
        <f>IF(F211&gt;=1,0,_xlfn.XLOOKUP(F211,'Serene A '!$B$30:$B$130,'Serene A '!$W$30:$W$130,,1))</f>
        <v>0</v>
      </c>
      <c r="H211" s="158">
        <f>MIN(IF(AND(F211&gt;='Serene A '!$X$15,Atlantique!A211&lt;='Serene A '!$W$15),0,
IF(AND(F211&gt;='Serene A '!$X$16,Atlantique!A211&lt;='Serene A '!$W$16),0,
IF(AND(F211&gt;='Serene A '!$X$17,Atlantique!A211&lt;='Serene A '!$W$17),0,$E$4*(1-D211)*G211))),$E$5)</f>
        <v>0</v>
      </c>
      <c r="I211" s="192">
        <f>IF(COUNTIFS('PTC GRTgaz'!$AA$11:$AA$28891,"",'PTC GRTgaz'!$B$11:$B$28891,Atlantique!I$16,'PTC GRTgaz'!$D$11:$D$28891,Atlantique!$A211,'PTC GRTgaz'!$C$11:$C$28891,"DEL")&gt;0,I$14,SUMIFS('PTC GRTgaz'!$AA$11:$AA$28891,'PTC GRTgaz'!$B$11:$B$28891,Atlantique!I$16,'PTC GRTgaz'!$D$11:$D$28891,Atlantique!$A211,'PTC GRTgaz'!$C$11:$C$28891,"DEL")*1.0026*$E$4/370.33)</f>
        <v>370.33011299999998</v>
      </c>
      <c r="J211" s="192">
        <f>IF(COUNTIFS('PTC GRTgaz'!$AA$11:$AA$28891,"",'PTC GRTgaz'!$B$11:$B$28891,Atlantique!J$16,'PTC GRTgaz'!$D$11:$D$28891,Atlantique!$A211,'PTC GRTgaz'!$C$11:$C$28891,"DEL")&gt;0,J$14,SUMIFS('PTC GRTgaz'!$AA$11:$AA$28891,'PTC GRTgaz'!$B$11:$B$28891,Atlantique!J$16,'PTC GRTgaz'!$D$11:$D$28891,Atlantique!$A211,'PTC GRTgaz'!$C$11:$C$28891,"DEL")*1.0026*$E$4/370.33)</f>
        <v>60.156018355596359</v>
      </c>
      <c r="K211" s="102">
        <f t="shared" ref="K211:K231" si="24">K210+N211/1000</f>
        <v>42.20725098337499</v>
      </c>
      <c r="L211" s="101">
        <f t="shared" ref="L211:L231" si="25">K210/SUM($E$3,$F$3,$G$3,$H$3)</f>
        <v>0.93660211033376428</v>
      </c>
      <c r="M211" s="59">
        <f>IF(L211&gt;=1,0,_xlfn.XLOOKUP(L211,'Serene A '!$B$30:$B$130,'Serene A '!$W$30:$W$130,,1))</f>
        <v>0.78480000000000005</v>
      </c>
      <c r="N211" s="158">
        <f xml:space="preserve">
IF(AND(L211&gt;='Serene A '!$X$15,Atlantique!A211&lt;='Serene A '!$W$15),0,
IF(AND(L211&gt;='Serene A '!$X$16,Atlantique!A211&lt;='Serene A '!$W$16),0,
IF(AND(L211&gt;='Serene A '!$X$17,Atlantique!A211&lt;='Serene A '!$W$17),0,MIN(I211:J211,$E$4*(1-D211)*M211))))</f>
        <v>60.156018355596359</v>
      </c>
      <c r="O211" s="192">
        <f>IF(COUNTIFS('PTC GRTgaz'!$AB$11:$AB$28891,"",'PTC GRTgaz'!$B$11:$B$28891,Atlantique!O$16,'PTC GRTgaz'!$D$11:$D$28891,Atlantique!$A211,'PTC GRTgaz'!$C$11:$C$28891,"DEL")&gt;0,O$14,SUMIFS('PTC GRTgaz'!$AB$11:$AB$28891,'PTC GRTgaz'!$B$11:$B$28891,Atlantique!O$16,'PTC GRTgaz'!$D$11:$D$28891,Atlantique!$A211,'PTC GRTgaz'!$C$11:$C$28891,"DEL")*1.0026*$E$4/370.33)</f>
        <v>370.33011299999998</v>
      </c>
      <c r="P211" s="192">
        <f>IF(COUNTIFS('PTC GRTgaz'!$AB$11:$AB$28891,"",'PTC GRTgaz'!$B$11:$B$28891,Atlantique!P$16,'PTC GRTgaz'!$D$11:$D$28891,Atlantique!$A211,'PTC GRTgaz'!$C$11:$C$28891,"DEL")&gt;0,P$14,SUMIFS('PTC GRTgaz'!$AB$11:$AB$28891,'PTC GRTgaz'!$B$11:$B$28891,Atlantique!P$16,'PTC GRTgaz'!$D$11:$D$28891,Atlantique!$A211,'PTC GRTgaz'!$C$11:$C$28891,"DEL")*1.0026*$E$4/370.33)</f>
        <v>210.54606424458726</v>
      </c>
      <c r="Q211" s="103">
        <f t="shared" ref="Q211:Q231" si="26">Q210+T211/1000</f>
        <v>45.095682401474058</v>
      </c>
      <c r="R211" s="101">
        <f t="shared" ref="R211:R231" si="27">Q210/SUM($E$3,$F$3,$G$3,$H$3)</f>
        <v>1.0021262755883125</v>
      </c>
      <c r="S211" s="59">
        <f>IF(R211&gt;=1,0,_xlfn.XLOOKUP(R211,'Serene A '!$B$30:$B$130,'Serene A '!$W$30:$W$130,,1))</f>
        <v>0</v>
      </c>
      <c r="T211" s="158">
        <f xml:space="preserve">
IF(AND(R211&gt;='Serene A '!$X$15,Atlantique!A211&lt;='Serene A '!$W$15),0,
IF(AND(R211&gt;='Serene A '!$X$16,Atlantique!A211&lt;='Serene A '!$W$16),0,
IF(AND(R211&gt;='Serene A '!$X$17,Atlantique!A211&lt;='Serene A '!$W$17),0,MIN(O211:P211,$E$4*(1-D211)*S211))))</f>
        <v>0</v>
      </c>
      <c r="U211" s="160"/>
    </row>
    <row r="212" spans="1:21" x14ac:dyDescent="0.45">
      <c r="A212" s="56">
        <f t="shared" si="21"/>
        <v>44847</v>
      </c>
      <c r="B212" s="157">
        <f>_xlfn.XLOOKUP(A212,'Serene A '!$W$22:$W$23,'Serene A '!$Z$22:$Z$23,0,0)</f>
        <v>0</v>
      </c>
      <c r="C212" s="143">
        <f>_xlfn.XLOOKUP(A212,'Serene A '!$W$15:$W$17,'Serene A '!$Z$15:$Z$17,SUM($E$3:$H$3),0)</f>
        <v>45</v>
      </c>
      <c r="D212" s="58">
        <f>'PT Storengy'!H203</f>
        <v>0.7</v>
      </c>
      <c r="E212" s="60">
        <f t="shared" si="22"/>
        <v>45.094740226929453</v>
      </c>
      <c r="F212" s="100">
        <f t="shared" si="23"/>
        <v>1.00210533837621</v>
      </c>
      <c r="G212" s="59">
        <f>IF(F212&gt;=1,0,_xlfn.XLOOKUP(F212,'Serene A '!$B$30:$B$130,'Serene A '!$W$30:$W$130,,1))</f>
        <v>0</v>
      </c>
      <c r="H212" s="158">
        <f>MIN(IF(AND(F212&gt;='Serene A '!$X$15,Atlantique!A212&lt;='Serene A '!$W$15),0,
IF(AND(F212&gt;='Serene A '!$X$16,Atlantique!A212&lt;='Serene A '!$W$16),0,
IF(AND(F212&gt;='Serene A '!$X$17,Atlantique!A212&lt;='Serene A '!$W$17),0,$E$4*(1-D212)*G212))),$E$5)</f>
        <v>0</v>
      </c>
      <c r="I212" s="192">
        <f>IF(COUNTIFS('PTC GRTgaz'!$AA$11:$AA$28891,"",'PTC GRTgaz'!$B$11:$B$28891,Atlantique!I$16,'PTC GRTgaz'!$D$11:$D$28891,Atlantique!$A212,'PTC GRTgaz'!$C$11:$C$28891,"DEL")&gt;0,I$14,SUMIFS('PTC GRTgaz'!$AA$11:$AA$28891,'PTC GRTgaz'!$B$11:$B$28891,Atlantique!I$16,'PTC GRTgaz'!$D$11:$D$28891,Atlantique!$A212,'PTC GRTgaz'!$C$11:$C$28891,"DEL")*1.0026*$E$4/370.33)</f>
        <v>370.33011299999998</v>
      </c>
      <c r="J212" s="192">
        <f>IF(COUNTIFS('PTC GRTgaz'!$AA$11:$AA$28891,"",'PTC GRTgaz'!$B$11:$B$28891,Atlantique!J$16,'PTC GRTgaz'!$D$11:$D$28891,Atlantique!$A212,'PTC GRTgaz'!$C$11:$C$28891,"DEL")&gt;0,J$14,SUMIFS('PTC GRTgaz'!$AA$11:$AA$28891,'PTC GRTgaz'!$B$11:$B$28891,Atlantique!J$16,'PTC GRTgaz'!$D$11:$D$28891,Atlantique!$A212,'PTC GRTgaz'!$C$11:$C$28891,"DEL")*1.0026*$E$4/370.33)</f>
        <v>60.156018355596359</v>
      </c>
      <c r="K212" s="102">
        <f t="shared" si="24"/>
        <v>42.267407001730589</v>
      </c>
      <c r="L212" s="101">
        <f t="shared" si="25"/>
        <v>0.93793891074166647</v>
      </c>
      <c r="M212" s="59">
        <f>IF(L212&gt;=1,0,_xlfn.XLOOKUP(L212,'Serene A '!$B$30:$B$130,'Serene A '!$W$30:$W$130,,1))</f>
        <v>0.78480000000000005</v>
      </c>
      <c r="N212" s="158">
        <f xml:space="preserve">
IF(AND(L212&gt;='Serene A '!$X$15,Atlantique!A212&lt;='Serene A '!$W$15),0,
IF(AND(L212&gt;='Serene A '!$X$16,Atlantique!A212&lt;='Serene A '!$W$16),0,
IF(AND(L212&gt;='Serene A '!$X$17,Atlantique!A212&lt;='Serene A '!$W$17),0,MIN(I212:J212,$E$4*(1-D212)*M212))))</f>
        <v>60.156018355596359</v>
      </c>
      <c r="O212" s="192">
        <f>IF(COUNTIFS('PTC GRTgaz'!$AB$11:$AB$28891,"",'PTC GRTgaz'!$B$11:$B$28891,Atlantique!O$16,'PTC GRTgaz'!$D$11:$D$28891,Atlantique!$A212,'PTC GRTgaz'!$C$11:$C$28891,"DEL")&gt;0,O$14,SUMIFS('PTC GRTgaz'!$AB$11:$AB$28891,'PTC GRTgaz'!$B$11:$B$28891,Atlantique!O$16,'PTC GRTgaz'!$D$11:$D$28891,Atlantique!$A212,'PTC GRTgaz'!$C$11:$C$28891,"DEL")*1.0026*$E$4/370.33)</f>
        <v>370.33011299999998</v>
      </c>
      <c r="P212" s="192">
        <f>IF(COUNTIFS('PTC GRTgaz'!$AB$11:$AB$28891,"",'PTC GRTgaz'!$B$11:$B$28891,Atlantique!P$16,'PTC GRTgaz'!$D$11:$D$28891,Atlantique!$A212,'PTC GRTgaz'!$C$11:$C$28891,"DEL")&gt;0,P$14,SUMIFS('PTC GRTgaz'!$AB$11:$AB$28891,'PTC GRTgaz'!$B$11:$B$28891,Atlantique!P$16,'PTC GRTgaz'!$D$11:$D$28891,Atlantique!$A212,'PTC GRTgaz'!$C$11:$C$28891,"DEL")*1.0026*$E$4/370.33)</f>
        <v>210.54606424458726</v>
      </c>
      <c r="Q212" s="103">
        <f t="shared" si="26"/>
        <v>45.095682401474058</v>
      </c>
      <c r="R212" s="101">
        <f t="shared" si="27"/>
        <v>1.0021262755883125</v>
      </c>
      <c r="S212" s="59">
        <f>IF(R212&gt;=1,0,_xlfn.XLOOKUP(R212,'Serene A '!$B$30:$B$130,'Serene A '!$W$30:$W$130,,1))</f>
        <v>0</v>
      </c>
      <c r="T212" s="158">
        <f xml:space="preserve">
IF(AND(R212&gt;='Serene A '!$X$15,Atlantique!A212&lt;='Serene A '!$W$15),0,
IF(AND(R212&gt;='Serene A '!$X$16,Atlantique!A212&lt;='Serene A '!$W$16),0,
IF(AND(R212&gt;='Serene A '!$X$17,Atlantique!A212&lt;='Serene A '!$W$17),0,MIN(O212:P212,$E$4*(1-D212)*S212))))</f>
        <v>0</v>
      </c>
      <c r="U212" s="160"/>
    </row>
    <row r="213" spans="1:21" x14ac:dyDescent="0.45">
      <c r="A213" s="56">
        <f t="shared" si="21"/>
        <v>44848</v>
      </c>
      <c r="B213" s="157">
        <f>_xlfn.XLOOKUP(A213,'Serene A '!$W$22:$W$23,'Serene A '!$Z$22:$Z$23,0,0)</f>
        <v>0</v>
      </c>
      <c r="C213" s="143">
        <f>_xlfn.XLOOKUP(A213,'Serene A '!$W$15:$W$17,'Serene A '!$Z$15:$Z$17,SUM($E$3:$H$3),0)</f>
        <v>45</v>
      </c>
      <c r="D213" s="58">
        <f>'PT Storengy'!H204</f>
        <v>0.7</v>
      </c>
      <c r="E213" s="60">
        <f t="shared" si="22"/>
        <v>45.094740226929453</v>
      </c>
      <c r="F213" s="100">
        <f t="shared" si="23"/>
        <v>1.00210533837621</v>
      </c>
      <c r="G213" s="59">
        <f>IF(F213&gt;=1,0,_xlfn.XLOOKUP(F213,'Serene A '!$B$30:$B$130,'Serene A '!$W$30:$W$130,,1))</f>
        <v>0</v>
      </c>
      <c r="H213" s="158">
        <f>MIN(IF(AND(F213&gt;='Serene A '!$X$15,Atlantique!A213&lt;='Serene A '!$W$15),0,
IF(AND(F213&gt;='Serene A '!$X$16,Atlantique!A213&lt;='Serene A '!$W$16),0,
IF(AND(F213&gt;='Serene A '!$X$17,Atlantique!A213&lt;='Serene A '!$W$17),0,$E$4*(1-D213)*G213))),$E$5)</f>
        <v>0</v>
      </c>
      <c r="I213" s="192">
        <f>IF(COUNTIFS('PTC GRTgaz'!$AA$11:$AA$28891,"",'PTC GRTgaz'!$B$11:$B$28891,Atlantique!I$16,'PTC GRTgaz'!$D$11:$D$28891,Atlantique!$A213,'PTC GRTgaz'!$C$11:$C$28891,"DEL")&gt;0,I$14,SUMIFS('PTC GRTgaz'!$AA$11:$AA$28891,'PTC GRTgaz'!$B$11:$B$28891,Atlantique!I$16,'PTC GRTgaz'!$D$11:$D$28891,Atlantique!$A213,'PTC GRTgaz'!$C$11:$C$28891,"DEL")*1.0026*$E$4/370.33)</f>
        <v>370.33011299999998</v>
      </c>
      <c r="J213" s="192">
        <f>IF(COUNTIFS('PTC GRTgaz'!$AA$11:$AA$28891,"",'PTC GRTgaz'!$B$11:$B$28891,Atlantique!J$16,'PTC GRTgaz'!$D$11:$D$28891,Atlantique!$A213,'PTC GRTgaz'!$C$11:$C$28891,"DEL")&gt;0,J$14,SUMIFS('PTC GRTgaz'!$AA$11:$AA$28891,'PTC GRTgaz'!$B$11:$B$28891,Atlantique!J$16,'PTC GRTgaz'!$D$11:$D$28891,Atlantique!$A213,'PTC GRTgaz'!$C$11:$C$28891,"DEL")*1.0026*$E$4/370.33)</f>
        <v>60.156018355596359</v>
      </c>
      <c r="K213" s="102">
        <f t="shared" si="24"/>
        <v>42.327563020086188</v>
      </c>
      <c r="L213" s="101">
        <f t="shared" si="25"/>
        <v>0.93927571114956865</v>
      </c>
      <c r="M213" s="59">
        <f>IF(L213&gt;=1,0,_xlfn.XLOOKUP(L213,'Serene A '!$B$30:$B$130,'Serene A '!$W$30:$W$130,,1))</f>
        <v>0.78480000000000005</v>
      </c>
      <c r="N213" s="158">
        <f xml:space="preserve">
IF(AND(L213&gt;='Serene A '!$X$15,Atlantique!A213&lt;='Serene A '!$W$15),0,
IF(AND(L213&gt;='Serene A '!$X$16,Atlantique!A213&lt;='Serene A '!$W$16),0,
IF(AND(L213&gt;='Serene A '!$X$17,Atlantique!A213&lt;='Serene A '!$W$17),0,MIN(I213:J213,$E$4*(1-D213)*M213))))</f>
        <v>60.156018355596359</v>
      </c>
      <c r="O213" s="192">
        <f>IF(COUNTIFS('PTC GRTgaz'!$AB$11:$AB$28891,"",'PTC GRTgaz'!$B$11:$B$28891,Atlantique!O$16,'PTC GRTgaz'!$D$11:$D$28891,Atlantique!$A213,'PTC GRTgaz'!$C$11:$C$28891,"DEL")&gt;0,O$14,SUMIFS('PTC GRTgaz'!$AB$11:$AB$28891,'PTC GRTgaz'!$B$11:$B$28891,Atlantique!O$16,'PTC GRTgaz'!$D$11:$D$28891,Atlantique!$A213,'PTC GRTgaz'!$C$11:$C$28891,"DEL")*1.0026*$E$4/370.33)</f>
        <v>370.33011299999998</v>
      </c>
      <c r="P213" s="192">
        <f>IF(COUNTIFS('PTC GRTgaz'!$AB$11:$AB$28891,"",'PTC GRTgaz'!$B$11:$B$28891,Atlantique!P$16,'PTC GRTgaz'!$D$11:$D$28891,Atlantique!$A213,'PTC GRTgaz'!$C$11:$C$28891,"DEL")&gt;0,P$14,SUMIFS('PTC GRTgaz'!$AB$11:$AB$28891,'PTC GRTgaz'!$B$11:$B$28891,Atlantique!P$16,'PTC GRTgaz'!$D$11:$D$28891,Atlantique!$A213,'PTC GRTgaz'!$C$11:$C$28891,"DEL")*1.0026*$E$4/370.33)</f>
        <v>210.54606424458726</v>
      </c>
      <c r="Q213" s="103">
        <f t="shared" si="26"/>
        <v>45.095682401474058</v>
      </c>
      <c r="R213" s="101">
        <f t="shared" si="27"/>
        <v>1.0021262755883125</v>
      </c>
      <c r="S213" s="59">
        <f>IF(R213&gt;=1,0,_xlfn.XLOOKUP(R213,'Serene A '!$B$30:$B$130,'Serene A '!$W$30:$W$130,,1))</f>
        <v>0</v>
      </c>
      <c r="T213" s="158">
        <f xml:space="preserve">
IF(AND(R213&gt;='Serene A '!$X$15,Atlantique!A213&lt;='Serene A '!$W$15),0,
IF(AND(R213&gt;='Serene A '!$X$16,Atlantique!A213&lt;='Serene A '!$W$16),0,
IF(AND(R213&gt;='Serene A '!$X$17,Atlantique!A213&lt;='Serene A '!$W$17),0,MIN(O213:P213,$E$4*(1-D213)*S213))))</f>
        <v>0</v>
      </c>
      <c r="U213" s="160"/>
    </row>
    <row r="214" spans="1:21" x14ac:dyDescent="0.45">
      <c r="A214" s="56">
        <f t="shared" si="21"/>
        <v>44849</v>
      </c>
      <c r="B214" s="157">
        <f>_xlfn.XLOOKUP(A214,'Serene A '!$W$22:$W$23,'Serene A '!$Z$22:$Z$23,0,0)</f>
        <v>0</v>
      </c>
      <c r="C214" s="143">
        <f>_xlfn.XLOOKUP(A214,'Serene A '!$W$15:$W$17,'Serene A '!$Z$15:$Z$17,SUM($E$3:$H$3),0)</f>
        <v>45</v>
      </c>
      <c r="D214" s="58">
        <f>'PT Storengy'!H205</f>
        <v>0.7</v>
      </c>
      <c r="E214" s="60">
        <f t="shared" si="22"/>
        <v>45.094740226929453</v>
      </c>
      <c r="F214" s="100">
        <f t="shared" si="23"/>
        <v>1.00210533837621</v>
      </c>
      <c r="G214" s="59">
        <f>IF(F214&gt;=1,0,_xlfn.XLOOKUP(F214,'Serene A '!$B$30:$B$130,'Serene A '!$W$30:$W$130,,1))</f>
        <v>0</v>
      </c>
      <c r="H214" s="158">
        <f>MIN(IF(AND(F214&gt;='Serene A '!$X$15,Atlantique!A214&lt;='Serene A '!$W$15),0,
IF(AND(F214&gt;='Serene A '!$X$16,Atlantique!A214&lt;='Serene A '!$W$16),0,
IF(AND(F214&gt;='Serene A '!$X$17,Atlantique!A214&lt;='Serene A '!$W$17),0,$E$4*(1-D214)*G214))),$E$5)</f>
        <v>0</v>
      </c>
      <c r="I214" s="192">
        <f>IF(COUNTIFS('PTC GRTgaz'!$AA$11:$AA$28891,"",'PTC GRTgaz'!$B$11:$B$28891,Atlantique!I$16,'PTC GRTgaz'!$D$11:$D$28891,Atlantique!$A214,'PTC GRTgaz'!$C$11:$C$28891,"DEL")&gt;0,I$14,SUMIFS('PTC GRTgaz'!$AA$11:$AA$28891,'PTC GRTgaz'!$B$11:$B$28891,Atlantique!I$16,'PTC GRTgaz'!$D$11:$D$28891,Atlantique!$A214,'PTC GRTgaz'!$C$11:$C$28891,"DEL")*1.0026*$E$4/370.33)</f>
        <v>370.33011299999998</v>
      </c>
      <c r="J214" s="192">
        <f>IF(COUNTIFS('PTC GRTgaz'!$AA$11:$AA$28891,"",'PTC GRTgaz'!$B$11:$B$28891,Atlantique!J$16,'PTC GRTgaz'!$D$11:$D$28891,Atlantique!$A214,'PTC GRTgaz'!$C$11:$C$28891,"DEL")&gt;0,J$14,SUMIFS('PTC GRTgaz'!$AA$11:$AA$28891,'PTC GRTgaz'!$B$11:$B$28891,Atlantique!J$16,'PTC GRTgaz'!$D$11:$D$28891,Atlantique!$A214,'PTC GRTgaz'!$C$11:$C$28891,"DEL")*1.0026*$E$4/370.33)</f>
        <v>370.33011299999998</v>
      </c>
      <c r="K214" s="102">
        <f t="shared" si="24"/>
        <v>42.414664662663789</v>
      </c>
      <c r="L214" s="101">
        <f t="shared" si="25"/>
        <v>0.94061251155747083</v>
      </c>
      <c r="M214" s="59">
        <f>IF(L214&gt;=1,0,_xlfn.XLOOKUP(L214,'Serene A '!$B$30:$B$130,'Serene A '!$W$30:$W$130,,1))</f>
        <v>0.78400000000000003</v>
      </c>
      <c r="N214" s="158">
        <f xml:space="preserve">
IF(AND(L214&gt;='Serene A '!$X$15,Atlantique!A214&lt;='Serene A '!$W$15),0,
IF(AND(L214&gt;='Serene A '!$X$16,Atlantique!A214&lt;='Serene A '!$W$16),0,
IF(AND(L214&gt;='Serene A '!$X$17,Atlantique!A214&lt;='Serene A '!$W$17),0,MIN(I214:J214,$E$4*(1-D214)*M214))))</f>
        <v>87.101642577600018</v>
      </c>
      <c r="O214" s="192">
        <f>IF(COUNTIFS('PTC GRTgaz'!$AB$11:$AB$28891,"",'PTC GRTgaz'!$B$11:$B$28891,Atlantique!O$16,'PTC GRTgaz'!$D$11:$D$28891,Atlantique!$A214,'PTC GRTgaz'!$C$11:$C$28891,"DEL")&gt;0,O$14,SUMIFS('PTC GRTgaz'!$AB$11:$AB$28891,'PTC GRTgaz'!$B$11:$B$28891,Atlantique!O$16,'PTC GRTgaz'!$D$11:$D$28891,Atlantique!$A214,'PTC GRTgaz'!$C$11:$C$28891,"DEL")*1.0026*$E$4/370.33)</f>
        <v>370.33011299999998</v>
      </c>
      <c r="P214" s="192">
        <f>IF(COUNTIFS('PTC GRTgaz'!$AB$11:$AB$28891,"",'PTC GRTgaz'!$B$11:$B$28891,Atlantique!P$16,'PTC GRTgaz'!$D$11:$D$28891,Atlantique!$A214,'PTC GRTgaz'!$C$11:$C$28891,"DEL")&gt;0,P$14,SUMIFS('PTC GRTgaz'!$AB$11:$AB$28891,'PTC GRTgaz'!$B$11:$B$28891,Atlantique!P$16,'PTC GRTgaz'!$D$11:$D$28891,Atlantique!$A214,'PTC GRTgaz'!$C$11:$C$28891,"DEL")*1.0026*$E$4/370.33)</f>
        <v>370.33011299999998</v>
      </c>
      <c r="Q214" s="103">
        <f t="shared" si="26"/>
        <v>45.095682401474058</v>
      </c>
      <c r="R214" s="101">
        <f t="shared" si="27"/>
        <v>1.0021262755883125</v>
      </c>
      <c r="S214" s="59">
        <f>IF(R214&gt;=1,0,_xlfn.XLOOKUP(R214,'Serene A '!$B$30:$B$130,'Serene A '!$W$30:$W$130,,1))</f>
        <v>0</v>
      </c>
      <c r="T214" s="158">
        <f xml:space="preserve">
IF(AND(R214&gt;='Serene A '!$X$15,Atlantique!A214&lt;='Serene A '!$W$15),0,
IF(AND(R214&gt;='Serene A '!$X$16,Atlantique!A214&lt;='Serene A '!$W$16),0,
IF(AND(R214&gt;='Serene A '!$X$17,Atlantique!A214&lt;='Serene A '!$W$17),0,MIN(O214:P214,$E$4*(1-D214)*S214))))</f>
        <v>0</v>
      </c>
      <c r="U214" s="160"/>
    </row>
    <row r="215" spans="1:21" x14ac:dyDescent="0.45">
      <c r="A215" s="56">
        <f t="shared" si="21"/>
        <v>44850</v>
      </c>
      <c r="B215" s="157">
        <f>_xlfn.XLOOKUP(A215,'Serene A '!$W$22:$W$23,'Serene A '!$Z$22:$Z$23,0,0)</f>
        <v>0</v>
      </c>
      <c r="C215" s="143">
        <f>_xlfn.XLOOKUP(A215,'Serene A '!$W$15:$W$17,'Serene A '!$Z$15:$Z$17,SUM($E$3:$H$3),0)</f>
        <v>45</v>
      </c>
      <c r="D215" s="58">
        <f>'PT Storengy'!H206</f>
        <v>0.7</v>
      </c>
      <c r="E215" s="60">
        <f t="shared" si="22"/>
        <v>45.094740226929453</v>
      </c>
      <c r="F215" s="100">
        <f t="shared" si="23"/>
        <v>1.00210533837621</v>
      </c>
      <c r="G215" s="59">
        <f>IF(F215&gt;=1,0,_xlfn.XLOOKUP(F215,'Serene A '!$B$30:$B$130,'Serene A '!$W$30:$W$130,,1))</f>
        <v>0</v>
      </c>
      <c r="H215" s="158">
        <f>MIN(IF(AND(F215&gt;='Serene A '!$X$15,Atlantique!A215&lt;='Serene A '!$W$15),0,
IF(AND(F215&gt;='Serene A '!$X$16,Atlantique!A215&lt;='Serene A '!$W$16),0,
IF(AND(F215&gt;='Serene A '!$X$17,Atlantique!A215&lt;='Serene A '!$W$17),0,$E$4*(1-D215)*G215))),$E$5)</f>
        <v>0</v>
      </c>
      <c r="I215" s="192">
        <f>IF(COUNTIFS('PTC GRTgaz'!$AA$11:$AA$28891,"",'PTC GRTgaz'!$B$11:$B$28891,Atlantique!I$16,'PTC GRTgaz'!$D$11:$D$28891,Atlantique!$A215,'PTC GRTgaz'!$C$11:$C$28891,"DEL")&gt;0,I$14,SUMIFS('PTC GRTgaz'!$AA$11:$AA$28891,'PTC GRTgaz'!$B$11:$B$28891,Atlantique!I$16,'PTC GRTgaz'!$D$11:$D$28891,Atlantique!$A215,'PTC GRTgaz'!$C$11:$C$28891,"DEL")*1.0026*$E$4/370.33)</f>
        <v>370.33011299999998</v>
      </c>
      <c r="J215" s="192">
        <f>IF(COUNTIFS('PTC GRTgaz'!$AA$11:$AA$28891,"",'PTC GRTgaz'!$B$11:$B$28891,Atlantique!J$16,'PTC GRTgaz'!$D$11:$D$28891,Atlantique!$A215,'PTC GRTgaz'!$C$11:$C$28891,"DEL")&gt;0,J$14,SUMIFS('PTC GRTgaz'!$AA$11:$AA$28891,'PTC GRTgaz'!$B$11:$B$28891,Atlantique!J$16,'PTC GRTgaz'!$D$11:$D$28891,Atlantique!$A215,'PTC GRTgaz'!$C$11:$C$28891,"DEL")*1.0026*$E$4/370.33)</f>
        <v>370.33011299999998</v>
      </c>
      <c r="K215" s="102">
        <f t="shared" si="24"/>
        <v>42.501766305241389</v>
      </c>
      <c r="L215" s="101">
        <f t="shared" si="25"/>
        <v>0.94254810361475083</v>
      </c>
      <c r="M215" s="59">
        <f>IF(L215&gt;=1,0,_xlfn.XLOOKUP(L215,'Serene A '!$B$30:$B$130,'Serene A '!$W$30:$W$130,,1))</f>
        <v>0.78400000000000003</v>
      </c>
      <c r="N215" s="158">
        <f xml:space="preserve">
IF(AND(L215&gt;='Serene A '!$X$15,Atlantique!A215&lt;='Serene A '!$W$15),0,
IF(AND(L215&gt;='Serene A '!$X$16,Atlantique!A215&lt;='Serene A '!$W$16),0,
IF(AND(L215&gt;='Serene A '!$X$17,Atlantique!A215&lt;='Serene A '!$W$17),0,MIN(I215:J215,$E$4*(1-D215)*M215))))</f>
        <v>87.101642577600018</v>
      </c>
      <c r="O215" s="192">
        <f>IF(COUNTIFS('PTC GRTgaz'!$AB$11:$AB$28891,"",'PTC GRTgaz'!$B$11:$B$28891,Atlantique!O$16,'PTC GRTgaz'!$D$11:$D$28891,Atlantique!$A215,'PTC GRTgaz'!$C$11:$C$28891,"DEL")&gt;0,O$14,SUMIFS('PTC GRTgaz'!$AB$11:$AB$28891,'PTC GRTgaz'!$B$11:$B$28891,Atlantique!O$16,'PTC GRTgaz'!$D$11:$D$28891,Atlantique!$A215,'PTC GRTgaz'!$C$11:$C$28891,"DEL")*1.0026*$E$4/370.33)</f>
        <v>370.33011299999998</v>
      </c>
      <c r="P215" s="192">
        <f>IF(COUNTIFS('PTC GRTgaz'!$AB$11:$AB$28891,"",'PTC GRTgaz'!$B$11:$B$28891,Atlantique!P$16,'PTC GRTgaz'!$D$11:$D$28891,Atlantique!$A215,'PTC GRTgaz'!$C$11:$C$28891,"DEL")&gt;0,P$14,SUMIFS('PTC GRTgaz'!$AB$11:$AB$28891,'PTC GRTgaz'!$B$11:$B$28891,Atlantique!P$16,'PTC GRTgaz'!$D$11:$D$28891,Atlantique!$A215,'PTC GRTgaz'!$C$11:$C$28891,"DEL")*1.0026*$E$4/370.33)</f>
        <v>370.33011299999998</v>
      </c>
      <c r="Q215" s="103">
        <f t="shared" si="26"/>
        <v>45.095682401474058</v>
      </c>
      <c r="R215" s="101">
        <f t="shared" si="27"/>
        <v>1.0021262755883125</v>
      </c>
      <c r="S215" s="59">
        <f>IF(R215&gt;=1,0,_xlfn.XLOOKUP(R215,'Serene A '!$B$30:$B$130,'Serene A '!$W$30:$W$130,,1))</f>
        <v>0</v>
      </c>
      <c r="T215" s="158">
        <f xml:space="preserve">
IF(AND(R215&gt;='Serene A '!$X$15,Atlantique!A215&lt;='Serene A '!$W$15),0,
IF(AND(R215&gt;='Serene A '!$X$16,Atlantique!A215&lt;='Serene A '!$W$16),0,
IF(AND(R215&gt;='Serene A '!$X$17,Atlantique!A215&lt;='Serene A '!$W$17),0,MIN(O215:P215,$E$4*(1-D215)*S215))))</f>
        <v>0</v>
      </c>
      <c r="U215" s="160"/>
    </row>
    <row r="216" spans="1:21" x14ac:dyDescent="0.45">
      <c r="A216" s="56">
        <f t="shared" si="21"/>
        <v>44851</v>
      </c>
      <c r="B216" s="157">
        <f>_xlfn.XLOOKUP(A216,'Serene A '!$W$22:$W$23,'Serene A '!$Z$22:$Z$23,0,0)</f>
        <v>0</v>
      </c>
      <c r="C216" s="143">
        <f>_xlfn.XLOOKUP(A216,'Serene A '!$W$15:$W$17,'Serene A '!$Z$15:$Z$17,SUM($E$3:$H$3),0)</f>
        <v>45</v>
      </c>
      <c r="D216" s="58">
        <f>'PT Storengy'!H207</f>
        <v>0.7</v>
      </c>
      <c r="E216" s="60">
        <f t="shared" si="22"/>
        <v>45.094740226929453</v>
      </c>
      <c r="F216" s="100">
        <f t="shared" si="23"/>
        <v>1.00210533837621</v>
      </c>
      <c r="G216" s="59">
        <f>IF(F216&gt;=1,0,_xlfn.XLOOKUP(F216,'Serene A '!$B$30:$B$130,'Serene A '!$W$30:$W$130,,1))</f>
        <v>0</v>
      </c>
      <c r="H216" s="158">
        <f>MIN(IF(AND(F216&gt;='Serene A '!$X$15,Atlantique!A216&lt;='Serene A '!$W$15),0,
IF(AND(F216&gt;='Serene A '!$X$16,Atlantique!A216&lt;='Serene A '!$W$16),0,
IF(AND(F216&gt;='Serene A '!$X$17,Atlantique!A216&lt;='Serene A '!$W$17),0,$E$4*(1-D216)*G216))),$E$5)</f>
        <v>0</v>
      </c>
      <c r="I216" s="192">
        <f>IF(COUNTIFS('PTC GRTgaz'!$AA$11:$AA$28891,"",'PTC GRTgaz'!$B$11:$B$28891,Atlantique!I$16,'PTC GRTgaz'!$D$11:$D$28891,Atlantique!$A216,'PTC GRTgaz'!$C$11:$C$28891,"DEL")&gt;0,I$14,SUMIFS('PTC GRTgaz'!$AA$11:$AA$28891,'PTC GRTgaz'!$B$11:$B$28891,Atlantique!I$16,'PTC GRTgaz'!$D$11:$D$28891,Atlantique!$A216,'PTC GRTgaz'!$C$11:$C$28891,"DEL")*1.0026*$E$4/370.33)</f>
        <v>370.33011299999998</v>
      </c>
      <c r="J216" s="192">
        <f>IF(COUNTIFS('PTC GRTgaz'!$AA$11:$AA$28891,"",'PTC GRTgaz'!$B$11:$B$28891,Atlantique!J$16,'PTC GRTgaz'!$D$11:$D$28891,Atlantique!$A216,'PTC GRTgaz'!$C$11:$C$28891,"DEL")&gt;0,J$14,SUMIFS('PTC GRTgaz'!$AA$11:$AA$28891,'PTC GRTgaz'!$B$11:$B$28891,Atlantique!J$16,'PTC GRTgaz'!$D$11:$D$28891,Atlantique!$A216,'PTC GRTgaz'!$C$11:$C$28891,"DEL")*1.0026*$E$4/370.33)</f>
        <v>370.33011299999998</v>
      </c>
      <c r="K216" s="102">
        <f t="shared" si="24"/>
        <v>42.58886794781899</v>
      </c>
      <c r="L216" s="101">
        <f t="shared" si="25"/>
        <v>0.94448369567203083</v>
      </c>
      <c r="M216" s="59">
        <f>IF(L216&gt;=1,0,_xlfn.XLOOKUP(L216,'Serene A '!$B$30:$B$130,'Serene A '!$W$30:$W$130,,1))</f>
        <v>0.78400000000000003</v>
      </c>
      <c r="N216" s="158">
        <f xml:space="preserve">
IF(AND(L216&gt;='Serene A '!$X$15,Atlantique!A216&lt;='Serene A '!$W$15),0,
IF(AND(L216&gt;='Serene A '!$X$16,Atlantique!A216&lt;='Serene A '!$W$16),0,
IF(AND(L216&gt;='Serene A '!$X$17,Atlantique!A216&lt;='Serene A '!$W$17),0,MIN(I216:J216,$E$4*(1-D216)*M216))))</f>
        <v>87.101642577600018</v>
      </c>
      <c r="O216" s="192">
        <f>IF(COUNTIFS('PTC GRTgaz'!$AB$11:$AB$28891,"",'PTC GRTgaz'!$B$11:$B$28891,Atlantique!O$16,'PTC GRTgaz'!$D$11:$D$28891,Atlantique!$A216,'PTC GRTgaz'!$C$11:$C$28891,"DEL")&gt;0,O$14,SUMIFS('PTC GRTgaz'!$AB$11:$AB$28891,'PTC GRTgaz'!$B$11:$B$28891,Atlantique!O$16,'PTC GRTgaz'!$D$11:$D$28891,Atlantique!$A216,'PTC GRTgaz'!$C$11:$C$28891,"DEL")*1.0026*$E$4/370.33)</f>
        <v>370.33011299999998</v>
      </c>
      <c r="P216" s="192">
        <f>IF(COUNTIFS('PTC GRTgaz'!$AB$11:$AB$28891,"",'PTC GRTgaz'!$B$11:$B$28891,Atlantique!P$16,'PTC GRTgaz'!$D$11:$D$28891,Atlantique!$A216,'PTC GRTgaz'!$C$11:$C$28891,"DEL")&gt;0,P$14,SUMIFS('PTC GRTgaz'!$AB$11:$AB$28891,'PTC GRTgaz'!$B$11:$B$28891,Atlantique!P$16,'PTC GRTgaz'!$D$11:$D$28891,Atlantique!$A216,'PTC GRTgaz'!$C$11:$C$28891,"DEL")*1.0026*$E$4/370.33)</f>
        <v>370.33011299999998</v>
      </c>
      <c r="Q216" s="103">
        <f t="shared" si="26"/>
        <v>45.095682401474058</v>
      </c>
      <c r="R216" s="101">
        <f t="shared" si="27"/>
        <v>1.0021262755883125</v>
      </c>
      <c r="S216" s="59">
        <f>IF(R216&gt;=1,0,_xlfn.XLOOKUP(R216,'Serene A '!$B$30:$B$130,'Serene A '!$W$30:$W$130,,1))</f>
        <v>0</v>
      </c>
      <c r="T216" s="158">
        <f xml:space="preserve">
IF(AND(R216&gt;='Serene A '!$X$15,Atlantique!A216&lt;='Serene A '!$W$15),0,
IF(AND(R216&gt;='Serene A '!$X$16,Atlantique!A216&lt;='Serene A '!$W$16),0,
IF(AND(R216&gt;='Serene A '!$X$17,Atlantique!A216&lt;='Serene A '!$W$17),0,MIN(O216:P216,$E$4*(1-D216)*S216))))</f>
        <v>0</v>
      </c>
      <c r="U216" s="160"/>
    </row>
    <row r="217" spans="1:21" x14ac:dyDescent="0.45">
      <c r="A217" s="56">
        <f t="shared" si="21"/>
        <v>44852</v>
      </c>
      <c r="B217" s="157">
        <f>_xlfn.XLOOKUP(A217,'Serene A '!$W$22:$W$23,'Serene A '!$Z$22:$Z$23,0,0)</f>
        <v>0</v>
      </c>
      <c r="C217" s="143">
        <f>_xlfn.XLOOKUP(A217,'Serene A '!$W$15:$W$17,'Serene A '!$Z$15:$Z$17,SUM($E$3:$H$3),0)</f>
        <v>45</v>
      </c>
      <c r="D217" s="58">
        <f>'PT Storengy'!H208</f>
        <v>0.7</v>
      </c>
      <c r="E217" s="60">
        <f t="shared" si="22"/>
        <v>45.094740226929453</v>
      </c>
      <c r="F217" s="100">
        <f t="shared" si="23"/>
        <v>1.00210533837621</v>
      </c>
      <c r="G217" s="59">
        <f>IF(F217&gt;=1,0,_xlfn.XLOOKUP(F217,'Serene A '!$B$30:$B$130,'Serene A '!$W$30:$W$130,,1))</f>
        <v>0</v>
      </c>
      <c r="H217" s="158">
        <f>MIN(IF(AND(F217&gt;='Serene A '!$X$15,Atlantique!A217&lt;='Serene A '!$W$15),0,
IF(AND(F217&gt;='Serene A '!$X$16,Atlantique!A217&lt;='Serene A '!$W$16),0,
IF(AND(F217&gt;='Serene A '!$X$17,Atlantique!A217&lt;='Serene A '!$W$17),0,$E$4*(1-D217)*G217))),$E$5)</f>
        <v>0</v>
      </c>
      <c r="I217" s="192">
        <f>IF(COUNTIFS('PTC GRTgaz'!$AA$11:$AA$28891,"",'PTC GRTgaz'!$B$11:$B$28891,Atlantique!I$16,'PTC GRTgaz'!$D$11:$D$28891,Atlantique!$A217,'PTC GRTgaz'!$C$11:$C$28891,"DEL")&gt;0,I$14,SUMIFS('PTC GRTgaz'!$AA$11:$AA$28891,'PTC GRTgaz'!$B$11:$B$28891,Atlantique!I$16,'PTC GRTgaz'!$D$11:$D$28891,Atlantique!$A217,'PTC GRTgaz'!$C$11:$C$28891,"DEL")*1.0026*$E$4/370.33)</f>
        <v>370.33011299999998</v>
      </c>
      <c r="J217" s="192">
        <f>IF(COUNTIFS('PTC GRTgaz'!$AA$11:$AA$28891,"",'PTC GRTgaz'!$B$11:$B$28891,Atlantique!J$16,'PTC GRTgaz'!$D$11:$D$28891,Atlantique!$A217,'PTC GRTgaz'!$C$11:$C$28891,"DEL")&gt;0,J$14,SUMIFS('PTC GRTgaz'!$AA$11:$AA$28891,'PTC GRTgaz'!$B$11:$B$28891,Atlantique!J$16,'PTC GRTgaz'!$D$11:$D$28891,Atlantique!$A217,'PTC GRTgaz'!$C$11:$C$28891,"DEL")*1.0026*$E$4/370.33)</f>
        <v>370.33011299999998</v>
      </c>
      <c r="K217" s="102">
        <f t="shared" si="24"/>
        <v>42.675969590396591</v>
      </c>
      <c r="L217" s="101">
        <f t="shared" si="25"/>
        <v>0.94641928772931094</v>
      </c>
      <c r="M217" s="59">
        <f>IF(L217&gt;=1,0,_xlfn.XLOOKUP(L217,'Serene A '!$B$30:$B$130,'Serene A '!$W$30:$W$130,,1))</f>
        <v>0.78400000000000003</v>
      </c>
      <c r="N217" s="158">
        <f xml:space="preserve">
IF(AND(L217&gt;='Serene A '!$X$15,Atlantique!A217&lt;='Serene A '!$W$15),0,
IF(AND(L217&gt;='Serene A '!$X$16,Atlantique!A217&lt;='Serene A '!$W$16),0,
IF(AND(L217&gt;='Serene A '!$X$17,Atlantique!A217&lt;='Serene A '!$W$17),0,MIN(I217:J217,$E$4*(1-D217)*M217))))</f>
        <v>87.101642577600018</v>
      </c>
      <c r="O217" s="192">
        <f>IF(COUNTIFS('PTC GRTgaz'!$AB$11:$AB$28891,"",'PTC GRTgaz'!$B$11:$B$28891,Atlantique!O$16,'PTC GRTgaz'!$D$11:$D$28891,Atlantique!$A217,'PTC GRTgaz'!$C$11:$C$28891,"DEL")&gt;0,O$14,SUMIFS('PTC GRTgaz'!$AB$11:$AB$28891,'PTC GRTgaz'!$B$11:$B$28891,Atlantique!O$16,'PTC GRTgaz'!$D$11:$D$28891,Atlantique!$A217,'PTC GRTgaz'!$C$11:$C$28891,"DEL")*1.0026*$E$4/370.33)</f>
        <v>370.33011299999998</v>
      </c>
      <c r="P217" s="192">
        <f>IF(COUNTIFS('PTC GRTgaz'!$AB$11:$AB$28891,"",'PTC GRTgaz'!$B$11:$B$28891,Atlantique!P$16,'PTC GRTgaz'!$D$11:$D$28891,Atlantique!$A217,'PTC GRTgaz'!$C$11:$C$28891,"DEL")&gt;0,P$14,SUMIFS('PTC GRTgaz'!$AB$11:$AB$28891,'PTC GRTgaz'!$B$11:$B$28891,Atlantique!P$16,'PTC GRTgaz'!$D$11:$D$28891,Atlantique!$A217,'PTC GRTgaz'!$C$11:$C$28891,"DEL")*1.0026*$E$4/370.33)</f>
        <v>370.33011299999998</v>
      </c>
      <c r="Q217" s="103">
        <f t="shared" si="26"/>
        <v>45.095682401474058</v>
      </c>
      <c r="R217" s="101">
        <f t="shared" si="27"/>
        <v>1.0021262755883125</v>
      </c>
      <c r="S217" s="59">
        <f>IF(R217&gt;=1,0,_xlfn.XLOOKUP(R217,'Serene A '!$B$30:$B$130,'Serene A '!$W$30:$W$130,,1))</f>
        <v>0</v>
      </c>
      <c r="T217" s="158">
        <f xml:space="preserve">
IF(AND(R217&gt;='Serene A '!$X$15,Atlantique!A217&lt;='Serene A '!$W$15),0,
IF(AND(R217&gt;='Serene A '!$X$16,Atlantique!A217&lt;='Serene A '!$W$16),0,
IF(AND(R217&gt;='Serene A '!$X$17,Atlantique!A217&lt;='Serene A '!$W$17),0,MIN(O217:P217,$E$4*(1-D217)*S217))))</f>
        <v>0</v>
      </c>
      <c r="U217" s="160"/>
    </row>
    <row r="218" spans="1:21" x14ac:dyDescent="0.45">
      <c r="A218" s="56">
        <f t="shared" si="21"/>
        <v>44853</v>
      </c>
      <c r="B218" s="157">
        <f>_xlfn.XLOOKUP(A218,'Serene A '!$W$22:$W$23,'Serene A '!$Z$22:$Z$23,0,0)</f>
        <v>0</v>
      </c>
      <c r="C218" s="143">
        <f>_xlfn.XLOOKUP(A218,'Serene A '!$W$15:$W$17,'Serene A '!$Z$15:$Z$17,SUM($E$3:$H$3),0)</f>
        <v>45</v>
      </c>
      <c r="D218" s="58">
        <f>'PT Storengy'!H209</f>
        <v>0.7</v>
      </c>
      <c r="E218" s="60">
        <f t="shared" si="22"/>
        <v>45.094740226929453</v>
      </c>
      <c r="F218" s="100">
        <f t="shared" si="23"/>
        <v>1.00210533837621</v>
      </c>
      <c r="G218" s="59">
        <f>IF(F218&gt;=1,0,_xlfn.XLOOKUP(F218,'Serene A '!$B$30:$B$130,'Serene A '!$W$30:$W$130,,1))</f>
        <v>0</v>
      </c>
      <c r="H218" s="158">
        <f>MIN(IF(AND(F218&gt;='Serene A '!$X$15,Atlantique!A218&lt;='Serene A '!$W$15),0,
IF(AND(F218&gt;='Serene A '!$X$16,Atlantique!A218&lt;='Serene A '!$W$16),0,
IF(AND(F218&gt;='Serene A '!$X$17,Atlantique!A218&lt;='Serene A '!$W$17),0,$E$4*(1-D218)*G218))),$E$5)</f>
        <v>0</v>
      </c>
      <c r="I218" s="192">
        <f>IF(COUNTIFS('PTC GRTgaz'!$AA$11:$AA$28891,"",'PTC GRTgaz'!$B$11:$B$28891,Atlantique!I$16,'PTC GRTgaz'!$D$11:$D$28891,Atlantique!$A218,'PTC GRTgaz'!$C$11:$C$28891,"DEL")&gt;0,I$14,SUMIFS('PTC GRTgaz'!$AA$11:$AA$28891,'PTC GRTgaz'!$B$11:$B$28891,Atlantique!I$16,'PTC GRTgaz'!$D$11:$D$28891,Atlantique!$A218,'PTC GRTgaz'!$C$11:$C$28891,"DEL")*1.0026*$E$4/370.33)</f>
        <v>370.33011299999998</v>
      </c>
      <c r="J218" s="192">
        <f>IF(COUNTIFS('PTC GRTgaz'!$AA$11:$AA$28891,"",'PTC GRTgaz'!$B$11:$B$28891,Atlantique!J$16,'PTC GRTgaz'!$D$11:$D$28891,Atlantique!$A218,'PTC GRTgaz'!$C$11:$C$28891,"DEL")&gt;0,J$14,SUMIFS('PTC GRTgaz'!$AA$11:$AA$28891,'PTC GRTgaz'!$B$11:$B$28891,Atlantique!J$16,'PTC GRTgaz'!$D$11:$D$28891,Atlantique!$A218,'PTC GRTgaz'!$C$11:$C$28891,"DEL")*1.0026*$E$4/370.33)</f>
        <v>370.33011299999998</v>
      </c>
      <c r="K218" s="102">
        <f t="shared" si="24"/>
        <v>42.763071232974191</v>
      </c>
      <c r="L218" s="101">
        <f t="shared" si="25"/>
        <v>0.94835487978659094</v>
      </c>
      <c r="M218" s="59">
        <f>IF(L218&gt;=1,0,_xlfn.XLOOKUP(L218,'Serene A '!$B$30:$B$130,'Serene A '!$W$30:$W$130,,1))</f>
        <v>0.78400000000000003</v>
      </c>
      <c r="N218" s="158">
        <f xml:space="preserve">
IF(AND(L218&gt;='Serene A '!$X$15,Atlantique!A218&lt;='Serene A '!$W$15),0,
IF(AND(L218&gt;='Serene A '!$X$16,Atlantique!A218&lt;='Serene A '!$W$16),0,
IF(AND(L218&gt;='Serene A '!$X$17,Atlantique!A218&lt;='Serene A '!$W$17),0,MIN(I218:J218,$E$4*(1-D218)*M218))))</f>
        <v>87.101642577600018</v>
      </c>
      <c r="O218" s="192">
        <f>IF(COUNTIFS('PTC GRTgaz'!$AB$11:$AB$28891,"",'PTC GRTgaz'!$B$11:$B$28891,Atlantique!O$16,'PTC GRTgaz'!$D$11:$D$28891,Atlantique!$A218,'PTC GRTgaz'!$C$11:$C$28891,"DEL")&gt;0,O$14,SUMIFS('PTC GRTgaz'!$AB$11:$AB$28891,'PTC GRTgaz'!$B$11:$B$28891,Atlantique!O$16,'PTC GRTgaz'!$D$11:$D$28891,Atlantique!$A218,'PTC GRTgaz'!$C$11:$C$28891,"DEL")*1.0026*$E$4/370.33)</f>
        <v>370.33011299999998</v>
      </c>
      <c r="P218" s="192">
        <f>IF(COUNTIFS('PTC GRTgaz'!$AB$11:$AB$28891,"",'PTC GRTgaz'!$B$11:$B$28891,Atlantique!P$16,'PTC GRTgaz'!$D$11:$D$28891,Atlantique!$A218,'PTC GRTgaz'!$C$11:$C$28891,"DEL")&gt;0,P$14,SUMIFS('PTC GRTgaz'!$AB$11:$AB$28891,'PTC GRTgaz'!$B$11:$B$28891,Atlantique!P$16,'PTC GRTgaz'!$D$11:$D$28891,Atlantique!$A218,'PTC GRTgaz'!$C$11:$C$28891,"DEL")*1.0026*$E$4/370.33)</f>
        <v>370.33011299999998</v>
      </c>
      <c r="Q218" s="103">
        <f t="shared" si="26"/>
        <v>45.095682401474058</v>
      </c>
      <c r="R218" s="101">
        <f t="shared" si="27"/>
        <v>1.0021262755883125</v>
      </c>
      <c r="S218" s="59">
        <f>IF(R218&gt;=1,0,_xlfn.XLOOKUP(R218,'Serene A '!$B$30:$B$130,'Serene A '!$W$30:$W$130,,1))</f>
        <v>0</v>
      </c>
      <c r="T218" s="158">
        <f xml:space="preserve">
IF(AND(R218&gt;='Serene A '!$X$15,Atlantique!A218&lt;='Serene A '!$W$15),0,
IF(AND(R218&gt;='Serene A '!$X$16,Atlantique!A218&lt;='Serene A '!$W$16),0,
IF(AND(R218&gt;='Serene A '!$X$17,Atlantique!A218&lt;='Serene A '!$W$17),0,MIN(O218:P218,$E$4*(1-D218)*S218))))</f>
        <v>0</v>
      </c>
      <c r="U218" s="160"/>
    </row>
    <row r="219" spans="1:21" x14ac:dyDescent="0.45">
      <c r="A219" s="56">
        <f t="shared" si="21"/>
        <v>44854</v>
      </c>
      <c r="B219" s="157">
        <f>_xlfn.XLOOKUP(A219,'Serene A '!$W$22:$W$23,'Serene A '!$Z$22:$Z$23,0,0)</f>
        <v>0</v>
      </c>
      <c r="C219" s="143">
        <f>_xlfn.XLOOKUP(A219,'Serene A '!$W$15:$W$17,'Serene A '!$Z$15:$Z$17,SUM($E$3:$H$3),0)</f>
        <v>45</v>
      </c>
      <c r="D219" s="58">
        <f>'PT Storengy'!H210</f>
        <v>0.7</v>
      </c>
      <c r="E219" s="60">
        <f t="shared" si="22"/>
        <v>45.094740226929453</v>
      </c>
      <c r="F219" s="100">
        <f t="shared" si="23"/>
        <v>1.00210533837621</v>
      </c>
      <c r="G219" s="59">
        <f>IF(F219&gt;=1,0,_xlfn.XLOOKUP(F219,'Serene A '!$B$30:$B$130,'Serene A '!$W$30:$W$130,,1))</f>
        <v>0</v>
      </c>
      <c r="H219" s="158">
        <f>MIN(IF(AND(F219&gt;='Serene A '!$X$15,Atlantique!A219&lt;='Serene A '!$W$15),0,
IF(AND(F219&gt;='Serene A '!$X$16,Atlantique!A219&lt;='Serene A '!$W$16),0,
IF(AND(F219&gt;='Serene A '!$X$17,Atlantique!A219&lt;='Serene A '!$W$17),0,$E$4*(1-D219)*G219))),$E$5)</f>
        <v>0</v>
      </c>
      <c r="I219" s="192">
        <f>IF(COUNTIFS('PTC GRTgaz'!$AA$11:$AA$28891,"",'PTC GRTgaz'!$B$11:$B$28891,Atlantique!I$16,'PTC GRTgaz'!$D$11:$D$28891,Atlantique!$A219,'PTC GRTgaz'!$C$11:$C$28891,"DEL")&gt;0,I$14,SUMIFS('PTC GRTgaz'!$AA$11:$AA$28891,'PTC GRTgaz'!$B$11:$B$28891,Atlantique!I$16,'PTC GRTgaz'!$D$11:$D$28891,Atlantique!$A219,'PTC GRTgaz'!$C$11:$C$28891,"DEL")*1.0026*$E$4/370.33)</f>
        <v>370.33011299999998</v>
      </c>
      <c r="J219" s="192">
        <f>IF(COUNTIFS('PTC GRTgaz'!$AA$11:$AA$28891,"",'PTC GRTgaz'!$B$11:$B$28891,Atlantique!J$16,'PTC GRTgaz'!$D$11:$D$28891,Atlantique!$A219,'PTC GRTgaz'!$C$11:$C$28891,"DEL")&gt;0,J$14,SUMIFS('PTC GRTgaz'!$AA$11:$AA$28891,'PTC GRTgaz'!$B$11:$B$28891,Atlantique!J$16,'PTC GRTgaz'!$D$11:$D$28891,Atlantique!$A219,'PTC GRTgaz'!$C$11:$C$28891,"DEL")*1.0026*$E$4/370.33)</f>
        <v>370.33011299999998</v>
      </c>
      <c r="K219" s="102">
        <f t="shared" si="24"/>
        <v>42.85008399632467</v>
      </c>
      <c r="L219" s="101">
        <f t="shared" si="25"/>
        <v>0.95029047184387094</v>
      </c>
      <c r="M219" s="59">
        <f>IF(L219&gt;=1,0,_xlfn.XLOOKUP(L219,'Serene A '!$B$30:$B$130,'Serene A '!$W$30:$W$130,,1))</f>
        <v>0.78320000000000001</v>
      </c>
      <c r="N219" s="158">
        <f xml:space="preserve">
IF(AND(L219&gt;='Serene A '!$X$15,Atlantique!A219&lt;='Serene A '!$W$15),0,
IF(AND(L219&gt;='Serene A '!$X$16,Atlantique!A219&lt;='Serene A '!$W$16),0,
IF(AND(L219&gt;='Serene A '!$X$17,Atlantique!A219&lt;='Serene A '!$W$17),0,MIN(I219:J219,$E$4*(1-D219)*M219))))</f>
        <v>87.012763350480014</v>
      </c>
      <c r="O219" s="192">
        <f>IF(COUNTIFS('PTC GRTgaz'!$AB$11:$AB$28891,"",'PTC GRTgaz'!$B$11:$B$28891,Atlantique!O$16,'PTC GRTgaz'!$D$11:$D$28891,Atlantique!$A219,'PTC GRTgaz'!$C$11:$C$28891,"DEL")&gt;0,O$14,SUMIFS('PTC GRTgaz'!$AB$11:$AB$28891,'PTC GRTgaz'!$B$11:$B$28891,Atlantique!O$16,'PTC GRTgaz'!$D$11:$D$28891,Atlantique!$A219,'PTC GRTgaz'!$C$11:$C$28891,"DEL")*1.0026*$E$4/370.33)</f>
        <v>370.33011299999998</v>
      </c>
      <c r="P219" s="192">
        <f>IF(COUNTIFS('PTC GRTgaz'!$AB$11:$AB$28891,"",'PTC GRTgaz'!$B$11:$B$28891,Atlantique!P$16,'PTC GRTgaz'!$D$11:$D$28891,Atlantique!$A219,'PTC GRTgaz'!$C$11:$C$28891,"DEL")&gt;0,P$14,SUMIFS('PTC GRTgaz'!$AB$11:$AB$28891,'PTC GRTgaz'!$B$11:$B$28891,Atlantique!P$16,'PTC GRTgaz'!$D$11:$D$28891,Atlantique!$A219,'PTC GRTgaz'!$C$11:$C$28891,"DEL")*1.0026*$E$4/370.33)</f>
        <v>370.33011299999998</v>
      </c>
      <c r="Q219" s="103">
        <f t="shared" si="26"/>
        <v>45.095682401474058</v>
      </c>
      <c r="R219" s="101">
        <f t="shared" si="27"/>
        <v>1.0021262755883125</v>
      </c>
      <c r="S219" s="59">
        <f>IF(R219&gt;=1,0,_xlfn.XLOOKUP(R219,'Serene A '!$B$30:$B$130,'Serene A '!$W$30:$W$130,,1))</f>
        <v>0</v>
      </c>
      <c r="T219" s="158">
        <f xml:space="preserve">
IF(AND(R219&gt;='Serene A '!$X$15,Atlantique!A219&lt;='Serene A '!$W$15),0,
IF(AND(R219&gt;='Serene A '!$X$16,Atlantique!A219&lt;='Serene A '!$W$16),0,
IF(AND(R219&gt;='Serene A '!$X$17,Atlantique!A219&lt;='Serene A '!$W$17),0,MIN(O219:P219,$E$4*(1-D219)*S219))))</f>
        <v>0</v>
      </c>
      <c r="U219" s="160"/>
    </row>
    <row r="220" spans="1:21" x14ac:dyDescent="0.45">
      <c r="A220" s="56">
        <f t="shared" si="21"/>
        <v>44855</v>
      </c>
      <c r="B220" s="157">
        <f>_xlfn.XLOOKUP(A220,'Serene A '!$W$22:$W$23,'Serene A '!$Z$22:$Z$23,0,0)</f>
        <v>0</v>
      </c>
      <c r="C220" s="143">
        <f>_xlfn.XLOOKUP(A220,'Serene A '!$W$15:$W$17,'Serene A '!$Z$15:$Z$17,SUM($E$3:$H$3),0)</f>
        <v>45</v>
      </c>
      <c r="D220" s="58">
        <f>'PT Storengy'!H211</f>
        <v>0.7</v>
      </c>
      <c r="E220" s="60">
        <f t="shared" si="22"/>
        <v>45.094740226929453</v>
      </c>
      <c r="F220" s="100">
        <f t="shared" si="23"/>
        <v>1.00210533837621</v>
      </c>
      <c r="G220" s="59">
        <f>IF(F220&gt;=1,0,_xlfn.XLOOKUP(F220,'Serene A '!$B$30:$B$130,'Serene A '!$W$30:$W$130,,1))</f>
        <v>0</v>
      </c>
      <c r="H220" s="158">
        <f>MIN(IF(AND(F220&gt;='Serene A '!$X$15,Atlantique!A220&lt;='Serene A '!$W$15),0,
IF(AND(F220&gt;='Serene A '!$X$16,Atlantique!A220&lt;='Serene A '!$W$16),0,
IF(AND(F220&gt;='Serene A '!$X$17,Atlantique!A220&lt;='Serene A '!$W$17),0,$E$4*(1-D220)*G220))),$E$5)</f>
        <v>0</v>
      </c>
      <c r="I220" s="192">
        <f>IF(COUNTIFS('PTC GRTgaz'!$AA$11:$AA$28891,"",'PTC GRTgaz'!$B$11:$B$28891,Atlantique!I$16,'PTC GRTgaz'!$D$11:$D$28891,Atlantique!$A220,'PTC GRTgaz'!$C$11:$C$28891,"DEL")&gt;0,I$14,SUMIFS('PTC GRTgaz'!$AA$11:$AA$28891,'PTC GRTgaz'!$B$11:$B$28891,Atlantique!I$16,'PTC GRTgaz'!$D$11:$D$28891,Atlantique!$A220,'PTC GRTgaz'!$C$11:$C$28891,"DEL")*1.0026*$E$4/370.33)</f>
        <v>370.33011299999998</v>
      </c>
      <c r="J220" s="192">
        <f>IF(COUNTIFS('PTC GRTgaz'!$AA$11:$AA$28891,"",'PTC GRTgaz'!$B$11:$B$28891,Atlantique!J$16,'PTC GRTgaz'!$D$11:$D$28891,Atlantique!$A220,'PTC GRTgaz'!$C$11:$C$28891,"DEL")&gt;0,J$14,SUMIFS('PTC GRTgaz'!$AA$11:$AA$28891,'PTC GRTgaz'!$B$11:$B$28891,Atlantique!J$16,'PTC GRTgaz'!$D$11:$D$28891,Atlantique!$A220,'PTC GRTgaz'!$C$11:$C$28891,"DEL")*1.0026*$E$4/370.33)</f>
        <v>370.33011299999998</v>
      </c>
      <c r="K220" s="102">
        <f t="shared" si="24"/>
        <v>42.93709675967515</v>
      </c>
      <c r="L220" s="101">
        <f t="shared" si="25"/>
        <v>0.95222408880721487</v>
      </c>
      <c r="M220" s="59">
        <f>IF(L220&gt;=1,0,_xlfn.XLOOKUP(L220,'Serene A '!$B$30:$B$130,'Serene A '!$W$30:$W$130,,1))</f>
        <v>0.78320000000000001</v>
      </c>
      <c r="N220" s="158">
        <f xml:space="preserve">
IF(AND(L220&gt;='Serene A '!$X$15,Atlantique!A220&lt;='Serene A '!$W$15),0,
IF(AND(L220&gt;='Serene A '!$X$16,Atlantique!A220&lt;='Serene A '!$W$16),0,
IF(AND(L220&gt;='Serene A '!$X$17,Atlantique!A220&lt;='Serene A '!$W$17),0,MIN(I220:J220,$E$4*(1-D220)*M220))))</f>
        <v>87.012763350480014</v>
      </c>
      <c r="O220" s="192">
        <f>IF(COUNTIFS('PTC GRTgaz'!$AB$11:$AB$28891,"",'PTC GRTgaz'!$B$11:$B$28891,Atlantique!O$16,'PTC GRTgaz'!$D$11:$D$28891,Atlantique!$A220,'PTC GRTgaz'!$C$11:$C$28891,"DEL")&gt;0,O$14,SUMIFS('PTC GRTgaz'!$AB$11:$AB$28891,'PTC GRTgaz'!$B$11:$B$28891,Atlantique!O$16,'PTC GRTgaz'!$D$11:$D$28891,Atlantique!$A220,'PTC GRTgaz'!$C$11:$C$28891,"DEL")*1.0026*$E$4/370.33)</f>
        <v>370.33011299999998</v>
      </c>
      <c r="P220" s="192">
        <f>IF(COUNTIFS('PTC GRTgaz'!$AB$11:$AB$28891,"",'PTC GRTgaz'!$B$11:$B$28891,Atlantique!P$16,'PTC GRTgaz'!$D$11:$D$28891,Atlantique!$A220,'PTC GRTgaz'!$C$11:$C$28891,"DEL")&gt;0,P$14,SUMIFS('PTC GRTgaz'!$AB$11:$AB$28891,'PTC GRTgaz'!$B$11:$B$28891,Atlantique!P$16,'PTC GRTgaz'!$D$11:$D$28891,Atlantique!$A220,'PTC GRTgaz'!$C$11:$C$28891,"DEL")*1.0026*$E$4/370.33)</f>
        <v>370.33011299999998</v>
      </c>
      <c r="Q220" s="103">
        <f t="shared" si="26"/>
        <v>45.095682401474058</v>
      </c>
      <c r="R220" s="101">
        <f t="shared" si="27"/>
        <v>1.0021262755883125</v>
      </c>
      <c r="S220" s="59">
        <f>IF(R220&gt;=1,0,_xlfn.XLOOKUP(R220,'Serene A '!$B$30:$B$130,'Serene A '!$W$30:$W$130,,1))</f>
        <v>0</v>
      </c>
      <c r="T220" s="158">
        <f xml:space="preserve">
IF(AND(R220&gt;='Serene A '!$X$15,Atlantique!A220&lt;='Serene A '!$W$15),0,
IF(AND(R220&gt;='Serene A '!$X$16,Atlantique!A220&lt;='Serene A '!$W$16),0,
IF(AND(R220&gt;='Serene A '!$X$17,Atlantique!A220&lt;='Serene A '!$W$17),0,MIN(O220:P220,$E$4*(1-D220)*S220))))</f>
        <v>0</v>
      </c>
      <c r="U220" s="160"/>
    </row>
    <row r="221" spans="1:21" x14ac:dyDescent="0.45">
      <c r="A221" s="56">
        <f t="shared" si="21"/>
        <v>44856</v>
      </c>
      <c r="B221" s="157">
        <f>_xlfn.XLOOKUP(A221,'Serene A '!$W$22:$W$23,'Serene A '!$Z$22:$Z$23,0,0)</f>
        <v>0</v>
      </c>
      <c r="C221" s="143">
        <f>_xlfn.XLOOKUP(A221,'Serene A '!$W$15:$W$17,'Serene A '!$Z$15:$Z$17,SUM($E$3:$H$3),0)</f>
        <v>45</v>
      </c>
      <c r="D221" s="58">
        <f>'PT Storengy'!H212</f>
        <v>0.7</v>
      </c>
      <c r="E221" s="60">
        <f t="shared" si="22"/>
        <v>45.094740226929453</v>
      </c>
      <c r="F221" s="100">
        <f t="shared" si="23"/>
        <v>1.00210533837621</v>
      </c>
      <c r="G221" s="59">
        <f>IF(F221&gt;=1,0,_xlfn.XLOOKUP(F221,'Serene A '!$B$30:$B$130,'Serene A '!$W$30:$W$130,,1))</f>
        <v>0</v>
      </c>
      <c r="H221" s="158">
        <f>MIN(IF(AND(F221&gt;='Serene A '!$X$15,Atlantique!A221&lt;='Serene A '!$W$15),0,
IF(AND(F221&gt;='Serene A '!$X$16,Atlantique!A221&lt;='Serene A '!$W$16),0,
IF(AND(F221&gt;='Serene A '!$X$17,Atlantique!A221&lt;='Serene A '!$W$17),0,$E$4*(1-D221)*G221))),$E$5)</f>
        <v>0</v>
      </c>
      <c r="I221" s="192">
        <f>IF(COUNTIFS('PTC GRTgaz'!$AA$11:$AA$28891,"",'PTC GRTgaz'!$B$11:$B$28891,Atlantique!I$16,'PTC GRTgaz'!$D$11:$D$28891,Atlantique!$A221,'PTC GRTgaz'!$C$11:$C$28891,"DEL")&gt;0,I$14,SUMIFS('PTC GRTgaz'!$AA$11:$AA$28891,'PTC GRTgaz'!$B$11:$B$28891,Atlantique!I$16,'PTC GRTgaz'!$D$11:$D$28891,Atlantique!$A221,'PTC GRTgaz'!$C$11:$C$28891,"DEL")*1.0026*$E$4/370.33)</f>
        <v>370.33011299999998</v>
      </c>
      <c r="J221" s="192">
        <f>IF(COUNTIFS('PTC GRTgaz'!$AA$11:$AA$28891,"",'PTC GRTgaz'!$B$11:$B$28891,Atlantique!J$16,'PTC GRTgaz'!$D$11:$D$28891,Atlantique!$A221,'PTC GRTgaz'!$C$11:$C$28891,"DEL")&gt;0,J$14,SUMIFS('PTC GRTgaz'!$AA$11:$AA$28891,'PTC GRTgaz'!$B$11:$B$28891,Atlantique!J$16,'PTC GRTgaz'!$D$11:$D$28891,Atlantique!$A221,'PTC GRTgaz'!$C$11:$C$28891,"DEL")*1.0026*$E$4/370.33)</f>
        <v>370.33011299999998</v>
      </c>
      <c r="K221" s="102">
        <f t="shared" si="24"/>
        <v>43.024109523025629</v>
      </c>
      <c r="L221" s="101">
        <f t="shared" si="25"/>
        <v>0.95415770577055892</v>
      </c>
      <c r="M221" s="59">
        <f>IF(L221&gt;=1,0,_xlfn.XLOOKUP(L221,'Serene A '!$B$30:$B$130,'Serene A '!$W$30:$W$130,,1))</f>
        <v>0.78320000000000001</v>
      </c>
      <c r="N221" s="158">
        <f xml:space="preserve">
IF(AND(L221&gt;='Serene A '!$X$15,Atlantique!A221&lt;='Serene A '!$W$15),0,
IF(AND(L221&gt;='Serene A '!$X$16,Atlantique!A221&lt;='Serene A '!$W$16),0,
IF(AND(L221&gt;='Serene A '!$X$17,Atlantique!A221&lt;='Serene A '!$W$17),0,MIN(I221:J221,$E$4*(1-D221)*M221))))</f>
        <v>87.012763350480014</v>
      </c>
      <c r="O221" s="192">
        <f>IF(COUNTIFS('PTC GRTgaz'!$AB$11:$AB$28891,"",'PTC GRTgaz'!$B$11:$B$28891,Atlantique!O$16,'PTC GRTgaz'!$D$11:$D$28891,Atlantique!$A221,'PTC GRTgaz'!$C$11:$C$28891,"DEL")&gt;0,O$14,SUMIFS('PTC GRTgaz'!$AB$11:$AB$28891,'PTC GRTgaz'!$B$11:$B$28891,Atlantique!O$16,'PTC GRTgaz'!$D$11:$D$28891,Atlantique!$A221,'PTC GRTgaz'!$C$11:$C$28891,"DEL")*1.0026*$E$4/370.33)</f>
        <v>370.33011299999998</v>
      </c>
      <c r="P221" s="192">
        <f>IF(COUNTIFS('PTC GRTgaz'!$AB$11:$AB$28891,"",'PTC GRTgaz'!$B$11:$B$28891,Atlantique!P$16,'PTC GRTgaz'!$D$11:$D$28891,Atlantique!$A221,'PTC GRTgaz'!$C$11:$C$28891,"DEL")&gt;0,P$14,SUMIFS('PTC GRTgaz'!$AB$11:$AB$28891,'PTC GRTgaz'!$B$11:$B$28891,Atlantique!P$16,'PTC GRTgaz'!$D$11:$D$28891,Atlantique!$A221,'PTC GRTgaz'!$C$11:$C$28891,"DEL")*1.0026*$E$4/370.33)</f>
        <v>370.33011299999998</v>
      </c>
      <c r="Q221" s="103">
        <f t="shared" si="26"/>
        <v>45.095682401474058</v>
      </c>
      <c r="R221" s="101">
        <f t="shared" si="27"/>
        <v>1.0021262755883125</v>
      </c>
      <c r="S221" s="59">
        <f>IF(R221&gt;=1,0,_xlfn.XLOOKUP(R221,'Serene A '!$B$30:$B$130,'Serene A '!$W$30:$W$130,,1))</f>
        <v>0</v>
      </c>
      <c r="T221" s="158">
        <f xml:space="preserve">
IF(AND(R221&gt;='Serene A '!$X$15,Atlantique!A221&lt;='Serene A '!$W$15),0,
IF(AND(R221&gt;='Serene A '!$X$16,Atlantique!A221&lt;='Serene A '!$W$16),0,
IF(AND(R221&gt;='Serene A '!$X$17,Atlantique!A221&lt;='Serene A '!$W$17),0,MIN(O221:P221,$E$4*(1-D221)*S221))))</f>
        <v>0</v>
      </c>
      <c r="U221" s="160"/>
    </row>
    <row r="222" spans="1:21" x14ac:dyDescent="0.45">
      <c r="A222" s="56">
        <f t="shared" si="21"/>
        <v>44857</v>
      </c>
      <c r="B222" s="157">
        <f>_xlfn.XLOOKUP(A222,'Serene A '!$W$22:$W$23,'Serene A '!$Z$22:$Z$23,0,0)</f>
        <v>0</v>
      </c>
      <c r="C222" s="143">
        <f>_xlfn.XLOOKUP(A222,'Serene A '!$W$15:$W$17,'Serene A '!$Z$15:$Z$17,SUM($E$3:$H$3),0)</f>
        <v>45</v>
      </c>
      <c r="D222" s="58">
        <f>'PT Storengy'!H213</f>
        <v>0.7</v>
      </c>
      <c r="E222" s="60">
        <f t="shared" si="22"/>
        <v>45.094740226929453</v>
      </c>
      <c r="F222" s="100">
        <f t="shared" si="23"/>
        <v>1.00210533837621</v>
      </c>
      <c r="G222" s="59">
        <f>IF(F222&gt;=1,0,_xlfn.XLOOKUP(F222,'Serene A '!$B$30:$B$130,'Serene A '!$W$30:$W$130,,1))</f>
        <v>0</v>
      </c>
      <c r="H222" s="158">
        <f>MIN(IF(AND(F222&gt;='Serene A '!$X$15,Atlantique!A222&lt;='Serene A '!$W$15),0,
IF(AND(F222&gt;='Serene A '!$X$16,Atlantique!A222&lt;='Serene A '!$W$16),0,
IF(AND(F222&gt;='Serene A '!$X$17,Atlantique!A222&lt;='Serene A '!$W$17),0,$E$4*(1-D222)*G222))),$E$5)</f>
        <v>0</v>
      </c>
      <c r="I222" s="192">
        <f>IF(COUNTIFS('PTC GRTgaz'!$AA$11:$AA$28891,"",'PTC GRTgaz'!$B$11:$B$28891,Atlantique!I$16,'PTC GRTgaz'!$D$11:$D$28891,Atlantique!$A222,'PTC GRTgaz'!$C$11:$C$28891,"DEL")&gt;0,I$14,SUMIFS('PTC GRTgaz'!$AA$11:$AA$28891,'PTC GRTgaz'!$B$11:$B$28891,Atlantique!I$16,'PTC GRTgaz'!$D$11:$D$28891,Atlantique!$A222,'PTC GRTgaz'!$C$11:$C$28891,"DEL")*1.0026*$E$4/370.33)</f>
        <v>370.33011299999998</v>
      </c>
      <c r="J222" s="192">
        <f>IF(COUNTIFS('PTC GRTgaz'!$AA$11:$AA$28891,"",'PTC GRTgaz'!$B$11:$B$28891,Atlantique!J$16,'PTC GRTgaz'!$D$11:$D$28891,Atlantique!$A222,'PTC GRTgaz'!$C$11:$C$28891,"DEL")&gt;0,J$14,SUMIFS('PTC GRTgaz'!$AA$11:$AA$28891,'PTC GRTgaz'!$B$11:$B$28891,Atlantique!J$16,'PTC GRTgaz'!$D$11:$D$28891,Atlantique!$A222,'PTC GRTgaz'!$C$11:$C$28891,"DEL")*1.0026*$E$4/370.33)</f>
        <v>370.33011299999998</v>
      </c>
      <c r="K222" s="102">
        <f t="shared" si="24"/>
        <v>43.111122286376109</v>
      </c>
      <c r="L222" s="101">
        <f t="shared" si="25"/>
        <v>0.95609132273390285</v>
      </c>
      <c r="M222" s="59">
        <f>IF(L222&gt;=1,0,_xlfn.XLOOKUP(L222,'Serene A '!$B$30:$B$130,'Serene A '!$W$30:$W$130,,1))</f>
        <v>0.78320000000000001</v>
      </c>
      <c r="N222" s="158">
        <f xml:space="preserve">
IF(AND(L222&gt;='Serene A '!$X$15,Atlantique!A222&lt;='Serene A '!$W$15),0,
IF(AND(L222&gt;='Serene A '!$X$16,Atlantique!A222&lt;='Serene A '!$W$16),0,
IF(AND(L222&gt;='Serene A '!$X$17,Atlantique!A222&lt;='Serene A '!$W$17),0,MIN(I222:J222,$E$4*(1-D222)*M222))))</f>
        <v>87.012763350480014</v>
      </c>
      <c r="O222" s="192">
        <f>IF(COUNTIFS('PTC GRTgaz'!$AB$11:$AB$28891,"",'PTC GRTgaz'!$B$11:$B$28891,Atlantique!O$16,'PTC GRTgaz'!$D$11:$D$28891,Atlantique!$A222,'PTC GRTgaz'!$C$11:$C$28891,"DEL")&gt;0,O$14,SUMIFS('PTC GRTgaz'!$AB$11:$AB$28891,'PTC GRTgaz'!$B$11:$B$28891,Atlantique!O$16,'PTC GRTgaz'!$D$11:$D$28891,Atlantique!$A222,'PTC GRTgaz'!$C$11:$C$28891,"DEL")*1.0026*$E$4/370.33)</f>
        <v>370.33011299999998</v>
      </c>
      <c r="P222" s="192">
        <f>IF(COUNTIFS('PTC GRTgaz'!$AB$11:$AB$28891,"",'PTC GRTgaz'!$B$11:$B$28891,Atlantique!P$16,'PTC GRTgaz'!$D$11:$D$28891,Atlantique!$A222,'PTC GRTgaz'!$C$11:$C$28891,"DEL")&gt;0,P$14,SUMIFS('PTC GRTgaz'!$AB$11:$AB$28891,'PTC GRTgaz'!$B$11:$B$28891,Atlantique!P$16,'PTC GRTgaz'!$D$11:$D$28891,Atlantique!$A222,'PTC GRTgaz'!$C$11:$C$28891,"DEL")*1.0026*$E$4/370.33)</f>
        <v>370.33011299999998</v>
      </c>
      <c r="Q222" s="103">
        <f t="shared" si="26"/>
        <v>45.095682401474058</v>
      </c>
      <c r="R222" s="101">
        <f t="shared" si="27"/>
        <v>1.0021262755883125</v>
      </c>
      <c r="S222" s="59">
        <f>IF(R222&gt;=1,0,_xlfn.XLOOKUP(R222,'Serene A '!$B$30:$B$130,'Serene A '!$W$30:$W$130,,1))</f>
        <v>0</v>
      </c>
      <c r="T222" s="158">
        <f xml:space="preserve">
IF(AND(R222&gt;='Serene A '!$X$15,Atlantique!A222&lt;='Serene A '!$W$15),0,
IF(AND(R222&gt;='Serene A '!$X$16,Atlantique!A222&lt;='Serene A '!$W$16),0,
IF(AND(R222&gt;='Serene A '!$X$17,Atlantique!A222&lt;='Serene A '!$W$17),0,MIN(O222:P222,$E$4*(1-D222)*S222))))</f>
        <v>0</v>
      </c>
      <c r="U222" s="160"/>
    </row>
    <row r="223" spans="1:21" x14ac:dyDescent="0.45">
      <c r="A223" s="56">
        <f t="shared" si="21"/>
        <v>44858</v>
      </c>
      <c r="B223" s="157">
        <f>_xlfn.XLOOKUP(A223,'Serene A '!$W$22:$W$23,'Serene A '!$Z$22:$Z$23,0,0)</f>
        <v>0</v>
      </c>
      <c r="C223" s="143">
        <f>_xlfn.XLOOKUP(A223,'Serene A '!$W$15:$W$17,'Serene A '!$Z$15:$Z$17,SUM($E$3:$H$3),0)</f>
        <v>45</v>
      </c>
      <c r="D223" s="58">
        <f>'PT Storengy'!H214</f>
        <v>0.7</v>
      </c>
      <c r="E223" s="60">
        <f t="shared" si="22"/>
        <v>45.094740226929453</v>
      </c>
      <c r="F223" s="100">
        <f t="shared" si="23"/>
        <v>1.00210533837621</v>
      </c>
      <c r="G223" s="59">
        <f>IF(F223&gt;=1,0,_xlfn.XLOOKUP(F223,'Serene A '!$B$30:$B$130,'Serene A '!$W$30:$W$130,,1))</f>
        <v>0</v>
      </c>
      <c r="H223" s="158">
        <f>MIN(IF(AND(F223&gt;='Serene A '!$X$15,Atlantique!A223&lt;='Serene A '!$W$15),0,
IF(AND(F223&gt;='Serene A '!$X$16,Atlantique!A223&lt;='Serene A '!$W$16),0,
IF(AND(F223&gt;='Serene A '!$X$17,Atlantique!A223&lt;='Serene A '!$W$17),0,$E$4*(1-D223)*G223))),$E$5)</f>
        <v>0</v>
      </c>
      <c r="I223" s="192">
        <f>IF(COUNTIFS('PTC GRTgaz'!$AA$11:$AA$28891,"",'PTC GRTgaz'!$B$11:$B$28891,Atlantique!I$16,'PTC GRTgaz'!$D$11:$D$28891,Atlantique!$A223,'PTC GRTgaz'!$C$11:$C$28891,"DEL")&gt;0,I$14,SUMIFS('PTC GRTgaz'!$AA$11:$AA$28891,'PTC GRTgaz'!$B$11:$B$28891,Atlantique!I$16,'PTC GRTgaz'!$D$11:$D$28891,Atlantique!$A223,'PTC GRTgaz'!$C$11:$C$28891,"DEL")*1.0026*$E$4/370.33)</f>
        <v>370.33011299999998</v>
      </c>
      <c r="J223" s="192">
        <f>IF(COUNTIFS('PTC GRTgaz'!$AA$11:$AA$28891,"",'PTC GRTgaz'!$B$11:$B$28891,Atlantique!J$16,'PTC GRTgaz'!$D$11:$D$28891,Atlantique!$A223,'PTC GRTgaz'!$C$11:$C$28891,"DEL")&gt;0,J$14,SUMIFS('PTC GRTgaz'!$AA$11:$AA$28891,'PTC GRTgaz'!$B$11:$B$28891,Atlantique!J$16,'PTC GRTgaz'!$D$11:$D$28891,Atlantique!$A223,'PTC GRTgaz'!$C$11:$C$28891,"DEL")*1.0026*$E$4/370.33)</f>
        <v>370.33011299999998</v>
      </c>
      <c r="K223" s="102">
        <f t="shared" si="24"/>
        <v>43.198135049726588</v>
      </c>
      <c r="L223" s="101">
        <f t="shared" si="25"/>
        <v>0.95802493969724689</v>
      </c>
      <c r="M223" s="59">
        <f>IF(L223&gt;=1,0,_xlfn.XLOOKUP(L223,'Serene A '!$B$30:$B$130,'Serene A '!$W$30:$W$130,,1))</f>
        <v>0.78320000000000001</v>
      </c>
      <c r="N223" s="158">
        <f xml:space="preserve">
IF(AND(L223&gt;='Serene A '!$X$15,Atlantique!A223&lt;='Serene A '!$W$15),0,
IF(AND(L223&gt;='Serene A '!$X$16,Atlantique!A223&lt;='Serene A '!$W$16),0,
IF(AND(L223&gt;='Serene A '!$X$17,Atlantique!A223&lt;='Serene A '!$W$17),0,MIN(I223:J223,$E$4*(1-D223)*M223))))</f>
        <v>87.012763350480014</v>
      </c>
      <c r="O223" s="192">
        <f>IF(COUNTIFS('PTC GRTgaz'!$AB$11:$AB$28891,"",'PTC GRTgaz'!$B$11:$B$28891,Atlantique!O$16,'PTC GRTgaz'!$D$11:$D$28891,Atlantique!$A223,'PTC GRTgaz'!$C$11:$C$28891,"DEL")&gt;0,O$14,SUMIFS('PTC GRTgaz'!$AB$11:$AB$28891,'PTC GRTgaz'!$B$11:$B$28891,Atlantique!O$16,'PTC GRTgaz'!$D$11:$D$28891,Atlantique!$A223,'PTC GRTgaz'!$C$11:$C$28891,"DEL")*1.0026*$E$4/370.33)</f>
        <v>370.33011299999998</v>
      </c>
      <c r="P223" s="192">
        <f>IF(COUNTIFS('PTC GRTgaz'!$AB$11:$AB$28891,"",'PTC GRTgaz'!$B$11:$B$28891,Atlantique!P$16,'PTC GRTgaz'!$D$11:$D$28891,Atlantique!$A223,'PTC GRTgaz'!$C$11:$C$28891,"DEL")&gt;0,P$14,SUMIFS('PTC GRTgaz'!$AB$11:$AB$28891,'PTC GRTgaz'!$B$11:$B$28891,Atlantique!P$16,'PTC GRTgaz'!$D$11:$D$28891,Atlantique!$A223,'PTC GRTgaz'!$C$11:$C$28891,"DEL")*1.0026*$E$4/370.33)</f>
        <v>370.33011299999998</v>
      </c>
      <c r="Q223" s="103">
        <f t="shared" si="26"/>
        <v>45.095682401474058</v>
      </c>
      <c r="R223" s="101">
        <f t="shared" si="27"/>
        <v>1.0021262755883125</v>
      </c>
      <c r="S223" s="59">
        <f>IF(R223&gt;=1,0,_xlfn.XLOOKUP(R223,'Serene A '!$B$30:$B$130,'Serene A '!$W$30:$W$130,,1))</f>
        <v>0</v>
      </c>
      <c r="T223" s="158">
        <f xml:space="preserve">
IF(AND(R223&gt;='Serene A '!$X$15,Atlantique!A223&lt;='Serene A '!$W$15),0,
IF(AND(R223&gt;='Serene A '!$X$16,Atlantique!A223&lt;='Serene A '!$W$16),0,
IF(AND(R223&gt;='Serene A '!$X$17,Atlantique!A223&lt;='Serene A '!$W$17),0,MIN(O223:P223,$E$4*(1-D223)*S223))))</f>
        <v>0</v>
      </c>
      <c r="U223" s="160"/>
    </row>
    <row r="224" spans="1:21" x14ac:dyDescent="0.45">
      <c r="A224" s="56">
        <f t="shared" si="21"/>
        <v>44859</v>
      </c>
      <c r="B224" s="157">
        <f>_xlfn.XLOOKUP(A224,'Serene A '!$W$22:$W$23,'Serene A '!$Z$22:$Z$23,0,0)</f>
        <v>0</v>
      </c>
      <c r="C224" s="143">
        <f>_xlfn.XLOOKUP(A224,'Serene A '!$W$15:$W$17,'Serene A '!$Z$15:$Z$17,SUM($E$3:$H$3),0)</f>
        <v>45</v>
      </c>
      <c r="D224" s="58">
        <f>'PT Storengy'!H215</f>
        <v>0.7</v>
      </c>
      <c r="E224" s="60">
        <f t="shared" si="22"/>
        <v>45.094740226929453</v>
      </c>
      <c r="F224" s="100">
        <f t="shared" si="23"/>
        <v>1.00210533837621</v>
      </c>
      <c r="G224" s="59">
        <f>IF(F224&gt;=1,0,_xlfn.XLOOKUP(F224,'Serene A '!$B$30:$B$130,'Serene A '!$W$30:$W$130,,1))</f>
        <v>0</v>
      </c>
      <c r="H224" s="158">
        <f>MIN(IF(AND(F224&gt;='Serene A '!$X$15,Atlantique!A224&lt;='Serene A '!$W$15),0,
IF(AND(F224&gt;='Serene A '!$X$16,Atlantique!A224&lt;='Serene A '!$W$16),0,
IF(AND(F224&gt;='Serene A '!$X$17,Atlantique!A224&lt;='Serene A '!$W$17),0,$E$4*(1-D224)*G224))),$E$5)</f>
        <v>0</v>
      </c>
      <c r="I224" s="192">
        <f>IF(COUNTIFS('PTC GRTgaz'!$AA$11:$AA$28891,"",'PTC GRTgaz'!$B$11:$B$28891,Atlantique!I$16,'PTC GRTgaz'!$D$11:$D$28891,Atlantique!$A224,'PTC GRTgaz'!$C$11:$C$28891,"DEL")&gt;0,I$14,SUMIFS('PTC GRTgaz'!$AA$11:$AA$28891,'PTC GRTgaz'!$B$11:$B$28891,Atlantique!I$16,'PTC GRTgaz'!$D$11:$D$28891,Atlantique!$A224,'PTC GRTgaz'!$C$11:$C$28891,"DEL")*1.0026*$E$4/370.33)</f>
        <v>370.33011299999998</v>
      </c>
      <c r="J224" s="192">
        <f>IF(COUNTIFS('PTC GRTgaz'!$AA$11:$AA$28891,"",'PTC GRTgaz'!$B$11:$B$28891,Atlantique!J$16,'PTC GRTgaz'!$D$11:$D$28891,Atlantique!$A224,'PTC GRTgaz'!$C$11:$C$28891,"DEL")&gt;0,J$14,SUMIFS('PTC GRTgaz'!$AA$11:$AA$28891,'PTC GRTgaz'!$B$11:$B$28891,Atlantique!J$16,'PTC GRTgaz'!$D$11:$D$28891,Atlantique!$A224,'PTC GRTgaz'!$C$11:$C$28891,"DEL")*1.0026*$E$4/370.33)</f>
        <v>370.33011299999998</v>
      </c>
      <c r="K224" s="102">
        <f t="shared" si="24"/>
        <v>43.285147813077067</v>
      </c>
      <c r="L224" s="101">
        <f t="shared" si="25"/>
        <v>0.95995855666059082</v>
      </c>
      <c r="M224" s="59">
        <f>IF(L224&gt;=1,0,_xlfn.XLOOKUP(L224,'Serene A '!$B$30:$B$130,'Serene A '!$W$30:$W$130,,1))</f>
        <v>0.78320000000000001</v>
      </c>
      <c r="N224" s="158">
        <f xml:space="preserve">
IF(AND(L224&gt;='Serene A '!$X$15,Atlantique!A224&lt;='Serene A '!$W$15),0,
IF(AND(L224&gt;='Serene A '!$X$16,Atlantique!A224&lt;='Serene A '!$W$16),0,
IF(AND(L224&gt;='Serene A '!$X$17,Atlantique!A224&lt;='Serene A '!$W$17),0,MIN(I224:J224,$E$4*(1-D224)*M224))))</f>
        <v>87.012763350480014</v>
      </c>
      <c r="O224" s="192">
        <f>IF(COUNTIFS('PTC GRTgaz'!$AB$11:$AB$28891,"",'PTC GRTgaz'!$B$11:$B$28891,Atlantique!O$16,'PTC GRTgaz'!$D$11:$D$28891,Atlantique!$A224,'PTC GRTgaz'!$C$11:$C$28891,"DEL")&gt;0,O$14,SUMIFS('PTC GRTgaz'!$AB$11:$AB$28891,'PTC GRTgaz'!$B$11:$B$28891,Atlantique!O$16,'PTC GRTgaz'!$D$11:$D$28891,Atlantique!$A224,'PTC GRTgaz'!$C$11:$C$28891,"DEL")*1.0026*$E$4/370.33)</f>
        <v>370.33011299999998</v>
      </c>
      <c r="P224" s="192">
        <f>IF(COUNTIFS('PTC GRTgaz'!$AB$11:$AB$28891,"",'PTC GRTgaz'!$B$11:$B$28891,Atlantique!P$16,'PTC GRTgaz'!$D$11:$D$28891,Atlantique!$A224,'PTC GRTgaz'!$C$11:$C$28891,"DEL")&gt;0,P$14,SUMIFS('PTC GRTgaz'!$AB$11:$AB$28891,'PTC GRTgaz'!$B$11:$B$28891,Atlantique!P$16,'PTC GRTgaz'!$D$11:$D$28891,Atlantique!$A224,'PTC GRTgaz'!$C$11:$C$28891,"DEL")*1.0026*$E$4/370.33)</f>
        <v>370.33011299999998</v>
      </c>
      <c r="Q224" s="103">
        <f t="shared" si="26"/>
        <v>45.095682401474058</v>
      </c>
      <c r="R224" s="101">
        <f t="shared" si="27"/>
        <v>1.0021262755883125</v>
      </c>
      <c r="S224" s="59">
        <f>IF(R224&gt;=1,0,_xlfn.XLOOKUP(R224,'Serene A '!$B$30:$B$130,'Serene A '!$W$30:$W$130,,1))</f>
        <v>0</v>
      </c>
      <c r="T224" s="158">
        <f xml:space="preserve">
IF(AND(R224&gt;='Serene A '!$X$15,Atlantique!A224&lt;='Serene A '!$W$15),0,
IF(AND(R224&gt;='Serene A '!$X$16,Atlantique!A224&lt;='Serene A '!$W$16),0,
IF(AND(R224&gt;='Serene A '!$X$17,Atlantique!A224&lt;='Serene A '!$W$17),0,MIN(O224:P224,$E$4*(1-D224)*S224))))</f>
        <v>0</v>
      </c>
      <c r="U224" s="160"/>
    </row>
    <row r="225" spans="1:21" x14ac:dyDescent="0.45">
      <c r="A225" s="56">
        <f t="shared" si="21"/>
        <v>44860</v>
      </c>
      <c r="B225" s="157">
        <f>_xlfn.XLOOKUP(A225,'Serene A '!$W$22:$W$23,'Serene A '!$Z$22:$Z$23,0,0)</f>
        <v>0</v>
      </c>
      <c r="C225" s="143">
        <f>_xlfn.XLOOKUP(A225,'Serene A '!$W$15:$W$17,'Serene A '!$Z$15:$Z$17,SUM($E$3:$H$3),0)</f>
        <v>45</v>
      </c>
      <c r="D225" s="58">
        <f>'PT Storengy'!H216</f>
        <v>0.7</v>
      </c>
      <c r="E225" s="60">
        <f t="shared" si="22"/>
        <v>45.094740226929453</v>
      </c>
      <c r="F225" s="100">
        <f t="shared" si="23"/>
        <v>1.00210533837621</v>
      </c>
      <c r="G225" s="59">
        <f>IF(F225&gt;=1,0,_xlfn.XLOOKUP(F225,'Serene A '!$B$30:$B$130,'Serene A '!$W$30:$W$130,,1))</f>
        <v>0</v>
      </c>
      <c r="H225" s="158">
        <f>MIN(IF(AND(F225&gt;='Serene A '!$X$15,Atlantique!A225&lt;='Serene A '!$W$15),0,
IF(AND(F225&gt;='Serene A '!$X$16,Atlantique!A225&lt;='Serene A '!$W$16),0,
IF(AND(F225&gt;='Serene A '!$X$17,Atlantique!A225&lt;='Serene A '!$W$17),0,$E$4*(1-D225)*G225))),$E$5)</f>
        <v>0</v>
      </c>
      <c r="I225" s="192">
        <f>IF(COUNTIFS('PTC GRTgaz'!$AA$11:$AA$28891,"",'PTC GRTgaz'!$B$11:$B$28891,Atlantique!I$16,'PTC GRTgaz'!$D$11:$D$28891,Atlantique!$A225,'PTC GRTgaz'!$C$11:$C$28891,"DEL")&gt;0,I$14,SUMIFS('PTC GRTgaz'!$AA$11:$AA$28891,'PTC GRTgaz'!$B$11:$B$28891,Atlantique!I$16,'PTC GRTgaz'!$D$11:$D$28891,Atlantique!$A225,'PTC GRTgaz'!$C$11:$C$28891,"DEL")*1.0026*$E$4/370.33)</f>
        <v>370.33011299999998</v>
      </c>
      <c r="J225" s="192">
        <f>IF(COUNTIFS('PTC GRTgaz'!$AA$11:$AA$28891,"",'PTC GRTgaz'!$B$11:$B$28891,Atlantique!J$16,'PTC GRTgaz'!$D$11:$D$28891,Atlantique!$A225,'PTC GRTgaz'!$C$11:$C$28891,"DEL")&gt;0,J$14,SUMIFS('PTC GRTgaz'!$AA$11:$AA$28891,'PTC GRTgaz'!$B$11:$B$28891,Atlantique!J$16,'PTC GRTgaz'!$D$11:$D$28891,Atlantique!$A225,'PTC GRTgaz'!$C$11:$C$28891,"DEL")*1.0026*$E$4/370.33)</f>
        <v>370.33011299999998</v>
      </c>
      <c r="K225" s="102">
        <f t="shared" si="24"/>
        <v>43.372071697200425</v>
      </c>
      <c r="L225" s="101">
        <f t="shared" si="25"/>
        <v>0.96189217362393487</v>
      </c>
      <c r="M225" s="59">
        <f>IF(L225&gt;=1,0,_xlfn.XLOOKUP(L225,'Serene A '!$B$30:$B$130,'Serene A '!$W$30:$W$130,,1))</f>
        <v>0.78239999999999998</v>
      </c>
      <c r="N225" s="158">
        <f xml:space="preserve">
IF(AND(L225&gt;='Serene A '!$X$15,Atlantique!A225&lt;='Serene A '!$W$15),0,
IF(AND(L225&gt;='Serene A '!$X$16,Atlantique!A225&lt;='Serene A '!$W$16),0,
IF(AND(L225&gt;='Serene A '!$X$17,Atlantique!A225&lt;='Serene A '!$W$17),0,MIN(I225:J225,$E$4*(1-D225)*M225))))</f>
        <v>86.923884123360011</v>
      </c>
      <c r="O225" s="192">
        <f>IF(COUNTIFS('PTC GRTgaz'!$AB$11:$AB$28891,"",'PTC GRTgaz'!$B$11:$B$28891,Atlantique!O$16,'PTC GRTgaz'!$D$11:$D$28891,Atlantique!$A225,'PTC GRTgaz'!$C$11:$C$28891,"DEL")&gt;0,O$14,SUMIFS('PTC GRTgaz'!$AB$11:$AB$28891,'PTC GRTgaz'!$B$11:$B$28891,Atlantique!O$16,'PTC GRTgaz'!$D$11:$D$28891,Atlantique!$A225,'PTC GRTgaz'!$C$11:$C$28891,"DEL")*1.0026*$E$4/370.33)</f>
        <v>370.33011299999998</v>
      </c>
      <c r="P225" s="192">
        <f>IF(COUNTIFS('PTC GRTgaz'!$AB$11:$AB$28891,"",'PTC GRTgaz'!$B$11:$B$28891,Atlantique!P$16,'PTC GRTgaz'!$D$11:$D$28891,Atlantique!$A225,'PTC GRTgaz'!$C$11:$C$28891,"DEL")&gt;0,P$14,SUMIFS('PTC GRTgaz'!$AB$11:$AB$28891,'PTC GRTgaz'!$B$11:$B$28891,Atlantique!P$16,'PTC GRTgaz'!$D$11:$D$28891,Atlantique!$A225,'PTC GRTgaz'!$C$11:$C$28891,"DEL")*1.0026*$E$4/370.33)</f>
        <v>370.33011299999998</v>
      </c>
      <c r="Q225" s="103">
        <f t="shared" si="26"/>
        <v>45.095682401474058</v>
      </c>
      <c r="R225" s="101">
        <f t="shared" si="27"/>
        <v>1.0021262755883125</v>
      </c>
      <c r="S225" s="59">
        <f>IF(R225&gt;=1,0,_xlfn.XLOOKUP(R225,'Serene A '!$B$30:$B$130,'Serene A '!$W$30:$W$130,,1))</f>
        <v>0</v>
      </c>
      <c r="T225" s="158">
        <f xml:space="preserve">
IF(AND(R225&gt;='Serene A '!$X$15,Atlantique!A225&lt;='Serene A '!$W$15),0,
IF(AND(R225&gt;='Serene A '!$X$16,Atlantique!A225&lt;='Serene A '!$W$16),0,
IF(AND(R225&gt;='Serene A '!$X$17,Atlantique!A225&lt;='Serene A '!$W$17),0,MIN(O225:P225,$E$4*(1-D225)*S225))))</f>
        <v>0</v>
      </c>
      <c r="U225" s="160"/>
    </row>
    <row r="226" spans="1:21" x14ac:dyDescent="0.45">
      <c r="A226" s="56">
        <f t="shared" si="21"/>
        <v>44861</v>
      </c>
      <c r="B226" s="157">
        <f>_xlfn.XLOOKUP(A226,'Serene A '!$W$22:$W$23,'Serene A '!$Z$22:$Z$23,0,0)</f>
        <v>0</v>
      </c>
      <c r="C226" s="143">
        <f>_xlfn.XLOOKUP(A226,'Serene A '!$W$15:$W$17,'Serene A '!$Z$15:$Z$17,SUM($E$3:$H$3),0)</f>
        <v>45</v>
      </c>
      <c r="D226" s="58">
        <f>'PT Storengy'!H217</f>
        <v>0.7</v>
      </c>
      <c r="E226" s="60">
        <f t="shared" si="22"/>
        <v>45.094740226929453</v>
      </c>
      <c r="F226" s="100">
        <f t="shared" si="23"/>
        <v>1.00210533837621</v>
      </c>
      <c r="G226" s="59">
        <f>IF(F226&gt;=1,0,_xlfn.XLOOKUP(F226,'Serene A '!$B$30:$B$130,'Serene A '!$W$30:$W$130,,1))</f>
        <v>0</v>
      </c>
      <c r="H226" s="158">
        <f>MIN(IF(AND(F226&gt;='Serene A '!$X$15,Atlantique!A226&lt;='Serene A '!$W$15),0,
IF(AND(F226&gt;='Serene A '!$X$16,Atlantique!A226&lt;='Serene A '!$W$16),0,
IF(AND(F226&gt;='Serene A '!$X$17,Atlantique!A226&lt;='Serene A '!$W$17),0,$E$4*(1-D226)*G226))),$E$5)</f>
        <v>0</v>
      </c>
      <c r="I226" s="192">
        <f>IF(COUNTIFS('PTC GRTgaz'!$AA$11:$AA$28891,"",'PTC GRTgaz'!$B$11:$B$28891,Atlantique!I$16,'PTC GRTgaz'!$D$11:$D$28891,Atlantique!$A226,'PTC GRTgaz'!$C$11:$C$28891,"DEL")&gt;0,I$14,SUMIFS('PTC GRTgaz'!$AA$11:$AA$28891,'PTC GRTgaz'!$B$11:$B$28891,Atlantique!I$16,'PTC GRTgaz'!$D$11:$D$28891,Atlantique!$A226,'PTC GRTgaz'!$C$11:$C$28891,"DEL")*1.0026*$E$4/370.33)</f>
        <v>370.33011299999998</v>
      </c>
      <c r="J226" s="192">
        <f>IF(COUNTIFS('PTC GRTgaz'!$AA$11:$AA$28891,"",'PTC GRTgaz'!$B$11:$B$28891,Atlantique!J$16,'PTC GRTgaz'!$D$11:$D$28891,Atlantique!$A226,'PTC GRTgaz'!$C$11:$C$28891,"DEL")&gt;0,J$14,SUMIFS('PTC GRTgaz'!$AA$11:$AA$28891,'PTC GRTgaz'!$B$11:$B$28891,Atlantique!J$16,'PTC GRTgaz'!$D$11:$D$28891,Atlantique!$A226,'PTC GRTgaz'!$C$11:$C$28891,"DEL")*1.0026*$E$4/370.33)</f>
        <v>370.33011299999998</v>
      </c>
      <c r="K226" s="102">
        <f t="shared" si="24"/>
        <v>43.458995581323784</v>
      </c>
      <c r="L226" s="101">
        <f t="shared" si="25"/>
        <v>0.96382381549334284</v>
      </c>
      <c r="M226" s="59">
        <f>IF(L226&gt;=1,0,_xlfn.XLOOKUP(L226,'Serene A '!$B$30:$B$130,'Serene A '!$W$30:$W$130,,1))</f>
        <v>0.78239999999999998</v>
      </c>
      <c r="N226" s="158">
        <f xml:space="preserve">
IF(AND(L226&gt;='Serene A '!$X$15,Atlantique!A226&lt;='Serene A '!$W$15),0,
IF(AND(L226&gt;='Serene A '!$X$16,Atlantique!A226&lt;='Serene A '!$W$16),0,
IF(AND(L226&gt;='Serene A '!$X$17,Atlantique!A226&lt;='Serene A '!$W$17),0,MIN(I226:J226,$E$4*(1-D226)*M226))))</f>
        <v>86.923884123360011</v>
      </c>
      <c r="O226" s="192">
        <f>IF(COUNTIFS('PTC GRTgaz'!$AB$11:$AB$28891,"",'PTC GRTgaz'!$B$11:$B$28891,Atlantique!O$16,'PTC GRTgaz'!$D$11:$D$28891,Atlantique!$A226,'PTC GRTgaz'!$C$11:$C$28891,"DEL")&gt;0,O$14,SUMIFS('PTC GRTgaz'!$AB$11:$AB$28891,'PTC GRTgaz'!$B$11:$B$28891,Atlantique!O$16,'PTC GRTgaz'!$D$11:$D$28891,Atlantique!$A226,'PTC GRTgaz'!$C$11:$C$28891,"DEL")*1.0026*$E$4/370.33)</f>
        <v>370.33011299999998</v>
      </c>
      <c r="P226" s="192">
        <f>IF(COUNTIFS('PTC GRTgaz'!$AB$11:$AB$28891,"",'PTC GRTgaz'!$B$11:$B$28891,Atlantique!P$16,'PTC GRTgaz'!$D$11:$D$28891,Atlantique!$A226,'PTC GRTgaz'!$C$11:$C$28891,"DEL")&gt;0,P$14,SUMIFS('PTC GRTgaz'!$AB$11:$AB$28891,'PTC GRTgaz'!$B$11:$B$28891,Atlantique!P$16,'PTC GRTgaz'!$D$11:$D$28891,Atlantique!$A226,'PTC GRTgaz'!$C$11:$C$28891,"DEL")*1.0026*$E$4/370.33)</f>
        <v>370.33011299999998</v>
      </c>
      <c r="Q226" s="103">
        <f t="shared" si="26"/>
        <v>45.095682401474058</v>
      </c>
      <c r="R226" s="101">
        <f t="shared" si="27"/>
        <v>1.0021262755883125</v>
      </c>
      <c r="S226" s="59">
        <f>IF(R226&gt;=1,0,_xlfn.XLOOKUP(R226,'Serene A '!$B$30:$B$130,'Serene A '!$W$30:$W$130,,1))</f>
        <v>0</v>
      </c>
      <c r="T226" s="158">
        <f xml:space="preserve">
IF(AND(R226&gt;='Serene A '!$X$15,Atlantique!A226&lt;='Serene A '!$W$15),0,
IF(AND(R226&gt;='Serene A '!$X$16,Atlantique!A226&lt;='Serene A '!$W$16),0,
IF(AND(R226&gt;='Serene A '!$X$17,Atlantique!A226&lt;='Serene A '!$W$17),0,MIN(O226:P226,$E$4*(1-D226)*S226))))</f>
        <v>0</v>
      </c>
      <c r="U226" s="160"/>
    </row>
    <row r="227" spans="1:21" x14ac:dyDescent="0.45">
      <c r="A227" s="56">
        <f t="shared" si="21"/>
        <v>44862</v>
      </c>
      <c r="B227" s="157">
        <f>_xlfn.XLOOKUP(A227,'Serene A '!$W$22:$W$23,'Serene A '!$Z$22:$Z$23,0,0)</f>
        <v>0</v>
      </c>
      <c r="C227" s="143">
        <f>_xlfn.XLOOKUP(A227,'Serene A '!$W$15:$W$17,'Serene A '!$Z$15:$Z$17,SUM($E$3:$H$3),0)</f>
        <v>45</v>
      </c>
      <c r="D227" s="58">
        <f>'PT Storengy'!H218</f>
        <v>0.7</v>
      </c>
      <c r="E227" s="60">
        <f t="shared" si="22"/>
        <v>45.094740226929453</v>
      </c>
      <c r="F227" s="100">
        <f t="shared" si="23"/>
        <v>1.00210533837621</v>
      </c>
      <c r="G227" s="59">
        <f>IF(F227&gt;=1,0,_xlfn.XLOOKUP(F227,'Serene A '!$B$30:$B$130,'Serene A '!$W$30:$W$130,,1))</f>
        <v>0</v>
      </c>
      <c r="H227" s="158">
        <f>MIN(IF(AND(F227&gt;='Serene A '!$X$15,Atlantique!A227&lt;='Serene A '!$W$15),0,
IF(AND(F227&gt;='Serene A '!$X$16,Atlantique!A227&lt;='Serene A '!$W$16),0,
IF(AND(F227&gt;='Serene A '!$X$17,Atlantique!A227&lt;='Serene A '!$W$17),0,$E$4*(1-D227)*G227))),$E$5)</f>
        <v>0</v>
      </c>
      <c r="I227" s="192">
        <f>IF(COUNTIFS('PTC GRTgaz'!$AA$11:$AA$28891,"",'PTC GRTgaz'!$B$11:$B$28891,Atlantique!I$16,'PTC GRTgaz'!$D$11:$D$28891,Atlantique!$A227,'PTC GRTgaz'!$C$11:$C$28891,"DEL")&gt;0,I$14,SUMIFS('PTC GRTgaz'!$AA$11:$AA$28891,'PTC GRTgaz'!$B$11:$B$28891,Atlantique!I$16,'PTC GRTgaz'!$D$11:$D$28891,Atlantique!$A227,'PTC GRTgaz'!$C$11:$C$28891,"DEL")*1.0026*$E$4/370.33)</f>
        <v>370.33011299999998</v>
      </c>
      <c r="J227" s="192">
        <f>IF(COUNTIFS('PTC GRTgaz'!$AA$11:$AA$28891,"",'PTC GRTgaz'!$B$11:$B$28891,Atlantique!J$16,'PTC GRTgaz'!$D$11:$D$28891,Atlantique!$A227,'PTC GRTgaz'!$C$11:$C$28891,"DEL")&gt;0,J$14,SUMIFS('PTC GRTgaz'!$AA$11:$AA$28891,'PTC GRTgaz'!$B$11:$B$28891,Atlantique!J$16,'PTC GRTgaz'!$D$11:$D$28891,Atlantique!$A227,'PTC GRTgaz'!$C$11:$C$28891,"DEL")*1.0026*$E$4/370.33)</f>
        <v>370.33011299999998</v>
      </c>
      <c r="K227" s="102">
        <f t="shared" si="24"/>
        <v>43.545919465447142</v>
      </c>
      <c r="L227" s="101">
        <f t="shared" si="25"/>
        <v>0.9657554573627507</v>
      </c>
      <c r="M227" s="59">
        <f>IF(L227&gt;=1,0,_xlfn.XLOOKUP(L227,'Serene A '!$B$30:$B$130,'Serene A '!$W$30:$W$130,,1))</f>
        <v>0.78239999999999998</v>
      </c>
      <c r="N227" s="158">
        <f xml:space="preserve">
IF(AND(L227&gt;='Serene A '!$X$15,Atlantique!A227&lt;='Serene A '!$W$15),0,
IF(AND(L227&gt;='Serene A '!$X$16,Atlantique!A227&lt;='Serene A '!$W$16),0,
IF(AND(L227&gt;='Serene A '!$X$17,Atlantique!A227&lt;='Serene A '!$W$17),0,MIN(I227:J227,$E$4*(1-D227)*M227))))</f>
        <v>86.923884123360011</v>
      </c>
      <c r="O227" s="192">
        <f>IF(COUNTIFS('PTC GRTgaz'!$AB$11:$AB$28891,"",'PTC GRTgaz'!$B$11:$B$28891,Atlantique!O$16,'PTC GRTgaz'!$D$11:$D$28891,Atlantique!$A227,'PTC GRTgaz'!$C$11:$C$28891,"DEL")&gt;0,O$14,SUMIFS('PTC GRTgaz'!$AB$11:$AB$28891,'PTC GRTgaz'!$B$11:$B$28891,Atlantique!O$16,'PTC GRTgaz'!$D$11:$D$28891,Atlantique!$A227,'PTC GRTgaz'!$C$11:$C$28891,"DEL")*1.0026*$E$4/370.33)</f>
        <v>370.33011299999998</v>
      </c>
      <c r="P227" s="192">
        <f>IF(COUNTIFS('PTC GRTgaz'!$AB$11:$AB$28891,"",'PTC GRTgaz'!$B$11:$B$28891,Atlantique!P$16,'PTC GRTgaz'!$D$11:$D$28891,Atlantique!$A227,'PTC GRTgaz'!$C$11:$C$28891,"DEL")&gt;0,P$14,SUMIFS('PTC GRTgaz'!$AB$11:$AB$28891,'PTC GRTgaz'!$B$11:$B$28891,Atlantique!P$16,'PTC GRTgaz'!$D$11:$D$28891,Atlantique!$A227,'PTC GRTgaz'!$C$11:$C$28891,"DEL")*1.0026*$E$4/370.33)</f>
        <v>370.33011299999998</v>
      </c>
      <c r="Q227" s="103">
        <f t="shared" si="26"/>
        <v>45.095682401474058</v>
      </c>
      <c r="R227" s="101">
        <f t="shared" si="27"/>
        <v>1.0021262755883125</v>
      </c>
      <c r="S227" s="59">
        <f>IF(R227&gt;=1,0,_xlfn.XLOOKUP(R227,'Serene A '!$B$30:$B$130,'Serene A '!$W$30:$W$130,,1))</f>
        <v>0</v>
      </c>
      <c r="T227" s="158">
        <f xml:space="preserve">
IF(AND(R227&gt;='Serene A '!$X$15,Atlantique!A227&lt;='Serene A '!$W$15),0,
IF(AND(R227&gt;='Serene A '!$X$16,Atlantique!A227&lt;='Serene A '!$W$16),0,
IF(AND(R227&gt;='Serene A '!$X$17,Atlantique!A227&lt;='Serene A '!$W$17),0,MIN(O227:P227,$E$4*(1-D227)*S227))))</f>
        <v>0</v>
      </c>
      <c r="U227" s="160"/>
    </row>
    <row r="228" spans="1:21" x14ac:dyDescent="0.45">
      <c r="A228" s="56">
        <f t="shared" si="21"/>
        <v>44863</v>
      </c>
      <c r="B228" s="157">
        <f>_xlfn.XLOOKUP(A228,'Serene A '!$W$22:$W$23,'Serene A '!$Z$22:$Z$23,0,0)</f>
        <v>0</v>
      </c>
      <c r="C228" s="143">
        <f>_xlfn.XLOOKUP(A228,'Serene A '!$W$15:$W$17,'Serene A '!$Z$15:$Z$17,SUM($E$3:$H$3),0)</f>
        <v>45</v>
      </c>
      <c r="D228" s="58">
        <f>'PT Storengy'!H219</f>
        <v>0.7</v>
      </c>
      <c r="E228" s="60">
        <f t="shared" si="22"/>
        <v>45.094740226929453</v>
      </c>
      <c r="F228" s="100">
        <f t="shared" si="23"/>
        <v>1.00210533837621</v>
      </c>
      <c r="G228" s="59">
        <f>IF(F228&gt;=1,0,_xlfn.XLOOKUP(F228,'Serene A '!$B$30:$B$130,'Serene A '!$W$30:$W$130,,1))</f>
        <v>0</v>
      </c>
      <c r="H228" s="158">
        <f>MIN(IF(AND(F228&gt;='Serene A '!$X$15,Atlantique!A228&lt;='Serene A '!$W$15),0,
IF(AND(F228&gt;='Serene A '!$X$16,Atlantique!A228&lt;='Serene A '!$W$16),0,
IF(AND(F228&gt;='Serene A '!$X$17,Atlantique!A228&lt;='Serene A '!$W$17),0,$E$4*(1-D228)*G228))),$E$5)</f>
        <v>0</v>
      </c>
      <c r="I228" s="192">
        <f>IF(COUNTIFS('PTC GRTgaz'!$AA$11:$AA$28891,"",'PTC GRTgaz'!$B$11:$B$28891,Atlantique!I$16,'PTC GRTgaz'!$D$11:$D$28891,Atlantique!$A228,'PTC GRTgaz'!$C$11:$C$28891,"DEL")&gt;0,I$14,SUMIFS('PTC GRTgaz'!$AA$11:$AA$28891,'PTC GRTgaz'!$B$11:$B$28891,Atlantique!I$16,'PTC GRTgaz'!$D$11:$D$28891,Atlantique!$A228,'PTC GRTgaz'!$C$11:$C$28891,"DEL")*1.0026*$E$4/370.33)</f>
        <v>370.33011299999998</v>
      </c>
      <c r="J228" s="192">
        <f>IF(COUNTIFS('PTC GRTgaz'!$AA$11:$AA$28891,"",'PTC GRTgaz'!$B$11:$B$28891,Atlantique!J$16,'PTC GRTgaz'!$D$11:$D$28891,Atlantique!$A228,'PTC GRTgaz'!$C$11:$C$28891,"DEL")&gt;0,J$14,SUMIFS('PTC GRTgaz'!$AA$11:$AA$28891,'PTC GRTgaz'!$B$11:$B$28891,Atlantique!J$16,'PTC GRTgaz'!$D$11:$D$28891,Atlantique!$A228,'PTC GRTgaz'!$C$11:$C$28891,"DEL")*1.0026*$E$4/370.33)</f>
        <v>370.33011299999998</v>
      </c>
      <c r="K228" s="102">
        <f t="shared" si="24"/>
        <v>43.6328433495705</v>
      </c>
      <c r="L228" s="101">
        <f t="shared" si="25"/>
        <v>0.96768709923215868</v>
      </c>
      <c r="M228" s="59">
        <f>IF(L228&gt;=1,0,_xlfn.XLOOKUP(L228,'Serene A '!$B$30:$B$130,'Serene A '!$W$30:$W$130,,1))</f>
        <v>0.78239999999999998</v>
      </c>
      <c r="N228" s="158">
        <f xml:space="preserve">
IF(AND(L228&gt;='Serene A '!$X$15,Atlantique!A228&lt;='Serene A '!$W$15),0,
IF(AND(L228&gt;='Serene A '!$X$16,Atlantique!A228&lt;='Serene A '!$W$16),0,
IF(AND(L228&gt;='Serene A '!$X$17,Atlantique!A228&lt;='Serene A '!$W$17),0,MIN(I228:J228,$E$4*(1-D228)*M228))))</f>
        <v>86.923884123360011</v>
      </c>
      <c r="O228" s="192">
        <f>IF(COUNTIFS('PTC GRTgaz'!$AB$11:$AB$28891,"",'PTC GRTgaz'!$B$11:$B$28891,Atlantique!O$16,'PTC GRTgaz'!$D$11:$D$28891,Atlantique!$A228,'PTC GRTgaz'!$C$11:$C$28891,"DEL")&gt;0,O$14,SUMIFS('PTC GRTgaz'!$AB$11:$AB$28891,'PTC GRTgaz'!$B$11:$B$28891,Atlantique!O$16,'PTC GRTgaz'!$D$11:$D$28891,Atlantique!$A228,'PTC GRTgaz'!$C$11:$C$28891,"DEL")*1.0026*$E$4/370.33)</f>
        <v>370.33011299999998</v>
      </c>
      <c r="P228" s="192">
        <f>IF(COUNTIFS('PTC GRTgaz'!$AB$11:$AB$28891,"",'PTC GRTgaz'!$B$11:$B$28891,Atlantique!P$16,'PTC GRTgaz'!$D$11:$D$28891,Atlantique!$A228,'PTC GRTgaz'!$C$11:$C$28891,"DEL")&gt;0,P$14,SUMIFS('PTC GRTgaz'!$AB$11:$AB$28891,'PTC GRTgaz'!$B$11:$B$28891,Atlantique!P$16,'PTC GRTgaz'!$D$11:$D$28891,Atlantique!$A228,'PTC GRTgaz'!$C$11:$C$28891,"DEL")*1.0026*$E$4/370.33)</f>
        <v>370.33011299999998</v>
      </c>
      <c r="Q228" s="103">
        <f t="shared" si="26"/>
        <v>45.095682401474058</v>
      </c>
      <c r="R228" s="101">
        <f t="shared" si="27"/>
        <v>1.0021262755883125</v>
      </c>
      <c r="S228" s="59">
        <f>IF(R228&gt;=1,0,_xlfn.XLOOKUP(R228,'Serene A '!$B$30:$B$130,'Serene A '!$W$30:$W$130,,1))</f>
        <v>0</v>
      </c>
      <c r="T228" s="158">
        <f xml:space="preserve">
IF(AND(R228&gt;='Serene A '!$X$15,Atlantique!A228&lt;='Serene A '!$W$15),0,
IF(AND(R228&gt;='Serene A '!$X$16,Atlantique!A228&lt;='Serene A '!$W$16),0,
IF(AND(R228&gt;='Serene A '!$X$17,Atlantique!A228&lt;='Serene A '!$W$17),0,MIN(O228:P228,$E$4*(1-D228)*S228))))</f>
        <v>0</v>
      </c>
      <c r="U228" s="160"/>
    </row>
    <row r="229" spans="1:21" x14ac:dyDescent="0.45">
      <c r="A229" s="56">
        <f t="shared" si="21"/>
        <v>44864</v>
      </c>
      <c r="B229" s="157">
        <f>_xlfn.XLOOKUP(A229,'Serene A '!$W$22:$W$23,'Serene A '!$Z$22:$Z$23,0,0)</f>
        <v>0</v>
      </c>
      <c r="C229" s="143">
        <f>_xlfn.XLOOKUP(A229,'Serene A '!$W$15:$W$17,'Serene A '!$Z$15:$Z$17,SUM($E$3:$H$3),0)</f>
        <v>45</v>
      </c>
      <c r="D229" s="58">
        <f>'PT Storengy'!H220</f>
        <v>0.7</v>
      </c>
      <c r="E229" s="60">
        <f t="shared" si="22"/>
        <v>45.094740226929453</v>
      </c>
      <c r="F229" s="100">
        <f t="shared" si="23"/>
        <v>1.00210533837621</v>
      </c>
      <c r="G229" s="59">
        <f>IF(F229&gt;=1,0,_xlfn.XLOOKUP(F229,'Serene A '!$B$30:$B$130,'Serene A '!$W$30:$W$130,,1))</f>
        <v>0</v>
      </c>
      <c r="H229" s="158">
        <f>MIN(IF(AND(F229&gt;='Serene A '!$X$15,Atlantique!A229&lt;='Serene A '!$W$15),0,
IF(AND(F229&gt;='Serene A '!$X$16,Atlantique!A229&lt;='Serene A '!$W$16),0,
IF(AND(F229&gt;='Serene A '!$X$17,Atlantique!A229&lt;='Serene A '!$W$17),0,$E$4*(1-D229)*G229))),$E$5)</f>
        <v>0</v>
      </c>
      <c r="I229" s="192">
        <f>IF(COUNTIFS('PTC GRTgaz'!$AA$11:$AA$28891,"",'PTC GRTgaz'!$B$11:$B$28891,Atlantique!I$16,'PTC GRTgaz'!$D$11:$D$28891,Atlantique!$A229,'PTC GRTgaz'!$C$11:$C$28891,"DEL")&gt;0,I$14,SUMIFS('PTC GRTgaz'!$AA$11:$AA$28891,'PTC GRTgaz'!$B$11:$B$28891,Atlantique!I$16,'PTC GRTgaz'!$D$11:$D$28891,Atlantique!$A229,'PTC GRTgaz'!$C$11:$C$28891,"DEL")*1.0026*$E$4/370.33)</f>
        <v>370.33011299999998</v>
      </c>
      <c r="J229" s="192">
        <f>IF(COUNTIFS('PTC GRTgaz'!$AA$11:$AA$28891,"",'PTC GRTgaz'!$B$11:$B$28891,Atlantique!J$16,'PTC GRTgaz'!$D$11:$D$28891,Atlantique!$A229,'PTC GRTgaz'!$C$11:$C$28891,"DEL")&gt;0,J$14,SUMIFS('PTC GRTgaz'!$AA$11:$AA$28891,'PTC GRTgaz'!$B$11:$B$28891,Atlantique!J$16,'PTC GRTgaz'!$D$11:$D$28891,Atlantique!$A229,'PTC GRTgaz'!$C$11:$C$28891,"DEL")*1.0026*$E$4/370.33)</f>
        <v>370.33011299999998</v>
      </c>
      <c r="K229" s="102">
        <f t="shared" si="24"/>
        <v>43.719767233693858</v>
      </c>
      <c r="L229" s="101">
        <f t="shared" si="25"/>
        <v>0.96961874110156665</v>
      </c>
      <c r="M229" s="59">
        <f>IF(L229&gt;=1,0,_xlfn.XLOOKUP(L229,'Serene A '!$B$30:$B$130,'Serene A '!$W$30:$W$130,,1))</f>
        <v>0.78239999999999998</v>
      </c>
      <c r="N229" s="158">
        <f xml:space="preserve">
IF(AND(L229&gt;='Serene A '!$X$15,Atlantique!A229&lt;='Serene A '!$W$15),0,
IF(AND(L229&gt;='Serene A '!$X$16,Atlantique!A229&lt;='Serene A '!$W$16),0,
IF(AND(L229&gt;='Serene A '!$X$17,Atlantique!A229&lt;='Serene A '!$W$17),0,MIN(I229:J229,$E$4*(1-D229)*M229))))</f>
        <v>86.923884123360011</v>
      </c>
      <c r="O229" s="192">
        <f>IF(COUNTIFS('PTC GRTgaz'!$AB$11:$AB$28891,"",'PTC GRTgaz'!$B$11:$B$28891,Atlantique!O$16,'PTC GRTgaz'!$D$11:$D$28891,Atlantique!$A229,'PTC GRTgaz'!$C$11:$C$28891,"DEL")&gt;0,O$14,SUMIFS('PTC GRTgaz'!$AB$11:$AB$28891,'PTC GRTgaz'!$B$11:$B$28891,Atlantique!O$16,'PTC GRTgaz'!$D$11:$D$28891,Atlantique!$A229,'PTC GRTgaz'!$C$11:$C$28891,"DEL")*1.0026*$E$4/370.33)</f>
        <v>370.33011299999998</v>
      </c>
      <c r="P229" s="192">
        <f>IF(COUNTIFS('PTC GRTgaz'!$AB$11:$AB$28891,"",'PTC GRTgaz'!$B$11:$B$28891,Atlantique!P$16,'PTC GRTgaz'!$D$11:$D$28891,Atlantique!$A229,'PTC GRTgaz'!$C$11:$C$28891,"DEL")&gt;0,P$14,SUMIFS('PTC GRTgaz'!$AB$11:$AB$28891,'PTC GRTgaz'!$B$11:$B$28891,Atlantique!P$16,'PTC GRTgaz'!$D$11:$D$28891,Atlantique!$A229,'PTC GRTgaz'!$C$11:$C$28891,"DEL")*1.0026*$E$4/370.33)</f>
        <v>370.33011299999998</v>
      </c>
      <c r="Q229" s="103">
        <f t="shared" si="26"/>
        <v>45.095682401474058</v>
      </c>
      <c r="R229" s="101">
        <f t="shared" si="27"/>
        <v>1.0021262755883125</v>
      </c>
      <c r="S229" s="59">
        <f>IF(R229&gt;=1,0,_xlfn.XLOOKUP(R229,'Serene A '!$B$30:$B$130,'Serene A '!$W$30:$W$130,,1))</f>
        <v>0</v>
      </c>
      <c r="T229" s="158">
        <f xml:space="preserve">
IF(AND(R229&gt;='Serene A '!$X$15,Atlantique!A229&lt;='Serene A '!$W$15),0,
IF(AND(R229&gt;='Serene A '!$X$16,Atlantique!A229&lt;='Serene A '!$W$16),0,
IF(AND(R229&gt;='Serene A '!$X$17,Atlantique!A229&lt;='Serene A '!$W$17),0,MIN(O229:P229,$E$4*(1-D229)*S229))))</f>
        <v>0</v>
      </c>
      <c r="U229" s="160"/>
    </row>
    <row r="230" spans="1:21" x14ac:dyDescent="0.45">
      <c r="A230" s="56">
        <f t="shared" si="21"/>
        <v>44865</v>
      </c>
      <c r="B230" s="157">
        <f>_xlfn.XLOOKUP(A230,'Serene A '!$W$22:$W$23,'Serene A '!$Z$22:$Z$23,0,0)</f>
        <v>0</v>
      </c>
      <c r="C230" s="143">
        <f>_xlfn.XLOOKUP(A230,'Serene A '!$W$15:$W$17,'Serene A '!$Z$15:$Z$17,SUM($E$3:$H$3),0)</f>
        <v>45</v>
      </c>
      <c r="D230" s="58">
        <f>'PT Storengy'!H221</f>
        <v>0.9</v>
      </c>
      <c r="E230" s="60">
        <f t="shared" si="22"/>
        <v>45.094740226929453</v>
      </c>
      <c r="F230" s="100">
        <f t="shared" si="23"/>
        <v>1.00210533837621</v>
      </c>
      <c r="G230" s="59">
        <f>IF(F230&gt;=1,0,_xlfn.XLOOKUP(F230,'Serene A '!$B$30:$B$130,'Serene A '!$W$30:$W$130,,1))</f>
        <v>0</v>
      </c>
      <c r="H230" s="158">
        <f>MIN(IF(AND(F230&gt;='Serene A '!$X$15,Atlantique!A230&lt;='Serene A '!$W$15),0,
IF(AND(F230&gt;='Serene A '!$X$16,Atlantique!A230&lt;='Serene A '!$W$16),0,
IF(AND(F230&gt;='Serene A '!$X$17,Atlantique!A230&lt;='Serene A '!$W$17),0,$E$4*(1-D230)*G230))),$E$5)</f>
        <v>0</v>
      </c>
      <c r="I230" s="192">
        <f>IF(COUNTIFS('PTC GRTgaz'!$AA$11:$AA$28891,"",'PTC GRTgaz'!$B$11:$B$28891,Atlantique!I$16,'PTC GRTgaz'!$D$11:$D$28891,Atlantique!$A230,'PTC GRTgaz'!$C$11:$C$28891,"DEL")&gt;0,I$14,SUMIFS('PTC GRTgaz'!$AA$11:$AA$28891,'PTC GRTgaz'!$B$11:$B$28891,Atlantique!I$16,'PTC GRTgaz'!$D$11:$D$28891,Atlantique!$A230,'PTC GRTgaz'!$C$11:$C$28891,"DEL")*1.0026*$E$4/370.33)</f>
        <v>370.33011299999998</v>
      </c>
      <c r="J230" s="192">
        <f>IF(COUNTIFS('PTC GRTgaz'!$AA$11:$AA$28891,"",'PTC GRTgaz'!$B$11:$B$28891,Atlantique!J$16,'PTC GRTgaz'!$D$11:$D$28891,Atlantique!$A230,'PTC GRTgaz'!$C$11:$C$28891,"DEL")&gt;0,J$14,SUMIFS('PTC GRTgaz'!$AA$11:$AA$28891,'PTC GRTgaz'!$B$11:$B$28891,Atlantique!J$16,'PTC GRTgaz'!$D$11:$D$28891,Atlantique!$A230,'PTC GRTgaz'!$C$11:$C$28891,"DEL")*1.0026*$E$4/370.33)</f>
        <v>370.33011299999998</v>
      </c>
      <c r="K230" s="102">
        <f t="shared" si="24"/>
        <v>43.748712235325939</v>
      </c>
      <c r="L230" s="101">
        <f t="shared" si="25"/>
        <v>0.97155038297097462</v>
      </c>
      <c r="M230" s="59">
        <f>IF(L230&gt;=1,0,_xlfn.XLOOKUP(L230,'Serene A '!$B$30:$B$130,'Serene A '!$W$30:$W$130,,1))</f>
        <v>0.78160000000000007</v>
      </c>
      <c r="N230" s="158">
        <f xml:space="preserve">
IF(AND(L230&gt;='Serene A '!$X$15,Atlantique!A230&lt;='Serene A '!$W$15),0,
IF(AND(L230&gt;='Serene A '!$X$16,Atlantique!A230&lt;='Serene A '!$W$16),0,
IF(AND(L230&gt;='Serene A '!$X$17,Atlantique!A230&lt;='Serene A '!$W$17),0,MIN(I230:J230,$E$4*(1-D230)*M230))))</f>
        <v>28.945001632079997</v>
      </c>
      <c r="O230" s="192">
        <f>IF(COUNTIFS('PTC GRTgaz'!$AB$11:$AB$28891,"",'PTC GRTgaz'!$B$11:$B$28891,Atlantique!O$16,'PTC GRTgaz'!$D$11:$D$28891,Atlantique!$A230,'PTC GRTgaz'!$C$11:$C$28891,"DEL")&gt;0,O$14,SUMIFS('PTC GRTgaz'!$AB$11:$AB$28891,'PTC GRTgaz'!$B$11:$B$28891,Atlantique!O$16,'PTC GRTgaz'!$D$11:$D$28891,Atlantique!$A230,'PTC GRTgaz'!$C$11:$C$28891,"DEL")*1.0026*$E$4/370.33)</f>
        <v>370.33011299999998</v>
      </c>
      <c r="P230" s="192">
        <f>IF(COUNTIFS('PTC GRTgaz'!$AB$11:$AB$28891,"",'PTC GRTgaz'!$B$11:$B$28891,Atlantique!P$16,'PTC GRTgaz'!$D$11:$D$28891,Atlantique!$A230,'PTC GRTgaz'!$C$11:$C$28891,"DEL")&gt;0,P$14,SUMIFS('PTC GRTgaz'!$AB$11:$AB$28891,'PTC GRTgaz'!$B$11:$B$28891,Atlantique!P$16,'PTC GRTgaz'!$D$11:$D$28891,Atlantique!$A230,'PTC GRTgaz'!$C$11:$C$28891,"DEL")*1.0026*$E$4/370.33)</f>
        <v>370.33011299999998</v>
      </c>
      <c r="Q230" s="103">
        <f t="shared" si="26"/>
        <v>45.095682401474058</v>
      </c>
      <c r="R230" s="101">
        <f t="shared" si="27"/>
        <v>1.0021262755883125</v>
      </c>
      <c r="S230" s="59">
        <f>IF(R230&gt;=1,0,_xlfn.XLOOKUP(R230,'Serene A '!$B$30:$B$130,'Serene A '!$W$30:$W$130,,1))</f>
        <v>0</v>
      </c>
      <c r="T230" s="158">
        <f xml:space="preserve">
IF(AND(R230&gt;='Serene A '!$X$15,Atlantique!A230&lt;='Serene A '!$W$15),0,
IF(AND(R230&gt;='Serene A '!$X$16,Atlantique!A230&lt;='Serene A '!$W$16),0,
IF(AND(R230&gt;='Serene A '!$X$17,Atlantique!A230&lt;='Serene A '!$W$17),0,MIN(O230:P230,$E$4*(1-D230)*S230))))</f>
        <v>0</v>
      </c>
      <c r="U230" s="160"/>
    </row>
    <row r="231" spans="1:21" x14ac:dyDescent="0.45">
      <c r="A231" s="56">
        <f t="shared" si="21"/>
        <v>44866</v>
      </c>
      <c r="B231" s="157">
        <f>_xlfn.XLOOKUP(A231,'Serene A '!$W$22:$W$23,'Serene A '!$Z$22:$Z$23,0,0)</f>
        <v>38.6</v>
      </c>
      <c r="C231" s="143">
        <f>_xlfn.XLOOKUP(A231,'Serene A '!$W$15:$W$17,'Serene A '!$Z$15:$Z$17,SUM($E$3:$H$3),0)</f>
        <v>45</v>
      </c>
      <c r="D231" s="58">
        <f>'PT Storengy'!H222</f>
        <v>0.6</v>
      </c>
      <c r="E231" s="60">
        <f t="shared" si="22"/>
        <v>45.094740226929453</v>
      </c>
      <c r="F231" s="100">
        <f t="shared" si="23"/>
        <v>1.00210533837621</v>
      </c>
      <c r="G231" s="59">
        <f>IF(F231&gt;=1,0,_xlfn.XLOOKUP(F231,'Serene A '!$B$30:$B$130,'Serene A '!$W$30:$W$130,,1))</f>
        <v>0</v>
      </c>
      <c r="H231" s="158">
        <f>MIN(IF(AND(F231&gt;='Serene A '!$X$15,Atlantique!A231&lt;='Serene A '!$W$15),0,
IF(AND(F231&gt;='Serene A '!$X$16,Atlantique!A231&lt;='Serene A '!$W$16),0,
IF(AND(F231&gt;='Serene A '!$X$17,Atlantique!A231&lt;='Serene A '!$W$17),0,$E$4*(1-D231)*G231))),$E$5)</f>
        <v>0</v>
      </c>
      <c r="I231" s="192">
        <f>IF(COUNTIFS('PTC GRTgaz'!$AA$11:$AA$28891,"",'PTC GRTgaz'!$B$11:$B$28891,Atlantique!I$16,'PTC GRTgaz'!$D$11:$D$28891,Atlantique!$A231,'PTC GRTgaz'!$C$11:$C$28891,"DEL")&gt;0,I$14,SUMIFS('PTC GRTgaz'!$AA$11:$AA$28891,'PTC GRTgaz'!$B$11:$B$28891,Atlantique!I$16,'PTC GRTgaz'!$D$11:$D$28891,Atlantique!$A231,'PTC GRTgaz'!$C$11:$C$28891,"DEL")*1.0026*$E$4/370.33)</f>
        <v>370.33011299999998</v>
      </c>
      <c r="J231" s="192">
        <f>IF(COUNTIFS('PTC GRTgaz'!$AA$11:$AA$28891,"",'PTC GRTgaz'!$B$11:$B$28891,Atlantique!J$16,'PTC GRTgaz'!$D$11:$D$28891,Atlantique!$A231,'PTC GRTgaz'!$C$11:$C$28891,"DEL")&gt;0,J$14,SUMIFS('PTC GRTgaz'!$AA$11:$AA$28891,'PTC GRTgaz'!$B$11:$B$28891,Atlantique!J$16,'PTC GRTgaz'!$D$11:$D$28891,Atlantique!$A231,'PTC GRTgaz'!$C$11:$C$28891,"DEL")*1.0026*$E$4/370.33)</f>
        <v>370.33011299999998</v>
      </c>
      <c r="K231" s="102">
        <f t="shared" si="24"/>
        <v>43.864492241854258</v>
      </c>
      <c r="L231" s="101">
        <f t="shared" si="25"/>
        <v>0.9721936052294653</v>
      </c>
      <c r="M231" s="59">
        <f>IF(L231&gt;=1,0,_xlfn.XLOOKUP(L231,'Serene A '!$B$30:$B$130,'Serene A '!$W$30:$W$130,,1))</f>
        <v>0.78160000000000007</v>
      </c>
      <c r="N231" s="158">
        <f xml:space="preserve">
IF(AND(L231&gt;='Serene A '!$X$15,Atlantique!A231&lt;='Serene A '!$W$15),0,
IF(AND(L231&gt;='Serene A '!$X$16,Atlantique!A231&lt;='Serene A '!$W$16),0,
IF(AND(L231&gt;='Serene A '!$X$17,Atlantique!A231&lt;='Serene A '!$W$17),0,MIN(I231:J231,$E$4*(1-D231)*M231))))</f>
        <v>115.78000652832</v>
      </c>
      <c r="O231" s="192">
        <f>IF(COUNTIFS('PTC GRTgaz'!$AB$11:$AB$28891,"",'PTC GRTgaz'!$B$11:$B$28891,Atlantique!O$16,'PTC GRTgaz'!$D$11:$D$28891,Atlantique!$A231,'PTC GRTgaz'!$C$11:$C$28891,"DEL")&gt;0,O$14,SUMIFS('PTC GRTgaz'!$AB$11:$AB$28891,'PTC GRTgaz'!$B$11:$B$28891,Atlantique!O$16,'PTC GRTgaz'!$D$11:$D$28891,Atlantique!$A231,'PTC GRTgaz'!$C$11:$C$28891,"DEL")*1.0026*$E$4/370.33)</f>
        <v>370.33011299999998</v>
      </c>
      <c r="P231" s="192">
        <f>IF(COUNTIFS('PTC GRTgaz'!$AB$11:$AB$28891,"",'PTC GRTgaz'!$B$11:$B$28891,Atlantique!P$16,'PTC GRTgaz'!$D$11:$D$28891,Atlantique!$A231,'PTC GRTgaz'!$C$11:$C$28891,"DEL")&gt;0,P$14,SUMIFS('PTC GRTgaz'!$AB$11:$AB$28891,'PTC GRTgaz'!$B$11:$B$28891,Atlantique!P$16,'PTC GRTgaz'!$D$11:$D$28891,Atlantique!$A231,'PTC GRTgaz'!$C$11:$C$28891,"DEL")*1.0026*$E$4/370.33)</f>
        <v>370.33011299999998</v>
      </c>
      <c r="Q231" s="103">
        <f t="shared" si="26"/>
        <v>45.095682401474058</v>
      </c>
      <c r="R231" s="101">
        <f t="shared" si="27"/>
        <v>1.0021262755883125</v>
      </c>
      <c r="S231" s="59">
        <f>IF(R231&gt;=1,0,_xlfn.XLOOKUP(R231,'Serene A '!$B$30:$B$130,'Serene A '!$W$30:$W$130,,1))</f>
        <v>0</v>
      </c>
      <c r="T231" s="158">
        <f xml:space="preserve">
IF(AND(R231&gt;='Serene A '!$X$15,Atlantique!A231&lt;='Serene A '!$W$15),0,
IF(AND(R231&gt;='Serene A '!$X$16,Atlantique!A231&lt;='Serene A '!$W$16),0,
IF(AND(R231&gt;='Serene A '!$X$17,Atlantique!A231&lt;='Serene A '!$W$17),0,MIN(O231:P231,$E$4*(1-D231)*S231))))</f>
        <v>0</v>
      </c>
      <c r="U231" s="160"/>
    </row>
    <row r="232" spans="1:21" x14ac:dyDescent="0.45">
      <c r="A232" s="35"/>
      <c r="B232" s="90"/>
      <c r="C232" s="90"/>
    </row>
    <row r="233" spans="1:21" x14ac:dyDescent="0.45">
      <c r="A233" s="35"/>
      <c r="B233" s="90"/>
      <c r="C233" s="90"/>
    </row>
    <row r="234" spans="1:21" x14ac:dyDescent="0.45">
      <c r="A234" s="35"/>
      <c r="B234" s="90"/>
      <c r="C234" s="90"/>
    </row>
    <row r="235" spans="1:21" x14ac:dyDescent="0.45">
      <c r="A235" s="35"/>
      <c r="B235" s="90"/>
      <c r="C235" s="90"/>
    </row>
    <row r="236" spans="1:21" x14ac:dyDescent="0.45">
      <c r="A236" s="35"/>
      <c r="B236" s="90"/>
      <c r="C236" s="90"/>
    </row>
    <row r="237" spans="1:21" x14ac:dyDescent="0.45">
      <c r="A237" s="35"/>
      <c r="B237" s="90"/>
      <c r="C237" s="90"/>
    </row>
    <row r="238" spans="1:21" x14ac:dyDescent="0.45">
      <c r="A238" s="35"/>
      <c r="B238" s="90"/>
      <c r="C238" s="90"/>
    </row>
    <row r="239" spans="1:21" x14ac:dyDescent="0.45">
      <c r="A239" s="35"/>
      <c r="B239" s="90"/>
      <c r="C239" s="90"/>
    </row>
    <row r="240" spans="1:21" x14ac:dyDescent="0.45">
      <c r="A240" s="35"/>
      <c r="B240" s="90"/>
      <c r="C240" s="90"/>
    </row>
    <row r="241" spans="1:3" x14ac:dyDescent="0.45">
      <c r="A241" s="35"/>
      <c r="B241" s="90"/>
      <c r="C241" s="90"/>
    </row>
    <row r="242" spans="1:3" x14ac:dyDescent="0.45">
      <c r="A242" s="35"/>
      <c r="B242" s="90"/>
      <c r="C242" s="90"/>
    </row>
    <row r="243" spans="1:3" x14ac:dyDescent="0.45">
      <c r="A243" s="35"/>
      <c r="B243" s="90"/>
      <c r="C243" s="90"/>
    </row>
    <row r="244" spans="1:3" x14ac:dyDescent="0.45">
      <c r="A244" s="35"/>
      <c r="B244" s="90"/>
      <c r="C244" s="90"/>
    </row>
    <row r="245" spans="1:3" x14ac:dyDescent="0.45">
      <c r="A245" s="35"/>
      <c r="B245" s="90"/>
      <c r="C245" s="90"/>
    </row>
    <row r="246" spans="1:3" x14ac:dyDescent="0.45">
      <c r="A246" s="35"/>
      <c r="B246" s="90"/>
      <c r="C246" s="90"/>
    </row>
    <row r="247" spans="1:3" x14ac:dyDescent="0.45">
      <c r="A247" s="35"/>
      <c r="B247" s="90"/>
      <c r="C247" s="90"/>
    </row>
    <row r="248" spans="1:3" x14ac:dyDescent="0.45">
      <c r="A248" s="35"/>
      <c r="B248" s="90"/>
      <c r="C248" s="90"/>
    </row>
    <row r="249" spans="1:3" x14ac:dyDescent="0.45">
      <c r="A249" s="35"/>
      <c r="B249" s="90"/>
      <c r="C249" s="90"/>
    </row>
    <row r="250" spans="1:3" x14ac:dyDescent="0.45">
      <c r="A250" s="35"/>
      <c r="B250" s="90"/>
      <c r="C250" s="90"/>
    </row>
    <row r="251" spans="1:3" x14ac:dyDescent="0.45">
      <c r="A251" s="35"/>
      <c r="B251" s="90"/>
      <c r="C251" s="90"/>
    </row>
    <row r="252" spans="1:3" x14ac:dyDescent="0.45">
      <c r="A252" s="35"/>
      <c r="B252" s="90"/>
      <c r="C252" s="90"/>
    </row>
    <row r="253" spans="1:3" x14ac:dyDescent="0.45">
      <c r="A253" s="35"/>
      <c r="B253" s="90"/>
      <c r="C253" s="90"/>
    </row>
    <row r="254" spans="1:3" x14ac:dyDescent="0.45">
      <c r="A254" s="35"/>
      <c r="B254" s="90"/>
      <c r="C254" s="90"/>
    </row>
    <row r="255" spans="1:3" x14ac:dyDescent="0.45">
      <c r="A255" s="35"/>
      <c r="B255" s="90"/>
      <c r="C255" s="90"/>
    </row>
    <row r="256" spans="1:3" x14ac:dyDescent="0.45">
      <c r="A256" s="35"/>
      <c r="B256" s="90"/>
      <c r="C256" s="90"/>
    </row>
    <row r="257" spans="1:3" x14ac:dyDescent="0.45">
      <c r="A257" s="35"/>
      <c r="B257" s="90"/>
      <c r="C257" s="90"/>
    </row>
    <row r="258" spans="1:3" x14ac:dyDescent="0.45">
      <c r="A258" s="35"/>
      <c r="B258" s="90"/>
      <c r="C258" s="90"/>
    </row>
    <row r="259" spans="1:3" x14ac:dyDescent="0.45">
      <c r="A259" s="35"/>
      <c r="B259" s="90"/>
      <c r="C259" s="90"/>
    </row>
    <row r="260" spans="1:3" x14ac:dyDescent="0.45">
      <c r="A260" s="35"/>
      <c r="B260" s="90"/>
      <c r="C260" s="90"/>
    </row>
    <row r="261" spans="1:3" x14ac:dyDescent="0.45">
      <c r="A261" s="35"/>
      <c r="B261" s="90"/>
      <c r="C261" s="90"/>
    </row>
    <row r="262" spans="1:3" x14ac:dyDescent="0.45">
      <c r="A262" s="35"/>
      <c r="B262" s="90"/>
      <c r="C262" s="90"/>
    </row>
    <row r="263" spans="1:3" x14ac:dyDescent="0.45">
      <c r="A263" s="35"/>
      <c r="B263" s="90"/>
      <c r="C263" s="90"/>
    </row>
    <row r="264" spans="1:3" x14ac:dyDescent="0.45">
      <c r="A264" s="35"/>
      <c r="B264" s="90"/>
      <c r="C264" s="90"/>
    </row>
    <row r="265" spans="1:3" x14ac:dyDescent="0.45">
      <c r="A265" s="35"/>
      <c r="B265" s="90"/>
      <c r="C265" s="90"/>
    </row>
    <row r="266" spans="1:3" x14ac:dyDescent="0.45">
      <c r="A266" s="35"/>
      <c r="B266" s="90"/>
      <c r="C266" s="90"/>
    </row>
    <row r="267" spans="1:3" x14ac:dyDescent="0.45">
      <c r="A267" s="35"/>
      <c r="B267" s="90"/>
      <c r="C267" s="90"/>
    </row>
    <row r="268" spans="1:3" x14ac:dyDescent="0.45">
      <c r="A268" s="35"/>
      <c r="B268" s="90"/>
      <c r="C268" s="90"/>
    </row>
    <row r="269" spans="1:3" x14ac:dyDescent="0.45">
      <c r="A269" s="35"/>
      <c r="B269" s="90"/>
      <c r="C269" s="90"/>
    </row>
    <row r="270" spans="1:3" x14ac:dyDescent="0.45">
      <c r="A270" s="35"/>
      <c r="B270" s="90"/>
      <c r="C270" s="90"/>
    </row>
    <row r="271" spans="1:3" x14ac:dyDescent="0.45">
      <c r="A271" s="35"/>
      <c r="B271" s="90"/>
      <c r="C271" s="90"/>
    </row>
    <row r="272" spans="1:3" x14ac:dyDescent="0.45">
      <c r="A272" s="35"/>
      <c r="B272" s="90"/>
      <c r="C272" s="90"/>
    </row>
    <row r="273" spans="1:3" x14ac:dyDescent="0.45">
      <c r="A273" s="35"/>
      <c r="B273" s="90"/>
      <c r="C273" s="90"/>
    </row>
    <row r="274" spans="1:3" x14ac:dyDescent="0.45">
      <c r="A274" s="35"/>
      <c r="B274" s="90"/>
      <c r="C274" s="90"/>
    </row>
    <row r="275" spans="1:3" x14ac:dyDescent="0.45">
      <c r="A275" s="35"/>
      <c r="B275" s="90"/>
      <c r="C275" s="90"/>
    </row>
    <row r="276" spans="1:3" x14ac:dyDescent="0.45">
      <c r="A276" s="35"/>
      <c r="B276" s="90"/>
      <c r="C276" s="90"/>
    </row>
    <row r="277" spans="1:3" x14ac:dyDescent="0.45">
      <c r="A277" s="35"/>
      <c r="B277" s="90"/>
      <c r="C277" s="90"/>
    </row>
  </sheetData>
  <autoFilter ref="A16:T231" xr:uid="{E0BA2D08-F164-426D-8B22-833BD306E2C0}"/>
  <mergeCells count="3">
    <mergeCell ref="E11:H11"/>
    <mergeCell ref="K11:N11"/>
    <mergeCell ref="Q11:T11"/>
  </mergeCells>
  <conditionalFormatting sqref="H17:H231">
    <cfRule type="cellIs" dxfId="11" priority="3" operator="equal">
      <formula>0</formula>
    </cfRule>
  </conditionalFormatting>
  <conditionalFormatting sqref="N17:N231">
    <cfRule type="cellIs" dxfId="10" priority="2" operator="equal">
      <formula>0</formula>
    </cfRule>
  </conditionalFormatting>
  <conditionalFormatting sqref="T17:T231">
    <cfRule type="cellIs" dxfId="9" priority="1" operator="equal">
      <formula>0</formula>
    </cfRule>
  </conditionalFormatting>
  <pageMargins left="0.7" right="0.7" top="0.75" bottom="0.75" header="0.3" footer="0.3"/>
  <pageSetup paperSize="9" orientation="portrait" r:id="rId1"/>
  <headerFooter>
    <oddFooter>&amp;L&amp;1#&amp;"Calibri"&amp;10&amp;K317100Classification GRTgaz : Public [ ] Interne [X] Restreint [ ] Secret [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tabColor rgb="FF92D050"/>
    <pageSetUpPr fitToPage="1"/>
  </sheetPr>
  <dimension ref="A1:AA942"/>
  <sheetViews>
    <sheetView showGridLines="0" topLeftCell="C1" zoomScale="60" zoomScaleNormal="60" workbookViewId="0">
      <selection activeCell="W30" sqref="W30"/>
    </sheetView>
  </sheetViews>
  <sheetFormatPr baseColWidth="10" defaultColWidth="11.33203125" defaultRowHeight="12.75" x14ac:dyDescent="0.35"/>
  <cols>
    <col min="1" max="1" width="1.796875" style="1" customWidth="1"/>
    <col min="2" max="2" width="10.59765625" style="1" customWidth="1"/>
    <col min="3" max="3" width="11.796875" style="1" customWidth="1"/>
    <col min="4" max="14" width="12.59765625" style="1" customWidth="1"/>
    <col min="15" max="16" width="11.33203125" style="1"/>
    <col min="17" max="19" width="12.59765625" style="1" customWidth="1"/>
    <col min="20" max="21" width="11.33203125" style="1"/>
    <col min="22" max="22" width="1.796875" style="1" customWidth="1"/>
    <col min="23" max="23" width="15" style="1" customWidth="1"/>
    <col min="24" max="16384" width="11.33203125" style="1"/>
  </cols>
  <sheetData>
    <row r="1" spans="1:27" ht="15" x14ac:dyDescent="0.35">
      <c r="A1" s="2"/>
      <c r="B1" s="6" t="s">
        <v>181</v>
      </c>
      <c r="C1" s="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Q1" s="3"/>
      <c r="R1" s="3"/>
      <c r="S1" s="3"/>
      <c r="Y1" s="7"/>
    </row>
    <row r="2" spans="1:27" x14ac:dyDescent="0.3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Q2" s="3"/>
      <c r="R2" s="3"/>
      <c r="S2" s="3"/>
      <c r="Y2" s="8"/>
      <c r="Z2" s="9"/>
      <c r="AA2" s="9"/>
    </row>
    <row r="3" spans="1:27" ht="15" x14ac:dyDescent="0.35">
      <c r="A3" s="2"/>
      <c r="B3" s="3" t="str">
        <f>Results!D12</f>
        <v xml:space="preserve">Serene 19 </v>
      </c>
      <c r="C3" s="3">
        <f>'Nord-Est'!E3</f>
        <v>1</v>
      </c>
      <c r="D3" s="10" t="s">
        <v>1</v>
      </c>
      <c r="E3" s="11"/>
      <c r="F3" s="3"/>
      <c r="G3" s="3" t="str">
        <f>Results!D13</f>
        <v>Serene N 20</v>
      </c>
      <c r="H3" s="3">
        <f>'Nord-Est'!F3</f>
        <v>2</v>
      </c>
      <c r="I3" s="10" t="s">
        <v>1</v>
      </c>
      <c r="J3" s="11"/>
      <c r="K3" s="3"/>
      <c r="L3" s="3" t="str">
        <f>Results!D14</f>
        <v>Serene N 21</v>
      </c>
      <c r="M3" s="3">
        <f>'Nord-Est'!G3</f>
        <v>2</v>
      </c>
      <c r="N3" s="10" t="s">
        <v>1</v>
      </c>
      <c r="O3" s="11"/>
      <c r="Q3" s="3" t="str">
        <f>Results!D15</f>
        <v>Serene N 22</v>
      </c>
      <c r="R3" s="3">
        <f>'Nord-Est'!H3</f>
        <v>10</v>
      </c>
      <c r="S3" s="10" t="s">
        <v>1</v>
      </c>
      <c r="T3" s="11"/>
      <c r="Y3" s="8"/>
      <c r="Z3" s="9"/>
      <c r="AA3" s="9"/>
    </row>
    <row r="4" spans="1:27" ht="25.5" customHeight="1" x14ac:dyDescent="0.35">
      <c r="A4" s="2"/>
      <c r="B4" s="216" t="s">
        <v>182</v>
      </c>
      <c r="C4" s="217"/>
      <c r="D4" s="10">
        <v>135</v>
      </c>
      <c r="E4" s="11"/>
      <c r="F4" s="3"/>
      <c r="G4" s="216" t="s">
        <v>182</v>
      </c>
      <c r="H4" s="217"/>
      <c r="I4" s="10">
        <v>135</v>
      </c>
      <c r="J4" s="11"/>
      <c r="K4" s="3"/>
      <c r="L4" s="216" t="s">
        <v>182</v>
      </c>
      <c r="M4" s="217"/>
      <c r="N4" s="10">
        <v>115</v>
      </c>
      <c r="O4" s="11"/>
      <c r="Q4" s="216" t="s">
        <v>182</v>
      </c>
      <c r="R4" s="217"/>
      <c r="S4" s="10">
        <v>120</v>
      </c>
      <c r="T4" s="11"/>
      <c r="Y4" s="8"/>
      <c r="Z4" s="9"/>
      <c r="AA4" s="9"/>
    </row>
    <row r="5" spans="1:27" ht="38.25" customHeight="1" x14ac:dyDescent="0.35">
      <c r="A5" s="2"/>
      <c r="B5" s="218" t="s">
        <v>183</v>
      </c>
      <c r="C5" s="219"/>
      <c r="D5" s="12" t="s">
        <v>2</v>
      </c>
      <c r="E5" s="13" t="s">
        <v>3</v>
      </c>
      <c r="F5" s="3"/>
      <c r="G5" s="218" t="s">
        <v>183</v>
      </c>
      <c r="H5" s="219"/>
      <c r="I5" s="12" t="s">
        <v>2</v>
      </c>
      <c r="J5" s="13" t="s">
        <v>3</v>
      </c>
      <c r="K5" s="3"/>
      <c r="L5" s="218" t="s">
        <v>183</v>
      </c>
      <c r="M5" s="219"/>
      <c r="N5" s="12" t="s">
        <v>2</v>
      </c>
      <c r="O5" s="13" t="s">
        <v>3</v>
      </c>
      <c r="Q5" s="218" t="s">
        <v>183</v>
      </c>
      <c r="R5" s="219"/>
      <c r="S5" s="12" t="s">
        <v>2</v>
      </c>
      <c r="T5" s="13" t="s">
        <v>3</v>
      </c>
      <c r="Y5" s="8"/>
      <c r="Z5" s="9"/>
      <c r="AA5" s="9"/>
    </row>
    <row r="6" spans="1:27" x14ac:dyDescent="0.35">
      <c r="A6" s="2"/>
      <c r="B6" s="220"/>
      <c r="C6" s="221"/>
      <c r="D6" s="14">
        <v>1</v>
      </c>
      <c r="E6" s="15">
        <v>0.78</v>
      </c>
      <c r="F6" s="3"/>
      <c r="G6" s="220"/>
      <c r="H6" s="221"/>
      <c r="I6" s="14">
        <v>1</v>
      </c>
      <c r="J6" s="15">
        <v>0.78</v>
      </c>
      <c r="K6" s="3"/>
      <c r="L6" s="220"/>
      <c r="M6" s="221"/>
      <c r="N6" s="14">
        <v>1</v>
      </c>
      <c r="O6" s="15">
        <v>0.78</v>
      </c>
      <c r="Q6" s="220"/>
      <c r="R6" s="221"/>
      <c r="S6" s="14">
        <v>1</v>
      </c>
      <c r="T6" s="15">
        <v>0.7</v>
      </c>
      <c r="Y6" s="8"/>
      <c r="Z6" s="9"/>
      <c r="AA6" s="9"/>
    </row>
    <row r="7" spans="1:27" x14ac:dyDescent="0.35">
      <c r="A7" s="2"/>
      <c r="B7" s="220"/>
      <c r="C7" s="221"/>
      <c r="D7" s="16">
        <v>0.75</v>
      </c>
      <c r="E7" s="17">
        <v>0.8</v>
      </c>
      <c r="F7" s="3"/>
      <c r="G7" s="220"/>
      <c r="H7" s="221"/>
      <c r="I7" s="16">
        <v>0.75</v>
      </c>
      <c r="J7" s="17">
        <v>0.8</v>
      </c>
      <c r="K7" s="3"/>
      <c r="L7" s="220"/>
      <c r="M7" s="221"/>
      <c r="N7" s="16">
        <v>0.75</v>
      </c>
      <c r="O7" s="17">
        <v>0.8</v>
      </c>
      <c r="Q7" s="220"/>
      <c r="R7" s="221"/>
      <c r="S7" s="16">
        <v>0.85</v>
      </c>
      <c r="T7" s="17">
        <v>0.8</v>
      </c>
      <c r="Y7" s="8"/>
      <c r="Z7" s="9"/>
      <c r="AA7" s="9"/>
    </row>
    <row r="8" spans="1:27" x14ac:dyDescent="0.35">
      <c r="A8" s="2"/>
      <c r="B8" s="220"/>
      <c r="C8" s="221"/>
      <c r="D8" s="16">
        <v>0.65</v>
      </c>
      <c r="E8" s="17">
        <v>0.85</v>
      </c>
      <c r="F8" s="3"/>
      <c r="G8" s="220"/>
      <c r="H8" s="221"/>
      <c r="I8" s="16">
        <v>0.65</v>
      </c>
      <c r="J8" s="17">
        <v>0.85</v>
      </c>
      <c r="K8" s="3"/>
      <c r="L8" s="220"/>
      <c r="M8" s="221"/>
      <c r="N8" s="16">
        <v>0.65</v>
      </c>
      <c r="O8" s="17">
        <v>0.85</v>
      </c>
      <c r="Q8" s="220"/>
      <c r="R8" s="221"/>
      <c r="S8" s="16">
        <v>0.75</v>
      </c>
      <c r="T8" s="17">
        <v>1</v>
      </c>
      <c r="Y8" s="8"/>
      <c r="Z8" s="9"/>
      <c r="AA8" s="9"/>
    </row>
    <row r="9" spans="1:27" x14ac:dyDescent="0.35">
      <c r="A9" s="2"/>
      <c r="B9" s="220"/>
      <c r="C9" s="221"/>
      <c r="D9" s="16">
        <v>0.3</v>
      </c>
      <c r="E9" s="17">
        <v>1</v>
      </c>
      <c r="F9" s="3"/>
      <c r="G9" s="220"/>
      <c r="H9" s="221"/>
      <c r="I9" s="16">
        <v>0.3</v>
      </c>
      <c r="J9" s="17">
        <v>1</v>
      </c>
      <c r="K9" s="3"/>
      <c r="L9" s="220"/>
      <c r="M9" s="221"/>
      <c r="N9" s="16">
        <v>0.3</v>
      </c>
      <c r="O9" s="17">
        <v>1</v>
      </c>
      <c r="Q9" s="220"/>
      <c r="R9" s="221"/>
      <c r="S9" s="16">
        <v>0</v>
      </c>
      <c r="T9" s="17">
        <v>1</v>
      </c>
      <c r="Y9" s="8"/>
      <c r="Z9" s="9"/>
      <c r="AA9" s="9"/>
    </row>
    <row r="10" spans="1:27" x14ac:dyDescent="0.35">
      <c r="A10" s="2"/>
      <c r="B10" s="222"/>
      <c r="C10" s="223"/>
      <c r="D10" s="16">
        <v>0</v>
      </c>
      <c r="E10" s="17">
        <v>1</v>
      </c>
      <c r="F10" s="3"/>
      <c r="G10" s="222"/>
      <c r="H10" s="223"/>
      <c r="I10" s="16">
        <v>0</v>
      </c>
      <c r="J10" s="17">
        <v>1</v>
      </c>
      <c r="K10" s="3"/>
      <c r="L10" s="222"/>
      <c r="M10" s="223"/>
      <c r="N10" s="16">
        <v>0</v>
      </c>
      <c r="O10" s="17">
        <v>1</v>
      </c>
      <c r="Q10" s="222"/>
      <c r="R10" s="223"/>
      <c r="S10" s="187">
        <v>-0.01</v>
      </c>
      <c r="T10" s="188">
        <v>1</v>
      </c>
      <c r="Y10" s="8"/>
      <c r="Z10" s="9"/>
      <c r="AA10" s="9"/>
    </row>
    <row r="11" spans="1:27" ht="25.5" customHeight="1" x14ac:dyDescent="0.35">
      <c r="A11" s="2"/>
      <c r="B11" s="216" t="s">
        <v>184</v>
      </c>
      <c r="C11" s="217"/>
      <c r="D11" s="10">
        <v>151</v>
      </c>
      <c r="E11" s="11"/>
      <c r="F11" s="3"/>
      <c r="G11" s="216" t="s">
        <v>184</v>
      </c>
      <c r="H11" s="217"/>
      <c r="I11" s="10">
        <v>151</v>
      </c>
      <c r="J11" s="11"/>
      <c r="K11" s="3"/>
      <c r="L11" s="216" t="s">
        <v>184</v>
      </c>
      <c r="M11" s="217"/>
      <c r="N11" s="10">
        <v>129</v>
      </c>
      <c r="O11" s="11"/>
      <c r="Q11" s="216" t="s">
        <v>184</v>
      </c>
      <c r="R11" s="217"/>
      <c r="S11" s="10">
        <v>128</v>
      </c>
      <c r="T11" s="11"/>
      <c r="Y11" s="8"/>
      <c r="Z11" s="9"/>
      <c r="AA11" s="9"/>
    </row>
    <row r="12" spans="1:27" ht="13.15" thickBot="1" x14ac:dyDescent="0.4">
      <c r="A12" s="2"/>
      <c r="B12" s="18"/>
      <c r="C12" s="18"/>
      <c r="D12" s="19"/>
      <c r="E12" s="19"/>
      <c r="F12" s="3"/>
      <c r="G12" s="3"/>
      <c r="H12" s="20"/>
      <c r="I12" s="3"/>
      <c r="J12" s="3"/>
      <c r="K12" s="3"/>
      <c r="L12" s="3"/>
      <c r="M12" s="3"/>
      <c r="N12" s="3"/>
      <c r="Q12" s="3"/>
      <c r="R12" s="3"/>
      <c r="S12" s="3"/>
      <c r="Y12" s="8"/>
      <c r="Z12" s="9"/>
      <c r="AA12" s="9"/>
    </row>
    <row r="13" spans="1:27" ht="13.15" thickBot="1" x14ac:dyDescent="0.4">
      <c r="A13" s="2"/>
      <c r="B13" s="122" t="s">
        <v>164</v>
      </c>
      <c r="C13" s="134" t="s">
        <v>165</v>
      </c>
      <c r="D13" s="134"/>
      <c r="E13" s="133" t="s">
        <v>108</v>
      </c>
      <c r="F13" s="3"/>
      <c r="G13" s="122" t="s">
        <v>164</v>
      </c>
      <c r="H13" s="134" t="s">
        <v>165</v>
      </c>
      <c r="I13" s="134"/>
      <c r="J13" s="133" t="s">
        <v>108</v>
      </c>
      <c r="K13" s="3"/>
      <c r="L13" s="122" t="s">
        <v>164</v>
      </c>
      <c r="M13" s="134" t="s">
        <v>165</v>
      </c>
      <c r="N13" s="134"/>
      <c r="O13" s="133" t="s">
        <v>108</v>
      </c>
      <c r="Q13" s="122" t="s">
        <v>164</v>
      </c>
      <c r="R13" s="134" t="s">
        <v>165</v>
      </c>
      <c r="S13" s="134"/>
      <c r="T13" s="133" t="s">
        <v>108</v>
      </c>
      <c r="W13" s="122" t="s">
        <v>164</v>
      </c>
      <c r="X13" s="134" t="s">
        <v>165</v>
      </c>
      <c r="Y13" s="134"/>
      <c r="Z13" s="133" t="s">
        <v>108</v>
      </c>
      <c r="AA13" s="9"/>
    </row>
    <row r="14" spans="1:27" x14ac:dyDescent="0.35">
      <c r="A14" s="2"/>
      <c r="B14" s="126"/>
      <c r="C14" s="127"/>
      <c r="D14" s="127"/>
      <c r="E14" s="128"/>
      <c r="G14" s="126"/>
      <c r="H14" s="127"/>
      <c r="I14" s="127"/>
      <c r="J14" s="128"/>
      <c r="L14" s="126"/>
      <c r="M14" s="127"/>
      <c r="N14" s="127"/>
      <c r="O14" s="128"/>
      <c r="Q14" s="126"/>
      <c r="R14" s="127"/>
      <c r="S14" s="127"/>
      <c r="T14" s="128"/>
      <c r="W14" s="126"/>
      <c r="X14" s="127"/>
      <c r="Y14" s="127"/>
      <c r="Z14" s="128"/>
      <c r="AA14" s="9"/>
    </row>
    <row r="15" spans="1:27" x14ac:dyDescent="0.35">
      <c r="A15" s="2"/>
      <c r="B15" s="129">
        <v>44652</v>
      </c>
      <c r="C15" s="135">
        <v>0.4</v>
      </c>
      <c r="D15" s="136"/>
      <c r="E15" s="137">
        <f>C15*$C$3</f>
        <v>0.4</v>
      </c>
      <c r="G15" s="129">
        <v>44652</v>
      </c>
      <c r="H15" s="135">
        <v>0.4</v>
      </c>
      <c r="I15" s="136"/>
      <c r="J15" s="137">
        <f>H15*$H$3</f>
        <v>0.8</v>
      </c>
      <c r="L15" s="129">
        <v>44652</v>
      </c>
      <c r="M15" s="135">
        <v>0.4</v>
      </c>
      <c r="N15" s="136"/>
      <c r="O15" s="137">
        <f>M15*$M$3</f>
        <v>0.8</v>
      </c>
      <c r="Q15" s="129">
        <v>44652</v>
      </c>
      <c r="R15" s="135">
        <v>0.35</v>
      </c>
      <c r="S15" s="136"/>
      <c r="T15" s="137">
        <f>R15*$R$3</f>
        <v>3.5</v>
      </c>
      <c r="W15" s="129">
        <v>44652</v>
      </c>
      <c r="X15" s="141">
        <f>Z15/SUM($C$3,$H$3,$M$3,$R$3)</f>
        <v>0.36666666666666664</v>
      </c>
      <c r="Y15" s="136"/>
      <c r="Z15" s="137">
        <f>SUM(E15,J15,O15,T15)</f>
        <v>5.5</v>
      </c>
      <c r="AA15" s="9"/>
    </row>
    <row r="16" spans="1:27" x14ac:dyDescent="0.35">
      <c r="A16" s="2"/>
      <c r="B16" s="129">
        <v>44774</v>
      </c>
      <c r="C16" s="135">
        <v>1</v>
      </c>
      <c r="D16" s="136"/>
      <c r="E16" s="137">
        <f t="shared" ref="E16:E17" si="0">C16*$C$3</f>
        <v>1</v>
      </c>
      <c r="G16" s="129">
        <v>44774</v>
      </c>
      <c r="H16" s="135">
        <v>0.9</v>
      </c>
      <c r="I16" s="136"/>
      <c r="J16" s="137">
        <f t="shared" ref="J16:J17" si="1">H16*$H$3</f>
        <v>1.8</v>
      </c>
      <c r="L16" s="129">
        <v>44774</v>
      </c>
      <c r="M16" s="135">
        <v>0.85</v>
      </c>
      <c r="N16" s="136"/>
      <c r="O16" s="137">
        <f t="shared" ref="O16:O17" si="2">M16*$M$3</f>
        <v>1.7</v>
      </c>
      <c r="Q16" s="129">
        <v>44774</v>
      </c>
      <c r="R16" s="135">
        <v>0.85</v>
      </c>
      <c r="S16" s="136"/>
      <c r="T16" s="137">
        <f t="shared" ref="T16:T17" si="3">R16*$R$3</f>
        <v>8.5</v>
      </c>
      <c r="W16" s="129">
        <v>44774</v>
      </c>
      <c r="X16" s="141">
        <f t="shared" ref="X16:X17" si="4">Z16/SUM($C$3,$H$3,$M$3,$R$3)</f>
        <v>0.8666666666666667</v>
      </c>
      <c r="Y16" s="136"/>
      <c r="Z16" s="137">
        <f t="shared" ref="Z16:Z17" si="5">SUM(E16,J16,O16,T16)</f>
        <v>13</v>
      </c>
      <c r="AA16" s="9"/>
    </row>
    <row r="17" spans="1:27" x14ac:dyDescent="0.35">
      <c r="A17" s="2"/>
      <c r="B17" s="129">
        <v>44805</v>
      </c>
      <c r="C17" s="135">
        <v>1</v>
      </c>
      <c r="D17" s="136"/>
      <c r="E17" s="137">
        <f t="shared" si="0"/>
        <v>1</v>
      </c>
      <c r="G17" s="129">
        <v>44805</v>
      </c>
      <c r="H17" s="135">
        <v>0.95</v>
      </c>
      <c r="I17" s="136"/>
      <c r="J17" s="137">
        <f t="shared" si="1"/>
        <v>1.9</v>
      </c>
      <c r="L17" s="129">
        <v>44805</v>
      </c>
      <c r="M17" s="135">
        <v>0.95</v>
      </c>
      <c r="N17" s="136"/>
      <c r="O17" s="137">
        <f t="shared" si="2"/>
        <v>1.9</v>
      </c>
      <c r="Q17" s="129">
        <v>44805</v>
      </c>
      <c r="R17" s="135">
        <v>0.95</v>
      </c>
      <c r="S17" s="136"/>
      <c r="T17" s="137">
        <f t="shared" si="3"/>
        <v>9.5</v>
      </c>
      <c r="W17" s="129">
        <v>44805</v>
      </c>
      <c r="X17" s="141">
        <f t="shared" si="4"/>
        <v>0.95333333333333337</v>
      </c>
      <c r="Y17" s="136"/>
      <c r="Z17" s="137">
        <f t="shared" si="5"/>
        <v>14.3</v>
      </c>
      <c r="AA17" s="9"/>
    </row>
    <row r="18" spans="1:27" ht="13.15" thickBot="1" x14ac:dyDescent="0.4">
      <c r="A18" s="2"/>
      <c r="B18" s="123"/>
      <c r="C18" s="124"/>
      <c r="D18" s="124"/>
      <c r="E18" s="125"/>
      <c r="G18" s="123"/>
      <c r="H18" s="124"/>
      <c r="I18" s="124"/>
      <c r="J18" s="125"/>
      <c r="L18" s="123"/>
      <c r="M18" s="124"/>
      <c r="N18" s="124"/>
      <c r="O18" s="125"/>
      <c r="Q18" s="123"/>
      <c r="R18" s="124"/>
      <c r="S18" s="124"/>
      <c r="T18" s="125"/>
      <c r="W18" s="123"/>
      <c r="X18" s="124"/>
      <c r="Y18" s="124"/>
      <c r="Z18" s="125"/>
      <c r="AA18" s="9"/>
    </row>
    <row r="19" spans="1:27" ht="13.15" thickBot="1" x14ac:dyDescent="0.4">
      <c r="A19" s="2"/>
      <c r="B19" s="18"/>
      <c r="C19" s="18"/>
      <c r="D19" s="19"/>
      <c r="E19" s="19"/>
      <c r="F19" s="3"/>
      <c r="G19" s="3"/>
      <c r="H19" s="20"/>
      <c r="I19" s="3"/>
      <c r="J19" s="3"/>
      <c r="K19" s="3"/>
      <c r="L19" s="3"/>
      <c r="M19" s="3"/>
      <c r="N19" s="3"/>
      <c r="Q19" s="3"/>
      <c r="R19" s="3"/>
      <c r="S19" s="3"/>
      <c r="AA19" s="9"/>
    </row>
    <row r="20" spans="1:27" ht="13.15" thickBot="1" x14ac:dyDescent="0.4">
      <c r="A20" s="2"/>
      <c r="B20" s="122" t="s">
        <v>164</v>
      </c>
      <c r="C20" s="134" t="s">
        <v>186</v>
      </c>
      <c r="D20" s="134"/>
      <c r="E20" s="133" t="s">
        <v>108</v>
      </c>
      <c r="G20" s="122" t="s">
        <v>164</v>
      </c>
      <c r="H20" s="134" t="s">
        <v>186</v>
      </c>
      <c r="I20" s="134"/>
      <c r="J20" s="133" t="s">
        <v>108</v>
      </c>
      <c r="L20" s="122" t="s">
        <v>164</v>
      </c>
      <c r="M20" s="134" t="s">
        <v>186</v>
      </c>
      <c r="N20" s="134"/>
      <c r="O20" s="133" t="s">
        <v>108</v>
      </c>
      <c r="Q20" s="122" t="s">
        <v>164</v>
      </c>
      <c r="R20" s="134" t="s">
        <v>186</v>
      </c>
      <c r="S20" s="134"/>
      <c r="T20" s="133" t="s">
        <v>108</v>
      </c>
      <c r="W20" s="122" t="s">
        <v>164</v>
      </c>
      <c r="X20" s="134" t="s">
        <v>186</v>
      </c>
      <c r="Y20" s="134"/>
      <c r="Z20" s="133" t="s">
        <v>108</v>
      </c>
      <c r="AA20" s="9"/>
    </row>
    <row r="21" spans="1:27" x14ac:dyDescent="0.35">
      <c r="A21" s="2"/>
      <c r="B21" s="126"/>
      <c r="C21" s="127"/>
      <c r="D21" s="127"/>
      <c r="E21" s="128"/>
      <c r="G21" s="126"/>
      <c r="H21" s="127"/>
      <c r="I21" s="127"/>
      <c r="J21" s="128"/>
      <c r="L21" s="126"/>
      <c r="M21" s="127"/>
      <c r="N21" s="127"/>
      <c r="O21" s="128"/>
      <c r="Q21" s="126"/>
      <c r="R21" s="127"/>
      <c r="S21" s="127"/>
      <c r="T21" s="128"/>
      <c r="W21" s="126"/>
      <c r="X21" s="127"/>
      <c r="Y21" s="127"/>
      <c r="Z21" s="128"/>
      <c r="AA21" s="9"/>
    </row>
    <row r="22" spans="1:27" x14ac:dyDescent="0.35">
      <c r="A22" s="2"/>
      <c r="B22" s="129"/>
      <c r="C22" s="135"/>
      <c r="D22" s="135"/>
      <c r="E22" s="130"/>
      <c r="G22" s="129"/>
      <c r="H22" s="135"/>
      <c r="I22" s="136"/>
      <c r="J22" s="137"/>
      <c r="L22" s="129">
        <v>44835</v>
      </c>
      <c r="M22" s="135">
        <v>0.9</v>
      </c>
      <c r="N22" s="136"/>
      <c r="O22" s="130">
        <f>M22*$M$3</f>
        <v>1.8</v>
      </c>
      <c r="Q22" s="129">
        <v>44835</v>
      </c>
      <c r="R22" s="135">
        <v>0.9</v>
      </c>
      <c r="S22" s="136"/>
      <c r="T22" s="130">
        <f t="shared" ref="T22:T23" si="6">R22*$R$3</f>
        <v>9</v>
      </c>
      <c r="W22" s="129">
        <v>44835</v>
      </c>
      <c r="X22" s="141">
        <f t="shared" ref="X22:X23" si="7">Z22/SUM($C$3,$H$3,$M$3,$R$3)</f>
        <v>0.72000000000000008</v>
      </c>
      <c r="Y22" s="136"/>
      <c r="Z22" s="137">
        <f t="shared" ref="Z22:Z23" si="8">SUM(E22,J22,O22,T22)</f>
        <v>10.8</v>
      </c>
      <c r="AA22" s="9"/>
    </row>
    <row r="23" spans="1:27" x14ac:dyDescent="0.35">
      <c r="A23" s="2"/>
      <c r="B23" s="129">
        <v>44866</v>
      </c>
      <c r="C23" s="135">
        <v>0.9</v>
      </c>
      <c r="D23" s="135"/>
      <c r="E23" s="130">
        <f t="shared" ref="E23" si="9">C23*$C$3</f>
        <v>0.9</v>
      </c>
      <c r="G23" s="129">
        <v>44866</v>
      </c>
      <c r="H23" s="135">
        <v>0.9</v>
      </c>
      <c r="I23" s="135"/>
      <c r="J23" s="130">
        <f>H23*$H$3</f>
        <v>1.8</v>
      </c>
      <c r="L23" s="129">
        <v>44866</v>
      </c>
      <c r="M23" s="135">
        <v>0.85</v>
      </c>
      <c r="N23" s="135"/>
      <c r="O23" s="130">
        <f>M23*$M$3</f>
        <v>1.7</v>
      </c>
      <c r="Q23" s="129">
        <v>44866</v>
      </c>
      <c r="R23" s="135">
        <v>0.85</v>
      </c>
      <c r="S23" s="135"/>
      <c r="T23" s="130">
        <f t="shared" si="6"/>
        <v>8.5</v>
      </c>
      <c r="W23" s="129">
        <v>44866</v>
      </c>
      <c r="X23" s="141">
        <f t="shared" si="7"/>
        <v>0.86</v>
      </c>
      <c r="Y23" s="136"/>
      <c r="Z23" s="137">
        <f t="shared" si="8"/>
        <v>12.9</v>
      </c>
      <c r="AA23" s="9"/>
    </row>
    <row r="24" spans="1:27" x14ac:dyDescent="0.35">
      <c r="A24" s="2"/>
      <c r="B24" s="129"/>
      <c r="C24" s="135"/>
      <c r="D24" s="135"/>
      <c r="E24" s="130"/>
      <c r="G24" s="129"/>
      <c r="H24" s="135"/>
      <c r="I24" s="136"/>
      <c r="J24" s="137"/>
      <c r="L24" s="129"/>
      <c r="M24" s="135"/>
      <c r="N24" s="136"/>
      <c r="O24" s="137"/>
      <c r="Q24" s="129"/>
      <c r="R24" s="135"/>
      <c r="S24" s="136"/>
      <c r="T24" s="137"/>
      <c r="W24" s="129"/>
      <c r="X24" s="141"/>
      <c r="Y24" s="136"/>
      <c r="Z24" s="140"/>
      <c r="AA24" s="9"/>
    </row>
    <row r="25" spans="1:27" ht="13.15" thickBot="1" x14ac:dyDescent="0.4">
      <c r="A25" s="2"/>
      <c r="B25" s="123"/>
      <c r="C25" s="124"/>
      <c r="D25" s="124"/>
      <c r="E25" s="125"/>
      <c r="G25" s="123"/>
      <c r="H25" s="124"/>
      <c r="I25" s="124"/>
      <c r="J25" s="125"/>
      <c r="L25" s="123"/>
      <c r="M25" s="124"/>
      <c r="N25" s="124"/>
      <c r="O25" s="125"/>
      <c r="Q25" s="123"/>
      <c r="R25" s="124"/>
      <c r="S25" s="124"/>
      <c r="T25" s="125"/>
      <c r="W25" s="123"/>
      <c r="X25" s="124"/>
      <c r="Y25" s="124"/>
      <c r="Z25" s="125"/>
      <c r="AA25" s="9"/>
    </row>
    <row r="26" spans="1:27" x14ac:dyDescent="0.35">
      <c r="A26" s="2"/>
      <c r="B26" s="18"/>
      <c r="C26" s="18"/>
      <c r="D26" s="19"/>
      <c r="E26" s="19"/>
      <c r="F26" s="3"/>
      <c r="G26" s="3"/>
      <c r="H26" s="20"/>
      <c r="I26" s="3"/>
      <c r="J26" s="3"/>
      <c r="K26" s="3"/>
      <c r="L26" s="3"/>
      <c r="M26" s="3"/>
      <c r="N26" s="3"/>
      <c r="Q26" s="3"/>
      <c r="R26" s="3"/>
      <c r="S26" s="3"/>
      <c r="Y26" s="8"/>
      <c r="Z26" s="9"/>
      <c r="AA26" s="9"/>
    </row>
    <row r="27" spans="1:27" x14ac:dyDescent="0.35">
      <c r="A27" s="2"/>
      <c r="B27" s="18"/>
      <c r="C27" s="18"/>
      <c r="D27" s="19"/>
      <c r="E27" s="19"/>
      <c r="F27" s="3"/>
      <c r="G27" s="3"/>
      <c r="H27" s="20"/>
      <c r="I27" s="3"/>
      <c r="J27" s="3"/>
      <c r="K27" s="3"/>
      <c r="L27" s="3"/>
      <c r="M27" s="3"/>
      <c r="N27" s="3"/>
      <c r="Q27" s="3"/>
      <c r="R27" s="3"/>
      <c r="S27" s="3"/>
      <c r="Y27" s="8"/>
      <c r="Z27" s="9"/>
      <c r="AA27" s="9"/>
    </row>
    <row r="28" spans="1:27" ht="13.15" thickBot="1" x14ac:dyDescent="0.4">
      <c r="A28" s="2"/>
      <c r="B28" s="18"/>
      <c r="C28" s="18"/>
      <c r="D28" s="19"/>
      <c r="E28" s="19"/>
      <c r="F28" s="3"/>
      <c r="G28" s="3"/>
      <c r="H28" s="20"/>
      <c r="I28" s="3"/>
      <c r="J28" s="3"/>
      <c r="K28" s="3"/>
      <c r="L28" s="3"/>
      <c r="M28" s="3"/>
      <c r="N28" s="3"/>
      <c r="Q28" s="3"/>
      <c r="R28" s="3"/>
      <c r="S28" s="3"/>
    </row>
    <row r="29" spans="1:27" ht="14.25" x14ac:dyDescent="0.35">
      <c r="A29" s="2"/>
      <c r="B29" s="154" t="s">
        <v>151</v>
      </c>
      <c r="C29" s="3"/>
      <c r="D29" s="154" t="s">
        <v>152</v>
      </c>
      <c r="E29" s="3"/>
      <c r="F29" s="3"/>
      <c r="G29" s="3"/>
      <c r="H29" s="3"/>
      <c r="I29" s="154" t="s">
        <v>152</v>
      </c>
      <c r="J29" s="3"/>
      <c r="K29" s="3"/>
      <c r="L29" s="3"/>
      <c r="M29" s="3"/>
      <c r="N29" s="154" t="s">
        <v>152</v>
      </c>
      <c r="Q29" s="3"/>
      <c r="R29" s="3"/>
      <c r="S29" s="154" t="s">
        <v>152</v>
      </c>
      <c r="W29" s="154" t="s">
        <v>170</v>
      </c>
    </row>
    <row r="30" spans="1:27" ht="14.25" x14ac:dyDescent="0.35">
      <c r="A30" s="2"/>
      <c r="B30" s="155">
        <v>0</v>
      </c>
      <c r="C30" s="3"/>
      <c r="D30" s="155">
        <f>IF(AND($B30&gt;=D$10,$B30&lt;=D$9),E$10+(E$9-E$10)*(($B30-D$10)/(D$9-D$10)),
IF(AND($B30&gt;D$9,$B30&lt;=D$8),E$9+(E$8-E$9)*(($B30-D$9)/(D$8-D$9)),
IF(AND($B30&gt;D$8,$B30&lt;=D$7),E$8+(E$7-E$8)*(($B30-D$8)/(D$7-D$8)),
IF(AND($B30&gt;D$7,$B30&lt;=D$6),E$7+(E$6-E$7)*(($B30-D$7)/(D$6-D$7))))))</f>
        <v>1</v>
      </c>
      <c r="E30" s="3"/>
      <c r="F30" s="3"/>
      <c r="G30" s="3"/>
      <c r="H30" s="3"/>
      <c r="I30" s="155">
        <f>IF(AND($B30&gt;=I$10,$B30&lt;=I$9),J$10+(J$9-J$10)*(($B30-I$10)/(I$9-I$10)),
IF(AND($B30&gt;I$9,$B30&lt;=I$8),J$9+(J$8-J$9)*(($B30-I$9)/(I$8-I$9)),
IF(AND($B30&gt;I$8,$B30&lt;=I$7),J$8+(J$7-J$8)*(($B30-I$8)/(I$7-I$8)),
IF(AND($B30&gt;I$7,$B30&lt;=I$6),J$7+(J$6-J$7)*(($B30-I$7)/(I$6-I$7))))))</f>
        <v>1</v>
      </c>
      <c r="J30" s="3"/>
      <c r="K30" s="3"/>
      <c r="L30" s="3"/>
      <c r="M30" s="3"/>
      <c r="N30" s="155">
        <f>IF(AND($B30&gt;=N$10,$B30&lt;=N$9),O$10+(O$9-O$10)*(($B30-N$10)/(N$9-N$10)),
IF(AND($B30&gt;N$9,$B30&lt;=N$8),O$9+(O$8-O$9)*(($B30-N$9)/(N$8-N$9)),
IF(AND($B30&gt;N$8,$B30&lt;=N$7),O$8+(O$7-O$8)*(($B30-N$8)/(N$7-N$8)),
IF(AND($B30&gt;N$7,$B30&lt;=N$6),O$7+(O$6-O$7)*(($B30-N$7)/(N$6-N$7))))))</f>
        <v>1</v>
      </c>
      <c r="Q30" s="3"/>
      <c r="R30" s="3"/>
      <c r="S30" s="155">
        <f>IF(AND($B30&gt;=S$10,$B30&lt;=S$9),T$10+(T$9-T$10)*(($B30-S$10)/(S$9-S$10)),
IF(AND($B30&gt;S$9,$B30&lt;=S$8),T$9+(T$8-T$9)*(($B30-S$9)/(S$8-S$9)),
IF(AND($B30&gt;S$8,$B30&lt;=S$7),T$8+(T$7-T$8)*(($B30-S$8)/(S$7-S$8)),
IF(AND($B30&gt;S$7,$B30&lt;=S$6),T$7+(T$6-T$7)*(($B30-S$7)/(S$6-S$7))))))</f>
        <v>1</v>
      </c>
      <c r="W30" s="155">
        <f>((D30*$C$3)+(I30*$H$3)+(N30*$M$3)+(S30*$R$3))/SUM($C$3,$H$3,$M$3,$R$3)</f>
        <v>1</v>
      </c>
    </row>
    <row r="31" spans="1:27" ht="14.25" x14ac:dyDescent="0.35">
      <c r="A31" s="2"/>
      <c r="B31" s="155">
        <v>0.01</v>
      </c>
      <c r="C31" s="3"/>
      <c r="D31" s="155">
        <f t="shared" ref="D31:D94" si="10">IF(AND($B31&gt;=D$10,$B31&lt;=D$9),E$10+(E$9-E$10)*(($B31-D$10)/(D$9-D$10)),
IF(AND($B31&gt;D$9,$B31&lt;=D$8),E$9+(E$8-E$9)*(($B31-D$9)/(D$8-D$9)),
IF(AND($B31&gt;D$8,$B31&lt;=D$7),E$8+(E$7-E$8)*(($B31-D$8)/(D$7-D$8)),
IF(AND($B31&gt;D$7,$B31&lt;=D$6),E$7+(E$6-E$7)*(($B31-D$7)/(D$6-D$7))))))</f>
        <v>1</v>
      </c>
      <c r="E31" s="3"/>
      <c r="F31" s="3"/>
      <c r="G31" s="3"/>
      <c r="H31" s="3"/>
      <c r="I31" s="155">
        <f t="shared" ref="I31:I94" si="11">IF(AND($B31&gt;=I$10,$B31&lt;=I$9),J$10+(J$9-J$10)*(($B31-I$10)/(I$9-I$10)),
IF(AND($B31&gt;I$9,$B31&lt;=I$8),J$9+(J$8-J$9)*(($B31-I$9)/(I$8-I$9)),
IF(AND($B31&gt;I$8,$B31&lt;=I$7),J$8+(J$7-J$8)*(($B31-I$8)/(I$7-I$8)),
IF(AND($B31&gt;I$7,$B31&lt;=I$6),J$7+(J$6-J$7)*(($B31-I$7)/(I$6-I$7))))))</f>
        <v>1</v>
      </c>
      <c r="J31" s="3"/>
      <c r="K31" s="3"/>
      <c r="L31" s="3"/>
      <c r="M31" s="3"/>
      <c r="N31" s="155">
        <f t="shared" ref="N31:N94" si="12">IF(AND($B31&gt;=N$10,$B31&lt;=N$9),O$10+(O$9-O$10)*(($B31-N$10)/(N$9-N$10)),
IF(AND($B31&gt;N$9,$B31&lt;=N$8),O$9+(O$8-O$9)*(($B31-N$9)/(N$8-N$9)),
IF(AND($B31&gt;N$8,$B31&lt;=N$7),O$8+(O$7-O$8)*(($B31-N$8)/(N$7-N$8)),
IF(AND($B31&gt;N$7,$B31&lt;=N$6),O$7+(O$6-O$7)*(($B31-N$7)/(N$6-N$7))))))</f>
        <v>1</v>
      </c>
      <c r="Q31" s="3"/>
      <c r="R31" s="3"/>
      <c r="S31" s="155">
        <f t="shared" ref="S31:S94" si="13">IF(AND($B31&gt;=S$10,$B31&lt;=S$9),T$10+(T$9-T$10)*(($B31-S$10)/(S$9-S$10)),
IF(AND($B31&gt;S$9,$B31&lt;=S$8),T$9+(T$8-T$9)*(($B31-S$9)/(S$8-S$9)),
IF(AND($B31&gt;S$8,$B31&lt;=S$7),T$8+(T$7-T$8)*(($B31-S$8)/(S$7-S$8)),
IF(AND($B31&gt;S$7,$B31&lt;=S$6),T$7+(T$6-T$7)*(($B31-S$7)/(S$6-S$7))))))</f>
        <v>1</v>
      </c>
      <c r="W31" s="155">
        <f t="shared" ref="W31:W94" si="14">((D31*$C$3)+(I31*$H$3)+(N31*$M$3)+(S31*$R$3))/SUM($C$3,$H$3,$M$3,$R$3)</f>
        <v>1</v>
      </c>
    </row>
    <row r="32" spans="1:27" ht="14.25" x14ac:dyDescent="0.35">
      <c r="A32" s="2"/>
      <c r="B32" s="155">
        <v>0.02</v>
      </c>
      <c r="C32" s="3"/>
      <c r="D32" s="155">
        <f t="shared" si="10"/>
        <v>1</v>
      </c>
      <c r="E32" s="3"/>
      <c r="F32" s="3"/>
      <c r="G32" s="3"/>
      <c r="H32" s="3"/>
      <c r="I32" s="155">
        <f t="shared" si="11"/>
        <v>1</v>
      </c>
      <c r="J32" s="3"/>
      <c r="K32" s="3"/>
      <c r="L32" s="3"/>
      <c r="M32" s="3"/>
      <c r="N32" s="155">
        <f t="shared" si="12"/>
        <v>1</v>
      </c>
      <c r="Q32" s="3"/>
      <c r="R32" s="3"/>
      <c r="S32" s="155">
        <f t="shared" si="13"/>
        <v>1</v>
      </c>
      <c r="W32" s="155">
        <f t="shared" si="14"/>
        <v>1</v>
      </c>
    </row>
    <row r="33" spans="1:27" ht="14.25" x14ac:dyDescent="0.35">
      <c r="A33" s="2"/>
      <c r="B33" s="155">
        <v>0.03</v>
      </c>
      <c r="C33" s="3"/>
      <c r="D33" s="155">
        <f t="shared" si="10"/>
        <v>1</v>
      </c>
      <c r="E33" s="3"/>
      <c r="F33" s="3"/>
      <c r="G33" s="3"/>
      <c r="H33" s="3"/>
      <c r="I33" s="155">
        <f t="shared" si="11"/>
        <v>1</v>
      </c>
      <c r="J33" s="3"/>
      <c r="K33" s="3"/>
      <c r="L33" s="3"/>
      <c r="M33" s="3"/>
      <c r="N33" s="155">
        <f t="shared" si="12"/>
        <v>1</v>
      </c>
      <c r="Q33" s="3"/>
      <c r="R33" s="3"/>
      <c r="S33" s="155">
        <f t="shared" si="13"/>
        <v>1</v>
      </c>
      <c r="W33" s="155">
        <f t="shared" si="14"/>
        <v>1</v>
      </c>
    </row>
    <row r="34" spans="1:27" ht="14.25" x14ac:dyDescent="0.35">
      <c r="A34" s="2"/>
      <c r="B34" s="155">
        <v>0.04</v>
      </c>
      <c r="C34" s="3"/>
      <c r="D34" s="155">
        <f t="shared" si="10"/>
        <v>1</v>
      </c>
      <c r="E34" s="3"/>
      <c r="F34" s="3"/>
      <c r="G34" s="3"/>
      <c r="H34" s="3"/>
      <c r="I34" s="155">
        <f t="shared" si="11"/>
        <v>1</v>
      </c>
      <c r="J34" s="3"/>
      <c r="K34" s="3"/>
      <c r="L34" s="3"/>
      <c r="M34" s="3"/>
      <c r="N34" s="155">
        <f t="shared" si="12"/>
        <v>1</v>
      </c>
      <c r="Q34" s="3"/>
      <c r="R34" s="3"/>
      <c r="S34" s="155">
        <f t="shared" si="13"/>
        <v>1</v>
      </c>
      <c r="W34" s="155">
        <f t="shared" si="14"/>
        <v>1</v>
      </c>
    </row>
    <row r="35" spans="1:27" ht="14.25" x14ac:dyDescent="0.35">
      <c r="A35" s="2"/>
      <c r="B35" s="155">
        <v>0.05</v>
      </c>
      <c r="C35" s="3"/>
      <c r="D35" s="155">
        <f t="shared" si="10"/>
        <v>1</v>
      </c>
      <c r="E35" s="3"/>
      <c r="F35" s="3"/>
      <c r="G35" s="3"/>
      <c r="H35" s="3"/>
      <c r="I35" s="155">
        <f t="shared" si="11"/>
        <v>1</v>
      </c>
      <c r="J35" s="3"/>
      <c r="K35" s="3"/>
      <c r="L35" s="3"/>
      <c r="M35" s="3"/>
      <c r="N35" s="155">
        <f t="shared" si="12"/>
        <v>1</v>
      </c>
      <c r="Q35" s="3"/>
      <c r="R35" s="3"/>
      <c r="S35" s="155">
        <f t="shared" si="13"/>
        <v>1</v>
      </c>
      <c r="W35" s="155">
        <f t="shared" si="14"/>
        <v>1</v>
      </c>
    </row>
    <row r="36" spans="1:27" ht="14.25" x14ac:dyDescent="0.35">
      <c r="A36" s="2"/>
      <c r="B36" s="155">
        <v>0.06</v>
      </c>
      <c r="C36" s="3"/>
      <c r="D36" s="155">
        <f t="shared" si="10"/>
        <v>1</v>
      </c>
      <c r="E36" s="3"/>
      <c r="F36" s="3"/>
      <c r="G36" s="3"/>
      <c r="H36" s="3"/>
      <c r="I36" s="155">
        <f t="shared" si="11"/>
        <v>1</v>
      </c>
      <c r="J36" s="3"/>
      <c r="K36" s="3"/>
      <c r="L36" s="3"/>
      <c r="M36" s="3"/>
      <c r="N36" s="155">
        <f t="shared" si="12"/>
        <v>1</v>
      </c>
      <c r="Q36" s="3"/>
      <c r="R36" s="3"/>
      <c r="S36" s="155">
        <f t="shared" si="13"/>
        <v>1</v>
      </c>
      <c r="W36" s="155">
        <f t="shared" si="14"/>
        <v>1</v>
      </c>
    </row>
    <row r="37" spans="1:27" ht="14.25" x14ac:dyDescent="0.35">
      <c r="A37" s="2"/>
      <c r="B37" s="155">
        <v>7.0000000000000007E-2</v>
      </c>
      <c r="C37" s="3"/>
      <c r="D37" s="155">
        <f t="shared" si="10"/>
        <v>1</v>
      </c>
      <c r="E37" s="3"/>
      <c r="F37" s="3"/>
      <c r="G37" s="3"/>
      <c r="H37" s="3"/>
      <c r="I37" s="155">
        <f t="shared" si="11"/>
        <v>1</v>
      </c>
      <c r="J37" s="3"/>
      <c r="K37" s="3"/>
      <c r="L37" s="3"/>
      <c r="M37" s="3"/>
      <c r="N37" s="155">
        <f t="shared" si="12"/>
        <v>1</v>
      </c>
      <c r="Q37" s="3"/>
      <c r="R37" s="3"/>
      <c r="S37" s="155">
        <f t="shared" si="13"/>
        <v>1</v>
      </c>
      <c r="W37" s="155">
        <f t="shared" si="14"/>
        <v>1</v>
      </c>
    </row>
    <row r="38" spans="1:27" ht="14.25" x14ac:dyDescent="0.35">
      <c r="A38" s="2"/>
      <c r="B38" s="155">
        <v>0.08</v>
      </c>
      <c r="C38" s="3"/>
      <c r="D38" s="155">
        <f t="shared" si="10"/>
        <v>1</v>
      </c>
      <c r="E38" s="3"/>
      <c r="F38" s="3"/>
      <c r="G38" s="3"/>
      <c r="H38" s="3"/>
      <c r="I38" s="155">
        <f t="shared" si="11"/>
        <v>1</v>
      </c>
      <c r="J38" s="22"/>
      <c r="K38" s="3"/>
      <c r="L38" s="3"/>
      <c r="M38" s="3"/>
      <c r="N38" s="155">
        <f t="shared" si="12"/>
        <v>1</v>
      </c>
      <c r="Q38" s="3"/>
      <c r="R38" s="3"/>
      <c r="S38" s="155">
        <f t="shared" si="13"/>
        <v>1</v>
      </c>
      <c r="W38" s="155">
        <f t="shared" si="14"/>
        <v>1</v>
      </c>
    </row>
    <row r="39" spans="1:27" ht="14.25" x14ac:dyDescent="0.35">
      <c r="A39" s="2"/>
      <c r="B39" s="155">
        <v>0.09</v>
      </c>
      <c r="C39" s="3"/>
      <c r="D39" s="155">
        <f t="shared" si="10"/>
        <v>1</v>
      </c>
      <c r="E39" s="3"/>
      <c r="F39" s="3"/>
      <c r="G39" s="3"/>
      <c r="H39" s="3"/>
      <c r="I39" s="155">
        <f t="shared" si="11"/>
        <v>1</v>
      </c>
      <c r="J39" s="22"/>
      <c r="K39" s="3"/>
      <c r="L39" s="3"/>
      <c r="M39" s="3"/>
      <c r="N39" s="155">
        <f t="shared" si="12"/>
        <v>1</v>
      </c>
      <c r="Q39" s="3"/>
      <c r="R39" s="3"/>
      <c r="S39" s="155">
        <f t="shared" si="13"/>
        <v>1</v>
      </c>
      <c r="W39" s="155">
        <f t="shared" si="14"/>
        <v>1</v>
      </c>
    </row>
    <row r="40" spans="1:27" ht="14.25" x14ac:dyDescent="0.35">
      <c r="A40" s="2"/>
      <c r="B40" s="155">
        <v>0.1</v>
      </c>
      <c r="C40" s="3"/>
      <c r="D40" s="155">
        <f t="shared" si="10"/>
        <v>1</v>
      </c>
      <c r="E40" s="3"/>
      <c r="F40" s="3"/>
      <c r="G40" s="3"/>
      <c r="H40" s="32"/>
      <c r="I40" s="155">
        <f t="shared" si="11"/>
        <v>1</v>
      </c>
      <c r="J40" s="21"/>
      <c r="K40" s="21"/>
      <c r="L40" s="3"/>
      <c r="M40" s="3"/>
      <c r="N40" s="155">
        <f t="shared" si="12"/>
        <v>1</v>
      </c>
      <c r="Q40" s="3"/>
      <c r="R40" s="3"/>
      <c r="S40" s="155">
        <f t="shared" si="13"/>
        <v>1</v>
      </c>
      <c r="W40" s="155">
        <f t="shared" si="14"/>
        <v>1</v>
      </c>
      <c r="AA40" s="23"/>
    </row>
    <row r="41" spans="1:27" ht="14.25" x14ac:dyDescent="0.35">
      <c r="A41" s="2"/>
      <c r="B41" s="155">
        <v>0.11</v>
      </c>
      <c r="C41" s="3"/>
      <c r="D41" s="155">
        <f t="shared" si="10"/>
        <v>1</v>
      </c>
      <c r="E41" s="3"/>
      <c r="F41" s="3"/>
      <c r="G41" s="3"/>
      <c r="H41" s="3"/>
      <c r="I41" s="155">
        <f t="shared" si="11"/>
        <v>1</v>
      </c>
      <c r="J41" s="3"/>
      <c r="K41" s="3"/>
      <c r="L41" s="3"/>
      <c r="M41" s="3"/>
      <c r="N41" s="155">
        <f t="shared" si="12"/>
        <v>1</v>
      </c>
      <c r="Q41" s="3"/>
      <c r="R41" s="3"/>
      <c r="S41" s="155">
        <f t="shared" si="13"/>
        <v>1</v>
      </c>
      <c r="W41" s="155">
        <f t="shared" si="14"/>
        <v>1</v>
      </c>
      <c r="AA41" s="24"/>
    </row>
    <row r="42" spans="1:27" ht="14.25" x14ac:dyDescent="0.35">
      <c r="A42" s="2"/>
      <c r="B42" s="155">
        <v>0.12</v>
      </c>
      <c r="C42" s="3"/>
      <c r="D42" s="155">
        <f t="shared" si="10"/>
        <v>1</v>
      </c>
      <c r="E42" s="3"/>
      <c r="F42" s="3"/>
      <c r="G42" s="3"/>
      <c r="H42" s="3"/>
      <c r="I42" s="155">
        <f t="shared" si="11"/>
        <v>1</v>
      </c>
      <c r="J42" s="3"/>
      <c r="K42" s="3"/>
      <c r="L42" s="3"/>
      <c r="M42" s="3"/>
      <c r="N42" s="155">
        <f t="shared" si="12"/>
        <v>1</v>
      </c>
      <c r="Q42" s="3"/>
      <c r="R42" s="3"/>
      <c r="S42" s="155">
        <f t="shared" si="13"/>
        <v>1</v>
      </c>
      <c r="W42" s="155">
        <f t="shared" si="14"/>
        <v>1</v>
      </c>
    </row>
    <row r="43" spans="1:27" ht="14.25" x14ac:dyDescent="0.35">
      <c r="A43" s="2"/>
      <c r="B43" s="155">
        <v>0.13</v>
      </c>
      <c r="C43" s="3"/>
      <c r="D43" s="155">
        <f t="shared" si="10"/>
        <v>1</v>
      </c>
      <c r="E43" s="3"/>
      <c r="F43" s="3"/>
      <c r="G43" s="3"/>
      <c r="H43" s="3"/>
      <c r="I43" s="155">
        <f t="shared" si="11"/>
        <v>1</v>
      </c>
      <c r="J43" s="3"/>
      <c r="K43" s="3"/>
      <c r="L43" s="3"/>
      <c r="M43" s="3"/>
      <c r="N43" s="155">
        <f t="shared" si="12"/>
        <v>1</v>
      </c>
      <c r="Q43" s="3"/>
      <c r="R43" s="3"/>
      <c r="S43" s="155">
        <f t="shared" si="13"/>
        <v>1</v>
      </c>
      <c r="W43" s="155">
        <f t="shared" si="14"/>
        <v>1</v>
      </c>
    </row>
    <row r="44" spans="1:27" ht="14.25" x14ac:dyDescent="0.35">
      <c r="A44" s="2"/>
      <c r="B44" s="155">
        <v>0.14000000000000001</v>
      </c>
      <c r="C44" s="3"/>
      <c r="D44" s="155">
        <f t="shared" si="10"/>
        <v>1</v>
      </c>
      <c r="E44" s="3"/>
      <c r="F44" s="3"/>
      <c r="G44" s="3"/>
      <c r="H44" s="3"/>
      <c r="I44" s="155">
        <f t="shared" si="11"/>
        <v>1</v>
      </c>
      <c r="J44" s="3"/>
      <c r="K44" s="3"/>
      <c r="L44" s="3"/>
      <c r="M44" s="3"/>
      <c r="N44" s="155">
        <f t="shared" si="12"/>
        <v>1</v>
      </c>
      <c r="Q44" s="3"/>
      <c r="R44" s="3"/>
      <c r="S44" s="155">
        <f t="shared" si="13"/>
        <v>1</v>
      </c>
      <c r="W44" s="155">
        <f t="shared" si="14"/>
        <v>1</v>
      </c>
    </row>
    <row r="45" spans="1:27" ht="14.25" x14ac:dyDescent="0.35">
      <c r="A45" s="2"/>
      <c r="B45" s="155">
        <v>0.15</v>
      </c>
      <c r="C45" s="3"/>
      <c r="D45" s="155">
        <f t="shared" si="10"/>
        <v>1</v>
      </c>
      <c r="E45" s="3"/>
      <c r="F45" s="3"/>
      <c r="G45" s="3"/>
      <c r="H45" s="3"/>
      <c r="I45" s="155">
        <f t="shared" si="11"/>
        <v>1</v>
      </c>
      <c r="J45" s="3"/>
      <c r="K45" s="3"/>
      <c r="L45" s="3"/>
      <c r="M45" s="3"/>
      <c r="N45" s="155">
        <f t="shared" si="12"/>
        <v>1</v>
      </c>
      <c r="Q45" s="3"/>
      <c r="R45" s="3"/>
      <c r="S45" s="155">
        <f t="shared" si="13"/>
        <v>1</v>
      </c>
      <c r="W45" s="155">
        <f t="shared" si="14"/>
        <v>1</v>
      </c>
    </row>
    <row r="46" spans="1:27" ht="14.25" x14ac:dyDescent="0.35">
      <c r="A46" s="2"/>
      <c r="B46" s="155">
        <v>0.16</v>
      </c>
      <c r="C46" s="3"/>
      <c r="D46" s="155">
        <f t="shared" si="10"/>
        <v>1</v>
      </c>
      <c r="E46" s="3"/>
      <c r="F46" s="3"/>
      <c r="G46" s="3"/>
      <c r="H46" s="3"/>
      <c r="I46" s="155">
        <f t="shared" si="11"/>
        <v>1</v>
      </c>
      <c r="J46" s="3"/>
      <c r="K46" s="3"/>
      <c r="L46" s="3"/>
      <c r="M46" s="3"/>
      <c r="N46" s="155">
        <f t="shared" si="12"/>
        <v>1</v>
      </c>
      <c r="Q46" s="3"/>
      <c r="R46" s="3"/>
      <c r="S46" s="155">
        <f t="shared" si="13"/>
        <v>1</v>
      </c>
      <c r="W46" s="155">
        <f t="shared" si="14"/>
        <v>1</v>
      </c>
    </row>
    <row r="47" spans="1:27" ht="14.25" x14ac:dyDescent="0.35">
      <c r="A47" s="25"/>
      <c r="B47" s="155">
        <v>0.17</v>
      </c>
      <c r="C47" s="3"/>
      <c r="D47" s="155">
        <f t="shared" si="10"/>
        <v>1</v>
      </c>
      <c r="E47" s="3"/>
      <c r="F47" s="3"/>
      <c r="G47" s="3"/>
      <c r="H47" s="3"/>
      <c r="I47" s="155">
        <f t="shared" si="11"/>
        <v>1</v>
      </c>
      <c r="N47" s="155">
        <f t="shared" si="12"/>
        <v>1</v>
      </c>
      <c r="S47" s="155">
        <f t="shared" si="13"/>
        <v>1</v>
      </c>
      <c r="W47" s="155">
        <f t="shared" si="14"/>
        <v>1</v>
      </c>
    </row>
    <row r="48" spans="1:27" ht="14.25" x14ac:dyDescent="0.35">
      <c r="A48" s="25"/>
      <c r="B48" s="155">
        <v>0.18</v>
      </c>
      <c r="C48" s="3"/>
      <c r="D48" s="155">
        <f t="shared" si="10"/>
        <v>1</v>
      </c>
      <c r="E48" s="3"/>
      <c r="F48" s="3"/>
      <c r="G48" s="3"/>
      <c r="H48" s="3"/>
      <c r="I48" s="155">
        <f t="shared" si="11"/>
        <v>1</v>
      </c>
      <c r="N48" s="155">
        <f t="shared" si="12"/>
        <v>1</v>
      </c>
      <c r="S48" s="155">
        <f t="shared" si="13"/>
        <v>1</v>
      </c>
      <c r="W48" s="155">
        <f t="shared" si="14"/>
        <v>1</v>
      </c>
    </row>
    <row r="49" spans="1:23" ht="14.25" x14ac:dyDescent="0.35">
      <c r="A49" s="25"/>
      <c r="B49" s="155">
        <v>0.19</v>
      </c>
      <c r="C49" s="3"/>
      <c r="D49" s="155">
        <f t="shared" si="10"/>
        <v>1</v>
      </c>
      <c r="E49" s="3"/>
      <c r="F49" s="3"/>
      <c r="G49" s="3"/>
      <c r="H49" s="3"/>
      <c r="I49" s="155">
        <f t="shared" si="11"/>
        <v>1</v>
      </c>
      <c r="N49" s="155">
        <f t="shared" si="12"/>
        <v>1</v>
      </c>
      <c r="S49" s="155">
        <f t="shared" si="13"/>
        <v>1</v>
      </c>
      <c r="W49" s="155">
        <f t="shared" si="14"/>
        <v>1</v>
      </c>
    </row>
    <row r="50" spans="1:23" ht="14.25" x14ac:dyDescent="0.35">
      <c r="A50" s="25"/>
      <c r="B50" s="155">
        <v>0.2</v>
      </c>
      <c r="C50" s="3"/>
      <c r="D50" s="155">
        <f t="shared" si="10"/>
        <v>1</v>
      </c>
      <c r="E50" s="3"/>
      <c r="F50" s="3"/>
      <c r="G50" s="3"/>
      <c r="H50" s="3"/>
      <c r="I50" s="155">
        <f t="shared" si="11"/>
        <v>1</v>
      </c>
      <c r="N50" s="155">
        <f t="shared" si="12"/>
        <v>1</v>
      </c>
      <c r="S50" s="155">
        <f t="shared" si="13"/>
        <v>1</v>
      </c>
      <c r="W50" s="155">
        <f t="shared" si="14"/>
        <v>1</v>
      </c>
    </row>
    <row r="51" spans="1:23" ht="14.25" x14ac:dyDescent="0.35">
      <c r="A51" s="25"/>
      <c r="B51" s="155">
        <v>0.21</v>
      </c>
      <c r="C51" s="3"/>
      <c r="D51" s="155">
        <f t="shared" si="10"/>
        <v>1</v>
      </c>
      <c r="E51" s="3"/>
      <c r="F51" s="3"/>
      <c r="G51" s="3"/>
      <c r="H51" s="32"/>
      <c r="I51" s="155">
        <f t="shared" si="11"/>
        <v>1</v>
      </c>
      <c r="N51" s="155">
        <f t="shared" si="12"/>
        <v>1</v>
      </c>
      <c r="S51" s="155">
        <f t="shared" si="13"/>
        <v>1</v>
      </c>
      <c r="W51" s="155">
        <f t="shared" si="14"/>
        <v>1</v>
      </c>
    </row>
    <row r="52" spans="1:23" ht="14.25" x14ac:dyDescent="0.35">
      <c r="A52" s="25"/>
      <c r="B52" s="155">
        <v>0.22</v>
      </c>
      <c r="C52" s="3"/>
      <c r="D52" s="155">
        <f t="shared" si="10"/>
        <v>1</v>
      </c>
      <c r="E52" s="3"/>
      <c r="F52" s="3"/>
      <c r="G52" s="3"/>
      <c r="H52" s="3"/>
      <c r="I52" s="155">
        <f t="shared" si="11"/>
        <v>1</v>
      </c>
      <c r="N52" s="155">
        <f t="shared" si="12"/>
        <v>1</v>
      </c>
      <c r="S52" s="155">
        <f t="shared" si="13"/>
        <v>1</v>
      </c>
      <c r="W52" s="155">
        <f t="shared" si="14"/>
        <v>1</v>
      </c>
    </row>
    <row r="53" spans="1:23" ht="14.25" x14ac:dyDescent="0.35">
      <c r="A53" s="25"/>
      <c r="B53" s="155">
        <v>0.23</v>
      </c>
      <c r="C53" s="26"/>
      <c r="D53" s="155">
        <f t="shared" si="10"/>
        <v>1</v>
      </c>
      <c r="E53" s="34"/>
      <c r="F53" s="33"/>
      <c r="G53" s="33"/>
      <c r="H53" s="33"/>
      <c r="I53" s="155">
        <f t="shared" si="11"/>
        <v>1</v>
      </c>
      <c r="N53" s="155">
        <f t="shared" si="12"/>
        <v>1</v>
      </c>
      <c r="S53" s="155">
        <f t="shared" si="13"/>
        <v>1</v>
      </c>
      <c r="W53" s="155">
        <f t="shared" si="14"/>
        <v>1</v>
      </c>
    </row>
    <row r="54" spans="1:23" ht="14.25" x14ac:dyDescent="0.35">
      <c r="A54" s="25"/>
      <c r="B54" s="155">
        <v>0.24</v>
      </c>
      <c r="C54" s="26"/>
      <c r="D54" s="155">
        <f t="shared" si="10"/>
        <v>1</v>
      </c>
      <c r="E54" s="34"/>
      <c r="F54" s="33"/>
      <c r="G54" s="33"/>
      <c r="H54" s="33"/>
      <c r="I54" s="155">
        <f t="shared" si="11"/>
        <v>1</v>
      </c>
      <c r="N54" s="155">
        <f t="shared" si="12"/>
        <v>1</v>
      </c>
      <c r="S54" s="155">
        <f t="shared" si="13"/>
        <v>1</v>
      </c>
      <c r="W54" s="155">
        <f t="shared" si="14"/>
        <v>1</v>
      </c>
    </row>
    <row r="55" spans="1:23" ht="14.25" x14ac:dyDescent="0.35">
      <c r="A55" s="25"/>
      <c r="B55" s="155">
        <v>0.25</v>
      </c>
      <c r="C55" s="26"/>
      <c r="D55" s="155">
        <f t="shared" si="10"/>
        <v>1</v>
      </c>
      <c r="E55" s="34"/>
      <c r="F55" s="33"/>
      <c r="G55" s="33"/>
      <c r="H55" s="33"/>
      <c r="I55" s="155">
        <f t="shared" si="11"/>
        <v>1</v>
      </c>
      <c r="N55" s="155">
        <f t="shared" si="12"/>
        <v>1</v>
      </c>
      <c r="S55" s="155">
        <f t="shared" si="13"/>
        <v>1</v>
      </c>
      <c r="W55" s="155">
        <f t="shared" si="14"/>
        <v>1</v>
      </c>
    </row>
    <row r="56" spans="1:23" ht="14.25" x14ac:dyDescent="0.35">
      <c r="A56" s="25"/>
      <c r="B56" s="155">
        <v>0.26</v>
      </c>
      <c r="C56" s="26"/>
      <c r="D56" s="155">
        <f t="shared" si="10"/>
        <v>1</v>
      </c>
      <c r="E56" s="34"/>
      <c r="F56" s="33"/>
      <c r="G56" s="33"/>
      <c r="H56" s="33"/>
      <c r="I56" s="155">
        <f t="shared" si="11"/>
        <v>1</v>
      </c>
      <c r="N56" s="155">
        <f t="shared" si="12"/>
        <v>1</v>
      </c>
      <c r="S56" s="155">
        <f t="shared" si="13"/>
        <v>1</v>
      </c>
      <c r="W56" s="155">
        <f t="shared" si="14"/>
        <v>1</v>
      </c>
    </row>
    <row r="57" spans="1:23" ht="14.25" x14ac:dyDescent="0.35">
      <c r="A57" s="25"/>
      <c r="B57" s="155">
        <v>0.27</v>
      </c>
      <c r="C57" s="26"/>
      <c r="D57" s="155">
        <f t="shared" si="10"/>
        <v>1</v>
      </c>
      <c r="E57" s="34"/>
      <c r="F57" s="33"/>
      <c r="G57" s="33"/>
      <c r="H57" s="33"/>
      <c r="I57" s="155">
        <f t="shared" si="11"/>
        <v>1</v>
      </c>
      <c r="N57" s="155">
        <f t="shared" si="12"/>
        <v>1</v>
      </c>
      <c r="S57" s="155">
        <f t="shared" si="13"/>
        <v>1</v>
      </c>
      <c r="W57" s="155">
        <f t="shared" si="14"/>
        <v>1</v>
      </c>
    </row>
    <row r="58" spans="1:23" ht="14.25" x14ac:dyDescent="0.35">
      <c r="A58" s="25"/>
      <c r="B58" s="155">
        <v>0.28000000000000003</v>
      </c>
      <c r="C58" s="26"/>
      <c r="D58" s="155">
        <f t="shared" si="10"/>
        <v>1</v>
      </c>
      <c r="E58" s="34"/>
      <c r="F58" s="33"/>
      <c r="G58" s="33"/>
      <c r="H58" s="33"/>
      <c r="I58" s="155">
        <f t="shared" si="11"/>
        <v>1</v>
      </c>
      <c r="N58" s="155">
        <f t="shared" si="12"/>
        <v>1</v>
      </c>
      <c r="S58" s="155">
        <f t="shared" si="13"/>
        <v>1</v>
      </c>
      <c r="W58" s="155">
        <f t="shared" si="14"/>
        <v>1</v>
      </c>
    </row>
    <row r="59" spans="1:23" ht="14.25" x14ac:dyDescent="0.35">
      <c r="A59" s="25"/>
      <c r="B59" s="155">
        <v>0.28999999999999998</v>
      </c>
      <c r="C59" s="26"/>
      <c r="D59" s="155">
        <f t="shared" si="10"/>
        <v>1</v>
      </c>
      <c r="E59" s="27"/>
      <c r="F59" s="28"/>
      <c r="G59" s="27"/>
      <c r="H59" s="27"/>
      <c r="I59" s="155">
        <f t="shared" si="11"/>
        <v>1</v>
      </c>
      <c r="N59" s="155">
        <f t="shared" si="12"/>
        <v>1</v>
      </c>
      <c r="S59" s="155">
        <f t="shared" si="13"/>
        <v>1</v>
      </c>
      <c r="W59" s="155">
        <f t="shared" si="14"/>
        <v>1</v>
      </c>
    </row>
    <row r="60" spans="1:23" ht="14.25" x14ac:dyDescent="0.35">
      <c r="A60" s="25"/>
      <c r="B60" s="155">
        <v>0.3</v>
      </c>
      <c r="C60" s="26"/>
      <c r="D60" s="155">
        <f t="shared" si="10"/>
        <v>1</v>
      </c>
      <c r="E60" s="27"/>
      <c r="F60" s="28"/>
      <c r="G60" s="27"/>
      <c r="H60" s="27"/>
      <c r="I60" s="155">
        <f t="shared" si="11"/>
        <v>1</v>
      </c>
      <c r="N60" s="155">
        <f t="shared" si="12"/>
        <v>1</v>
      </c>
      <c r="S60" s="155">
        <f t="shared" si="13"/>
        <v>1</v>
      </c>
      <c r="W60" s="155">
        <f t="shared" si="14"/>
        <v>1</v>
      </c>
    </row>
    <row r="61" spans="1:23" ht="14.25" x14ac:dyDescent="0.35">
      <c r="A61" s="25"/>
      <c r="B61" s="155">
        <v>0.31</v>
      </c>
      <c r="C61" s="26"/>
      <c r="D61" s="155">
        <f t="shared" si="10"/>
        <v>0.99571428571428566</v>
      </c>
      <c r="E61" s="27"/>
      <c r="F61" s="28"/>
      <c r="G61" s="27"/>
      <c r="H61" s="27"/>
      <c r="I61" s="155">
        <f t="shared" si="11"/>
        <v>0.99571428571428566</v>
      </c>
      <c r="N61" s="155">
        <f t="shared" si="12"/>
        <v>0.99571428571428566</v>
      </c>
      <c r="S61" s="155">
        <f t="shared" si="13"/>
        <v>1</v>
      </c>
      <c r="W61" s="155">
        <f t="shared" si="14"/>
        <v>0.99857142857142855</v>
      </c>
    </row>
    <row r="62" spans="1:23" ht="14.25" x14ac:dyDescent="0.35">
      <c r="A62" s="25"/>
      <c r="B62" s="155">
        <v>0.32</v>
      </c>
      <c r="C62" s="26"/>
      <c r="D62" s="155">
        <f t="shared" si="10"/>
        <v>0.99142857142857144</v>
      </c>
      <c r="E62" s="27"/>
      <c r="F62" s="28"/>
      <c r="G62" s="27"/>
      <c r="H62" s="27"/>
      <c r="I62" s="155">
        <f t="shared" si="11"/>
        <v>0.99142857142857144</v>
      </c>
      <c r="N62" s="155">
        <f t="shared" si="12"/>
        <v>0.99142857142857144</v>
      </c>
      <c r="S62" s="155">
        <f t="shared" si="13"/>
        <v>1</v>
      </c>
      <c r="W62" s="155">
        <f t="shared" si="14"/>
        <v>0.99714285714285711</v>
      </c>
    </row>
    <row r="63" spans="1:23" ht="14.25" x14ac:dyDescent="0.35">
      <c r="A63" s="25"/>
      <c r="B63" s="155">
        <v>0.33</v>
      </c>
      <c r="C63" s="29"/>
      <c r="D63" s="155">
        <f t="shared" si="10"/>
        <v>0.9871428571428571</v>
      </c>
      <c r="E63" s="27"/>
      <c r="F63" s="28"/>
      <c r="G63" s="27"/>
      <c r="H63" s="27"/>
      <c r="I63" s="155">
        <f t="shared" si="11"/>
        <v>0.9871428571428571</v>
      </c>
      <c r="N63" s="155">
        <f t="shared" si="12"/>
        <v>0.9871428571428571</v>
      </c>
      <c r="S63" s="155">
        <f t="shared" si="13"/>
        <v>1</v>
      </c>
      <c r="W63" s="155">
        <f t="shared" si="14"/>
        <v>0.99571428571428566</v>
      </c>
    </row>
    <row r="64" spans="1:23" ht="12.75" customHeight="1" x14ac:dyDescent="0.35">
      <c r="A64" s="25"/>
      <c r="B64" s="155">
        <v>0.34</v>
      </c>
      <c r="D64" s="155">
        <f t="shared" si="10"/>
        <v>0.98285714285714287</v>
      </c>
      <c r="I64" s="155">
        <f t="shared" si="11"/>
        <v>0.98285714285714287</v>
      </c>
      <c r="N64" s="155">
        <f t="shared" si="12"/>
        <v>0.98285714285714287</v>
      </c>
      <c r="S64" s="155">
        <f t="shared" si="13"/>
        <v>1</v>
      </c>
      <c r="W64" s="155">
        <f t="shared" si="14"/>
        <v>0.99428571428571433</v>
      </c>
    </row>
    <row r="65" spans="2:23" ht="14.25" x14ac:dyDescent="0.35">
      <c r="B65" s="155">
        <v>0.35</v>
      </c>
      <c r="D65" s="155">
        <f t="shared" si="10"/>
        <v>0.97857142857142854</v>
      </c>
      <c r="I65" s="155">
        <f t="shared" si="11"/>
        <v>0.97857142857142854</v>
      </c>
      <c r="N65" s="155">
        <f t="shared" si="12"/>
        <v>0.97857142857142854</v>
      </c>
      <c r="S65" s="155">
        <f t="shared" si="13"/>
        <v>1</v>
      </c>
      <c r="W65" s="155">
        <f t="shared" si="14"/>
        <v>0.99285714285714277</v>
      </c>
    </row>
    <row r="66" spans="2:23" ht="14.25" x14ac:dyDescent="0.35">
      <c r="B66" s="155">
        <v>0.36</v>
      </c>
      <c r="D66" s="155">
        <f t="shared" si="10"/>
        <v>0.97428571428571431</v>
      </c>
      <c r="I66" s="155">
        <f t="shared" si="11"/>
        <v>0.97428571428571431</v>
      </c>
      <c r="N66" s="155">
        <f t="shared" si="12"/>
        <v>0.97428571428571431</v>
      </c>
      <c r="S66" s="155">
        <f t="shared" si="13"/>
        <v>1</v>
      </c>
      <c r="W66" s="155">
        <f t="shared" si="14"/>
        <v>0.99142857142857144</v>
      </c>
    </row>
    <row r="67" spans="2:23" ht="14.25" x14ac:dyDescent="0.35">
      <c r="B67" s="155">
        <v>0.37</v>
      </c>
      <c r="D67" s="155">
        <f t="shared" si="10"/>
        <v>0.97</v>
      </c>
      <c r="I67" s="155">
        <f t="shared" si="11"/>
        <v>0.97</v>
      </c>
      <c r="N67" s="155">
        <f t="shared" si="12"/>
        <v>0.97</v>
      </c>
      <c r="S67" s="155">
        <f t="shared" si="13"/>
        <v>1</v>
      </c>
      <c r="W67" s="155">
        <f t="shared" si="14"/>
        <v>0.99</v>
      </c>
    </row>
    <row r="68" spans="2:23" ht="14.25" x14ac:dyDescent="0.35">
      <c r="B68" s="155">
        <v>0.38</v>
      </c>
      <c r="D68" s="155">
        <f t="shared" si="10"/>
        <v>0.96571428571428575</v>
      </c>
      <c r="I68" s="155">
        <f t="shared" si="11"/>
        <v>0.96571428571428575</v>
      </c>
      <c r="N68" s="155">
        <f t="shared" si="12"/>
        <v>0.96571428571428575</v>
      </c>
      <c r="S68" s="155">
        <f t="shared" si="13"/>
        <v>1</v>
      </c>
      <c r="W68" s="155">
        <f t="shared" si="14"/>
        <v>0.98857142857142866</v>
      </c>
    </row>
    <row r="69" spans="2:23" ht="14.25" x14ac:dyDescent="0.35">
      <c r="B69" s="155">
        <v>0.39</v>
      </c>
      <c r="D69" s="155">
        <f t="shared" si="10"/>
        <v>0.96142857142857141</v>
      </c>
      <c r="I69" s="155">
        <f t="shared" si="11"/>
        <v>0.96142857142857141</v>
      </c>
      <c r="N69" s="155">
        <f t="shared" si="12"/>
        <v>0.96142857142857141</v>
      </c>
      <c r="S69" s="155">
        <f t="shared" si="13"/>
        <v>1</v>
      </c>
      <c r="W69" s="155">
        <f t="shared" si="14"/>
        <v>0.9871428571428571</v>
      </c>
    </row>
    <row r="70" spans="2:23" ht="14.25" x14ac:dyDescent="0.35">
      <c r="B70" s="155">
        <v>0.4</v>
      </c>
      <c r="D70" s="155">
        <f t="shared" si="10"/>
        <v>0.95714285714285707</v>
      </c>
      <c r="I70" s="155">
        <f t="shared" si="11"/>
        <v>0.95714285714285707</v>
      </c>
      <c r="N70" s="155">
        <f t="shared" si="12"/>
        <v>0.95714285714285707</v>
      </c>
      <c r="S70" s="155">
        <f t="shared" si="13"/>
        <v>1</v>
      </c>
      <c r="W70" s="155">
        <f t="shared" si="14"/>
        <v>0.98571428571428565</v>
      </c>
    </row>
    <row r="71" spans="2:23" s="4" customFormat="1" ht="14.25" x14ac:dyDescent="0.35">
      <c r="B71" s="155">
        <v>0.41</v>
      </c>
      <c r="C71" s="1"/>
      <c r="D71" s="155">
        <f t="shared" si="10"/>
        <v>0.95285714285714285</v>
      </c>
      <c r="E71" s="1"/>
      <c r="F71" s="1"/>
      <c r="G71" s="1"/>
      <c r="H71" s="1"/>
      <c r="I71" s="155">
        <f t="shared" si="11"/>
        <v>0.95285714285714285</v>
      </c>
      <c r="J71" s="1"/>
      <c r="K71" s="1"/>
      <c r="L71" s="1"/>
      <c r="M71" s="1"/>
      <c r="N71" s="155">
        <f t="shared" si="12"/>
        <v>0.95285714285714285</v>
      </c>
      <c r="O71" s="1"/>
      <c r="P71" s="1"/>
      <c r="Q71" s="1"/>
      <c r="R71" s="1"/>
      <c r="S71" s="155">
        <f t="shared" si="13"/>
        <v>1</v>
      </c>
      <c r="T71" s="1"/>
      <c r="U71" s="1"/>
      <c r="V71" s="1"/>
      <c r="W71" s="155">
        <f t="shared" si="14"/>
        <v>0.98428571428571432</v>
      </c>
    </row>
    <row r="72" spans="2:23" ht="14.25" x14ac:dyDescent="0.35">
      <c r="B72" s="155">
        <v>0.42</v>
      </c>
      <c r="D72" s="155">
        <f t="shared" si="10"/>
        <v>0.94857142857142862</v>
      </c>
      <c r="I72" s="155">
        <f t="shared" si="11"/>
        <v>0.94857142857142862</v>
      </c>
      <c r="N72" s="155">
        <f t="shared" si="12"/>
        <v>0.94857142857142862</v>
      </c>
      <c r="S72" s="155">
        <f t="shared" si="13"/>
        <v>1</v>
      </c>
      <c r="W72" s="155">
        <f t="shared" si="14"/>
        <v>0.98285714285714287</v>
      </c>
    </row>
    <row r="73" spans="2:23" ht="14.25" x14ac:dyDescent="0.35">
      <c r="B73" s="155">
        <v>0.43</v>
      </c>
      <c r="D73" s="155">
        <f t="shared" si="10"/>
        <v>0.94428571428571428</v>
      </c>
      <c r="I73" s="155">
        <f t="shared" si="11"/>
        <v>0.94428571428571428</v>
      </c>
      <c r="N73" s="155">
        <f t="shared" si="12"/>
        <v>0.94428571428571428</v>
      </c>
      <c r="S73" s="155">
        <f t="shared" si="13"/>
        <v>1</v>
      </c>
      <c r="W73" s="155">
        <f t="shared" si="14"/>
        <v>0.98142857142857143</v>
      </c>
    </row>
    <row r="74" spans="2:23" ht="14.25" x14ac:dyDescent="0.35">
      <c r="B74" s="155">
        <v>0.44</v>
      </c>
      <c r="D74" s="155">
        <f t="shared" si="10"/>
        <v>0.94</v>
      </c>
      <c r="I74" s="155">
        <f t="shared" si="11"/>
        <v>0.94</v>
      </c>
      <c r="N74" s="155">
        <f t="shared" si="12"/>
        <v>0.94</v>
      </c>
      <c r="S74" s="155">
        <f t="shared" si="13"/>
        <v>1</v>
      </c>
      <c r="W74" s="155">
        <f t="shared" si="14"/>
        <v>0.98</v>
      </c>
    </row>
    <row r="75" spans="2:23" ht="14.25" x14ac:dyDescent="0.35">
      <c r="B75" s="155">
        <v>0.45</v>
      </c>
      <c r="D75" s="155">
        <f t="shared" si="10"/>
        <v>0.93571428571428572</v>
      </c>
      <c r="I75" s="155">
        <f t="shared" si="11"/>
        <v>0.93571428571428572</v>
      </c>
      <c r="N75" s="155">
        <f t="shared" si="12"/>
        <v>0.93571428571428572</v>
      </c>
      <c r="S75" s="155">
        <f t="shared" si="13"/>
        <v>1</v>
      </c>
      <c r="W75" s="155">
        <f t="shared" si="14"/>
        <v>0.97857142857142854</v>
      </c>
    </row>
    <row r="76" spans="2:23" ht="14.25" x14ac:dyDescent="0.35">
      <c r="B76" s="155">
        <v>0.46</v>
      </c>
      <c r="D76" s="155">
        <f t="shared" si="10"/>
        <v>0.93142857142857138</v>
      </c>
      <c r="I76" s="155">
        <f t="shared" si="11"/>
        <v>0.93142857142857138</v>
      </c>
      <c r="N76" s="155">
        <f t="shared" si="12"/>
        <v>0.93142857142857138</v>
      </c>
      <c r="S76" s="155">
        <f t="shared" si="13"/>
        <v>1</v>
      </c>
      <c r="W76" s="155">
        <f t="shared" si="14"/>
        <v>0.97714285714285709</v>
      </c>
    </row>
    <row r="77" spans="2:23" ht="14.25" x14ac:dyDescent="0.35">
      <c r="B77" s="155">
        <v>0.47</v>
      </c>
      <c r="D77" s="155">
        <f t="shared" si="10"/>
        <v>0.92714285714285716</v>
      </c>
      <c r="I77" s="155">
        <f t="shared" si="11"/>
        <v>0.92714285714285716</v>
      </c>
      <c r="N77" s="155">
        <f t="shared" si="12"/>
        <v>0.92714285714285716</v>
      </c>
      <c r="S77" s="155">
        <f t="shared" si="13"/>
        <v>1</v>
      </c>
      <c r="W77" s="155">
        <f t="shared" si="14"/>
        <v>0.97571428571428576</v>
      </c>
    </row>
    <row r="78" spans="2:23" ht="14.25" x14ac:dyDescent="0.35">
      <c r="B78" s="155">
        <v>0.48</v>
      </c>
      <c r="D78" s="155">
        <f t="shared" si="10"/>
        <v>0.92285714285714282</v>
      </c>
      <c r="I78" s="155">
        <f t="shared" si="11"/>
        <v>0.92285714285714282</v>
      </c>
      <c r="N78" s="155">
        <f t="shared" si="12"/>
        <v>0.92285714285714282</v>
      </c>
      <c r="S78" s="155">
        <f t="shared" si="13"/>
        <v>1</v>
      </c>
      <c r="W78" s="155">
        <f t="shared" si="14"/>
        <v>0.97428571428571431</v>
      </c>
    </row>
    <row r="79" spans="2:23" ht="14.25" x14ac:dyDescent="0.35">
      <c r="B79" s="155">
        <v>0.49</v>
      </c>
      <c r="D79" s="155">
        <f t="shared" si="10"/>
        <v>0.91857142857142859</v>
      </c>
      <c r="I79" s="155">
        <f t="shared" si="11"/>
        <v>0.91857142857142859</v>
      </c>
      <c r="N79" s="155">
        <f t="shared" si="12"/>
        <v>0.91857142857142859</v>
      </c>
      <c r="S79" s="155">
        <f t="shared" si="13"/>
        <v>1</v>
      </c>
      <c r="W79" s="155">
        <f t="shared" si="14"/>
        <v>0.97285714285714286</v>
      </c>
    </row>
    <row r="80" spans="2:23" ht="14.25" x14ac:dyDescent="0.35">
      <c r="B80" s="155">
        <v>0.5</v>
      </c>
      <c r="D80" s="155">
        <f t="shared" si="10"/>
        <v>0.91428571428571426</v>
      </c>
      <c r="I80" s="155">
        <f t="shared" si="11"/>
        <v>0.91428571428571426</v>
      </c>
      <c r="N80" s="155">
        <f t="shared" si="12"/>
        <v>0.91428571428571426</v>
      </c>
      <c r="S80" s="155">
        <f t="shared" si="13"/>
        <v>1</v>
      </c>
      <c r="W80" s="155">
        <f t="shared" si="14"/>
        <v>0.97142857142857142</v>
      </c>
    </row>
    <row r="81" spans="2:23" ht="14.25" x14ac:dyDescent="0.35">
      <c r="B81" s="155">
        <v>0.51</v>
      </c>
      <c r="D81" s="155">
        <f t="shared" si="10"/>
        <v>0.91</v>
      </c>
      <c r="I81" s="155">
        <f t="shared" si="11"/>
        <v>0.91</v>
      </c>
      <c r="N81" s="155">
        <f t="shared" si="12"/>
        <v>0.91</v>
      </c>
      <c r="S81" s="155">
        <f t="shared" si="13"/>
        <v>1</v>
      </c>
      <c r="W81" s="155">
        <f t="shared" si="14"/>
        <v>0.97000000000000008</v>
      </c>
    </row>
    <row r="82" spans="2:23" ht="14.25" x14ac:dyDescent="0.35">
      <c r="B82" s="155">
        <v>0.52</v>
      </c>
      <c r="D82" s="155">
        <f t="shared" si="10"/>
        <v>0.90571428571428569</v>
      </c>
      <c r="I82" s="155">
        <f t="shared" si="11"/>
        <v>0.90571428571428569</v>
      </c>
      <c r="N82" s="155">
        <f t="shared" si="12"/>
        <v>0.90571428571428569</v>
      </c>
      <c r="S82" s="155">
        <f t="shared" si="13"/>
        <v>1</v>
      </c>
      <c r="W82" s="155">
        <f t="shared" si="14"/>
        <v>0.96857142857142853</v>
      </c>
    </row>
    <row r="83" spans="2:23" ht="14.25" x14ac:dyDescent="0.35">
      <c r="B83" s="155">
        <v>0.53</v>
      </c>
      <c r="D83" s="155">
        <f t="shared" si="10"/>
        <v>0.90142857142857147</v>
      </c>
      <c r="I83" s="155">
        <f t="shared" si="11"/>
        <v>0.90142857142857147</v>
      </c>
      <c r="N83" s="155">
        <f t="shared" si="12"/>
        <v>0.90142857142857147</v>
      </c>
      <c r="S83" s="155">
        <f t="shared" si="13"/>
        <v>1</v>
      </c>
      <c r="W83" s="155">
        <f t="shared" si="14"/>
        <v>0.96714285714285719</v>
      </c>
    </row>
    <row r="84" spans="2:23" ht="14.25" x14ac:dyDescent="0.35">
      <c r="B84" s="155">
        <v>0.54</v>
      </c>
      <c r="D84" s="155">
        <f t="shared" si="10"/>
        <v>0.89714285714285713</v>
      </c>
      <c r="I84" s="155">
        <f t="shared" si="11"/>
        <v>0.89714285714285713</v>
      </c>
      <c r="N84" s="155">
        <f t="shared" si="12"/>
        <v>0.89714285714285713</v>
      </c>
      <c r="S84" s="155">
        <f t="shared" si="13"/>
        <v>1</v>
      </c>
      <c r="W84" s="155">
        <f t="shared" si="14"/>
        <v>0.96571428571428575</v>
      </c>
    </row>
    <row r="85" spans="2:23" ht="14.25" x14ac:dyDescent="0.35">
      <c r="B85" s="155">
        <v>0.55000000000000004</v>
      </c>
      <c r="D85" s="155">
        <f t="shared" si="10"/>
        <v>0.89285714285714279</v>
      </c>
      <c r="I85" s="155">
        <f t="shared" si="11"/>
        <v>0.89285714285714279</v>
      </c>
      <c r="N85" s="155">
        <f t="shared" si="12"/>
        <v>0.89285714285714279</v>
      </c>
      <c r="S85" s="155">
        <f t="shared" si="13"/>
        <v>1</v>
      </c>
      <c r="W85" s="155">
        <f t="shared" si="14"/>
        <v>0.96428571428571419</v>
      </c>
    </row>
    <row r="86" spans="2:23" ht="14.25" x14ac:dyDescent="0.35">
      <c r="B86" s="155">
        <v>0.56000000000000005</v>
      </c>
      <c r="D86" s="155">
        <f t="shared" si="10"/>
        <v>0.88857142857142857</v>
      </c>
      <c r="I86" s="155">
        <f t="shared" si="11"/>
        <v>0.88857142857142857</v>
      </c>
      <c r="N86" s="155">
        <f t="shared" si="12"/>
        <v>0.88857142857142857</v>
      </c>
      <c r="S86" s="155">
        <f t="shared" si="13"/>
        <v>1</v>
      </c>
      <c r="W86" s="155">
        <f t="shared" si="14"/>
        <v>0.96285714285714286</v>
      </c>
    </row>
    <row r="87" spans="2:23" ht="14.25" x14ac:dyDescent="0.35">
      <c r="B87" s="155">
        <v>0.56999999999999995</v>
      </c>
      <c r="D87" s="155">
        <f t="shared" si="10"/>
        <v>0.88428571428571434</v>
      </c>
      <c r="I87" s="155">
        <f t="shared" si="11"/>
        <v>0.88428571428571434</v>
      </c>
      <c r="N87" s="155">
        <f t="shared" si="12"/>
        <v>0.88428571428571434</v>
      </c>
      <c r="S87" s="155">
        <f t="shared" si="13"/>
        <v>1</v>
      </c>
      <c r="W87" s="155">
        <f t="shared" si="14"/>
        <v>0.96142857142857141</v>
      </c>
    </row>
    <row r="88" spans="2:23" ht="14.25" x14ac:dyDescent="0.35">
      <c r="B88" s="155">
        <v>0.57999999999999996</v>
      </c>
      <c r="D88" s="155">
        <f t="shared" si="10"/>
        <v>0.88</v>
      </c>
      <c r="I88" s="155">
        <f t="shared" si="11"/>
        <v>0.88</v>
      </c>
      <c r="N88" s="155">
        <f t="shared" si="12"/>
        <v>0.88</v>
      </c>
      <c r="S88" s="155">
        <f t="shared" si="13"/>
        <v>1</v>
      </c>
      <c r="W88" s="155">
        <f t="shared" si="14"/>
        <v>0.96000000000000008</v>
      </c>
    </row>
    <row r="89" spans="2:23" ht="14.25" x14ac:dyDescent="0.35">
      <c r="B89" s="155">
        <v>0.59</v>
      </c>
      <c r="D89" s="155">
        <f t="shared" si="10"/>
        <v>0.87571428571428567</v>
      </c>
      <c r="I89" s="155">
        <f t="shared" si="11"/>
        <v>0.87571428571428567</v>
      </c>
      <c r="N89" s="155">
        <f t="shared" si="12"/>
        <v>0.87571428571428567</v>
      </c>
      <c r="S89" s="155">
        <f t="shared" si="13"/>
        <v>1</v>
      </c>
      <c r="W89" s="155">
        <f t="shared" si="14"/>
        <v>0.95857142857142852</v>
      </c>
    </row>
    <row r="90" spans="2:23" ht="14.25" x14ac:dyDescent="0.35">
      <c r="B90" s="155">
        <v>0.6</v>
      </c>
      <c r="D90" s="155">
        <f t="shared" si="10"/>
        <v>0.87142857142857144</v>
      </c>
      <c r="I90" s="155">
        <f t="shared" si="11"/>
        <v>0.87142857142857144</v>
      </c>
      <c r="N90" s="155">
        <f t="shared" si="12"/>
        <v>0.87142857142857144</v>
      </c>
      <c r="S90" s="155">
        <f t="shared" si="13"/>
        <v>1</v>
      </c>
      <c r="W90" s="155">
        <f t="shared" si="14"/>
        <v>0.95714285714285718</v>
      </c>
    </row>
    <row r="91" spans="2:23" ht="14.25" x14ac:dyDescent="0.35">
      <c r="B91" s="155">
        <v>0.61</v>
      </c>
      <c r="D91" s="155">
        <f t="shared" si="10"/>
        <v>0.8671428571428571</v>
      </c>
      <c r="I91" s="155">
        <f t="shared" si="11"/>
        <v>0.8671428571428571</v>
      </c>
      <c r="N91" s="155">
        <f t="shared" si="12"/>
        <v>0.8671428571428571</v>
      </c>
      <c r="S91" s="155">
        <f t="shared" si="13"/>
        <v>1</v>
      </c>
      <c r="W91" s="155">
        <f t="shared" si="14"/>
        <v>0.95571428571428574</v>
      </c>
    </row>
    <row r="92" spans="2:23" ht="14.25" x14ac:dyDescent="0.35">
      <c r="B92" s="155">
        <v>0.62</v>
      </c>
      <c r="D92" s="155">
        <f t="shared" si="10"/>
        <v>0.86285714285714288</v>
      </c>
      <c r="I92" s="155">
        <f t="shared" si="11"/>
        <v>0.86285714285714288</v>
      </c>
      <c r="N92" s="155">
        <f t="shared" si="12"/>
        <v>0.86285714285714288</v>
      </c>
      <c r="S92" s="155">
        <f t="shared" si="13"/>
        <v>1</v>
      </c>
      <c r="W92" s="155">
        <f t="shared" si="14"/>
        <v>0.95428571428571418</v>
      </c>
    </row>
    <row r="93" spans="2:23" ht="14.25" x14ac:dyDescent="0.35">
      <c r="B93" s="155">
        <v>0.63</v>
      </c>
      <c r="D93" s="155">
        <f t="shared" si="10"/>
        <v>0.85857142857142854</v>
      </c>
      <c r="I93" s="155">
        <f t="shared" si="11"/>
        <v>0.85857142857142854</v>
      </c>
      <c r="N93" s="155">
        <f t="shared" si="12"/>
        <v>0.85857142857142854</v>
      </c>
      <c r="S93" s="155">
        <f t="shared" si="13"/>
        <v>1</v>
      </c>
      <c r="W93" s="155">
        <f t="shared" si="14"/>
        <v>0.95285714285714285</v>
      </c>
    </row>
    <row r="94" spans="2:23" ht="14.25" x14ac:dyDescent="0.35">
      <c r="B94" s="155">
        <v>0.64</v>
      </c>
      <c r="D94" s="155">
        <f t="shared" si="10"/>
        <v>0.85428571428571431</v>
      </c>
      <c r="I94" s="155">
        <f t="shared" si="11"/>
        <v>0.85428571428571431</v>
      </c>
      <c r="N94" s="155">
        <f t="shared" si="12"/>
        <v>0.85428571428571431</v>
      </c>
      <c r="S94" s="155">
        <f t="shared" si="13"/>
        <v>1</v>
      </c>
      <c r="W94" s="155">
        <f t="shared" si="14"/>
        <v>0.95142857142857151</v>
      </c>
    </row>
    <row r="95" spans="2:23" ht="14.25" x14ac:dyDescent="0.35">
      <c r="B95" s="155">
        <v>0.65</v>
      </c>
      <c r="D95" s="155">
        <f t="shared" ref="D95:D130" si="15">IF(AND($B95&gt;=D$10,$B95&lt;=D$9),E$10+(E$9-E$10)*(($B95-D$10)/(D$9-D$10)),
IF(AND($B95&gt;D$9,$B95&lt;=D$8),E$9+(E$8-E$9)*(($B95-D$9)/(D$8-D$9)),
IF(AND($B95&gt;D$8,$B95&lt;=D$7),E$8+(E$7-E$8)*(($B95-D$8)/(D$7-D$8)),
IF(AND($B95&gt;D$7,$B95&lt;=D$6),E$7+(E$6-E$7)*(($B95-D$7)/(D$6-D$7))))))</f>
        <v>0.85</v>
      </c>
      <c r="I95" s="155">
        <f t="shared" ref="I95:I130" si="16">IF(AND($B95&gt;=I$10,$B95&lt;=I$9),J$10+(J$9-J$10)*(($B95-I$10)/(I$9-I$10)),
IF(AND($B95&gt;I$9,$B95&lt;=I$8),J$9+(J$8-J$9)*(($B95-I$9)/(I$8-I$9)),
IF(AND($B95&gt;I$8,$B95&lt;=I$7),J$8+(J$7-J$8)*(($B95-I$8)/(I$7-I$8)),
IF(AND($B95&gt;I$7,$B95&lt;=I$6),J$7+(J$6-J$7)*(($B95-I$7)/(I$6-I$7))))))</f>
        <v>0.85</v>
      </c>
      <c r="N95" s="155">
        <f t="shared" ref="N95:N130" si="17">IF(AND($B95&gt;=N$10,$B95&lt;=N$9),O$10+(O$9-O$10)*(($B95-N$10)/(N$9-N$10)),
IF(AND($B95&gt;N$9,$B95&lt;=N$8),O$9+(O$8-O$9)*(($B95-N$9)/(N$8-N$9)),
IF(AND($B95&gt;N$8,$B95&lt;=N$7),O$8+(O$7-O$8)*(($B95-N$8)/(N$7-N$8)),
IF(AND($B95&gt;N$7,$B95&lt;=N$6),O$7+(O$6-O$7)*(($B95-N$7)/(N$6-N$7))))))</f>
        <v>0.85</v>
      </c>
      <c r="S95" s="155">
        <f t="shared" ref="S95:S130" si="18">IF(AND($B95&gt;=S$10,$B95&lt;=S$9),T$10+(T$9-T$10)*(($B95-S$10)/(S$9-S$10)),
IF(AND($B95&gt;S$9,$B95&lt;=S$8),T$9+(T$8-T$9)*(($B95-S$9)/(S$8-S$9)),
IF(AND($B95&gt;S$8,$B95&lt;=S$7),T$8+(T$7-T$8)*(($B95-S$8)/(S$7-S$8)),
IF(AND($B95&gt;S$7,$B95&lt;=S$6),T$7+(T$6-T$7)*(($B95-S$7)/(S$6-S$7))))))</f>
        <v>1</v>
      </c>
      <c r="W95" s="155">
        <f t="shared" ref="W95:W130" si="19">((D95*$C$3)+(I95*$H$3)+(N95*$M$3)+(S95*$R$3))/SUM($C$3,$H$3,$M$3,$R$3)</f>
        <v>0.95</v>
      </c>
    </row>
    <row r="96" spans="2:23" ht="14.25" x14ac:dyDescent="0.35">
      <c r="B96" s="155">
        <v>0.66</v>
      </c>
      <c r="D96" s="155">
        <f t="shared" si="15"/>
        <v>0.84499999999999997</v>
      </c>
      <c r="I96" s="155">
        <f t="shared" si="16"/>
        <v>0.84499999999999997</v>
      </c>
      <c r="N96" s="155">
        <f t="shared" si="17"/>
        <v>0.84499999999999997</v>
      </c>
      <c r="S96" s="155">
        <f t="shared" si="18"/>
        <v>1</v>
      </c>
      <c r="W96" s="155">
        <f t="shared" si="19"/>
        <v>0.94833333333333336</v>
      </c>
    </row>
    <row r="97" spans="2:23" ht="14.25" x14ac:dyDescent="0.35">
      <c r="B97" s="155">
        <v>0.67</v>
      </c>
      <c r="D97" s="155">
        <f t="shared" si="15"/>
        <v>0.84</v>
      </c>
      <c r="I97" s="155">
        <f t="shared" si="16"/>
        <v>0.84</v>
      </c>
      <c r="N97" s="155">
        <f t="shared" si="17"/>
        <v>0.84</v>
      </c>
      <c r="S97" s="155">
        <f t="shared" si="18"/>
        <v>1</v>
      </c>
      <c r="W97" s="155">
        <f t="shared" si="19"/>
        <v>0.94666666666666666</v>
      </c>
    </row>
    <row r="98" spans="2:23" ht="14.25" x14ac:dyDescent="0.35">
      <c r="B98" s="155">
        <v>0.68</v>
      </c>
      <c r="D98" s="155">
        <f t="shared" si="15"/>
        <v>0.83499999999999996</v>
      </c>
      <c r="I98" s="155">
        <f t="shared" si="16"/>
        <v>0.83499999999999996</v>
      </c>
      <c r="N98" s="155">
        <f t="shared" si="17"/>
        <v>0.83499999999999996</v>
      </c>
      <c r="S98" s="155">
        <f t="shared" si="18"/>
        <v>1</v>
      </c>
      <c r="W98" s="155">
        <f t="shared" si="19"/>
        <v>0.94500000000000006</v>
      </c>
    </row>
    <row r="99" spans="2:23" ht="14.25" x14ac:dyDescent="0.35">
      <c r="B99" s="155">
        <v>0.69</v>
      </c>
      <c r="D99" s="155">
        <f t="shared" si="15"/>
        <v>0.83000000000000007</v>
      </c>
      <c r="I99" s="155">
        <f t="shared" si="16"/>
        <v>0.83000000000000007</v>
      </c>
      <c r="N99" s="155">
        <f t="shared" si="17"/>
        <v>0.83000000000000007</v>
      </c>
      <c r="S99" s="155">
        <f t="shared" si="18"/>
        <v>1</v>
      </c>
      <c r="W99" s="155">
        <f t="shared" si="19"/>
        <v>0.94333333333333336</v>
      </c>
    </row>
    <row r="100" spans="2:23" ht="14.25" x14ac:dyDescent="0.35">
      <c r="B100" s="155">
        <v>0.7</v>
      </c>
      <c r="D100" s="155">
        <f t="shared" si="15"/>
        <v>0.82500000000000007</v>
      </c>
      <c r="I100" s="155">
        <f t="shared" si="16"/>
        <v>0.82500000000000007</v>
      </c>
      <c r="N100" s="155">
        <f t="shared" si="17"/>
        <v>0.82500000000000007</v>
      </c>
      <c r="S100" s="155">
        <f t="shared" si="18"/>
        <v>1</v>
      </c>
      <c r="W100" s="155">
        <f t="shared" si="19"/>
        <v>0.94166666666666665</v>
      </c>
    </row>
    <row r="101" spans="2:23" ht="14.25" x14ac:dyDescent="0.35">
      <c r="B101" s="155">
        <v>0.71</v>
      </c>
      <c r="D101" s="155">
        <f t="shared" si="15"/>
        <v>0.82000000000000006</v>
      </c>
      <c r="I101" s="155">
        <f t="shared" si="16"/>
        <v>0.82000000000000006</v>
      </c>
      <c r="N101" s="155">
        <f t="shared" si="17"/>
        <v>0.82000000000000006</v>
      </c>
      <c r="S101" s="155">
        <f t="shared" si="18"/>
        <v>1</v>
      </c>
      <c r="W101" s="155">
        <f t="shared" si="19"/>
        <v>0.94</v>
      </c>
    </row>
    <row r="102" spans="2:23" ht="14.25" x14ac:dyDescent="0.35">
      <c r="B102" s="155">
        <v>0.72</v>
      </c>
      <c r="D102" s="155">
        <f t="shared" si="15"/>
        <v>0.81500000000000006</v>
      </c>
      <c r="I102" s="155">
        <f t="shared" si="16"/>
        <v>0.81500000000000006</v>
      </c>
      <c r="N102" s="155">
        <f t="shared" si="17"/>
        <v>0.81500000000000006</v>
      </c>
      <c r="S102" s="155">
        <f t="shared" si="18"/>
        <v>1</v>
      </c>
      <c r="W102" s="155">
        <f t="shared" si="19"/>
        <v>0.93833333333333324</v>
      </c>
    </row>
    <row r="103" spans="2:23" ht="14.25" x14ac:dyDescent="0.35">
      <c r="B103" s="155">
        <v>0.73</v>
      </c>
      <c r="D103" s="155">
        <f t="shared" si="15"/>
        <v>0.81</v>
      </c>
      <c r="I103" s="155">
        <f t="shared" si="16"/>
        <v>0.81</v>
      </c>
      <c r="N103" s="155">
        <f t="shared" si="17"/>
        <v>0.81</v>
      </c>
      <c r="S103" s="155">
        <f t="shared" si="18"/>
        <v>1</v>
      </c>
      <c r="W103" s="155">
        <f t="shared" si="19"/>
        <v>0.93666666666666676</v>
      </c>
    </row>
    <row r="104" spans="2:23" ht="14.25" x14ac:dyDescent="0.35">
      <c r="B104" s="155">
        <v>0.74</v>
      </c>
      <c r="D104" s="155">
        <f t="shared" si="15"/>
        <v>0.80500000000000005</v>
      </c>
      <c r="I104" s="155">
        <f t="shared" si="16"/>
        <v>0.80500000000000005</v>
      </c>
      <c r="N104" s="155">
        <f t="shared" si="17"/>
        <v>0.80500000000000005</v>
      </c>
      <c r="S104" s="155">
        <f t="shared" si="18"/>
        <v>1</v>
      </c>
      <c r="W104" s="155">
        <f t="shared" si="19"/>
        <v>0.93500000000000005</v>
      </c>
    </row>
    <row r="105" spans="2:23" ht="14.25" x14ac:dyDescent="0.35">
      <c r="B105" s="155">
        <v>0.75</v>
      </c>
      <c r="D105" s="155">
        <f t="shared" si="15"/>
        <v>0.8</v>
      </c>
      <c r="I105" s="155">
        <f t="shared" si="16"/>
        <v>0.8</v>
      </c>
      <c r="N105" s="155">
        <f t="shared" si="17"/>
        <v>0.8</v>
      </c>
      <c r="S105" s="155">
        <f t="shared" si="18"/>
        <v>1</v>
      </c>
      <c r="W105" s="155">
        <f t="shared" si="19"/>
        <v>0.93333333333333335</v>
      </c>
    </row>
    <row r="106" spans="2:23" ht="14.25" x14ac:dyDescent="0.35">
      <c r="B106" s="155">
        <v>0.76</v>
      </c>
      <c r="D106" s="155">
        <f t="shared" si="15"/>
        <v>0.79920000000000002</v>
      </c>
      <c r="I106" s="155">
        <f t="shared" si="16"/>
        <v>0.79920000000000002</v>
      </c>
      <c r="N106" s="155">
        <f t="shared" si="17"/>
        <v>0.79920000000000002</v>
      </c>
      <c r="S106" s="155">
        <f t="shared" si="18"/>
        <v>0.98</v>
      </c>
      <c r="W106" s="155">
        <f t="shared" si="19"/>
        <v>0.9197333333333334</v>
      </c>
    </row>
    <row r="107" spans="2:23" ht="14.25" x14ac:dyDescent="0.35">
      <c r="B107" s="155">
        <v>0.77</v>
      </c>
      <c r="D107" s="155">
        <f t="shared" si="15"/>
        <v>0.7984</v>
      </c>
      <c r="I107" s="155">
        <f t="shared" si="16"/>
        <v>0.7984</v>
      </c>
      <c r="N107" s="155">
        <f t="shared" si="17"/>
        <v>0.7984</v>
      </c>
      <c r="S107" s="155">
        <f t="shared" si="18"/>
        <v>0.96</v>
      </c>
      <c r="W107" s="155">
        <f t="shared" si="19"/>
        <v>0.90613333333333324</v>
      </c>
    </row>
    <row r="108" spans="2:23" ht="14.25" x14ac:dyDescent="0.35">
      <c r="B108" s="155">
        <v>0.78</v>
      </c>
      <c r="D108" s="155">
        <f t="shared" si="15"/>
        <v>0.79760000000000009</v>
      </c>
      <c r="I108" s="155">
        <f t="shared" si="16"/>
        <v>0.79760000000000009</v>
      </c>
      <c r="N108" s="155">
        <f t="shared" si="17"/>
        <v>0.79760000000000009</v>
      </c>
      <c r="S108" s="155">
        <f t="shared" si="18"/>
        <v>0.94</v>
      </c>
      <c r="W108" s="155">
        <f t="shared" si="19"/>
        <v>0.89253333333333318</v>
      </c>
    </row>
    <row r="109" spans="2:23" ht="14.25" x14ac:dyDescent="0.35">
      <c r="B109" s="155">
        <v>0.79</v>
      </c>
      <c r="D109" s="155">
        <f t="shared" si="15"/>
        <v>0.79680000000000006</v>
      </c>
      <c r="I109" s="155">
        <f t="shared" si="16"/>
        <v>0.79680000000000006</v>
      </c>
      <c r="N109" s="155">
        <f t="shared" si="17"/>
        <v>0.79680000000000006</v>
      </c>
      <c r="S109" s="155">
        <f t="shared" si="18"/>
        <v>0.91999999999999993</v>
      </c>
      <c r="W109" s="155">
        <f t="shared" si="19"/>
        <v>0.87893333333333323</v>
      </c>
    </row>
    <row r="110" spans="2:23" ht="14.25" x14ac:dyDescent="0.35">
      <c r="B110" s="155">
        <v>0.8</v>
      </c>
      <c r="D110" s="155">
        <f t="shared" si="15"/>
        <v>0.79600000000000004</v>
      </c>
      <c r="I110" s="155">
        <f t="shared" si="16"/>
        <v>0.79600000000000004</v>
      </c>
      <c r="N110" s="155">
        <f t="shared" si="17"/>
        <v>0.79600000000000004</v>
      </c>
      <c r="S110" s="155">
        <f t="shared" si="18"/>
        <v>0.89999999999999991</v>
      </c>
      <c r="W110" s="155">
        <f t="shared" si="19"/>
        <v>0.8653333333333334</v>
      </c>
    </row>
    <row r="111" spans="2:23" ht="14.25" x14ac:dyDescent="0.35">
      <c r="B111" s="155">
        <v>0.81</v>
      </c>
      <c r="D111" s="155">
        <f t="shared" si="15"/>
        <v>0.79520000000000002</v>
      </c>
      <c r="I111" s="155">
        <f t="shared" si="16"/>
        <v>0.79520000000000002</v>
      </c>
      <c r="N111" s="155">
        <f t="shared" si="17"/>
        <v>0.79520000000000002</v>
      </c>
      <c r="S111" s="155">
        <f t="shared" si="18"/>
        <v>0.87999999999999989</v>
      </c>
      <c r="W111" s="155">
        <f t="shared" si="19"/>
        <v>0.85173333333333334</v>
      </c>
    </row>
    <row r="112" spans="2:23" ht="14.25" x14ac:dyDescent="0.35">
      <c r="B112" s="155">
        <v>0.82</v>
      </c>
      <c r="D112" s="155">
        <f t="shared" si="15"/>
        <v>0.7944</v>
      </c>
      <c r="I112" s="155">
        <f t="shared" si="16"/>
        <v>0.7944</v>
      </c>
      <c r="N112" s="155">
        <f t="shared" si="17"/>
        <v>0.7944</v>
      </c>
      <c r="S112" s="155">
        <f t="shared" si="18"/>
        <v>0.8600000000000001</v>
      </c>
      <c r="W112" s="155">
        <f t="shared" si="19"/>
        <v>0.8381333333333334</v>
      </c>
    </row>
    <row r="113" spans="2:23" ht="14.25" x14ac:dyDescent="0.35">
      <c r="B113" s="155">
        <v>0.83</v>
      </c>
      <c r="D113" s="155">
        <f t="shared" si="15"/>
        <v>0.79360000000000008</v>
      </c>
      <c r="I113" s="155">
        <f t="shared" si="16"/>
        <v>0.79360000000000008</v>
      </c>
      <c r="N113" s="155">
        <f t="shared" si="17"/>
        <v>0.79360000000000008</v>
      </c>
      <c r="S113" s="155">
        <f t="shared" si="18"/>
        <v>0.84000000000000008</v>
      </c>
      <c r="W113" s="155">
        <f t="shared" si="19"/>
        <v>0.82453333333333334</v>
      </c>
    </row>
    <row r="114" spans="2:23" ht="14.25" x14ac:dyDescent="0.35">
      <c r="B114" s="155">
        <v>0.84</v>
      </c>
      <c r="D114" s="155">
        <f t="shared" si="15"/>
        <v>0.79280000000000006</v>
      </c>
      <c r="I114" s="155">
        <f t="shared" si="16"/>
        <v>0.79280000000000006</v>
      </c>
      <c r="N114" s="155">
        <f t="shared" si="17"/>
        <v>0.79280000000000006</v>
      </c>
      <c r="S114" s="155">
        <f t="shared" si="18"/>
        <v>0.82000000000000006</v>
      </c>
      <c r="W114" s="155">
        <f t="shared" si="19"/>
        <v>0.81093333333333339</v>
      </c>
    </row>
    <row r="115" spans="2:23" ht="14.25" x14ac:dyDescent="0.35">
      <c r="B115" s="155">
        <v>0.85</v>
      </c>
      <c r="D115" s="155">
        <f t="shared" si="15"/>
        <v>0.79200000000000004</v>
      </c>
      <c r="I115" s="155">
        <f t="shared" si="16"/>
        <v>0.79200000000000004</v>
      </c>
      <c r="N115" s="155">
        <f t="shared" si="17"/>
        <v>0.79200000000000004</v>
      </c>
      <c r="S115" s="155">
        <f t="shared" si="18"/>
        <v>0.8</v>
      </c>
      <c r="W115" s="155">
        <f t="shared" si="19"/>
        <v>0.79733333333333334</v>
      </c>
    </row>
    <row r="116" spans="2:23" ht="14.25" x14ac:dyDescent="0.35">
      <c r="B116" s="155">
        <v>0.86</v>
      </c>
      <c r="D116" s="155">
        <f t="shared" si="15"/>
        <v>0.79120000000000001</v>
      </c>
      <c r="I116" s="155">
        <f t="shared" si="16"/>
        <v>0.79120000000000001</v>
      </c>
      <c r="N116" s="155">
        <f t="shared" si="17"/>
        <v>0.79120000000000001</v>
      </c>
      <c r="S116" s="155">
        <f t="shared" si="18"/>
        <v>0.79333333333333333</v>
      </c>
      <c r="W116" s="155">
        <f t="shared" si="19"/>
        <v>0.79262222222222223</v>
      </c>
    </row>
    <row r="117" spans="2:23" ht="14.25" x14ac:dyDescent="0.35">
      <c r="B117" s="155">
        <v>0.87</v>
      </c>
      <c r="D117" s="155">
        <f t="shared" si="15"/>
        <v>0.79039999999999999</v>
      </c>
      <c r="I117" s="155">
        <f t="shared" si="16"/>
        <v>0.79039999999999999</v>
      </c>
      <c r="N117" s="155">
        <f t="shared" si="17"/>
        <v>0.79039999999999999</v>
      </c>
      <c r="S117" s="155">
        <f t="shared" si="18"/>
        <v>0.78666666666666674</v>
      </c>
      <c r="W117" s="155">
        <f t="shared" si="19"/>
        <v>0.78791111111111112</v>
      </c>
    </row>
    <row r="118" spans="2:23" ht="14.25" x14ac:dyDescent="0.35">
      <c r="B118" s="155">
        <v>0.88</v>
      </c>
      <c r="D118" s="155">
        <f t="shared" si="15"/>
        <v>0.78960000000000008</v>
      </c>
      <c r="I118" s="155">
        <f t="shared" si="16"/>
        <v>0.78960000000000008</v>
      </c>
      <c r="N118" s="155">
        <f t="shared" si="17"/>
        <v>0.78960000000000008</v>
      </c>
      <c r="S118" s="155">
        <f t="shared" si="18"/>
        <v>0.78</v>
      </c>
      <c r="W118" s="155">
        <f t="shared" si="19"/>
        <v>0.78320000000000012</v>
      </c>
    </row>
    <row r="119" spans="2:23" ht="14.25" x14ac:dyDescent="0.35">
      <c r="B119" s="155">
        <v>0.89</v>
      </c>
      <c r="D119" s="155">
        <f t="shared" si="15"/>
        <v>0.78880000000000006</v>
      </c>
      <c r="I119" s="155">
        <f t="shared" si="16"/>
        <v>0.78880000000000006</v>
      </c>
      <c r="N119" s="155">
        <f t="shared" si="17"/>
        <v>0.78880000000000006</v>
      </c>
      <c r="S119" s="155">
        <f t="shared" si="18"/>
        <v>0.77333333333333332</v>
      </c>
      <c r="W119" s="155">
        <f t="shared" si="19"/>
        <v>0.7784888888888889</v>
      </c>
    </row>
    <row r="120" spans="2:23" ht="14.25" x14ac:dyDescent="0.35">
      <c r="B120" s="155">
        <v>0.9</v>
      </c>
      <c r="D120" s="155">
        <f t="shared" si="15"/>
        <v>0.78800000000000003</v>
      </c>
      <c r="I120" s="155">
        <f t="shared" si="16"/>
        <v>0.78800000000000003</v>
      </c>
      <c r="N120" s="155">
        <f t="shared" si="17"/>
        <v>0.78800000000000003</v>
      </c>
      <c r="S120" s="155">
        <f t="shared" si="18"/>
        <v>0.76666666666666661</v>
      </c>
      <c r="W120" s="155">
        <f t="shared" si="19"/>
        <v>0.77377777777777768</v>
      </c>
    </row>
    <row r="121" spans="2:23" ht="14.25" x14ac:dyDescent="0.35">
      <c r="B121" s="155">
        <v>0.91</v>
      </c>
      <c r="D121" s="155">
        <f t="shared" si="15"/>
        <v>0.78720000000000001</v>
      </c>
      <c r="I121" s="155">
        <f t="shared" si="16"/>
        <v>0.78720000000000001</v>
      </c>
      <c r="N121" s="155">
        <f t="shared" si="17"/>
        <v>0.78720000000000001</v>
      </c>
      <c r="S121" s="155">
        <f t="shared" si="18"/>
        <v>0.76</v>
      </c>
      <c r="W121" s="155">
        <f t="shared" si="19"/>
        <v>0.76906666666666668</v>
      </c>
    </row>
    <row r="122" spans="2:23" ht="14.25" x14ac:dyDescent="0.35">
      <c r="B122" s="155">
        <v>0.92</v>
      </c>
      <c r="D122" s="155">
        <f t="shared" si="15"/>
        <v>0.78639999999999999</v>
      </c>
      <c r="I122" s="155">
        <f t="shared" si="16"/>
        <v>0.78639999999999999</v>
      </c>
      <c r="N122" s="155">
        <f t="shared" si="17"/>
        <v>0.78639999999999999</v>
      </c>
      <c r="S122" s="155">
        <f t="shared" si="18"/>
        <v>0.7533333333333333</v>
      </c>
      <c r="W122" s="155">
        <f t="shared" si="19"/>
        <v>0.76435555555555557</v>
      </c>
    </row>
    <row r="123" spans="2:23" ht="14.25" x14ac:dyDescent="0.35">
      <c r="B123" s="155">
        <v>0.93</v>
      </c>
      <c r="D123" s="155">
        <f t="shared" si="15"/>
        <v>0.78560000000000008</v>
      </c>
      <c r="I123" s="155">
        <f t="shared" si="16"/>
        <v>0.78560000000000008</v>
      </c>
      <c r="N123" s="155">
        <f t="shared" si="17"/>
        <v>0.78560000000000008</v>
      </c>
      <c r="S123" s="155">
        <f t="shared" si="18"/>
        <v>0.74666666666666659</v>
      </c>
      <c r="W123" s="155">
        <f t="shared" si="19"/>
        <v>0.75964444444444434</v>
      </c>
    </row>
    <row r="124" spans="2:23" ht="14.25" x14ac:dyDescent="0.35">
      <c r="B124" s="155">
        <v>0.94</v>
      </c>
      <c r="D124" s="155">
        <f t="shared" si="15"/>
        <v>0.78480000000000005</v>
      </c>
      <c r="I124" s="155">
        <f t="shared" si="16"/>
        <v>0.78480000000000005</v>
      </c>
      <c r="N124" s="155">
        <f t="shared" si="17"/>
        <v>0.78480000000000005</v>
      </c>
      <c r="S124" s="155">
        <f t="shared" si="18"/>
        <v>0.74</v>
      </c>
      <c r="W124" s="155">
        <f t="shared" si="19"/>
        <v>0.75493333333333346</v>
      </c>
    </row>
    <row r="125" spans="2:23" ht="14.25" x14ac:dyDescent="0.35">
      <c r="B125" s="155">
        <v>0.95</v>
      </c>
      <c r="D125" s="155">
        <f t="shared" si="15"/>
        <v>0.78400000000000003</v>
      </c>
      <c r="I125" s="155">
        <f t="shared" si="16"/>
        <v>0.78400000000000003</v>
      </c>
      <c r="N125" s="155">
        <f t="shared" si="17"/>
        <v>0.78400000000000003</v>
      </c>
      <c r="S125" s="155">
        <f t="shared" si="18"/>
        <v>0.73333333333333339</v>
      </c>
      <c r="W125" s="155">
        <f t="shared" si="19"/>
        <v>0.75022222222222223</v>
      </c>
    </row>
    <row r="126" spans="2:23" ht="14.25" x14ac:dyDescent="0.35">
      <c r="B126" s="155">
        <v>0.96</v>
      </c>
      <c r="D126" s="155">
        <f t="shared" si="15"/>
        <v>0.78320000000000001</v>
      </c>
      <c r="I126" s="155">
        <f t="shared" si="16"/>
        <v>0.78320000000000001</v>
      </c>
      <c r="N126" s="155">
        <f t="shared" si="17"/>
        <v>0.78320000000000001</v>
      </c>
      <c r="S126" s="155">
        <f t="shared" si="18"/>
        <v>0.72666666666666668</v>
      </c>
      <c r="W126" s="155">
        <f t="shared" si="19"/>
        <v>0.74551111111111112</v>
      </c>
    </row>
    <row r="127" spans="2:23" ht="14.25" x14ac:dyDescent="0.35">
      <c r="B127" s="155">
        <v>0.97</v>
      </c>
      <c r="D127" s="155">
        <f t="shared" si="15"/>
        <v>0.78239999999999998</v>
      </c>
      <c r="I127" s="155">
        <f t="shared" si="16"/>
        <v>0.78239999999999998</v>
      </c>
      <c r="N127" s="155">
        <f t="shared" si="17"/>
        <v>0.78239999999999998</v>
      </c>
      <c r="S127" s="155">
        <f t="shared" si="18"/>
        <v>0.72</v>
      </c>
      <c r="W127" s="155">
        <f t="shared" si="19"/>
        <v>0.7407999999999999</v>
      </c>
    </row>
    <row r="128" spans="2:23" ht="14.25" x14ac:dyDescent="0.35">
      <c r="B128" s="155">
        <v>0.98</v>
      </c>
      <c r="D128" s="155">
        <f t="shared" si="15"/>
        <v>0.78160000000000007</v>
      </c>
      <c r="I128" s="155">
        <f t="shared" si="16"/>
        <v>0.78160000000000007</v>
      </c>
      <c r="N128" s="155">
        <f t="shared" si="17"/>
        <v>0.78160000000000007</v>
      </c>
      <c r="S128" s="155">
        <f t="shared" si="18"/>
        <v>0.71333333333333326</v>
      </c>
      <c r="W128" s="155">
        <f t="shared" si="19"/>
        <v>0.7360888888888889</v>
      </c>
    </row>
    <row r="129" spans="2:23" ht="14.25" x14ac:dyDescent="0.35">
      <c r="B129" s="155">
        <v>0.99</v>
      </c>
      <c r="D129" s="155">
        <f t="shared" si="15"/>
        <v>0.78080000000000005</v>
      </c>
      <c r="I129" s="155">
        <f t="shared" si="16"/>
        <v>0.78080000000000005</v>
      </c>
      <c r="N129" s="155">
        <f t="shared" si="17"/>
        <v>0.78080000000000005</v>
      </c>
      <c r="S129" s="155">
        <f t="shared" si="18"/>
        <v>0.70666666666666667</v>
      </c>
      <c r="W129" s="155">
        <f t="shared" si="19"/>
        <v>0.73137777777777779</v>
      </c>
    </row>
    <row r="130" spans="2:23" ht="14.65" thickBot="1" x14ac:dyDescent="0.4">
      <c r="B130" s="156">
        <v>1</v>
      </c>
      <c r="D130" s="156">
        <f t="shared" si="15"/>
        <v>0.78</v>
      </c>
      <c r="I130" s="156">
        <f t="shared" si="16"/>
        <v>0.78</v>
      </c>
      <c r="N130" s="156">
        <f t="shared" si="17"/>
        <v>0.78</v>
      </c>
      <c r="S130" s="156">
        <f t="shared" si="18"/>
        <v>0.7</v>
      </c>
      <c r="W130" s="156">
        <f t="shared" si="19"/>
        <v>0.72666666666666668</v>
      </c>
    </row>
    <row r="177" spans="2:2" x14ac:dyDescent="0.35">
      <c r="B177" s="8"/>
    </row>
    <row r="178" spans="2:2" x14ac:dyDescent="0.35">
      <c r="B178" s="8"/>
    </row>
    <row r="179" spans="2:2" x14ac:dyDescent="0.35">
      <c r="B179" s="8"/>
    </row>
    <row r="180" spans="2:2" x14ac:dyDescent="0.35">
      <c r="B180" s="8"/>
    </row>
    <row r="181" spans="2:2" x14ac:dyDescent="0.35">
      <c r="B181" s="8"/>
    </row>
    <row r="182" spans="2:2" x14ac:dyDescent="0.35">
      <c r="B182" s="8"/>
    </row>
    <row r="183" spans="2:2" x14ac:dyDescent="0.35">
      <c r="B183" s="8"/>
    </row>
    <row r="184" spans="2:2" x14ac:dyDescent="0.35">
      <c r="B184" s="8"/>
    </row>
    <row r="185" spans="2:2" x14ac:dyDescent="0.35">
      <c r="B185" s="8"/>
    </row>
    <row r="186" spans="2:2" x14ac:dyDescent="0.35">
      <c r="B186" s="8"/>
    </row>
    <row r="187" spans="2:2" x14ac:dyDescent="0.35">
      <c r="B187" s="8"/>
    </row>
    <row r="878" spans="10:17" x14ac:dyDescent="0.35">
      <c r="J878" s="30"/>
      <c r="K878" s="31"/>
      <c r="L878" s="31"/>
      <c r="Q878" s="31"/>
    </row>
    <row r="879" spans="10:17" x14ac:dyDescent="0.35">
      <c r="J879" s="30"/>
      <c r="K879" s="31"/>
      <c r="L879" s="31"/>
      <c r="Q879" s="31"/>
    </row>
    <row r="880" spans="10:17" x14ac:dyDescent="0.35">
      <c r="J880" s="30"/>
      <c r="K880" s="31"/>
      <c r="L880" s="31"/>
      <c r="Q880" s="31"/>
    </row>
    <row r="881" spans="10:17" x14ac:dyDescent="0.35">
      <c r="J881" s="30"/>
      <c r="K881" s="31"/>
      <c r="L881" s="31"/>
      <c r="Q881" s="31"/>
    </row>
    <row r="882" spans="10:17" x14ac:dyDescent="0.35">
      <c r="J882" s="30"/>
      <c r="K882" s="31"/>
      <c r="L882" s="31"/>
      <c r="Q882" s="31"/>
    </row>
    <row r="883" spans="10:17" x14ac:dyDescent="0.35">
      <c r="J883" s="30"/>
      <c r="K883" s="31"/>
      <c r="L883" s="31"/>
      <c r="Q883" s="31"/>
    </row>
    <row r="884" spans="10:17" x14ac:dyDescent="0.35">
      <c r="J884" s="30"/>
      <c r="K884" s="31"/>
      <c r="L884" s="31"/>
      <c r="Q884" s="31"/>
    </row>
    <row r="885" spans="10:17" x14ac:dyDescent="0.35">
      <c r="J885" s="30"/>
      <c r="K885" s="31"/>
      <c r="L885" s="31"/>
      <c r="Q885" s="31"/>
    </row>
    <row r="886" spans="10:17" x14ac:dyDescent="0.35">
      <c r="J886" s="30"/>
      <c r="K886" s="31"/>
      <c r="L886" s="31"/>
      <c r="Q886" s="31"/>
    </row>
    <row r="887" spans="10:17" x14ac:dyDescent="0.35">
      <c r="J887" s="30"/>
      <c r="K887" s="31"/>
      <c r="L887" s="31"/>
      <c r="Q887" s="31"/>
    </row>
    <row r="888" spans="10:17" x14ac:dyDescent="0.35">
      <c r="J888" s="30"/>
      <c r="K888" s="31"/>
      <c r="L888" s="31"/>
      <c r="Q888" s="31"/>
    </row>
    <row r="889" spans="10:17" x14ac:dyDescent="0.35">
      <c r="J889" s="30"/>
      <c r="K889" s="31"/>
      <c r="L889" s="31"/>
      <c r="Q889" s="31"/>
    </row>
    <row r="890" spans="10:17" x14ac:dyDescent="0.35">
      <c r="J890" s="30"/>
      <c r="K890" s="31"/>
      <c r="L890" s="31"/>
      <c r="Q890" s="31"/>
    </row>
    <row r="891" spans="10:17" x14ac:dyDescent="0.35">
      <c r="J891" s="30"/>
      <c r="K891" s="31"/>
      <c r="L891" s="31"/>
      <c r="Q891" s="31"/>
    </row>
    <row r="892" spans="10:17" x14ac:dyDescent="0.35">
      <c r="J892" s="30"/>
      <c r="K892" s="31"/>
      <c r="L892" s="31"/>
      <c r="Q892" s="31"/>
    </row>
    <row r="893" spans="10:17" x14ac:dyDescent="0.35">
      <c r="J893" s="30"/>
      <c r="K893" s="31"/>
      <c r="L893" s="31"/>
      <c r="Q893" s="31"/>
    </row>
    <row r="894" spans="10:17" x14ac:dyDescent="0.35">
      <c r="J894" s="30"/>
      <c r="K894" s="31"/>
      <c r="L894" s="31"/>
      <c r="Q894" s="31"/>
    </row>
    <row r="895" spans="10:17" x14ac:dyDescent="0.35">
      <c r="J895" s="30"/>
      <c r="K895" s="31"/>
      <c r="L895" s="31"/>
      <c r="Q895" s="31"/>
    </row>
    <row r="896" spans="10:17" x14ac:dyDescent="0.35">
      <c r="J896" s="30"/>
      <c r="K896" s="31"/>
      <c r="L896" s="31"/>
      <c r="Q896" s="31"/>
    </row>
    <row r="897" spans="10:17" x14ac:dyDescent="0.35">
      <c r="J897" s="30"/>
      <c r="K897" s="31"/>
      <c r="L897" s="31"/>
      <c r="Q897" s="31"/>
    </row>
    <row r="898" spans="10:17" x14ac:dyDescent="0.35">
      <c r="J898" s="30"/>
      <c r="K898" s="31"/>
      <c r="L898" s="31"/>
      <c r="Q898" s="31"/>
    </row>
    <row r="899" spans="10:17" x14ac:dyDescent="0.35">
      <c r="J899" s="30"/>
      <c r="K899" s="31"/>
      <c r="L899" s="31"/>
      <c r="Q899" s="31"/>
    </row>
    <row r="900" spans="10:17" x14ac:dyDescent="0.35">
      <c r="J900" s="30"/>
      <c r="K900" s="31"/>
      <c r="L900" s="31"/>
      <c r="Q900" s="31"/>
    </row>
    <row r="901" spans="10:17" x14ac:dyDescent="0.35">
      <c r="J901" s="30"/>
      <c r="K901" s="31"/>
      <c r="L901" s="31"/>
      <c r="Q901" s="31"/>
    </row>
    <row r="902" spans="10:17" x14ac:dyDescent="0.35">
      <c r="J902" s="30"/>
      <c r="K902" s="31"/>
      <c r="L902" s="31"/>
      <c r="Q902" s="31"/>
    </row>
    <row r="903" spans="10:17" x14ac:dyDescent="0.35">
      <c r="J903" s="30"/>
      <c r="K903" s="31"/>
      <c r="L903" s="31"/>
      <c r="Q903" s="31"/>
    </row>
    <row r="904" spans="10:17" x14ac:dyDescent="0.35">
      <c r="J904" s="30"/>
      <c r="K904" s="31"/>
      <c r="L904" s="31"/>
      <c r="Q904" s="31"/>
    </row>
    <row r="905" spans="10:17" x14ac:dyDescent="0.35">
      <c r="J905" s="30"/>
      <c r="K905" s="31"/>
      <c r="L905" s="31"/>
      <c r="Q905" s="31"/>
    </row>
    <row r="906" spans="10:17" x14ac:dyDescent="0.35">
      <c r="J906" s="30"/>
      <c r="K906" s="31"/>
      <c r="L906" s="31"/>
      <c r="Q906" s="31"/>
    </row>
    <row r="907" spans="10:17" x14ac:dyDescent="0.35">
      <c r="J907" s="30"/>
      <c r="K907" s="31"/>
      <c r="L907" s="31"/>
      <c r="Q907" s="31"/>
    </row>
    <row r="908" spans="10:17" x14ac:dyDescent="0.35">
      <c r="J908" s="30"/>
      <c r="K908" s="31"/>
      <c r="L908" s="31"/>
      <c r="Q908" s="31"/>
    </row>
    <row r="909" spans="10:17" x14ac:dyDescent="0.35">
      <c r="J909" s="30"/>
      <c r="K909" s="31"/>
      <c r="L909" s="31"/>
      <c r="Q909" s="31"/>
    </row>
    <row r="910" spans="10:17" x14ac:dyDescent="0.35">
      <c r="J910" s="30"/>
      <c r="K910" s="31"/>
      <c r="L910" s="31"/>
      <c r="Q910" s="31"/>
    </row>
    <row r="911" spans="10:17" x14ac:dyDescent="0.35">
      <c r="J911" s="30"/>
      <c r="K911" s="31"/>
      <c r="L911" s="31"/>
      <c r="Q911" s="31"/>
    </row>
    <row r="912" spans="10:17" x14ac:dyDescent="0.35">
      <c r="J912" s="30"/>
      <c r="K912" s="31"/>
      <c r="L912" s="31"/>
      <c r="Q912" s="31"/>
    </row>
    <row r="913" spans="10:17" x14ac:dyDescent="0.35">
      <c r="J913" s="30"/>
      <c r="K913" s="31"/>
      <c r="L913" s="31"/>
      <c r="Q913" s="31"/>
    </row>
    <row r="914" spans="10:17" x14ac:dyDescent="0.35">
      <c r="J914" s="30"/>
      <c r="K914" s="31"/>
      <c r="L914" s="31"/>
      <c r="Q914" s="31"/>
    </row>
    <row r="915" spans="10:17" x14ac:dyDescent="0.35">
      <c r="J915" s="30"/>
      <c r="K915" s="31"/>
      <c r="L915" s="31"/>
      <c r="Q915" s="31"/>
    </row>
    <row r="916" spans="10:17" x14ac:dyDescent="0.35">
      <c r="J916" s="30"/>
      <c r="K916" s="31"/>
      <c r="L916" s="31"/>
      <c r="Q916" s="31"/>
    </row>
    <row r="917" spans="10:17" x14ac:dyDescent="0.35">
      <c r="J917" s="30"/>
      <c r="K917" s="31"/>
      <c r="L917" s="31"/>
      <c r="Q917" s="31"/>
    </row>
    <row r="918" spans="10:17" x14ac:dyDescent="0.35">
      <c r="J918" s="30"/>
      <c r="K918" s="31"/>
      <c r="L918" s="31"/>
      <c r="Q918" s="31"/>
    </row>
    <row r="919" spans="10:17" x14ac:dyDescent="0.35">
      <c r="J919" s="30"/>
      <c r="K919" s="31"/>
      <c r="L919" s="31"/>
      <c r="Q919" s="31"/>
    </row>
    <row r="920" spans="10:17" x14ac:dyDescent="0.35">
      <c r="J920" s="30"/>
      <c r="K920" s="31"/>
      <c r="L920" s="31"/>
      <c r="Q920" s="31"/>
    </row>
    <row r="921" spans="10:17" x14ac:dyDescent="0.35">
      <c r="J921" s="30"/>
      <c r="K921" s="31"/>
      <c r="L921" s="31"/>
      <c r="Q921" s="31"/>
    </row>
    <row r="922" spans="10:17" x14ac:dyDescent="0.35">
      <c r="J922" s="30"/>
      <c r="K922" s="31"/>
      <c r="L922" s="31"/>
      <c r="Q922" s="31"/>
    </row>
    <row r="923" spans="10:17" x14ac:dyDescent="0.35">
      <c r="J923" s="30"/>
      <c r="K923" s="31"/>
      <c r="L923" s="31"/>
      <c r="Q923" s="31"/>
    </row>
    <row r="924" spans="10:17" x14ac:dyDescent="0.35">
      <c r="J924" s="30"/>
      <c r="K924" s="31"/>
      <c r="L924" s="31"/>
      <c r="Q924" s="31"/>
    </row>
    <row r="925" spans="10:17" x14ac:dyDescent="0.35">
      <c r="J925" s="30"/>
      <c r="K925" s="31"/>
      <c r="L925" s="31"/>
      <c r="Q925" s="31"/>
    </row>
    <row r="926" spans="10:17" x14ac:dyDescent="0.35">
      <c r="J926" s="30"/>
      <c r="K926" s="31"/>
      <c r="L926" s="31"/>
      <c r="Q926" s="31"/>
    </row>
    <row r="927" spans="10:17" x14ac:dyDescent="0.35">
      <c r="J927" s="30"/>
      <c r="K927" s="31"/>
      <c r="L927" s="31"/>
      <c r="Q927" s="31"/>
    </row>
    <row r="928" spans="10:17" x14ac:dyDescent="0.35">
      <c r="J928" s="30"/>
      <c r="K928" s="31"/>
      <c r="L928" s="31"/>
      <c r="Q928" s="31"/>
    </row>
    <row r="929" spans="10:17" x14ac:dyDescent="0.35">
      <c r="J929" s="30"/>
      <c r="K929" s="31"/>
      <c r="L929" s="31"/>
      <c r="Q929" s="31"/>
    </row>
    <row r="930" spans="10:17" x14ac:dyDescent="0.35">
      <c r="J930" s="30"/>
      <c r="K930" s="31"/>
      <c r="L930" s="31"/>
      <c r="Q930" s="31"/>
    </row>
    <row r="931" spans="10:17" x14ac:dyDescent="0.35">
      <c r="J931" s="30"/>
      <c r="K931" s="31"/>
      <c r="L931" s="31"/>
      <c r="Q931" s="31"/>
    </row>
    <row r="932" spans="10:17" x14ac:dyDescent="0.35">
      <c r="J932" s="30"/>
      <c r="K932" s="31"/>
      <c r="L932" s="31"/>
      <c r="Q932" s="31"/>
    </row>
    <row r="933" spans="10:17" x14ac:dyDescent="0.35">
      <c r="J933" s="30"/>
      <c r="K933" s="31"/>
      <c r="L933" s="31"/>
      <c r="Q933" s="31"/>
    </row>
    <row r="934" spans="10:17" x14ac:dyDescent="0.35">
      <c r="J934" s="30"/>
      <c r="K934" s="31"/>
      <c r="L934" s="31"/>
      <c r="Q934" s="31"/>
    </row>
    <row r="942" spans="10:17" x14ac:dyDescent="0.35">
      <c r="J942" s="23"/>
    </row>
  </sheetData>
  <mergeCells count="12">
    <mergeCell ref="B4:C4"/>
    <mergeCell ref="B5:C10"/>
    <mergeCell ref="B11:C11"/>
    <mergeCell ref="G4:H4"/>
    <mergeCell ref="G5:H10"/>
    <mergeCell ref="G11:H11"/>
    <mergeCell ref="Q4:R4"/>
    <mergeCell ref="Q5:R10"/>
    <mergeCell ref="Q11:R11"/>
    <mergeCell ref="L4:M4"/>
    <mergeCell ref="L5:M10"/>
    <mergeCell ref="L11:M1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r:id="rId1"/>
  <headerFooter>
    <oddFooter>&amp;L&amp;1#&amp;"Calibri"&amp;10&amp;K317100Classification GRTgaz : Public [ ] Interne [X] Restreint [ ] Secret [ ]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tabColor rgb="FF92D050"/>
  </sheetPr>
  <dimension ref="A1:S277"/>
  <sheetViews>
    <sheetView showGridLines="0" zoomScale="70" zoomScaleNormal="70" workbookViewId="0">
      <pane xSplit="1" ySplit="16" topLeftCell="B17" activePane="bottomRight" state="frozen"/>
      <selection activeCell="A230" sqref="A230"/>
      <selection pane="topRight" activeCell="A230" sqref="A230"/>
      <selection pane="bottomLeft" activeCell="A230" sqref="A230"/>
      <selection pane="bottomRight" activeCell="I34" sqref="I34"/>
    </sheetView>
  </sheetViews>
  <sheetFormatPr baseColWidth="10" defaultRowHeight="14.25" x14ac:dyDescent="0.45"/>
  <cols>
    <col min="1" max="1" width="13.796875" customWidth="1"/>
    <col min="2" max="3" width="13.796875" style="89" customWidth="1"/>
    <col min="4" max="4" width="27" customWidth="1"/>
    <col min="5" max="18" width="19.73046875" customWidth="1"/>
  </cols>
  <sheetData>
    <row r="1" spans="1:19" x14ac:dyDescent="0.45">
      <c r="A1" s="57" t="s">
        <v>112</v>
      </c>
      <c r="B1" s="57"/>
      <c r="C1" s="57"/>
    </row>
    <row r="2" spans="1:19" x14ac:dyDescent="0.45">
      <c r="E2" s="54">
        <v>2019</v>
      </c>
      <c r="F2" s="55">
        <v>2020</v>
      </c>
      <c r="G2" s="55">
        <v>2021</v>
      </c>
      <c r="H2" s="55">
        <v>2022</v>
      </c>
    </row>
    <row r="3" spans="1:19" x14ac:dyDescent="0.45">
      <c r="D3" s="54" t="s">
        <v>169</v>
      </c>
      <c r="E3" s="92">
        <f>Results!$E$12</f>
        <v>1</v>
      </c>
      <c r="F3" s="94">
        <f>Results!$E$13</f>
        <v>2</v>
      </c>
      <c r="G3" s="93">
        <f>Results!$E$14</f>
        <v>2</v>
      </c>
      <c r="H3" s="93">
        <f>Results!E15</f>
        <v>10</v>
      </c>
    </row>
    <row r="4" spans="1:19" s="89" customFormat="1" x14ac:dyDescent="0.45">
      <c r="D4" s="54" t="s">
        <v>120</v>
      </c>
      <c r="E4" s="159">
        <f>ROUND((E3/'Serene N'!D4*1000)+(F3/'Serene N'!I4*1000)+(G3/'Serene N'!N4*1000)+(H3/'Serene N'!S4*1000),6)</f>
        <v>122.94686</v>
      </c>
      <c r="F4" s="55" t="s">
        <v>109</v>
      </c>
    </row>
    <row r="5" spans="1:19" x14ac:dyDescent="0.45">
      <c r="D5" s="54" t="s">
        <v>121</v>
      </c>
      <c r="E5" s="54">
        <f>Results!$F$12</f>
        <v>0</v>
      </c>
      <c r="F5" s="55" t="s">
        <v>108</v>
      </c>
    </row>
    <row r="7" spans="1:19" x14ac:dyDescent="0.45">
      <c r="I7" s="89"/>
      <c r="J7" s="89"/>
      <c r="K7" s="89"/>
      <c r="L7" s="89"/>
      <c r="M7" s="89"/>
      <c r="N7" s="89"/>
      <c r="O7" s="89"/>
      <c r="P7" s="89"/>
      <c r="Q7" s="89"/>
    </row>
    <row r="8" spans="1:19" x14ac:dyDescent="0.45">
      <c r="I8" s="89"/>
      <c r="J8" s="89"/>
      <c r="K8" s="89"/>
      <c r="L8" s="89"/>
      <c r="M8" s="89"/>
      <c r="N8" s="89"/>
      <c r="O8" s="89"/>
      <c r="P8" s="89"/>
      <c r="Q8" s="89"/>
    </row>
    <row r="9" spans="1:19" x14ac:dyDescent="0.45">
      <c r="I9" s="89"/>
      <c r="J9" s="89"/>
      <c r="K9" s="89"/>
      <c r="L9" s="89"/>
      <c r="M9" s="89"/>
      <c r="N9" s="89"/>
      <c r="O9" s="89"/>
      <c r="P9" s="89"/>
      <c r="Q9" s="89"/>
    </row>
    <row r="11" spans="1:19" ht="37.5" customHeight="1" x14ac:dyDescent="0.45">
      <c r="E11" s="224" t="s">
        <v>140</v>
      </c>
      <c r="F11" s="224"/>
      <c r="G11" s="224"/>
      <c r="H11" s="224"/>
      <c r="J11" s="225" t="s">
        <v>142</v>
      </c>
      <c r="K11" s="225"/>
      <c r="L11" s="225"/>
      <c r="M11" s="225"/>
      <c r="O11" s="225" t="s">
        <v>141</v>
      </c>
      <c r="P11" s="225"/>
      <c r="Q11" s="225"/>
      <c r="R11" s="225"/>
    </row>
    <row r="12" spans="1:19" x14ac:dyDescent="0.45">
      <c r="I12" s="64" t="s">
        <v>40</v>
      </c>
      <c r="N12" s="64" t="s">
        <v>41</v>
      </c>
    </row>
    <row r="13" spans="1:19" ht="17.25" customHeight="1" x14ac:dyDescent="0.45">
      <c r="I13" s="64" t="s">
        <v>110</v>
      </c>
      <c r="N13" s="64" t="s">
        <v>110</v>
      </c>
    </row>
    <row r="14" spans="1:19" x14ac:dyDescent="0.45">
      <c r="E14" s="35"/>
      <c r="F14" s="56">
        <f t="array" ref="F14">IF(MIN(IF(F17:F231&gt;=1,$A17:$A231))=0, "Only " &amp; TEXT(F231,"0%") &amp; " filling on 31/10", MIN(IF(F17:F231&gt;=1,$A17:$A231)))</f>
        <v>44831</v>
      </c>
      <c r="I14" s="61">
        <f>E4</f>
        <v>122.94686</v>
      </c>
      <c r="K14" s="56" cm="1">
        <f t="array" ref="K14">IF(MIN(IF(K17:K231&gt;=1,$A17:$A231))=0, "Only " &amp; TEXT(K231,"0,0%") &amp; " filling on 31/10", MIN(IF(K17:K231&gt;=1,$A17:$A231)))</f>
        <v>44831</v>
      </c>
      <c r="N14" s="61">
        <f>E4</f>
        <v>122.94686</v>
      </c>
      <c r="P14" s="56" cm="1">
        <f t="array" ref="P14">IF(MIN(IF(P17:P231&gt;=1,$A17:$A231))=0, "Only " &amp; TEXT(P231,"0,0%") &amp; " filling on 31/10", MIN(IF(P17:P231&gt;=1,$A17:$A231)))</f>
        <v>44831</v>
      </c>
    </row>
    <row r="15" spans="1:19" ht="48" customHeight="1" x14ac:dyDescent="0.45">
      <c r="I15" s="64" t="s">
        <v>119</v>
      </c>
      <c r="N15" s="64" t="s">
        <v>119</v>
      </c>
    </row>
    <row r="16" spans="1:19" ht="43.05" customHeight="1" x14ac:dyDescent="0.45">
      <c r="A16" s="62" t="s">
        <v>4</v>
      </c>
      <c r="B16" s="62" t="s">
        <v>187</v>
      </c>
      <c r="C16" s="62" t="s">
        <v>166</v>
      </c>
      <c r="D16" s="62" t="s">
        <v>114</v>
      </c>
      <c r="E16" s="62" t="s">
        <v>115</v>
      </c>
      <c r="F16" s="62" t="s">
        <v>116</v>
      </c>
      <c r="G16" s="62" t="s">
        <v>117</v>
      </c>
      <c r="H16" s="62" t="s">
        <v>118</v>
      </c>
      <c r="I16" s="64" t="s">
        <v>84</v>
      </c>
      <c r="J16" s="63" t="s">
        <v>115</v>
      </c>
      <c r="K16" s="63" t="s">
        <v>116</v>
      </c>
      <c r="L16" s="63" t="s">
        <v>117</v>
      </c>
      <c r="M16" s="63" t="s">
        <v>118</v>
      </c>
      <c r="N16" s="64" t="s">
        <v>84</v>
      </c>
      <c r="O16" s="63" t="s">
        <v>115</v>
      </c>
      <c r="P16" s="63" t="s">
        <v>116</v>
      </c>
      <c r="Q16" s="63" t="s">
        <v>117</v>
      </c>
      <c r="R16" s="63" t="s">
        <v>118</v>
      </c>
      <c r="S16" s="53"/>
    </row>
    <row r="17" spans="1:18" x14ac:dyDescent="0.45">
      <c r="A17" s="56">
        <f>'PT Storengy'!A8</f>
        <v>44652</v>
      </c>
      <c r="B17" s="157">
        <f>_xlfn.XLOOKUP(A17,'Serene N'!$W$22:$W$23,'Serene N'!$Z$22:$Z$23,0,0)</f>
        <v>0</v>
      </c>
      <c r="C17" s="143">
        <f>_xlfn.XLOOKUP(A17,'Serene N'!$W$15:$W$17,'Serene N'!$Z$15:$Z$17,SUM($E$3:$H$3),0)</f>
        <v>5.5</v>
      </c>
      <c r="D17" s="58">
        <f>'PT Storengy'!J8</f>
        <v>0</v>
      </c>
      <c r="E17" s="60">
        <f>H17/1000+E5</f>
        <v>0.12294686000000001</v>
      </c>
      <c r="F17" s="58">
        <f>$E$5/SUM($E$3,$F$3,$G$3,$H$3)</f>
        <v>0</v>
      </c>
      <c r="G17" s="59">
        <f>IF(F17&gt;=1,0,_xlfn.XLOOKUP(F17,'Serene N'!$B$30:$B$130,'Serene N'!$W$30:$W$130,,1))</f>
        <v>1</v>
      </c>
      <c r="H17" s="158">
        <f>MIN(
IF(AND(F17&gt;='Serene N'!$X$15,A17&lt;='Serene N'!$W$15),0,
IF(AND(F17&gt;='Serene N'!$X$16,A17&lt;='Serene N'!$W$16),0,
IF(AND(F17&gt;='Serene N'!$X$17,A17&lt;='Serene N'!$W$17),0,$E$4*(1-D17)*G17))),$E$4)</f>
        <v>122.94686</v>
      </c>
      <c r="I17" s="192">
        <f>IF(COUNTIFS('PTC GRTgaz'!$AA$11:$AA$28891,"",'PTC GRTgaz'!$B$11:$B$28891,'Nord-Est'!I$16,'PTC GRTgaz'!$D$11:$D$28891,'Nord-Est'!$A17,'PTC GRTgaz'!$C$11:$C$28891,"DEL")&gt;0,I$14,SUMIFS('PTC GRTgaz'!$AA$11:$AA$28891,'PTC GRTgaz'!$B$11:$B$28891,'Nord-Est'!I$16,'PTC GRTgaz'!$D$11:$D$28891,'Nord-Est'!$A17,'PTC GRTgaz'!$C$11:$C$28891,"DEL")*1.0026*$E$4/122.95)</f>
        <v>122.94686</v>
      </c>
      <c r="J17" s="102">
        <f>E5+M17/1000</f>
        <v>0.12294686000000001</v>
      </c>
      <c r="K17" s="58">
        <f>$E$5/SUM($E$3,$F$3,$G$3,$H$3)</f>
        <v>0</v>
      </c>
      <c r="L17" s="59">
        <f>IF(K17&gt;=1,0,_xlfn.XLOOKUP(K17,'Serene N'!$B$30:$B$130,'Serene N'!$W$30:$W$130,,1))</f>
        <v>1</v>
      </c>
      <c r="M17" s="158">
        <f xml:space="preserve">
IF(AND(K17&gt;='Serene N'!$X$15,A17&lt;='Serene N'!$W$15),0,
IF(AND(K17&gt;='Serene N'!$X$16,A17&lt;='Serene N'!$W$16),0,
IF(AND(K17&gt;='Serene N'!$X$17,A17&lt;='Serene N'!$W$17),0,MIN(I17,$E$4*(1-D17)*L17))))</f>
        <v>122.94686</v>
      </c>
      <c r="N17" s="192">
        <f>IF(COUNTIFS('PTC GRTgaz'!$AB$11:$AB$28891,"",'PTC GRTgaz'!$B$11:$B$28891,'Nord-Est'!N$16,'PTC GRTgaz'!$D$11:$D$28891,'Nord-Est'!$A17,'PTC GRTgaz'!$C$11:$C$28891,"DEL")&gt;0,N$14,SUMIFS('PTC GRTgaz'!$AB$11:$AB$28891,'PTC GRTgaz'!$B$11:$B$28891,'Nord-Est'!N$16,'PTC GRTgaz'!$D$11:$D$28891,'Nord-Est'!$A17,'PTC GRTgaz'!$C$11:$C$28891,"DEL")*1.0026*$E$4/122.95)</f>
        <v>122.94686</v>
      </c>
      <c r="O17" s="102">
        <f>J6+R17/1000</f>
        <v>0.12294686000000001</v>
      </c>
      <c r="P17" s="58">
        <f>$E$5/SUM($E$3,$F$3,$G$3,$H$3)</f>
        <v>0</v>
      </c>
      <c r="Q17" s="59">
        <f>IF(P17&gt;=1,0,_xlfn.XLOOKUP(P17,'Serene N'!$B$30:$B$130,'Serene N'!$W$30:$W$130,,1))</f>
        <v>1</v>
      </c>
      <c r="R17" s="158">
        <f xml:space="preserve">
IF(AND(P17&gt;='Serene N'!$X$15,A17&lt;='Serene N'!$W$15),0,
IF(AND(P17&gt;='Serene N'!$X$16,A17&lt;='Serene N'!$W$16),0,
IF(AND(P17&gt;='Serene N'!$X$17,A17&lt;='Serene N'!$W$17),0,MIN(N17,$E$4*(1-D17)*Q17))))</f>
        <v>122.94686</v>
      </c>
    </row>
    <row r="18" spans="1:18" x14ac:dyDescent="0.45">
      <c r="A18" s="56">
        <f>A17+1</f>
        <v>44653</v>
      </c>
      <c r="B18" s="157">
        <f>_xlfn.XLOOKUP(A18,'Serene N'!$W$22:$W$23,'Serene N'!$Z$22:$Z$23,0,0)</f>
        <v>0</v>
      </c>
      <c r="C18" s="143">
        <f>_xlfn.XLOOKUP(A18,'Serene N'!$W$15:$W$17,'Serene N'!$Z$15:$Z$17,SUM($E$3:$H$3),0)</f>
        <v>15</v>
      </c>
      <c r="D18" s="58">
        <f>'PT Storengy'!J9</f>
        <v>0</v>
      </c>
      <c r="E18" s="60">
        <f>E17+H18/1000</f>
        <v>0.24589372000000001</v>
      </c>
      <c r="F18" s="58">
        <f>E17/SUM($E$3,$F$3,$G$3,$H$3)</f>
        <v>8.1964573333333339E-3</v>
      </c>
      <c r="G18" s="59">
        <f>IF(F18&gt;=1,0,_xlfn.XLOOKUP(F18,'Serene N'!$B$30:$B$130,'Serene N'!$W$30:$W$130,,1))</f>
        <v>1</v>
      </c>
      <c r="H18" s="158">
        <f>MIN(
IF(AND(F18&gt;='Serene N'!$X$15,A18&lt;='Serene N'!$W$15),0,
IF(AND(F18&gt;='Serene N'!$X$16,A18&lt;='Serene N'!$W$16),0,
IF(AND(F18&gt;='Serene N'!$X$17,A18&lt;='Serene N'!$W$17),0,$E$4*(1-D18)*G18))),$E$4)</f>
        <v>122.94686</v>
      </c>
      <c r="I18" s="192">
        <f>IF(COUNTIFS('PTC GRTgaz'!$AA$11:$AA$28891,"",'PTC GRTgaz'!$B$11:$B$28891,'Nord-Est'!I$16,'PTC GRTgaz'!$D$11:$D$28891,'Nord-Est'!$A18,'PTC GRTgaz'!$C$11:$C$28891,"DEL")&gt;0,I$14,SUMIFS('PTC GRTgaz'!$AA$11:$AA$28891,'PTC GRTgaz'!$B$11:$B$28891,'Nord-Est'!I$16,'PTC GRTgaz'!$D$11:$D$28891,'Nord-Est'!$A18,'PTC GRTgaz'!$C$11:$C$28891,"DEL")*1.0026*$E$4/122.95)</f>
        <v>122.94686</v>
      </c>
      <c r="J18" s="102">
        <f>J17+M18/1000</f>
        <v>0.24589372000000001</v>
      </c>
      <c r="K18" s="58">
        <f>J17/SUM($E$3,$F$3,$G$3,$H$3)</f>
        <v>8.1964573333333339E-3</v>
      </c>
      <c r="L18" s="59">
        <f>IF(K18&gt;=1,0,_xlfn.XLOOKUP(K18,'Serene N'!$B$30:$B$130,'Serene N'!$W$30:$W$130,,1))</f>
        <v>1</v>
      </c>
      <c r="M18" s="158">
        <f xml:space="preserve">
IF(AND(K18&gt;='Serene N'!$X$15,A18&lt;='Serene N'!$W$15),0,
IF(AND(K18&gt;='Serene N'!$X$16,A18&lt;='Serene N'!$W$16),0,
IF(AND(K18&gt;='Serene N'!$X$17,A18&lt;='Serene N'!$W$17),0,MIN(I18,$E$4*(1-D18)*L18))))</f>
        <v>122.94686</v>
      </c>
      <c r="N18" s="192">
        <f>IF(COUNTIFS('PTC GRTgaz'!$AB$11:$AB$28891,"",'PTC GRTgaz'!$B$11:$B$28891,'Nord-Est'!N$16,'PTC GRTgaz'!$D$11:$D$28891,'Nord-Est'!$A18,'PTC GRTgaz'!$C$11:$C$28891,"DEL")&gt;0,N$14,SUMIFS('PTC GRTgaz'!$AB$11:$AB$28891,'PTC GRTgaz'!$B$11:$B$28891,'Nord-Est'!N$16,'PTC GRTgaz'!$D$11:$D$28891,'Nord-Est'!$A18,'PTC GRTgaz'!$C$11:$C$28891,"DEL")*1.0026*$E$4/122.95)</f>
        <v>122.94686</v>
      </c>
      <c r="O18" s="102">
        <f>O17+R18/1000</f>
        <v>0.24589372000000001</v>
      </c>
      <c r="P18" s="58">
        <f>O17/SUM($E$3,$F$3,$G$3,$H$3)</f>
        <v>8.1964573333333339E-3</v>
      </c>
      <c r="Q18" s="59">
        <f>IF(P18&gt;=1,0,_xlfn.XLOOKUP(P18,'Serene N'!$B$30:$B$130,'Serene N'!$W$30:$W$130,,1))</f>
        <v>1</v>
      </c>
      <c r="R18" s="158">
        <f xml:space="preserve">
IF(AND(P18&gt;='Serene N'!$X$15,A18&lt;='Serene N'!$W$15),0,
IF(AND(P18&gt;='Serene N'!$X$16,A18&lt;='Serene N'!$W$16),0,
IF(AND(P18&gt;='Serene N'!$X$17,A18&lt;='Serene N'!$W$17),0,MIN(N18,$E$4*(1-D18)*Q18))))</f>
        <v>122.94686</v>
      </c>
    </row>
    <row r="19" spans="1:18" x14ac:dyDescent="0.45">
      <c r="A19" s="56">
        <f t="shared" ref="A19:A82" si="0">A18+1</f>
        <v>44654</v>
      </c>
      <c r="B19" s="157">
        <f>_xlfn.XLOOKUP(A19,'Serene N'!$W$22:$W$23,'Serene N'!$Z$22:$Z$23,0,0)</f>
        <v>0</v>
      </c>
      <c r="C19" s="143">
        <f>_xlfn.XLOOKUP(A19,'Serene N'!$W$15:$W$17,'Serene N'!$Z$15:$Z$17,SUM($E$3:$H$3),0)</f>
        <v>15</v>
      </c>
      <c r="D19" s="58">
        <f>'PT Storengy'!J10</f>
        <v>0</v>
      </c>
      <c r="E19" s="60">
        <f t="shared" ref="E19:E82" si="1">E18+H19/1000</f>
        <v>0.36884058000000003</v>
      </c>
      <c r="F19" s="58">
        <f t="shared" ref="F19:F82" si="2">E18/SUM($E$3,$F$3,$G$3,$H$3)</f>
        <v>1.6392914666666668E-2</v>
      </c>
      <c r="G19" s="59">
        <f>IF(F19&gt;=1,0,_xlfn.XLOOKUP(F19,'Serene N'!$B$30:$B$130,'Serene N'!$W$30:$W$130,,1))</f>
        <v>1</v>
      </c>
      <c r="H19" s="158">
        <f>MIN(
IF(AND(F19&gt;='Serene N'!$X$15,A19&lt;='Serene N'!$W$15),0,
IF(AND(F19&gt;='Serene N'!$X$16,A19&lt;='Serene N'!$W$16),0,
IF(AND(F19&gt;='Serene N'!$X$17,A19&lt;='Serene N'!$W$17),0,$E$4*(1-D19)*G19))),$E$4)</f>
        <v>122.94686</v>
      </c>
      <c r="I19" s="192">
        <f>IF(COUNTIFS('PTC GRTgaz'!$AA$11:$AA$28891,"",'PTC GRTgaz'!$B$11:$B$28891,'Nord-Est'!I$16,'PTC GRTgaz'!$D$11:$D$28891,'Nord-Est'!$A19,'PTC GRTgaz'!$C$11:$C$28891,"DEL")&gt;0,I$14,SUMIFS('PTC GRTgaz'!$AA$11:$AA$28891,'PTC GRTgaz'!$B$11:$B$28891,'Nord-Est'!I$16,'PTC GRTgaz'!$D$11:$D$28891,'Nord-Est'!$A19,'PTC GRTgaz'!$C$11:$C$28891,"DEL")*1.0026*$E$4/122.95)</f>
        <v>122.94686</v>
      </c>
      <c r="J19" s="102">
        <f t="shared" ref="J19:J82" si="3">J18+M19/1000</f>
        <v>0.36884058000000003</v>
      </c>
      <c r="K19" s="58">
        <f t="shared" ref="K19:K82" si="4">J18/SUM($E$3,$F$3,$G$3,$H$3)</f>
        <v>1.6392914666666668E-2</v>
      </c>
      <c r="L19" s="59">
        <f>IF(K19&gt;=1,0,_xlfn.XLOOKUP(K19,'Serene N'!$B$30:$B$130,'Serene N'!$W$30:$W$130,,1))</f>
        <v>1</v>
      </c>
      <c r="M19" s="158">
        <f xml:space="preserve">
IF(AND(K19&gt;='Serene N'!$X$15,A19&lt;='Serene N'!$W$15),0,
IF(AND(K19&gt;='Serene N'!$X$16,A19&lt;='Serene N'!$W$16),0,
IF(AND(K19&gt;='Serene N'!$X$17,A19&lt;='Serene N'!$W$17),0,MIN(I19,$E$4*(1-D19)*L19))))</f>
        <v>122.94686</v>
      </c>
      <c r="N19" s="192">
        <f>IF(COUNTIFS('PTC GRTgaz'!$AB$11:$AB$28891,"",'PTC GRTgaz'!$B$11:$B$28891,'Nord-Est'!N$16,'PTC GRTgaz'!$D$11:$D$28891,'Nord-Est'!$A19,'PTC GRTgaz'!$C$11:$C$28891,"DEL")&gt;0,N$14,SUMIFS('PTC GRTgaz'!$AB$11:$AB$28891,'PTC GRTgaz'!$B$11:$B$28891,'Nord-Est'!N$16,'PTC GRTgaz'!$D$11:$D$28891,'Nord-Est'!$A19,'PTC GRTgaz'!$C$11:$C$28891,"DEL")*1.0026*$E$4/122.95)</f>
        <v>122.94686</v>
      </c>
      <c r="O19" s="102">
        <f t="shared" ref="O19:O82" si="5">O18+R19/1000</f>
        <v>0.36884058000000003</v>
      </c>
      <c r="P19" s="58">
        <f t="shared" ref="P19:P82" si="6">O18/SUM($E$3,$F$3,$G$3,$H$3)</f>
        <v>1.6392914666666668E-2</v>
      </c>
      <c r="Q19" s="59">
        <f>IF(P19&gt;=1,0,_xlfn.XLOOKUP(P19,'Serene N'!$B$30:$B$130,'Serene N'!$W$30:$W$130,,1))</f>
        <v>1</v>
      </c>
      <c r="R19" s="158">
        <f xml:space="preserve">
IF(AND(P19&gt;='Serene N'!$X$15,A19&lt;='Serene N'!$W$15),0,
IF(AND(P19&gt;='Serene N'!$X$16,A19&lt;='Serene N'!$W$16),0,
IF(AND(P19&gt;='Serene N'!$X$17,A19&lt;='Serene N'!$W$17),0,MIN(N19,$E$4*(1-D19)*Q19))))</f>
        <v>122.94686</v>
      </c>
    </row>
    <row r="20" spans="1:18" x14ac:dyDescent="0.45">
      <c r="A20" s="56">
        <f t="shared" si="0"/>
        <v>44655</v>
      </c>
      <c r="B20" s="157">
        <f>_xlfn.XLOOKUP(A20,'Serene N'!$W$22:$W$23,'Serene N'!$Z$22:$Z$23,0,0)</f>
        <v>0</v>
      </c>
      <c r="C20" s="143">
        <f>_xlfn.XLOOKUP(A20,'Serene N'!$W$15:$W$17,'Serene N'!$Z$15:$Z$17,SUM($E$3:$H$3),0)</f>
        <v>15</v>
      </c>
      <c r="D20" s="58">
        <f>'PT Storengy'!J11</f>
        <v>0</v>
      </c>
      <c r="E20" s="60">
        <f t="shared" si="1"/>
        <v>0.49178744000000002</v>
      </c>
      <c r="F20" s="58">
        <f t="shared" si="2"/>
        <v>2.4589372000000002E-2</v>
      </c>
      <c r="G20" s="59">
        <f>IF(F20&gt;=1,0,_xlfn.XLOOKUP(F20,'Serene N'!$B$30:$B$130,'Serene N'!$W$30:$W$130,,1))</f>
        <v>1</v>
      </c>
      <c r="H20" s="158">
        <f>MIN(
IF(AND(F20&gt;='Serene N'!$X$15,A20&lt;='Serene N'!$W$15),0,
IF(AND(F20&gt;='Serene N'!$X$16,A20&lt;='Serene N'!$W$16),0,
IF(AND(F20&gt;='Serene N'!$X$17,A20&lt;='Serene N'!$W$17),0,$E$4*(1-D20)*G20))),$E$4)</f>
        <v>122.94686</v>
      </c>
      <c r="I20" s="192">
        <f>IF(COUNTIFS('PTC GRTgaz'!$AA$11:$AA$28891,"",'PTC GRTgaz'!$B$11:$B$28891,'Nord-Est'!I$16,'PTC GRTgaz'!$D$11:$D$28891,'Nord-Est'!$A20,'PTC GRTgaz'!$C$11:$C$28891,"DEL")&gt;0,I$14,SUMIFS('PTC GRTgaz'!$AA$11:$AA$28891,'PTC GRTgaz'!$B$11:$B$28891,'Nord-Est'!I$16,'PTC GRTgaz'!$D$11:$D$28891,'Nord-Est'!$A20,'PTC GRTgaz'!$C$11:$C$28891,"DEL")*1.0026*$E$4/122.95)</f>
        <v>122.94686</v>
      </c>
      <c r="J20" s="102">
        <f t="shared" si="3"/>
        <v>0.49178744000000002</v>
      </c>
      <c r="K20" s="58">
        <f t="shared" si="4"/>
        <v>2.4589372000000002E-2</v>
      </c>
      <c r="L20" s="59">
        <f>IF(K20&gt;=1,0,_xlfn.XLOOKUP(K20,'Serene N'!$B$30:$B$130,'Serene N'!$W$30:$W$130,,1))</f>
        <v>1</v>
      </c>
      <c r="M20" s="158">
        <f xml:space="preserve">
IF(AND(K20&gt;='Serene N'!$X$15,A20&lt;='Serene N'!$W$15),0,
IF(AND(K20&gt;='Serene N'!$X$16,A20&lt;='Serene N'!$W$16),0,
IF(AND(K20&gt;='Serene N'!$X$17,A20&lt;='Serene N'!$W$17),0,MIN(I20,$E$4*(1-D20)*L20))))</f>
        <v>122.94686</v>
      </c>
      <c r="N20" s="192">
        <f>IF(COUNTIFS('PTC GRTgaz'!$AB$11:$AB$28891,"",'PTC GRTgaz'!$B$11:$B$28891,'Nord-Est'!N$16,'PTC GRTgaz'!$D$11:$D$28891,'Nord-Est'!$A20,'PTC GRTgaz'!$C$11:$C$28891,"DEL")&gt;0,N$14,SUMIFS('PTC GRTgaz'!$AB$11:$AB$28891,'PTC GRTgaz'!$B$11:$B$28891,'Nord-Est'!N$16,'PTC GRTgaz'!$D$11:$D$28891,'Nord-Est'!$A20,'PTC GRTgaz'!$C$11:$C$28891,"DEL")*1.0026*$E$4/122.95)</f>
        <v>122.94686</v>
      </c>
      <c r="O20" s="102">
        <f t="shared" si="5"/>
        <v>0.49178744000000002</v>
      </c>
      <c r="P20" s="58">
        <f t="shared" si="6"/>
        <v>2.4589372000000002E-2</v>
      </c>
      <c r="Q20" s="59">
        <f>IF(P20&gt;=1,0,_xlfn.XLOOKUP(P20,'Serene N'!$B$30:$B$130,'Serene N'!$W$30:$W$130,,1))</f>
        <v>1</v>
      </c>
      <c r="R20" s="158">
        <f xml:space="preserve">
IF(AND(P20&gt;='Serene N'!$X$15,A20&lt;='Serene N'!$W$15),0,
IF(AND(P20&gt;='Serene N'!$X$16,A20&lt;='Serene N'!$W$16),0,
IF(AND(P20&gt;='Serene N'!$X$17,A20&lt;='Serene N'!$W$17),0,MIN(N20,$E$4*(1-D20)*Q20))))</f>
        <v>122.94686</v>
      </c>
    </row>
    <row r="21" spans="1:18" x14ac:dyDescent="0.45">
      <c r="A21" s="56">
        <f t="shared" si="0"/>
        <v>44656</v>
      </c>
      <c r="B21" s="157">
        <f>_xlfn.XLOOKUP(A21,'Serene N'!$W$22:$W$23,'Serene N'!$Z$22:$Z$23,0,0)</f>
        <v>0</v>
      </c>
      <c r="C21" s="143">
        <f>_xlfn.XLOOKUP(A21,'Serene N'!$W$15:$W$17,'Serene N'!$Z$15:$Z$17,SUM($E$3:$H$3),0)</f>
        <v>15</v>
      </c>
      <c r="D21" s="58">
        <f>'PT Storengy'!J12</f>
        <v>0</v>
      </c>
      <c r="E21" s="60">
        <f t="shared" si="1"/>
        <v>0.61473430000000007</v>
      </c>
      <c r="F21" s="58">
        <f t="shared" si="2"/>
        <v>3.2785829333333336E-2</v>
      </c>
      <c r="G21" s="59">
        <f>IF(F21&gt;=1,0,_xlfn.XLOOKUP(F21,'Serene N'!$B$30:$B$130,'Serene N'!$W$30:$W$130,,1))</f>
        <v>1</v>
      </c>
      <c r="H21" s="158">
        <f>MIN(
IF(AND(F21&gt;='Serene N'!$X$15,A21&lt;='Serene N'!$W$15),0,
IF(AND(F21&gt;='Serene N'!$X$16,A21&lt;='Serene N'!$W$16),0,
IF(AND(F21&gt;='Serene N'!$X$17,A21&lt;='Serene N'!$W$17),0,$E$4*(1-D21)*G21))),$E$4)</f>
        <v>122.94686</v>
      </c>
      <c r="I21" s="192">
        <f>IF(COUNTIFS('PTC GRTgaz'!$AA$11:$AA$28891,"",'PTC GRTgaz'!$B$11:$B$28891,'Nord-Est'!I$16,'PTC GRTgaz'!$D$11:$D$28891,'Nord-Est'!$A21,'PTC GRTgaz'!$C$11:$C$28891,"DEL")&gt;0,I$14,SUMIFS('PTC GRTgaz'!$AA$11:$AA$28891,'PTC GRTgaz'!$B$11:$B$28891,'Nord-Est'!I$16,'PTC GRTgaz'!$D$11:$D$28891,'Nord-Est'!$A21,'PTC GRTgaz'!$C$11:$C$28891,"DEL")*1.0026*$E$4/122.95)</f>
        <v>122.94686</v>
      </c>
      <c r="J21" s="102">
        <f t="shared" si="3"/>
        <v>0.61473430000000007</v>
      </c>
      <c r="K21" s="58">
        <f t="shared" si="4"/>
        <v>3.2785829333333336E-2</v>
      </c>
      <c r="L21" s="59">
        <f>IF(K21&gt;=1,0,_xlfn.XLOOKUP(K21,'Serene N'!$B$30:$B$130,'Serene N'!$W$30:$W$130,,1))</f>
        <v>1</v>
      </c>
      <c r="M21" s="158">
        <f xml:space="preserve">
IF(AND(K21&gt;='Serene N'!$X$15,A21&lt;='Serene N'!$W$15),0,
IF(AND(K21&gt;='Serene N'!$X$16,A21&lt;='Serene N'!$W$16),0,
IF(AND(K21&gt;='Serene N'!$X$17,A21&lt;='Serene N'!$W$17),0,MIN(I21,$E$4*(1-D21)*L21))))</f>
        <v>122.94686</v>
      </c>
      <c r="N21" s="192">
        <f>IF(COUNTIFS('PTC GRTgaz'!$AB$11:$AB$28891,"",'PTC GRTgaz'!$B$11:$B$28891,'Nord-Est'!N$16,'PTC GRTgaz'!$D$11:$D$28891,'Nord-Est'!$A21,'PTC GRTgaz'!$C$11:$C$28891,"DEL")&gt;0,N$14,SUMIFS('PTC GRTgaz'!$AB$11:$AB$28891,'PTC GRTgaz'!$B$11:$B$28891,'Nord-Est'!N$16,'PTC GRTgaz'!$D$11:$D$28891,'Nord-Est'!$A21,'PTC GRTgaz'!$C$11:$C$28891,"DEL")*1.0026*$E$4/122.95)</f>
        <v>122.94686</v>
      </c>
      <c r="O21" s="102">
        <f t="shared" si="5"/>
        <v>0.61473430000000007</v>
      </c>
      <c r="P21" s="58">
        <f t="shared" si="6"/>
        <v>3.2785829333333336E-2</v>
      </c>
      <c r="Q21" s="59">
        <f>IF(P21&gt;=1,0,_xlfn.XLOOKUP(P21,'Serene N'!$B$30:$B$130,'Serene N'!$W$30:$W$130,,1))</f>
        <v>1</v>
      </c>
      <c r="R21" s="158">
        <f xml:space="preserve">
IF(AND(P21&gt;='Serene N'!$X$15,A21&lt;='Serene N'!$W$15),0,
IF(AND(P21&gt;='Serene N'!$X$16,A21&lt;='Serene N'!$W$16),0,
IF(AND(P21&gt;='Serene N'!$X$17,A21&lt;='Serene N'!$W$17),0,MIN(N21,$E$4*(1-D21)*Q21))))</f>
        <v>122.94686</v>
      </c>
    </row>
    <row r="22" spans="1:18" x14ac:dyDescent="0.45">
      <c r="A22" s="56">
        <f t="shared" si="0"/>
        <v>44657</v>
      </c>
      <c r="B22" s="157">
        <f>_xlfn.XLOOKUP(A22,'Serene N'!$W$22:$W$23,'Serene N'!$Z$22:$Z$23,0,0)</f>
        <v>0</v>
      </c>
      <c r="C22" s="143">
        <f>_xlfn.XLOOKUP(A22,'Serene N'!$W$15:$W$17,'Serene N'!$Z$15:$Z$17,SUM($E$3:$H$3),0)</f>
        <v>15</v>
      </c>
      <c r="D22" s="58">
        <f>'PT Storengy'!J13</f>
        <v>0</v>
      </c>
      <c r="E22" s="60">
        <f t="shared" si="1"/>
        <v>0.73768116000000006</v>
      </c>
      <c r="F22" s="58">
        <f t="shared" si="2"/>
        <v>4.0982286666666673E-2</v>
      </c>
      <c r="G22" s="59">
        <f>IF(F22&gt;=1,0,_xlfn.XLOOKUP(F22,'Serene N'!$B$30:$B$130,'Serene N'!$W$30:$W$130,,1))</f>
        <v>1</v>
      </c>
      <c r="H22" s="158">
        <f>MIN(
IF(AND(F22&gt;='Serene N'!$X$15,A22&lt;='Serene N'!$W$15),0,
IF(AND(F22&gt;='Serene N'!$X$16,A22&lt;='Serene N'!$W$16),0,
IF(AND(F22&gt;='Serene N'!$X$17,A22&lt;='Serene N'!$W$17),0,$E$4*(1-D22)*G22))),$E$4)</f>
        <v>122.94686</v>
      </c>
      <c r="I22" s="192">
        <f>IF(COUNTIFS('PTC GRTgaz'!$AA$11:$AA$28891,"",'PTC GRTgaz'!$B$11:$B$28891,'Nord-Est'!I$16,'PTC GRTgaz'!$D$11:$D$28891,'Nord-Est'!$A22,'PTC GRTgaz'!$C$11:$C$28891,"DEL")&gt;0,I$14,SUMIFS('PTC GRTgaz'!$AA$11:$AA$28891,'PTC GRTgaz'!$B$11:$B$28891,'Nord-Est'!I$16,'PTC GRTgaz'!$D$11:$D$28891,'Nord-Est'!$A22,'PTC GRTgaz'!$C$11:$C$28891,"DEL")*1.0026*$E$4/122.95)</f>
        <v>122.94686</v>
      </c>
      <c r="J22" s="102">
        <f t="shared" si="3"/>
        <v>0.73768116000000006</v>
      </c>
      <c r="K22" s="58">
        <f t="shared" si="4"/>
        <v>4.0982286666666673E-2</v>
      </c>
      <c r="L22" s="59">
        <f>IF(K22&gt;=1,0,_xlfn.XLOOKUP(K22,'Serene N'!$B$30:$B$130,'Serene N'!$W$30:$W$130,,1))</f>
        <v>1</v>
      </c>
      <c r="M22" s="158">
        <f xml:space="preserve">
IF(AND(K22&gt;='Serene N'!$X$15,A22&lt;='Serene N'!$W$15),0,
IF(AND(K22&gt;='Serene N'!$X$16,A22&lt;='Serene N'!$W$16),0,
IF(AND(K22&gt;='Serene N'!$X$17,A22&lt;='Serene N'!$W$17),0,MIN(I22,$E$4*(1-D22)*L22))))</f>
        <v>122.94686</v>
      </c>
      <c r="N22" s="192">
        <f>IF(COUNTIFS('PTC GRTgaz'!$AB$11:$AB$28891,"",'PTC GRTgaz'!$B$11:$B$28891,'Nord-Est'!N$16,'PTC GRTgaz'!$D$11:$D$28891,'Nord-Est'!$A22,'PTC GRTgaz'!$C$11:$C$28891,"DEL")&gt;0,N$14,SUMIFS('PTC GRTgaz'!$AB$11:$AB$28891,'PTC GRTgaz'!$B$11:$B$28891,'Nord-Est'!N$16,'PTC GRTgaz'!$D$11:$D$28891,'Nord-Est'!$A22,'PTC GRTgaz'!$C$11:$C$28891,"DEL")*1.0026*$E$4/122.95)</f>
        <v>122.94686</v>
      </c>
      <c r="O22" s="102">
        <f t="shared" si="5"/>
        <v>0.73768116000000006</v>
      </c>
      <c r="P22" s="58">
        <f t="shared" si="6"/>
        <v>4.0982286666666673E-2</v>
      </c>
      <c r="Q22" s="59">
        <f>IF(P22&gt;=1,0,_xlfn.XLOOKUP(P22,'Serene N'!$B$30:$B$130,'Serene N'!$W$30:$W$130,,1))</f>
        <v>1</v>
      </c>
      <c r="R22" s="158">
        <f xml:space="preserve">
IF(AND(P22&gt;='Serene N'!$X$15,A22&lt;='Serene N'!$W$15),0,
IF(AND(P22&gt;='Serene N'!$X$16,A22&lt;='Serene N'!$W$16),0,
IF(AND(P22&gt;='Serene N'!$X$17,A22&lt;='Serene N'!$W$17),0,MIN(N22,$E$4*(1-D22)*Q22))))</f>
        <v>122.94686</v>
      </c>
    </row>
    <row r="23" spans="1:18" x14ac:dyDescent="0.45">
      <c r="A23" s="56">
        <f t="shared" si="0"/>
        <v>44658</v>
      </c>
      <c r="B23" s="157">
        <f>_xlfn.XLOOKUP(A23,'Serene N'!$W$22:$W$23,'Serene N'!$Z$22:$Z$23,0,0)</f>
        <v>0</v>
      </c>
      <c r="C23" s="143">
        <f>_xlfn.XLOOKUP(A23,'Serene N'!$W$15:$W$17,'Serene N'!$Z$15:$Z$17,SUM($E$3:$H$3),0)</f>
        <v>15</v>
      </c>
      <c r="D23" s="58">
        <f>'PT Storengy'!J14</f>
        <v>0</v>
      </c>
      <c r="E23" s="60">
        <f t="shared" si="1"/>
        <v>0.86062802000000005</v>
      </c>
      <c r="F23" s="58">
        <f t="shared" si="2"/>
        <v>4.9178744000000003E-2</v>
      </c>
      <c r="G23" s="59">
        <f>IF(F23&gt;=1,0,_xlfn.XLOOKUP(F23,'Serene N'!$B$30:$B$130,'Serene N'!$W$30:$W$130,,1))</f>
        <v>1</v>
      </c>
      <c r="H23" s="158">
        <f>MIN(
IF(AND(F23&gt;='Serene N'!$X$15,A23&lt;='Serene N'!$W$15),0,
IF(AND(F23&gt;='Serene N'!$X$16,A23&lt;='Serene N'!$W$16),0,
IF(AND(F23&gt;='Serene N'!$X$17,A23&lt;='Serene N'!$W$17),0,$E$4*(1-D23)*G23))),$E$4)</f>
        <v>122.94686</v>
      </c>
      <c r="I23" s="192">
        <f>IF(COUNTIFS('PTC GRTgaz'!$AA$11:$AA$28891,"",'PTC GRTgaz'!$B$11:$B$28891,'Nord-Est'!I$16,'PTC GRTgaz'!$D$11:$D$28891,'Nord-Est'!$A23,'PTC GRTgaz'!$C$11:$C$28891,"DEL")&gt;0,I$14,SUMIFS('PTC GRTgaz'!$AA$11:$AA$28891,'PTC GRTgaz'!$B$11:$B$28891,'Nord-Est'!I$16,'PTC GRTgaz'!$D$11:$D$28891,'Nord-Est'!$A23,'PTC GRTgaz'!$C$11:$C$28891,"DEL")*1.0026*$E$4/122.95)</f>
        <v>122.94686</v>
      </c>
      <c r="J23" s="102">
        <f t="shared" si="3"/>
        <v>0.86062802000000005</v>
      </c>
      <c r="K23" s="58">
        <f t="shared" si="4"/>
        <v>4.9178744000000003E-2</v>
      </c>
      <c r="L23" s="59">
        <f>IF(K23&gt;=1,0,_xlfn.XLOOKUP(K23,'Serene N'!$B$30:$B$130,'Serene N'!$W$30:$W$130,,1))</f>
        <v>1</v>
      </c>
      <c r="M23" s="158">
        <f xml:space="preserve">
IF(AND(K23&gt;='Serene N'!$X$15,A23&lt;='Serene N'!$W$15),0,
IF(AND(K23&gt;='Serene N'!$X$16,A23&lt;='Serene N'!$W$16),0,
IF(AND(K23&gt;='Serene N'!$X$17,A23&lt;='Serene N'!$W$17),0,MIN(I23,$E$4*(1-D23)*L23))))</f>
        <v>122.94686</v>
      </c>
      <c r="N23" s="192">
        <f>IF(COUNTIFS('PTC GRTgaz'!$AB$11:$AB$28891,"",'PTC GRTgaz'!$B$11:$B$28891,'Nord-Est'!N$16,'PTC GRTgaz'!$D$11:$D$28891,'Nord-Est'!$A23,'PTC GRTgaz'!$C$11:$C$28891,"DEL")&gt;0,N$14,SUMIFS('PTC GRTgaz'!$AB$11:$AB$28891,'PTC GRTgaz'!$B$11:$B$28891,'Nord-Est'!N$16,'PTC GRTgaz'!$D$11:$D$28891,'Nord-Est'!$A23,'PTC GRTgaz'!$C$11:$C$28891,"DEL")*1.0026*$E$4/122.95)</f>
        <v>122.94686</v>
      </c>
      <c r="O23" s="102">
        <f t="shared" si="5"/>
        <v>0.86062802000000005</v>
      </c>
      <c r="P23" s="58">
        <f t="shared" si="6"/>
        <v>4.9178744000000003E-2</v>
      </c>
      <c r="Q23" s="59">
        <f>IF(P23&gt;=1,0,_xlfn.XLOOKUP(P23,'Serene N'!$B$30:$B$130,'Serene N'!$W$30:$W$130,,1))</f>
        <v>1</v>
      </c>
      <c r="R23" s="158">
        <f xml:space="preserve">
IF(AND(P23&gt;='Serene N'!$X$15,A23&lt;='Serene N'!$W$15),0,
IF(AND(P23&gt;='Serene N'!$X$16,A23&lt;='Serene N'!$W$16),0,
IF(AND(P23&gt;='Serene N'!$X$17,A23&lt;='Serene N'!$W$17),0,MIN(N23,$E$4*(1-D23)*Q23))))</f>
        <v>122.94686</v>
      </c>
    </row>
    <row r="24" spans="1:18" x14ac:dyDescent="0.45">
      <c r="A24" s="56">
        <f t="shared" si="0"/>
        <v>44659</v>
      </c>
      <c r="B24" s="157">
        <f>_xlfn.XLOOKUP(A24,'Serene N'!$W$22:$W$23,'Serene N'!$Z$22:$Z$23,0,0)</f>
        <v>0</v>
      </c>
      <c r="C24" s="143">
        <f>_xlfn.XLOOKUP(A24,'Serene N'!$W$15:$W$17,'Serene N'!$Z$15:$Z$17,SUM($E$3:$H$3),0)</f>
        <v>15</v>
      </c>
      <c r="D24" s="58">
        <f>'PT Storengy'!J15</f>
        <v>0</v>
      </c>
      <c r="E24" s="60">
        <f t="shared" si="1"/>
        <v>0.98357488000000004</v>
      </c>
      <c r="F24" s="58">
        <f t="shared" si="2"/>
        <v>5.7375201333333334E-2</v>
      </c>
      <c r="G24" s="59">
        <f>IF(F24&gt;=1,0,_xlfn.XLOOKUP(F24,'Serene N'!$B$30:$B$130,'Serene N'!$W$30:$W$130,,1))</f>
        <v>1</v>
      </c>
      <c r="H24" s="158">
        <f>MIN(
IF(AND(F24&gt;='Serene N'!$X$15,A24&lt;='Serene N'!$W$15),0,
IF(AND(F24&gt;='Serene N'!$X$16,A24&lt;='Serene N'!$W$16),0,
IF(AND(F24&gt;='Serene N'!$X$17,A24&lt;='Serene N'!$W$17),0,$E$4*(1-D24)*G24))),$E$4)</f>
        <v>122.94686</v>
      </c>
      <c r="I24" s="192">
        <f>IF(COUNTIFS('PTC GRTgaz'!$AA$11:$AA$28891,"",'PTC GRTgaz'!$B$11:$B$28891,'Nord-Est'!I$16,'PTC GRTgaz'!$D$11:$D$28891,'Nord-Est'!$A24,'PTC GRTgaz'!$C$11:$C$28891,"DEL")&gt;0,I$14,SUMIFS('PTC GRTgaz'!$AA$11:$AA$28891,'PTC GRTgaz'!$B$11:$B$28891,'Nord-Est'!I$16,'PTC GRTgaz'!$D$11:$D$28891,'Nord-Est'!$A24,'PTC GRTgaz'!$C$11:$C$28891,"DEL")*1.0026*$E$4/122.95)</f>
        <v>122.94686</v>
      </c>
      <c r="J24" s="102">
        <f t="shared" si="3"/>
        <v>0.98357488000000004</v>
      </c>
      <c r="K24" s="58">
        <f t="shared" si="4"/>
        <v>5.7375201333333334E-2</v>
      </c>
      <c r="L24" s="59">
        <f>IF(K24&gt;=1,0,_xlfn.XLOOKUP(K24,'Serene N'!$B$30:$B$130,'Serene N'!$W$30:$W$130,,1))</f>
        <v>1</v>
      </c>
      <c r="M24" s="158">
        <f xml:space="preserve">
IF(AND(K24&gt;='Serene N'!$X$15,A24&lt;='Serene N'!$W$15),0,
IF(AND(K24&gt;='Serene N'!$X$16,A24&lt;='Serene N'!$W$16),0,
IF(AND(K24&gt;='Serene N'!$X$17,A24&lt;='Serene N'!$W$17),0,MIN(I24,$E$4*(1-D24)*L24))))</f>
        <v>122.94686</v>
      </c>
      <c r="N24" s="192">
        <f>IF(COUNTIFS('PTC GRTgaz'!$AB$11:$AB$28891,"",'PTC GRTgaz'!$B$11:$B$28891,'Nord-Est'!N$16,'PTC GRTgaz'!$D$11:$D$28891,'Nord-Est'!$A24,'PTC GRTgaz'!$C$11:$C$28891,"DEL")&gt;0,N$14,SUMIFS('PTC GRTgaz'!$AB$11:$AB$28891,'PTC GRTgaz'!$B$11:$B$28891,'Nord-Est'!N$16,'PTC GRTgaz'!$D$11:$D$28891,'Nord-Est'!$A24,'PTC GRTgaz'!$C$11:$C$28891,"DEL")*1.0026*$E$4/122.95)</f>
        <v>122.94686</v>
      </c>
      <c r="O24" s="102">
        <f t="shared" si="5"/>
        <v>0.98357488000000004</v>
      </c>
      <c r="P24" s="58">
        <f t="shared" si="6"/>
        <v>5.7375201333333334E-2</v>
      </c>
      <c r="Q24" s="59">
        <f>IF(P24&gt;=1,0,_xlfn.XLOOKUP(P24,'Serene N'!$B$30:$B$130,'Serene N'!$W$30:$W$130,,1))</f>
        <v>1</v>
      </c>
      <c r="R24" s="158">
        <f xml:space="preserve">
IF(AND(P24&gt;='Serene N'!$X$15,A24&lt;='Serene N'!$W$15),0,
IF(AND(P24&gt;='Serene N'!$X$16,A24&lt;='Serene N'!$W$16),0,
IF(AND(P24&gt;='Serene N'!$X$17,A24&lt;='Serene N'!$W$17),0,MIN(N24,$E$4*(1-D24)*Q24))))</f>
        <v>122.94686</v>
      </c>
    </row>
    <row r="25" spans="1:18" x14ac:dyDescent="0.45">
      <c r="A25" s="56">
        <f t="shared" si="0"/>
        <v>44660</v>
      </c>
      <c r="B25" s="157">
        <f>_xlfn.XLOOKUP(A25,'Serene N'!$W$22:$W$23,'Serene N'!$Z$22:$Z$23,0,0)</f>
        <v>0</v>
      </c>
      <c r="C25" s="143">
        <f>_xlfn.XLOOKUP(A25,'Serene N'!$W$15:$W$17,'Serene N'!$Z$15:$Z$17,SUM($E$3:$H$3),0)</f>
        <v>15</v>
      </c>
      <c r="D25" s="58">
        <f>'PT Storengy'!J16</f>
        <v>0</v>
      </c>
      <c r="E25" s="60">
        <f t="shared" si="1"/>
        <v>1.10652174</v>
      </c>
      <c r="F25" s="58">
        <f t="shared" si="2"/>
        <v>6.5571658666666671E-2</v>
      </c>
      <c r="G25" s="59">
        <f>IF(F25&gt;=1,0,_xlfn.XLOOKUP(F25,'Serene N'!$B$30:$B$130,'Serene N'!$W$30:$W$130,,1))</f>
        <v>1</v>
      </c>
      <c r="H25" s="158">
        <f>MIN(
IF(AND(F25&gt;='Serene N'!$X$15,A25&lt;='Serene N'!$W$15),0,
IF(AND(F25&gt;='Serene N'!$X$16,A25&lt;='Serene N'!$W$16),0,
IF(AND(F25&gt;='Serene N'!$X$17,A25&lt;='Serene N'!$W$17),0,$E$4*(1-D25)*G25))),$E$4)</f>
        <v>122.94686</v>
      </c>
      <c r="I25" s="192">
        <f>IF(COUNTIFS('PTC GRTgaz'!$AA$11:$AA$28891,"",'PTC GRTgaz'!$B$11:$B$28891,'Nord-Est'!I$16,'PTC GRTgaz'!$D$11:$D$28891,'Nord-Est'!$A25,'PTC GRTgaz'!$C$11:$C$28891,"DEL")&gt;0,I$14,SUMIFS('PTC GRTgaz'!$AA$11:$AA$28891,'PTC GRTgaz'!$B$11:$B$28891,'Nord-Est'!I$16,'PTC GRTgaz'!$D$11:$D$28891,'Nord-Est'!$A25,'PTC GRTgaz'!$C$11:$C$28891,"DEL")*1.0026*$E$4/122.95)</f>
        <v>122.94686</v>
      </c>
      <c r="J25" s="102">
        <f t="shared" si="3"/>
        <v>1.10652174</v>
      </c>
      <c r="K25" s="58">
        <f t="shared" si="4"/>
        <v>6.5571658666666671E-2</v>
      </c>
      <c r="L25" s="59">
        <f>IF(K25&gt;=1,0,_xlfn.XLOOKUP(K25,'Serene N'!$B$30:$B$130,'Serene N'!$W$30:$W$130,,1))</f>
        <v>1</v>
      </c>
      <c r="M25" s="158">
        <f xml:space="preserve">
IF(AND(K25&gt;='Serene N'!$X$15,A25&lt;='Serene N'!$W$15),0,
IF(AND(K25&gt;='Serene N'!$X$16,A25&lt;='Serene N'!$W$16),0,
IF(AND(K25&gt;='Serene N'!$X$17,A25&lt;='Serene N'!$W$17),0,MIN(I25,$E$4*(1-D25)*L25))))</f>
        <v>122.94686</v>
      </c>
      <c r="N25" s="192">
        <f>IF(COUNTIFS('PTC GRTgaz'!$AB$11:$AB$28891,"",'PTC GRTgaz'!$B$11:$B$28891,'Nord-Est'!N$16,'PTC GRTgaz'!$D$11:$D$28891,'Nord-Est'!$A25,'PTC GRTgaz'!$C$11:$C$28891,"DEL")&gt;0,N$14,SUMIFS('PTC GRTgaz'!$AB$11:$AB$28891,'PTC GRTgaz'!$B$11:$B$28891,'Nord-Est'!N$16,'PTC GRTgaz'!$D$11:$D$28891,'Nord-Est'!$A25,'PTC GRTgaz'!$C$11:$C$28891,"DEL")*1.0026*$E$4/122.95)</f>
        <v>122.94686</v>
      </c>
      <c r="O25" s="102">
        <f t="shared" si="5"/>
        <v>1.10652174</v>
      </c>
      <c r="P25" s="58">
        <f t="shared" si="6"/>
        <v>6.5571658666666671E-2</v>
      </c>
      <c r="Q25" s="59">
        <f>IF(P25&gt;=1,0,_xlfn.XLOOKUP(P25,'Serene N'!$B$30:$B$130,'Serene N'!$W$30:$W$130,,1))</f>
        <v>1</v>
      </c>
      <c r="R25" s="158">
        <f xml:space="preserve">
IF(AND(P25&gt;='Serene N'!$X$15,A25&lt;='Serene N'!$W$15),0,
IF(AND(P25&gt;='Serene N'!$X$16,A25&lt;='Serene N'!$W$16),0,
IF(AND(P25&gt;='Serene N'!$X$17,A25&lt;='Serene N'!$W$17),0,MIN(N25,$E$4*(1-D25)*Q25))))</f>
        <v>122.94686</v>
      </c>
    </row>
    <row r="26" spans="1:18" x14ac:dyDescent="0.45">
      <c r="A26" s="56">
        <f t="shared" si="0"/>
        <v>44661</v>
      </c>
      <c r="B26" s="157">
        <f>_xlfn.XLOOKUP(A26,'Serene N'!$W$22:$W$23,'Serene N'!$Z$22:$Z$23,0,0)</f>
        <v>0</v>
      </c>
      <c r="C26" s="143">
        <f>_xlfn.XLOOKUP(A26,'Serene N'!$W$15:$W$17,'Serene N'!$Z$15:$Z$17,SUM($E$3:$H$3),0)</f>
        <v>15</v>
      </c>
      <c r="D26" s="58">
        <f>'PT Storengy'!J17</f>
        <v>0</v>
      </c>
      <c r="E26" s="60">
        <f t="shared" si="1"/>
        <v>1.2294686000000001</v>
      </c>
      <c r="F26" s="58">
        <f t="shared" si="2"/>
        <v>7.3768116000000009E-2</v>
      </c>
      <c r="G26" s="59">
        <f>IF(F26&gt;=1,0,_xlfn.XLOOKUP(F26,'Serene N'!$B$30:$B$130,'Serene N'!$W$30:$W$130,,1))</f>
        <v>1</v>
      </c>
      <c r="H26" s="158">
        <f>MIN(
IF(AND(F26&gt;='Serene N'!$X$15,A26&lt;='Serene N'!$W$15),0,
IF(AND(F26&gt;='Serene N'!$X$16,A26&lt;='Serene N'!$W$16),0,
IF(AND(F26&gt;='Serene N'!$X$17,A26&lt;='Serene N'!$W$17),0,$E$4*(1-D26)*G26))),$E$4)</f>
        <v>122.94686</v>
      </c>
      <c r="I26" s="192">
        <f>IF(COUNTIFS('PTC GRTgaz'!$AA$11:$AA$28891,"",'PTC GRTgaz'!$B$11:$B$28891,'Nord-Est'!I$16,'PTC GRTgaz'!$D$11:$D$28891,'Nord-Est'!$A26,'PTC GRTgaz'!$C$11:$C$28891,"DEL")&gt;0,I$14,SUMIFS('PTC GRTgaz'!$AA$11:$AA$28891,'PTC GRTgaz'!$B$11:$B$28891,'Nord-Est'!I$16,'PTC GRTgaz'!$D$11:$D$28891,'Nord-Est'!$A26,'PTC GRTgaz'!$C$11:$C$28891,"DEL")*1.0026*$E$4/122.95)</f>
        <v>122.94686</v>
      </c>
      <c r="J26" s="102">
        <f t="shared" si="3"/>
        <v>1.2294686000000001</v>
      </c>
      <c r="K26" s="58">
        <f t="shared" si="4"/>
        <v>7.3768116000000009E-2</v>
      </c>
      <c r="L26" s="59">
        <f>IF(K26&gt;=1,0,_xlfn.XLOOKUP(K26,'Serene N'!$B$30:$B$130,'Serene N'!$W$30:$W$130,,1))</f>
        <v>1</v>
      </c>
      <c r="M26" s="158">
        <f xml:space="preserve">
IF(AND(K26&gt;='Serene N'!$X$15,A26&lt;='Serene N'!$W$15),0,
IF(AND(K26&gt;='Serene N'!$X$16,A26&lt;='Serene N'!$W$16),0,
IF(AND(K26&gt;='Serene N'!$X$17,A26&lt;='Serene N'!$W$17),0,MIN(I26,$E$4*(1-D26)*L26))))</f>
        <v>122.94686</v>
      </c>
      <c r="N26" s="192">
        <f>IF(COUNTIFS('PTC GRTgaz'!$AB$11:$AB$28891,"",'PTC GRTgaz'!$B$11:$B$28891,'Nord-Est'!N$16,'PTC GRTgaz'!$D$11:$D$28891,'Nord-Est'!$A26,'PTC GRTgaz'!$C$11:$C$28891,"DEL")&gt;0,N$14,SUMIFS('PTC GRTgaz'!$AB$11:$AB$28891,'PTC GRTgaz'!$B$11:$B$28891,'Nord-Est'!N$16,'PTC GRTgaz'!$D$11:$D$28891,'Nord-Est'!$A26,'PTC GRTgaz'!$C$11:$C$28891,"DEL")*1.0026*$E$4/122.95)</f>
        <v>122.94686</v>
      </c>
      <c r="O26" s="102">
        <f t="shared" si="5"/>
        <v>1.2294686000000001</v>
      </c>
      <c r="P26" s="58">
        <f t="shared" si="6"/>
        <v>7.3768116000000009E-2</v>
      </c>
      <c r="Q26" s="59">
        <f>IF(P26&gt;=1,0,_xlfn.XLOOKUP(P26,'Serene N'!$B$30:$B$130,'Serene N'!$W$30:$W$130,,1))</f>
        <v>1</v>
      </c>
      <c r="R26" s="158">
        <f xml:space="preserve">
IF(AND(P26&gt;='Serene N'!$X$15,A26&lt;='Serene N'!$W$15),0,
IF(AND(P26&gt;='Serene N'!$X$16,A26&lt;='Serene N'!$W$16),0,
IF(AND(P26&gt;='Serene N'!$X$17,A26&lt;='Serene N'!$W$17),0,MIN(N26,$E$4*(1-D26)*Q26))))</f>
        <v>122.94686</v>
      </c>
    </row>
    <row r="27" spans="1:18" x14ac:dyDescent="0.45">
      <c r="A27" s="56">
        <f t="shared" si="0"/>
        <v>44662</v>
      </c>
      <c r="B27" s="157">
        <f>_xlfn.XLOOKUP(A27,'Serene N'!$W$22:$W$23,'Serene N'!$Z$22:$Z$23,0,0)</f>
        <v>0</v>
      </c>
      <c r="C27" s="143">
        <f>_xlfn.XLOOKUP(A27,'Serene N'!$W$15:$W$17,'Serene N'!$Z$15:$Z$17,SUM($E$3:$H$3),0)</f>
        <v>15</v>
      </c>
      <c r="D27" s="58">
        <f>'PT Storengy'!J18</f>
        <v>0.1</v>
      </c>
      <c r="E27" s="60">
        <f t="shared" si="1"/>
        <v>1.3401207740000001</v>
      </c>
      <c r="F27" s="58">
        <f t="shared" si="2"/>
        <v>8.1964573333333346E-2</v>
      </c>
      <c r="G27" s="59">
        <f>IF(F27&gt;=1,0,_xlfn.XLOOKUP(F27,'Serene N'!$B$30:$B$130,'Serene N'!$W$30:$W$130,,1))</f>
        <v>1</v>
      </c>
      <c r="H27" s="158">
        <f>MIN(
IF(AND(F27&gt;='Serene N'!$X$15,A27&lt;='Serene N'!$W$15),0,
IF(AND(F27&gt;='Serene N'!$X$16,A27&lt;='Serene N'!$W$16),0,
IF(AND(F27&gt;='Serene N'!$X$17,A27&lt;='Serene N'!$W$17),0,$E$4*(1-D27)*G27))),$E$4)</f>
        <v>110.652174</v>
      </c>
      <c r="I27" s="192">
        <f>IF(COUNTIFS('PTC GRTgaz'!$AA$11:$AA$28891,"",'PTC GRTgaz'!$B$11:$B$28891,'Nord-Est'!I$16,'PTC GRTgaz'!$D$11:$D$28891,'Nord-Est'!$A27,'PTC GRTgaz'!$C$11:$C$28891,"DEL")&gt;0,I$14,SUMIFS('PTC GRTgaz'!$AA$11:$AA$28891,'PTC GRTgaz'!$B$11:$B$28891,'Nord-Est'!I$16,'PTC GRTgaz'!$D$11:$D$28891,'Nord-Est'!$A27,'PTC GRTgaz'!$C$11:$C$28891,"DEL")*1.0026*$E$4/122.95)</f>
        <v>122.94686</v>
      </c>
      <c r="J27" s="102">
        <f t="shared" si="3"/>
        <v>1.3401207740000001</v>
      </c>
      <c r="K27" s="58">
        <f t="shared" si="4"/>
        <v>8.1964573333333346E-2</v>
      </c>
      <c r="L27" s="59">
        <f>IF(K27&gt;=1,0,_xlfn.XLOOKUP(K27,'Serene N'!$B$30:$B$130,'Serene N'!$W$30:$W$130,,1))</f>
        <v>1</v>
      </c>
      <c r="M27" s="158">
        <f xml:space="preserve">
IF(AND(K27&gt;='Serene N'!$X$15,A27&lt;='Serene N'!$W$15),0,
IF(AND(K27&gt;='Serene N'!$X$16,A27&lt;='Serene N'!$W$16),0,
IF(AND(K27&gt;='Serene N'!$X$17,A27&lt;='Serene N'!$W$17),0,MIN(I27,$E$4*(1-D27)*L27))))</f>
        <v>110.652174</v>
      </c>
      <c r="N27" s="192">
        <f>IF(COUNTIFS('PTC GRTgaz'!$AB$11:$AB$28891,"",'PTC GRTgaz'!$B$11:$B$28891,'Nord-Est'!N$16,'PTC GRTgaz'!$D$11:$D$28891,'Nord-Est'!$A27,'PTC GRTgaz'!$C$11:$C$28891,"DEL")&gt;0,N$14,SUMIFS('PTC GRTgaz'!$AB$11:$AB$28891,'PTC GRTgaz'!$B$11:$B$28891,'Nord-Est'!N$16,'PTC GRTgaz'!$D$11:$D$28891,'Nord-Est'!$A27,'PTC GRTgaz'!$C$11:$C$28891,"DEL")*1.0026*$E$4/122.95)</f>
        <v>122.94686</v>
      </c>
      <c r="O27" s="102">
        <f t="shared" si="5"/>
        <v>1.3401207740000001</v>
      </c>
      <c r="P27" s="58">
        <f t="shared" si="6"/>
        <v>8.1964573333333346E-2</v>
      </c>
      <c r="Q27" s="59">
        <f>IF(P27&gt;=1,0,_xlfn.XLOOKUP(P27,'Serene N'!$B$30:$B$130,'Serene N'!$W$30:$W$130,,1))</f>
        <v>1</v>
      </c>
      <c r="R27" s="158">
        <f xml:space="preserve">
IF(AND(P27&gt;='Serene N'!$X$15,A27&lt;='Serene N'!$W$15),0,
IF(AND(P27&gt;='Serene N'!$X$16,A27&lt;='Serene N'!$W$16),0,
IF(AND(P27&gt;='Serene N'!$X$17,A27&lt;='Serene N'!$W$17),0,MIN(N27,$E$4*(1-D27)*Q27))))</f>
        <v>110.652174</v>
      </c>
    </row>
    <row r="28" spans="1:18" x14ac:dyDescent="0.45">
      <c r="A28" s="56">
        <f t="shared" si="0"/>
        <v>44663</v>
      </c>
      <c r="B28" s="157">
        <f>_xlfn.XLOOKUP(A28,'Serene N'!$W$22:$W$23,'Serene N'!$Z$22:$Z$23,0,0)</f>
        <v>0</v>
      </c>
      <c r="C28" s="143">
        <f>_xlfn.XLOOKUP(A28,'Serene N'!$W$15:$W$17,'Serene N'!$Z$15:$Z$17,SUM($E$3:$H$3),0)</f>
        <v>15</v>
      </c>
      <c r="D28" s="58">
        <f>'PT Storengy'!J19</f>
        <v>0.1</v>
      </c>
      <c r="E28" s="60">
        <f t="shared" si="1"/>
        <v>1.450772948</v>
      </c>
      <c r="F28" s="58">
        <f t="shared" si="2"/>
        <v>8.9341384933333337E-2</v>
      </c>
      <c r="G28" s="59">
        <f>IF(F28&gt;=1,0,_xlfn.XLOOKUP(F28,'Serene N'!$B$30:$B$130,'Serene N'!$W$30:$W$130,,1))</f>
        <v>1</v>
      </c>
      <c r="H28" s="158">
        <f>MIN(
IF(AND(F28&gt;='Serene N'!$X$15,A28&lt;='Serene N'!$W$15),0,
IF(AND(F28&gt;='Serene N'!$X$16,A28&lt;='Serene N'!$W$16),0,
IF(AND(F28&gt;='Serene N'!$X$17,A28&lt;='Serene N'!$W$17),0,$E$4*(1-D28)*G28))),$E$4)</f>
        <v>110.652174</v>
      </c>
      <c r="I28" s="192">
        <f>IF(COUNTIFS('PTC GRTgaz'!$AA$11:$AA$28891,"",'PTC GRTgaz'!$B$11:$B$28891,'Nord-Est'!I$16,'PTC GRTgaz'!$D$11:$D$28891,'Nord-Est'!$A28,'PTC GRTgaz'!$C$11:$C$28891,"DEL")&gt;0,I$14,SUMIFS('PTC GRTgaz'!$AA$11:$AA$28891,'PTC GRTgaz'!$B$11:$B$28891,'Nord-Est'!I$16,'PTC GRTgaz'!$D$11:$D$28891,'Nord-Est'!$A28,'PTC GRTgaz'!$C$11:$C$28891,"DEL")*1.0026*$E$4/122.95)</f>
        <v>122.94686</v>
      </c>
      <c r="J28" s="102">
        <f t="shared" si="3"/>
        <v>1.450772948</v>
      </c>
      <c r="K28" s="58">
        <f t="shared" si="4"/>
        <v>8.9341384933333337E-2</v>
      </c>
      <c r="L28" s="59">
        <f>IF(K28&gt;=1,0,_xlfn.XLOOKUP(K28,'Serene N'!$B$30:$B$130,'Serene N'!$W$30:$W$130,,1))</f>
        <v>1</v>
      </c>
      <c r="M28" s="158">
        <f xml:space="preserve">
IF(AND(K28&gt;='Serene N'!$X$15,A28&lt;='Serene N'!$W$15),0,
IF(AND(K28&gt;='Serene N'!$X$16,A28&lt;='Serene N'!$W$16),0,
IF(AND(K28&gt;='Serene N'!$X$17,A28&lt;='Serene N'!$W$17),0,MIN(I28,$E$4*(1-D28)*L28))))</f>
        <v>110.652174</v>
      </c>
      <c r="N28" s="192">
        <f>IF(COUNTIFS('PTC GRTgaz'!$AB$11:$AB$28891,"",'PTC GRTgaz'!$B$11:$B$28891,'Nord-Est'!N$16,'PTC GRTgaz'!$D$11:$D$28891,'Nord-Est'!$A28,'PTC GRTgaz'!$C$11:$C$28891,"DEL")&gt;0,N$14,SUMIFS('PTC GRTgaz'!$AB$11:$AB$28891,'PTC GRTgaz'!$B$11:$B$28891,'Nord-Est'!N$16,'PTC GRTgaz'!$D$11:$D$28891,'Nord-Est'!$A28,'PTC GRTgaz'!$C$11:$C$28891,"DEL")*1.0026*$E$4/122.95)</f>
        <v>122.94686</v>
      </c>
      <c r="O28" s="102">
        <f t="shared" si="5"/>
        <v>1.450772948</v>
      </c>
      <c r="P28" s="58">
        <f t="shared" si="6"/>
        <v>8.9341384933333337E-2</v>
      </c>
      <c r="Q28" s="59">
        <f>IF(P28&gt;=1,0,_xlfn.XLOOKUP(P28,'Serene N'!$B$30:$B$130,'Serene N'!$W$30:$W$130,,1))</f>
        <v>1</v>
      </c>
      <c r="R28" s="158">
        <f xml:space="preserve">
IF(AND(P28&gt;='Serene N'!$X$15,A28&lt;='Serene N'!$W$15),0,
IF(AND(P28&gt;='Serene N'!$X$16,A28&lt;='Serene N'!$W$16),0,
IF(AND(P28&gt;='Serene N'!$X$17,A28&lt;='Serene N'!$W$17),0,MIN(N28,$E$4*(1-D28)*Q28))))</f>
        <v>110.652174</v>
      </c>
    </row>
    <row r="29" spans="1:18" x14ac:dyDescent="0.45">
      <c r="A29" s="56">
        <f t="shared" si="0"/>
        <v>44664</v>
      </c>
      <c r="B29" s="157">
        <f>_xlfn.XLOOKUP(A29,'Serene N'!$W$22:$W$23,'Serene N'!$Z$22:$Z$23,0,0)</f>
        <v>0</v>
      </c>
      <c r="C29" s="143">
        <f>_xlfn.XLOOKUP(A29,'Serene N'!$W$15:$W$17,'Serene N'!$Z$15:$Z$17,SUM($E$3:$H$3),0)</f>
        <v>15</v>
      </c>
      <c r="D29" s="58">
        <f>'PT Storengy'!J20</f>
        <v>0.1</v>
      </c>
      <c r="E29" s="60">
        <f t="shared" si="1"/>
        <v>1.5614251219999999</v>
      </c>
      <c r="F29" s="58">
        <f t="shared" si="2"/>
        <v>9.6718196533333328E-2</v>
      </c>
      <c r="G29" s="59">
        <f>IF(F29&gt;=1,0,_xlfn.XLOOKUP(F29,'Serene N'!$B$30:$B$130,'Serene N'!$W$30:$W$130,,1))</f>
        <v>1</v>
      </c>
      <c r="H29" s="158">
        <f>MIN(
IF(AND(F29&gt;='Serene N'!$X$15,A29&lt;='Serene N'!$W$15),0,
IF(AND(F29&gt;='Serene N'!$X$16,A29&lt;='Serene N'!$W$16),0,
IF(AND(F29&gt;='Serene N'!$X$17,A29&lt;='Serene N'!$W$17),0,$E$4*(1-D29)*G29))),$E$4)</f>
        <v>110.652174</v>
      </c>
      <c r="I29" s="192">
        <f>IF(COUNTIFS('PTC GRTgaz'!$AA$11:$AA$28891,"",'PTC GRTgaz'!$B$11:$B$28891,'Nord-Est'!I$16,'PTC GRTgaz'!$D$11:$D$28891,'Nord-Est'!$A29,'PTC GRTgaz'!$C$11:$C$28891,"DEL")&gt;0,I$14,SUMIFS('PTC GRTgaz'!$AA$11:$AA$28891,'PTC GRTgaz'!$B$11:$B$28891,'Nord-Est'!I$16,'PTC GRTgaz'!$D$11:$D$28891,'Nord-Est'!$A29,'PTC GRTgaz'!$C$11:$C$28891,"DEL")*1.0026*$E$4/122.95)</f>
        <v>122.94686</v>
      </c>
      <c r="J29" s="102">
        <f t="shared" si="3"/>
        <v>1.5614251219999999</v>
      </c>
      <c r="K29" s="58">
        <f t="shared" si="4"/>
        <v>9.6718196533333328E-2</v>
      </c>
      <c r="L29" s="59">
        <f>IF(K29&gt;=1,0,_xlfn.XLOOKUP(K29,'Serene N'!$B$30:$B$130,'Serene N'!$W$30:$W$130,,1))</f>
        <v>1</v>
      </c>
      <c r="M29" s="158">
        <f xml:space="preserve">
IF(AND(K29&gt;='Serene N'!$X$15,A29&lt;='Serene N'!$W$15),0,
IF(AND(K29&gt;='Serene N'!$X$16,A29&lt;='Serene N'!$W$16),0,
IF(AND(K29&gt;='Serene N'!$X$17,A29&lt;='Serene N'!$W$17),0,MIN(I29,$E$4*(1-D29)*L29))))</f>
        <v>110.652174</v>
      </c>
      <c r="N29" s="192">
        <f>IF(COUNTIFS('PTC GRTgaz'!$AB$11:$AB$28891,"",'PTC GRTgaz'!$B$11:$B$28891,'Nord-Est'!N$16,'PTC GRTgaz'!$D$11:$D$28891,'Nord-Est'!$A29,'PTC GRTgaz'!$C$11:$C$28891,"DEL")&gt;0,N$14,SUMIFS('PTC GRTgaz'!$AB$11:$AB$28891,'PTC GRTgaz'!$B$11:$B$28891,'Nord-Est'!N$16,'PTC GRTgaz'!$D$11:$D$28891,'Nord-Est'!$A29,'PTC GRTgaz'!$C$11:$C$28891,"DEL")*1.0026*$E$4/122.95)</f>
        <v>122.94686</v>
      </c>
      <c r="O29" s="102">
        <f t="shared" si="5"/>
        <v>1.5614251219999999</v>
      </c>
      <c r="P29" s="58">
        <f t="shared" si="6"/>
        <v>9.6718196533333328E-2</v>
      </c>
      <c r="Q29" s="59">
        <f>IF(P29&gt;=1,0,_xlfn.XLOOKUP(P29,'Serene N'!$B$30:$B$130,'Serene N'!$W$30:$W$130,,1))</f>
        <v>1</v>
      </c>
      <c r="R29" s="158">
        <f xml:space="preserve">
IF(AND(P29&gt;='Serene N'!$X$15,A29&lt;='Serene N'!$W$15),0,
IF(AND(P29&gt;='Serene N'!$X$16,A29&lt;='Serene N'!$W$16),0,
IF(AND(P29&gt;='Serene N'!$X$17,A29&lt;='Serene N'!$W$17),0,MIN(N29,$E$4*(1-D29)*Q29))))</f>
        <v>110.652174</v>
      </c>
    </row>
    <row r="30" spans="1:18" x14ac:dyDescent="0.45">
      <c r="A30" s="56">
        <f t="shared" si="0"/>
        <v>44665</v>
      </c>
      <c r="B30" s="157">
        <f>_xlfn.XLOOKUP(A30,'Serene N'!$W$22:$W$23,'Serene N'!$Z$22:$Z$23,0,0)</f>
        <v>0</v>
      </c>
      <c r="C30" s="143">
        <f>_xlfn.XLOOKUP(A30,'Serene N'!$W$15:$W$17,'Serene N'!$Z$15:$Z$17,SUM($E$3:$H$3),0)</f>
        <v>15</v>
      </c>
      <c r="D30" s="58">
        <f>'PT Storengy'!J21</f>
        <v>0.1</v>
      </c>
      <c r="E30" s="60">
        <f t="shared" si="1"/>
        <v>1.6720772959999999</v>
      </c>
      <c r="F30" s="58">
        <f t="shared" si="2"/>
        <v>0.10409500813333333</v>
      </c>
      <c r="G30" s="59">
        <f>IF(F30&gt;=1,0,_xlfn.XLOOKUP(F30,'Serene N'!$B$30:$B$130,'Serene N'!$W$30:$W$130,,1))</f>
        <v>1</v>
      </c>
      <c r="H30" s="158">
        <f>MIN(
IF(AND(F30&gt;='Serene N'!$X$15,A30&lt;='Serene N'!$W$15),0,
IF(AND(F30&gt;='Serene N'!$X$16,A30&lt;='Serene N'!$W$16),0,
IF(AND(F30&gt;='Serene N'!$X$17,A30&lt;='Serene N'!$W$17),0,$E$4*(1-D30)*G30))),$E$4)</f>
        <v>110.652174</v>
      </c>
      <c r="I30" s="192">
        <f>IF(COUNTIFS('PTC GRTgaz'!$AA$11:$AA$28891,"",'PTC GRTgaz'!$B$11:$B$28891,'Nord-Est'!I$16,'PTC GRTgaz'!$D$11:$D$28891,'Nord-Est'!$A30,'PTC GRTgaz'!$C$11:$C$28891,"DEL")&gt;0,I$14,SUMIFS('PTC GRTgaz'!$AA$11:$AA$28891,'PTC GRTgaz'!$B$11:$B$28891,'Nord-Est'!I$16,'PTC GRTgaz'!$D$11:$D$28891,'Nord-Est'!$A30,'PTC GRTgaz'!$C$11:$C$28891,"DEL")*1.0026*$E$4/122.95)</f>
        <v>122.94686</v>
      </c>
      <c r="J30" s="102">
        <f t="shared" si="3"/>
        <v>1.6720772959999999</v>
      </c>
      <c r="K30" s="58">
        <f t="shared" si="4"/>
        <v>0.10409500813333333</v>
      </c>
      <c r="L30" s="59">
        <f>IF(K30&gt;=1,0,_xlfn.XLOOKUP(K30,'Serene N'!$B$30:$B$130,'Serene N'!$W$30:$W$130,,1))</f>
        <v>1</v>
      </c>
      <c r="M30" s="158">
        <f xml:space="preserve">
IF(AND(K30&gt;='Serene N'!$X$15,A30&lt;='Serene N'!$W$15),0,
IF(AND(K30&gt;='Serene N'!$X$16,A30&lt;='Serene N'!$W$16),0,
IF(AND(K30&gt;='Serene N'!$X$17,A30&lt;='Serene N'!$W$17),0,MIN(I30,$E$4*(1-D30)*L30))))</f>
        <v>110.652174</v>
      </c>
      <c r="N30" s="192">
        <f>IF(COUNTIFS('PTC GRTgaz'!$AB$11:$AB$28891,"",'PTC GRTgaz'!$B$11:$B$28891,'Nord-Est'!N$16,'PTC GRTgaz'!$D$11:$D$28891,'Nord-Est'!$A30,'PTC GRTgaz'!$C$11:$C$28891,"DEL")&gt;0,N$14,SUMIFS('PTC GRTgaz'!$AB$11:$AB$28891,'PTC GRTgaz'!$B$11:$B$28891,'Nord-Est'!N$16,'PTC GRTgaz'!$D$11:$D$28891,'Nord-Est'!$A30,'PTC GRTgaz'!$C$11:$C$28891,"DEL")*1.0026*$E$4/122.95)</f>
        <v>122.94686</v>
      </c>
      <c r="O30" s="102">
        <f t="shared" si="5"/>
        <v>1.6720772959999999</v>
      </c>
      <c r="P30" s="58">
        <f t="shared" si="6"/>
        <v>0.10409500813333333</v>
      </c>
      <c r="Q30" s="59">
        <f>IF(P30&gt;=1,0,_xlfn.XLOOKUP(P30,'Serene N'!$B$30:$B$130,'Serene N'!$W$30:$W$130,,1))</f>
        <v>1</v>
      </c>
      <c r="R30" s="158">
        <f xml:space="preserve">
IF(AND(P30&gt;='Serene N'!$X$15,A30&lt;='Serene N'!$W$15),0,
IF(AND(P30&gt;='Serene N'!$X$16,A30&lt;='Serene N'!$W$16),0,
IF(AND(P30&gt;='Serene N'!$X$17,A30&lt;='Serene N'!$W$17),0,MIN(N30,$E$4*(1-D30)*Q30))))</f>
        <v>110.652174</v>
      </c>
    </row>
    <row r="31" spans="1:18" x14ac:dyDescent="0.45">
      <c r="A31" s="56">
        <f t="shared" si="0"/>
        <v>44666</v>
      </c>
      <c r="B31" s="157">
        <f>_xlfn.XLOOKUP(A31,'Serene N'!$W$22:$W$23,'Serene N'!$Z$22:$Z$23,0,0)</f>
        <v>0</v>
      </c>
      <c r="C31" s="143">
        <f>_xlfn.XLOOKUP(A31,'Serene N'!$W$15:$W$17,'Serene N'!$Z$15:$Z$17,SUM($E$3:$H$3),0)</f>
        <v>15</v>
      </c>
      <c r="D31" s="58">
        <f>'PT Storengy'!J22</f>
        <v>0.1</v>
      </c>
      <c r="E31" s="60">
        <f t="shared" si="1"/>
        <v>1.7827294699999998</v>
      </c>
      <c r="F31" s="58">
        <f t="shared" si="2"/>
        <v>0.11147181973333332</v>
      </c>
      <c r="G31" s="59">
        <f>IF(F31&gt;=1,0,_xlfn.XLOOKUP(F31,'Serene N'!$B$30:$B$130,'Serene N'!$W$30:$W$130,,1))</f>
        <v>1</v>
      </c>
      <c r="H31" s="158">
        <f>MIN(
IF(AND(F31&gt;='Serene N'!$X$15,A31&lt;='Serene N'!$W$15),0,
IF(AND(F31&gt;='Serene N'!$X$16,A31&lt;='Serene N'!$W$16),0,
IF(AND(F31&gt;='Serene N'!$X$17,A31&lt;='Serene N'!$W$17),0,$E$4*(1-D31)*G31))),$E$4)</f>
        <v>110.652174</v>
      </c>
      <c r="I31" s="192">
        <f>IF(COUNTIFS('PTC GRTgaz'!$AA$11:$AA$28891,"",'PTC GRTgaz'!$B$11:$B$28891,'Nord-Est'!I$16,'PTC GRTgaz'!$D$11:$D$28891,'Nord-Est'!$A31,'PTC GRTgaz'!$C$11:$C$28891,"DEL")&gt;0,I$14,SUMIFS('PTC GRTgaz'!$AA$11:$AA$28891,'PTC GRTgaz'!$B$11:$B$28891,'Nord-Est'!I$16,'PTC GRTgaz'!$D$11:$D$28891,'Nord-Est'!$A31,'PTC GRTgaz'!$C$11:$C$28891,"DEL")*1.0026*$E$4/122.95)</f>
        <v>122.94686</v>
      </c>
      <c r="J31" s="102">
        <f t="shared" si="3"/>
        <v>1.7827294699999998</v>
      </c>
      <c r="K31" s="58">
        <f t="shared" si="4"/>
        <v>0.11147181973333332</v>
      </c>
      <c r="L31" s="59">
        <f>IF(K31&gt;=1,0,_xlfn.XLOOKUP(K31,'Serene N'!$B$30:$B$130,'Serene N'!$W$30:$W$130,,1))</f>
        <v>1</v>
      </c>
      <c r="M31" s="158">
        <f xml:space="preserve">
IF(AND(K31&gt;='Serene N'!$X$15,A31&lt;='Serene N'!$W$15),0,
IF(AND(K31&gt;='Serene N'!$X$16,A31&lt;='Serene N'!$W$16),0,
IF(AND(K31&gt;='Serene N'!$X$17,A31&lt;='Serene N'!$W$17),0,MIN(I31,$E$4*(1-D31)*L31))))</f>
        <v>110.652174</v>
      </c>
      <c r="N31" s="192">
        <f>IF(COUNTIFS('PTC GRTgaz'!$AB$11:$AB$28891,"",'PTC GRTgaz'!$B$11:$B$28891,'Nord-Est'!N$16,'PTC GRTgaz'!$D$11:$D$28891,'Nord-Est'!$A31,'PTC GRTgaz'!$C$11:$C$28891,"DEL")&gt;0,N$14,SUMIFS('PTC GRTgaz'!$AB$11:$AB$28891,'PTC GRTgaz'!$B$11:$B$28891,'Nord-Est'!N$16,'PTC GRTgaz'!$D$11:$D$28891,'Nord-Est'!$A31,'PTC GRTgaz'!$C$11:$C$28891,"DEL")*1.0026*$E$4/122.95)</f>
        <v>122.94686</v>
      </c>
      <c r="O31" s="102">
        <f t="shared" si="5"/>
        <v>1.7827294699999998</v>
      </c>
      <c r="P31" s="58">
        <f t="shared" si="6"/>
        <v>0.11147181973333332</v>
      </c>
      <c r="Q31" s="59">
        <f>IF(P31&gt;=1,0,_xlfn.XLOOKUP(P31,'Serene N'!$B$30:$B$130,'Serene N'!$W$30:$W$130,,1))</f>
        <v>1</v>
      </c>
      <c r="R31" s="158">
        <f xml:space="preserve">
IF(AND(P31&gt;='Serene N'!$X$15,A31&lt;='Serene N'!$W$15),0,
IF(AND(P31&gt;='Serene N'!$X$16,A31&lt;='Serene N'!$W$16),0,
IF(AND(P31&gt;='Serene N'!$X$17,A31&lt;='Serene N'!$W$17),0,MIN(N31,$E$4*(1-D31)*Q31))))</f>
        <v>110.652174</v>
      </c>
    </row>
    <row r="32" spans="1:18" x14ac:dyDescent="0.45">
      <c r="A32" s="56">
        <f t="shared" si="0"/>
        <v>44667</v>
      </c>
      <c r="B32" s="157">
        <f>_xlfn.XLOOKUP(A32,'Serene N'!$W$22:$W$23,'Serene N'!$Z$22:$Z$23,0,0)</f>
        <v>0</v>
      </c>
      <c r="C32" s="143">
        <f>_xlfn.XLOOKUP(A32,'Serene N'!$W$15:$W$17,'Serene N'!$Z$15:$Z$17,SUM($E$3:$H$3),0)</f>
        <v>15</v>
      </c>
      <c r="D32" s="58">
        <f>'PT Storengy'!J23</f>
        <v>0.15</v>
      </c>
      <c r="E32" s="60">
        <f t="shared" si="1"/>
        <v>1.8872343009999999</v>
      </c>
      <c r="F32" s="58">
        <f t="shared" si="2"/>
        <v>0.11884863133333332</v>
      </c>
      <c r="G32" s="59">
        <f>IF(F32&gt;=1,0,_xlfn.XLOOKUP(F32,'Serene N'!$B$30:$B$130,'Serene N'!$W$30:$W$130,,1))</f>
        <v>1</v>
      </c>
      <c r="H32" s="158">
        <f>MIN(
IF(AND(F32&gt;='Serene N'!$X$15,A32&lt;='Serene N'!$W$15),0,
IF(AND(F32&gt;='Serene N'!$X$16,A32&lt;='Serene N'!$W$16),0,
IF(AND(F32&gt;='Serene N'!$X$17,A32&lt;='Serene N'!$W$17),0,$E$4*(1-D32)*G32))),$E$4)</f>
        <v>104.504831</v>
      </c>
      <c r="I32" s="192">
        <f>IF(COUNTIFS('PTC GRTgaz'!$AA$11:$AA$28891,"",'PTC GRTgaz'!$B$11:$B$28891,'Nord-Est'!I$16,'PTC GRTgaz'!$D$11:$D$28891,'Nord-Est'!$A32,'PTC GRTgaz'!$C$11:$C$28891,"DEL")&gt;0,I$14,SUMIFS('PTC GRTgaz'!$AA$11:$AA$28891,'PTC GRTgaz'!$B$11:$B$28891,'Nord-Est'!I$16,'PTC GRTgaz'!$D$11:$D$28891,'Nord-Est'!$A32,'PTC GRTgaz'!$C$11:$C$28891,"DEL")*1.0026*$E$4/122.95)</f>
        <v>122.94686</v>
      </c>
      <c r="J32" s="102">
        <f t="shared" si="3"/>
        <v>1.8872343009999999</v>
      </c>
      <c r="K32" s="58">
        <f t="shared" si="4"/>
        <v>0.11884863133333332</v>
      </c>
      <c r="L32" s="59">
        <f>IF(K32&gt;=1,0,_xlfn.XLOOKUP(K32,'Serene N'!$B$30:$B$130,'Serene N'!$W$30:$W$130,,1))</f>
        <v>1</v>
      </c>
      <c r="M32" s="158">
        <f xml:space="preserve">
IF(AND(K32&gt;='Serene N'!$X$15,A32&lt;='Serene N'!$W$15),0,
IF(AND(K32&gt;='Serene N'!$X$16,A32&lt;='Serene N'!$W$16),0,
IF(AND(K32&gt;='Serene N'!$X$17,A32&lt;='Serene N'!$W$17),0,MIN(I32,$E$4*(1-D32)*L32))))</f>
        <v>104.504831</v>
      </c>
      <c r="N32" s="192">
        <f>IF(COUNTIFS('PTC GRTgaz'!$AB$11:$AB$28891,"",'PTC GRTgaz'!$B$11:$B$28891,'Nord-Est'!N$16,'PTC GRTgaz'!$D$11:$D$28891,'Nord-Est'!$A32,'PTC GRTgaz'!$C$11:$C$28891,"DEL")&gt;0,N$14,SUMIFS('PTC GRTgaz'!$AB$11:$AB$28891,'PTC GRTgaz'!$B$11:$B$28891,'Nord-Est'!N$16,'PTC GRTgaz'!$D$11:$D$28891,'Nord-Est'!$A32,'PTC GRTgaz'!$C$11:$C$28891,"DEL")*1.0026*$E$4/122.95)</f>
        <v>122.94686</v>
      </c>
      <c r="O32" s="102">
        <f t="shared" si="5"/>
        <v>1.8872343009999999</v>
      </c>
      <c r="P32" s="58">
        <f t="shared" si="6"/>
        <v>0.11884863133333332</v>
      </c>
      <c r="Q32" s="59">
        <f>IF(P32&gt;=1,0,_xlfn.XLOOKUP(P32,'Serene N'!$B$30:$B$130,'Serene N'!$W$30:$W$130,,1))</f>
        <v>1</v>
      </c>
      <c r="R32" s="158">
        <f xml:space="preserve">
IF(AND(P32&gt;='Serene N'!$X$15,A32&lt;='Serene N'!$W$15),0,
IF(AND(P32&gt;='Serene N'!$X$16,A32&lt;='Serene N'!$W$16),0,
IF(AND(P32&gt;='Serene N'!$X$17,A32&lt;='Serene N'!$W$17),0,MIN(N32,$E$4*(1-D32)*Q32))))</f>
        <v>104.504831</v>
      </c>
    </row>
    <row r="33" spans="1:18" x14ac:dyDescent="0.45">
      <c r="A33" s="56">
        <f t="shared" si="0"/>
        <v>44668</v>
      </c>
      <c r="B33" s="157">
        <f>_xlfn.XLOOKUP(A33,'Serene N'!$W$22:$W$23,'Serene N'!$Z$22:$Z$23,0,0)</f>
        <v>0</v>
      </c>
      <c r="C33" s="143">
        <f>_xlfn.XLOOKUP(A33,'Serene N'!$W$15:$W$17,'Serene N'!$Z$15:$Z$17,SUM($E$3:$H$3),0)</f>
        <v>15</v>
      </c>
      <c r="D33" s="58">
        <f>'PT Storengy'!J24</f>
        <v>0.15</v>
      </c>
      <c r="E33" s="60">
        <f t="shared" si="1"/>
        <v>1.991739132</v>
      </c>
      <c r="F33" s="58">
        <f t="shared" si="2"/>
        <v>0.12581562006666666</v>
      </c>
      <c r="G33" s="59">
        <f>IF(F33&gt;=1,0,_xlfn.XLOOKUP(F33,'Serene N'!$B$30:$B$130,'Serene N'!$W$30:$W$130,,1))</f>
        <v>1</v>
      </c>
      <c r="H33" s="158">
        <f>MIN(
IF(AND(F33&gt;='Serene N'!$X$15,A33&lt;='Serene N'!$W$15),0,
IF(AND(F33&gt;='Serene N'!$X$16,A33&lt;='Serene N'!$W$16),0,
IF(AND(F33&gt;='Serene N'!$X$17,A33&lt;='Serene N'!$W$17),0,$E$4*(1-D33)*G33))),$E$4)</f>
        <v>104.504831</v>
      </c>
      <c r="I33" s="192">
        <f>IF(COUNTIFS('PTC GRTgaz'!$AA$11:$AA$28891,"",'PTC GRTgaz'!$B$11:$B$28891,'Nord-Est'!I$16,'PTC GRTgaz'!$D$11:$D$28891,'Nord-Est'!$A33,'PTC GRTgaz'!$C$11:$C$28891,"DEL")&gt;0,I$14,SUMIFS('PTC GRTgaz'!$AA$11:$AA$28891,'PTC GRTgaz'!$B$11:$B$28891,'Nord-Est'!I$16,'PTC GRTgaz'!$D$11:$D$28891,'Nord-Est'!$A33,'PTC GRTgaz'!$C$11:$C$28891,"DEL")*1.0026*$E$4/122.95)</f>
        <v>122.94686</v>
      </c>
      <c r="J33" s="102">
        <f t="shared" si="3"/>
        <v>1.991739132</v>
      </c>
      <c r="K33" s="58">
        <f t="shared" si="4"/>
        <v>0.12581562006666666</v>
      </c>
      <c r="L33" s="59">
        <f>IF(K33&gt;=1,0,_xlfn.XLOOKUP(K33,'Serene N'!$B$30:$B$130,'Serene N'!$W$30:$W$130,,1))</f>
        <v>1</v>
      </c>
      <c r="M33" s="158">
        <f xml:space="preserve">
IF(AND(K33&gt;='Serene N'!$X$15,A33&lt;='Serene N'!$W$15),0,
IF(AND(K33&gt;='Serene N'!$X$16,A33&lt;='Serene N'!$W$16),0,
IF(AND(K33&gt;='Serene N'!$X$17,A33&lt;='Serene N'!$W$17),0,MIN(I33,$E$4*(1-D33)*L33))))</f>
        <v>104.504831</v>
      </c>
      <c r="N33" s="192">
        <f>IF(COUNTIFS('PTC GRTgaz'!$AB$11:$AB$28891,"",'PTC GRTgaz'!$B$11:$B$28891,'Nord-Est'!N$16,'PTC GRTgaz'!$D$11:$D$28891,'Nord-Est'!$A33,'PTC GRTgaz'!$C$11:$C$28891,"DEL")&gt;0,N$14,SUMIFS('PTC GRTgaz'!$AB$11:$AB$28891,'PTC GRTgaz'!$B$11:$B$28891,'Nord-Est'!N$16,'PTC GRTgaz'!$D$11:$D$28891,'Nord-Est'!$A33,'PTC GRTgaz'!$C$11:$C$28891,"DEL")*1.0026*$E$4/122.95)</f>
        <v>122.94686</v>
      </c>
      <c r="O33" s="102">
        <f t="shared" si="5"/>
        <v>1.991739132</v>
      </c>
      <c r="P33" s="58">
        <f t="shared" si="6"/>
        <v>0.12581562006666666</v>
      </c>
      <c r="Q33" s="59">
        <f>IF(P33&gt;=1,0,_xlfn.XLOOKUP(P33,'Serene N'!$B$30:$B$130,'Serene N'!$W$30:$W$130,,1))</f>
        <v>1</v>
      </c>
      <c r="R33" s="158">
        <f xml:space="preserve">
IF(AND(P33&gt;='Serene N'!$X$15,A33&lt;='Serene N'!$W$15),0,
IF(AND(P33&gt;='Serene N'!$X$16,A33&lt;='Serene N'!$W$16),0,
IF(AND(P33&gt;='Serene N'!$X$17,A33&lt;='Serene N'!$W$17),0,MIN(N33,$E$4*(1-D33)*Q33))))</f>
        <v>104.504831</v>
      </c>
    </row>
    <row r="34" spans="1:18" x14ac:dyDescent="0.45">
      <c r="A34" s="56">
        <f t="shared" si="0"/>
        <v>44669</v>
      </c>
      <c r="B34" s="157">
        <f>_xlfn.XLOOKUP(A34,'Serene N'!$W$22:$W$23,'Serene N'!$Z$22:$Z$23,0,0)</f>
        <v>0</v>
      </c>
      <c r="C34" s="143">
        <f>_xlfn.XLOOKUP(A34,'Serene N'!$W$15:$W$17,'Serene N'!$Z$15:$Z$17,SUM($E$3:$H$3),0)</f>
        <v>15</v>
      </c>
      <c r="D34" s="58">
        <f>'PT Storengy'!J25</f>
        <v>0.15</v>
      </c>
      <c r="E34" s="60">
        <f t="shared" si="1"/>
        <v>2.096243963</v>
      </c>
      <c r="F34" s="58">
        <f t="shared" si="2"/>
        <v>0.13278260880000001</v>
      </c>
      <c r="G34" s="59">
        <f>IF(F34&gt;=1,0,_xlfn.XLOOKUP(F34,'Serene N'!$B$30:$B$130,'Serene N'!$W$30:$W$130,,1))</f>
        <v>1</v>
      </c>
      <c r="H34" s="158">
        <f>MIN(
IF(AND(F34&gt;='Serene N'!$X$15,A34&lt;='Serene N'!$W$15),0,
IF(AND(F34&gt;='Serene N'!$X$16,A34&lt;='Serene N'!$W$16),0,
IF(AND(F34&gt;='Serene N'!$X$17,A34&lt;='Serene N'!$W$17),0,$E$4*(1-D34)*G34))),$E$4)</f>
        <v>104.504831</v>
      </c>
      <c r="I34" s="192">
        <f>IF(COUNTIFS('PTC GRTgaz'!$AA$11:$AA$28891,"",'PTC GRTgaz'!$B$11:$B$28891,'Nord-Est'!I$16,'PTC GRTgaz'!$D$11:$D$28891,'Nord-Est'!$A34,'PTC GRTgaz'!$C$11:$C$28891,"DEL")&gt;0,I$14,SUMIFS('PTC GRTgaz'!$AA$11:$AA$28891,'PTC GRTgaz'!$B$11:$B$28891,'Nord-Est'!I$16,'PTC GRTgaz'!$D$11:$D$28891,'Nord-Est'!$A34,'PTC GRTgaz'!$C$11:$C$28891,"DEL")*1.0026*$E$4/122.95)</f>
        <v>122.94686</v>
      </c>
      <c r="J34" s="102">
        <f t="shared" si="3"/>
        <v>2.096243963</v>
      </c>
      <c r="K34" s="58">
        <f t="shared" si="4"/>
        <v>0.13278260880000001</v>
      </c>
      <c r="L34" s="59">
        <f>IF(K34&gt;=1,0,_xlfn.XLOOKUP(K34,'Serene N'!$B$30:$B$130,'Serene N'!$W$30:$W$130,,1))</f>
        <v>1</v>
      </c>
      <c r="M34" s="158">
        <f xml:space="preserve">
IF(AND(K34&gt;='Serene N'!$X$15,A34&lt;='Serene N'!$W$15),0,
IF(AND(K34&gt;='Serene N'!$X$16,A34&lt;='Serene N'!$W$16),0,
IF(AND(K34&gt;='Serene N'!$X$17,A34&lt;='Serene N'!$W$17),0,MIN(I34,$E$4*(1-D34)*L34))))</f>
        <v>104.504831</v>
      </c>
      <c r="N34" s="192">
        <f>IF(COUNTIFS('PTC GRTgaz'!$AB$11:$AB$28891,"",'PTC GRTgaz'!$B$11:$B$28891,'Nord-Est'!N$16,'PTC GRTgaz'!$D$11:$D$28891,'Nord-Est'!$A34,'PTC GRTgaz'!$C$11:$C$28891,"DEL")&gt;0,N$14,SUMIFS('PTC GRTgaz'!$AB$11:$AB$28891,'PTC GRTgaz'!$B$11:$B$28891,'Nord-Est'!N$16,'PTC GRTgaz'!$D$11:$D$28891,'Nord-Est'!$A34,'PTC GRTgaz'!$C$11:$C$28891,"DEL")*1.0026*$E$4/122.95)</f>
        <v>122.94686</v>
      </c>
      <c r="O34" s="102">
        <f t="shared" si="5"/>
        <v>2.096243963</v>
      </c>
      <c r="P34" s="58">
        <f t="shared" si="6"/>
        <v>0.13278260880000001</v>
      </c>
      <c r="Q34" s="59">
        <f>IF(P34&gt;=1,0,_xlfn.XLOOKUP(P34,'Serene N'!$B$30:$B$130,'Serene N'!$W$30:$W$130,,1))</f>
        <v>1</v>
      </c>
      <c r="R34" s="158">
        <f xml:space="preserve">
IF(AND(P34&gt;='Serene N'!$X$15,A34&lt;='Serene N'!$W$15),0,
IF(AND(P34&gt;='Serene N'!$X$16,A34&lt;='Serene N'!$W$16),0,
IF(AND(P34&gt;='Serene N'!$X$17,A34&lt;='Serene N'!$W$17),0,MIN(N34,$E$4*(1-D34)*Q34))))</f>
        <v>104.504831</v>
      </c>
    </row>
    <row r="35" spans="1:18" x14ac:dyDescent="0.45">
      <c r="A35" s="56">
        <f t="shared" si="0"/>
        <v>44670</v>
      </c>
      <c r="B35" s="157">
        <f>_xlfn.XLOOKUP(A35,'Serene N'!$W$22:$W$23,'Serene N'!$Z$22:$Z$23,0,0)</f>
        <v>0</v>
      </c>
      <c r="C35" s="143">
        <f>_xlfn.XLOOKUP(A35,'Serene N'!$W$15:$W$17,'Serene N'!$Z$15:$Z$17,SUM($E$3:$H$3),0)</f>
        <v>15</v>
      </c>
      <c r="D35" s="58">
        <f>'PT Storengy'!J26</f>
        <v>0.15</v>
      </c>
      <c r="E35" s="60">
        <f t="shared" si="1"/>
        <v>2.2007487939999999</v>
      </c>
      <c r="F35" s="58">
        <f t="shared" si="2"/>
        <v>0.13974959753333333</v>
      </c>
      <c r="G35" s="59">
        <f>IF(F35&gt;=1,0,_xlfn.XLOOKUP(F35,'Serene N'!$B$30:$B$130,'Serene N'!$W$30:$W$130,,1))</f>
        <v>1</v>
      </c>
      <c r="H35" s="158">
        <f>MIN(
IF(AND(F35&gt;='Serene N'!$X$15,A35&lt;='Serene N'!$W$15),0,
IF(AND(F35&gt;='Serene N'!$X$16,A35&lt;='Serene N'!$W$16),0,
IF(AND(F35&gt;='Serene N'!$X$17,A35&lt;='Serene N'!$W$17),0,$E$4*(1-D35)*G35))),$E$4)</f>
        <v>104.504831</v>
      </c>
      <c r="I35" s="192">
        <f>IF(COUNTIFS('PTC GRTgaz'!$AA$11:$AA$28891,"",'PTC GRTgaz'!$B$11:$B$28891,'Nord-Est'!I$16,'PTC GRTgaz'!$D$11:$D$28891,'Nord-Est'!$A35,'PTC GRTgaz'!$C$11:$C$28891,"DEL")&gt;0,I$14,SUMIFS('PTC GRTgaz'!$AA$11:$AA$28891,'PTC GRTgaz'!$B$11:$B$28891,'Nord-Est'!I$16,'PTC GRTgaz'!$D$11:$D$28891,'Nord-Est'!$A35,'PTC GRTgaz'!$C$11:$C$28891,"DEL")*1.0026*$E$4/122.95)</f>
        <v>122.94686</v>
      </c>
      <c r="J35" s="102">
        <f t="shared" si="3"/>
        <v>2.2007487939999999</v>
      </c>
      <c r="K35" s="58">
        <f t="shared" si="4"/>
        <v>0.13974959753333333</v>
      </c>
      <c r="L35" s="59">
        <f>IF(K35&gt;=1,0,_xlfn.XLOOKUP(K35,'Serene N'!$B$30:$B$130,'Serene N'!$W$30:$W$130,,1))</f>
        <v>1</v>
      </c>
      <c r="M35" s="158">
        <f xml:space="preserve">
IF(AND(K35&gt;='Serene N'!$X$15,A35&lt;='Serene N'!$W$15),0,
IF(AND(K35&gt;='Serene N'!$X$16,A35&lt;='Serene N'!$W$16),0,
IF(AND(K35&gt;='Serene N'!$X$17,A35&lt;='Serene N'!$W$17),0,MIN(I35,$E$4*(1-D35)*L35))))</f>
        <v>104.504831</v>
      </c>
      <c r="N35" s="192">
        <f>IF(COUNTIFS('PTC GRTgaz'!$AB$11:$AB$28891,"",'PTC GRTgaz'!$B$11:$B$28891,'Nord-Est'!N$16,'PTC GRTgaz'!$D$11:$D$28891,'Nord-Est'!$A35,'PTC GRTgaz'!$C$11:$C$28891,"DEL")&gt;0,N$14,SUMIFS('PTC GRTgaz'!$AB$11:$AB$28891,'PTC GRTgaz'!$B$11:$B$28891,'Nord-Est'!N$16,'PTC GRTgaz'!$D$11:$D$28891,'Nord-Est'!$A35,'PTC GRTgaz'!$C$11:$C$28891,"DEL")*1.0026*$E$4/122.95)</f>
        <v>122.94686</v>
      </c>
      <c r="O35" s="102">
        <f t="shared" si="5"/>
        <v>2.2007487939999999</v>
      </c>
      <c r="P35" s="58">
        <f t="shared" si="6"/>
        <v>0.13974959753333333</v>
      </c>
      <c r="Q35" s="59">
        <f>IF(P35&gt;=1,0,_xlfn.XLOOKUP(P35,'Serene N'!$B$30:$B$130,'Serene N'!$W$30:$W$130,,1))</f>
        <v>1</v>
      </c>
      <c r="R35" s="158">
        <f xml:space="preserve">
IF(AND(P35&gt;='Serene N'!$X$15,A35&lt;='Serene N'!$W$15),0,
IF(AND(P35&gt;='Serene N'!$X$16,A35&lt;='Serene N'!$W$16),0,
IF(AND(P35&gt;='Serene N'!$X$17,A35&lt;='Serene N'!$W$17),0,MIN(N35,$E$4*(1-D35)*Q35))))</f>
        <v>104.504831</v>
      </c>
    </row>
    <row r="36" spans="1:18" x14ac:dyDescent="0.45">
      <c r="A36" s="56">
        <f t="shared" si="0"/>
        <v>44671</v>
      </c>
      <c r="B36" s="157">
        <f>_xlfn.XLOOKUP(A36,'Serene N'!$W$22:$W$23,'Serene N'!$Z$22:$Z$23,0,0)</f>
        <v>0</v>
      </c>
      <c r="C36" s="143">
        <f>_xlfn.XLOOKUP(A36,'Serene N'!$W$15:$W$17,'Serene N'!$Z$15:$Z$17,SUM($E$3:$H$3),0)</f>
        <v>15</v>
      </c>
      <c r="D36" s="58">
        <f>'PT Storengy'!J27</f>
        <v>0.15</v>
      </c>
      <c r="E36" s="60">
        <f t="shared" si="1"/>
        <v>2.3052536249999998</v>
      </c>
      <c r="F36" s="58">
        <f t="shared" si="2"/>
        <v>0.14671658626666667</v>
      </c>
      <c r="G36" s="59">
        <f>IF(F36&gt;=1,0,_xlfn.XLOOKUP(F36,'Serene N'!$B$30:$B$130,'Serene N'!$W$30:$W$130,,1))</f>
        <v>1</v>
      </c>
      <c r="H36" s="158">
        <f>MIN(
IF(AND(F36&gt;='Serene N'!$X$15,A36&lt;='Serene N'!$W$15),0,
IF(AND(F36&gt;='Serene N'!$X$16,A36&lt;='Serene N'!$W$16),0,
IF(AND(F36&gt;='Serene N'!$X$17,A36&lt;='Serene N'!$W$17),0,$E$4*(1-D36)*G36))),$E$4)</f>
        <v>104.504831</v>
      </c>
      <c r="I36" s="192">
        <f>IF(COUNTIFS('PTC GRTgaz'!$AA$11:$AA$28891,"",'PTC GRTgaz'!$B$11:$B$28891,'Nord-Est'!I$16,'PTC GRTgaz'!$D$11:$D$28891,'Nord-Est'!$A36,'PTC GRTgaz'!$C$11:$C$28891,"DEL")&gt;0,I$14,SUMIFS('PTC GRTgaz'!$AA$11:$AA$28891,'PTC GRTgaz'!$B$11:$B$28891,'Nord-Est'!I$16,'PTC GRTgaz'!$D$11:$D$28891,'Nord-Est'!$A36,'PTC GRTgaz'!$C$11:$C$28891,"DEL")*1.0026*$E$4/122.95)</f>
        <v>122.94686</v>
      </c>
      <c r="J36" s="102">
        <f t="shared" si="3"/>
        <v>2.3052536249999998</v>
      </c>
      <c r="K36" s="58">
        <f t="shared" si="4"/>
        <v>0.14671658626666667</v>
      </c>
      <c r="L36" s="59">
        <f>IF(K36&gt;=1,0,_xlfn.XLOOKUP(K36,'Serene N'!$B$30:$B$130,'Serene N'!$W$30:$W$130,,1))</f>
        <v>1</v>
      </c>
      <c r="M36" s="158">
        <f xml:space="preserve">
IF(AND(K36&gt;='Serene N'!$X$15,A36&lt;='Serene N'!$W$15),0,
IF(AND(K36&gt;='Serene N'!$X$16,A36&lt;='Serene N'!$W$16),0,
IF(AND(K36&gt;='Serene N'!$X$17,A36&lt;='Serene N'!$W$17),0,MIN(I36,$E$4*(1-D36)*L36))))</f>
        <v>104.504831</v>
      </c>
      <c r="N36" s="192">
        <f>IF(COUNTIFS('PTC GRTgaz'!$AB$11:$AB$28891,"",'PTC GRTgaz'!$B$11:$B$28891,'Nord-Est'!N$16,'PTC GRTgaz'!$D$11:$D$28891,'Nord-Est'!$A36,'PTC GRTgaz'!$C$11:$C$28891,"DEL")&gt;0,N$14,SUMIFS('PTC GRTgaz'!$AB$11:$AB$28891,'PTC GRTgaz'!$B$11:$B$28891,'Nord-Est'!N$16,'PTC GRTgaz'!$D$11:$D$28891,'Nord-Est'!$A36,'PTC GRTgaz'!$C$11:$C$28891,"DEL")*1.0026*$E$4/122.95)</f>
        <v>122.94686</v>
      </c>
      <c r="O36" s="102">
        <f t="shared" si="5"/>
        <v>2.3052536249999998</v>
      </c>
      <c r="P36" s="58">
        <f t="shared" si="6"/>
        <v>0.14671658626666667</v>
      </c>
      <c r="Q36" s="59">
        <f>IF(P36&gt;=1,0,_xlfn.XLOOKUP(P36,'Serene N'!$B$30:$B$130,'Serene N'!$W$30:$W$130,,1))</f>
        <v>1</v>
      </c>
      <c r="R36" s="158">
        <f xml:space="preserve">
IF(AND(P36&gt;='Serene N'!$X$15,A36&lt;='Serene N'!$W$15),0,
IF(AND(P36&gt;='Serene N'!$X$16,A36&lt;='Serene N'!$W$16),0,
IF(AND(P36&gt;='Serene N'!$X$17,A36&lt;='Serene N'!$W$17),0,MIN(N36,$E$4*(1-D36)*Q36))))</f>
        <v>104.504831</v>
      </c>
    </row>
    <row r="37" spans="1:18" x14ac:dyDescent="0.45">
      <c r="A37" s="56">
        <f t="shared" si="0"/>
        <v>44672</v>
      </c>
      <c r="B37" s="157">
        <f>_xlfn.XLOOKUP(A37,'Serene N'!$W$22:$W$23,'Serene N'!$Z$22:$Z$23,0,0)</f>
        <v>0</v>
      </c>
      <c r="C37" s="143">
        <f>_xlfn.XLOOKUP(A37,'Serene N'!$W$15:$W$17,'Serene N'!$Z$15:$Z$17,SUM($E$3:$H$3),0)</f>
        <v>15</v>
      </c>
      <c r="D37" s="58">
        <f>'PT Storengy'!J28</f>
        <v>0.15</v>
      </c>
      <c r="E37" s="60">
        <f t="shared" si="1"/>
        <v>2.4097584559999996</v>
      </c>
      <c r="F37" s="58">
        <f t="shared" si="2"/>
        <v>0.15368357499999999</v>
      </c>
      <c r="G37" s="59">
        <f>IF(F37&gt;=1,0,_xlfn.XLOOKUP(F37,'Serene N'!$B$30:$B$130,'Serene N'!$W$30:$W$130,,1))</f>
        <v>1</v>
      </c>
      <c r="H37" s="158">
        <f>MIN(
IF(AND(F37&gt;='Serene N'!$X$15,A37&lt;='Serene N'!$W$15),0,
IF(AND(F37&gt;='Serene N'!$X$16,A37&lt;='Serene N'!$W$16),0,
IF(AND(F37&gt;='Serene N'!$X$17,A37&lt;='Serene N'!$W$17),0,$E$4*(1-D37)*G37))),$E$4)</f>
        <v>104.504831</v>
      </c>
      <c r="I37" s="192">
        <f>IF(COUNTIFS('PTC GRTgaz'!$AA$11:$AA$28891,"",'PTC GRTgaz'!$B$11:$B$28891,'Nord-Est'!I$16,'PTC GRTgaz'!$D$11:$D$28891,'Nord-Est'!$A37,'PTC GRTgaz'!$C$11:$C$28891,"DEL")&gt;0,I$14,SUMIFS('PTC GRTgaz'!$AA$11:$AA$28891,'PTC GRTgaz'!$B$11:$B$28891,'Nord-Est'!I$16,'PTC GRTgaz'!$D$11:$D$28891,'Nord-Est'!$A37,'PTC GRTgaz'!$C$11:$C$28891,"DEL")*1.0026*$E$4/122.95)</f>
        <v>122.94686</v>
      </c>
      <c r="J37" s="102">
        <f t="shared" si="3"/>
        <v>2.4097584559999996</v>
      </c>
      <c r="K37" s="58">
        <f t="shared" si="4"/>
        <v>0.15368357499999999</v>
      </c>
      <c r="L37" s="59">
        <f>IF(K37&gt;=1,0,_xlfn.XLOOKUP(K37,'Serene N'!$B$30:$B$130,'Serene N'!$W$30:$W$130,,1))</f>
        <v>1</v>
      </c>
      <c r="M37" s="158">
        <f xml:space="preserve">
IF(AND(K37&gt;='Serene N'!$X$15,A37&lt;='Serene N'!$W$15),0,
IF(AND(K37&gt;='Serene N'!$X$16,A37&lt;='Serene N'!$W$16),0,
IF(AND(K37&gt;='Serene N'!$X$17,A37&lt;='Serene N'!$W$17),0,MIN(I37,$E$4*(1-D37)*L37))))</f>
        <v>104.504831</v>
      </c>
      <c r="N37" s="192">
        <f>IF(COUNTIFS('PTC GRTgaz'!$AB$11:$AB$28891,"",'PTC GRTgaz'!$B$11:$B$28891,'Nord-Est'!N$16,'PTC GRTgaz'!$D$11:$D$28891,'Nord-Est'!$A37,'PTC GRTgaz'!$C$11:$C$28891,"DEL")&gt;0,N$14,SUMIFS('PTC GRTgaz'!$AB$11:$AB$28891,'PTC GRTgaz'!$B$11:$B$28891,'Nord-Est'!N$16,'PTC GRTgaz'!$D$11:$D$28891,'Nord-Est'!$A37,'PTC GRTgaz'!$C$11:$C$28891,"DEL")*1.0026*$E$4/122.95)</f>
        <v>122.94686</v>
      </c>
      <c r="O37" s="102">
        <f t="shared" si="5"/>
        <v>2.4097584559999996</v>
      </c>
      <c r="P37" s="58">
        <f t="shared" si="6"/>
        <v>0.15368357499999999</v>
      </c>
      <c r="Q37" s="59">
        <f>IF(P37&gt;=1,0,_xlfn.XLOOKUP(P37,'Serene N'!$B$30:$B$130,'Serene N'!$W$30:$W$130,,1))</f>
        <v>1</v>
      </c>
      <c r="R37" s="158">
        <f xml:space="preserve">
IF(AND(P37&gt;='Serene N'!$X$15,A37&lt;='Serene N'!$W$15),0,
IF(AND(P37&gt;='Serene N'!$X$16,A37&lt;='Serene N'!$W$16),0,
IF(AND(P37&gt;='Serene N'!$X$17,A37&lt;='Serene N'!$W$17),0,MIN(N37,$E$4*(1-D37)*Q37))))</f>
        <v>104.504831</v>
      </c>
    </row>
    <row r="38" spans="1:18" x14ac:dyDescent="0.45">
      <c r="A38" s="56">
        <f t="shared" si="0"/>
        <v>44673</v>
      </c>
      <c r="B38" s="157">
        <f>_xlfn.XLOOKUP(A38,'Serene N'!$W$22:$W$23,'Serene N'!$Z$22:$Z$23,0,0)</f>
        <v>0</v>
      </c>
      <c r="C38" s="143">
        <f>_xlfn.XLOOKUP(A38,'Serene N'!$W$15:$W$17,'Serene N'!$Z$15:$Z$17,SUM($E$3:$H$3),0)</f>
        <v>15</v>
      </c>
      <c r="D38" s="58">
        <f>'PT Storengy'!J29</f>
        <v>0.15</v>
      </c>
      <c r="E38" s="60">
        <f t="shared" si="1"/>
        <v>2.5142632869999995</v>
      </c>
      <c r="F38" s="58">
        <f t="shared" si="2"/>
        <v>0.16065056373333331</v>
      </c>
      <c r="G38" s="59">
        <f>IF(F38&gt;=1,0,_xlfn.XLOOKUP(F38,'Serene N'!$B$30:$B$130,'Serene N'!$W$30:$W$130,,1))</f>
        <v>1</v>
      </c>
      <c r="H38" s="158">
        <f>MIN(
IF(AND(F38&gt;='Serene N'!$X$15,A38&lt;='Serene N'!$W$15),0,
IF(AND(F38&gt;='Serene N'!$X$16,A38&lt;='Serene N'!$W$16),0,
IF(AND(F38&gt;='Serene N'!$X$17,A38&lt;='Serene N'!$W$17),0,$E$4*(1-D38)*G38))),$E$4)</f>
        <v>104.504831</v>
      </c>
      <c r="I38" s="192">
        <f>IF(COUNTIFS('PTC GRTgaz'!$AA$11:$AA$28891,"",'PTC GRTgaz'!$B$11:$B$28891,'Nord-Est'!I$16,'PTC GRTgaz'!$D$11:$D$28891,'Nord-Est'!$A38,'PTC GRTgaz'!$C$11:$C$28891,"DEL")&gt;0,I$14,SUMIFS('PTC GRTgaz'!$AA$11:$AA$28891,'PTC GRTgaz'!$B$11:$B$28891,'Nord-Est'!I$16,'PTC GRTgaz'!$D$11:$D$28891,'Nord-Est'!$A38,'PTC GRTgaz'!$C$11:$C$28891,"DEL")*1.0026*$E$4/122.95)</f>
        <v>122.94686</v>
      </c>
      <c r="J38" s="102">
        <f t="shared" si="3"/>
        <v>2.5142632869999995</v>
      </c>
      <c r="K38" s="58">
        <f t="shared" si="4"/>
        <v>0.16065056373333331</v>
      </c>
      <c r="L38" s="59">
        <f>IF(K38&gt;=1,0,_xlfn.XLOOKUP(K38,'Serene N'!$B$30:$B$130,'Serene N'!$W$30:$W$130,,1))</f>
        <v>1</v>
      </c>
      <c r="M38" s="158">
        <f xml:space="preserve">
IF(AND(K38&gt;='Serene N'!$X$15,A38&lt;='Serene N'!$W$15),0,
IF(AND(K38&gt;='Serene N'!$X$16,A38&lt;='Serene N'!$W$16),0,
IF(AND(K38&gt;='Serene N'!$X$17,A38&lt;='Serene N'!$W$17),0,MIN(I38,$E$4*(1-D38)*L38))))</f>
        <v>104.504831</v>
      </c>
      <c r="N38" s="192">
        <f>IF(COUNTIFS('PTC GRTgaz'!$AB$11:$AB$28891,"",'PTC GRTgaz'!$B$11:$B$28891,'Nord-Est'!N$16,'PTC GRTgaz'!$D$11:$D$28891,'Nord-Est'!$A38,'PTC GRTgaz'!$C$11:$C$28891,"DEL")&gt;0,N$14,SUMIFS('PTC GRTgaz'!$AB$11:$AB$28891,'PTC GRTgaz'!$B$11:$B$28891,'Nord-Est'!N$16,'PTC GRTgaz'!$D$11:$D$28891,'Nord-Est'!$A38,'PTC GRTgaz'!$C$11:$C$28891,"DEL")*1.0026*$E$4/122.95)</f>
        <v>122.94686</v>
      </c>
      <c r="O38" s="102">
        <f t="shared" si="5"/>
        <v>2.5142632869999995</v>
      </c>
      <c r="P38" s="58">
        <f t="shared" si="6"/>
        <v>0.16065056373333331</v>
      </c>
      <c r="Q38" s="59">
        <f>IF(P38&gt;=1,0,_xlfn.XLOOKUP(P38,'Serene N'!$B$30:$B$130,'Serene N'!$W$30:$W$130,,1))</f>
        <v>1</v>
      </c>
      <c r="R38" s="158">
        <f xml:space="preserve">
IF(AND(P38&gt;='Serene N'!$X$15,A38&lt;='Serene N'!$W$15),0,
IF(AND(P38&gt;='Serene N'!$X$16,A38&lt;='Serene N'!$W$16),0,
IF(AND(P38&gt;='Serene N'!$X$17,A38&lt;='Serene N'!$W$17),0,MIN(N38,$E$4*(1-D38)*Q38))))</f>
        <v>104.504831</v>
      </c>
    </row>
    <row r="39" spans="1:18" x14ac:dyDescent="0.45">
      <c r="A39" s="56">
        <f t="shared" si="0"/>
        <v>44674</v>
      </c>
      <c r="B39" s="157">
        <f>_xlfn.XLOOKUP(A39,'Serene N'!$W$22:$W$23,'Serene N'!$Z$22:$Z$23,0,0)</f>
        <v>0</v>
      </c>
      <c r="C39" s="143">
        <f>_xlfn.XLOOKUP(A39,'Serene N'!$W$15:$W$17,'Serene N'!$Z$15:$Z$17,SUM($E$3:$H$3),0)</f>
        <v>15</v>
      </c>
      <c r="D39" s="58">
        <f>'PT Storengy'!J30</f>
        <v>0.15</v>
      </c>
      <c r="E39" s="60">
        <f t="shared" si="1"/>
        <v>2.6187681179999993</v>
      </c>
      <c r="F39" s="58">
        <f t="shared" si="2"/>
        <v>0.16761755246666662</v>
      </c>
      <c r="G39" s="59">
        <f>IF(F39&gt;=1,0,_xlfn.XLOOKUP(F39,'Serene N'!$B$30:$B$130,'Serene N'!$W$30:$W$130,,1))</f>
        <v>1</v>
      </c>
      <c r="H39" s="158">
        <f>MIN(
IF(AND(F39&gt;='Serene N'!$X$15,A39&lt;='Serene N'!$W$15),0,
IF(AND(F39&gt;='Serene N'!$X$16,A39&lt;='Serene N'!$W$16),0,
IF(AND(F39&gt;='Serene N'!$X$17,A39&lt;='Serene N'!$W$17),0,$E$4*(1-D39)*G39))),$E$4)</f>
        <v>104.504831</v>
      </c>
      <c r="I39" s="192">
        <f>IF(COUNTIFS('PTC GRTgaz'!$AA$11:$AA$28891,"",'PTC GRTgaz'!$B$11:$B$28891,'Nord-Est'!I$16,'PTC GRTgaz'!$D$11:$D$28891,'Nord-Est'!$A39,'PTC GRTgaz'!$C$11:$C$28891,"DEL")&gt;0,I$14,SUMIFS('PTC GRTgaz'!$AA$11:$AA$28891,'PTC GRTgaz'!$B$11:$B$28891,'Nord-Est'!I$16,'PTC GRTgaz'!$D$11:$D$28891,'Nord-Est'!$A39,'PTC GRTgaz'!$C$11:$C$28891,"DEL")*1.0026*$E$4/122.95)</f>
        <v>122.94686</v>
      </c>
      <c r="J39" s="102">
        <f t="shared" si="3"/>
        <v>2.6187681179999993</v>
      </c>
      <c r="K39" s="58">
        <f t="shared" si="4"/>
        <v>0.16761755246666662</v>
      </c>
      <c r="L39" s="59">
        <f>IF(K39&gt;=1,0,_xlfn.XLOOKUP(K39,'Serene N'!$B$30:$B$130,'Serene N'!$W$30:$W$130,,1))</f>
        <v>1</v>
      </c>
      <c r="M39" s="158">
        <f xml:space="preserve">
IF(AND(K39&gt;='Serene N'!$X$15,A39&lt;='Serene N'!$W$15),0,
IF(AND(K39&gt;='Serene N'!$X$16,A39&lt;='Serene N'!$W$16),0,
IF(AND(K39&gt;='Serene N'!$X$17,A39&lt;='Serene N'!$W$17),0,MIN(I39,$E$4*(1-D39)*L39))))</f>
        <v>104.504831</v>
      </c>
      <c r="N39" s="192">
        <f>IF(COUNTIFS('PTC GRTgaz'!$AB$11:$AB$28891,"",'PTC GRTgaz'!$B$11:$B$28891,'Nord-Est'!N$16,'PTC GRTgaz'!$D$11:$D$28891,'Nord-Est'!$A39,'PTC GRTgaz'!$C$11:$C$28891,"DEL")&gt;0,N$14,SUMIFS('PTC GRTgaz'!$AB$11:$AB$28891,'PTC GRTgaz'!$B$11:$B$28891,'Nord-Est'!N$16,'PTC GRTgaz'!$D$11:$D$28891,'Nord-Est'!$A39,'PTC GRTgaz'!$C$11:$C$28891,"DEL")*1.0026*$E$4/122.95)</f>
        <v>122.94686</v>
      </c>
      <c r="O39" s="102">
        <f t="shared" si="5"/>
        <v>2.6187681179999993</v>
      </c>
      <c r="P39" s="58">
        <f t="shared" si="6"/>
        <v>0.16761755246666662</v>
      </c>
      <c r="Q39" s="59">
        <f>IF(P39&gt;=1,0,_xlfn.XLOOKUP(P39,'Serene N'!$B$30:$B$130,'Serene N'!$W$30:$W$130,,1))</f>
        <v>1</v>
      </c>
      <c r="R39" s="158">
        <f xml:space="preserve">
IF(AND(P39&gt;='Serene N'!$X$15,A39&lt;='Serene N'!$W$15),0,
IF(AND(P39&gt;='Serene N'!$X$16,A39&lt;='Serene N'!$W$16),0,
IF(AND(P39&gt;='Serene N'!$X$17,A39&lt;='Serene N'!$W$17),0,MIN(N39,$E$4*(1-D39)*Q39))))</f>
        <v>104.504831</v>
      </c>
    </row>
    <row r="40" spans="1:18" x14ac:dyDescent="0.45">
      <c r="A40" s="56">
        <f t="shared" si="0"/>
        <v>44675</v>
      </c>
      <c r="B40" s="157">
        <f>_xlfn.XLOOKUP(A40,'Serene N'!$W$22:$W$23,'Serene N'!$Z$22:$Z$23,0,0)</f>
        <v>0</v>
      </c>
      <c r="C40" s="143">
        <f>_xlfn.XLOOKUP(A40,'Serene N'!$W$15:$W$17,'Serene N'!$Z$15:$Z$17,SUM($E$3:$H$3),0)</f>
        <v>15</v>
      </c>
      <c r="D40" s="58">
        <f>'PT Storengy'!J31</f>
        <v>0.15</v>
      </c>
      <c r="E40" s="60">
        <f t="shared" si="1"/>
        <v>2.7232729489999992</v>
      </c>
      <c r="F40" s="58">
        <f t="shared" si="2"/>
        <v>0.17458454119999994</v>
      </c>
      <c r="G40" s="59">
        <f>IF(F40&gt;=1,0,_xlfn.XLOOKUP(F40,'Serene N'!$B$30:$B$130,'Serene N'!$W$30:$W$130,,1))</f>
        <v>1</v>
      </c>
      <c r="H40" s="158">
        <f>MIN(
IF(AND(F40&gt;='Serene N'!$X$15,A40&lt;='Serene N'!$W$15),0,
IF(AND(F40&gt;='Serene N'!$X$16,A40&lt;='Serene N'!$W$16),0,
IF(AND(F40&gt;='Serene N'!$X$17,A40&lt;='Serene N'!$W$17),0,$E$4*(1-D40)*G40))),$E$4)</f>
        <v>104.504831</v>
      </c>
      <c r="I40" s="192">
        <f>IF(COUNTIFS('PTC GRTgaz'!$AA$11:$AA$28891,"",'PTC GRTgaz'!$B$11:$B$28891,'Nord-Est'!I$16,'PTC GRTgaz'!$D$11:$D$28891,'Nord-Est'!$A40,'PTC GRTgaz'!$C$11:$C$28891,"DEL")&gt;0,I$14,SUMIFS('PTC GRTgaz'!$AA$11:$AA$28891,'PTC GRTgaz'!$B$11:$B$28891,'Nord-Est'!I$16,'PTC GRTgaz'!$D$11:$D$28891,'Nord-Est'!$A40,'PTC GRTgaz'!$C$11:$C$28891,"DEL")*1.0026*$E$4/122.95)</f>
        <v>122.94686</v>
      </c>
      <c r="J40" s="102">
        <f t="shared" si="3"/>
        <v>2.7232729489999992</v>
      </c>
      <c r="K40" s="58">
        <f t="shared" si="4"/>
        <v>0.17458454119999994</v>
      </c>
      <c r="L40" s="59">
        <f>IF(K40&gt;=1,0,_xlfn.XLOOKUP(K40,'Serene N'!$B$30:$B$130,'Serene N'!$W$30:$W$130,,1))</f>
        <v>1</v>
      </c>
      <c r="M40" s="158">
        <f xml:space="preserve">
IF(AND(K40&gt;='Serene N'!$X$15,A40&lt;='Serene N'!$W$15),0,
IF(AND(K40&gt;='Serene N'!$X$16,A40&lt;='Serene N'!$W$16),0,
IF(AND(K40&gt;='Serene N'!$X$17,A40&lt;='Serene N'!$W$17),0,MIN(I40,$E$4*(1-D40)*L40))))</f>
        <v>104.504831</v>
      </c>
      <c r="N40" s="192">
        <f>IF(COUNTIFS('PTC GRTgaz'!$AB$11:$AB$28891,"",'PTC GRTgaz'!$B$11:$B$28891,'Nord-Est'!N$16,'PTC GRTgaz'!$D$11:$D$28891,'Nord-Est'!$A40,'PTC GRTgaz'!$C$11:$C$28891,"DEL")&gt;0,N$14,SUMIFS('PTC GRTgaz'!$AB$11:$AB$28891,'PTC GRTgaz'!$B$11:$B$28891,'Nord-Est'!N$16,'PTC GRTgaz'!$D$11:$D$28891,'Nord-Est'!$A40,'PTC GRTgaz'!$C$11:$C$28891,"DEL")*1.0026*$E$4/122.95)</f>
        <v>122.94686</v>
      </c>
      <c r="O40" s="102">
        <f t="shared" si="5"/>
        <v>2.7232729489999992</v>
      </c>
      <c r="P40" s="58">
        <f t="shared" si="6"/>
        <v>0.17458454119999994</v>
      </c>
      <c r="Q40" s="59">
        <f>IF(P40&gt;=1,0,_xlfn.XLOOKUP(P40,'Serene N'!$B$30:$B$130,'Serene N'!$W$30:$W$130,,1))</f>
        <v>1</v>
      </c>
      <c r="R40" s="158">
        <f xml:space="preserve">
IF(AND(P40&gt;='Serene N'!$X$15,A40&lt;='Serene N'!$W$15),0,
IF(AND(P40&gt;='Serene N'!$X$16,A40&lt;='Serene N'!$W$16),0,
IF(AND(P40&gt;='Serene N'!$X$17,A40&lt;='Serene N'!$W$17),0,MIN(N40,$E$4*(1-D40)*Q40))))</f>
        <v>104.504831</v>
      </c>
    </row>
    <row r="41" spans="1:18" x14ac:dyDescent="0.45">
      <c r="A41" s="56">
        <f t="shared" si="0"/>
        <v>44676</v>
      </c>
      <c r="B41" s="157">
        <f>_xlfn.XLOOKUP(A41,'Serene N'!$W$22:$W$23,'Serene N'!$Z$22:$Z$23,0,0)</f>
        <v>0</v>
      </c>
      <c r="C41" s="143">
        <f>_xlfn.XLOOKUP(A41,'Serene N'!$W$15:$W$17,'Serene N'!$Z$15:$Z$17,SUM($E$3:$H$3),0)</f>
        <v>15</v>
      </c>
      <c r="D41" s="58">
        <f>'PT Storengy'!J32</f>
        <v>0.15</v>
      </c>
      <c r="E41" s="60">
        <f t="shared" si="1"/>
        <v>2.827777779999999</v>
      </c>
      <c r="F41" s="58">
        <f t="shared" si="2"/>
        <v>0.18155152993333329</v>
      </c>
      <c r="G41" s="59">
        <f>IF(F41&gt;=1,0,_xlfn.XLOOKUP(F41,'Serene N'!$B$30:$B$130,'Serene N'!$W$30:$W$130,,1))</f>
        <v>1</v>
      </c>
      <c r="H41" s="158">
        <f>MIN(
IF(AND(F41&gt;='Serene N'!$X$15,A41&lt;='Serene N'!$W$15),0,
IF(AND(F41&gt;='Serene N'!$X$16,A41&lt;='Serene N'!$W$16),0,
IF(AND(F41&gt;='Serene N'!$X$17,A41&lt;='Serene N'!$W$17),0,$E$4*(1-D41)*G41))),$E$4)</f>
        <v>104.504831</v>
      </c>
      <c r="I41" s="192">
        <f>IF(COUNTIFS('PTC GRTgaz'!$AA$11:$AA$28891,"",'PTC GRTgaz'!$B$11:$B$28891,'Nord-Est'!I$16,'PTC GRTgaz'!$D$11:$D$28891,'Nord-Est'!$A41,'PTC GRTgaz'!$C$11:$C$28891,"DEL")&gt;0,I$14,SUMIFS('PTC GRTgaz'!$AA$11:$AA$28891,'PTC GRTgaz'!$B$11:$B$28891,'Nord-Est'!I$16,'PTC GRTgaz'!$D$11:$D$28891,'Nord-Est'!$A41,'PTC GRTgaz'!$C$11:$C$28891,"DEL")*1.0026*$E$4/122.95)</f>
        <v>122.94686</v>
      </c>
      <c r="J41" s="102">
        <f t="shared" si="3"/>
        <v>2.827777779999999</v>
      </c>
      <c r="K41" s="58">
        <f t="shared" si="4"/>
        <v>0.18155152993333329</v>
      </c>
      <c r="L41" s="59">
        <f>IF(K41&gt;=1,0,_xlfn.XLOOKUP(K41,'Serene N'!$B$30:$B$130,'Serene N'!$W$30:$W$130,,1))</f>
        <v>1</v>
      </c>
      <c r="M41" s="158">
        <f xml:space="preserve">
IF(AND(K41&gt;='Serene N'!$X$15,A41&lt;='Serene N'!$W$15),0,
IF(AND(K41&gt;='Serene N'!$X$16,A41&lt;='Serene N'!$W$16),0,
IF(AND(K41&gt;='Serene N'!$X$17,A41&lt;='Serene N'!$W$17),0,MIN(I41,$E$4*(1-D41)*L41))))</f>
        <v>104.504831</v>
      </c>
      <c r="N41" s="192">
        <f>IF(COUNTIFS('PTC GRTgaz'!$AB$11:$AB$28891,"",'PTC GRTgaz'!$B$11:$B$28891,'Nord-Est'!N$16,'PTC GRTgaz'!$D$11:$D$28891,'Nord-Est'!$A41,'PTC GRTgaz'!$C$11:$C$28891,"DEL")&gt;0,N$14,SUMIFS('PTC GRTgaz'!$AB$11:$AB$28891,'PTC GRTgaz'!$B$11:$B$28891,'Nord-Est'!N$16,'PTC GRTgaz'!$D$11:$D$28891,'Nord-Est'!$A41,'PTC GRTgaz'!$C$11:$C$28891,"DEL")*1.0026*$E$4/122.95)</f>
        <v>122.94686</v>
      </c>
      <c r="O41" s="102">
        <f t="shared" si="5"/>
        <v>2.827777779999999</v>
      </c>
      <c r="P41" s="58">
        <f t="shared" si="6"/>
        <v>0.18155152993333329</v>
      </c>
      <c r="Q41" s="59">
        <f>IF(P41&gt;=1,0,_xlfn.XLOOKUP(P41,'Serene N'!$B$30:$B$130,'Serene N'!$W$30:$W$130,,1))</f>
        <v>1</v>
      </c>
      <c r="R41" s="158">
        <f xml:space="preserve">
IF(AND(P41&gt;='Serene N'!$X$15,A41&lt;='Serene N'!$W$15),0,
IF(AND(P41&gt;='Serene N'!$X$16,A41&lt;='Serene N'!$W$16),0,
IF(AND(P41&gt;='Serene N'!$X$17,A41&lt;='Serene N'!$W$17),0,MIN(N41,$E$4*(1-D41)*Q41))))</f>
        <v>104.504831</v>
      </c>
    </row>
    <row r="42" spans="1:18" x14ac:dyDescent="0.45">
      <c r="A42" s="56">
        <f t="shared" si="0"/>
        <v>44677</v>
      </c>
      <c r="B42" s="157">
        <f>_xlfn.XLOOKUP(A42,'Serene N'!$W$22:$W$23,'Serene N'!$Z$22:$Z$23,0,0)</f>
        <v>0</v>
      </c>
      <c r="C42" s="143">
        <f>_xlfn.XLOOKUP(A42,'Serene N'!$W$15:$W$17,'Serene N'!$Z$15:$Z$17,SUM($E$3:$H$3),0)</f>
        <v>15</v>
      </c>
      <c r="D42" s="58">
        <f>'PT Storengy'!J33</f>
        <v>0.15</v>
      </c>
      <c r="E42" s="60">
        <f t="shared" si="1"/>
        <v>2.9322826109999989</v>
      </c>
      <c r="F42" s="58">
        <f t="shared" si="2"/>
        <v>0.18851851866666661</v>
      </c>
      <c r="G42" s="59">
        <f>IF(F42&gt;=1,0,_xlfn.XLOOKUP(F42,'Serene N'!$B$30:$B$130,'Serene N'!$W$30:$W$130,,1))</f>
        <v>1</v>
      </c>
      <c r="H42" s="158">
        <f>MIN(
IF(AND(F42&gt;='Serene N'!$X$15,A42&lt;='Serene N'!$W$15),0,
IF(AND(F42&gt;='Serene N'!$X$16,A42&lt;='Serene N'!$W$16),0,
IF(AND(F42&gt;='Serene N'!$X$17,A42&lt;='Serene N'!$W$17),0,$E$4*(1-D42)*G42))),$E$4)</f>
        <v>104.504831</v>
      </c>
      <c r="I42" s="192">
        <f>IF(COUNTIFS('PTC GRTgaz'!$AA$11:$AA$28891,"",'PTC GRTgaz'!$B$11:$B$28891,'Nord-Est'!I$16,'PTC GRTgaz'!$D$11:$D$28891,'Nord-Est'!$A42,'PTC GRTgaz'!$C$11:$C$28891,"DEL")&gt;0,I$14,SUMIFS('PTC GRTgaz'!$AA$11:$AA$28891,'PTC GRTgaz'!$B$11:$B$28891,'Nord-Est'!I$16,'PTC GRTgaz'!$D$11:$D$28891,'Nord-Est'!$A42,'PTC GRTgaz'!$C$11:$C$28891,"DEL")*1.0026*$E$4/122.95)</f>
        <v>122.94686</v>
      </c>
      <c r="J42" s="102">
        <f t="shared" si="3"/>
        <v>2.9322826109999989</v>
      </c>
      <c r="K42" s="58">
        <f t="shared" si="4"/>
        <v>0.18851851866666661</v>
      </c>
      <c r="L42" s="59">
        <f>IF(K42&gt;=1,0,_xlfn.XLOOKUP(K42,'Serene N'!$B$30:$B$130,'Serene N'!$W$30:$W$130,,1))</f>
        <v>1</v>
      </c>
      <c r="M42" s="158">
        <f xml:space="preserve">
IF(AND(K42&gt;='Serene N'!$X$15,A42&lt;='Serene N'!$W$15),0,
IF(AND(K42&gt;='Serene N'!$X$16,A42&lt;='Serene N'!$W$16),0,
IF(AND(K42&gt;='Serene N'!$X$17,A42&lt;='Serene N'!$W$17),0,MIN(I42,$E$4*(1-D42)*L42))))</f>
        <v>104.504831</v>
      </c>
      <c r="N42" s="192">
        <f>IF(COUNTIFS('PTC GRTgaz'!$AB$11:$AB$28891,"",'PTC GRTgaz'!$B$11:$B$28891,'Nord-Est'!N$16,'PTC GRTgaz'!$D$11:$D$28891,'Nord-Est'!$A42,'PTC GRTgaz'!$C$11:$C$28891,"DEL")&gt;0,N$14,SUMIFS('PTC GRTgaz'!$AB$11:$AB$28891,'PTC GRTgaz'!$B$11:$B$28891,'Nord-Est'!N$16,'PTC GRTgaz'!$D$11:$D$28891,'Nord-Est'!$A42,'PTC GRTgaz'!$C$11:$C$28891,"DEL")*1.0026*$E$4/122.95)</f>
        <v>122.94686</v>
      </c>
      <c r="O42" s="102">
        <f t="shared" si="5"/>
        <v>2.9322826109999989</v>
      </c>
      <c r="P42" s="58">
        <f t="shared" si="6"/>
        <v>0.18851851866666661</v>
      </c>
      <c r="Q42" s="59">
        <f>IF(P42&gt;=1,0,_xlfn.XLOOKUP(P42,'Serene N'!$B$30:$B$130,'Serene N'!$W$30:$W$130,,1))</f>
        <v>1</v>
      </c>
      <c r="R42" s="158">
        <f xml:space="preserve">
IF(AND(P42&gt;='Serene N'!$X$15,A42&lt;='Serene N'!$W$15),0,
IF(AND(P42&gt;='Serene N'!$X$16,A42&lt;='Serene N'!$W$16),0,
IF(AND(P42&gt;='Serene N'!$X$17,A42&lt;='Serene N'!$W$17),0,MIN(N42,$E$4*(1-D42)*Q42))))</f>
        <v>104.504831</v>
      </c>
    </row>
    <row r="43" spans="1:18" x14ac:dyDescent="0.45">
      <c r="A43" s="56">
        <f t="shared" si="0"/>
        <v>44678</v>
      </c>
      <c r="B43" s="157">
        <f>_xlfn.XLOOKUP(A43,'Serene N'!$W$22:$W$23,'Serene N'!$Z$22:$Z$23,0,0)</f>
        <v>0</v>
      </c>
      <c r="C43" s="143">
        <f>_xlfn.XLOOKUP(A43,'Serene N'!$W$15:$W$17,'Serene N'!$Z$15:$Z$17,SUM($E$3:$H$3),0)</f>
        <v>15</v>
      </c>
      <c r="D43" s="58">
        <f>'PT Storengy'!J34</f>
        <v>0.15</v>
      </c>
      <c r="E43" s="60">
        <f t="shared" si="1"/>
        <v>3.0367874419999987</v>
      </c>
      <c r="F43" s="58">
        <f t="shared" si="2"/>
        <v>0.19548550739999992</v>
      </c>
      <c r="G43" s="59">
        <f>IF(F43&gt;=1,0,_xlfn.XLOOKUP(F43,'Serene N'!$B$30:$B$130,'Serene N'!$W$30:$W$130,,1))</f>
        <v>1</v>
      </c>
      <c r="H43" s="158">
        <f>MIN(
IF(AND(F43&gt;='Serene N'!$X$15,A43&lt;='Serene N'!$W$15),0,
IF(AND(F43&gt;='Serene N'!$X$16,A43&lt;='Serene N'!$W$16),0,
IF(AND(F43&gt;='Serene N'!$X$17,A43&lt;='Serene N'!$W$17),0,$E$4*(1-D43)*G43))),$E$4)</f>
        <v>104.504831</v>
      </c>
      <c r="I43" s="192">
        <f>IF(COUNTIFS('PTC GRTgaz'!$AA$11:$AA$28891,"",'PTC GRTgaz'!$B$11:$B$28891,'Nord-Est'!I$16,'PTC GRTgaz'!$D$11:$D$28891,'Nord-Est'!$A43,'PTC GRTgaz'!$C$11:$C$28891,"DEL")&gt;0,I$14,SUMIFS('PTC GRTgaz'!$AA$11:$AA$28891,'PTC GRTgaz'!$B$11:$B$28891,'Nord-Est'!I$16,'PTC GRTgaz'!$D$11:$D$28891,'Nord-Est'!$A43,'PTC GRTgaz'!$C$11:$C$28891,"DEL")*1.0026*$E$4/122.95)</f>
        <v>122.94686</v>
      </c>
      <c r="J43" s="102">
        <f t="shared" si="3"/>
        <v>3.0367874419999987</v>
      </c>
      <c r="K43" s="58">
        <f t="shared" si="4"/>
        <v>0.19548550739999992</v>
      </c>
      <c r="L43" s="59">
        <f>IF(K43&gt;=1,0,_xlfn.XLOOKUP(K43,'Serene N'!$B$30:$B$130,'Serene N'!$W$30:$W$130,,1))</f>
        <v>1</v>
      </c>
      <c r="M43" s="158">
        <f xml:space="preserve">
IF(AND(K43&gt;='Serene N'!$X$15,A43&lt;='Serene N'!$W$15),0,
IF(AND(K43&gt;='Serene N'!$X$16,A43&lt;='Serene N'!$W$16),0,
IF(AND(K43&gt;='Serene N'!$X$17,A43&lt;='Serene N'!$W$17),0,MIN(I43,$E$4*(1-D43)*L43))))</f>
        <v>104.504831</v>
      </c>
      <c r="N43" s="192">
        <f>IF(COUNTIFS('PTC GRTgaz'!$AB$11:$AB$28891,"",'PTC GRTgaz'!$B$11:$B$28891,'Nord-Est'!N$16,'PTC GRTgaz'!$D$11:$D$28891,'Nord-Est'!$A43,'PTC GRTgaz'!$C$11:$C$28891,"DEL")&gt;0,N$14,SUMIFS('PTC GRTgaz'!$AB$11:$AB$28891,'PTC GRTgaz'!$B$11:$B$28891,'Nord-Est'!N$16,'PTC GRTgaz'!$D$11:$D$28891,'Nord-Est'!$A43,'PTC GRTgaz'!$C$11:$C$28891,"DEL")*1.0026*$E$4/122.95)</f>
        <v>122.94686</v>
      </c>
      <c r="O43" s="102">
        <f t="shared" si="5"/>
        <v>3.0367874419999987</v>
      </c>
      <c r="P43" s="58">
        <f t="shared" si="6"/>
        <v>0.19548550739999992</v>
      </c>
      <c r="Q43" s="59">
        <f>IF(P43&gt;=1,0,_xlfn.XLOOKUP(P43,'Serene N'!$B$30:$B$130,'Serene N'!$W$30:$W$130,,1))</f>
        <v>1</v>
      </c>
      <c r="R43" s="158">
        <f xml:space="preserve">
IF(AND(P43&gt;='Serene N'!$X$15,A43&lt;='Serene N'!$W$15),0,
IF(AND(P43&gt;='Serene N'!$X$16,A43&lt;='Serene N'!$W$16),0,
IF(AND(P43&gt;='Serene N'!$X$17,A43&lt;='Serene N'!$W$17),0,MIN(N43,$E$4*(1-D43)*Q43))))</f>
        <v>104.504831</v>
      </c>
    </row>
    <row r="44" spans="1:18" x14ac:dyDescent="0.45">
      <c r="A44" s="56">
        <f t="shared" si="0"/>
        <v>44679</v>
      </c>
      <c r="B44" s="157">
        <f>_xlfn.XLOOKUP(A44,'Serene N'!$W$22:$W$23,'Serene N'!$Z$22:$Z$23,0,0)</f>
        <v>0</v>
      </c>
      <c r="C44" s="143">
        <f>_xlfn.XLOOKUP(A44,'Serene N'!$W$15:$W$17,'Serene N'!$Z$15:$Z$17,SUM($E$3:$H$3),0)</f>
        <v>15</v>
      </c>
      <c r="D44" s="58">
        <f>'PT Storengy'!J35</f>
        <v>0.15</v>
      </c>
      <c r="E44" s="60">
        <f t="shared" si="1"/>
        <v>3.1412922729999986</v>
      </c>
      <c r="F44" s="58">
        <f t="shared" si="2"/>
        <v>0.20245249613333324</v>
      </c>
      <c r="G44" s="59">
        <f>IF(F44&gt;=1,0,_xlfn.XLOOKUP(F44,'Serene N'!$B$30:$B$130,'Serene N'!$W$30:$W$130,,1))</f>
        <v>1</v>
      </c>
      <c r="H44" s="158">
        <f>MIN(
IF(AND(F44&gt;='Serene N'!$X$15,A44&lt;='Serene N'!$W$15),0,
IF(AND(F44&gt;='Serene N'!$X$16,A44&lt;='Serene N'!$W$16),0,
IF(AND(F44&gt;='Serene N'!$X$17,A44&lt;='Serene N'!$W$17),0,$E$4*(1-D44)*G44))),$E$4)</f>
        <v>104.504831</v>
      </c>
      <c r="I44" s="192">
        <f>IF(COUNTIFS('PTC GRTgaz'!$AA$11:$AA$28891,"",'PTC GRTgaz'!$B$11:$B$28891,'Nord-Est'!I$16,'PTC GRTgaz'!$D$11:$D$28891,'Nord-Est'!$A44,'PTC GRTgaz'!$C$11:$C$28891,"DEL")&gt;0,I$14,SUMIFS('PTC GRTgaz'!$AA$11:$AA$28891,'PTC GRTgaz'!$B$11:$B$28891,'Nord-Est'!I$16,'PTC GRTgaz'!$D$11:$D$28891,'Nord-Est'!$A44,'PTC GRTgaz'!$C$11:$C$28891,"DEL")*1.0026*$E$4/122.95)</f>
        <v>122.94686</v>
      </c>
      <c r="J44" s="102">
        <f t="shared" si="3"/>
        <v>3.1412922729999986</v>
      </c>
      <c r="K44" s="58">
        <f t="shared" si="4"/>
        <v>0.20245249613333324</v>
      </c>
      <c r="L44" s="59">
        <f>IF(K44&gt;=1,0,_xlfn.XLOOKUP(K44,'Serene N'!$B$30:$B$130,'Serene N'!$W$30:$W$130,,1))</f>
        <v>1</v>
      </c>
      <c r="M44" s="158">
        <f xml:space="preserve">
IF(AND(K44&gt;='Serene N'!$X$15,A44&lt;='Serene N'!$W$15),0,
IF(AND(K44&gt;='Serene N'!$X$16,A44&lt;='Serene N'!$W$16),0,
IF(AND(K44&gt;='Serene N'!$X$17,A44&lt;='Serene N'!$W$17),0,MIN(I44,$E$4*(1-D44)*L44))))</f>
        <v>104.504831</v>
      </c>
      <c r="N44" s="192">
        <f>IF(COUNTIFS('PTC GRTgaz'!$AB$11:$AB$28891,"",'PTC GRTgaz'!$B$11:$B$28891,'Nord-Est'!N$16,'PTC GRTgaz'!$D$11:$D$28891,'Nord-Est'!$A44,'PTC GRTgaz'!$C$11:$C$28891,"DEL")&gt;0,N$14,SUMIFS('PTC GRTgaz'!$AB$11:$AB$28891,'PTC GRTgaz'!$B$11:$B$28891,'Nord-Est'!N$16,'PTC GRTgaz'!$D$11:$D$28891,'Nord-Est'!$A44,'PTC GRTgaz'!$C$11:$C$28891,"DEL")*1.0026*$E$4/122.95)</f>
        <v>122.94686</v>
      </c>
      <c r="O44" s="102">
        <f t="shared" si="5"/>
        <v>3.1412922729999986</v>
      </c>
      <c r="P44" s="58">
        <f t="shared" si="6"/>
        <v>0.20245249613333324</v>
      </c>
      <c r="Q44" s="59">
        <f>IF(P44&gt;=1,0,_xlfn.XLOOKUP(P44,'Serene N'!$B$30:$B$130,'Serene N'!$W$30:$W$130,,1))</f>
        <v>1</v>
      </c>
      <c r="R44" s="158">
        <f xml:space="preserve">
IF(AND(P44&gt;='Serene N'!$X$15,A44&lt;='Serene N'!$W$15),0,
IF(AND(P44&gt;='Serene N'!$X$16,A44&lt;='Serene N'!$W$16),0,
IF(AND(P44&gt;='Serene N'!$X$17,A44&lt;='Serene N'!$W$17),0,MIN(N44,$E$4*(1-D44)*Q44))))</f>
        <v>104.504831</v>
      </c>
    </row>
    <row r="45" spans="1:18" x14ac:dyDescent="0.45">
      <c r="A45" s="56">
        <f t="shared" si="0"/>
        <v>44680</v>
      </c>
      <c r="B45" s="157">
        <f>_xlfn.XLOOKUP(A45,'Serene N'!$W$22:$W$23,'Serene N'!$Z$22:$Z$23,0,0)</f>
        <v>0</v>
      </c>
      <c r="C45" s="143">
        <f>_xlfn.XLOOKUP(A45,'Serene N'!$W$15:$W$17,'Serene N'!$Z$15:$Z$17,SUM($E$3:$H$3),0)</f>
        <v>15</v>
      </c>
      <c r="D45" s="58">
        <f>'PT Storengy'!J36</f>
        <v>0.15</v>
      </c>
      <c r="E45" s="60">
        <f t="shared" si="1"/>
        <v>3.2457971039999984</v>
      </c>
      <c r="F45" s="58">
        <f t="shared" si="2"/>
        <v>0.20941948486666656</v>
      </c>
      <c r="G45" s="59">
        <f>IF(F45&gt;=1,0,_xlfn.XLOOKUP(F45,'Serene N'!$B$30:$B$130,'Serene N'!$W$30:$W$130,,1))</f>
        <v>1</v>
      </c>
      <c r="H45" s="158">
        <f>MIN(
IF(AND(F45&gt;='Serene N'!$X$15,A45&lt;='Serene N'!$W$15),0,
IF(AND(F45&gt;='Serene N'!$X$16,A45&lt;='Serene N'!$W$16),0,
IF(AND(F45&gt;='Serene N'!$X$17,A45&lt;='Serene N'!$W$17),0,$E$4*(1-D45)*G45))),$E$4)</f>
        <v>104.504831</v>
      </c>
      <c r="I45" s="192">
        <f>IF(COUNTIFS('PTC GRTgaz'!$AA$11:$AA$28891,"",'PTC GRTgaz'!$B$11:$B$28891,'Nord-Est'!I$16,'PTC GRTgaz'!$D$11:$D$28891,'Nord-Est'!$A45,'PTC GRTgaz'!$C$11:$C$28891,"DEL")&gt;0,I$14,SUMIFS('PTC GRTgaz'!$AA$11:$AA$28891,'PTC GRTgaz'!$B$11:$B$28891,'Nord-Est'!I$16,'PTC GRTgaz'!$D$11:$D$28891,'Nord-Est'!$A45,'PTC GRTgaz'!$C$11:$C$28891,"DEL")*1.0026*$E$4/122.95)</f>
        <v>122.94686</v>
      </c>
      <c r="J45" s="102">
        <f t="shared" si="3"/>
        <v>3.2457971039999984</v>
      </c>
      <c r="K45" s="58">
        <f t="shared" si="4"/>
        <v>0.20941948486666656</v>
      </c>
      <c r="L45" s="59">
        <f>IF(K45&gt;=1,0,_xlfn.XLOOKUP(K45,'Serene N'!$B$30:$B$130,'Serene N'!$W$30:$W$130,,1))</f>
        <v>1</v>
      </c>
      <c r="M45" s="158">
        <f xml:space="preserve">
IF(AND(K45&gt;='Serene N'!$X$15,A45&lt;='Serene N'!$W$15),0,
IF(AND(K45&gt;='Serene N'!$X$16,A45&lt;='Serene N'!$W$16),0,
IF(AND(K45&gt;='Serene N'!$X$17,A45&lt;='Serene N'!$W$17),0,MIN(I45,$E$4*(1-D45)*L45))))</f>
        <v>104.504831</v>
      </c>
      <c r="N45" s="192">
        <f>IF(COUNTIFS('PTC GRTgaz'!$AB$11:$AB$28891,"",'PTC GRTgaz'!$B$11:$B$28891,'Nord-Est'!N$16,'PTC GRTgaz'!$D$11:$D$28891,'Nord-Est'!$A45,'PTC GRTgaz'!$C$11:$C$28891,"DEL")&gt;0,N$14,SUMIFS('PTC GRTgaz'!$AB$11:$AB$28891,'PTC GRTgaz'!$B$11:$B$28891,'Nord-Est'!N$16,'PTC GRTgaz'!$D$11:$D$28891,'Nord-Est'!$A45,'PTC GRTgaz'!$C$11:$C$28891,"DEL")*1.0026*$E$4/122.95)</f>
        <v>122.94686</v>
      </c>
      <c r="O45" s="102">
        <f t="shared" si="5"/>
        <v>3.2457971039999984</v>
      </c>
      <c r="P45" s="58">
        <f t="shared" si="6"/>
        <v>0.20941948486666656</v>
      </c>
      <c r="Q45" s="59">
        <f>IF(P45&gt;=1,0,_xlfn.XLOOKUP(P45,'Serene N'!$B$30:$B$130,'Serene N'!$W$30:$W$130,,1))</f>
        <v>1</v>
      </c>
      <c r="R45" s="158">
        <f xml:space="preserve">
IF(AND(P45&gt;='Serene N'!$X$15,A45&lt;='Serene N'!$W$15),0,
IF(AND(P45&gt;='Serene N'!$X$16,A45&lt;='Serene N'!$W$16),0,
IF(AND(P45&gt;='Serene N'!$X$17,A45&lt;='Serene N'!$W$17),0,MIN(N45,$E$4*(1-D45)*Q45))))</f>
        <v>104.504831</v>
      </c>
    </row>
    <row r="46" spans="1:18" x14ac:dyDescent="0.45">
      <c r="A46" s="56">
        <f t="shared" si="0"/>
        <v>44681</v>
      </c>
      <c r="B46" s="157">
        <f>_xlfn.XLOOKUP(A46,'Serene N'!$W$22:$W$23,'Serene N'!$Z$22:$Z$23,0,0)</f>
        <v>0</v>
      </c>
      <c r="C46" s="143">
        <f>_xlfn.XLOOKUP(A46,'Serene N'!$W$15:$W$17,'Serene N'!$Z$15:$Z$17,SUM($E$3:$H$3),0)</f>
        <v>15</v>
      </c>
      <c r="D46" s="58">
        <f>'PT Storengy'!J37</f>
        <v>0</v>
      </c>
      <c r="E46" s="60">
        <f t="shared" si="1"/>
        <v>3.3687439639999983</v>
      </c>
      <c r="F46" s="58">
        <f t="shared" si="2"/>
        <v>0.21638647359999991</v>
      </c>
      <c r="G46" s="59">
        <f>IF(F46&gt;=1,0,_xlfn.XLOOKUP(F46,'Serene N'!$B$30:$B$130,'Serene N'!$W$30:$W$130,,1))</f>
        <v>1</v>
      </c>
      <c r="H46" s="158">
        <f>MIN(
IF(AND(F46&gt;='Serene N'!$X$15,A46&lt;='Serene N'!$W$15),0,
IF(AND(F46&gt;='Serene N'!$X$16,A46&lt;='Serene N'!$W$16),0,
IF(AND(F46&gt;='Serene N'!$X$17,A46&lt;='Serene N'!$W$17),0,$E$4*(1-D46)*G46))),$E$4)</f>
        <v>122.94686</v>
      </c>
      <c r="I46" s="192">
        <f>IF(COUNTIFS('PTC GRTgaz'!$AA$11:$AA$28891,"",'PTC GRTgaz'!$B$11:$B$28891,'Nord-Est'!I$16,'PTC GRTgaz'!$D$11:$D$28891,'Nord-Est'!$A46,'PTC GRTgaz'!$C$11:$C$28891,"DEL")&gt;0,I$14,SUMIFS('PTC GRTgaz'!$AA$11:$AA$28891,'PTC GRTgaz'!$B$11:$B$28891,'Nord-Est'!I$16,'PTC GRTgaz'!$D$11:$D$28891,'Nord-Est'!$A46,'PTC GRTgaz'!$C$11:$C$28891,"DEL")*1.0026*$E$4/122.95)</f>
        <v>122.94686</v>
      </c>
      <c r="J46" s="102">
        <f t="shared" si="3"/>
        <v>3.3687439639999983</v>
      </c>
      <c r="K46" s="58">
        <f t="shared" si="4"/>
        <v>0.21638647359999991</v>
      </c>
      <c r="L46" s="59">
        <f>IF(K46&gt;=1,0,_xlfn.XLOOKUP(K46,'Serene N'!$B$30:$B$130,'Serene N'!$W$30:$W$130,,1))</f>
        <v>1</v>
      </c>
      <c r="M46" s="158">
        <f xml:space="preserve">
IF(AND(K46&gt;='Serene N'!$X$15,A46&lt;='Serene N'!$W$15),0,
IF(AND(K46&gt;='Serene N'!$X$16,A46&lt;='Serene N'!$W$16),0,
IF(AND(K46&gt;='Serene N'!$X$17,A46&lt;='Serene N'!$W$17),0,MIN(I46,$E$4*(1-D46)*L46))))</f>
        <v>122.94686</v>
      </c>
      <c r="N46" s="192">
        <f>IF(COUNTIFS('PTC GRTgaz'!$AB$11:$AB$28891,"",'PTC GRTgaz'!$B$11:$B$28891,'Nord-Est'!N$16,'PTC GRTgaz'!$D$11:$D$28891,'Nord-Est'!$A46,'PTC GRTgaz'!$C$11:$C$28891,"DEL")&gt;0,N$14,SUMIFS('PTC GRTgaz'!$AB$11:$AB$28891,'PTC GRTgaz'!$B$11:$B$28891,'Nord-Est'!N$16,'PTC GRTgaz'!$D$11:$D$28891,'Nord-Est'!$A46,'PTC GRTgaz'!$C$11:$C$28891,"DEL")*1.0026*$E$4/122.95)</f>
        <v>122.94686</v>
      </c>
      <c r="O46" s="102">
        <f t="shared" si="5"/>
        <v>3.3687439639999983</v>
      </c>
      <c r="P46" s="58">
        <f t="shared" si="6"/>
        <v>0.21638647359999991</v>
      </c>
      <c r="Q46" s="59">
        <f>IF(P46&gt;=1,0,_xlfn.XLOOKUP(P46,'Serene N'!$B$30:$B$130,'Serene N'!$W$30:$W$130,,1))</f>
        <v>1</v>
      </c>
      <c r="R46" s="158">
        <f xml:space="preserve">
IF(AND(P46&gt;='Serene N'!$X$15,A46&lt;='Serene N'!$W$15),0,
IF(AND(P46&gt;='Serene N'!$X$16,A46&lt;='Serene N'!$W$16),0,
IF(AND(P46&gt;='Serene N'!$X$17,A46&lt;='Serene N'!$W$17),0,MIN(N46,$E$4*(1-D46)*Q46))))</f>
        <v>122.94686</v>
      </c>
    </row>
    <row r="47" spans="1:18" x14ac:dyDescent="0.45">
      <c r="A47" s="56">
        <f t="shared" si="0"/>
        <v>44682</v>
      </c>
      <c r="B47" s="157">
        <f>_xlfn.XLOOKUP(A47,'Serene N'!$W$22:$W$23,'Serene N'!$Z$22:$Z$23,0,0)</f>
        <v>0</v>
      </c>
      <c r="C47" s="143">
        <f>_xlfn.XLOOKUP(A47,'Serene N'!$W$15:$W$17,'Serene N'!$Z$15:$Z$17,SUM($E$3:$H$3),0)</f>
        <v>15</v>
      </c>
      <c r="D47" s="58">
        <f>'PT Storengy'!J38</f>
        <v>0</v>
      </c>
      <c r="E47" s="60">
        <f t="shared" si="1"/>
        <v>3.4916908239999982</v>
      </c>
      <c r="F47" s="58">
        <f t="shared" si="2"/>
        <v>0.22458293093333323</v>
      </c>
      <c r="G47" s="59">
        <f>IF(F47&gt;=1,0,_xlfn.XLOOKUP(F47,'Serene N'!$B$30:$B$130,'Serene N'!$W$30:$W$130,,1))</f>
        <v>1</v>
      </c>
      <c r="H47" s="158">
        <f>MIN(
IF(AND(F47&gt;='Serene N'!$X$15,A47&lt;='Serene N'!$W$15),0,
IF(AND(F47&gt;='Serene N'!$X$16,A47&lt;='Serene N'!$W$16),0,
IF(AND(F47&gt;='Serene N'!$X$17,A47&lt;='Serene N'!$W$17),0,$E$4*(1-D47)*G47))),$E$4)</f>
        <v>122.94686</v>
      </c>
      <c r="I47" s="192">
        <f>IF(COUNTIFS('PTC GRTgaz'!$AA$11:$AA$28891,"",'PTC GRTgaz'!$B$11:$B$28891,'Nord-Est'!I$16,'PTC GRTgaz'!$D$11:$D$28891,'Nord-Est'!$A47,'PTC GRTgaz'!$C$11:$C$28891,"DEL")&gt;0,I$14,SUMIFS('PTC GRTgaz'!$AA$11:$AA$28891,'PTC GRTgaz'!$B$11:$B$28891,'Nord-Est'!I$16,'PTC GRTgaz'!$D$11:$D$28891,'Nord-Est'!$A47,'PTC GRTgaz'!$C$11:$C$28891,"DEL")*1.0026*$E$4/122.95)</f>
        <v>122.94686</v>
      </c>
      <c r="J47" s="102">
        <f t="shared" si="3"/>
        <v>3.4916908239999982</v>
      </c>
      <c r="K47" s="58">
        <f t="shared" si="4"/>
        <v>0.22458293093333323</v>
      </c>
      <c r="L47" s="59">
        <f>IF(K47&gt;=1,0,_xlfn.XLOOKUP(K47,'Serene N'!$B$30:$B$130,'Serene N'!$W$30:$W$130,,1))</f>
        <v>1</v>
      </c>
      <c r="M47" s="158">
        <f xml:space="preserve">
IF(AND(K47&gt;='Serene N'!$X$15,A47&lt;='Serene N'!$W$15),0,
IF(AND(K47&gt;='Serene N'!$X$16,A47&lt;='Serene N'!$W$16),0,
IF(AND(K47&gt;='Serene N'!$X$17,A47&lt;='Serene N'!$W$17),0,MIN(I47,$E$4*(1-D47)*L47))))</f>
        <v>122.94686</v>
      </c>
      <c r="N47" s="192">
        <f>IF(COUNTIFS('PTC GRTgaz'!$AB$11:$AB$28891,"",'PTC GRTgaz'!$B$11:$B$28891,'Nord-Est'!N$16,'PTC GRTgaz'!$D$11:$D$28891,'Nord-Est'!$A47,'PTC GRTgaz'!$C$11:$C$28891,"DEL")&gt;0,N$14,SUMIFS('PTC GRTgaz'!$AB$11:$AB$28891,'PTC GRTgaz'!$B$11:$B$28891,'Nord-Est'!N$16,'PTC GRTgaz'!$D$11:$D$28891,'Nord-Est'!$A47,'PTC GRTgaz'!$C$11:$C$28891,"DEL")*1.0026*$E$4/122.95)</f>
        <v>122.94686</v>
      </c>
      <c r="O47" s="102">
        <f t="shared" si="5"/>
        <v>3.4916908239999982</v>
      </c>
      <c r="P47" s="58">
        <f t="shared" si="6"/>
        <v>0.22458293093333323</v>
      </c>
      <c r="Q47" s="59">
        <f>IF(P47&gt;=1,0,_xlfn.XLOOKUP(P47,'Serene N'!$B$30:$B$130,'Serene N'!$W$30:$W$130,,1))</f>
        <v>1</v>
      </c>
      <c r="R47" s="158">
        <f xml:space="preserve">
IF(AND(P47&gt;='Serene N'!$X$15,A47&lt;='Serene N'!$W$15),0,
IF(AND(P47&gt;='Serene N'!$X$16,A47&lt;='Serene N'!$W$16),0,
IF(AND(P47&gt;='Serene N'!$X$17,A47&lt;='Serene N'!$W$17),0,MIN(N47,$E$4*(1-D47)*Q47))))</f>
        <v>122.94686</v>
      </c>
    </row>
    <row r="48" spans="1:18" x14ac:dyDescent="0.45">
      <c r="A48" s="56">
        <f t="shared" si="0"/>
        <v>44683</v>
      </c>
      <c r="B48" s="157">
        <f>_xlfn.XLOOKUP(A48,'Serene N'!$W$22:$W$23,'Serene N'!$Z$22:$Z$23,0,0)</f>
        <v>0</v>
      </c>
      <c r="C48" s="143">
        <f>_xlfn.XLOOKUP(A48,'Serene N'!$W$15:$W$17,'Serene N'!$Z$15:$Z$17,SUM($E$3:$H$3),0)</f>
        <v>15</v>
      </c>
      <c r="D48" s="58">
        <f>'PT Storengy'!J39</f>
        <v>0</v>
      </c>
      <c r="E48" s="60">
        <f t="shared" si="1"/>
        <v>3.6146376839999981</v>
      </c>
      <c r="F48" s="58">
        <f t="shared" si="2"/>
        <v>0.23277938826666655</v>
      </c>
      <c r="G48" s="59">
        <f>IF(F48&gt;=1,0,_xlfn.XLOOKUP(F48,'Serene N'!$B$30:$B$130,'Serene N'!$W$30:$W$130,,1))</f>
        <v>1</v>
      </c>
      <c r="H48" s="158">
        <f>MIN(
IF(AND(F48&gt;='Serene N'!$X$15,A48&lt;='Serene N'!$W$15),0,
IF(AND(F48&gt;='Serene N'!$X$16,A48&lt;='Serene N'!$W$16),0,
IF(AND(F48&gt;='Serene N'!$X$17,A48&lt;='Serene N'!$W$17),0,$E$4*(1-D48)*G48))),$E$4)</f>
        <v>122.94686</v>
      </c>
      <c r="I48" s="192">
        <f>IF(COUNTIFS('PTC GRTgaz'!$AA$11:$AA$28891,"",'PTC GRTgaz'!$B$11:$B$28891,'Nord-Est'!I$16,'PTC GRTgaz'!$D$11:$D$28891,'Nord-Est'!$A48,'PTC GRTgaz'!$C$11:$C$28891,"DEL")&gt;0,I$14,SUMIFS('PTC GRTgaz'!$AA$11:$AA$28891,'PTC GRTgaz'!$B$11:$B$28891,'Nord-Est'!I$16,'PTC GRTgaz'!$D$11:$D$28891,'Nord-Est'!$A48,'PTC GRTgaz'!$C$11:$C$28891,"DEL")*1.0026*$E$4/122.95)</f>
        <v>122.94686</v>
      </c>
      <c r="J48" s="102">
        <f t="shared" si="3"/>
        <v>3.6146376839999981</v>
      </c>
      <c r="K48" s="58">
        <f t="shared" si="4"/>
        <v>0.23277938826666655</v>
      </c>
      <c r="L48" s="59">
        <f>IF(K48&gt;=1,0,_xlfn.XLOOKUP(K48,'Serene N'!$B$30:$B$130,'Serene N'!$W$30:$W$130,,1))</f>
        <v>1</v>
      </c>
      <c r="M48" s="158">
        <f xml:space="preserve">
IF(AND(K48&gt;='Serene N'!$X$15,A48&lt;='Serene N'!$W$15),0,
IF(AND(K48&gt;='Serene N'!$X$16,A48&lt;='Serene N'!$W$16),0,
IF(AND(K48&gt;='Serene N'!$X$17,A48&lt;='Serene N'!$W$17),0,MIN(I48,$E$4*(1-D48)*L48))))</f>
        <v>122.94686</v>
      </c>
      <c r="N48" s="192">
        <f>IF(COUNTIFS('PTC GRTgaz'!$AB$11:$AB$28891,"",'PTC GRTgaz'!$B$11:$B$28891,'Nord-Est'!N$16,'PTC GRTgaz'!$D$11:$D$28891,'Nord-Est'!$A48,'PTC GRTgaz'!$C$11:$C$28891,"DEL")&gt;0,N$14,SUMIFS('PTC GRTgaz'!$AB$11:$AB$28891,'PTC GRTgaz'!$B$11:$B$28891,'Nord-Est'!N$16,'PTC GRTgaz'!$D$11:$D$28891,'Nord-Est'!$A48,'PTC GRTgaz'!$C$11:$C$28891,"DEL")*1.0026*$E$4/122.95)</f>
        <v>122.94686</v>
      </c>
      <c r="O48" s="102">
        <f t="shared" si="5"/>
        <v>3.6146376839999981</v>
      </c>
      <c r="P48" s="58">
        <f t="shared" si="6"/>
        <v>0.23277938826666655</v>
      </c>
      <c r="Q48" s="59">
        <f>IF(P48&gt;=1,0,_xlfn.XLOOKUP(P48,'Serene N'!$B$30:$B$130,'Serene N'!$W$30:$W$130,,1))</f>
        <v>1</v>
      </c>
      <c r="R48" s="158">
        <f xml:space="preserve">
IF(AND(P48&gt;='Serene N'!$X$15,A48&lt;='Serene N'!$W$15),0,
IF(AND(P48&gt;='Serene N'!$X$16,A48&lt;='Serene N'!$W$16),0,
IF(AND(P48&gt;='Serene N'!$X$17,A48&lt;='Serene N'!$W$17),0,MIN(N48,$E$4*(1-D48)*Q48))))</f>
        <v>122.94686</v>
      </c>
    </row>
    <row r="49" spans="1:18" x14ac:dyDescent="0.45">
      <c r="A49" s="56">
        <f t="shared" si="0"/>
        <v>44684</v>
      </c>
      <c r="B49" s="157">
        <f>_xlfn.XLOOKUP(A49,'Serene N'!$W$22:$W$23,'Serene N'!$Z$22:$Z$23,0,0)</f>
        <v>0</v>
      </c>
      <c r="C49" s="143">
        <f>_xlfn.XLOOKUP(A49,'Serene N'!$W$15:$W$17,'Serene N'!$Z$15:$Z$17,SUM($E$3:$H$3),0)</f>
        <v>15</v>
      </c>
      <c r="D49" s="58">
        <f>'PT Storengy'!J40</f>
        <v>0</v>
      </c>
      <c r="E49" s="60">
        <f t="shared" si="1"/>
        <v>3.737584543999998</v>
      </c>
      <c r="F49" s="58">
        <f t="shared" si="2"/>
        <v>0.24097584559999988</v>
      </c>
      <c r="G49" s="59">
        <f>IF(F49&gt;=1,0,_xlfn.XLOOKUP(F49,'Serene N'!$B$30:$B$130,'Serene N'!$W$30:$W$130,,1))</f>
        <v>1</v>
      </c>
      <c r="H49" s="158">
        <f>MIN(
IF(AND(F49&gt;='Serene N'!$X$15,A49&lt;='Serene N'!$W$15),0,
IF(AND(F49&gt;='Serene N'!$X$16,A49&lt;='Serene N'!$W$16),0,
IF(AND(F49&gt;='Serene N'!$X$17,A49&lt;='Serene N'!$W$17),0,$E$4*(1-D49)*G49))),$E$4)</f>
        <v>122.94686</v>
      </c>
      <c r="I49" s="192">
        <f>IF(COUNTIFS('PTC GRTgaz'!$AA$11:$AA$28891,"",'PTC GRTgaz'!$B$11:$B$28891,'Nord-Est'!I$16,'PTC GRTgaz'!$D$11:$D$28891,'Nord-Est'!$A49,'PTC GRTgaz'!$C$11:$C$28891,"DEL")&gt;0,I$14,SUMIFS('PTC GRTgaz'!$AA$11:$AA$28891,'PTC GRTgaz'!$B$11:$B$28891,'Nord-Est'!I$16,'PTC GRTgaz'!$D$11:$D$28891,'Nord-Est'!$A49,'PTC GRTgaz'!$C$11:$C$28891,"DEL")*1.0026*$E$4/122.95)</f>
        <v>122.94686</v>
      </c>
      <c r="J49" s="102">
        <f t="shared" si="3"/>
        <v>3.737584543999998</v>
      </c>
      <c r="K49" s="58">
        <f t="shared" si="4"/>
        <v>0.24097584559999988</v>
      </c>
      <c r="L49" s="59">
        <f>IF(K49&gt;=1,0,_xlfn.XLOOKUP(K49,'Serene N'!$B$30:$B$130,'Serene N'!$W$30:$W$130,,1))</f>
        <v>1</v>
      </c>
      <c r="M49" s="158">
        <f xml:space="preserve">
IF(AND(K49&gt;='Serene N'!$X$15,A49&lt;='Serene N'!$W$15),0,
IF(AND(K49&gt;='Serene N'!$X$16,A49&lt;='Serene N'!$W$16),0,
IF(AND(K49&gt;='Serene N'!$X$17,A49&lt;='Serene N'!$W$17),0,MIN(I49,$E$4*(1-D49)*L49))))</f>
        <v>122.94686</v>
      </c>
      <c r="N49" s="192">
        <f>IF(COUNTIFS('PTC GRTgaz'!$AB$11:$AB$28891,"",'PTC GRTgaz'!$B$11:$B$28891,'Nord-Est'!N$16,'PTC GRTgaz'!$D$11:$D$28891,'Nord-Est'!$A49,'PTC GRTgaz'!$C$11:$C$28891,"DEL")&gt;0,N$14,SUMIFS('PTC GRTgaz'!$AB$11:$AB$28891,'PTC GRTgaz'!$B$11:$B$28891,'Nord-Est'!N$16,'PTC GRTgaz'!$D$11:$D$28891,'Nord-Est'!$A49,'PTC GRTgaz'!$C$11:$C$28891,"DEL")*1.0026*$E$4/122.95)</f>
        <v>122.94686</v>
      </c>
      <c r="O49" s="102">
        <f t="shared" si="5"/>
        <v>3.737584543999998</v>
      </c>
      <c r="P49" s="58">
        <f t="shared" si="6"/>
        <v>0.24097584559999988</v>
      </c>
      <c r="Q49" s="59">
        <f>IF(P49&gt;=1,0,_xlfn.XLOOKUP(P49,'Serene N'!$B$30:$B$130,'Serene N'!$W$30:$W$130,,1))</f>
        <v>1</v>
      </c>
      <c r="R49" s="158">
        <f xml:space="preserve">
IF(AND(P49&gt;='Serene N'!$X$15,A49&lt;='Serene N'!$W$15),0,
IF(AND(P49&gt;='Serene N'!$X$16,A49&lt;='Serene N'!$W$16),0,
IF(AND(P49&gt;='Serene N'!$X$17,A49&lt;='Serene N'!$W$17),0,MIN(N49,$E$4*(1-D49)*Q49))))</f>
        <v>122.94686</v>
      </c>
    </row>
    <row r="50" spans="1:18" x14ac:dyDescent="0.45">
      <c r="A50" s="56">
        <f t="shared" si="0"/>
        <v>44685</v>
      </c>
      <c r="B50" s="157">
        <f>_xlfn.XLOOKUP(A50,'Serene N'!$W$22:$W$23,'Serene N'!$Z$22:$Z$23,0,0)</f>
        <v>0</v>
      </c>
      <c r="C50" s="143">
        <f>_xlfn.XLOOKUP(A50,'Serene N'!$W$15:$W$17,'Serene N'!$Z$15:$Z$17,SUM($E$3:$H$3),0)</f>
        <v>15</v>
      </c>
      <c r="D50" s="58">
        <f>'PT Storengy'!J41</f>
        <v>0</v>
      </c>
      <c r="E50" s="60">
        <f t="shared" si="1"/>
        <v>3.8605314039999978</v>
      </c>
      <c r="F50" s="58">
        <f t="shared" si="2"/>
        <v>0.2491723029333332</v>
      </c>
      <c r="G50" s="59">
        <f>IF(F50&gt;=1,0,_xlfn.XLOOKUP(F50,'Serene N'!$B$30:$B$130,'Serene N'!$W$30:$W$130,,1))</f>
        <v>1</v>
      </c>
      <c r="H50" s="158">
        <f>MIN(
IF(AND(F50&gt;='Serene N'!$X$15,A50&lt;='Serene N'!$W$15),0,
IF(AND(F50&gt;='Serene N'!$X$16,A50&lt;='Serene N'!$W$16),0,
IF(AND(F50&gt;='Serene N'!$X$17,A50&lt;='Serene N'!$W$17),0,$E$4*(1-D50)*G50))),$E$4)</f>
        <v>122.94686</v>
      </c>
      <c r="I50" s="192">
        <f>IF(COUNTIFS('PTC GRTgaz'!$AA$11:$AA$28891,"",'PTC GRTgaz'!$B$11:$B$28891,'Nord-Est'!I$16,'PTC GRTgaz'!$D$11:$D$28891,'Nord-Est'!$A50,'PTC GRTgaz'!$C$11:$C$28891,"DEL")&gt;0,I$14,SUMIFS('PTC GRTgaz'!$AA$11:$AA$28891,'PTC GRTgaz'!$B$11:$B$28891,'Nord-Est'!I$16,'PTC GRTgaz'!$D$11:$D$28891,'Nord-Est'!$A50,'PTC GRTgaz'!$C$11:$C$28891,"DEL")*1.0026*$E$4/122.95)</f>
        <v>122.94686</v>
      </c>
      <c r="J50" s="102">
        <f t="shared" si="3"/>
        <v>3.8605314039999978</v>
      </c>
      <c r="K50" s="58">
        <f t="shared" si="4"/>
        <v>0.2491723029333332</v>
      </c>
      <c r="L50" s="59">
        <f>IF(K50&gt;=1,0,_xlfn.XLOOKUP(K50,'Serene N'!$B$30:$B$130,'Serene N'!$W$30:$W$130,,1))</f>
        <v>1</v>
      </c>
      <c r="M50" s="158">
        <f xml:space="preserve">
IF(AND(K50&gt;='Serene N'!$X$15,A50&lt;='Serene N'!$W$15),0,
IF(AND(K50&gt;='Serene N'!$X$16,A50&lt;='Serene N'!$W$16),0,
IF(AND(K50&gt;='Serene N'!$X$17,A50&lt;='Serene N'!$W$17),0,MIN(I50,$E$4*(1-D50)*L50))))</f>
        <v>122.94686</v>
      </c>
      <c r="N50" s="192">
        <f>IF(COUNTIFS('PTC GRTgaz'!$AB$11:$AB$28891,"",'PTC GRTgaz'!$B$11:$B$28891,'Nord-Est'!N$16,'PTC GRTgaz'!$D$11:$D$28891,'Nord-Est'!$A50,'PTC GRTgaz'!$C$11:$C$28891,"DEL")&gt;0,N$14,SUMIFS('PTC GRTgaz'!$AB$11:$AB$28891,'PTC GRTgaz'!$B$11:$B$28891,'Nord-Est'!N$16,'PTC GRTgaz'!$D$11:$D$28891,'Nord-Est'!$A50,'PTC GRTgaz'!$C$11:$C$28891,"DEL")*1.0026*$E$4/122.95)</f>
        <v>122.94686</v>
      </c>
      <c r="O50" s="102">
        <f t="shared" si="5"/>
        <v>3.8605314039999978</v>
      </c>
      <c r="P50" s="58">
        <f t="shared" si="6"/>
        <v>0.2491723029333332</v>
      </c>
      <c r="Q50" s="59">
        <f>IF(P50&gt;=1,0,_xlfn.XLOOKUP(P50,'Serene N'!$B$30:$B$130,'Serene N'!$W$30:$W$130,,1))</f>
        <v>1</v>
      </c>
      <c r="R50" s="158">
        <f xml:space="preserve">
IF(AND(P50&gt;='Serene N'!$X$15,A50&lt;='Serene N'!$W$15),0,
IF(AND(P50&gt;='Serene N'!$X$16,A50&lt;='Serene N'!$W$16),0,
IF(AND(P50&gt;='Serene N'!$X$17,A50&lt;='Serene N'!$W$17),0,MIN(N50,$E$4*(1-D50)*Q50))))</f>
        <v>122.94686</v>
      </c>
    </row>
    <row r="51" spans="1:18" x14ac:dyDescent="0.45">
      <c r="A51" s="56">
        <f t="shared" si="0"/>
        <v>44686</v>
      </c>
      <c r="B51" s="157">
        <f>_xlfn.XLOOKUP(A51,'Serene N'!$W$22:$W$23,'Serene N'!$Z$22:$Z$23,0,0)</f>
        <v>0</v>
      </c>
      <c r="C51" s="143">
        <f>_xlfn.XLOOKUP(A51,'Serene N'!$W$15:$W$17,'Serene N'!$Z$15:$Z$17,SUM($E$3:$H$3),0)</f>
        <v>15</v>
      </c>
      <c r="D51" s="58">
        <f>'PT Storengy'!J42</f>
        <v>0</v>
      </c>
      <c r="E51" s="60">
        <f t="shared" si="1"/>
        <v>3.9834782639999977</v>
      </c>
      <c r="F51" s="58">
        <f t="shared" si="2"/>
        <v>0.2573687602666665</v>
      </c>
      <c r="G51" s="59">
        <f>IF(F51&gt;=1,0,_xlfn.XLOOKUP(F51,'Serene N'!$B$30:$B$130,'Serene N'!$W$30:$W$130,,1))</f>
        <v>1</v>
      </c>
      <c r="H51" s="158">
        <f>MIN(
IF(AND(F51&gt;='Serene N'!$X$15,A51&lt;='Serene N'!$W$15),0,
IF(AND(F51&gt;='Serene N'!$X$16,A51&lt;='Serene N'!$W$16),0,
IF(AND(F51&gt;='Serene N'!$X$17,A51&lt;='Serene N'!$W$17),0,$E$4*(1-D51)*G51))),$E$4)</f>
        <v>122.94686</v>
      </c>
      <c r="I51" s="192">
        <f>IF(COUNTIFS('PTC GRTgaz'!$AA$11:$AA$28891,"",'PTC GRTgaz'!$B$11:$B$28891,'Nord-Est'!I$16,'PTC GRTgaz'!$D$11:$D$28891,'Nord-Est'!$A51,'PTC GRTgaz'!$C$11:$C$28891,"DEL")&gt;0,I$14,SUMIFS('PTC GRTgaz'!$AA$11:$AA$28891,'PTC GRTgaz'!$B$11:$B$28891,'Nord-Est'!I$16,'PTC GRTgaz'!$D$11:$D$28891,'Nord-Est'!$A51,'PTC GRTgaz'!$C$11:$C$28891,"DEL")*1.0026*$E$4/122.95)</f>
        <v>122.94686</v>
      </c>
      <c r="J51" s="102">
        <f t="shared" si="3"/>
        <v>3.9834782639999977</v>
      </c>
      <c r="K51" s="58">
        <f t="shared" si="4"/>
        <v>0.2573687602666665</v>
      </c>
      <c r="L51" s="59">
        <f>IF(K51&gt;=1,0,_xlfn.XLOOKUP(K51,'Serene N'!$B$30:$B$130,'Serene N'!$W$30:$W$130,,1))</f>
        <v>1</v>
      </c>
      <c r="M51" s="158">
        <f xml:space="preserve">
IF(AND(K51&gt;='Serene N'!$X$15,A51&lt;='Serene N'!$W$15),0,
IF(AND(K51&gt;='Serene N'!$X$16,A51&lt;='Serene N'!$W$16),0,
IF(AND(K51&gt;='Serene N'!$X$17,A51&lt;='Serene N'!$W$17),0,MIN(I51,$E$4*(1-D51)*L51))))</f>
        <v>122.94686</v>
      </c>
      <c r="N51" s="192">
        <f>IF(COUNTIFS('PTC GRTgaz'!$AB$11:$AB$28891,"",'PTC GRTgaz'!$B$11:$B$28891,'Nord-Est'!N$16,'PTC GRTgaz'!$D$11:$D$28891,'Nord-Est'!$A51,'PTC GRTgaz'!$C$11:$C$28891,"DEL")&gt;0,N$14,SUMIFS('PTC GRTgaz'!$AB$11:$AB$28891,'PTC GRTgaz'!$B$11:$B$28891,'Nord-Est'!N$16,'PTC GRTgaz'!$D$11:$D$28891,'Nord-Est'!$A51,'PTC GRTgaz'!$C$11:$C$28891,"DEL")*1.0026*$E$4/122.95)</f>
        <v>122.94686</v>
      </c>
      <c r="O51" s="102">
        <f t="shared" si="5"/>
        <v>3.9834782639999977</v>
      </c>
      <c r="P51" s="58">
        <f t="shared" si="6"/>
        <v>0.2573687602666665</v>
      </c>
      <c r="Q51" s="59">
        <f>IF(P51&gt;=1,0,_xlfn.XLOOKUP(P51,'Serene N'!$B$30:$B$130,'Serene N'!$W$30:$W$130,,1))</f>
        <v>1</v>
      </c>
      <c r="R51" s="158">
        <f xml:space="preserve">
IF(AND(P51&gt;='Serene N'!$X$15,A51&lt;='Serene N'!$W$15),0,
IF(AND(P51&gt;='Serene N'!$X$16,A51&lt;='Serene N'!$W$16),0,
IF(AND(P51&gt;='Serene N'!$X$17,A51&lt;='Serene N'!$W$17),0,MIN(N51,$E$4*(1-D51)*Q51))))</f>
        <v>122.94686</v>
      </c>
    </row>
    <row r="52" spans="1:18" x14ac:dyDescent="0.45">
      <c r="A52" s="56">
        <f t="shared" si="0"/>
        <v>44687</v>
      </c>
      <c r="B52" s="157">
        <f>_xlfn.XLOOKUP(A52,'Serene N'!$W$22:$W$23,'Serene N'!$Z$22:$Z$23,0,0)</f>
        <v>0</v>
      </c>
      <c r="C52" s="143">
        <f>_xlfn.XLOOKUP(A52,'Serene N'!$W$15:$W$17,'Serene N'!$Z$15:$Z$17,SUM($E$3:$H$3),0)</f>
        <v>15</v>
      </c>
      <c r="D52" s="58">
        <f>'PT Storengy'!J43</f>
        <v>0</v>
      </c>
      <c r="E52" s="60">
        <f t="shared" si="1"/>
        <v>4.1064251239999976</v>
      </c>
      <c r="F52" s="58">
        <f t="shared" si="2"/>
        <v>0.26556521759999985</v>
      </c>
      <c r="G52" s="59">
        <f>IF(F52&gt;=1,0,_xlfn.XLOOKUP(F52,'Serene N'!$B$30:$B$130,'Serene N'!$W$30:$W$130,,1))</f>
        <v>1</v>
      </c>
      <c r="H52" s="158">
        <f>MIN(
IF(AND(F52&gt;='Serene N'!$X$15,A52&lt;='Serene N'!$W$15),0,
IF(AND(F52&gt;='Serene N'!$X$16,A52&lt;='Serene N'!$W$16),0,
IF(AND(F52&gt;='Serene N'!$X$17,A52&lt;='Serene N'!$W$17),0,$E$4*(1-D52)*G52))),$E$4)</f>
        <v>122.94686</v>
      </c>
      <c r="I52" s="192">
        <f>IF(COUNTIFS('PTC GRTgaz'!$AA$11:$AA$28891,"",'PTC GRTgaz'!$B$11:$B$28891,'Nord-Est'!I$16,'PTC GRTgaz'!$D$11:$D$28891,'Nord-Est'!$A52,'PTC GRTgaz'!$C$11:$C$28891,"DEL")&gt;0,I$14,SUMIFS('PTC GRTgaz'!$AA$11:$AA$28891,'PTC GRTgaz'!$B$11:$B$28891,'Nord-Est'!I$16,'PTC GRTgaz'!$D$11:$D$28891,'Nord-Est'!$A52,'PTC GRTgaz'!$C$11:$C$28891,"DEL")*1.0026*$E$4/122.95)</f>
        <v>122.94686</v>
      </c>
      <c r="J52" s="102">
        <f t="shared" si="3"/>
        <v>4.1064251239999976</v>
      </c>
      <c r="K52" s="58">
        <f t="shared" si="4"/>
        <v>0.26556521759999985</v>
      </c>
      <c r="L52" s="59">
        <f>IF(K52&gt;=1,0,_xlfn.XLOOKUP(K52,'Serene N'!$B$30:$B$130,'Serene N'!$W$30:$W$130,,1))</f>
        <v>1</v>
      </c>
      <c r="M52" s="158">
        <f xml:space="preserve">
IF(AND(K52&gt;='Serene N'!$X$15,A52&lt;='Serene N'!$W$15),0,
IF(AND(K52&gt;='Serene N'!$X$16,A52&lt;='Serene N'!$W$16),0,
IF(AND(K52&gt;='Serene N'!$X$17,A52&lt;='Serene N'!$W$17),0,MIN(I52,$E$4*(1-D52)*L52))))</f>
        <v>122.94686</v>
      </c>
      <c r="N52" s="192">
        <f>IF(COUNTIFS('PTC GRTgaz'!$AB$11:$AB$28891,"",'PTC GRTgaz'!$B$11:$B$28891,'Nord-Est'!N$16,'PTC GRTgaz'!$D$11:$D$28891,'Nord-Est'!$A52,'PTC GRTgaz'!$C$11:$C$28891,"DEL")&gt;0,N$14,SUMIFS('PTC GRTgaz'!$AB$11:$AB$28891,'PTC GRTgaz'!$B$11:$B$28891,'Nord-Est'!N$16,'PTC GRTgaz'!$D$11:$D$28891,'Nord-Est'!$A52,'PTC GRTgaz'!$C$11:$C$28891,"DEL")*1.0026*$E$4/122.95)</f>
        <v>122.94686</v>
      </c>
      <c r="O52" s="102">
        <f t="shared" si="5"/>
        <v>4.1064251239999976</v>
      </c>
      <c r="P52" s="58">
        <f t="shared" si="6"/>
        <v>0.26556521759999985</v>
      </c>
      <c r="Q52" s="59">
        <f>IF(P52&gt;=1,0,_xlfn.XLOOKUP(P52,'Serene N'!$B$30:$B$130,'Serene N'!$W$30:$W$130,,1))</f>
        <v>1</v>
      </c>
      <c r="R52" s="158">
        <f xml:space="preserve">
IF(AND(P52&gt;='Serene N'!$X$15,A52&lt;='Serene N'!$W$15),0,
IF(AND(P52&gt;='Serene N'!$X$16,A52&lt;='Serene N'!$W$16),0,
IF(AND(P52&gt;='Serene N'!$X$17,A52&lt;='Serene N'!$W$17),0,MIN(N52,$E$4*(1-D52)*Q52))))</f>
        <v>122.94686</v>
      </c>
    </row>
    <row r="53" spans="1:18" x14ac:dyDescent="0.45">
      <c r="A53" s="56">
        <f t="shared" si="0"/>
        <v>44688</v>
      </c>
      <c r="B53" s="157">
        <f>_xlfn.XLOOKUP(A53,'Serene N'!$W$22:$W$23,'Serene N'!$Z$22:$Z$23,0,0)</f>
        <v>0</v>
      </c>
      <c r="C53" s="143">
        <f>_xlfn.XLOOKUP(A53,'Serene N'!$W$15:$W$17,'Serene N'!$Z$15:$Z$17,SUM($E$3:$H$3),0)</f>
        <v>15</v>
      </c>
      <c r="D53" s="58">
        <f>'PT Storengy'!J44</f>
        <v>0</v>
      </c>
      <c r="E53" s="60">
        <f t="shared" si="1"/>
        <v>4.2293719839999975</v>
      </c>
      <c r="F53" s="58">
        <f t="shared" si="2"/>
        <v>0.2737616749333332</v>
      </c>
      <c r="G53" s="59">
        <f>IF(F53&gt;=1,0,_xlfn.XLOOKUP(F53,'Serene N'!$B$30:$B$130,'Serene N'!$W$30:$W$130,,1))</f>
        <v>1</v>
      </c>
      <c r="H53" s="158">
        <f>MIN(
IF(AND(F53&gt;='Serene N'!$X$15,A53&lt;='Serene N'!$W$15),0,
IF(AND(F53&gt;='Serene N'!$X$16,A53&lt;='Serene N'!$W$16),0,
IF(AND(F53&gt;='Serene N'!$X$17,A53&lt;='Serene N'!$W$17),0,$E$4*(1-D53)*G53))),$E$4)</f>
        <v>122.94686</v>
      </c>
      <c r="I53" s="192">
        <f>IF(COUNTIFS('PTC GRTgaz'!$AA$11:$AA$28891,"",'PTC GRTgaz'!$B$11:$B$28891,'Nord-Est'!I$16,'PTC GRTgaz'!$D$11:$D$28891,'Nord-Est'!$A53,'PTC GRTgaz'!$C$11:$C$28891,"DEL")&gt;0,I$14,SUMIFS('PTC GRTgaz'!$AA$11:$AA$28891,'PTC GRTgaz'!$B$11:$B$28891,'Nord-Est'!I$16,'PTC GRTgaz'!$D$11:$D$28891,'Nord-Est'!$A53,'PTC GRTgaz'!$C$11:$C$28891,"DEL")*1.0026*$E$4/122.95)</f>
        <v>122.94686</v>
      </c>
      <c r="J53" s="102">
        <f t="shared" si="3"/>
        <v>4.2293719839999975</v>
      </c>
      <c r="K53" s="58">
        <f t="shared" si="4"/>
        <v>0.2737616749333332</v>
      </c>
      <c r="L53" s="59">
        <f>IF(K53&gt;=1,0,_xlfn.XLOOKUP(K53,'Serene N'!$B$30:$B$130,'Serene N'!$W$30:$W$130,,1))</f>
        <v>1</v>
      </c>
      <c r="M53" s="158">
        <f xml:space="preserve">
IF(AND(K53&gt;='Serene N'!$X$15,A53&lt;='Serene N'!$W$15),0,
IF(AND(K53&gt;='Serene N'!$X$16,A53&lt;='Serene N'!$W$16),0,
IF(AND(K53&gt;='Serene N'!$X$17,A53&lt;='Serene N'!$W$17),0,MIN(I53,$E$4*(1-D53)*L53))))</f>
        <v>122.94686</v>
      </c>
      <c r="N53" s="192">
        <f>IF(COUNTIFS('PTC GRTgaz'!$AB$11:$AB$28891,"",'PTC GRTgaz'!$B$11:$B$28891,'Nord-Est'!N$16,'PTC GRTgaz'!$D$11:$D$28891,'Nord-Est'!$A53,'PTC GRTgaz'!$C$11:$C$28891,"DEL")&gt;0,N$14,SUMIFS('PTC GRTgaz'!$AB$11:$AB$28891,'PTC GRTgaz'!$B$11:$B$28891,'Nord-Est'!N$16,'PTC GRTgaz'!$D$11:$D$28891,'Nord-Est'!$A53,'PTC GRTgaz'!$C$11:$C$28891,"DEL")*1.0026*$E$4/122.95)</f>
        <v>122.94686</v>
      </c>
      <c r="O53" s="102">
        <f t="shared" si="5"/>
        <v>4.2293719839999975</v>
      </c>
      <c r="P53" s="58">
        <f t="shared" si="6"/>
        <v>0.2737616749333332</v>
      </c>
      <c r="Q53" s="59">
        <f>IF(P53&gt;=1,0,_xlfn.XLOOKUP(P53,'Serene N'!$B$30:$B$130,'Serene N'!$W$30:$W$130,,1))</f>
        <v>1</v>
      </c>
      <c r="R53" s="158">
        <f xml:space="preserve">
IF(AND(P53&gt;='Serene N'!$X$15,A53&lt;='Serene N'!$W$15),0,
IF(AND(P53&gt;='Serene N'!$X$16,A53&lt;='Serene N'!$W$16),0,
IF(AND(P53&gt;='Serene N'!$X$17,A53&lt;='Serene N'!$W$17),0,MIN(N53,$E$4*(1-D53)*Q53))))</f>
        <v>122.94686</v>
      </c>
    </row>
    <row r="54" spans="1:18" x14ac:dyDescent="0.45">
      <c r="A54" s="56">
        <f t="shared" si="0"/>
        <v>44689</v>
      </c>
      <c r="B54" s="157">
        <f>_xlfn.XLOOKUP(A54,'Serene N'!$W$22:$W$23,'Serene N'!$Z$22:$Z$23,0,0)</f>
        <v>0</v>
      </c>
      <c r="C54" s="143">
        <f>_xlfn.XLOOKUP(A54,'Serene N'!$W$15:$W$17,'Serene N'!$Z$15:$Z$17,SUM($E$3:$H$3),0)</f>
        <v>15</v>
      </c>
      <c r="D54" s="58">
        <f>'PT Storengy'!J45</f>
        <v>0</v>
      </c>
      <c r="E54" s="60">
        <f t="shared" si="1"/>
        <v>4.3523188439999974</v>
      </c>
      <c r="F54" s="58">
        <f t="shared" si="2"/>
        <v>0.28195813226666649</v>
      </c>
      <c r="G54" s="59">
        <f>IF(F54&gt;=1,0,_xlfn.XLOOKUP(F54,'Serene N'!$B$30:$B$130,'Serene N'!$W$30:$W$130,,1))</f>
        <v>1</v>
      </c>
      <c r="H54" s="158">
        <f>MIN(
IF(AND(F54&gt;='Serene N'!$X$15,A54&lt;='Serene N'!$W$15),0,
IF(AND(F54&gt;='Serene N'!$X$16,A54&lt;='Serene N'!$W$16),0,
IF(AND(F54&gt;='Serene N'!$X$17,A54&lt;='Serene N'!$W$17),0,$E$4*(1-D54)*G54))),$E$4)</f>
        <v>122.94686</v>
      </c>
      <c r="I54" s="192">
        <f>IF(COUNTIFS('PTC GRTgaz'!$AA$11:$AA$28891,"",'PTC GRTgaz'!$B$11:$B$28891,'Nord-Est'!I$16,'PTC GRTgaz'!$D$11:$D$28891,'Nord-Est'!$A54,'PTC GRTgaz'!$C$11:$C$28891,"DEL")&gt;0,I$14,SUMIFS('PTC GRTgaz'!$AA$11:$AA$28891,'PTC GRTgaz'!$B$11:$B$28891,'Nord-Est'!I$16,'PTC GRTgaz'!$D$11:$D$28891,'Nord-Est'!$A54,'PTC GRTgaz'!$C$11:$C$28891,"DEL")*1.0026*$E$4/122.95)</f>
        <v>122.94686</v>
      </c>
      <c r="J54" s="102">
        <f t="shared" si="3"/>
        <v>4.3523188439999974</v>
      </c>
      <c r="K54" s="58">
        <f t="shared" si="4"/>
        <v>0.28195813226666649</v>
      </c>
      <c r="L54" s="59">
        <f>IF(K54&gt;=1,0,_xlfn.XLOOKUP(K54,'Serene N'!$B$30:$B$130,'Serene N'!$W$30:$W$130,,1))</f>
        <v>1</v>
      </c>
      <c r="M54" s="158">
        <f xml:space="preserve">
IF(AND(K54&gt;='Serene N'!$X$15,A54&lt;='Serene N'!$W$15),0,
IF(AND(K54&gt;='Serene N'!$X$16,A54&lt;='Serene N'!$W$16),0,
IF(AND(K54&gt;='Serene N'!$X$17,A54&lt;='Serene N'!$W$17),0,MIN(I54,$E$4*(1-D54)*L54))))</f>
        <v>122.94686</v>
      </c>
      <c r="N54" s="192">
        <f>IF(COUNTIFS('PTC GRTgaz'!$AB$11:$AB$28891,"",'PTC GRTgaz'!$B$11:$B$28891,'Nord-Est'!N$16,'PTC GRTgaz'!$D$11:$D$28891,'Nord-Est'!$A54,'PTC GRTgaz'!$C$11:$C$28891,"DEL")&gt;0,N$14,SUMIFS('PTC GRTgaz'!$AB$11:$AB$28891,'PTC GRTgaz'!$B$11:$B$28891,'Nord-Est'!N$16,'PTC GRTgaz'!$D$11:$D$28891,'Nord-Est'!$A54,'PTC GRTgaz'!$C$11:$C$28891,"DEL")*1.0026*$E$4/122.95)</f>
        <v>122.94686</v>
      </c>
      <c r="O54" s="102">
        <f t="shared" si="5"/>
        <v>4.3523188439999974</v>
      </c>
      <c r="P54" s="58">
        <f t="shared" si="6"/>
        <v>0.28195813226666649</v>
      </c>
      <c r="Q54" s="59">
        <f>IF(P54&gt;=1,0,_xlfn.XLOOKUP(P54,'Serene N'!$B$30:$B$130,'Serene N'!$W$30:$W$130,,1))</f>
        <v>1</v>
      </c>
      <c r="R54" s="158">
        <f xml:space="preserve">
IF(AND(P54&gt;='Serene N'!$X$15,A54&lt;='Serene N'!$W$15),0,
IF(AND(P54&gt;='Serene N'!$X$16,A54&lt;='Serene N'!$W$16),0,
IF(AND(P54&gt;='Serene N'!$X$17,A54&lt;='Serene N'!$W$17),0,MIN(N54,$E$4*(1-D54)*Q54))))</f>
        <v>122.94686</v>
      </c>
    </row>
    <row r="55" spans="1:18" x14ac:dyDescent="0.45">
      <c r="A55" s="56">
        <f t="shared" si="0"/>
        <v>44690</v>
      </c>
      <c r="B55" s="157">
        <f>_xlfn.XLOOKUP(A55,'Serene N'!$W$22:$W$23,'Serene N'!$Z$22:$Z$23,0,0)</f>
        <v>0</v>
      </c>
      <c r="C55" s="143">
        <f>_xlfn.XLOOKUP(A55,'Serene N'!$W$15:$W$17,'Serene N'!$Z$15:$Z$17,SUM($E$3:$H$3),0)</f>
        <v>15</v>
      </c>
      <c r="D55" s="58">
        <f>'PT Storengy'!J46</f>
        <v>0</v>
      </c>
      <c r="E55" s="60">
        <f t="shared" si="1"/>
        <v>4.4752657039999972</v>
      </c>
      <c r="F55" s="58">
        <f t="shared" si="2"/>
        <v>0.29015458959999985</v>
      </c>
      <c r="G55" s="59">
        <f>IF(F55&gt;=1,0,_xlfn.XLOOKUP(F55,'Serene N'!$B$30:$B$130,'Serene N'!$W$30:$W$130,,1))</f>
        <v>1</v>
      </c>
      <c r="H55" s="158">
        <f>MIN(
IF(AND(F55&gt;='Serene N'!$X$15,A55&lt;='Serene N'!$W$15),0,
IF(AND(F55&gt;='Serene N'!$X$16,A55&lt;='Serene N'!$W$16),0,
IF(AND(F55&gt;='Serene N'!$X$17,A55&lt;='Serene N'!$W$17),0,$E$4*(1-D55)*G55))),$E$4)</f>
        <v>122.94686</v>
      </c>
      <c r="I55" s="192">
        <f>IF(COUNTIFS('PTC GRTgaz'!$AA$11:$AA$28891,"",'PTC GRTgaz'!$B$11:$B$28891,'Nord-Est'!I$16,'PTC GRTgaz'!$D$11:$D$28891,'Nord-Est'!$A55,'PTC GRTgaz'!$C$11:$C$28891,"DEL")&gt;0,I$14,SUMIFS('PTC GRTgaz'!$AA$11:$AA$28891,'PTC GRTgaz'!$B$11:$B$28891,'Nord-Est'!I$16,'PTC GRTgaz'!$D$11:$D$28891,'Nord-Est'!$A55,'PTC GRTgaz'!$C$11:$C$28891,"DEL")*1.0026*$E$4/122.95)</f>
        <v>122.94686</v>
      </c>
      <c r="J55" s="102">
        <f t="shared" si="3"/>
        <v>4.4752657039999972</v>
      </c>
      <c r="K55" s="58">
        <f t="shared" si="4"/>
        <v>0.29015458959999985</v>
      </c>
      <c r="L55" s="59">
        <f>IF(K55&gt;=1,0,_xlfn.XLOOKUP(K55,'Serene N'!$B$30:$B$130,'Serene N'!$W$30:$W$130,,1))</f>
        <v>1</v>
      </c>
      <c r="M55" s="158">
        <f xml:space="preserve">
IF(AND(K55&gt;='Serene N'!$X$15,A55&lt;='Serene N'!$W$15),0,
IF(AND(K55&gt;='Serene N'!$X$16,A55&lt;='Serene N'!$W$16),0,
IF(AND(K55&gt;='Serene N'!$X$17,A55&lt;='Serene N'!$W$17),0,MIN(I55,$E$4*(1-D55)*L55))))</f>
        <v>122.94686</v>
      </c>
      <c r="N55" s="192">
        <f>IF(COUNTIFS('PTC GRTgaz'!$AB$11:$AB$28891,"",'PTC GRTgaz'!$B$11:$B$28891,'Nord-Est'!N$16,'PTC GRTgaz'!$D$11:$D$28891,'Nord-Est'!$A55,'PTC GRTgaz'!$C$11:$C$28891,"DEL")&gt;0,N$14,SUMIFS('PTC GRTgaz'!$AB$11:$AB$28891,'PTC GRTgaz'!$B$11:$B$28891,'Nord-Est'!N$16,'PTC GRTgaz'!$D$11:$D$28891,'Nord-Est'!$A55,'PTC GRTgaz'!$C$11:$C$28891,"DEL")*1.0026*$E$4/122.95)</f>
        <v>122.94686</v>
      </c>
      <c r="O55" s="102">
        <f t="shared" si="5"/>
        <v>4.4752657039999972</v>
      </c>
      <c r="P55" s="58">
        <f t="shared" si="6"/>
        <v>0.29015458959999985</v>
      </c>
      <c r="Q55" s="59">
        <f>IF(P55&gt;=1,0,_xlfn.XLOOKUP(P55,'Serene N'!$B$30:$B$130,'Serene N'!$W$30:$W$130,,1))</f>
        <v>1</v>
      </c>
      <c r="R55" s="158">
        <f xml:space="preserve">
IF(AND(P55&gt;='Serene N'!$X$15,A55&lt;='Serene N'!$W$15),0,
IF(AND(P55&gt;='Serene N'!$X$16,A55&lt;='Serene N'!$W$16),0,
IF(AND(P55&gt;='Serene N'!$X$17,A55&lt;='Serene N'!$W$17),0,MIN(N55,$E$4*(1-D55)*Q55))))</f>
        <v>122.94686</v>
      </c>
    </row>
    <row r="56" spans="1:18" x14ac:dyDescent="0.45">
      <c r="A56" s="56">
        <f t="shared" si="0"/>
        <v>44691</v>
      </c>
      <c r="B56" s="157">
        <f>_xlfn.XLOOKUP(A56,'Serene N'!$W$22:$W$23,'Serene N'!$Z$22:$Z$23,0,0)</f>
        <v>0</v>
      </c>
      <c r="C56" s="143">
        <f>_xlfn.XLOOKUP(A56,'Serene N'!$W$15:$W$17,'Serene N'!$Z$15:$Z$17,SUM($E$3:$H$3),0)</f>
        <v>15</v>
      </c>
      <c r="D56" s="58">
        <f>'PT Storengy'!J47</f>
        <v>0</v>
      </c>
      <c r="E56" s="60">
        <f t="shared" si="1"/>
        <v>4.5982125639999971</v>
      </c>
      <c r="F56" s="58">
        <f t="shared" si="2"/>
        <v>0.29835104693333314</v>
      </c>
      <c r="G56" s="59">
        <f>IF(F56&gt;=1,0,_xlfn.XLOOKUP(F56,'Serene N'!$B$30:$B$130,'Serene N'!$W$30:$W$130,,1))</f>
        <v>1</v>
      </c>
      <c r="H56" s="158">
        <f>MIN(
IF(AND(F56&gt;='Serene N'!$X$15,A56&lt;='Serene N'!$W$15),0,
IF(AND(F56&gt;='Serene N'!$X$16,A56&lt;='Serene N'!$W$16),0,
IF(AND(F56&gt;='Serene N'!$X$17,A56&lt;='Serene N'!$W$17),0,$E$4*(1-D56)*G56))),$E$4)</f>
        <v>122.94686</v>
      </c>
      <c r="I56" s="192">
        <f>IF(COUNTIFS('PTC GRTgaz'!$AA$11:$AA$28891,"",'PTC GRTgaz'!$B$11:$B$28891,'Nord-Est'!I$16,'PTC GRTgaz'!$D$11:$D$28891,'Nord-Est'!$A56,'PTC GRTgaz'!$C$11:$C$28891,"DEL")&gt;0,I$14,SUMIFS('PTC GRTgaz'!$AA$11:$AA$28891,'PTC GRTgaz'!$B$11:$B$28891,'Nord-Est'!I$16,'PTC GRTgaz'!$D$11:$D$28891,'Nord-Est'!$A56,'PTC GRTgaz'!$C$11:$C$28891,"DEL")*1.0026*$E$4/122.95)</f>
        <v>122.94686</v>
      </c>
      <c r="J56" s="102">
        <f t="shared" si="3"/>
        <v>4.5982125639999971</v>
      </c>
      <c r="K56" s="58">
        <f t="shared" si="4"/>
        <v>0.29835104693333314</v>
      </c>
      <c r="L56" s="59">
        <f>IF(K56&gt;=1,0,_xlfn.XLOOKUP(K56,'Serene N'!$B$30:$B$130,'Serene N'!$W$30:$W$130,,1))</f>
        <v>1</v>
      </c>
      <c r="M56" s="158">
        <f xml:space="preserve">
IF(AND(K56&gt;='Serene N'!$X$15,A56&lt;='Serene N'!$W$15),0,
IF(AND(K56&gt;='Serene N'!$X$16,A56&lt;='Serene N'!$W$16),0,
IF(AND(K56&gt;='Serene N'!$X$17,A56&lt;='Serene N'!$W$17),0,MIN(I56,$E$4*(1-D56)*L56))))</f>
        <v>122.94686</v>
      </c>
      <c r="N56" s="192">
        <f>IF(COUNTIFS('PTC GRTgaz'!$AB$11:$AB$28891,"",'PTC GRTgaz'!$B$11:$B$28891,'Nord-Est'!N$16,'PTC GRTgaz'!$D$11:$D$28891,'Nord-Est'!$A56,'PTC GRTgaz'!$C$11:$C$28891,"DEL")&gt;0,N$14,SUMIFS('PTC GRTgaz'!$AB$11:$AB$28891,'PTC GRTgaz'!$B$11:$B$28891,'Nord-Est'!N$16,'PTC GRTgaz'!$D$11:$D$28891,'Nord-Est'!$A56,'PTC GRTgaz'!$C$11:$C$28891,"DEL")*1.0026*$E$4/122.95)</f>
        <v>122.94686</v>
      </c>
      <c r="O56" s="102">
        <f t="shared" si="5"/>
        <v>4.5982125639999971</v>
      </c>
      <c r="P56" s="58">
        <f t="shared" si="6"/>
        <v>0.29835104693333314</v>
      </c>
      <c r="Q56" s="59">
        <f>IF(P56&gt;=1,0,_xlfn.XLOOKUP(P56,'Serene N'!$B$30:$B$130,'Serene N'!$W$30:$W$130,,1))</f>
        <v>1</v>
      </c>
      <c r="R56" s="158">
        <f xml:space="preserve">
IF(AND(P56&gt;='Serene N'!$X$15,A56&lt;='Serene N'!$W$15),0,
IF(AND(P56&gt;='Serene N'!$X$16,A56&lt;='Serene N'!$W$16),0,
IF(AND(P56&gt;='Serene N'!$X$17,A56&lt;='Serene N'!$W$17),0,MIN(N56,$E$4*(1-D56)*Q56))))</f>
        <v>122.94686</v>
      </c>
    </row>
    <row r="57" spans="1:18" x14ac:dyDescent="0.45">
      <c r="A57" s="56">
        <f t="shared" si="0"/>
        <v>44692</v>
      </c>
      <c r="B57" s="157">
        <f>_xlfn.XLOOKUP(A57,'Serene N'!$W$22:$W$23,'Serene N'!$Z$22:$Z$23,0,0)</f>
        <v>0</v>
      </c>
      <c r="C57" s="143">
        <f>_xlfn.XLOOKUP(A57,'Serene N'!$W$15:$W$17,'Serene N'!$Z$15:$Z$17,SUM($E$3:$H$3),0)</f>
        <v>15</v>
      </c>
      <c r="D57" s="58">
        <f>'PT Storengy'!J48</f>
        <v>0</v>
      </c>
      <c r="E57" s="60">
        <f t="shared" si="1"/>
        <v>4.7209837856285688</v>
      </c>
      <c r="F57" s="58">
        <f t="shared" si="2"/>
        <v>0.30654750426666649</v>
      </c>
      <c r="G57" s="59">
        <f>IF(F57&gt;=1,0,_xlfn.XLOOKUP(F57,'Serene N'!$B$30:$B$130,'Serene N'!$W$30:$W$130,,1))</f>
        <v>0.99857142857142855</v>
      </c>
      <c r="H57" s="158">
        <f>MIN(
IF(AND(F57&gt;='Serene N'!$X$15,A57&lt;='Serene N'!$W$15),0,
IF(AND(F57&gt;='Serene N'!$X$16,A57&lt;='Serene N'!$W$16),0,
IF(AND(F57&gt;='Serene N'!$X$17,A57&lt;='Serene N'!$W$17),0,$E$4*(1-D57)*G57))),$E$4)</f>
        <v>122.77122162857142</v>
      </c>
      <c r="I57" s="192">
        <f>IF(COUNTIFS('PTC GRTgaz'!$AA$11:$AA$28891,"",'PTC GRTgaz'!$B$11:$B$28891,'Nord-Est'!I$16,'PTC GRTgaz'!$D$11:$D$28891,'Nord-Est'!$A57,'PTC GRTgaz'!$C$11:$C$28891,"DEL")&gt;0,I$14,SUMIFS('PTC GRTgaz'!$AA$11:$AA$28891,'PTC GRTgaz'!$B$11:$B$28891,'Nord-Est'!I$16,'PTC GRTgaz'!$D$11:$D$28891,'Nord-Est'!$A57,'PTC GRTgaz'!$C$11:$C$28891,"DEL")*1.0026*$E$4/122.95)</f>
        <v>122.94686</v>
      </c>
      <c r="J57" s="102">
        <f t="shared" si="3"/>
        <v>4.7209837856285688</v>
      </c>
      <c r="K57" s="58">
        <f t="shared" si="4"/>
        <v>0.30654750426666649</v>
      </c>
      <c r="L57" s="59">
        <f>IF(K57&gt;=1,0,_xlfn.XLOOKUP(K57,'Serene N'!$B$30:$B$130,'Serene N'!$W$30:$W$130,,1))</f>
        <v>0.99857142857142855</v>
      </c>
      <c r="M57" s="158">
        <f xml:space="preserve">
IF(AND(K57&gt;='Serene N'!$X$15,A57&lt;='Serene N'!$W$15),0,
IF(AND(K57&gt;='Serene N'!$X$16,A57&lt;='Serene N'!$W$16),0,
IF(AND(K57&gt;='Serene N'!$X$17,A57&lt;='Serene N'!$W$17),0,MIN(I57,$E$4*(1-D57)*L57))))</f>
        <v>122.77122162857142</v>
      </c>
      <c r="N57" s="192">
        <f>IF(COUNTIFS('PTC GRTgaz'!$AB$11:$AB$28891,"",'PTC GRTgaz'!$B$11:$B$28891,'Nord-Est'!N$16,'PTC GRTgaz'!$D$11:$D$28891,'Nord-Est'!$A57,'PTC GRTgaz'!$C$11:$C$28891,"DEL")&gt;0,N$14,SUMIFS('PTC GRTgaz'!$AB$11:$AB$28891,'PTC GRTgaz'!$B$11:$B$28891,'Nord-Est'!N$16,'PTC GRTgaz'!$D$11:$D$28891,'Nord-Est'!$A57,'PTC GRTgaz'!$C$11:$C$28891,"DEL")*1.0026*$E$4/122.95)</f>
        <v>122.94686</v>
      </c>
      <c r="O57" s="102">
        <f t="shared" si="5"/>
        <v>4.7209837856285688</v>
      </c>
      <c r="P57" s="58">
        <f t="shared" si="6"/>
        <v>0.30654750426666649</v>
      </c>
      <c r="Q57" s="59">
        <f>IF(P57&gt;=1,0,_xlfn.XLOOKUP(P57,'Serene N'!$B$30:$B$130,'Serene N'!$W$30:$W$130,,1))</f>
        <v>0.99857142857142855</v>
      </c>
      <c r="R57" s="158">
        <f xml:space="preserve">
IF(AND(P57&gt;='Serene N'!$X$15,A57&lt;='Serene N'!$W$15),0,
IF(AND(P57&gt;='Serene N'!$X$16,A57&lt;='Serene N'!$W$16),0,
IF(AND(P57&gt;='Serene N'!$X$17,A57&lt;='Serene N'!$W$17),0,MIN(N57,$E$4*(1-D57)*Q57))))</f>
        <v>122.77122162857142</v>
      </c>
    </row>
    <row r="58" spans="1:18" x14ac:dyDescent="0.45">
      <c r="A58" s="56">
        <f t="shared" si="0"/>
        <v>44693</v>
      </c>
      <c r="B58" s="157">
        <f>_xlfn.XLOOKUP(A58,'Serene N'!$W$22:$W$23,'Serene N'!$Z$22:$Z$23,0,0)</f>
        <v>0</v>
      </c>
      <c r="C58" s="143">
        <f>_xlfn.XLOOKUP(A58,'Serene N'!$W$15:$W$17,'Serene N'!$Z$15:$Z$17,SUM($E$3:$H$3),0)</f>
        <v>15</v>
      </c>
      <c r="D58" s="58">
        <f>'PT Storengy'!J49</f>
        <v>0</v>
      </c>
      <c r="E58" s="60">
        <f t="shared" si="1"/>
        <v>4.8435793688857114</v>
      </c>
      <c r="F58" s="58">
        <f t="shared" si="2"/>
        <v>0.31473225237523794</v>
      </c>
      <c r="G58" s="59">
        <f>IF(F58&gt;=1,0,_xlfn.XLOOKUP(F58,'Serene N'!$B$30:$B$130,'Serene N'!$W$30:$W$130,,1))</f>
        <v>0.99714285714285711</v>
      </c>
      <c r="H58" s="158">
        <f>MIN(
IF(AND(F58&gt;='Serene N'!$X$15,A58&lt;='Serene N'!$W$15),0,
IF(AND(F58&gt;='Serene N'!$X$16,A58&lt;='Serene N'!$W$16),0,
IF(AND(F58&gt;='Serene N'!$X$17,A58&lt;='Serene N'!$W$17),0,$E$4*(1-D58)*G58))),$E$4)</f>
        <v>122.59558325714285</v>
      </c>
      <c r="I58" s="192">
        <f>IF(COUNTIFS('PTC GRTgaz'!$AA$11:$AA$28891,"",'PTC GRTgaz'!$B$11:$B$28891,'Nord-Est'!I$16,'PTC GRTgaz'!$D$11:$D$28891,'Nord-Est'!$A58,'PTC GRTgaz'!$C$11:$C$28891,"DEL")&gt;0,I$14,SUMIFS('PTC GRTgaz'!$AA$11:$AA$28891,'PTC GRTgaz'!$B$11:$B$28891,'Nord-Est'!I$16,'PTC GRTgaz'!$D$11:$D$28891,'Nord-Est'!$A58,'PTC GRTgaz'!$C$11:$C$28891,"DEL")*1.0026*$E$4/122.95)</f>
        <v>122.94686</v>
      </c>
      <c r="J58" s="102">
        <f t="shared" si="3"/>
        <v>4.8435793688857114</v>
      </c>
      <c r="K58" s="58">
        <f t="shared" si="4"/>
        <v>0.31473225237523794</v>
      </c>
      <c r="L58" s="59">
        <f>IF(K58&gt;=1,0,_xlfn.XLOOKUP(K58,'Serene N'!$B$30:$B$130,'Serene N'!$W$30:$W$130,,1))</f>
        <v>0.99714285714285711</v>
      </c>
      <c r="M58" s="158">
        <f xml:space="preserve">
IF(AND(K58&gt;='Serene N'!$X$15,A58&lt;='Serene N'!$W$15),0,
IF(AND(K58&gt;='Serene N'!$X$16,A58&lt;='Serene N'!$W$16),0,
IF(AND(K58&gt;='Serene N'!$X$17,A58&lt;='Serene N'!$W$17),0,MIN(I58,$E$4*(1-D58)*L58))))</f>
        <v>122.59558325714285</v>
      </c>
      <c r="N58" s="192">
        <f>IF(COUNTIFS('PTC GRTgaz'!$AB$11:$AB$28891,"",'PTC GRTgaz'!$B$11:$B$28891,'Nord-Est'!N$16,'PTC GRTgaz'!$D$11:$D$28891,'Nord-Est'!$A58,'PTC GRTgaz'!$C$11:$C$28891,"DEL")&gt;0,N$14,SUMIFS('PTC GRTgaz'!$AB$11:$AB$28891,'PTC GRTgaz'!$B$11:$B$28891,'Nord-Est'!N$16,'PTC GRTgaz'!$D$11:$D$28891,'Nord-Est'!$A58,'PTC GRTgaz'!$C$11:$C$28891,"DEL")*1.0026*$E$4/122.95)</f>
        <v>122.94686</v>
      </c>
      <c r="O58" s="102">
        <f t="shared" si="5"/>
        <v>4.8435793688857114</v>
      </c>
      <c r="P58" s="58">
        <f t="shared" si="6"/>
        <v>0.31473225237523794</v>
      </c>
      <c r="Q58" s="59">
        <f>IF(P58&gt;=1,0,_xlfn.XLOOKUP(P58,'Serene N'!$B$30:$B$130,'Serene N'!$W$30:$W$130,,1))</f>
        <v>0.99714285714285711</v>
      </c>
      <c r="R58" s="158">
        <f xml:space="preserve">
IF(AND(P58&gt;='Serene N'!$X$15,A58&lt;='Serene N'!$W$15),0,
IF(AND(P58&gt;='Serene N'!$X$16,A58&lt;='Serene N'!$W$16),0,
IF(AND(P58&gt;='Serene N'!$X$17,A58&lt;='Serene N'!$W$17),0,MIN(N58,$E$4*(1-D58)*Q58))))</f>
        <v>122.59558325714285</v>
      </c>
    </row>
    <row r="59" spans="1:18" x14ac:dyDescent="0.45">
      <c r="A59" s="56">
        <f t="shared" si="0"/>
        <v>44694</v>
      </c>
      <c r="B59" s="157">
        <f>_xlfn.XLOOKUP(A59,'Serene N'!$W$22:$W$23,'Serene N'!$Z$22:$Z$23,0,0)</f>
        <v>0</v>
      </c>
      <c r="C59" s="143">
        <f>_xlfn.XLOOKUP(A59,'Serene N'!$W$15:$W$17,'Serene N'!$Z$15:$Z$17,SUM($E$3:$H$3),0)</f>
        <v>15</v>
      </c>
      <c r="D59" s="58">
        <f>'PT Storengy'!J50</f>
        <v>0</v>
      </c>
      <c r="E59" s="60">
        <f t="shared" si="1"/>
        <v>4.9659993137714258</v>
      </c>
      <c r="F59" s="58">
        <f t="shared" si="2"/>
        <v>0.32290529125904743</v>
      </c>
      <c r="G59" s="59">
        <f>IF(F59&gt;=1,0,_xlfn.XLOOKUP(F59,'Serene N'!$B$30:$B$130,'Serene N'!$W$30:$W$130,,1))</f>
        <v>0.99571428571428566</v>
      </c>
      <c r="H59" s="158">
        <f>MIN(
IF(AND(F59&gt;='Serene N'!$X$15,A59&lt;='Serene N'!$W$15),0,
IF(AND(F59&gt;='Serene N'!$X$16,A59&lt;='Serene N'!$W$16),0,
IF(AND(F59&gt;='Serene N'!$X$17,A59&lt;='Serene N'!$W$17),0,$E$4*(1-D59)*G59))),$E$4)</f>
        <v>122.41994488571429</v>
      </c>
      <c r="I59" s="192">
        <f>IF(COUNTIFS('PTC GRTgaz'!$AA$11:$AA$28891,"",'PTC GRTgaz'!$B$11:$B$28891,'Nord-Est'!I$16,'PTC GRTgaz'!$D$11:$D$28891,'Nord-Est'!$A59,'PTC GRTgaz'!$C$11:$C$28891,"DEL")&gt;0,I$14,SUMIFS('PTC GRTgaz'!$AA$11:$AA$28891,'PTC GRTgaz'!$B$11:$B$28891,'Nord-Est'!I$16,'PTC GRTgaz'!$D$11:$D$28891,'Nord-Est'!$A59,'PTC GRTgaz'!$C$11:$C$28891,"DEL")*1.0026*$E$4/122.95)</f>
        <v>122.94686</v>
      </c>
      <c r="J59" s="102">
        <f t="shared" si="3"/>
        <v>4.9659993137714258</v>
      </c>
      <c r="K59" s="58">
        <f t="shared" si="4"/>
        <v>0.32290529125904743</v>
      </c>
      <c r="L59" s="59">
        <f>IF(K59&gt;=1,0,_xlfn.XLOOKUP(K59,'Serene N'!$B$30:$B$130,'Serene N'!$W$30:$W$130,,1))</f>
        <v>0.99571428571428566</v>
      </c>
      <c r="M59" s="158">
        <f xml:space="preserve">
IF(AND(K59&gt;='Serene N'!$X$15,A59&lt;='Serene N'!$W$15),0,
IF(AND(K59&gt;='Serene N'!$X$16,A59&lt;='Serene N'!$W$16),0,
IF(AND(K59&gt;='Serene N'!$X$17,A59&lt;='Serene N'!$W$17),0,MIN(I59,$E$4*(1-D59)*L59))))</f>
        <v>122.41994488571429</v>
      </c>
      <c r="N59" s="192">
        <f>IF(COUNTIFS('PTC GRTgaz'!$AB$11:$AB$28891,"",'PTC GRTgaz'!$B$11:$B$28891,'Nord-Est'!N$16,'PTC GRTgaz'!$D$11:$D$28891,'Nord-Est'!$A59,'PTC GRTgaz'!$C$11:$C$28891,"DEL")&gt;0,N$14,SUMIFS('PTC GRTgaz'!$AB$11:$AB$28891,'PTC GRTgaz'!$B$11:$B$28891,'Nord-Est'!N$16,'PTC GRTgaz'!$D$11:$D$28891,'Nord-Est'!$A59,'PTC GRTgaz'!$C$11:$C$28891,"DEL")*1.0026*$E$4/122.95)</f>
        <v>122.94686</v>
      </c>
      <c r="O59" s="102">
        <f t="shared" si="5"/>
        <v>4.9659993137714258</v>
      </c>
      <c r="P59" s="58">
        <f t="shared" si="6"/>
        <v>0.32290529125904743</v>
      </c>
      <c r="Q59" s="59">
        <f>IF(P59&gt;=1,0,_xlfn.XLOOKUP(P59,'Serene N'!$B$30:$B$130,'Serene N'!$W$30:$W$130,,1))</f>
        <v>0.99571428571428566</v>
      </c>
      <c r="R59" s="158">
        <f xml:space="preserve">
IF(AND(P59&gt;='Serene N'!$X$15,A59&lt;='Serene N'!$W$15),0,
IF(AND(P59&gt;='Serene N'!$X$16,A59&lt;='Serene N'!$W$16),0,
IF(AND(P59&gt;='Serene N'!$X$17,A59&lt;='Serene N'!$W$17),0,MIN(N59,$E$4*(1-D59)*Q59))))</f>
        <v>122.41994488571429</v>
      </c>
    </row>
    <row r="60" spans="1:18" x14ac:dyDescent="0.45">
      <c r="A60" s="56">
        <f t="shared" si="0"/>
        <v>44695</v>
      </c>
      <c r="B60" s="157">
        <f>_xlfn.XLOOKUP(A60,'Serene N'!$W$22:$W$23,'Serene N'!$Z$22:$Z$23,0,0)</f>
        <v>0</v>
      </c>
      <c r="C60" s="143">
        <f>_xlfn.XLOOKUP(A60,'Serene N'!$W$15:$W$17,'Serene N'!$Z$15:$Z$17,SUM($E$3:$H$3),0)</f>
        <v>15</v>
      </c>
      <c r="D60" s="58">
        <f>'PT Storengy'!J51</f>
        <v>0</v>
      </c>
      <c r="E60" s="60">
        <f t="shared" si="1"/>
        <v>5.0882436202857111</v>
      </c>
      <c r="F60" s="58">
        <f t="shared" si="2"/>
        <v>0.33106662091809508</v>
      </c>
      <c r="G60" s="59">
        <f>IF(F60&gt;=1,0,_xlfn.XLOOKUP(F60,'Serene N'!$B$30:$B$130,'Serene N'!$W$30:$W$130,,1))</f>
        <v>0.99428571428571433</v>
      </c>
      <c r="H60" s="158">
        <f>MIN(
IF(AND(F60&gt;='Serene N'!$X$15,A60&lt;='Serene N'!$W$15),0,
IF(AND(F60&gt;='Serene N'!$X$16,A60&lt;='Serene N'!$W$16),0,
IF(AND(F60&gt;='Serene N'!$X$17,A60&lt;='Serene N'!$W$17),0,$E$4*(1-D60)*G60))),$E$4)</f>
        <v>122.24430651428573</v>
      </c>
      <c r="I60" s="192">
        <f>IF(COUNTIFS('PTC GRTgaz'!$AA$11:$AA$28891,"",'PTC GRTgaz'!$B$11:$B$28891,'Nord-Est'!I$16,'PTC GRTgaz'!$D$11:$D$28891,'Nord-Est'!$A60,'PTC GRTgaz'!$C$11:$C$28891,"DEL")&gt;0,I$14,SUMIFS('PTC GRTgaz'!$AA$11:$AA$28891,'PTC GRTgaz'!$B$11:$B$28891,'Nord-Est'!I$16,'PTC GRTgaz'!$D$11:$D$28891,'Nord-Est'!$A60,'PTC GRTgaz'!$C$11:$C$28891,"DEL")*1.0026*$E$4/122.95)</f>
        <v>122.94686</v>
      </c>
      <c r="J60" s="102">
        <f t="shared" si="3"/>
        <v>5.0882436202857111</v>
      </c>
      <c r="K60" s="58">
        <f t="shared" si="4"/>
        <v>0.33106662091809508</v>
      </c>
      <c r="L60" s="59">
        <f>IF(K60&gt;=1,0,_xlfn.XLOOKUP(K60,'Serene N'!$B$30:$B$130,'Serene N'!$W$30:$W$130,,1))</f>
        <v>0.99428571428571433</v>
      </c>
      <c r="M60" s="158">
        <f xml:space="preserve">
IF(AND(K60&gt;='Serene N'!$X$15,A60&lt;='Serene N'!$W$15),0,
IF(AND(K60&gt;='Serene N'!$X$16,A60&lt;='Serene N'!$W$16),0,
IF(AND(K60&gt;='Serene N'!$X$17,A60&lt;='Serene N'!$W$17),0,MIN(I60,$E$4*(1-D60)*L60))))</f>
        <v>122.24430651428573</v>
      </c>
      <c r="N60" s="192">
        <f>IF(COUNTIFS('PTC GRTgaz'!$AB$11:$AB$28891,"",'PTC GRTgaz'!$B$11:$B$28891,'Nord-Est'!N$16,'PTC GRTgaz'!$D$11:$D$28891,'Nord-Est'!$A60,'PTC GRTgaz'!$C$11:$C$28891,"DEL")&gt;0,N$14,SUMIFS('PTC GRTgaz'!$AB$11:$AB$28891,'PTC GRTgaz'!$B$11:$B$28891,'Nord-Est'!N$16,'PTC GRTgaz'!$D$11:$D$28891,'Nord-Est'!$A60,'PTC GRTgaz'!$C$11:$C$28891,"DEL")*1.0026*$E$4/122.95)</f>
        <v>122.94686</v>
      </c>
      <c r="O60" s="102">
        <f t="shared" si="5"/>
        <v>5.0882436202857111</v>
      </c>
      <c r="P60" s="58">
        <f t="shared" si="6"/>
        <v>0.33106662091809508</v>
      </c>
      <c r="Q60" s="59">
        <f>IF(P60&gt;=1,0,_xlfn.XLOOKUP(P60,'Serene N'!$B$30:$B$130,'Serene N'!$W$30:$W$130,,1))</f>
        <v>0.99428571428571433</v>
      </c>
      <c r="R60" s="158">
        <f xml:space="preserve">
IF(AND(P60&gt;='Serene N'!$X$15,A60&lt;='Serene N'!$W$15),0,
IF(AND(P60&gt;='Serene N'!$X$16,A60&lt;='Serene N'!$W$16),0,
IF(AND(P60&gt;='Serene N'!$X$17,A60&lt;='Serene N'!$W$17),0,MIN(N60,$E$4*(1-D60)*Q60))))</f>
        <v>122.24430651428573</v>
      </c>
    </row>
    <row r="61" spans="1:18" x14ac:dyDescent="0.45">
      <c r="A61" s="56">
        <f t="shared" si="0"/>
        <v>44696</v>
      </c>
      <c r="B61" s="157">
        <f>_xlfn.XLOOKUP(A61,'Serene N'!$W$22:$W$23,'Serene N'!$Z$22:$Z$23,0,0)</f>
        <v>0</v>
      </c>
      <c r="C61" s="143">
        <f>_xlfn.XLOOKUP(A61,'Serene N'!$W$15:$W$17,'Serene N'!$Z$15:$Z$17,SUM($E$3:$H$3),0)</f>
        <v>15</v>
      </c>
      <c r="D61" s="58">
        <f>'PT Storengy'!J52</f>
        <v>0</v>
      </c>
      <c r="E61" s="60">
        <f t="shared" si="1"/>
        <v>5.2104879267999964</v>
      </c>
      <c r="F61" s="58">
        <f t="shared" si="2"/>
        <v>0.33921624135238077</v>
      </c>
      <c r="G61" s="59">
        <f>IF(F61&gt;=1,0,_xlfn.XLOOKUP(F61,'Serene N'!$B$30:$B$130,'Serene N'!$W$30:$W$130,,1))</f>
        <v>0.99428571428571433</v>
      </c>
      <c r="H61" s="158">
        <f>MIN(
IF(AND(F61&gt;='Serene N'!$X$15,A61&lt;='Serene N'!$W$15),0,
IF(AND(F61&gt;='Serene N'!$X$16,A61&lt;='Serene N'!$W$16),0,
IF(AND(F61&gt;='Serene N'!$X$17,A61&lt;='Serene N'!$W$17),0,$E$4*(1-D61)*G61))),$E$4)</f>
        <v>122.24430651428573</v>
      </c>
      <c r="I61" s="192">
        <f>IF(COUNTIFS('PTC GRTgaz'!$AA$11:$AA$28891,"",'PTC GRTgaz'!$B$11:$B$28891,'Nord-Est'!I$16,'PTC GRTgaz'!$D$11:$D$28891,'Nord-Est'!$A61,'PTC GRTgaz'!$C$11:$C$28891,"DEL")&gt;0,I$14,SUMIFS('PTC GRTgaz'!$AA$11:$AA$28891,'PTC GRTgaz'!$B$11:$B$28891,'Nord-Est'!I$16,'PTC GRTgaz'!$D$11:$D$28891,'Nord-Est'!$A61,'PTC GRTgaz'!$C$11:$C$28891,"DEL")*1.0026*$E$4/122.95)</f>
        <v>122.94686</v>
      </c>
      <c r="J61" s="102">
        <f t="shared" si="3"/>
        <v>5.2104879267999964</v>
      </c>
      <c r="K61" s="58">
        <f t="shared" si="4"/>
        <v>0.33921624135238077</v>
      </c>
      <c r="L61" s="59">
        <f>IF(K61&gt;=1,0,_xlfn.XLOOKUP(K61,'Serene N'!$B$30:$B$130,'Serene N'!$W$30:$W$130,,1))</f>
        <v>0.99428571428571433</v>
      </c>
      <c r="M61" s="158">
        <f xml:space="preserve">
IF(AND(K61&gt;='Serene N'!$X$15,A61&lt;='Serene N'!$W$15),0,
IF(AND(K61&gt;='Serene N'!$X$16,A61&lt;='Serene N'!$W$16),0,
IF(AND(K61&gt;='Serene N'!$X$17,A61&lt;='Serene N'!$W$17),0,MIN(I61,$E$4*(1-D61)*L61))))</f>
        <v>122.24430651428573</v>
      </c>
      <c r="N61" s="192">
        <f>IF(COUNTIFS('PTC GRTgaz'!$AB$11:$AB$28891,"",'PTC GRTgaz'!$B$11:$B$28891,'Nord-Est'!N$16,'PTC GRTgaz'!$D$11:$D$28891,'Nord-Est'!$A61,'PTC GRTgaz'!$C$11:$C$28891,"DEL")&gt;0,N$14,SUMIFS('PTC GRTgaz'!$AB$11:$AB$28891,'PTC GRTgaz'!$B$11:$B$28891,'Nord-Est'!N$16,'PTC GRTgaz'!$D$11:$D$28891,'Nord-Est'!$A61,'PTC GRTgaz'!$C$11:$C$28891,"DEL")*1.0026*$E$4/122.95)</f>
        <v>122.94686</v>
      </c>
      <c r="O61" s="102">
        <f t="shared" si="5"/>
        <v>5.2104879267999964</v>
      </c>
      <c r="P61" s="58">
        <f t="shared" si="6"/>
        <v>0.33921624135238077</v>
      </c>
      <c r="Q61" s="59">
        <f>IF(P61&gt;=1,0,_xlfn.XLOOKUP(P61,'Serene N'!$B$30:$B$130,'Serene N'!$W$30:$W$130,,1))</f>
        <v>0.99428571428571433</v>
      </c>
      <c r="R61" s="158">
        <f xml:space="preserve">
IF(AND(P61&gt;='Serene N'!$X$15,A61&lt;='Serene N'!$W$15),0,
IF(AND(P61&gt;='Serene N'!$X$16,A61&lt;='Serene N'!$W$16),0,
IF(AND(P61&gt;='Serene N'!$X$17,A61&lt;='Serene N'!$W$17),0,MIN(N61,$E$4*(1-D61)*Q61))))</f>
        <v>122.24430651428573</v>
      </c>
    </row>
    <row r="62" spans="1:18" x14ac:dyDescent="0.45">
      <c r="A62" s="56">
        <f t="shared" si="0"/>
        <v>44697</v>
      </c>
      <c r="B62" s="157">
        <f>_xlfn.XLOOKUP(A62,'Serene N'!$W$22:$W$23,'Serene N'!$Z$22:$Z$23,0,0)</f>
        <v>0</v>
      </c>
      <c r="C62" s="143">
        <f>_xlfn.XLOOKUP(A62,'Serene N'!$W$15:$W$17,'Serene N'!$Z$15:$Z$17,SUM($E$3:$H$3),0)</f>
        <v>15</v>
      </c>
      <c r="D62" s="58">
        <f>'PT Storengy'!J53</f>
        <v>0</v>
      </c>
      <c r="E62" s="60">
        <f t="shared" si="1"/>
        <v>5.3325565949428535</v>
      </c>
      <c r="F62" s="58">
        <f t="shared" si="2"/>
        <v>0.34736586178666645</v>
      </c>
      <c r="G62" s="59">
        <f>IF(F62&gt;=1,0,_xlfn.XLOOKUP(F62,'Serene N'!$B$30:$B$130,'Serene N'!$W$30:$W$130,,1))</f>
        <v>0.99285714285714277</v>
      </c>
      <c r="H62" s="158">
        <f>MIN(
IF(AND(F62&gt;='Serene N'!$X$15,A62&lt;='Serene N'!$W$15),0,
IF(AND(F62&gt;='Serene N'!$X$16,A62&lt;='Serene N'!$W$16),0,
IF(AND(F62&gt;='Serene N'!$X$17,A62&lt;='Serene N'!$W$17),0,$E$4*(1-D62)*G62))),$E$4)</f>
        <v>122.06866814285713</v>
      </c>
      <c r="I62" s="192">
        <f>IF(COUNTIFS('PTC GRTgaz'!$AA$11:$AA$28891,"",'PTC GRTgaz'!$B$11:$B$28891,'Nord-Est'!I$16,'PTC GRTgaz'!$D$11:$D$28891,'Nord-Est'!$A62,'PTC GRTgaz'!$C$11:$C$28891,"DEL")&gt;0,I$14,SUMIFS('PTC GRTgaz'!$AA$11:$AA$28891,'PTC GRTgaz'!$B$11:$B$28891,'Nord-Est'!I$16,'PTC GRTgaz'!$D$11:$D$28891,'Nord-Est'!$A62,'PTC GRTgaz'!$C$11:$C$28891,"DEL")*1.0026*$E$4/122.95)</f>
        <v>122.94686</v>
      </c>
      <c r="J62" s="102">
        <f t="shared" si="3"/>
        <v>5.3325565949428535</v>
      </c>
      <c r="K62" s="58">
        <f t="shared" si="4"/>
        <v>0.34736586178666645</v>
      </c>
      <c r="L62" s="59">
        <f>IF(K62&gt;=1,0,_xlfn.XLOOKUP(K62,'Serene N'!$B$30:$B$130,'Serene N'!$W$30:$W$130,,1))</f>
        <v>0.99285714285714277</v>
      </c>
      <c r="M62" s="158">
        <f xml:space="preserve">
IF(AND(K62&gt;='Serene N'!$X$15,A62&lt;='Serene N'!$W$15),0,
IF(AND(K62&gt;='Serene N'!$X$16,A62&lt;='Serene N'!$W$16),0,
IF(AND(K62&gt;='Serene N'!$X$17,A62&lt;='Serene N'!$W$17),0,MIN(I62,$E$4*(1-D62)*L62))))</f>
        <v>122.06866814285713</v>
      </c>
      <c r="N62" s="192">
        <f>IF(COUNTIFS('PTC GRTgaz'!$AB$11:$AB$28891,"",'PTC GRTgaz'!$B$11:$B$28891,'Nord-Est'!N$16,'PTC GRTgaz'!$D$11:$D$28891,'Nord-Est'!$A62,'PTC GRTgaz'!$C$11:$C$28891,"DEL")&gt;0,N$14,SUMIFS('PTC GRTgaz'!$AB$11:$AB$28891,'PTC GRTgaz'!$B$11:$B$28891,'Nord-Est'!N$16,'PTC GRTgaz'!$D$11:$D$28891,'Nord-Est'!$A62,'PTC GRTgaz'!$C$11:$C$28891,"DEL")*1.0026*$E$4/122.95)</f>
        <v>122.94686</v>
      </c>
      <c r="O62" s="102">
        <f t="shared" si="5"/>
        <v>5.3325565949428535</v>
      </c>
      <c r="P62" s="58">
        <f t="shared" si="6"/>
        <v>0.34736586178666645</v>
      </c>
      <c r="Q62" s="59">
        <f>IF(P62&gt;=1,0,_xlfn.XLOOKUP(P62,'Serene N'!$B$30:$B$130,'Serene N'!$W$30:$W$130,,1))</f>
        <v>0.99285714285714277</v>
      </c>
      <c r="R62" s="158">
        <f xml:space="preserve">
IF(AND(P62&gt;='Serene N'!$X$15,A62&lt;='Serene N'!$W$15),0,
IF(AND(P62&gt;='Serene N'!$X$16,A62&lt;='Serene N'!$W$16),0,
IF(AND(P62&gt;='Serene N'!$X$17,A62&lt;='Serene N'!$W$17),0,MIN(N62,$E$4*(1-D62)*Q62))))</f>
        <v>122.06866814285713</v>
      </c>
    </row>
    <row r="63" spans="1:18" x14ac:dyDescent="0.45">
      <c r="A63" s="56">
        <f t="shared" si="0"/>
        <v>44698</v>
      </c>
      <c r="B63" s="157">
        <f>_xlfn.XLOOKUP(A63,'Serene N'!$W$22:$W$23,'Serene N'!$Z$22:$Z$23,0,0)</f>
        <v>0</v>
      </c>
      <c r="C63" s="143">
        <f>_xlfn.XLOOKUP(A63,'Serene N'!$W$15:$W$17,'Serene N'!$Z$15:$Z$17,SUM($E$3:$H$3),0)</f>
        <v>15</v>
      </c>
      <c r="D63" s="58">
        <f>'PT Storengy'!J54</f>
        <v>0</v>
      </c>
      <c r="E63" s="60">
        <f t="shared" si="1"/>
        <v>5.4544496247142824</v>
      </c>
      <c r="F63" s="58">
        <f t="shared" si="2"/>
        <v>0.35550377299619024</v>
      </c>
      <c r="G63" s="59">
        <f>IF(F63&gt;=1,0,_xlfn.XLOOKUP(F63,'Serene N'!$B$30:$B$130,'Serene N'!$W$30:$W$130,,1))</f>
        <v>0.99142857142857144</v>
      </c>
      <c r="H63" s="158">
        <f>MIN(
IF(AND(F63&gt;='Serene N'!$X$15,A63&lt;='Serene N'!$W$15),0,
IF(AND(F63&gt;='Serene N'!$X$16,A63&lt;='Serene N'!$W$16),0,
IF(AND(F63&gt;='Serene N'!$X$17,A63&lt;='Serene N'!$W$17),0,$E$4*(1-D63)*G63))),$E$4)</f>
        <v>121.89302977142857</v>
      </c>
      <c r="I63" s="192">
        <f>IF(COUNTIFS('PTC GRTgaz'!$AA$11:$AA$28891,"",'PTC GRTgaz'!$B$11:$B$28891,'Nord-Est'!I$16,'PTC GRTgaz'!$D$11:$D$28891,'Nord-Est'!$A63,'PTC GRTgaz'!$C$11:$C$28891,"DEL")&gt;0,I$14,SUMIFS('PTC GRTgaz'!$AA$11:$AA$28891,'PTC GRTgaz'!$B$11:$B$28891,'Nord-Est'!I$16,'PTC GRTgaz'!$D$11:$D$28891,'Nord-Est'!$A63,'PTC GRTgaz'!$C$11:$C$28891,"DEL")*1.0026*$E$4/122.95)</f>
        <v>122.94686</v>
      </c>
      <c r="J63" s="102">
        <f t="shared" si="3"/>
        <v>5.4544496247142824</v>
      </c>
      <c r="K63" s="58">
        <f t="shared" si="4"/>
        <v>0.35550377299619024</v>
      </c>
      <c r="L63" s="59">
        <f>IF(K63&gt;=1,0,_xlfn.XLOOKUP(K63,'Serene N'!$B$30:$B$130,'Serene N'!$W$30:$W$130,,1))</f>
        <v>0.99142857142857144</v>
      </c>
      <c r="M63" s="158">
        <f xml:space="preserve">
IF(AND(K63&gt;='Serene N'!$X$15,A63&lt;='Serene N'!$W$15),0,
IF(AND(K63&gt;='Serene N'!$X$16,A63&lt;='Serene N'!$W$16),0,
IF(AND(K63&gt;='Serene N'!$X$17,A63&lt;='Serene N'!$W$17),0,MIN(I63,$E$4*(1-D63)*L63))))</f>
        <v>121.89302977142857</v>
      </c>
      <c r="N63" s="192">
        <f>IF(COUNTIFS('PTC GRTgaz'!$AB$11:$AB$28891,"",'PTC GRTgaz'!$B$11:$B$28891,'Nord-Est'!N$16,'PTC GRTgaz'!$D$11:$D$28891,'Nord-Est'!$A63,'PTC GRTgaz'!$C$11:$C$28891,"DEL")&gt;0,N$14,SUMIFS('PTC GRTgaz'!$AB$11:$AB$28891,'PTC GRTgaz'!$B$11:$B$28891,'Nord-Est'!N$16,'PTC GRTgaz'!$D$11:$D$28891,'Nord-Est'!$A63,'PTC GRTgaz'!$C$11:$C$28891,"DEL")*1.0026*$E$4/122.95)</f>
        <v>122.94686</v>
      </c>
      <c r="O63" s="102">
        <f t="shared" si="5"/>
        <v>5.4544496247142824</v>
      </c>
      <c r="P63" s="58">
        <f t="shared" si="6"/>
        <v>0.35550377299619024</v>
      </c>
      <c r="Q63" s="59">
        <f>IF(P63&gt;=1,0,_xlfn.XLOOKUP(P63,'Serene N'!$B$30:$B$130,'Serene N'!$W$30:$W$130,,1))</f>
        <v>0.99142857142857144</v>
      </c>
      <c r="R63" s="158">
        <f xml:space="preserve">
IF(AND(P63&gt;='Serene N'!$X$15,A63&lt;='Serene N'!$W$15),0,
IF(AND(P63&gt;='Serene N'!$X$16,A63&lt;='Serene N'!$W$16),0,
IF(AND(P63&gt;='Serene N'!$X$17,A63&lt;='Serene N'!$W$17),0,MIN(N63,$E$4*(1-D63)*Q63))))</f>
        <v>121.89302977142857</v>
      </c>
    </row>
    <row r="64" spans="1:18" x14ac:dyDescent="0.45">
      <c r="A64" s="56">
        <f t="shared" si="0"/>
        <v>44699</v>
      </c>
      <c r="B64" s="157">
        <f>_xlfn.XLOOKUP(A64,'Serene N'!$W$22:$W$23,'Serene N'!$Z$22:$Z$23,0,0)</f>
        <v>0</v>
      </c>
      <c r="C64" s="143">
        <f>_xlfn.XLOOKUP(A64,'Serene N'!$W$15:$W$17,'Serene N'!$Z$15:$Z$17,SUM($E$3:$H$3),0)</f>
        <v>15</v>
      </c>
      <c r="D64" s="58">
        <f>'PT Storengy'!J55</f>
        <v>0</v>
      </c>
      <c r="E64" s="60">
        <f t="shared" si="1"/>
        <v>5.5761670161142822</v>
      </c>
      <c r="F64" s="58">
        <f t="shared" si="2"/>
        <v>0.36362997498095218</v>
      </c>
      <c r="G64" s="59">
        <f>IF(F64&gt;=1,0,_xlfn.XLOOKUP(F64,'Serene N'!$B$30:$B$130,'Serene N'!$W$30:$W$130,,1))</f>
        <v>0.99</v>
      </c>
      <c r="H64" s="158">
        <f>MIN(
IF(AND(F64&gt;='Serene N'!$X$15,A64&lt;='Serene N'!$W$15),0,
IF(AND(F64&gt;='Serene N'!$X$16,A64&lt;='Serene N'!$W$16),0,
IF(AND(F64&gt;='Serene N'!$X$17,A64&lt;='Serene N'!$W$17),0,$E$4*(1-D64)*G64))),$E$4)</f>
        <v>121.7173914</v>
      </c>
      <c r="I64" s="192">
        <f>IF(COUNTIFS('PTC GRTgaz'!$AA$11:$AA$28891,"",'PTC GRTgaz'!$B$11:$B$28891,'Nord-Est'!I$16,'PTC GRTgaz'!$D$11:$D$28891,'Nord-Est'!$A64,'PTC GRTgaz'!$C$11:$C$28891,"DEL")&gt;0,I$14,SUMIFS('PTC GRTgaz'!$AA$11:$AA$28891,'PTC GRTgaz'!$B$11:$B$28891,'Nord-Est'!I$16,'PTC GRTgaz'!$D$11:$D$28891,'Nord-Est'!$A64,'PTC GRTgaz'!$C$11:$C$28891,"DEL")*1.0026*$E$4/122.95)</f>
        <v>122.94686</v>
      </c>
      <c r="J64" s="102">
        <f t="shared" si="3"/>
        <v>5.5761670161142822</v>
      </c>
      <c r="K64" s="58">
        <f t="shared" si="4"/>
        <v>0.36362997498095218</v>
      </c>
      <c r="L64" s="59">
        <f>IF(K64&gt;=1,0,_xlfn.XLOOKUP(K64,'Serene N'!$B$30:$B$130,'Serene N'!$W$30:$W$130,,1))</f>
        <v>0.99</v>
      </c>
      <c r="M64" s="158">
        <f xml:space="preserve">
IF(AND(K64&gt;='Serene N'!$X$15,A64&lt;='Serene N'!$W$15),0,
IF(AND(K64&gt;='Serene N'!$X$16,A64&lt;='Serene N'!$W$16),0,
IF(AND(K64&gt;='Serene N'!$X$17,A64&lt;='Serene N'!$W$17),0,MIN(I64,$E$4*(1-D64)*L64))))</f>
        <v>121.7173914</v>
      </c>
      <c r="N64" s="192">
        <f>IF(COUNTIFS('PTC GRTgaz'!$AB$11:$AB$28891,"",'PTC GRTgaz'!$B$11:$B$28891,'Nord-Est'!N$16,'PTC GRTgaz'!$D$11:$D$28891,'Nord-Est'!$A64,'PTC GRTgaz'!$C$11:$C$28891,"DEL")&gt;0,N$14,SUMIFS('PTC GRTgaz'!$AB$11:$AB$28891,'PTC GRTgaz'!$B$11:$B$28891,'Nord-Est'!N$16,'PTC GRTgaz'!$D$11:$D$28891,'Nord-Est'!$A64,'PTC GRTgaz'!$C$11:$C$28891,"DEL")*1.0026*$E$4/122.95)</f>
        <v>122.94686</v>
      </c>
      <c r="O64" s="102">
        <f t="shared" si="5"/>
        <v>5.5761670161142822</v>
      </c>
      <c r="P64" s="58">
        <f t="shared" si="6"/>
        <v>0.36362997498095218</v>
      </c>
      <c r="Q64" s="59">
        <f>IF(P64&gt;=1,0,_xlfn.XLOOKUP(P64,'Serene N'!$B$30:$B$130,'Serene N'!$W$30:$W$130,,1))</f>
        <v>0.99</v>
      </c>
      <c r="R64" s="158">
        <f xml:space="preserve">
IF(AND(P64&gt;='Serene N'!$X$15,A64&lt;='Serene N'!$W$15),0,
IF(AND(P64&gt;='Serene N'!$X$16,A64&lt;='Serene N'!$W$16),0,
IF(AND(P64&gt;='Serene N'!$X$17,A64&lt;='Serene N'!$W$17),0,MIN(N64,$E$4*(1-D64)*Q64))))</f>
        <v>121.7173914</v>
      </c>
    </row>
    <row r="65" spans="1:18" x14ac:dyDescent="0.45">
      <c r="A65" s="56">
        <f t="shared" si="0"/>
        <v>44700</v>
      </c>
      <c r="B65" s="157">
        <f>_xlfn.XLOOKUP(A65,'Serene N'!$W$22:$W$23,'Serene N'!$Z$22:$Z$23,0,0)</f>
        <v>0</v>
      </c>
      <c r="C65" s="143">
        <f>_xlfn.XLOOKUP(A65,'Serene N'!$W$15:$W$17,'Serene N'!$Z$15:$Z$17,SUM($E$3:$H$3),0)</f>
        <v>15</v>
      </c>
      <c r="D65" s="58">
        <f>'PT Storengy'!J56</f>
        <v>0</v>
      </c>
      <c r="E65" s="60">
        <f t="shared" si="1"/>
        <v>5.6977087691428538</v>
      </c>
      <c r="F65" s="58">
        <f t="shared" si="2"/>
        <v>0.37174446774095216</v>
      </c>
      <c r="G65" s="59">
        <f>IF(F65&gt;=1,0,_xlfn.XLOOKUP(F65,'Serene N'!$B$30:$B$130,'Serene N'!$W$30:$W$130,,1))</f>
        <v>0.98857142857142866</v>
      </c>
      <c r="H65" s="158">
        <f>MIN(
IF(AND(F65&gt;='Serene N'!$X$15,A65&lt;='Serene N'!$W$15),0,
IF(AND(F65&gt;='Serene N'!$X$16,A65&lt;='Serene N'!$W$16),0,
IF(AND(F65&gt;='Serene N'!$X$17,A65&lt;='Serene N'!$W$17),0,$E$4*(1-D65)*G65))),$E$4)</f>
        <v>121.54175302857143</v>
      </c>
      <c r="I65" s="192">
        <f>IF(COUNTIFS('PTC GRTgaz'!$AA$11:$AA$28891,"",'PTC GRTgaz'!$B$11:$B$28891,'Nord-Est'!I$16,'PTC GRTgaz'!$D$11:$D$28891,'Nord-Est'!$A65,'PTC GRTgaz'!$C$11:$C$28891,"DEL")&gt;0,I$14,SUMIFS('PTC GRTgaz'!$AA$11:$AA$28891,'PTC GRTgaz'!$B$11:$B$28891,'Nord-Est'!I$16,'PTC GRTgaz'!$D$11:$D$28891,'Nord-Est'!$A65,'PTC GRTgaz'!$C$11:$C$28891,"DEL")*1.0026*$E$4/122.95)</f>
        <v>122.94686</v>
      </c>
      <c r="J65" s="102">
        <f t="shared" si="3"/>
        <v>5.6977087691428538</v>
      </c>
      <c r="K65" s="58">
        <f t="shared" si="4"/>
        <v>0.37174446774095216</v>
      </c>
      <c r="L65" s="59">
        <f>IF(K65&gt;=1,0,_xlfn.XLOOKUP(K65,'Serene N'!$B$30:$B$130,'Serene N'!$W$30:$W$130,,1))</f>
        <v>0.98857142857142866</v>
      </c>
      <c r="M65" s="158">
        <f xml:space="preserve">
IF(AND(K65&gt;='Serene N'!$X$15,A65&lt;='Serene N'!$W$15),0,
IF(AND(K65&gt;='Serene N'!$X$16,A65&lt;='Serene N'!$W$16),0,
IF(AND(K65&gt;='Serene N'!$X$17,A65&lt;='Serene N'!$W$17),0,MIN(I65,$E$4*(1-D65)*L65))))</f>
        <v>121.54175302857143</v>
      </c>
      <c r="N65" s="192">
        <f>IF(COUNTIFS('PTC GRTgaz'!$AB$11:$AB$28891,"",'PTC GRTgaz'!$B$11:$B$28891,'Nord-Est'!N$16,'PTC GRTgaz'!$D$11:$D$28891,'Nord-Est'!$A65,'PTC GRTgaz'!$C$11:$C$28891,"DEL")&gt;0,N$14,SUMIFS('PTC GRTgaz'!$AB$11:$AB$28891,'PTC GRTgaz'!$B$11:$B$28891,'Nord-Est'!N$16,'PTC GRTgaz'!$D$11:$D$28891,'Nord-Est'!$A65,'PTC GRTgaz'!$C$11:$C$28891,"DEL")*1.0026*$E$4/122.95)</f>
        <v>122.94686</v>
      </c>
      <c r="O65" s="102">
        <f t="shared" si="5"/>
        <v>5.6977087691428538</v>
      </c>
      <c r="P65" s="58">
        <f t="shared" si="6"/>
        <v>0.37174446774095216</v>
      </c>
      <c r="Q65" s="59">
        <f>IF(P65&gt;=1,0,_xlfn.XLOOKUP(P65,'Serene N'!$B$30:$B$130,'Serene N'!$W$30:$W$130,,1))</f>
        <v>0.98857142857142866</v>
      </c>
      <c r="R65" s="158">
        <f xml:space="preserve">
IF(AND(P65&gt;='Serene N'!$X$15,A65&lt;='Serene N'!$W$15),0,
IF(AND(P65&gt;='Serene N'!$X$16,A65&lt;='Serene N'!$W$16),0,
IF(AND(P65&gt;='Serene N'!$X$17,A65&lt;='Serene N'!$W$17),0,MIN(N65,$E$4*(1-D65)*Q65))))</f>
        <v>121.54175302857143</v>
      </c>
    </row>
    <row r="66" spans="1:18" x14ac:dyDescent="0.45">
      <c r="A66" s="56">
        <f t="shared" si="0"/>
        <v>44701</v>
      </c>
      <c r="B66" s="157">
        <f>_xlfn.XLOOKUP(A66,'Serene N'!$W$22:$W$23,'Serene N'!$Z$22:$Z$23,0,0)</f>
        <v>0</v>
      </c>
      <c r="C66" s="143">
        <f>_xlfn.XLOOKUP(A66,'Serene N'!$W$15:$W$17,'Serene N'!$Z$15:$Z$17,SUM($E$3:$H$3),0)</f>
        <v>15</v>
      </c>
      <c r="D66" s="58">
        <f>'PT Storengy'!J57</f>
        <v>0</v>
      </c>
      <c r="E66" s="60">
        <f t="shared" si="1"/>
        <v>5.8192505221714255</v>
      </c>
      <c r="F66" s="58">
        <f t="shared" si="2"/>
        <v>0.37984725127619023</v>
      </c>
      <c r="G66" s="59">
        <f>IF(F66&gt;=1,0,_xlfn.XLOOKUP(F66,'Serene N'!$B$30:$B$130,'Serene N'!$W$30:$W$130,,1))</f>
        <v>0.98857142857142866</v>
      </c>
      <c r="H66" s="158">
        <f>MIN(
IF(AND(F66&gt;='Serene N'!$X$15,A66&lt;='Serene N'!$W$15),0,
IF(AND(F66&gt;='Serene N'!$X$16,A66&lt;='Serene N'!$W$16),0,
IF(AND(F66&gt;='Serene N'!$X$17,A66&lt;='Serene N'!$W$17),0,$E$4*(1-D66)*G66))),$E$4)</f>
        <v>121.54175302857143</v>
      </c>
      <c r="I66" s="192">
        <f>IF(COUNTIFS('PTC GRTgaz'!$AA$11:$AA$28891,"",'PTC GRTgaz'!$B$11:$B$28891,'Nord-Est'!I$16,'PTC GRTgaz'!$D$11:$D$28891,'Nord-Est'!$A66,'PTC GRTgaz'!$C$11:$C$28891,"DEL")&gt;0,I$14,SUMIFS('PTC GRTgaz'!$AA$11:$AA$28891,'PTC GRTgaz'!$B$11:$B$28891,'Nord-Est'!I$16,'PTC GRTgaz'!$D$11:$D$28891,'Nord-Est'!$A66,'PTC GRTgaz'!$C$11:$C$28891,"DEL")*1.0026*$E$4/122.95)</f>
        <v>122.94686</v>
      </c>
      <c r="J66" s="102">
        <f t="shared" si="3"/>
        <v>5.8192505221714255</v>
      </c>
      <c r="K66" s="58">
        <f t="shared" si="4"/>
        <v>0.37984725127619023</v>
      </c>
      <c r="L66" s="59">
        <f>IF(K66&gt;=1,0,_xlfn.XLOOKUP(K66,'Serene N'!$B$30:$B$130,'Serene N'!$W$30:$W$130,,1))</f>
        <v>0.98857142857142866</v>
      </c>
      <c r="M66" s="158">
        <f xml:space="preserve">
IF(AND(K66&gt;='Serene N'!$X$15,A66&lt;='Serene N'!$W$15),0,
IF(AND(K66&gt;='Serene N'!$X$16,A66&lt;='Serene N'!$W$16),0,
IF(AND(K66&gt;='Serene N'!$X$17,A66&lt;='Serene N'!$W$17),0,MIN(I66,$E$4*(1-D66)*L66))))</f>
        <v>121.54175302857143</v>
      </c>
      <c r="N66" s="192">
        <f>IF(COUNTIFS('PTC GRTgaz'!$AB$11:$AB$28891,"",'PTC GRTgaz'!$B$11:$B$28891,'Nord-Est'!N$16,'PTC GRTgaz'!$D$11:$D$28891,'Nord-Est'!$A66,'PTC GRTgaz'!$C$11:$C$28891,"DEL")&gt;0,N$14,SUMIFS('PTC GRTgaz'!$AB$11:$AB$28891,'PTC GRTgaz'!$B$11:$B$28891,'Nord-Est'!N$16,'PTC GRTgaz'!$D$11:$D$28891,'Nord-Est'!$A66,'PTC GRTgaz'!$C$11:$C$28891,"DEL")*1.0026*$E$4/122.95)</f>
        <v>122.94686</v>
      </c>
      <c r="O66" s="102">
        <f t="shared" si="5"/>
        <v>5.8192505221714255</v>
      </c>
      <c r="P66" s="58">
        <f t="shared" si="6"/>
        <v>0.37984725127619023</v>
      </c>
      <c r="Q66" s="59">
        <f>IF(P66&gt;=1,0,_xlfn.XLOOKUP(P66,'Serene N'!$B$30:$B$130,'Serene N'!$W$30:$W$130,,1))</f>
        <v>0.98857142857142866</v>
      </c>
      <c r="R66" s="158">
        <f xml:space="preserve">
IF(AND(P66&gt;='Serene N'!$X$15,A66&lt;='Serene N'!$W$15),0,
IF(AND(P66&gt;='Serene N'!$X$16,A66&lt;='Serene N'!$W$16),0,
IF(AND(P66&gt;='Serene N'!$X$17,A66&lt;='Serene N'!$W$17),0,MIN(N66,$E$4*(1-D66)*Q66))))</f>
        <v>121.54175302857143</v>
      </c>
    </row>
    <row r="67" spans="1:18" x14ac:dyDescent="0.45">
      <c r="A67" s="56">
        <f t="shared" si="0"/>
        <v>44702</v>
      </c>
      <c r="B67" s="157">
        <f>_xlfn.XLOOKUP(A67,'Serene N'!$W$22:$W$23,'Serene N'!$Z$22:$Z$23,0,0)</f>
        <v>0</v>
      </c>
      <c r="C67" s="143">
        <f>_xlfn.XLOOKUP(A67,'Serene N'!$W$15:$W$17,'Serene N'!$Z$15:$Z$17,SUM($E$3:$H$3),0)</f>
        <v>15</v>
      </c>
      <c r="D67" s="58">
        <f>'PT Storengy'!J58</f>
        <v>0</v>
      </c>
      <c r="E67" s="60">
        <f t="shared" si="1"/>
        <v>5.940616636828568</v>
      </c>
      <c r="F67" s="58">
        <f t="shared" si="2"/>
        <v>0.38795003481142837</v>
      </c>
      <c r="G67" s="59">
        <f>IF(F67&gt;=1,0,_xlfn.XLOOKUP(F67,'Serene N'!$B$30:$B$130,'Serene N'!$W$30:$W$130,,1))</f>
        <v>0.9871428571428571</v>
      </c>
      <c r="H67" s="158">
        <f>MIN(
IF(AND(F67&gt;='Serene N'!$X$15,A67&lt;='Serene N'!$W$15),0,
IF(AND(F67&gt;='Serene N'!$X$16,A67&lt;='Serene N'!$W$16),0,
IF(AND(F67&gt;='Serene N'!$X$17,A67&lt;='Serene N'!$W$17),0,$E$4*(1-D67)*G67))),$E$4)</f>
        <v>121.36611465714286</v>
      </c>
      <c r="I67" s="192">
        <f>IF(COUNTIFS('PTC GRTgaz'!$AA$11:$AA$28891,"",'PTC GRTgaz'!$B$11:$B$28891,'Nord-Est'!I$16,'PTC GRTgaz'!$D$11:$D$28891,'Nord-Est'!$A67,'PTC GRTgaz'!$C$11:$C$28891,"DEL")&gt;0,I$14,SUMIFS('PTC GRTgaz'!$AA$11:$AA$28891,'PTC GRTgaz'!$B$11:$B$28891,'Nord-Est'!I$16,'PTC GRTgaz'!$D$11:$D$28891,'Nord-Est'!$A67,'PTC GRTgaz'!$C$11:$C$28891,"DEL")*1.0026*$E$4/122.95)</f>
        <v>122.94686</v>
      </c>
      <c r="J67" s="102">
        <f t="shared" si="3"/>
        <v>5.940616636828568</v>
      </c>
      <c r="K67" s="58">
        <f t="shared" si="4"/>
        <v>0.38795003481142837</v>
      </c>
      <c r="L67" s="59">
        <f>IF(K67&gt;=1,0,_xlfn.XLOOKUP(K67,'Serene N'!$B$30:$B$130,'Serene N'!$W$30:$W$130,,1))</f>
        <v>0.9871428571428571</v>
      </c>
      <c r="M67" s="158">
        <f xml:space="preserve">
IF(AND(K67&gt;='Serene N'!$X$15,A67&lt;='Serene N'!$W$15),0,
IF(AND(K67&gt;='Serene N'!$X$16,A67&lt;='Serene N'!$W$16),0,
IF(AND(K67&gt;='Serene N'!$X$17,A67&lt;='Serene N'!$W$17),0,MIN(I67,$E$4*(1-D67)*L67))))</f>
        <v>121.36611465714286</v>
      </c>
      <c r="N67" s="192">
        <f>IF(COUNTIFS('PTC GRTgaz'!$AB$11:$AB$28891,"",'PTC GRTgaz'!$B$11:$B$28891,'Nord-Est'!N$16,'PTC GRTgaz'!$D$11:$D$28891,'Nord-Est'!$A67,'PTC GRTgaz'!$C$11:$C$28891,"DEL")&gt;0,N$14,SUMIFS('PTC GRTgaz'!$AB$11:$AB$28891,'PTC GRTgaz'!$B$11:$B$28891,'Nord-Est'!N$16,'PTC GRTgaz'!$D$11:$D$28891,'Nord-Est'!$A67,'PTC GRTgaz'!$C$11:$C$28891,"DEL")*1.0026*$E$4/122.95)</f>
        <v>122.94686</v>
      </c>
      <c r="O67" s="102">
        <f t="shared" si="5"/>
        <v>5.940616636828568</v>
      </c>
      <c r="P67" s="58">
        <f t="shared" si="6"/>
        <v>0.38795003481142837</v>
      </c>
      <c r="Q67" s="59">
        <f>IF(P67&gt;=1,0,_xlfn.XLOOKUP(P67,'Serene N'!$B$30:$B$130,'Serene N'!$W$30:$W$130,,1))</f>
        <v>0.9871428571428571</v>
      </c>
      <c r="R67" s="158">
        <f xml:space="preserve">
IF(AND(P67&gt;='Serene N'!$X$15,A67&lt;='Serene N'!$W$15),0,
IF(AND(P67&gt;='Serene N'!$X$16,A67&lt;='Serene N'!$W$16),0,
IF(AND(P67&gt;='Serene N'!$X$17,A67&lt;='Serene N'!$W$17),0,MIN(N67,$E$4*(1-D67)*Q67))))</f>
        <v>121.36611465714286</v>
      </c>
    </row>
    <row r="68" spans="1:18" x14ac:dyDescent="0.45">
      <c r="A68" s="56">
        <f t="shared" si="0"/>
        <v>44703</v>
      </c>
      <c r="B68" s="157">
        <f>_xlfn.XLOOKUP(A68,'Serene N'!$W$22:$W$23,'Serene N'!$Z$22:$Z$23,0,0)</f>
        <v>0</v>
      </c>
      <c r="C68" s="143">
        <f>_xlfn.XLOOKUP(A68,'Serene N'!$W$15:$W$17,'Serene N'!$Z$15:$Z$17,SUM($E$3:$H$3),0)</f>
        <v>15</v>
      </c>
      <c r="D68" s="58">
        <f>'PT Storengy'!J59</f>
        <v>0</v>
      </c>
      <c r="E68" s="60">
        <f t="shared" si="1"/>
        <v>6.0618071131142823</v>
      </c>
      <c r="F68" s="58">
        <f t="shared" si="2"/>
        <v>0.39604110912190454</v>
      </c>
      <c r="G68" s="59">
        <f>IF(F68&gt;=1,0,_xlfn.XLOOKUP(F68,'Serene N'!$B$30:$B$130,'Serene N'!$W$30:$W$130,,1))</f>
        <v>0.98571428571428565</v>
      </c>
      <c r="H68" s="158">
        <f>MIN(
IF(AND(F68&gt;='Serene N'!$X$15,A68&lt;='Serene N'!$W$15),0,
IF(AND(F68&gt;='Serene N'!$X$16,A68&lt;='Serene N'!$W$16),0,
IF(AND(F68&gt;='Serene N'!$X$17,A68&lt;='Serene N'!$W$17),0,$E$4*(1-D68)*G68))),$E$4)</f>
        <v>121.19047628571428</v>
      </c>
      <c r="I68" s="192">
        <f>IF(COUNTIFS('PTC GRTgaz'!$AA$11:$AA$28891,"",'PTC GRTgaz'!$B$11:$B$28891,'Nord-Est'!I$16,'PTC GRTgaz'!$D$11:$D$28891,'Nord-Est'!$A68,'PTC GRTgaz'!$C$11:$C$28891,"DEL")&gt;0,I$14,SUMIFS('PTC GRTgaz'!$AA$11:$AA$28891,'PTC GRTgaz'!$B$11:$B$28891,'Nord-Est'!I$16,'PTC GRTgaz'!$D$11:$D$28891,'Nord-Est'!$A68,'PTC GRTgaz'!$C$11:$C$28891,"DEL")*1.0026*$E$4/122.95)</f>
        <v>122.94686</v>
      </c>
      <c r="J68" s="102">
        <f t="shared" si="3"/>
        <v>6.0618071131142823</v>
      </c>
      <c r="K68" s="58">
        <f t="shared" si="4"/>
        <v>0.39604110912190454</v>
      </c>
      <c r="L68" s="59">
        <f>IF(K68&gt;=1,0,_xlfn.XLOOKUP(K68,'Serene N'!$B$30:$B$130,'Serene N'!$W$30:$W$130,,1))</f>
        <v>0.98571428571428565</v>
      </c>
      <c r="M68" s="158">
        <f xml:space="preserve">
IF(AND(K68&gt;='Serene N'!$X$15,A68&lt;='Serene N'!$W$15),0,
IF(AND(K68&gt;='Serene N'!$X$16,A68&lt;='Serene N'!$W$16),0,
IF(AND(K68&gt;='Serene N'!$X$17,A68&lt;='Serene N'!$W$17),0,MIN(I68,$E$4*(1-D68)*L68))))</f>
        <v>121.19047628571428</v>
      </c>
      <c r="N68" s="192">
        <f>IF(COUNTIFS('PTC GRTgaz'!$AB$11:$AB$28891,"",'PTC GRTgaz'!$B$11:$B$28891,'Nord-Est'!N$16,'PTC GRTgaz'!$D$11:$D$28891,'Nord-Est'!$A68,'PTC GRTgaz'!$C$11:$C$28891,"DEL")&gt;0,N$14,SUMIFS('PTC GRTgaz'!$AB$11:$AB$28891,'PTC GRTgaz'!$B$11:$B$28891,'Nord-Est'!N$16,'PTC GRTgaz'!$D$11:$D$28891,'Nord-Est'!$A68,'PTC GRTgaz'!$C$11:$C$28891,"DEL")*1.0026*$E$4/122.95)</f>
        <v>122.94686</v>
      </c>
      <c r="O68" s="102">
        <f t="shared" si="5"/>
        <v>6.0618071131142823</v>
      </c>
      <c r="P68" s="58">
        <f t="shared" si="6"/>
        <v>0.39604110912190454</v>
      </c>
      <c r="Q68" s="59">
        <f>IF(P68&gt;=1,0,_xlfn.XLOOKUP(P68,'Serene N'!$B$30:$B$130,'Serene N'!$W$30:$W$130,,1))</f>
        <v>0.98571428571428565</v>
      </c>
      <c r="R68" s="158">
        <f xml:space="preserve">
IF(AND(P68&gt;='Serene N'!$X$15,A68&lt;='Serene N'!$W$15),0,
IF(AND(P68&gt;='Serene N'!$X$16,A68&lt;='Serene N'!$W$16),0,
IF(AND(P68&gt;='Serene N'!$X$17,A68&lt;='Serene N'!$W$17),0,MIN(N68,$E$4*(1-D68)*Q68))))</f>
        <v>121.19047628571428</v>
      </c>
    </row>
    <row r="69" spans="1:18" x14ac:dyDescent="0.45">
      <c r="A69" s="56">
        <f t="shared" si="0"/>
        <v>44704</v>
      </c>
      <c r="B69" s="157">
        <f>_xlfn.XLOOKUP(A69,'Serene N'!$W$22:$W$23,'Serene N'!$Z$22:$Z$23,0,0)</f>
        <v>0</v>
      </c>
      <c r="C69" s="143">
        <f>_xlfn.XLOOKUP(A69,'Serene N'!$W$15:$W$17,'Serene N'!$Z$15:$Z$17,SUM($E$3:$H$3),0)</f>
        <v>15</v>
      </c>
      <c r="D69" s="58">
        <f>'PT Storengy'!J60</f>
        <v>0</v>
      </c>
      <c r="E69" s="60">
        <f t="shared" si="1"/>
        <v>6.1828219510285685</v>
      </c>
      <c r="F69" s="58">
        <f t="shared" si="2"/>
        <v>0.40412047420761882</v>
      </c>
      <c r="G69" s="59">
        <f>IF(F69&gt;=1,0,_xlfn.XLOOKUP(F69,'Serene N'!$B$30:$B$130,'Serene N'!$W$30:$W$130,,1))</f>
        <v>0.98428571428571432</v>
      </c>
      <c r="H69" s="158">
        <f>MIN(
IF(AND(F69&gt;='Serene N'!$X$15,A69&lt;='Serene N'!$W$15),0,
IF(AND(F69&gt;='Serene N'!$X$16,A69&lt;='Serene N'!$W$16),0,
IF(AND(F69&gt;='Serene N'!$X$17,A69&lt;='Serene N'!$W$17),0,$E$4*(1-D69)*G69))),$E$4)</f>
        <v>121.01483791428572</v>
      </c>
      <c r="I69" s="192">
        <f>IF(COUNTIFS('PTC GRTgaz'!$AA$11:$AA$28891,"",'PTC GRTgaz'!$B$11:$B$28891,'Nord-Est'!I$16,'PTC GRTgaz'!$D$11:$D$28891,'Nord-Est'!$A69,'PTC GRTgaz'!$C$11:$C$28891,"DEL")&gt;0,I$14,SUMIFS('PTC GRTgaz'!$AA$11:$AA$28891,'PTC GRTgaz'!$B$11:$B$28891,'Nord-Est'!I$16,'PTC GRTgaz'!$D$11:$D$28891,'Nord-Est'!$A69,'PTC GRTgaz'!$C$11:$C$28891,"DEL")*1.0026*$E$4/122.95)</f>
        <v>122.94686</v>
      </c>
      <c r="J69" s="102">
        <f t="shared" si="3"/>
        <v>6.1828219510285685</v>
      </c>
      <c r="K69" s="58">
        <f t="shared" si="4"/>
        <v>0.40412047420761882</v>
      </c>
      <c r="L69" s="59">
        <f>IF(K69&gt;=1,0,_xlfn.XLOOKUP(K69,'Serene N'!$B$30:$B$130,'Serene N'!$W$30:$W$130,,1))</f>
        <v>0.98428571428571432</v>
      </c>
      <c r="M69" s="158">
        <f xml:space="preserve">
IF(AND(K69&gt;='Serene N'!$X$15,A69&lt;='Serene N'!$W$15),0,
IF(AND(K69&gt;='Serene N'!$X$16,A69&lt;='Serene N'!$W$16),0,
IF(AND(K69&gt;='Serene N'!$X$17,A69&lt;='Serene N'!$W$17),0,MIN(I69,$E$4*(1-D69)*L69))))</f>
        <v>121.01483791428572</v>
      </c>
      <c r="N69" s="192">
        <f>IF(COUNTIFS('PTC GRTgaz'!$AB$11:$AB$28891,"",'PTC GRTgaz'!$B$11:$B$28891,'Nord-Est'!N$16,'PTC GRTgaz'!$D$11:$D$28891,'Nord-Est'!$A69,'PTC GRTgaz'!$C$11:$C$28891,"DEL")&gt;0,N$14,SUMIFS('PTC GRTgaz'!$AB$11:$AB$28891,'PTC GRTgaz'!$B$11:$B$28891,'Nord-Est'!N$16,'PTC GRTgaz'!$D$11:$D$28891,'Nord-Est'!$A69,'PTC GRTgaz'!$C$11:$C$28891,"DEL")*1.0026*$E$4/122.95)</f>
        <v>122.94686</v>
      </c>
      <c r="O69" s="102">
        <f t="shared" si="5"/>
        <v>6.1828219510285685</v>
      </c>
      <c r="P69" s="58">
        <f t="shared" si="6"/>
        <v>0.40412047420761882</v>
      </c>
      <c r="Q69" s="59">
        <f>IF(P69&gt;=1,0,_xlfn.XLOOKUP(P69,'Serene N'!$B$30:$B$130,'Serene N'!$W$30:$W$130,,1))</f>
        <v>0.98428571428571432</v>
      </c>
      <c r="R69" s="158">
        <f xml:space="preserve">
IF(AND(P69&gt;='Serene N'!$X$15,A69&lt;='Serene N'!$W$15),0,
IF(AND(P69&gt;='Serene N'!$X$16,A69&lt;='Serene N'!$W$16),0,
IF(AND(P69&gt;='Serene N'!$X$17,A69&lt;='Serene N'!$W$17),0,MIN(N69,$E$4*(1-D69)*Q69))))</f>
        <v>121.01483791428572</v>
      </c>
    </row>
    <row r="70" spans="1:18" x14ac:dyDescent="0.45">
      <c r="A70" s="56">
        <f t="shared" si="0"/>
        <v>44705</v>
      </c>
      <c r="B70" s="157">
        <f>_xlfn.XLOOKUP(A70,'Serene N'!$W$22:$W$23,'Serene N'!$Z$22:$Z$23,0,0)</f>
        <v>0</v>
      </c>
      <c r="C70" s="143">
        <f>_xlfn.XLOOKUP(A70,'Serene N'!$W$15:$W$17,'Serene N'!$Z$15:$Z$17,SUM($E$3:$H$3),0)</f>
        <v>15</v>
      </c>
      <c r="D70" s="58">
        <f>'PT Storengy'!J61</f>
        <v>0</v>
      </c>
      <c r="E70" s="60">
        <f t="shared" si="1"/>
        <v>6.3036611505714255</v>
      </c>
      <c r="F70" s="58">
        <f t="shared" si="2"/>
        <v>0.41218813006857125</v>
      </c>
      <c r="G70" s="59">
        <f>IF(F70&gt;=1,0,_xlfn.XLOOKUP(F70,'Serene N'!$B$30:$B$130,'Serene N'!$W$30:$W$130,,1))</f>
        <v>0.98285714285714287</v>
      </c>
      <c r="H70" s="158">
        <f>MIN(
IF(AND(F70&gt;='Serene N'!$X$15,A70&lt;='Serene N'!$W$15),0,
IF(AND(F70&gt;='Serene N'!$X$16,A70&lt;='Serene N'!$W$16),0,
IF(AND(F70&gt;='Serene N'!$X$17,A70&lt;='Serene N'!$W$17),0,$E$4*(1-D70)*G70))),$E$4)</f>
        <v>120.83919954285714</v>
      </c>
      <c r="I70" s="192">
        <f>IF(COUNTIFS('PTC GRTgaz'!$AA$11:$AA$28891,"",'PTC GRTgaz'!$B$11:$B$28891,'Nord-Est'!I$16,'PTC GRTgaz'!$D$11:$D$28891,'Nord-Est'!$A70,'PTC GRTgaz'!$C$11:$C$28891,"DEL")&gt;0,I$14,SUMIFS('PTC GRTgaz'!$AA$11:$AA$28891,'PTC GRTgaz'!$B$11:$B$28891,'Nord-Est'!I$16,'PTC GRTgaz'!$D$11:$D$28891,'Nord-Est'!$A70,'PTC GRTgaz'!$C$11:$C$28891,"DEL")*1.0026*$E$4/122.95)</f>
        <v>122.94686</v>
      </c>
      <c r="J70" s="102">
        <f t="shared" si="3"/>
        <v>6.3036611505714255</v>
      </c>
      <c r="K70" s="58">
        <f t="shared" si="4"/>
        <v>0.41218813006857125</v>
      </c>
      <c r="L70" s="59">
        <f>IF(K70&gt;=1,0,_xlfn.XLOOKUP(K70,'Serene N'!$B$30:$B$130,'Serene N'!$W$30:$W$130,,1))</f>
        <v>0.98285714285714287</v>
      </c>
      <c r="M70" s="158">
        <f xml:space="preserve">
IF(AND(K70&gt;='Serene N'!$X$15,A70&lt;='Serene N'!$W$15),0,
IF(AND(K70&gt;='Serene N'!$X$16,A70&lt;='Serene N'!$W$16),0,
IF(AND(K70&gt;='Serene N'!$X$17,A70&lt;='Serene N'!$W$17),0,MIN(I70,$E$4*(1-D70)*L70))))</f>
        <v>120.83919954285714</v>
      </c>
      <c r="N70" s="192">
        <f>IF(COUNTIFS('PTC GRTgaz'!$AB$11:$AB$28891,"",'PTC GRTgaz'!$B$11:$B$28891,'Nord-Est'!N$16,'PTC GRTgaz'!$D$11:$D$28891,'Nord-Est'!$A70,'PTC GRTgaz'!$C$11:$C$28891,"DEL")&gt;0,N$14,SUMIFS('PTC GRTgaz'!$AB$11:$AB$28891,'PTC GRTgaz'!$B$11:$B$28891,'Nord-Est'!N$16,'PTC GRTgaz'!$D$11:$D$28891,'Nord-Est'!$A70,'PTC GRTgaz'!$C$11:$C$28891,"DEL")*1.0026*$E$4/122.95)</f>
        <v>122.94686</v>
      </c>
      <c r="O70" s="102">
        <f t="shared" si="5"/>
        <v>6.3036611505714255</v>
      </c>
      <c r="P70" s="58">
        <f t="shared" si="6"/>
        <v>0.41218813006857125</v>
      </c>
      <c r="Q70" s="59">
        <f>IF(P70&gt;=1,0,_xlfn.XLOOKUP(P70,'Serene N'!$B$30:$B$130,'Serene N'!$W$30:$W$130,,1))</f>
        <v>0.98285714285714287</v>
      </c>
      <c r="R70" s="158">
        <f xml:space="preserve">
IF(AND(P70&gt;='Serene N'!$X$15,A70&lt;='Serene N'!$W$15),0,
IF(AND(P70&gt;='Serene N'!$X$16,A70&lt;='Serene N'!$W$16),0,
IF(AND(P70&gt;='Serene N'!$X$17,A70&lt;='Serene N'!$W$17),0,MIN(N70,$E$4*(1-D70)*Q70))))</f>
        <v>120.83919954285714</v>
      </c>
    </row>
    <row r="71" spans="1:18" x14ac:dyDescent="0.45">
      <c r="A71" s="56">
        <f t="shared" si="0"/>
        <v>44706</v>
      </c>
      <c r="B71" s="157">
        <f>_xlfn.XLOOKUP(A71,'Serene N'!$W$22:$W$23,'Serene N'!$Z$22:$Z$23,0,0)</f>
        <v>0</v>
      </c>
      <c r="C71" s="143">
        <f>_xlfn.XLOOKUP(A71,'Serene N'!$W$15:$W$17,'Serene N'!$Z$15:$Z$17,SUM($E$3:$H$3),0)</f>
        <v>15</v>
      </c>
      <c r="D71" s="58">
        <f>'PT Storengy'!J62</f>
        <v>0</v>
      </c>
      <c r="E71" s="60">
        <f t="shared" si="1"/>
        <v>6.4243247117428544</v>
      </c>
      <c r="F71" s="58">
        <f t="shared" si="2"/>
        <v>0.42024407670476172</v>
      </c>
      <c r="G71" s="59">
        <f>IF(F71&gt;=1,0,_xlfn.XLOOKUP(F71,'Serene N'!$B$30:$B$130,'Serene N'!$W$30:$W$130,,1))</f>
        <v>0.98142857142857143</v>
      </c>
      <c r="H71" s="158">
        <f>MIN(
IF(AND(F71&gt;='Serene N'!$X$15,A71&lt;='Serene N'!$W$15),0,
IF(AND(F71&gt;='Serene N'!$X$16,A71&lt;='Serene N'!$W$16),0,
IF(AND(F71&gt;='Serene N'!$X$17,A71&lt;='Serene N'!$W$17),0,$E$4*(1-D71)*G71))),$E$4)</f>
        <v>120.66356117142857</v>
      </c>
      <c r="I71" s="192">
        <f>IF(COUNTIFS('PTC GRTgaz'!$AA$11:$AA$28891,"",'PTC GRTgaz'!$B$11:$B$28891,'Nord-Est'!I$16,'PTC GRTgaz'!$D$11:$D$28891,'Nord-Est'!$A71,'PTC GRTgaz'!$C$11:$C$28891,"DEL")&gt;0,I$14,SUMIFS('PTC GRTgaz'!$AA$11:$AA$28891,'PTC GRTgaz'!$B$11:$B$28891,'Nord-Est'!I$16,'PTC GRTgaz'!$D$11:$D$28891,'Nord-Est'!$A71,'PTC GRTgaz'!$C$11:$C$28891,"DEL")*1.0026*$E$4/122.95)</f>
        <v>122.94686</v>
      </c>
      <c r="J71" s="102">
        <f t="shared" si="3"/>
        <v>6.4243247117428544</v>
      </c>
      <c r="K71" s="58">
        <f t="shared" si="4"/>
        <v>0.42024407670476172</v>
      </c>
      <c r="L71" s="59">
        <f>IF(K71&gt;=1,0,_xlfn.XLOOKUP(K71,'Serene N'!$B$30:$B$130,'Serene N'!$W$30:$W$130,,1))</f>
        <v>0.98142857142857143</v>
      </c>
      <c r="M71" s="158">
        <f xml:space="preserve">
IF(AND(K71&gt;='Serene N'!$X$15,A71&lt;='Serene N'!$W$15),0,
IF(AND(K71&gt;='Serene N'!$X$16,A71&lt;='Serene N'!$W$16),0,
IF(AND(K71&gt;='Serene N'!$X$17,A71&lt;='Serene N'!$W$17),0,MIN(I71,$E$4*(1-D71)*L71))))</f>
        <v>120.66356117142857</v>
      </c>
      <c r="N71" s="192">
        <f>IF(COUNTIFS('PTC GRTgaz'!$AB$11:$AB$28891,"",'PTC GRTgaz'!$B$11:$B$28891,'Nord-Est'!N$16,'PTC GRTgaz'!$D$11:$D$28891,'Nord-Est'!$A71,'PTC GRTgaz'!$C$11:$C$28891,"DEL")&gt;0,N$14,SUMIFS('PTC GRTgaz'!$AB$11:$AB$28891,'PTC GRTgaz'!$B$11:$B$28891,'Nord-Est'!N$16,'PTC GRTgaz'!$D$11:$D$28891,'Nord-Est'!$A71,'PTC GRTgaz'!$C$11:$C$28891,"DEL")*1.0026*$E$4/122.95)</f>
        <v>122.94686</v>
      </c>
      <c r="O71" s="102">
        <f t="shared" si="5"/>
        <v>6.4243247117428544</v>
      </c>
      <c r="P71" s="58">
        <f t="shared" si="6"/>
        <v>0.42024407670476172</v>
      </c>
      <c r="Q71" s="59">
        <f>IF(P71&gt;=1,0,_xlfn.XLOOKUP(P71,'Serene N'!$B$30:$B$130,'Serene N'!$W$30:$W$130,,1))</f>
        <v>0.98142857142857143</v>
      </c>
      <c r="R71" s="158">
        <f xml:space="preserve">
IF(AND(P71&gt;='Serene N'!$X$15,A71&lt;='Serene N'!$W$15),0,
IF(AND(P71&gt;='Serene N'!$X$16,A71&lt;='Serene N'!$W$16),0,
IF(AND(P71&gt;='Serene N'!$X$17,A71&lt;='Serene N'!$W$17),0,MIN(N71,$E$4*(1-D71)*Q71))))</f>
        <v>120.66356117142857</v>
      </c>
    </row>
    <row r="72" spans="1:18" x14ac:dyDescent="0.45">
      <c r="A72" s="56">
        <f t="shared" si="0"/>
        <v>44707</v>
      </c>
      <c r="B72" s="157">
        <f>_xlfn.XLOOKUP(A72,'Serene N'!$W$22:$W$23,'Serene N'!$Z$22:$Z$23,0,0)</f>
        <v>0</v>
      </c>
      <c r="C72" s="143">
        <f>_xlfn.XLOOKUP(A72,'Serene N'!$W$15:$W$17,'Serene N'!$Z$15:$Z$17,SUM($E$3:$H$3),0)</f>
        <v>15</v>
      </c>
      <c r="D72" s="58">
        <f>'PT Storengy'!J63</f>
        <v>0</v>
      </c>
      <c r="E72" s="60">
        <f t="shared" si="1"/>
        <v>6.5449882729142832</v>
      </c>
      <c r="F72" s="58">
        <f t="shared" si="2"/>
        <v>0.42828831411619028</v>
      </c>
      <c r="G72" s="59">
        <f>IF(F72&gt;=1,0,_xlfn.XLOOKUP(F72,'Serene N'!$B$30:$B$130,'Serene N'!$W$30:$W$130,,1))</f>
        <v>0.98142857142857143</v>
      </c>
      <c r="H72" s="158">
        <f>MIN(
IF(AND(F72&gt;='Serene N'!$X$15,A72&lt;='Serene N'!$W$15),0,
IF(AND(F72&gt;='Serene N'!$X$16,A72&lt;='Serene N'!$W$16),0,
IF(AND(F72&gt;='Serene N'!$X$17,A72&lt;='Serene N'!$W$17),0,$E$4*(1-D72)*G72))),$E$4)</f>
        <v>120.66356117142857</v>
      </c>
      <c r="I72" s="192">
        <f>IF(COUNTIFS('PTC GRTgaz'!$AA$11:$AA$28891,"",'PTC GRTgaz'!$B$11:$B$28891,'Nord-Est'!I$16,'PTC GRTgaz'!$D$11:$D$28891,'Nord-Est'!$A72,'PTC GRTgaz'!$C$11:$C$28891,"DEL")&gt;0,I$14,SUMIFS('PTC GRTgaz'!$AA$11:$AA$28891,'PTC GRTgaz'!$B$11:$B$28891,'Nord-Est'!I$16,'PTC GRTgaz'!$D$11:$D$28891,'Nord-Est'!$A72,'PTC GRTgaz'!$C$11:$C$28891,"DEL")*1.0026*$E$4/122.95)</f>
        <v>122.94686</v>
      </c>
      <c r="J72" s="102">
        <f t="shared" si="3"/>
        <v>6.5449882729142832</v>
      </c>
      <c r="K72" s="58">
        <f t="shared" si="4"/>
        <v>0.42828831411619028</v>
      </c>
      <c r="L72" s="59">
        <f>IF(K72&gt;=1,0,_xlfn.XLOOKUP(K72,'Serene N'!$B$30:$B$130,'Serene N'!$W$30:$W$130,,1))</f>
        <v>0.98142857142857143</v>
      </c>
      <c r="M72" s="158">
        <f xml:space="preserve">
IF(AND(K72&gt;='Serene N'!$X$15,A72&lt;='Serene N'!$W$15),0,
IF(AND(K72&gt;='Serene N'!$X$16,A72&lt;='Serene N'!$W$16),0,
IF(AND(K72&gt;='Serene N'!$X$17,A72&lt;='Serene N'!$W$17),0,MIN(I72,$E$4*(1-D72)*L72))))</f>
        <v>120.66356117142857</v>
      </c>
      <c r="N72" s="192">
        <f>IF(COUNTIFS('PTC GRTgaz'!$AB$11:$AB$28891,"",'PTC GRTgaz'!$B$11:$B$28891,'Nord-Est'!N$16,'PTC GRTgaz'!$D$11:$D$28891,'Nord-Est'!$A72,'PTC GRTgaz'!$C$11:$C$28891,"DEL")&gt;0,N$14,SUMIFS('PTC GRTgaz'!$AB$11:$AB$28891,'PTC GRTgaz'!$B$11:$B$28891,'Nord-Est'!N$16,'PTC GRTgaz'!$D$11:$D$28891,'Nord-Est'!$A72,'PTC GRTgaz'!$C$11:$C$28891,"DEL")*1.0026*$E$4/122.95)</f>
        <v>122.94686</v>
      </c>
      <c r="O72" s="102">
        <f t="shared" si="5"/>
        <v>6.5449882729142832</v>
      </c>
      <c r="P72" s="58">
        <f t="shared" si="6"/>
        <v>0.42828831411619028</v>
      </c>
      <c r="Q72" s="59">
        <f>IF(P72&gt;=1,0,_xlfn.XLOOKUP(P72,'Serene N'!$B$30:$B$130,'Serene N'!$W$30:$W$130,,1))</f>
        <v>0.98142857142857143</v>
      </c>
      <c r="R72" s="158">
        <f xml:space="preserve">
IF(AND(P72&gt;='Serene N'!$X$15,A72&lt;='Serene N'!$W$15),0,
IF(AND(P72&gt;='Serene N'!$X$16,A72&lt;='Serene N'!$W$16),0,
IF(AND(P72&gt;='Serene N'!$X$17,A72&lt;='Serene N'!$W$17),0,MIN(N72,$E$4*(1-D72)*Q72))))</f>
        <v>120.66356117142857</v>
      </c>
    </row>
    <row r="73" spans="1:18" x14ac:dyDescent="0.45">
      <c r="A73" s="56">
        <f t="shared" si="0"/>
        <v>44708</v>
      </c>
      <c r="B73" s="157">
        <f>_xlfn.XLOOKUP(A73,'Serene N'!$W$22:$W$23,'Serene N'!$Z$22:$Z$23,0,0)</f>
        <v>0</v>
      </c>
      <c r="C73" s="143">
        <f>_xlfn.XLOOKUP(A73,'Serene N'!$W$15:$W$17,'Serene N'!$Z$15:$Z$17,SUM($E$3:$H$3),0)</f>
        <v>15</v>
      </c>
      <c r="D73" s="58">
        <f>'PT Storengy'!J64</f>
        <v>0</v>
      </c>
      <c r="E73" s="60">
        <f t="shared" si="1"/>
        <v>6.665476195714283</v>
      </c>
      <c r="F73" s="58">
        <f t="shared" si="2"/>
        <v>0.43633255152761891</v>
      </c>
      <c r="G73" s="59">
        <f>IF(F73&gt;=1,0,_xlfn.XLOOKUP(F73,'Serene N'!$B$30:$B$130,'Serene N'!$W$30:$W$130,,1))</f>
        <v>0.98</v>
      </c>
      <c r="H73" s="158">
        <f>MIN(
IF(AND(F73&gt;='Serene N'!$X$15,A73&lt;='Serene N'!$W$15),0,
IF(AND(F73&gt;='Serene N'!$X$16,A73&lt;='Serene N'!$W$16),0,
IF(AND(F73&gt;='Serene N'!$X$17,A73&lt;='Serene N'!$W$17),0,$E$4*(1-D73)*G73))),$E$4)</f>
        <v>120.48792279999999</v>
      </c>
      <c r="I73" s="192">
        <f>IF(COUNTIFS('PTC GRTgaz'!$AA$11:$AA$28891,"",'PTC GRTgaz'!$B$11:$B$28891,'Nord-Est'!I$16,'PTC GRTgaz'!$D$11:$D$28891,'Nord-Est'!$A73,'PTC GRTgaz'!$C$11:$C$28891,"DEL")&gt;0,I$14,SUMIFS('PTC GRTgaz'!$AA$11:$AA$28891,'PTC GRTgaz'!$B$11:$B$28891,'Nord-Est'!I$16,'PTC GRTgaz'!$D$11:$D$28891,'Nord-Est'!$A73,'PTC GRTgaz'!$C$11:$C$28891,"DEL")*1.0026*$E$4/122.95)</f>
        <v>122.94686</v>
      </c>
      <c r="J73" s="102">
        <f t="shared" si="3"/>
        <v>6.665476195714283</v>
      </c>
      <c r="K73" s="58">
        <f t="shared" si="4"/>
        <v>0.43633255152761891</v>
      </c>
      <c r="L73" s="59">
        <f>IF(K73&gt;=1,0,_xlfn.XLOOKUP(K73,'Serene N'!$B$30:$B$130,'Serene N'!$W$30:$W$130,,1))</f>
        <v>0.98</v>
      </c>
      <c r="M73" s="158">
        <f xml:space="preserve">
IF(AND(K73&gt;='Serene N'!$X$15,A73&lt;='Serene N'!$W$15),0,
IF(AND(K73&gt;='Serene N'!$X$16,A73&lt;='Serene N'!$W$16),0,
IF(AND(K73&gt;='Serene N'!$X$17,A73&lt;='Serene N'!$W$17),0,MIN(I73,$E$4*(1-D73)*L73))))</f>
        <v>120.48792279999999</v>
      </c>
      <c r="N73" s="192">
        <f>IF(COUNTIFS('PTC GRTgaz'!$AB$11:$AB$28891,"",'PTC GRTgaz'!$B$11:$B$28891,'Nord-Est'!N$16,'PTC GRTgaz'!$D$11:$D$28891,'Nord-Est'!$A73,'PTC GRTgaz'!$C$11:$C$28891,"DEL")&gt;0,N$14,SUMIFS('PTC GRTgaz'!$AB$11:$AB$28891,'PTC GRTgaz'!$B$11:$B$28891,'Nord-Est'!N$16,'PTC GRTgaz'!$D$11:$D$28891,'Nord-Est'!$A73,'PTC GRTgaz'!$C$11:$C$28891,"DEL")*1.0026*$E$4/122.95)</f>
        <v>122.94686</v>
      </c>
      <c r="O73" s="102">
        <f t="shared" si="5"/>
        <v>6.665476195714283</v>
      </c>
      <c r="P73" s="58">
        <f t="shared" si="6"/>
        <v>0.43633255152761891</v>
      </c>
      <c r="Q73" s="59">
        <f>IF(P73&gt;=1,0,_xlfn.XLOOKUP(P73,'Serene N'!$B$30:$B$130,'Serene N'!$W$30:$W$130,,1))</f>
        <v>0.98</v>
      </c>
      <c r="R73" s="158">
        <f xml:space="preserve">
IF(AND(P73&gt;='Serene N'!$X$15,A73&lt;='Serene N'!$W$15),0,
IF(AND(P73&gt;='Serene N'!$X$16,A73&lt;='Serene N'!$W$16),0,
IF(AND(P73&gt;='Serene N'!$X$17,A73&lt;='Serene N'!$W$17),0,MIN(N73,$E$4*(1-D73)*Q73))))</f>
        <v>120.48792279999999</v>
      </c>
    </row>
    <row r="74" spans="1:18" x14ac:dyDescent="0.45">
      <c r="A74" s="56">
        <f t="shared" si="0"/>
        <v>44709</v>
      </c>
      <c r="B74" s="157">
        <f>_xlfn.XLOOKUP(A74,'Serene N'!$W$22:$W$23,'Serene N'!$Z$22:$Z$23,0,0)</f>
        <v>0</v>
      </c>
      <c r="C74" s="143">
        <f>_xlfn.XLOOKUP(A74,'Serene N'!$W$15:$W$17,'Serene N'!$Z$15:$Z$17,SUM($E$3:$H$3),0)</f>
        <v>15</v>
      </c>
      <c r="D74" s="58">
        <f>'PT Storengy'!J65</f>
        <v>0</v>
      </c>
      <c r="E74" s="60">
        <f t="shared" si="1"/>
        <v>6.7857884801428545</v>
      </c>
      <c r="F74" s="58">
        <f t="shared" si="2"/>
        <v>0.44436507971428552</v>
      </c>
      <c r="G74" s="59">
        <f>IF(F74&gt;=1,0,_xlfn.XLOOKUP(F74,'Serene N'!$B$30:$B$130,'Serene N'!$W$30:$W$130,,1))</f>
        <v>0.97857142857142854</v>
      </c>
      <c r="H74" s="158">
        <f>MIN(
IF(AND(F74&gt;='Serene N'!$X$15,A74&lt;='Serene N'!$W$15),0,
IF(AND(F74&gt;='Serene N'!$X$16,A74&lt;='Serene N'!$W$16),0,
IF(AND(F74&gt;='Serene N'!$X$17,A74&lt;='Serene N'!$W$17),0,$E$4*(1-D74)*G74))),$E$4)</f>
        <v>120.31228442857143</v>
      </c>
      <c r="I74" s="192">
        <f>IF(COUNTIFS('PTC GRTgaz'!$AA$11:$AA$28891,"",'PTC GRTgaz'!$B$11:$B$28891,'Nord-Est'!I$16,'PTC GRTgaz'!$D$11:$D$28891,'Nord-Est'!$A74,'PTC GRTgaz'!$C$11:$C$28891,"DEL")&gt;0,I$14,SUMIFS('PTC GRTgaz'!$AA$11:$AA$28891,'PTC GRTgaz'!$B$11:$B$28891,'Nord-Est'!I$16,'PTC GRTgaz'!$D$11:$D$28891,'Nord-Est'!$A74,'PTC GRTgaz'!$C$11:$C$28891,"DEL")*1.0026*$E$4/122.95)</f>
        <v>122.94686</v>
      </c>
      <c r="J74" s="102">
        <f t="shared" si="3"/>
        <v>6.7857884801428545</v>
      </c>
      <c r="K74" s="58">
        <f t="shared" si="4"/>
        <v>0.44436507971428552</v>
      </c>
      <c r="L74" s="59">
        <f>IF(K74&gt;=1,0,_xlfn.XLOOKUP(K74,'Serene N'!$B$30:$B$130,'Serene N'!$W$30:$W$130,,1))</f>
        <v>0.97857142857142854</v>
      </c>
      <c r="M74" s="158">
        <f xml:space="preserve">
IF(AND(K74&gt;='Serene N'!$X$15,A74&lt;='Serene N'!$W$15),0,
IF(AND(K74&gt;='Serene N'!$X$16,A74&lt;='Serene N'!$W$16),0,
IF(AND(K74&gt;='Serene N'!$X$17,A74&lt;='Serene N'!$W$17),0,MIN(I74,$E$4*(1-D74)*L74))))</f>
        <v>120.31228442857143</v>
      </c>
      <c r="N74" s="192">
        <f>IF(COUNTIFS('PTC GRTgaz'!$AB$11:$AB$28891,"",'PTC GRTgaz'!$B$11:$B$28891,'Nord-Est'!N$16,'PTC GRTgaz'!$D$11:$D$28891,'Nord-Est'!$A74,'PTC GRTgaz'!$C$11:$C$28891,"DEL")&gt;0,N$14,SUMIFS('PTC GRTgaz'!$AB$11:$AB$28891,'PTC GRTgaz'!$B$11:$B$28891,'Nord-Est'!N$16,'PTC GRTgaz'!$D$11:$D$28891,'Nord-Est'!$A74,'PTC GRTgaz'!$C$11:$C$28891,"DEL")*1.0026*$E$4/122.95)</f>
        <v>122.94686</v>
      </c>
      <c r="O74" s="102">
        <f t="shared" si="5"/>
        <v>6.7857884801428545</v>
      </c>
      <c r="P74" s="58">
        <f t="shared" si="6"/>
        <v>0.44436507971428552</v>
      </c>
      <c r="Q74" s="59">
        <f>IF(P74&gt;=1,0,_xlfn.XLOOKUP(P74,'Serene N'!$B$30:$B$130,'Serene N'!$W$30:$W$130,,1))</f>
        <v>0.97857142857142854</v>
      </c>
      <c r="R74" s="158">
        <f xml:space="preserve">
IF(AND(P74&gt;='Serene N'!$X$15,A74&lt;='Serene N'!$W$15),0,
IF(AND(P74&gt;='Serene N'!$X$16,A74&lt;='Serene N'!$W$16),0,
IF(AND(P74&gt;='Serene N'!$X$17,A74&lt;='Serene N'!$W$17),0,MIN(N74,$E$4*(1-D74)*Q74))))</f>
        <v>120.31228442857143</v>
      </c>
    </row>
    <row r="75" spans="1:18" x14ac:dyDescent="0.45">
      <c r="A75" s="56">
        <f t="shared" si="0"/>
        <v>44710</v>
      </c>
      <c r="B75" s="157">
        <f>_xlfn.XLOOKUP(A75,'Serene N'!$W$22:$W$23,'Serene N'!$Z$22:$Z$23,0,0)</f>
        <v>0</v>
      </c>
      <c r="C75" s="143">
        <f>_xlfn.XLOOKUP(A75,'Serene N'!$W$15:$W$17,'Serene N'!$Z$15:$Z$17,SUM($E$3:$H$3),0)</f>
        <v>15</v>
      </c>
      <c r="D75" s="58">
        <f>'PT Storengy'!J66</f>
        <v>0</v>
      </c>
      <c r="E75" s="60">
        <f t="shared" si="1"/>
        <v>6.905925126199997</v>
      </c>
      <c r="F75" s="58">
        <f t="shared" si="2"/>
        <v>0.45238589867619028</v>
      </c>
      <c r="G75" s="59">
        <f>IF(F75&gt;=1,0,_xlfn.XLOOKUP(F75,'Serene N'!$B$30:$B$130,'Serene N'!$W$30:$W$130,,1))</f>
        <v>0.97714285714285709</v>
      </c>
      <c r="H75" s="158">
        <f>MIN(
IF(AND(F75&gt;='Serene N'!$X$15,A75&lt;='Serene N'!$W$15),0,
IF(AND(F75&gt;='Serene N'!$X$16,A75&lt;='Serene N'!$W$16),0,
IF(AND(F75&gt;='Serene N'!$X$17,A75&lt;='Serene N'!$W$17),0,$E$4*(1-D75)*G75))),$E$4)</f>
        <v>120.13664605714285</v>
      </c>
      <c r="I75" s="192">
        <f>IF(COUNTIFS('PTC GRTgaz'!$AA$11:$AA$28891,"",'PTC GRTgaz'!$B$11:$B$28891,'Nord-Est'!I$16,'PTC GRTgaz'!$D$11:$D$28891,'Nord-Est'!$A75,'PTC GRTgaz'!$C$11:$C$28891,"DEL")&gt;0,I$14,SUMIFS('PTC GRTgaz'!$AA$11:$AA$28891,'PTC GRTgaz'!$B$11:$B$28891,'Nord-Est'!I$16,'PTC GRTgaz'!$D$11:$D$28891,'Nord-Est'!$A75,'PTC GRTgaz'!$C$11:$C$28891,"DEL")*1.0026*$E$4/122.95)</f>
        <v>122.94686</v>
      </c>
      <c r="J75" s="102">
        <f t="shared" si="3"/>
        <v>6.905925126199997</v>
      </c>
      <c r="K75" s="58">
        <f t="shared" si="4"/>
        <v>0.45238589867619028</v>
      </c>
      <c r="L75" s="59">
        <f>IF(K75&gt;=1,0,_xlfn.XLOOKUP(K75,'Serene N'!$B$30:$B$130,'Serene N'!$W$30:$W$130,,1))</f>
        <v>0.97714285714285709</v>
      </c>
      <c r="M75" s="158">
        <f xml:space="preserve">
IF(AND(K75&gt;='Serene N'!$X$15,A75&lt;='Serene N'!$W$15),0,
IF(AND(K75&gt;='Serene N'!$X$16,A75&lt;='Serene N'!$W$16),0,
IF(AND(K75&gt;='Serene N'!$X$17,A75&lt;='Serene N'!$W$17),0,MIN(I75,$E$4*(1-D75)*L75))))</f>
        <v>120.13664605714285</v>
      </c>
      <c r="N75" s="192">
        <f>IF(COUNTIFS('PTC GRTgaz'!$AB$11:$AB$28891,"",'PTC GRTgaz'!$B$11:$B$28891,'Nord-Est'!N$16,'PTC GRTgaz'!$D$11:$D$28891,'Nord-Est'!$A75,'PTC GRTgaz'!$C$11:$C$28891,"DEL")&gt;0,N$14,SUMIFS('PTC GRTgaz'!$AB$11:$AB$28891,'PTC GRTgaz'!$B$11:$B$28891,'Nord-Est'!N$16,'PTC GRTgaz'!$D$11:$D$28891,'Nord-Est'!$A75,'PTC GRTgaz'!$C$11:$C$28891,"DEL")*1.0026*$E$4/122.95)</f>
        <v>122.94686</v>
      </c>
      <c r="O75" s="102">
        <f t="shared" si="5"/>
        <v>6.905925126199997</v>
      </c>
      <c r="P75" s="58">
        <f t="shared" si="6"/>
        <v>0.45238589867619028</v>
      </c>
      <c r="Q75" s="59">
        <f>IF(P75&gt;=1,0,_xlfn.XLOOKUP(P75,'Serene N'!$B$30:$B$130,'Serene N'!$W$30:$W$130,,1))</f>
        <v>0.97714285714285709</v>
      </c>
      <c r="R75" s="158">
        <f xml:space="preserve">
IF(AND(P75&gt;='Serene N'!$X$15,A75&lt;='Serene N'!$W$15),0,
IF(AND(P75&gt;='Serene N'!$X$16,A75&lt;='Serene N'!$W$16),0,
IF(AND(P75&gt;='Serene N'!$X$17,A75&lt;='Serene N'!$W$17),0,MIN(N75,$E$4*(1-D75)*Q75))))</f>
        <v>120.13664605714285</v>
      </c>
    </row>
    <row r="76" spans="1:18" x14ac:dyDescent="0.45">
      <c r="A76" s="56">
        <f t="shared" si="0"/>
        <v>44711</v>
      </c>
      <c r="B76" s="157">
        <f>_xlfn.XLOOKUP(A76,'Serene N'!$W$22:$W$23,'Serene N'!$Z$22:$Z$23,0,0)</f>
        <v>0</v>
      </c>
      <c r="C76" s="143">
        <f>_xlfn.XLOOKUP(A76,'Serene N'!$W$15:$W$17,'Serene N'!$Z$15:$Z$17,SUM($E$3:$H$3),0)</f>
        <v>15</v>
      </c>
      <c r="D76" s="58">
        <f>'PT Storengy'!J67</f>
        <v>0</v>
      </c>
      <c r="E76" s="60">
        <f t="shared" si="1"/>
        <v>7.0258861338857113</v>
      </c>
      <c r="F76" s="58">
        <f t="shared" si="2"/>
        <v>0.46039500841333314</v>
      </c>
      <c r="G76" s="59">
        <f>IF(F76&gt;=1,0,_xlfn.XLOOKUP(F76,'Serene N'!$B$30:$B$130,'Serene N'!$W$30:$W$130,,1))</f>
        <v>0.97571428571428576</v>
      </c>
      <c r="H76" s="158">
        <f>MIN(
IF(AND(F76&gt;='Serene N'!$X$15,A76&lt;='Serene N'!$W$15),0,
IF(AND(F76&gt;='Serene N'!$X$16,A76&lt;='Serene N'!$W$16),0,
IF(AND(F76&gt;='Serene N'!$X$17,A76&lt;='Serene N'!$W$17),0,$E$4*(1-D76)*G76))),$E$4)</f>
        <v>119.96100768571429</v>
      </c>
      <c r="I76" s="192">
        <f>IF(COUNTIFS('PTC GRTgaz'!$AA$11:$AA$28891,"",'PTC GRTgaz'!$B$11:$B$28891,'Nord-Est'!I$16,'PTC GRTgaz'!$D$11:$D$28891,'Nord-Est'!$A76,'PTC GRTgaz'!$C$11:$C$28891,"DEL")&gt;0,I$14,SUMIFS('PTC GRTgaz'!$AA$11:$AA$28891,'PTC GRTgaz'!$B$11:$B$28891,'Nord-Est'!I$16,'PTC GRTgaz'!$D$11:$D$28891,'Nord-Est'!$A76,'PTC GRTgaz'!$C$11:$C$28891,"DEL")*1.0026*$E$4/122.95)</f>
        <v>122.94686</v>
      </c>
      <c r="J76" s="102">
        <f t="shared" si="3"/>
        <v>7.0258861338857113</v>
      </c>
      <c r="K76" s="58">
        <f t="shared" si="4"/>
        <v>0.46039500841333314</v>
      </c>
      <c r="L76" s="59">
        <f>IF(K76&gt;=1,0,_xlfn.XLOOKUP(K76,'Serene N'!$B$30:$B$130,'Serene N'!$W$30:$W$130,,1))</f>
        <v>0.97571428571428576</v>
      </c>
      <c r="M76" s="158">
        <f xml:space="preserve">
IF(AND(K76&gt;='Serene N'!$X$15,A76&lt;='Serene N'!$W$15),0,
IF(AND(K76&gt;='Serene N'!$X$16,A76&lt;='Serene N'!$W$16),0,
IF(AND(K76&gt;='Serene N'!$X$17,A76&lt;='Serene N'!$W$17),0,MIN(I76,$E$4*(1-D76)*L76))))</f>
        <v>119.96100768571429</v>
      </c>
      <c r="N76" s="192">
        <f>IF(COUNTIFS('PTC GRTgaz'!$AB$11:$AB$28891,"",'PTC GRTgaz'!$B$11:$B$28891,'Nord-Est'!N$16,'PTC GRTgaz'!$D$11:$D$28891,'Nord-Est'!$A76,'PTC GRTgaz'!$C$11:$C$28891,"DEL")&gt;0,N$14,SUMIFS('PTC GRTgaz'!$AB$11:$AB$28891,'PTC GRTgaz'!$B$11:$B$28891,'Nord-Est'!N$16,'PTC GRTgaz'!$D$11:$D$28891,'Nord-Est'!$A76,'PTC GRTgaz'!$C$11:$C$28891,"DEL")*1.0026*$E$4/122.95)</f>
        <v>122.94686</v>
      </c>
      <c r="O76" s="102">
        <f t="shared" si="5"/>
        <v>7.0258861338857113</v>
      </c>
      <c r="P76" s="58">
        <f t="shared" si="6"/>
        <v>0.46039500841333314</v>
      </c>
      <c r="Q76" s="59">
        <f>IF(P76&gt;=1,0,_xlfn.XLOOKUP(P76,'Serene N'!$B$30:$B$130,'Serene N'!$W$30:$W$130,,1))</f>
        <v>0.97571428571428576</v>
      </c>
      <c r="R76" s="158">
        <f xml:space="preserve">
IF(AND(P76&gt;='Serene N'!$X$15,A76&lt;='Serene N'!$W$15),0,
IF(AND(P76&gt;='Serene N'!$X$16,A76&lt;='Serene N'!$W$16),0,
IF(AND(P76&gt;='Serene N'!$X$17,A76&lt;='Serene N'!$W$17),0,MIN(N76,$E$4*(1-D76)*Q76))))</f>
        <v>119.96100768571429</v>
      </c>
    </row>
    <row r="77" spans="1:18" x14ac:dyDescent="0.45">
      <c r="A77" s="56">
        <f t="shared" si="0"/>
        <v>44712</v>
      </c>
      <c r="B77" s="157">
        <f>_xlfn.XLOOKUP(A77,'Serene N'!$W$22:$W$23,'Serene N'!$Z$22:$Z$23,0,0)</f>
        <v>0</v>
      </c>
      <c r="C77" s="143">
        <f>_xlfn.XLOOKUP(A77,'Serene N'!$W$15:$W$17,'Serene N'!$Z$15:$Z$17,SUM($E$3:$H$3),0)</f>
        <v>15</v>
      </c>
      <c r="D77" s="58">
        <f>'PT Storengy'!J68</f>
        <v>0</v>
      </c>
      <c r="E77" s="60">
        <f t="shared" si="1"/>
        <v>7.1458471415714255</v>
      </c>
      <c r="F77" s="58">
        <f t="shared" si="2"/>
        <v>0.4683924089257141</v>
      </c>
      <c r="G77" s="59">
        <f>IF(F77&gt;=1,0,_xlfn.XLOOKUP(F77,'Serene N'!$B$30:$B$130,'Serene N'!$W$30:$W$130,,1))</f>
        <v>0.97571428571428576</v>
      </c>
      <c r="H77" s="158">
        <f>MIN(
IF(AND(F77&gt;='Serene N'!$X$15,A77&lt;='Serene N'!$W$15),0,
IF(AND(F77&gt;='Serene N'!$X$16,A77&lt;='Serene N'!$W$16),0,
IF(AND(F77&gt;='Serene N'!$X$17,A77&lt;='Serene N'!$W$17),0,$E$4*(1-D77)*G77))),$E$4)</f>
        <v>119.96100768571429</v>
      </c>
      <c r="I77" s="192">
        <f>IF(COUNTIFS('PTC GRTgaz'!$AA$11:$AA$28891,"",'PTC GRTgaz'!$B$11:$B$28891,'Nord-Est'!I$16,'PTC GRTgaz'!$D$11:$D$28891,'Nord-Est'!$A77,'PTC GRTgaz'!$C$11:$C$28891,"DEL")&gt;0,I$14,SUMIFS('PTC GRTgaz'!$AA$11:$AA$28891,'PTC GRTgaz'!$B$11:$B$28891,'Nord-Est'!I$16,'PTC GRTgaz'!$D$11:$D$28891,'Nord-Est'!$A77,'PTC GRTgaz'!$C$11:$C$28891,"DEL")*1.0026*$E$4/122.95)</f>
        <v>122.94686</v>
      </c>
      <c r="J77" s="102">
        <f t="shared" si="3"/>
        <v>7.1458471415714255</v>
      </c>
      <c r="K77" s="58">
        <f t="shared" si="4"/>
        <v>0.4683924089257141</v>
      </c>
      <c r="L77" s="59">
        <f>IF(K77&gt;=1,0,_xlfn.XLOOKUP(K77,'Serene N'!$B$30:$B$130,'Serene N'!$W$30:$W$130,,1))</f>
        <v>0.97571428571428576</v>
      </c>
      <c r="M77" s="158">
        <f xml:space="preserve">
IF(AND(K77&gt;='Serene N'!$X$15,A77&lt;='Serene N'!$W$15),0,
IF(AND(K77&gt;='Serene N'!$X$16,A77&lt;='Serene N'!$W$16),0,
IF(AND(K77&gt;='Serene N'!$X$17,A77&lt;='Serene N'!$W$17),0,MIN(I77,$E$4*(1-D77)*L77))))</f>
        <v>119.96100768571429</v>
      </c>
      <c r="N77" s="192">
        <f>IF(COUNTIFS('PTC GRTgaz'!$AB$11:$AB$28891,"",'PTC GRTgaz'!$B$11:$B$28891,'Nord-Est'!N$16,'PTC GRTgaz'!$D$11:$D$28891,'Nord-Est'!$A77,'PTC GRTgaz'!$C$11:$C$28891,"DEL")&gt;0,N$14,SUMIFS('PTC GRTgaz'!$AB$11:$AB$28891,'PTC GRTgaz'!$B$11:$B$28891,'Nord-Est'!N$16,'PTC GRTgaz'!$D$11:$D$28891,'Nord-Est'!$A77,'PTC GRTgaz'!$C$11:$C$28891,"DEL")*1.0026*$E$4/122.95)</f>
        <v>122.94686</v>
      </c>
      <c r="O77" s="102">
        <f t="shared" si="5"/>
        <v>7.1458471415714255</v>
      </c>
      <c r="P77" s="58">
        <f t="shared" si="6"/>
        <v>0.4683924089257141</v>
      </c>
      <c r="Q77" s="59">
        <f>IF(P77&gt;=1,0,_xlfn.XLOOKUP(P77,'Serene N'!$B$30:$B$130,'Serene N'!$W$30:$W$130,,1))</f>
        <v>0.97571428571428576</v>
      </c>
      <c r="R77" s="158">
        <f xml:space="preserve">
IF(AND(P77&gt;='Serene N'!$X$15,A77&lt;='Serene N'!$W$15),0,
IF(AND(P77&gt;='Serene N'!$X$16,A77&lt;='Serene N'!$W$16),0,
IF(AND(P77&gt;='Serene N'!$X$17,A77&lt;='Serene N'!$W$17),0,MIN(N77,$E$4*(1-D77)*Q77))))</f>
        <v>119.96100768571429</v>
      </c>
    </row>
    <row r="78" spans="1:18" x14ac:dyDescent="0.45">
      <c r="A78" s="56">
        <f t="shared" si="0"/>
        <v>44713</v>
      </c>
      <c r="B78" s="157">
        <f>_xlfn.XLOOKUP(A78,'Serene N'!$W$22:$W$23,'Serene N'!$Z$22:$Z$23,0,0)</f>
        <v>0</v>
      </c>
      <c r="C78" s="143">
        <f>_xlfn.XLOOKUP(A78,'Serene N'!$W$15:$W$17,'Serene N'!$Z$15:$Z$17,SUM($E$3:$H$3),0)</f>
        <v>15</v>
      </c>
      <c r="D78" s="58">
        <f>'PT Storengy'!J69</f>
        <v>0</v>
      </c>
      <c r="E78" s="60">
        <f t="shared" si="1"/>
        <v>7.2656325108857116</v>
      </c>
      <c r="F78" s="58">
        <f t="shared" si="2"/>
        <v>0.47638980943809506</v>
      </c>
      <c r="G78" s="59">
        <f>IF(F78&gt;=1,0,_xlfn.XLOOKUP(F78,'Serene N'!$B$30:$B$130,'Serene N'!$W$30:$W$130,,1))</f>
        <v>0.97428571428571431</v>
      </c>
      <c r="H78" s="158">
        <f>MIN(
IF(AND(F78&gt;='Serene N'!$X$15,A78&lt;='Serene N'!$W$15),0,
IF(AND(F78&gt;='Serene N'!$X$16,A78&lt;='Serene N'!$W$16),0,
IF(AND(F78&gt;='Serene N'!$X$17,A78&lt;='Serene N'!$W$17),0,$E$4*(1-D78)*G78))),$E$4)</f>
        <v>119.78536931428572</v>
      </c>
      <c r="I78" s="192">
        <f>IF(COUNTIFS('PTC GRTgaz'!$AA$11:$AA$28891,"",'PTC GRTgaz'!$B$11:$B$28891,'Nord-Est'!I$16,'PTC GRTgaz'!$D$11:$D$28891,'Nord-Est'!$A78,'PTC GRTgaz'!$C$11:$C$28891,"DEL")&gt;0,I$14,SUMIFS('PTC GRTgaz'!$AA$11:$AA$28891,'PTC GRTgaz'!$B$11:$B$28891,'Nord-Est'!I$16,'PTC GRTgaz'!$D$11:$D$28891,'Nord-Est'!$A78,'PTC GRTgaz'!$C$11:$C$28891,"DEL")*1.0026*$E$4/122.95)</f>
        <v>122.94686</v>
      </c>
      <c r="J78" s="102">
        <f t="shared" si="3"/>
        <v>7.2656325108857116</v>
      </c>
      <c r="K78" s="58">
        <f t="shared" si="4"/>
        <v>0.47638980943809506</v>
      </c>
      <c r="L78" s="59">
        <f>IF(K78&gt;=1,0,_xlfn.XLOOKUP(K78,'Serene N'!$B$30:$B$130,'Serene N'!$W$30:$W$130,,1))</f>
        <v>0.97428571428571431</v>
      </c>
      <c r="M78" s="158">
        <f xml:space="preserve">
IF(AND(K78&gt;='Serene N'!$X$15,A78&lt;='Serene N'!$W$15),0,
IF(AND(K78&gt;='Serene N'!$X$16,A78&lt;='Serene N'!$W$16),0,
IF(AND(K78&gt;='Serene N'!$X$17,A78&lt;='Serene N'!$W$17),0,MIN(I78,$E$4*(1-D78)*L78))))</f>
        <v>119.78536931428572</v>
      </c>
      <c r="N78" s="192">
        <f>IF(COUNTIFS('PTC GRTgaz'!$AB$11:$AB$28891,"",'PTC GRTgaz'!$B$11:$B$28891,'Nord-Est'!N$16,'PTC GRTgaz'!$D$11:$D$28891,'Nord-Est'!$A78,'PTC GRTgaz'!$C$11:$C$28891,"DEL")&gt;0,N$14,SUMIFS('PTC GRTgaz'!$AB$11:$AB$28891,'PTC GRTgaz'!$B$11:$B$28891,'Nord-Est'!N$16,'PTC GRTgaz'!$D$11:$D$28891,'Nord-Est'!$A78,'PTC GRTgaz'!$C$11:$C$28891,"DEL")*1.0026*$E$4/122.95)</f>
        <v>122.94686</v>
      </c>
      <c r="O78" s="102">
        <f t="shared" si="5"/>
        <v>7.2656325108857116</v>
      </c>
      <c r="P78" s="58">
        <f t="shared" si="6"/>
        <v>0.47638980943809506</v>
      </c>
      <c r="Q78" s="59">
        <f>IF(P78&gt;=1,0,_xlfn.XLOOKUP(P78,'Serene N'!$B$30:$B$130,'Serene N'!$W$30:$W$130,,1))</f>
        <v>0.97428571428571431</v>
      </c>
      <c r="R78" s="158">
        <f xml:space="preserve">
IF(AND(P78&gt;='Serene N'!$X$15,A78&lt;='Serene N'!$W$15),0,
IF(AND(P78&gt;='Serene N'!$X$16,A78&lt;='Serene N'!$W$16),0,
IF(AND(P78&gt;='Serene N'!$X$17,A78&lt;='Serene N'!$W$17),0,MIN(N78,$E$4*(1-D78)*Q78))))</f>
        <v>119.78536931428572</v>
      </c>
    </row>
    <row r="79" spans="1:18" x14ac:dyDescent="0.45">
      <c r="A79" s="56">
        <f t="shared" si="0"/>
        <v>44714</v>
      </c>
      <c r="B79" s="157">
        <f>_xlfn.XLOOKUP(A79,'Serene N'!$W$22:$W$23,'Serene N'!$Z$22:$Z$23,0,0)</f>
        <v>0</v>
      </c>
      <c r="C79" s="143">
        <f>_xlfn.XLOOKUP(A79,'Serene N'!$W$15:$W$17,'Serene N'!$Z$15:$Z$17,SUM($E$3:$H$3),0)</f>
        <v>15</v>
      </c>
      <c r="D79" s="58">
        <f>'PT Storengy'!J70</f>
        <v>0</v>
      </c>
      <c r="E79" s="60">
        <f t="shared" si="1"/>
        <v>7.3852422418285686</v>
      </c>
      <c r="F79" s="58">
        <f t="shared" si="2"/>
        <v>0.48437550072571411</v>
      </c>
      <c r="G79" s="59">
        <f>IF(F79&gt;=1,0,_xlfn.XLOOKUP(F79,'Serene N'!$B$30:$B$130,'Serene N'!$W$30:$W$130,,1))</f>
        <v>0.97285714285714286</v>
      </c>
      <c r="H79" s="158">
        <f>MIN(
IF(AND(F79&gt;='Serene N'!$X$15,A79&lt;='Serene N'!$W$15),0,
IF(AND(F79&gt;='Serene N'!$X$16,A79&lt;='Serene N'!$W$16),0,
IF(AND(F79&gt;='Serene N'!$X$17,A79&lt;='Serene N'!$W$17),0,$E$4*(1-D79)*G79))),$E$4)</f>
        <v>119.60973094285714</v>
      </c>
      <c r="I79" s="192">
        <f>IF(COUNTIFS('PTC GRTgaz'!$AA$11:$AA$28891,"",'PTC GRTgaz'!$B$11:$B$28891,'Nord-Est'!I$16,'PTC GRTgaz'!$D$11:$D$28891,'Nord-Est'!$A79,'PTC GRTgaz'!$C$11:$C$28891,"DEL")&gt;0,I$14,SUMIFS('PTC GRTgaz'!$AA$11:$AA$28891,'PTC GRTgaz'!$B$11:$B$28891,'Nord-Est'!I$16,'PTC GRTgaz'!$D$11:$D$28891,'Nord-Est'!$A79,'PTC GRTgaz'!$C$11:$C$28891,"DEL")*1.0026*$E$4/122.95)</f>
        <v>122.94686</v>
      </c>
      <c r="J79" s="102">
        <f t="shared" si="3"/>
        <v>7.3852422418285686</v>
      </c>
      <c r="K79" s="58">
        <f t="shared" si="4"/>
        <v>0.48437550072571411</v>
      </c>
      <c r="L79" s="59">
        <f>IF(K79&gt;=1,0,_xlfn.XLOOKUP(K79,'Serene N'!$B$30:$B$130,'Serene N'!$W$30:$W$130,,1))</f>
        <v>0.97285714285714286</v>
      </c>
      <c r="M79" s="158">
        <f xml:space="preserve">
IF(AND(K79&gt;='Serene N'!$X$15,A79&lt;='Serene N'!$W$15),0,
IF(AND(K79&gt;='Serene N'!$X$16,A79&lt;='Serene N'!$W$16),0,
IF(AND(K79&gt;='Serene N'!$X$17,A79&lt;='Serene N'!$W$17),0,MIN(I79,$E$4*(1-D79)*L79))))</f>
        <v>119.60973094285714</v>
      </c>
      <c r="N79" s="192">
        <f>IF(COUNTIFS('PTC GRTgaz'!$AB$11:$AB$28891,"",'PTC GRTgaz'!$B$11:$B$28891,'Nord-Est'!N$16,'PTC GRTgaz'!$D$11:$D$28891,'Nord-Est'!$A79,'PTC GRTgaz'!$C$11:$C$28891,"DEL")&gt;0,N$14,SUMIFS('PTC GRTgaz'!$AB$11:$AB$28891,'PTC GRTgaz'!$B$11:$B$28891,'Nord-Est'!N$16,'PTC GRTgaz'!$D$11:$D$28891,'Nord-Est'!$A79,'PTC GRTgaz'!$C$11:$C$28891,"DEL")*1.0026*$E$4/122.95)</f>
        <v>122.94686</v>
      </c>
      <c r="O79" s="102">
        <f t="shared" si="5"/>
        <v>7.3852422418285686</v>
      </c>
      <c r="P79" s="58">
        <f t="shared" si="6"/>
        <v>0.48437550072571411</v>
      </c>
      <c r="Q79" s="59">
        <f>IF(P79&gt;=1,0,_xlfn.XLOOKUP(P79,'Serene N'!$B$30:$B$130,'Serene N'!$W$30:$W$130,,1))</f>
        <v>0.97285714285714286</v>
      </c>
      <c r="R79" s="158">
        <f xml:space="preserve">
IF(AND(P79&gt;='Serene N'!$X$15,A79&lt;='Serene N'!$W$15),0,
IF(AND(P79&gt;='Serene N'!$X$16,A79&lt;='Serene N'!$W$16),0,
IF(AND(P79&gt;='Serene N'!$X$17,A79&lt;='Serene N'!$W$17),0,MIN(N79,$E$4*(1-D79)*Q79))))</f>
        <v>119.60973094285714</v>
      </c>
    </row>
    <row r="80" spans="1:18" x14ac:dyDescent="0.45">
      <c r="A80" s="56">
        <f t="shared" si="0"/>
        <v>44715</v>
      </c>
      <c r="B80" s="157">
        <f>_xlfn.XLOOKUP(A80,'Serene N'!$W$22:$W$23,'Serene N'!$Z$22:$Z$23,0,0)</f>
        <v>0</v>
      </c>
      <c r="C80" s="143">
        <f>_xlfn.XLOOKUP(A80,'Serene N'!$W$15:$W$17,'Serene N'!$Z$15:$Z$17,SUM($E$3:$H$3),0)</f>
        <v>15</v>
      </c>
      <c r="D80" s="58">
        <f>'PT Storengy'!J71</f>
        <v>0</v>
      </c>
      <c r="E80" s="60">
        <f t="shared" si="1"/>
        <v>7.5046763343999974</v>
      </c>
      <c r="F80" s="58">
        <f t="shared" si="2"/>
        <v>0.49234948278857121</v>
      </c>
      <c r="G80" s="59">
        <f>IF(F80&gt;=1,0,_xlfn.XLOOKUP(F80,'Serene N'!$B$30:$B$130,'Serene N'!$W$30:$W$130,,1))</f>
        <v>0.97142857142857142</v>
      </c>
      <c r="H80" s="158">
        <f>MIN(
IF(AND(F80&gt;='Serene N'!$X$15,A80&lt;='Serene N'!$W$15),0,
IF(AND(F80&gt;='Serene N'!$X$16,A80&lt;='Serene N'!$W$16),0,
IF(AND(F80&gt;='Serene N'!$X$17,A80&lt;='Serene N'!$W$17),0,$E$4*(1-D80)*G80))),$E$4)</f>
        <v>119.43409257142856</v>
      </c>
      <c r="I80" s="192">
        <f>IF(COUNTIFS('PTC GRTgaz'!$AA$11:$AA$28891,"",'PTC GRTgaz'!$B$11:$B$28891,'Nord-Est'!I$16,'PTC GRTgaz'!$D$11:$D$28891,'Nord-Est'!$A80,'PTC GRTgaz'!$C$11:$C$28891,"DEL")&gt;0,I$14,SUMIFS('PTC GRTgaz'!$AA$11:$AA$28891,'PTC GRTgaz'!$B$11:$B$28891,'Nord-Est'!I$16,'PTC GRTgaz'!$D$11:$D$28891,'Nord-Est'!$A80,'PTC GRTgaz'!$C$11:$C$28891,"DEL")*1.0026*$E$4/122.95)</f>
        <v>122.94686</v>
      </c>
      <c r="J80" s="102">
        <f t="shared" si="3"/>
        <v>7.5046763343999974</v>
      </c>
      <c r="K80" s="58">
        <f t="shared" si="4"/>
        <v>0.49234948278857121</v>
      </c>
      <c r="L80" s="59">
        <f>IF(K80&gt;=1,0,_xlfn.XLOOKUP(K80,'Serene N'!$B$30:$B$130,'Serene N'!$W$30:$W$130,,1))</f>
        <v>0.97142857142857142</v>
      </c>
      <c r="M80" s="158">
        <f xml:space="preserve">
IF(AND(K80&gt;='Serene N'!$X$15,A80&lt;='Serene N'!$W$15),0,
IF(AND(K80&gt;='Serene N'!$X$16,A80&lt;='Serene N'!$W$16),0,
IF(AND(K80&gt;='Serene N'!$X$17,A80&lt;='Serene N'!$W$17),0,MIN(I80,$E$4*(1-D80)*L80))))</f>
        <v>119.43409257142856</v>
      </c>
      <c r="N80" s="192">
        <f>IF(COUNTIFS('PTC GRTgaz'!$AB$11:$AB$28891,"",'PTC GRTgaz'!$B$11:$B$28891,'Nord-Est'!N$16,'PTC GRTgaz'!$D$11:$D$28891,'Nord-Est'!$A80,'PTC GRTgaz'!$C$11:$C$28891,"DEL")&gt;0,N$14,SUMIFS('PTC GRTgaz'!$AB$11:$AB$28891,'PTC GRTgaz'!$B$11:$B$28891,'Nord-Est'!N$16,'PTC GRTgaz'!$D$11:$D$28891,'Nord-Est'!$A80,'PTC GRTgaz'!$C$11:$C$28891,"DEL")*1.0026*$E$4/122.95)</f>
        <v>122.94686</v>
      </c>
      <c r="O80" s="102">
        <f t="shared" si="5"/>
        <v>7.5046763343999974</v>
      </c>
      <c r="P80" s="58">
        <f t="shared" si="6"/>
        <v>0.49234948278857121</v>
      </c>
      <c r="Q80" s="59">
        <f>IF(P80&gt;=1,0,_xlfn.XLOOKUP(P80,'Serene N'!$B$30:$B$130,'Serene N'!$W$30:$W$130,,1))</f>
        <v>0.97142857142857142</v>
      </c>
      <c r="R80" s="158">
        <f xml:space="preserve">
IF(AND(P80&gt;='Serene N'!$X$15,A80&lt;='Serene N'!$W$15),0,
IF(AND(P80&gt;='Serene N'!$X$16,A80&lt;='Serene N'!$W$16),0,
IF(AND(P80&gt;='Serene N'!$X$17,A80&lt;='Serene N'!$W$17),0,MIN(N80,$E$4*(1-D80)*Q80))))</f>
        <v>119.43409257142856</v>
      </c>
    </row>
    <row r="81" spans="1:18" x14ac:dyDescent="0.45">
      <c r="A81" s="56">
        <f t="shared" si="0"/>
        <v>44716</v>
      </c>
      <c r="B81" s="157">
        <f>_xlfn.XLOOKUP(A81,'Serene N'!$W$22:$W$23,'Serene N'!$Z$22:$Z$23,0,0)</f>
        <v>0</v>
      </c>
      <c r="C81" s="143">
        <f>_xlfn.XLOOKUP(A81,'Serene N'!$W$15:$W$17,'Serene N'!$Z$15:$Z$17,SUM($E$3:$H$3),0)</f>
        <v>15</v>
      </c>
      <c r="D81" s="58">
        <f>'PT Storengy'!J72</f>
        <v>0</v>
      </c>
      <c r="E81" s="60">
        <f t="shared" si="1"/>
        <v>7.6239347885999971</v>
      </c>
      <c r="F81" s="58">
        <f t="shared" si="2"/>
        <v>0.50031175562666652</v>
      </c>
      <c r="G81" s="59">
        <f>IF(F81&gt;=1,0,_xlfn.XLOOKUP(F81,'Serene N'!$B$30:$B$130,'Serene N'!$W$30:$W$130,,1))</f>
        <v>0.97000000000000008</v>
      </c>
      <c r="H81" s="158">
        <f>MIN(
IF(AND(F81&gt;='Serene N'!$X$15,A81&lt;='Serene N'!$W$15),0,
IF(AND(F81&gt;='Serene N'!$X$16,A81&lt;='Serene N'!$W$16),0,
IF(AND(F81&gt;='Serene N'!$X$17,A81&lt;='Serene N'!$W$17),0,$E$4*(1-D81)*G81))),$E$4)</f>
        <v>119.25845420000002</v>
      </c>
      <c r="I81" s="192">
        <f>IF(COUNTIFS('PTC GRTgaz'!$AA$11:$AA$28891,"",'PTC GRTgaz'!$B$11:$B$28891,'Nord-Est'!I$16,'PTC GRTgaz'!$D$11:$D$28891,'Nord-Est'!$A81,'PTC GRTgaz'!$C$11:$C$28891,"DEL")&gt;0,I$14,SUMIFS('PTC GRTgaz'!$AA$11:$AA$28891,'PTC GRTgaz'!$B$11:$B$28891,'Nord-Est'!I$16,'PTC GRTgaz'!$D$11:$D$28891,'Nord-Est'!$A81,'PTC GRTgaz'!$C$11:$C$28891,"DEL")*1.0026*$E$4/122.95)</f>
        <v>122.94686</v>
      </c>
      <c r="J81" s="102">
        <f t="shared" si="3"/>
        <v>7.6239347885999971</v>
      </c>
      <c r="K81" s="58">
        <f t="shared" si="4"/>
        <v>0.50031175562666652</v>
      </c>
      <c r="L81" s="59">
        <f>IF(K81&gt;=1,0,_xlfn.XLOOKUP(K81,'Serene N'!$B$30:$B$130,'Serene N'!$W$30:$W$130,,1))</f>
        <v>0.97000000000000008</v>
      </c>
      <c r="M81" s="158">
        <f xml:space="preserve">
IF(AND(K81&gt;='Serene N'!$X$15,A81&lt;='Serene N'!$W$15),0,
IF(AND(K81&gt;='Serene N'!$X$16,A81&lt;='Serene N'!$W$16),0,
IF(AND(K81&gt;='Serene N'!$X$17,A81&lt;='Serene N'!$W$17),0,MIN(I81,$E$4*(1-D81)*L81))))</f>
        <v>119.25845420000002</v>
      </c>
      <c r="N81" s="192">
        <f>IF(COUNTIFS('PTC GRTgaz'!$AB$11:$AB$28891,"",'PTC GRTgaz'!$B$11:$B$28891,'Nord-Est'!N$16,'PTC GRTgaz'!$D$11:$D$28891,'Nord-Est'!$A81,'PTC GRTgaz'!$C$11:$C$28891,"DEL")&gt;0,N$14,SUMIFS('PTC GRTgaz'!$AB$11:$AB$28891,'PTC GRTgaz'!$B$11:$B$28891,'Nord-Est'!N$16,'PTC GRTgaz'!$D$11:$D$28891,'Nord-Est'!$A81,'PTC GRTgaz'!$C$11:$C$28891,"DEL")*1.0026*$E$4/122.95)</f>
        <v>122.94686</v>
      </c>
      <c r="O81" s="102">
        <f t="shared" si="5"/>
        <v>7.6239347885999971</v>
      </c>
      <c r="P81" s="58">
        <f t="shared" si="6"/>
        <v>0.50031175562666652</v>
      </c>
      <c r="Q81" s="59">
        <f>IF(P81&gt;=1,0,_xlfn.XLOOKUP(P81,'Serene N'!$B$30:$B$130,'Serene N'!$W$30:$W$130,,1))</f>
        <v>0.97000000000000008</v>
      </c>
      <c r="R81" s="158">
        <f xml:space="preserve">
IF(AND(P81&gt;='Serene N'!$X$15,A81&lt;='Serene N'!$W$15),0,
IF(AND(P81&gt;='Serene N'!$X$16,A81&lt;='Serene N'!$W$16),0,
IF(AND(P81&gt;='Serene N'!$X$17,A81&lt;='Serene N'!$W$17),0,MIN(N81,$E$4*(1-D81)*Q81))))</f>
        <v>119.25845420000002</v>
      </c>
    </row>
    <row r="82" spans="1:18" x14ac:dyDescent="0.45">
      <c r="A82" s="56">
        <f t="shared" si="0"/>
        <v>44717</v>
      </c>
      <c r="B82" s="157">
        <f>_xlfn.XLOOKUP(A82,'Serene N'!$W$22:$W$23,'Serene N'!$Z$22:$Z$23,0,0)</f>
        <v>0</v>
      </c>
      <c r="C82" s="143">
        <f>_xlfn.XLOOKUP(A82,'Serene N'!$W$15:$W$17,'Serene N'!$Z$15:$Z$17,SUM($E$3:$H$3),0)</f>
        <v>15</v>
      </c>
      <c r="D82" s="58">
        <f>'PT Storengy'!J73</f>
        <v>0</v>
      </c>
      <c r="E82" s="60">
        <f t="shared" si="1"/>
        <v>7.7431932427999968</v>
      </c>
      <c r="F82" s="58">
        <f t="shared" si="2"/>
        <v>0.50826231923999976</v>
      </c>
      <c r="G82" s="59">
        <f>IF(F82&gt;=1,0,_xlfn.XLOOKUP(F82,'Serene N'!$B$30:$B$130,'Serene N'!$W$30:$W$130,,1))</f>
        <v>0.97000000000000008</v>
      </c>
      <c r="H82" s="158">
        <f>MIN(
IF(AND(F82&gt;='Serene N'!$X$15,A82&lt;='Serene N'!$W$15),0,
IF(AND(F82&gt;='Serene N'!$X$16,A82&lt;='Serene N'!$W$16),0,
IF(AND(F82&gt;='Serene N'!$X$17,A82&lt;='Serene N'!$W$17),0,$E$4*(1-D82)*G82))),$E$4)</f>
        <v>119.25845420000002</v>
      </c>
      <c r="I82" s="192">
        <f>IF(COUNTIFS('PTC GRTgaz'!$AA$11:$AA$28891,"",'PTC GRTgaz'!$B$11:$B$28891,'Nord-Est'!I$16,'PTC GRTgaz'!$D$11:$D$28891,'Nord-Est'!$A82,'PTC GRTgaz'!$C$11:$C$28891,"DEL")&gt;0,I$14,SUMIFS('PTC GRTgaz'!$AA$11:$AA$28891,'PTC GRTgaz'!$B$11:$B$28891,'Nord-Est'!I$16,'PTC GRTgaz'!$D$11:$D$28891,'Nord-Est'!$A82,'PTC GRTgaz'!$C$11:$C$28891,"DEL")*1.0026*$E$4/122.95)</f>
        <v>122.94686</v>
      </c>
      <c r="J82" s="102">
        <f t="shared" si="3"/>
        <v>7.7431932427999968</v>
      </c>
      <c r="K82" s="58">
        <f t="shared" si="4"/>
        <v>0.50826231923999976</v>
      </c>
      <c r="L82" s="59">
        <f>IF(K82&gt;=1,0,_xlfn.XLOOKUP(K82,'Serene N'!$B$30:$B$130,'Serene N'!$W$30:$W$130,,1))</f>
        <v>0.97000000000000008</v>
      </c>
      <c r="M82" s="158">
        <f xml:space="preserve">
IF(AND(K82&gt;='Serene N'!$X$15,A82&lt;='Serene N'!$W$15),0,
IF(AND(K82&gt;='Serene N'!$X$16,A82&lt;='Serene N'!$W$16),0,
IF(AND(K82&gt;='Serene N'!$X$17,A82&lt;='Serene N'!$W$17),0,MIN(I82,$E$4*(1-D82)*L82))))</f>
        <v>119.25845420000002</v>
      </c>
      <c r="N82" s="192">
        <f>IF(COUNTIFS('PTC GRTgaz'!$AB$11:$AB$28891,"",'PTC GRTgaz'!$B$11:$B$28891,'Nord-Est'!N$16,'PTC GRTgaz'!$D$11:$D$28891,'Nord-Est'!$A82,'PTC GRTgaz'!$C$11:$C$28891,"DEL")&gt;0,N$14,SUMIFS('PTC GRTgaz'!$AB$11:$AB$28891,'PTC GRTgaz'!$B$11:$B$28891,'Nord-Est'!N$16,'PTC GRTgaz'!$D$11:$D$28891,'Nord-Est'!$A82,'PTC GRTgaz'!$C$11:$C$28891,"DEL")*1.0026*$E$4/122.95)</f>
        <v>122.94686</v>
      </c>
      <c r="O82" s="102">
        <f t="shared" si="5"/>
        <v>7.7431932427999968</v>
      </c>
      <c r="P82" s="58">
        <f t="shared" si="6"/>
        <v>0.50826231923999976</v>
      </c>
      <c r="Q82" s="59">
        <f>IF(P82&gt;=1,0,_xlfn.XLOOKUP(P82,'Serene N'!$B$30:$B$130,'Serene N'!$W$30:$W$130,,1))</f>
        <v>0.97000000000000008</v>
      </c>
      <c r="R82" s="158">
        <f xml:space="preserve">
IF(AND(P82&gt;='Serene N'!$X$15,A82&lt;='Serene N'!$W$15),0,
IF(AND(P82&gt;='Serene N'!$X$16,A82&lt;='Serene N'!$W$16),0,
IF(AND(P82&gt;='Serene N'!$X$17,A82&lt;='Serene N'!$W$17),0,MIN(N82,$E$4*(1-D82)*Q82))))</f>
        <v>119.25845420000002</v>
      </c>
    </row>
    <row r="83" spans="1:18" x14ac:dyDescent="0.45">
      <c r="A83" s="56">
        <f t="shared" ref="A83:A146" si="7">A82+1</f>
        <v>44718</v>
      </c>
      <c r="B83" s="157">
        <f>_xlfn.XLOOKUP(A83,'Serene N'!$W$22:$W$23,'Serene N'!$Z$22:$Z$23,0,0)</f>
        <v>0</v>
      </c>
      <c r="C83" s="143">
        <f>_xlfn.XLOOKUP(A83,'Serene N'!$W$15:$W$17,'Serene N'!$Z$15:$Z$17,SUM($E$3:$H$3),0)</f>
        <v>15</v>
      </c>
      <c r="D83" s="58">
        <f>'PT Storengy'!J74</f>
        <v>0</v>
      </c>
      <c r="E83" s="60">
        <f t="shared" ref="E83:E146" si="8">E82+H83/1000</f>
        <v>7.8622760586285683</v>
      </c>
      <c r="F83" s="58">
        <f t="shared" ref="F83:F146" si="9">E82/SUM($E$3,$F$3,$G$3,$H$3)</f>
        <v>0.51621288285333311</v>
      </c>
      <c r="G83" s="59">
        <f>IF(F83&gt;=1,0,_xlfn.XLOOKUP(F83,'Serene N'!$B$30:$B$130,'Serene N'!$W$30:$W$130,,1))</f>
        <v>0.96857142857142853</v>
      </c>
      <c r="H83" s="158">
        <f>MIN(
IF(AND(F83&gt;='Serene N'!$X$15,A83&lt;='Serene N'!$W$15),0,
IF(AND(F83&gt;='Serene N'!$X$16,A83&lt;='Serene N'!$W$16),0,
IF(AND(F83&gt;='Serene N'!$X$17,A83&lt;='Serene N'!$W$17),0,$E$4*(1-D83)*G83))),$E$4)</f>
        <v>119.08281582857143</v>
      </c>
      <c r="I83" s="192">
        <f>IF(COUNTIFS('PTC GRTgaz'!$AA$11:$AA$28891,"",'PTC GRTgaz'!$B$11:$B$28891,'Nord-Est'!I$16,'PTC GRTgaz'!$D$11:$D$28891,'Nord-Est'!$A83,'PTC GRTgaz'!$C$11:$C$28891,"DEL")&gt;0,I$14,SUMIFS('PTC GRTgaz'!$AA$11:$AA$28891,'PTC GRTgaz'!$B$11:$B$28891,'Nord-Est'!I$16,'PTC GRTgaz'!$D$11:$D$28891,'Nord-Est'!$A83,'PTC GRTgaz'!$C$11:$C$28891,"DEL")*1.0026*$E$4/122.95)</f>
        <v>122.94686</v>
      </c>
      <c r="J83" s="102">
        <f t="shared" ref="J83:J146" si="10">J82+M83/1000</f>
        <v>7.8622760586285683</v>
      </c>
      <c r="K83" s="58">
        <f t="shared" ref="K83:K146" si="11">J82/SUM($E$3,$F$3,$G$3,$H$3)</f>
        <v>0.51621288285333311</v>
      </c>
      <c r="L83" s="59">
        <f>IF(K83&gt;=1,0,_xlfn.XLOOKUP(K83,'Serene N'!$B$30:$B$130,'Serene N'!$W$30:$W$130,,1))</f>
        <v>0.96857142857142853</v>
      </c>
      <c r="M83" s="158">
        <f xml:space="preserve">
IF(AND(K83&gt;='Serene N'!$X$15,A83&lt;='Serene N'!$W$15),0,
IF(AND(K83&gt;='Serene N'!$X$16,A83&lt;='Serene N'!$W$16),0,
IF(AND(K83&gt;='Serene N'!$X$17,A83&lt;='Serene N'!$W$17),0,MIN(I83,$E$4*(1-D83)*L83))))</f>
        <v>119.08281582857143</v>
      </c>
      <c r="N83" s="192">
        <f>IF(COUNTIFS('PTC GRTgaz'!$AB$11:$AB$28891,"",'PTC GRTgaz'!$B$11:$B$28891,'Nord-Est'!N$16,'PTC GRTgaz'!$D$11:$D$28891,'Nord-Est'!$A83,'PTC GRTgaz'!$C$11:$C$28891,"DEL")&gt;0,N$14,SUMIFS('PTC GRTgaz'!$AB$11:$AB$28891,'PTC GRTgaz'!$B$11:$B$28891,'Nord-Est'!N$16,'PTC GRTgaz'!$D$11:$D$28891,'Nord-Est'!$A83,'PTC GRTgaz'!$C$11:$C$28891,"DEL")*1.0026*$E$4/122.95)</f>
        <v>122.94686</v>
      </c>
      <c r="O83" s="102">
        <f t="shared" ref="O83:O146" si="12">O82+R83/1000</f>
        <v>7.8622760586285683</v>
      </c>
      <c r="P83" s="58">
        <f t="shared" ref="P83:P146" si="13">O82/SUM($E$3,$F$3,$G$3,$H$3)</f>
        <v>0.51621288285333311</v>
      </c>
      <c r="Q83" s="59">
        <f>IF(P83&gt;=1,0,_xlfn.XLOOKUP(P83,'Serene N'!$B$30:$B$130,'Serene N'!$W$30:$W$130,,1))</f>
        <v>0.96857142857142853</v>
      </c>
      <c r="R83" s="158">
        <f xml:space="preserve">
IF(AND(P83&gt;='Serene N'!$X$15,A83&lt;='Serene N'!$W$15),0,
IF(AND(P83&gt;='Serene N'!$X$16,A83&lt;='Serene N'!$W$16),0,
IF(AND(P83&gt;='Serene N'!$X$17,A83&lt;='Serene N'!$W$17),0,MIN(N83,$E$4*(1-D83)*Q83))))</f>
        <v>119.08281582857143</v>
      </c>
    </row>
    <row r="84" spans="1:18" x14ac:dyDescent="0.45">
      <c r="A84" s="56">
        <f t="shared" si="7"/>
        <v>44719</v>
      </c>
      <c r="B84" s="157">
        <f>_xlfn.XLOOKUP(A84,'Serene N'!$W$22:$W$23,'Serene N'!$Z$22:$Z$23,0,0)</f>
        <v>0</v>
      </c>
      <c r="C84" s="143">
        <f>_xlfn.XLOOKUP(A84,'Serene N'!$W$15:$W$17,'Serene N'!$Z$15:$Z$17,SUM($E$3:$H$3),0)</f>
        <v>15</v>
      </c>
      <c r="D84" s="58">
        <f>'PT Storengy'!J75</f>
        <v>0</v>
      </c>
      <c r="E84" s="60">
        <f t="shared" si="8"/>
        <v>7.9811832360857116</v>
      </c>
      <c r="F84" s="58">
        <f t="shared" si="9"/>
        <v>0.52415173724190456</v>
      </c>
      <c r="G84" s="59">
        <f>IF(F84&gt;=1,0,_xlfn.XLOOKUP(F84,'Serene N'!$B$30:$B$130,'Serene N'!$W$30:$W$130,,1))</f>
        <v>0.96714285714285719</v>
      </c>
      <c r="H84" s="158">
        <f>MIN(
IF(AND(F84&gt;='Serene N'!$X$15,A84&lt;='Serene N'!$W$15),0,
IF(AND(F84&gt;='Serene N'!$X$16,A84&lt;='Serene N'!$W$16),0,
IF(AND(F84&gt;='Serene N'!$X$17,A84&lt;='Serene N'!$W$17),0,$E$4*(1-D84)*G84))),$E$4)</f>
        <v>118.90717745714286</v>
      </c>
      <c r="I84" s="192">
        <f>IF(COUNTIFS('PTC GRTgaz'!$AA$11:$AA$28891,"",'PTC GRTgaz'!$B$11:$B$28891,'Nord-Est'!I$16,'PTC GRTgaz'!$D$11:$D$28891,'Nord-Est'!$A84,'PTC GRTgaz'!$C$11:$C$28891,"DEL")&gt;0,I$14,SUMIFS('PTC GRTgaz'!$AA$11:$AA$28891,'PTC GRTgaz'!$B$11:$B$28891,'Nord-Est'!I$16,'PTC GRTgaz'!$D$11:$D$28891,'Nord-Est'!$A84,'PTC GRTgaz'!$C$11:$C$28891,"DEL")*1.0026*$E$4/122.95)</f>
        <v>122.94686</v>
      </c>
      <c r="J84" s="102">
        <f t="shared" si="10"/>
        <v>7.9811832360857116</v>
      </c>
      <c r="K84" s="58">
        <f t="shared" si="11"/>
        <v>0.52415173724190456</v>
      </c>
      <c r="L84" s="59">
        <f>IF(K84&gt;=1,0,_xlfn.XLOOKUP(K84,'Serene N'!$B$30:$B$130,'Serene N'!$W$30:$W$130,,1))</f>
        <v>0.96714285714285719</v>
      </c>
      <c r="M84" s="158">
        <f xml:space="preserve">
IF(AND(K84&gt;='Serene N'!$X$15,A84&lt;='Serene N'!$W$15),0,
IF(AND(K84&gt;='Serene N'!$X$16,A84&lt;='Serene N'!$W$16),0,
IF(AND(K84&gt;='Serene N'!$X$17,A84&lt;='Serene N'!$W$17),0,MIN(I84,$E$4*(1-D84)*L84))))</f>
        <v>118.90717745714286</v>
      </c>
      <c r="N84" s="192">
        <f>IF(COUNTIFS('PTC GRTgaz'!$AB$11:$AB$28891,"",'PTC GRTgaz'!$B$11:$B$28891,'Nord-Est'!N$16,'PTC GRTgaz'!$D$11:$D$28891,'Nord-Est'!$A84,'PTC GRTgaz'!$C$11:$C$28891,"DEL")&gt;0,N$14,SUMIFS('PTC GRTgaz'!$AB$11:$AB$28891,'PTC GRTgaz'!$B$11:$B$28891,'Nord-Est'!N$16,'PTC GRTgaz'!$D$11:$D$28891,'Nord-Est'!$A84,'PTC GRTgaz'!$C$11:$C$28891,"DEL")*1.0026*$E$4/122.95)</f>
        <v>122.94686</v>
      </c>
      <c r="O84" s="102">
        <f t="shared" si="12"/>
        <v>7.9811832360857116</v>
      </c>
      <c r="P84" s="58">
        <f t="shared" si="13"/>
        <v>0.52415173724190456</v>
      </c>
      <c r="Q84" s="59">
        <f>IF(P84&gt;=1,0,_xlfn.XLOOKUP(P84,'Serene N'!$B$30:$B$130,'Serene N'!$W$30:$W$130,,1))</f>
        <v>0.96714285714285719</v>
      </c>
      <c r="R84" s="158">
        <f xml:space="preserve">
IF(AND(P84&gt;='Serene N'!$X$15,A84&lt;='Serene N'!$W$15),0,
IF(AND(P84&gt;='Serene N'!$X$16,A84&lt;='Serene N'!$W$16),0,
IF(AND(P84&gt;='Serene N'!$X$17,A84&lt;='Serene N'!$W$17),0,MIN(N84,$E$4*(1-D84)*Q84))))</f>
        <v>118.90717745714286</v>
      </c>
    </row>
    <row r="85" spans="1:18" x14ac:dyDescent="0.45">
      <c r="A85" s="56">
        <f t="shared" si="7"/>
        <v>44720</v>
      </c>
      <c r="B85" s="157">
        <f>_xlfn.XLOOKUP(A85,'Serene N'!$W$22:$W$23,'Serene N'!$Z$22:$Z$23,0,0)</f>
        <v>0</v>
      </c>
      <c r="C85" s="143">
        <f>_xlfn.XLOOKUP(A85,'Serene N'!$W$15:$W$17,'Serene N'!$Z$15:$Z$17,SUM($E$3:$H$3),0)</f>
        <v>15</v>
      </c>
      <c r="D85" s="58">
        <f>'PT Storengy'!J76</f>
        <v>0</v>
      </c>
      <c r="E85" s="60">
        <f t="shared" si="8"/>
        <v>8.0999147751714258</v>
      </c>
      <c r="F85" s="58">
        <f t="shared" si="9"/>
        <v>0.5320788824057141</v>
      </c>
      <c r="G85" s="59">
        <f>IF(F85&gt;=1,0,_xlfn.XLOOKUP(F85,'Serene N'!$B$30:$B$130,'Serene N'!$W$30:$W$130,,1))</f>
        <v>0.96571428571428575</v>
      </c>
      <c r="H85" s="158">
        <f>MIN(
IF(AND(F85&gt;='Serene N'!$X$15,A85&lt;='Serene N'!$W$15),0,
IF(AND(F85&gt;='Serene N'!$X$16,A85&lt;='Serene N'!$W$16),0,
IF(AND(F85&gt;='Serene N'!$X$17,A85&lt;='Serene N'!$W$17),0,$E$4*(1-D85)*G85))),$E$4)</f>
        <v>118.73153908571429</v>
      </c>
      <c r="I85" s="192">
        <f>IF(COUNTIFS('PTC GRTgaz'!$AA$11:$AA$28891,"",'PTC GRTgaz'!$B$11:$B$28891,'Nord-Est'!I$16,'PTC GRTgaz'!$D$11:$D$28891,'Nord-Est'!$A85,'PTC GRTgaz'!$C$11:$C$28891,"DEL")&gt;0,I$14,SUMIFS('PTC GRTgaz'!$AA$11:$AA$28891,'PTC GRTgaz'!$B$11:$B$28891,'Nord-Est'!I$16,'PTC GRTgaz'!$D$11:$D$28891,'Nord-Est'!$A85,'PTC GRTgaz'!$C$11:$C$28891,"DEL")*1.0026*$E$4/122.95)</f>
        <v>122.94686</v>
      </c>
      <c r="J85" s="102">
        <f t="shared" si="10"/>
        <v>8.0999147751714258</v>
      </c>
      <c r="K85" s="58">
        <f t="shared" si="11"/>
        <v>0.5320788824057141</v>
      </c>
      <c r="L85" s="59">
        <f>IF(K85&gt;=1,0,_xlfn.XLOOKUP(K85,'Serene N'!$B$30:$B$130,'Serene N'!$W$30:$W$130,,1))</f>
        <v>0.96571428571428575</v>
      </c>
      <c r="M85" s="158">
        <f xml:space="preserve">
IF(AND(K85&gt;='Serene N'!$X$15,A85&lt;='Serene N'!$W$15),0,
IF(AND(K85&gt;='Serene N'!$X$16,A85&lt;='Serene N'!$W$16),0,
IF(AND(K85&gt;='Serene N'!$X$17,A85&lt;='Serene N'!$W$17),0,MIN(I85,$E$4*(1-D85)*L85))))</f>
        <v>118.73153908571429</v>
      </c>
      <c r="N85" s="192">
        <f>IF(COUNTIFS('PTC GRTgaz'!$AB$11:$AB$28891,"",'PTC GRTgaz'!$B$11:$B$28891,'Nord-Est'!N$16,'PTC GRTgaz'!$D$11:$D$28891,'Nord-Est'!$A85,'PTC GRTgaz'!$C$11:$C$28891,"DEL")&gt;0,N$14,SUMIFS('PTC GRTgaz'!$AB$11:$AB$28891,'PTC GRTgaz'!$B$11:$B$28891,'Nord-Est'!N$16,'PTC GRTgaz'!$D$11:$D$28891,'Nord-Est'!$A85,'PTC GRTgaz'!$C$11:$C$28891,"DEL")*1.0026*$E$4/122.95)</f>
        <v>122.94686</v>
      </c>
      <c r="O85" s="102">
        <f t="shared" si="12"/>
        <v>8.0999147751714258</v>
      </c>
      <c r="P85" s="58">
        <f t="shared" si="13"/>
        <v>0.5320788824057141</v>
      </c>
      <c r="Q85" s="59">
        <f>IF(P85&gt;=1,0,_xlfn.XLOOKUP(P85,'Serene N'!$B$30:$B$130,'Serene N'!$W$30:$W$130,,1))</f>
        <v>0.96571428571428575</v>
      </c>
      <c r="R85" s="158">
        <f xml:space="preserve">
IF(AND(P85&gt;='Serene N'!$X$15,A85&lt;='Serene N'!$W$15),0,
IF(AND(P85&gt;='Serene N'!$X$16,A85&lt;='Serene N'!$W$16),0,
IF(AND(P85&gt;='Serene N'!$X$17,A85&lt;='Serene N'!$W$17),0,MIN(N85,$E$4*(1-D85)*Q85))))</f>
        <v>118.73153908571429</v>
      </c>
    </row>
    <row r="86" spans="1:18" x14ac:dyDescent="0.45">
      <c r="A86" s="56">
        <f t="shared" si="7"/>
        <v>44721</v>
      </c>
      <c r="B86" s="157">
        <f>_xlfn.XLOOKUP(A86,'Serene N'!$W$22:$W$23,'Serene N'!$Z$22:$Z$23,0,0)</f>
        <v>0</v>
      </c>
      <c r="C86" s="143">
        <f>_xlfn.XLOOKUP(A86,'Serene N'!$W$15:$W$17,'Serene N'!$Z$15:$Z$17,SUM($E$3:$H$3),0)</f>
        <v>15</v>
      </c>
      <c r="D86" s="58">
        <f>'PT Storengy'!J77</f>
        <v>0</v>
      </c>
      <c r="E86" s="60">
        <f t="shared" si="8"/>
        <v>8.2186463142571409</v>
      </c>
      <c r="F86" s="58">
        <f t="shared" si="9"/>
        <v>0.53999431834476175</v>
      </c>
      <c r="G86" s="59">
        <f>IF(F86&gt;=1,0,_xlfn.XLOOKUP(F86,'Serene N'!$B$30:$B$130,'Serene N'!$W$30:$W$130,,1))</f>
        <v>0.96571428571428575</v>
      </c>
      <c r="H86" s="158">
        <f>MIN(
IF(AND(F86&gt;='Serene N'!$X$15,A86&lt;='Serene N'!$W$15),0,
IF(AND(F86&gt;='Serene N'!$X$16,A86&lt;='Serene N'!$W$16),0,
IF(AND(F86&gt;='Serene N'!$X$17,A86&lt;='Serene N'!$W$17),0,$E$4*(1-D86)*G86))),$E$4)</f>
        <v>118.73153908571429</v>
      </c>
      <c r="I86" s="192">
        <f>IF(COUNTIFS('PTC GRTgaz'!$AA$11:$AA$28891,"",'PTC GRTgaz'!$B$11:$B$28891,'Nord-Est'!I$16,'PTC GRTgaz'!$D$11:$D$28891,'Nord-Est'!$A86,'PTC GRTgaz'!$C$11:$C$28891,"DEL")&gt;0,I$14,SUMIFS('PTC GRTgaz'!$AA$11:$AA$28891,'PTC GRTgaz'!$B$11:$B$28891,'Nord-Est'!I$16,'PTC GRTgaz'!$D$11:$D$28891,'Nord-Est'!$A86,'PTC GRTgaz'!$C$11:$C$28891,"DEL")*1.0026*$E$4/122.95)</f>
        <v>122.94686</v>
      </c>
      <c r="J86" s="102">
        <f t="shared" si="10"/>
        <v>8.2186463142571409</v>
      </c>
      <c r="K86" s="58">
        <f t="shared" si="11"/>
        <v>0.53999431834476175</v>
      </c>
      <c r="L86" s="59">
        <f>IF(K86&gt;=1,0,_xlfn.XLOOKUP(K86,'Serene N'!$B$30:$B$130,'Serene N'!$W$30:$W$130,,1))</f>
        <v>0.96571428571428575</v>
      </c>
      <c r="M86" s="158">
        <f xml:space="preserve">
IF(AND(K86&gt;='Serene N'!$X$15,A86&lt;='Serene N'!$W$15),0,
IF(AND(K86&gt;='Serene N'!$X$16,A86&lt;='Serene N'!$W$16),0,
IF(AND(K86&gt;='Serene N'!$X$17,A86&lt;='Serene N'!$W$17),0,MIN(I86,$E$4*(1-D86)*L86))))</f>
        <v>118.73153908571429</v>
      </c>
      <c r="N86" s="192">
        <f>IF(COUNTIFS('PTC GRTgaz'!$AB$11:$AB$28891,"",'PTC GRTgaz'!$B$11:$B$28891,'Nord-Est'!N$16,'PTC GRTgaz'!$D$11:$D$28891,'Nord-Est'!$A86,'PTC GRTgaz'!$C$11:$C$28891,"DEL")&gt;0,N$14,SUMIFS('PTC GRTgaz'!$AB$11:$AB$28891,'PTC GRTgaz'!$B$11:$B$28891,'Nord-Est'!N$16,'PTC GRTgaz'!$D$11:$D$28891,'Nord-Est'!$A86,'PTC GRTgaz'!$C$11:$C$28891,"DEL")*1.0026*$E$4/122.95)</f>
        <v>122.94686</v>
      </c>
      <c r="O86" s="102">
        <f t="shared" si="12"/>
        <v>8.2186463142571409</v>
      </c>
      <c r="P86" s="58">
        <f t="shared" si="13"/>
        <v>0.53999431834476175</v>
      </c>
      <c r="Q86" s="59">
        <f>IF(P86&gt;=1,0,_xlfn.XLOOKUP(P86,'Serene N'!$B$30:$B$130,'Serene N'!$W$30:$W$130,,1))</f>
        <v>0.96571428571428575</v>
      </c>
      <c r="R86" s="158">
        <f xml:space="preserve">
IF(AND(P86&gt;='Serene N'!$X$15,A86&lt;='Serene N'!$W$15),0,
IF(AND(P86&gt;='Serene N'!$X$16,A86&lt;='Serene N'!$W$16),0,
IF(AND(P86&gt;='Serene N'!$X$17,A86&lt;='Serene N'!$W$17),0,MIN(N86,$E$4*(1-D86)*Q86))))</f>
        <v>118.73153908571429</v>
      </c>
    </row>
    <row r="87" spans="1:18" x14ac:dyDescent="0.45">
      <c r="A87" s="56">
        <f t="shared" si="7"/>
        <v>44722</v>
      </c>
      <c r="B87" s="157">
        <f>_xlfn.XLOOKUP(A87,'Serene N'!$W$22:$W$23,'Serene N'!$Z$22:$Z$23,0,0)</f>
        <v>0</v>
      </c>
      <c r="C87" s="143">
        <f>_xlfn.XLOOKUP(A87,'Serene N'!$W$15:$W$17,'Serene N'!$Z$15:$Z$17,SUM($E$3:$H$3),0)</f>
        <v>15</v>
      </c>
      <c r="D87" s="58">
        <f>'PT Storengy'!J78</f>
        <v>0</v>
      </c>
      <c r="E87" s="60">
        <f t="shared" si="8"/>
        <v>8.3372022149714269</v>
      </c>
      <c r="F87" s="58">
        <f t="shared" si="9"/>
        <v>0.54790975428380939</v>
      </c>
      <c r="G87" s="59">
        <f>IF(F87&gt;=1,0,_xlfn.XLOOKUP(F87,'Serene N'!$B$30:$B$130,'Serene N'!$W$30:$W$130,,1))</f>
        <v>0.96428571428571419</v>
      </c>
      <c r="H87" s="158">
        <f>MIN(
IF(AND(F87&gt;='Serene N'!$X$15,A87&lt;='Serene N'!$W$15),0,
IF(AND(F87&gt;='Serene N'!$X$16,A87&lt;='Serene N'!$W$16),0,
IF(AND(F87&gt;='Serene N'!$X$17,A87&lt;='Serene N'!$W$17),0,$E$4*(1-D87)*G87))),$E$4)</f>
        <v>118.5559007142857</v>
      </c>
      <c r="I87" s="192">
        <f>IF(COUNTIFS('PTC GRTgaz'!$AA$11:$AA$28891,"",'PTC GRTgaz'!$B$11:$B$28891,'Nord-Est'!I$16,'PTC GRTgaz'!$D$11:$D$28891,'Nord-Est'!$A87,'PTC GRTgaz'!$C$11:$C$28891,"DEL")&gt;0,I$14,SUMIFS('PTC GRTgaz'!$AA$11:$AA$28891,'PTC GRTgaz'!$B$11:$B$28891,'Nord-Est'!I$16,'PTC GRTgaz'!$D$11:$D$28891,'Nord-Est'!$A87,'PTC GRTgaz'!$C$11:$C$28891,"DEL")*1.0026*$E$4/122.95)</f>
        <v>122.94686</v>
      </c>
      <c r="J87" s="102">
        <f t="shared" si="10"/>
        <v>8.3372022149714269</v>
      </c>
      <c r="K87" s="58">
        <f t="shared" si="11"/>
        <v>0.54790975428380939</v>
      </c>
      <c r="L87" s="59">
        <f>IF(K87&gt;=1,0,_xlfn.XLOOKUP(K87,'Serene N'!$B$30:$B$130,'Serene N'!$W$30:$W$130,,1))</f>
        <v>0.96428571428571419</v>
      </c>
      <c r="M87" s="158">
        <f xml:space="preserve">
IF(AND(K87&gt;='Serene N'!$X$15,A87&lt;='Serene N'!$W$15),0,
IF(AND(K87&gt;='Serene N'!$X$16,A87&lt;='Serene N'!$W$16),0,
IF(AND(K87&gt;='Serene N'!$X$17,A87&lt;='Serene N'!$W$17),0,MIN(I87,$E$4*(1-D87)*L87))))</f>
        <v>118.5559007142857</v>
      </c>
      <c r="N87" s="192">
        <f>IF(COUNTIFS('PTC GRTgaz'!$AB$11:$AB$28891,"",'PTC GRTgaz'!$B$11:$B$28891,'Nord-Est'!N$16,'PTC GRTgaz'!$D$11:$D$28891,'Nord-Est'!$A87,'PTC GRTgaz'!$C$11:$C$28891,"DEL")&gt;0,N$14,SUMIFS('PTC GRTgaz'!$AB$11:$AB$28891,'PTC GRTgaz'!$B$11:$B$28891,'Nord-Est'!N$16,'PTC GRTgaz'!$D$11:$D$28891,'Nord-Est'!$A87,'PTC GRTgaz'!$C$11:$C$28891,"DEL")*1.0026*$E$4/122.95)</f>
        <v>122.94686</v>
      </c>
      <c r="O87" s="102">
        <f t="shared" si="12"/>
        <v>8.3372022149714269</v>
      </c>
      <c r="P87" s="58">
        <f t="shared" si="13"/>
        <v>0.54790975428380939</v>
      </c>
      <c r="Q87" s="59">
        <f>IF(P87&gt;=1,0,_xlfn.XLOOKUP(P87,'Serene N'!$B$30:$B$130,'Serene N'!$W$30:$W$130,,1))</f>
        <v>0.96428571428571419</v>
      </c>
      <c r="R87" s="158">
        <f xml:space="preserve">
IF(AND(P87&gt;='Serene N'!$X$15,A87&lt;='Serene N'!$W$15),0,
IF(AND(P87&gt;='Serene N'!$X$16,A87&lt;='Serene N'!$W$16),0,
IF(AND(P87&gt;='Serene N'!$X$17,A87&lt;='Serene N'!$W$17),0,MIN(N87,$E$4*(1-D87)*Q87))))</f>
        <v>118.5559007142857</v>
      </c>
    </row>
    <row r="88" spans="1:18" x14ac:dyDescent="0.45">
      <c r="A88" s="56">
        <f t="shared" si="7"/>
        <v>44723</v>
      </c>
      <c r="B88" s="157">
        <f>_xlfn.XLOOKUP(A88,'Serene N'!$W$22:$W$23,'Serene N'!$Z$22:$Z$23,0,0)</f>
        <v>0</v>
      </c>
      <c r="C88" s="143">
        <f>_xlfn.XLOOKUP(A88,'Serene N'!$W$15:$W$17,'Serene N'!$Z$15:$Z$17,SUM($E$3:$H$3),0)</f>
        <v>15</v>
      </c>
      <c r="D88" s="58">
        <f>'PT Storengy'!J79</f>
        <v>0</v>
      </c>
      <c r="E88" s="60">
        <f t="shared" si="8"/>
        <v>8.4555824773142838</v>
      </c>
      <c r="F88" s="58">
        <f t="shared" si="9"/>
        <v>0.55581348099809513</v>
      </c>
      <c r="G88" s="59">
        <f>IF(F88&gt;=1,0,_xlfn.XLOOKUP(F88,'Serene N'!$B$30:$B$130,'Serene N'!$W$30:$W$130,,1))</f>
        <v>0.96285714285714286</v>
      </c>
      <c r="H88" s="158">
        <f>MIN(
IF(AND(F88&gt;='Serene N'!$X$15,A88&lt;='Serene N'!$W$15),0,
IF(AND(F88&gt;='Serene N'!$X$16,A88&lt;='Serene N'!$W$16),0,
IF(AND(F88&gt;='Serene N'!$X$17,A88&lt;='Serene N'!$W$17),0,$E$4*(1-D88)*G88))),$E$4)</f>
        <v>118.38026234285714</v>
      </c>
      <c r="I88" s="192">
        <f>IF(COUNTIFS('PTC GRTgaz'!$AA$11:$AA$28891,"",'PTC GRTgaz'!$B$11:$B$28891,'Nord-Est'!I$16,'PTC GRTgaz'!$D$11:$D$28891,'Nord-Est'!$A88,'PTC GRTgaz'!$C$11:$C$28891,"DEL")&gt;0,I$14,SUMIFS('PTC GRTgaz'!$AA$11:$AA$28891,'PTC GRTgaz'!$B$11:$B$28891,'Nord-Est'!I$16,'PTC GRTgaz'!$D$11:$D$28891,'Nord-Est'!$A88,'PTC GRTgaz'!$C$11:$C$28891,"DEL")*1.0026*$E$4/122.95)</f>
        <v>122.94686</v>
      </c>
      <c r="J88" s="102">
        <f t="shared" si="10"/>
        <v>8.4555824773142838</v>
      </c>
      <c r="K88" s="58">
        <f t="shared" si="11"/>
        <v>0.55581348099809513</v>
      </c>
      <c r="L88" s="59">
        <f>IF(K88&gt;=1,0,_xlfn.XLOOKUP(K88,'Serene N'!$B$30:$B$130,'Serene N'!$W$30:$W$130,,1))</f>
        <v>0.96285714285714286</v>
      </c>
      <c r="M88" s="158">
        <f xml:space="preserve">
IF(AND(K88&gt;='Serene N'!$X$15,A88&lt;='Serene N'!$W$15),0,
IF(AND(K88&gt;='Serene N'!$X$16,A88&lt;='Serene N'!$W$16),0,
IF(AND(K88&gt;='Serene N'!$X$17,A88&lt;='Serene N'!$W$17),0,MIN(I88,$E$4*(1-D88)*L88))))</f>
        <v>118.38026234285714</v>
      </c>
      <c r="N88" s="192">
        <f>IF(COUNTIFS('PTC GRTgaz'!$AB$11:$AB$28891,"",'PTC GRTgaz'!$B$11:$B$28891,'Nord-Est'!N$16,'PTC GRTgaz'!$D$11:$D$28891,'Nord-Est'!$A88,'PTC GRTgaz'!$C$11:$C$28891,"DEL")&gt;0,N$14,SUMIFS('PTC GRTgaz'!$AB$11:$AB$28891,'PTC GRTgaz'!$B$11:$B$28891,'Nord-Est'!N$16,'PTC GRTgaz'!$D$11:$D$28891,'Nord-Est'!$A88,'PTC GRTgaz'!$C$11:$C$28891,"DEL")*1.0026*$E$4/122.95)</f>
        <v>122.94686</v>
      </c>
      <c r="O88" s="102">
        <f t="shared" si="12"/>
        <v>8.4555824773142838</v>
      </c>
      <c r="P88" s="58">
        <f t="shared" si="13"/>
        <v>0.55581348099809513</v>
      </c>
      <c r="Q88" s="59">
        <f>IF(P88&gt;=1,0,_xlfn.XLOOKUP(P88,'Serene N'!$B$30:$B$130,'Serene N'!$W$30:$W$130,,1))</f>
        <v>0.96285714285714286</v>
      </c>
      <c r="R88" s="158">
        <f xml:space="preserve">
IF(AND(P88&gt;='Serene N'!$X$15,A88&lt;='Serene N'!$W$15),0,
IF(AND(P88&gt;='Serene N'!$X$16,A88&lt;='Serene N'!$W$16),0,
IF(AND(P88&gt;='Serene N'!$X$17,A88&lt;='Serene N'!$W$17),0,MIN(N88,$E$4*(1-D88)*Q88))))</f>
        <v>118.38026234285714</v>
      </c>
    </row>
    <row r="89" spans="1:18" x14ac:dyDescent="0.45">
      <c r="A89" s="56">
        <f t="shared" si="7"/>
        <v>44724</v>
      </c>
      <c r="B89" s="157">
        <f>_xlfn.XLOOKUP(A89,'Serene N'!$W$22:$W$23,'Serene N'!$Z$22:$Z$23,0,0)</f>
        <v>0</v>
      </c>
      <c r="C89" s="143">
        <f>_xlfn.XLOOKUP(A89,'Serene N'!$W$15:$W$17,'Serene N'!$Z$15:$Z$17,SUM($E$3:$H$3),0)</f>
        <v>15</v>
      </c>
      <c r="D89" s="58">
        <f>'PT Storengy'!J80</f>
        <v>0</v>
      </c>
      <c r="E89" s="60">
        <f t="shared" si="8"/>
        <v>8.5737871012857116</v>
      </c>
      <c r="F89" s="58">
        <f t="shared" si="9"/>
        <v>0.56370549848761897</v>
      </c>
      <c r="G89" s="59">
        <f>IF(F89&gt;=1,0,_xlfn.XLOOKUP(F89,'Serene N'!$B$30:$B$130,'Serene N'!$W$30:$W$130,,1))</f>
        <v>0.96142857142857141</v>
      </c>
      <c r="H89" s="158">
        <f>MIN(
IF(AND(F89&gt;='Serene N'!$X$15,A89&lt;='Serene N'!$W$15),0,
IF(AND(F89&gt;='Serene N'!$X$16,A89&lt;='Serene N'!$W$16),0,
IF(AND(F89&gt;='Serene N'!$X$17,A89&lt;='Serene N'!$W$17),0,$E$4*(1-D89)*G89))),$E$4)</f>
        <v>118.20462397142857</v>
      </c>
      <c r="I89" s="192">
        <f>IF(COUNTIFS('PTC GRTgaz'!$AA$11:$AA$28891,"",'PTC GRTgaz'!$B$11:$B$28891,'Nord-Est'!I$16,'PTC GRTgaz'!$D$11:$D$28891,'Nord-Est'!$A89,'PTC GRTgaz'!$C$11:$C$28891,"DEL")&gt;0,I$14,SUMIFS('PTC GRTgaz'!$AA$11:$AA$28891,'PTC GRTgaz'!$B$11:$B$28891,'Nord-Est'!I$16,'PTC GRTgaz'!$D$11:$D$28891,'Nord-Est'!$A89,'PTC GRTgaz'!$C$11:$C$28891,"DEL")*1.0026*$E$4/122.95)</f>
        <v>122.94686</v>
      </c>
      <c r="J89" s="102">
        <f t="shared" si="10"/>
        <v>8.5737871012857116</v>
      </c>
      <c r="K89" s="58">
        <f t="shared" si="11"/>
        <v>0.56370549848761897</v>
      </c>
      <c r="L89" s="59">
        <f>IF(K89&gt;=1,0,_xlfn.XLOOKUP(K89,'Serene N'!$B$30:$B$130,'Serene N'!$W$30:$W$130,,1))</f>
        <v>0.96142857142857141</v>
      </c>
      <c r="M89" s="158">
        <f xml:space="preserve">
IF(AND(K89&gt;='Serene N'!$X$15,A89&lt;='Serene N'!$W$15),0,
IF(AND(K89&gt;='Serene N'!$X$16,A89&lt;='Serene N'!$W$16),0,
IF(AND(K89&gt;='Serene N'!$X$17,A89&lt;='Serene N'!$W$17),0,MIN(I89,$E$4*(1-D89)*L89))))</f>
        <v>118.20462397142857</v>
      </c>
      <c r="N89" s="192">
        <f>IF(COUNTIFS('PTC GRTgaz'!$AB$11:$AB$28891,"",'PTC GRTgaz'!$B$11:$B$28891,'Nord-Est'!N$16,'PTC GRTgaz'!$D$11:$D$28891,'Nord-Est'!$A89,'PTC GRTgaz'!$C$11:$C$28891,"DEL")&gt;0,N$14,SUMIFS('PTC GRTgaz'!$AB$11:$AB$28891,'PTC GRTgaz'!$B$11:$B$28891,'Nord-Est'!N$16,'PTC GRTgaz'!$D$11:$D$28891,'Nord-Est'!$A89,'PTC GRTgaz'!$C$11:$C$28891,"DEL")*1.0026*$E$4/122.95)</f>
        <v>122.94686</v>
      </c>
      <c r="O89" s="102">
        <f t="shared" si="12"/>
        <v>8.5737871012857116</v>
      </c>
      <c r="P89" s="58">
        <f t="shared" si="13"/>
        <v>0.56370549848761897</v>
      </c>
      <c r="Q89" s="59">
        <f>IF(P89&gt;=1,0,_xlfn.XLOOKUP(P89,'Serene N'!$B$30:$B$130,'Serene N'!$W$30:$W$130,,1))</f>
        <v>0.96142857142857141</v>
      </c>
      <c r="R89" s="158">
        <f xml:space="preserve">
IF(AND(P89&gt;='Serene N'!$X$15,A89&lt;='Serene N'!$W$15),0,
IF(AND(P89&gt;='Serene N'!$X$16,A89&lt;='Serene N'!$W$16),0,
IF(AND(P89&gt;='Serene N'!$X$17,A89&lt;='Serene N'!$W$17),0,MIN(N89,$E$4*(1-D89)*Q89))))</f>
        <v>118.20462397142857</v>
      </c>
    </row>
    <row r="90" spans="1:18" x14ac:dyDescent="0.45">
      <c r="A90" s="56">
        <f t="shared" si="7"/>
        <v>44725</v>
      </c>
      <c r="B90" s="157">
        <f>_xlfn.XLOOKUP(A90,'Serene N'!$W$22:$W$23,'Serene N'!$Z$22:$Z$23,0,0)</f>
        <v>0</v>
      </c>
      <c r="C90" s="143">
        <f>_xlfn.XLOOKUP(A90,'Serene N'!$W$15:$W$17,'Serene N'!$Z$15:$Z$17,SUM($E$3:$H$3),0)</f>
        <v>15</v>
      </c>
      <c r="D90" s="58">
        <f>'PT Storengy'!J81</f>
        <v>0.4</v>
      </c>
      <c r="E90" s="60">
        <f t="shared" si="8"/>
        <v>8.644604492645712</v>
      </c>
      <c r="F90" s="58">
        <f t="shared" si="9"/>
        <v>0.5715858067523808</v>
      </c>
      <c r="G90" s="59">
        <f>IF(F90&gt;=1,0,_xlfn.XLOOKUP(F90,'Serene N'!$B$30:$B$130,'Serene N'!$W$30:$W$130,,1))</f>
        <v>0.96000000000000008</v>
      </c>
      <c r="H90" s="158">
        <f>MIN(
IF(AND(F90&gt;='Serene N'!$X$15,A90&lt;='Serene N'!$W$15),0,
IF(AND(F90&gt;='Serene N'!$X$16,A90&lt;='Serene N'!$W$16),0,
IF(AND(F90&gt;='Serene N'!$X$17,A90&lt;='Serene N'!$W$17),0,$E$4*(1-D90)*G90))),$E$4)</f>
        <v>70.817391360000002</v>
      </c>
      <c r="I90" s="192">
        <f>IF(COUNTIFS('PTC GRTgaz'!$AA$11:$AA$28891,"",'PTC GRTgaz'!$B$11:$B$28891,'Nord-Est'!I$16,'PTC GRTgaz'!$D$11:$D$28891,'Nord-Est'!$A90,'PTC GRTgaz'!$C$11:$C$28891,"DEL")&gt;0,I$14,SUMIFS('PTC GRTgaz'!$AA$11:$AA$28891,'PTC GRTgaz'!$B$11:$B$28891,'Nord-Est'!I$16,'PTC GRTgaz'!$D$11:$D$28891,'Nord-Est'!$A90,'PTC GRTgaz'!$C$11:$C$28891,"DEL")*1.0026*$E$4/122.95)</f>
        <v>122.94686</v>
      </c>
      <c r="J90" s="102">
        <f t="shared" si="10"/>
        <v>8.644604492645712</v>
      </c>
      <c r="K90" s="58">
        <f t="shared" si="11"/>
        <v>0.5715858067523808</v>
      </c>
      <c r="L90" s="59">
        <f>IF(K90&gt;=1,0,_xlfn.XLOOKUP(K90,'Serene N'!$B$30:$B$130,'Serene N'!$W$30:$W$130,,1))</f>
        <v>0.96000000000000008</v>
      </c>
      <c r="M90" s="158">
        <f xml:space="preserve">
IF(AND(K90&gt;='Serene N'!$X$15,A90&lt;='Serene N'!$W$15),0,
IF(AND(K90&gt;='Serene N'!$X$16,A90&lt;='Serene N'!$W$16),0,
IF(AND(K90&gt;='Serene N'!$X$17,A90&lt;='Serene N'!$W$17),0,MIN(I90,$E$4*(1-D90)*L90))))</f>
        <v>70.817391360000002</v>
      </c>
      <c r="N90" s="192">
        <f>IF(COUNTIFS('PTC GRTgaz'!$AB$11:$AB$28891,"",'PTC GRTgaz'!$B$11:$B$28891,'Nord-Est'!N$16,'PTC GRTgaz'!$D$11:$D$28891,'Nord-Est'!$A90,'PTC GRTgaz'!$C$11:$C$28891,"DEL")&gt;0,N$14,SUMIFS('PTC GRTgaz'!$AB$11:$AB$28891,'PTC GRTgaz'!$B$11:$B$28891,'Nord-Est'!N$16,'PTC GRTgaz'!$D$11:$D$28891,'Nord-Est'!$A90,'PTC GRTgaz'!$C$11:$C$28891,"DEL")*1.0026*$E$4/122.95)</f>
        <v>122.94686</v>
      </c>
      <c r="O90" s="102">
        <f t="shared" si="12"/>
        <v>8.644604492645712</v>
      </c>
      <c r="P90" s="58">
        <f t="shared" si="13"/>
        <v>0.5715858067523808</v>
      </c>
      <c r="Q90" s="59">
        <f>IF(P90&gt;=1,0,_xlfn.XLOOKUP(P90,'Serene N'!$B$30:$B$130,'Serene N'!$W$30:$W$130,,1))</f>
        <v>0.96000000000000008</v>
      </c>
      <c r="R90" s="158">
        <f xml:space="preserve">
IF(AND(P90&gt;='Serene N'!$X$15,A90&lt;='Serene N'!$W$15),0,
IF(AND(P90&gt;='Serene N'!$X$16,A90&lt;='Serene N'!$W$16),0,
IF(AND(P90&gt;='Serene N'!$X$17,A90&lt;='Serene N'!$W$17),0,MIN(N90,$E$4*(1-D90)*Q90))))</f>
        <v>70.817391360000002</v>
      </c>
    </row>
    <row r="91" spans="1:18" x14ac:dyDescent="0.45">
      <c r="A91" s="56">
        <f t="shared" si="7"/>
        <v>44726</v>
      </c>
      <c r="B91" s="157">
        <f>_xlfn.XLOOKUP(A91,'Serene N'!$W$22:$W$23,'Serene N'!$Z$22:$Z$23,0,0)</f>
        <v>0</v>
      </c>
      <c r="C91" s="143">
        <f>_xlfn.XLOOKUP(A91,'Serene N'!$W$15:$W$17,'Serene N'!$Z$15:$Z$17,SUM($E$3:$H$3),0)</f>
        <v>15</v>
      </c>
      <c r="D91" s="58">
        <f>'PT Storengy'!J82</f>
        <v>0.4</v>
      </c>
      <c r="E91" s="60">
        <f t="shared" si="8"/>
        <v>8.7154218840057123</v>
      </c>
      <c r="F91" s="58">
        <f t="shared" si="9"/>
        <v>0.57630696617638077</v>
      </c>
      <c r="G91" s="59">
        <f>IF(F91&gt;=1,0,_xlfn.XLOOKUP(F91,'Serene N'!$B$30:$B$130,'Serene N'!$W$30:$W$130,,1))</f>
        <v>0.96000000000000008</v>
      </c>
      <c r="H91" s="158">
        <f>MIN(
IF(AND(F91&gt;='Serene N'!$X$15,A91&lt;='Serene N'!$W$15),0,
IF(AND(F91&gt;='Serene N'!$X$16,A91&lt;='Serene N'!$W$16),0,
IF(AND(F91&gt;='Serene N'!$X$17,A91&lt;='Serene N'!$W$17),0,$E$4*(1-D91)*G91))),$E$4)</f>
        <v>70.817391360000002</v>
      </c>
      <c r="I91" s="192">
        <f>IF(COUNTIFS('PTC GRTgaz'!$AA$11:$AA$28891,"",'PTC GRTgaz'!$B$11:$B$28891,'Nord-Est'!I$16,'PTC GRTgaz'!$D$11:$D$28891,'Nord-Est'!$A91,'PTC GRTgaz'!$C$11:$C$28891,"DEL")&gt;0,I$14,SUMIFS('PTC GRTgaz'!$AA$11:$AA$28891,'PTC GRTgaz'!$B$11:$B$28891,'Nord-Est'!I$16,'PTC GRTgaz'!$D$11:$D$28891,'Nord-Est'!$A91,'PTC GRTgaz'!$C$11:$C$28891,"DEL")*1.0026*$E$4/122.95)</f>
        <v>122.94686</v>
      </c>
      <c r="J91" s="102">
        <f t="shared" si="10"/>
        <v>8.7154218840057123</v>
      </c>
      <c r="K91" s="58">
        <f t="shared" si="11"/>
        <v>0.57630696617638077</v>
      </c>
      <c r="L91" s="59">
        <f>IF(K91&gt;=1,0,_xlfn.XLOOKUP(K91,'Serene N'!$B$30:$B$130,'Serene N'!$W$30:$W$130,,1))</f>
        <v>0.96000000000000008</v>
      </c>
      <c r="M91" s="158">
        <f xml:space="preserve">
IF(AND(K91&gt;='Serene N'!$X$15,A91&lt;='Serene N'!$W$15),0,
IF(AND(K91&gt;='Serene N'!$X$16,A91&lt;='Serene N'!$W$16),0,
IF(AND(K91&gt;='Serene N'!$X$17,A91&lt;='Serene N'!$W$17),0,MIN(I91,$E$4*(1-D91)*L91))))</f>
        <v>70.817391360000002</v>
      </c>
      <c r="N91" s="192">
        <f>IF(COUNTIFS('PTC GRTgaz'!$AB$11:$AB$28891,"",'PTC GRTgaz'!$B$11:$B$28891,'Nord-Est'!N$16,'PTC GRTgaz'!$D$11:$D$28891,'Nord-Est'!$A91,'PTC GRTgaz'!$C$11:$C$28891,"DEL")&gt;0,N$14,SUMIFS('PTC GRTgaz'!$AB$11:$AB$28891,'PTC GRTgaz'!$B$11:$B$28891,'Nord-Est'!N$16,'PTC GRTgaz'!$D$11:$D$28891,'Nord-Est'!$A91,'PTC GRTgaz'!$C$11:$C$28891,"DEL")*1.0026*$E$4/122.95)</f>
        <v>122.94686</v>
      </c>
      <c r="O91" s="102">
        <f t="shared" si="12"/>
        <v>8.7154218840057123</v>
      </c>
      <c r="P91" s="58">
        <f t="shared" si="13"/>
        <v>0.57630696617638077</v>
      </c>
      <c r="Q91" s="59">
        <f>IF(P91&gt;=1,0,_xlfn.XLOOKUP(P91,'Serene N'!$B$30:$B$130,'Serene N'!$W$30:$W$130,,1))</f>
        <v>0.96000000000000008</v>
      </c>
      <c r="R91" s="158">
        <f xml:space="preserve">
IF(AND(P91&gt;='Serene N'!$X$15,A91&lt;='Serene N'!$W$15),0,
IF(AND(P91&gt;='Serene N'!$X$16,A91&lt;='Serene N'!$W$16),0,
IF(AND(P91&gt;='Serene N'!$X$17,A91&lt;='Serene N'!$W$17),0,MIN(N91,$E$4*(1-D91)*Q91))))</f>
        <v>70.817391360000002</v>
      </c>
    </row>
    <row r="92" spans="1:18" x14ac:dyDescent="0.45">
      <c r="A92" s="56">
        <f t="shared" si="7"/>
        <v>44727</v>
      </c>
      <c r="B92" s="157">
        <f>_xlfn.XLOOKUP(A92,'Serene N'!$W$22:$W$23,'Serene N'!$Z$22:$Z$23,0,0)</f>
        <v>0</v>
      </c>
      <c r="C92" s="143">
        <f>_xlfn.XLOOKUP(A92,'Serene N'!$W$15:$W$17,'Serene N'!$Z$15:$Z$17,SUM($E$3:$H$3),0)</f>
        <v>15</v>
      </c>
      <c r="D92" s="58">
        <f>'PT Storengy'!J83</f>
        <v>0.4</v>
      </c>
      <c r="E92" s="60">
        <f t="shared" si="8"/>
        <v>8.7861338923428551</v>
      </c>
      <c r="F92" s="58">
        <f t="shared" si="9"/>
        <v>0.58102812560038086</v>
      </c>
      <c r="G92" s="59">
        <f>IF(F92&gt;=1,0,_xlfn.XLOOKUP(F92,'Serene N'!$B$30:$B$130,'Serene N'!$W$30:$W$130,,1))</f>
        <v>0.95857142857142852</v>
      </c>
      <c r="H92" s="158">
        <f>MIN(
IF(AND(F92&gt;='Serene N'!$X$15,A92&lt;='Serene N'!$W$15),0,
IF(AND(F92&gt;='Serene N'!$X$16,A92&lt;='Serene N'!$W$16),0,
IF(AND(F92&gt;='Serene N'!$X$17,A92&lt;='Serene N'!$W$17),0,$E$4*(1-D92)*G92))),$E$4)</f>
        <v>70.712008337142848</v>
      </c>
      <c r="I92" s="192">
        <f>IF(COUNTIFS('PTC GRTgaz'!$AA$11:$AA$28891,"",'PTC GRTgaz'!$B$11:$B$28891,'Nord-Est'!I$16,'PTC GRTgaz'!$D$11:$D$28891,'Nord-Est'!$A92,'PTC GRTgaz'!$C$11:$C$28891,"DEL")&gt;0,I$14,SUMIFS('PTC GRTgaz'!$AA$11:$AA$28891,'PTC GRTgaz'!$B$11:$B$28891,'Nord-Est'!I$16,'PTC GRTgaz'!$D$11:$D$28891,'Nord-Est'!$A92,'PTC GRTgaz'!$C$11:$C$28891,"DEL")*1.0026*$E$4/122.95)</f>
        <v>122.94686</v>
      </c>
      <c r="J92" s="102">
        <f t="shared" si="10"/>
        <v>8.7861338923428551</v>
      </c>
      <c r="K92" s="58">
        <f t="shared" si="11"/>
        <v>0.58102812560038086</v>
      </c>
      <c r="L92" s="59">
        <f>IF(K92&gt;=1,0,_xlfn.XLOOKUP(K92,'Serene N'!$B$30:$B$130,'Serene N'!$W$30:$W$130,,1))</f>
        <v>0.95857142857142852</v>
      </c>
      <c r="M92" s="158">
        <f xml:space="preserve">
IF(AND(K92&gt;='Serene N'!$X$15,A92&lt;='Serene N'!$W$15),0,
IF(AND(K92&gt;='Serene N'!$X$16,A92&lt;='Serene N'!$W$16),0,
IF(AND(K92&gt;='Serene N'!$X$17,A92&lt;='Serene N'!$W$17),0,MIN(I92,$E$4*(1-D92)*L92))))</f>
        <v>70.712008337142848</v>
      </c>
      <c r="N92" s="192">
        <f>IF(COUNTIFS('PTC GRTgaz'!$AB$11:$AB$28891,"",'PTC GRTgaz'!$B$11:$B$28891,'Nord-Est'!N$16,'PTC GRTgaz'!$D$11:$D$28891,'Nord-Est'!$A92,'PTC GRTgaz'!$C$11:$C$28891,"DEL")&gt;0,N$14,SUMIFS('PTC GRTgaz'!$AB$11:$AB$28891,'PTC GRTgaz'!$B$11:$B$28891,'Nord-Est'!N$16,'PTC GRTgaz'!$D$11:$D$28891,'Nord-Est'!$A92,'PTC GRTgaz'!$C$11:$C$28891,"DEL")*1.0026*$E$4/122.95)</f>
        <v>122.94686</v>
      </c>
      <c r="O92" s="102">
        <f t="shared" si="12"/>
        <v>8.7861338923428551</v>
      </c>
      <c r="P92" s="58">
        <f t="shared" si="13"/>
        <v>0.58102812560038086</v>
      </c>
      <c r="Q92" s="59">
        <f>IF(P92&gt;=1,0,_xlfn.XLOOKUP(P92,'Serene N'!$B$30:$B$130,'Serene N'!$W$30:$W$130,,1))</f>
        <v>0.95857142857142852</v>
      </c>
      <c r="R92" s="158">
        <f xml:space="preserve">
IF(AND(P92&gt;='Serene N'!$X$15,A92&lt;='Serene N'!$W$15),0,
IF(AND(P92&gt;='Serene N'!$X$16,A92&lt;='Serene N'!$W$16),0,
IF(AND(P92&gt;='Serene N'!$X$17,A92&lt;='Serene N'!$W$17),0,MIN(N92,$E$4*(1-D92)*Q92))))</f>
        <v>70.712008337142848</v>
      </c>
    </row>
    <row r="93" spans="1:18" x14ac:dyDescent="0.45">
      <c r="A93" s="56">
        <f t="shared" si="7"/>
        <v>44728</v>
      </c>
      <c r="B93" s="157">
        <f>_xlfn.XLOOKUP(A93,'Serene N'!$W$22:$W$23,'Serene N'!$Z$22:$Z$23,0,0)</f>
        <v>0</v>
      </c>
      <c r="C93" s="143">
        <f>_xlfn.XLOOKUP(A93,'Serene N'!$W$15:$W$17,'Serene N'!$Z$15:$Z$17,SUM($E$3:$H$3),0)</f>
        <v>15</v>
      </c>
      <c r="D93" s="58">
        <f>'PT Storengy'!J84</f>
        <v>0.4</v>
      </c>
      <c r="E93" s="60">
        <f t="shared" si="8"/>
        <v>8.856845900679998</v>
      </c>
      <c r="F93" s="58">
        <f t="shared" si="9"/>
        <v>0.58574225948952363</v>
      </c>
      <c r="G93" s="59">
        <f>IF(F93&gt;=1,0,_xlfn.XLOOKUP(F93,'Serene N'!$B$30:$B$130,'Serene N'!$W$30:$W$130,,1))</f>
        <v>0.95857142857142852</v>
      </c>
      <c r="H93" s="158">
        <f>MIN(
IF(AND(F93&gt;='Serene N'!$X$15,A93&lt;='Serene N'!$W$15),0,
IF(AND(F93&gt;='Serene N'!$X$16,A93&lt;='Serene N'!$W$16),0,
IF(AND(F93&gt;='Serene N'!$X$17,A93&lt;='Serene N'!$W$17),0,$E$4*(1-D93)*G93))),$E$4)</f>
        <v>70.712008337142848</v>
      </c>
      <c r="I93" s="192">
        <f>IF(COUNTIFS('PTC GRTgaz'!$AA$11:$AA$28891,"",'PTC GRTgaz'!$B$11:$B$28891,'Nord-Est'!I$16,'PTC GRTgaz'!$D$11:$D$28891,'Nord-Est'!$A93,'PTC GRTgaz'!$C$11:$C$28891,"DEL")&gt;0,I$14,SUMIFS('PTC GRTgaz'!$AA$11:$AA$28891,'PTC GRTgaz'!$B$11:$B$28891,'Nord-Est'!I$16,'PTC GRTgaz'!$D$11:$D$28891,'Nord-Est'!$A93,'PTC GRTgaz'!$C$11:$C$28891,"DEL")*1.0026*$E$4/122.95)</f>
        <v>122.94686</v>
      </c>
      <c r="J93" s="102">
        <f t="shared" si="10"/>
        <v>8.856845900679998</v>
      </c>
      <c r="K93" s="58">
        <f t="shared" si="11"/>
        <v>0.58574225948952363</v>
      </c>
      <c r="L93" s="59">
        <f>IF(K93&gt;=1,0,_xlfn.XLOOKUP(K93,'Serene N'!$B$30:$B$130,'Serene N'!$W$30:$W$130,,1))</f>
        <v>0.95857142857142852</v>
      </c>
      <c r="M93" s="158">
        <f xml:space="preserve">
IF(AND(K93&gt;='Serene N'!$X$15,A93&lt;='Serene N'!$W$15),0,
IF(AND(K93&gt;='Serene N'!$X$16,A93&lt;='Serene N'!$W$16),0,
IF(AND(K93&gt;='Serene N'!$X$17,A93&lt;='Serene N'!$W$17),0,MIN(I93,$E$4*(1-D93)*L93))))</f>
        <v>70.712008337142848</v>
      </c>
      <c r="N93" s="192">
        <f>IF(COUNTIFS('PTC GRTgaz'!$AB$11:$AB$28891,"",'PTC GRTgaz'!$B$11:$B$28891,'Nord-Est'!N$16,'PTC GRTgaz'!$D$11:$D$28891,'Nord-Est'!$A93,'PTC GRTgaz'!$C$11:$C$28891,"DEL")&gt;0,N$14,SUMIFS('PTC GRTgaz'!$AB$11:$AB$28891,'PTC GRTgaz'!$B$11:$B$28891,'Nord-Est'!N$16,'PTC GRTgaz'!$D$11:$D$28891,'Nord-Est'!$A93,'PTC GRTgaz'!$C$11:$C$28891,"DEL")*1.0026*$E$4/122.95)</f>
        <v>122.94686</v>
      </c>
      <c r="O93" s="102">
        <f t="shared" si="12"/>
        <v>8.856845900679998</v>
      </c>
      <c r="P93" s="58">
        <f t="shared" si="13"/>
        <v>0.58574225948952363</v>
      </c>
      <c r="Q93" s="59">
        <f>IF(P93&gt;=1,0,_xlfn.XLOOKUP(P93,'Serene N'!$B$30:$B$130,'Serene N'!$W$30:$W$130,,1))</f>
        <v>0.95857142857142852</v>
      </c>
      <c r="R93" s="158">
        <f xml:space="preserve">
IF(AND(P93&gt;='Serene N'!$X$15,A93&lt;='Serene N'!$W$15),0,
IF(AND(P93&gt;='Serene N'!$X$16,A93&lt;='Serene N'!$W$16),0,
IF(AND(P93&gt;='Serene N'!$X$17,A93&lt;='Serene N'!$W$17),0,MIN(N93,$E$4*(1-D93)*Q93))))</f>
        <v>70.712008337142848</v>
      </c>
    </row>
    <row r="94" spans="1:18" x14ac:dyDescent="0.45">
      <c r="A94" s="56">
        <f t="shared" si="7"/>
        <v>44729</v>
      </c>
      <c r="B94" s="157">
        <f>_xlfn.XLOOKUP(A94,'Serene N'!$W$22:$W$23,'Serene N'!$Z$22:$Z$23,0,0)</f>
        <v>0</v>
      </c>
      <c r="C94" s="143">
        <f>_xlfn.XLOOKUP(A94,'Serene N'!$W$15:$W$17,'Serene N'!$Z$15:$Z$17,SUM($E$3:$H$3),0)</f>
        <v>15</v>
      </c>
      <c r="D94" s="58">
        <f>'PT Storengy'!J85</f>
        <v>0.4</v>
      </c>
      <c r="E94" s="60">
        <f t="shared" si="8"/>
        <v>8.9274525259942834</v>
      </c>
      <c r="F94" s="58">
        <f t="shared" si="9"/>
        <v>0.59045639337866651</v>
      </c>
      <c r="G94" s="59">
        <f>IF(F94&gt;=1,0,_xlfn.XLOOKUP(F94,'Serene N'!$B$30:$B$130,'Serene N'!$W$30:$W$130,,1))</f>
        <v>0.95714285714285718</v>
      </c>
      <c r="H94" s="158">
        <f>MIN(
IF(AND(F94&gt;='Serene N'!$X$15,A94&lt;='Serene N'!$W$15),0,
IF(AND(F94&gt;='Serene N'!$X$16,A94&lt;='Serene N'!$W$16),0,
IF(AND(F94&gt;='Serene N'!$X$17,A94&lt;='Serene N'!$W$17),0,$E$4*(1-D94)*G94))),$E$4)</f>
        <v>70.606625314285708</v>
      </c>
      <c r="I94" s="192">
        <f>IF(COUNTIFS('PTC GRTgaz'!$AA$11:$AA$28891,"",'PTC GRTgaz'!$B$11:$B$28891,'Nord-Est'!I$16,'PTC GRTgaz'!$D$11:$D$28891,'Nord-Est'!$A94,'PTC GRTgaz'!$C$11:$C$28891,"DEL")&gt;0,I$14,SUMIFS('PTC GRTgaz'!$AA$11:$AA$28891,'PTC GRTgaz'!$B$11:$B$28891,'Nord-Est'!I$16,'PTC GRTgaz'!$D$11:$D$28891,'Nord-Est'!$A94,'PTC GRTgaz'!$C$11:$C$28891,"DEL")*1.0026*$E$4/122.95)</f>
        <v>122.94686</v>
      </c>
      <c r="J94" s="102">
        <f t="shared" si="10"/>
        <v>8.9274525259942834</v>
      </c>
      <c r="K94" s="58">
        <f t="shared" si="11"/>
        <v>0.59045639337866651</v>
      </c>
      <c r="L94" s="59">
        <f>IF(K94&gt;=1,0,_xlfn.XLOOKUP(K94,'Serene N'!$B$30:$B$130,'Serene N'!$W$30:$W$130,,1))</f>
        <v>0.95714285714285718</v>
      </c>
      <c r="M94" s="158">
        <f xml:space="preserve">
IF(AND(K94&gt;='Serene N'!$X$15,A94&lt;='Serene N'!$W$15),0,
IF(AND(K94&gt;='Serene N'!$X$16,A94&lt;='Serene N'!$W$16),0,
IF(AND(K94&gt;='Serene N'!$X$17,A94&lt;='Serene N'!$W$17),0,MIN(I94,$E$4*(1-D94)*L94))))</f>
        <v>70.606625314285708</v>
      </c>
      <c r="N94" s="192">
        <f>IF(COUNTIFS('PTC GRTgaz'!$AB$11:$AB$28891,"",'PTC GRTgaz'!$B$11:$B$28891,'Nord-Est'!N$16,'PTC GRTgaz'!$D$11:$D$28891,'Nord-Est'!$A94,'PTC GRTgaz'!$C$11:$C$28891,"DEL")&gt;0,N$14,SUMIFS('PTC GRTgaz'!$AB$11:$AB$28891,'PTC GRTgaz'!$B$11:$B$28891,'Nord-Est'!N$16,'PTC GRTgaz'!$D$11:$D$28891,'Nord-Est'!$A94,'PTC GRTgaz'!$C$11:$C$28891,"DEL")*1.0026*$E$4/122.95)</f>
        <v>122.94686</v>
      </c>
      <c r="O94" s="102">
        <f t="shared" si="12"/>
        <v>8.9274525259942834</v>
      </c>
      <c r="P94" s="58">
        <f t="shared" si="13"/>
        <v>0.59045639337866651</v>
      </c>
      <c r="Q94" s="59">
        <f>IF(P94&gt;=1,0,_xlfn.XLOOKUP(P94,'Serene N'!$B$30:$B$130,'Serene N'!$W$30:$W$130,,1))</f>
        <v>0.95714285714285718</v>
      </c>
      <c r="R94" s="158">
        <f xml:space="preserve">
IF(AND(P94&gt;='Serene N'!$X$15,A94&lt;='Serene N'!$W$15),0,
IF(AND(P94&gt;='Serene N'!$X$16,A94&lt;='Serene N'!$W$16),0,
IF(AND(P94&gt;='Serene N'!$X$17,A94&lt;='Serene N'!$W$17),0,MIN(N94,$E$4*(1-D94)*Q94))))</f>
        <v>70.606625314285708</v>
      </c>
    </row>
    <row r="95" spans="1:18" x14ac:dyDescent="0.45">
      <c r="A95" s="56">
        <f t="shared" si="7"/>
        <v>44730</v>
      </c>
      <c r="B95" s="157">
        <f>_xlfn.XLOOKUP(A95,'Serene N'!$W$22:$W$23,'Serene N'!$Z$22:$Z$23,0,0)</f>
        <v>0</v>
      </c>
      <c r="C95" s="143">
        <f>_xlfn.XLOOKUP(A95,'Serene N'!$W$15:$W$17,'Serene N'!$Z$15:$Z$17,SUM($E$3:$H$3),0)</f>
        <v>15</v>
      </c>
      <c r="D95" s="58">
        <f>'PT Storengy'!J86</f>
        <v>0.4</v>
      </c>
      <c r="E95" s="60">
        <f t="shared" si="8"/>
        <v>8.9980591513085688</v>
      </c>
      <c r="F95" s="58">
        <f t="shared" si="9"/>
        <v>0.59516350173295218</v>
      </c>
      <c r="G95" s="59">
        <f>IF(F95&gt;=1,0,_xlfn.XLOOKUP(F95,'Serene N'!$B$30:$B$130,'Serene N'!$W$30:$W$130,,1))</f>
        <v>0.95714285714285718</v>
      </c>
      <c r="H95" s="158">
        <f>MIN(
IF(AND(F95&gt;='Serene N'!$X$15,A95&lt;='Serene N'!$W$15),0,
IF(AND(F95&gt;='Serene N'!$X$16,A95&lt;='Serene N'!$W$16),0,
IF(AND(F95&gt;='Serene N'!$X$17,A95&lt;='Serene N'!$W$17),0,$E$4*(1-D95)*G95))),$E$4)</f>
        <v>70.606625314285708</v>
      </c>
      <c r="I95" s="192">
        <f>IF(COUNTIFS('PTC GRTgaz'!$AA$11:$AA$28891,"",'PTC GRTgaz'!$B$11:$B$28891,'Nord-Est'!I$16,'PTC GRTgaz'!$D$11:$D$28891,'Nord-Est'!$A95,'PTC GRTgaz'!$C$11:$C$28891,"DEL")&gt;0,I$14,SUMIFS('PTC GRTgaz'!$AA$11:$AA$28891,'PTC GRTgaz'!$B$11:$B$28891,'Nord-Est'!I$16,'PTC GRTgaz'!$D$11:$D$28891,'Nord-Est'!$A95,'PTC GRTgaz'!$C$11:$C$28891,"DEL")*1.0026*$E$4/122.95)</f>
        <v>122.94686</v>
      </c>
      <c r="J95" s="102">
        <f t="shared" si="10"/>
        <v>8.9980591513085688</v>
      </c>
      <c r="K95" s="58">
        <f t="shared" si="11"/>
        <v>0.59516350173295218</v>
      </c>
      <c r="L95" s="59">
        <f>IF(K95&gt;=1,0,_xlfn.XLOOKUP(K95,'Serene N'!$B$30:$B$130,'Serene N'!$W$30:$W$130,,1))</f>
        <v>0.95714285714285718</v>
      </c>
      <c r="M95" s="158">
        <f xml:space="preserve">
IF(AND(K95&gt;='Serene N'!$X$15,A95&lt;='Serene N'!$W$15),0,
IF(AND(K95&gt;='Serene N'!$X$16,A95&lt;='Serene N'!$W$16),0,
IF(AND(K95&gt;='Serene N'!$X$17,A95&lt;='Serene N'!$W$17),0,MIN(I95,$E$4*(1-D95)*L95))))</f>
        <v>70.606625314285708</v>
      </c>
      <c r="N95" s="192">
        <f>IF(COUNTIFS('PTC GRTgaz'!$AB$11:$AB$28891,"",'PTC GRTgaz'!$B$11:$B$28891,'Nord-Est'!N$16,'PTC GRTgaz'!$D$11:$D$28891,'Nord-Est'!$A95,'PTC GRTgaz'!$C$11:$C$28891,"DEL")&gt;0,N$14,SUMIFS('PTC GRTgaz'!$AB$11:$AB$28891,'PTC GRTgaz'!$B$11:$B$28891,'Nord-Est'!N$16,'PTC GRTgaz'!$D$11:$D$28891,'Nord-Est'!$A95,'PTC GRTgaz'!$C$11:$C$28891,"DEL")*1.0026*$E$4/122.95)</f>
        <v>122.94686</v>
      </c>
      <c r="O95" s="102">
        <f t="shared" si="12"/>
        <v>8.9980591513085688</v>
      </c>
      <c r="P95" s="58">
        <f t="shared" si="13"/>
        <v>0.59516350173295218</v>
      </c>
      <c r="Q95" s="59">
        <f>IF(P95&gt;=1,0,_xlfn.XLOOKUP(P95,'Serene N'!$B$30:$B$130,'Serene N'!$W$30:$W$130,,1))</f>
        <v>0.95714285714285718</v>
      </c>
      <c r="R95" s="158">
        <f xml:space="preserve">
IF(AND(P95&gt;='Serene N'!$X$15,A95&lt;='Serene N'!$W$15),0,
IF(AND(P95&gt;='Serene N'!$X$16,A95&lt;='Serene N'!$W$16),0,
IF(AND(P95&gt;='Serene N'!$X$17,A95&lt;='Serene N'!$W$17),0,MIN(N95,$E$4*(1-D95)*Q95))))</f>
        <v>70.606625314285708</v>
      </c>
    </row>
    <row r="96" spans="1:18" x14ac:dyDescent="0.45">
      <c r="A96" s="56">
        <f t="shared" si="7"/>
        <v>44731</v>
      </c>
      <c r="B96" s="157">
        <f>_xlfn.XLOOKUP(A96,'Serene N'!$W$22:$W$23,'Serene N'!$Z$22:$Z$23,0,0)</f>
        <v>0</v>
      </c>
      <c r="C96" s="143">
        <f>_xlfn.XLOOKUP(A96,'Serene N'!$W$15:$W$17,'Serene N'!$Z$15:$Z$17,SUM($E$3:$H$3),0)</f>
        <v>15</v>
      </c>
      <c r="D96" s="58">
        <f>'PT Storengy'!J87</f>
        <v>0.4</v>
      </c>
      <c r="E96" s="60">
        <f t="shared" si="8"/>
        <v>9.0686657766228542</v>
      </c>
      <c r="F96" s="58">
        <f t="shared" si="9"/>
        <v>0.59987061008723797</v>
      </c>
      <c r="G96" s="59">
        <f>IF(F96&gt;=1,0,_xlfn.XLOOKUP(F96,'Serene N'!$B$30:$B$130,'Serene N'!$W$30:$W$130,,1))</f>
        <v>0.95714285714285718</v>
      </c>
      <c r="H96" s="158">
        <f>MIN(
IF(AND(F96&gt;='Serene N'!$X$15,A96&lt;='Serene N'!$W$15),0,
IF(AND(F96&gt;='Serene N'!$X$16,A96&lt;='Serene N'!$W$16),0,
IF(AND(F96&gt;='Serene N'!$X$17,A96&lt;='Serene N'!$W$17),0,$E$4*(1-D96)*G96))),$E$4)</f>
        <v>70.606625314285708</v>
      </c>
      <c r="I96" s="192">
        <f>IF(COUNTIFS('PTC GRTgaz'!$AA$11:$AA$28891,"",'PTC GRTgaz'!$B$11:$B$28891,'Nord-Est'!I$16,'PTC GRTgaz'!$D$11:$D$28891,'Nord-Est'!$A96,'PTC GRTgaz'!$C$11:$C$28891,"DEL")&gt;0,I$14,SUMIFS('PTC GRTgaz'!$AA$11:$AA$28891,'PTC GRTgaz'!$B$11:$B$28891,'Nord-Est'!I$16,'PTC GRTgaz'!$D$11:$D$28891,'Nord-Est'!$A96,'PTC GRTgaz'!$C$11:$C$28891,"DEL")*1.0026*$E$4/122.95)</f>
        <v>122.94686</v>
      </c>
      <c r="J96" s="102">
        <f t="shared" si="10"/>
        <v>9.0686657766228542</v>
      </c>
      <c r="K96" s="58">
        <f t="shared" si="11"/>
        <v>0.59987061008723797</v>
      </c>
      <c r="L96" s="59">
        <f>IF(K96&gt;=1,0,_xlfn.XLOOKUP(K96,'Serene N'!$B$30:$B$130,'Serene N'!$W$30:$W$130,,1))</f>
        <v>0.95714285714285718</v>
      </c>
      <c r="M96" s="158">
        <f xml:space="preserve">
IF(AND(K96&gt;='Serene N'!$X$15,A96&lt;='Serene N'!$W$15),0,
IF(AND(K96&gt;='Serene N'!$X$16,A96&lt;='Serene N'!$W$16),0,
IF(AND(K96&gt;='Serene N'!$X$17,A96&lt;='Serene N'!$W$17),0,MIN(I96,$E$4*(1-D96)*L96))))</f>
        <v>70.606625314285708</v>
      </c>
      <c r="N96" s="192">
        <f>IF(COUNTIFS('PTC GRTgaz'!$AB$11:$AB$28891,"",'PTC GRTgaz'!$B$11:$B$28891,'Nord-Est'!N$16,'PTC GRTgaz'!$D$11:$D$28891,'Nord-Est'!$A96,'PTC GRTgaz'!$C$11:$C$28891,"DEL")&gt;0,N$14,SUMIFS('PTC GRTgaz'!$AB$11:$AB$28891,'PTC GRTgaz'!$B$11:$B$28891,'Nord-Est'!N$16,'PTC GRTgaz'!$D$11:$D$28891,'Nord-Est'!$A96,'PTC GRTgaz'!$C$11:$C$28891,"DEL")*1.0026*$E$4/122.95)</f>
        <v>122.94686</v>
      </c>
      <c r="O96" s="102">
        <f t="shared" si="12"/>
        <v>9.0686657766228542</v>
      </c>
      <c r="P96" s="58">
        <f t="shared" si="13"/>
        <v>0.59987061008723797</v>
      </c>
      <c r="Q96" s="59">
        <f>IF(P96&gt;=1,0,_xlfn.XLOOKUP(P96,'Serene N'!$B$30:$B$130,'Serene N'!$W$30:$W$130,,1))</f>
        <v>0.95714285714285718</v>
      </c>
      <c r="R96" s="158">
        <f xml:space="preserve">
IF(AND(P96&gt;='Serene N'!$X$15,A96&lt;='Serene N'!$W$15),0,
IF(AND(P96&gt;='Serene N'!$X$16,A96&lt;='Serene N'!$W$16),0,
IF(AND(P96&gt;='Serene N'!$X$17,A96&lt;='Serene N'!$W$17),0,MIN(N96,$E$4*(1-D96)*Q96))))</f>
        <v>70.606625314285708</v>
      </c>
    </row>
    <row r="97" spans="1:18" x14ac:dyDescent="0.45">
      <c r="A97" s="56">
        <f t="shared" si="7"/>
        <v>44732</v>
      </c>
      <c r="B97" s="157">
        <f>_xlfn.XLOOKUP(A97,'Serene N'!$W$22:$W$23,'Serene N'!$Z$22:$Z$23,0,0)</f>
        <v>0</v>
      </c>
      <c r="C97" s="143">
        <f>_xlfn.XLOOKUP(A97,'Serene N'!$W$15:$W$17,'Serene N'!$Z$15:$Z$17,SUM($E$3:$H$3),0)</f>
        <v>15</v>
      </c>
      <c r="D97" s="58">
        <f>'PT Storengy'!J88</f>
        <v>0.4</v>
      </c>
      <c r="E97" s="60">
        <f t="shared" si="8"/>
        <v>9.1391670189142822</v>
      </c>
      <c r="F97" s="58">
        <f t="shared" si="9"/>
        <v>0.60457771844152364</v>
      </c>
      <c r="G97" s="59">
        <f>IF(F97&gt;=1,0,_xlfn.XLOOKUP(F97,'Serene N'!$B$30:$B$130,'Serene N'!$W$30:$W$130,,1))</f>
        <v>0.95571428571428574</v>
      </c>
      <c r="H97" s="158">
        <f>MIN(
IF(AND(F97&gt;='Serene N'!$X$15,A97&lt;='Serene N'!$W$15),0,
IF(AND(F97&gt;='Serene N'!$X$16,A97&lt;='Serene N'!$W$16),0,
IF(AND(F97&gt;='Serene N'!$X$17,A97&lt;='Serene N'!$W$17),0,$E$4*(1-D97)*G97))),$E$4)</f>
        <v>70.501242291428568</v>
      </c>
      <c r="I97" s="192">
        <f>IF(COUNTIFS('PTC GRTgaz'!$AA$11:$AA$28891,"",'PTC GRTgaz'!$B$11:$B$28891,'Nord-Est'!I$16,'PTC GRTgaz'!$D$11:$D$28891,'Nord-Est'!$A97,'PTC GRTgaz'!$C$11:$C$28891,"DEL")&gt;0,I$14,SUMIFS('PTC GRTgaz'!$AA$11:$AA$28891,'PTC GRTgaz'!$B$11:$B$28891,'Nord-Est'!I$16,'PTC GRTgaz'!$D$11:$D$28891,'Nord-Est'!$A97,'PTC GRTgaz'!$C$11:$C$28891,"DEL")*1.0026*$E$4/122.95)</f>
        <v>122.94686</v>
      </c>
      <c r="J97" s="102">
        <f t="shared" si="10"/>
        <v>9.1391670189142822</v>
      </c>
      <c r="K97" s="58">
        <f t="shared" si="11"/>
        <v>0.60457771844152364</v>
      </c>
      <c r="L97" s="59">
        <f>IF(K97&gt;=1,0,_xlfn.XLOOKUP(K97,'Serene N'!$B$30:$B$130,'Serene N'!$W$30:$W$130,,1))</f>
        <v>0.95571428571428574</v>
      </c>
      <c r="M97" s="158">
        <f xml:space="preserve">
IF(AND(K97&gt;='Serene N'!$X$15,A97&lt;='Serene N'!$W$15),0,
IF(AND(K97&gt;='Serene N'!$X$16,A97&lt;='Serene N'!$W$16),0,
IF(AND(K97&gt;='Serene N'!$X$17,A97&lt;='Serene N'!$W$17),0,MIN(I97,$E$4*(1-D97)*L97))))</f>
        <v>70.501242291428568</v>
      </c>
      <c r="N97" s="192">
        <f>IF(COUNTIFS('PTC GRTgaz'!$AB$11:$AB$28891,"",'PTC GRTgaz'!$B$11:$B$28891,'Nord-Est'!N$16,'PTC GRTgaz'!$D$11:$D$28891,'Nord-Est'!$A97,'PTC GRTgaz'!$C$11:$C$28891,"DEL")&gt;0,N$14,SUMIFS('PTC GRTgaz'!$AB$11:$AB$28891,'PTC GRTgaz'!$B$11:$B$28891,'Nord-Est'!N$16,'PTC GRTgaz'!$D$11:$D$28891,'Nord-Est'!$A97,'PTC GRTgaz'!$C$11:$C$28891,"DEL")*1.0026*$E$4/122.95)</f>
        <v>122.94686</v>
      </c>
      <c r="O97" s="102">
        <f t="shared" si="12"/>
        <v>9.1391670189142822</v>
      </c>
      <c r="P97" s="58">
        <f t="shared" si="13"/>
        <v>0.60457771844152364</v>
      </c>
      <c r="Q97" s="59">
        <f>IF(P97&gt;=1,0,_xlfn.XLOOKUP(P97,'Serene N'!$B$30:$B$130,'Serene N'!$W$30:$W$130,,1))</f>
        <v>0.95571428571428574</v>
      </c>
      <c r="R97" s="158">
        <f xml:space="preserve">
IF(AND(P97&gt;='Serene N'!$X$15,A97&lt;='Serene N'!$W$15),0,
IF(AND(P97&gt;='Serene N'!$X$16,A97&lt;='Serene N'!$W$16),0,
IF(AND(P97&gt;='Serene N'!$X$17,A97&lt;='Serene N'!$W$17),0,MIN(N97,$E$4*(1-D97)*Q97))))</f>
        <v>70.501242291428568</v>
      </c>
    </row>
    <row r="98" spans="1:18" x14ac:dyDescent="0.45">
      <c r="A98" s="56">
        <f t="shared" si="7"/>
        <v>44733</v>
      </c>
      <c r="B98" s="157">
        <f>_xlfn.XLOOKUP(A98,'Serene N'!$W$22:$W$23,'Serene N'!$Z$22:$Z$23,0,0)</f>
        <v>0</v>
      </c>
      <c r="C98" s="143">
        <f>_xlfn.XLOOKUP(A98,'Serene N'!$W$15:$W$17,'Serene N'!$Z$15:$Z$17,SUM($E$3:$H$3),0)</f>
        <v>15</v>
      </c>
      <c r="D98" s="58">
        <f>'PT Storengy'!J89</f>
        <v>0.4</v>
      </c>
      <c r="E98" s="60">
        <f t="shared" si="8"/>
        <v>9.2096682612057101</v>
      </c>
      <c r="F98" s="58">
        <f t="shared" si="9"/>
        <v>0.6092778012609521</v>
      </c>
      <c r="G98" s="59">
        <f>IF(F98&gt;=1,0,_xlfn.XLOOKUP(F98,'Serene N'!$B$30:$B$130,'Serene N'!$W$30:$W$130,,1))</f>
        <v>0.95571428571428574</v>
      </c>
      <c r="H98" s="158">
        <f>MIN(
IF(AND(F98&gt;='Serene N'!$X$15,A98&lt;='Serene N'!$W$15),0,
IF(AND(F98&gt;='Serene N'!$X$16,A98&lt;='Serene N'!$W$16),0,
IF(AND(F98&gt;='Serene N'!$X$17,A98&lt;='Serene N'!$W$17),0,$E$4*(1-D98)*G98))),$E$4)</f>
        <v>70.501242291428568</v>
      </c>
      <c r="I98" s="192">
        <f>IF(COUNTIFS('PTC GRTgaz'!$AA$11:$AA$28891,"",'PTC GRTgaz'!$B$11:$B$28891,'Nord-Est'!I$16,'PTC GRTgaz'!$D$11:$D$28891,'Nord-Est'!$A98,'PTC GRTgaz'!$C$11:$C$28891,"DEL")&gt;0,I$14,SUMIFS('PTC GRTgaz'!$AA$11:$AA$28891,'PTC GRTgaz'!$B$11:$B$28891,'Nord-Est'!I$16,'PTC GRTgaz'!$D$11:$D$28891,'Nord-Est'!$A98,'PTC GRTgaz'!$C$11:$C$28891,"DEL")*1.0026*$E$4/122.95)</f>
        <v>122.94686</v>
      </c>
      <c r="J98" s="102">
        <f t="shared" si="10"/>
        <v>9.2096682612057101</v>
      </c>
      <c r="K98" s="58">
        <f t="shared" si="11"/>
        <v>0.6092778012609521</v>
      </c>
      <c r="L98" s="59">
        <f>IF(K98&gt;=1,0,_xlfn.XLOOKUP(K98,'Serene N'!$B$30:$B$130,'Serene N'!$W$30:$W$130,,1))</f>
        <v>0.95571428571428574</v>
      </c>
      <c r="M98" s="158">
        <f xml:space="preserve">
IF(AND(K98&gt;='Serene N'!$X$15,A98&lt;='Serene N'!$W$15),0,
IF(AND(K98&gt;='Serene N'!$X$16,A98&lt;='Serene N'!$W$16),0,
IF(AND(K98&gt;='Serene N'!$X$17,A98&lt;='Serene N'!$W$17),0,MIN(I98,$E$4*(1-D98)*L98))))</f>
        <v>70.501242291428568</v>
      </c>
      <c r="N98" s="192">
        <f>IF(COUNTIFS('PTC GRTgaz'!$AB$11:$AB$28891,"",'PTC GRTgaz'!$B$11:$B$28891,'Nord-Est'!N$16,'PTC GRTgaz'!$D$11:$D$28891,'Nord-Est'!$A98,'PTC GRTgaz'!$C$11:$C$28891,"DEL")&gt;0,N$14,SUMIFS('PTC GRTgaz'!$AB$11:$AB$28891,'PTC GRTgaz'!$B$11:$B$28891,'Nord-Est'!N$16,'PTC GRTgaz'!$D$11:$D$28891,'Nord-Est'!$A98,'PTC GRTgaz'!$C$11:$C$28891,"DEL")*1.0026*$E$4/122.95)</f>
        <v>122.94686</v>
      </c>
      <c r="O98" s="102">
        <f t="shared" si="12"/>
        <v>9.2096682612057101</v>
      </c>
      <c r="P98" s="58">
        <f t="shared" si="13"/>
        <v>0.6092778012609521</v>
      </c>
      <c r="Q98" s="59">
        <f>IF(P98&gt;=1,0,_xlfn.XLOOKUP(P98,'Serene N'!$B$30:$B$130,'Serene N'!$W$30:$W$130,,1))</f>
        <v>0.95571428571428574</v>
      </c>
      <c r="R98" s="158">
        <f xml:space="preserve">
IF(AND(P98&gt;='Serene N'!$X$15,A98&lt;='Serene N'!$W$15),0,
IF(AND(P98&gt;='Serene N'!$X$16,A98&lt;='Serene N'!$W$16),0,
IF(AND(P98&gt;='Serene N'!$X$17,A98&lt;='Serene N'!$W$17),0,MIN(N98,$E$4*(1-D98)*Q98))))</f>
        <v>70.501242291428568</v>
      </c>
    </row>
    <row r="99" spans="1:18" x14ac:dyDescent="0.45">
      <c r="A99" s="56">
        <f t="shared" si="7"/>
        <v>44734</v>
      </c>
      <c r="B99" s="157">
        <f>_xlfn.XLOOKUP(A99,'Serene N'!$W$22:$W$23,'Serene N'!$Z$22:$Z$23,0,0)</f>
        <v>0</v>
      </c>
      <c r="C99" s="143">
        <f>_xlfn.XLOOKUP(A99,'Serene N'!$W$15:$W$17,'Serene N'!$Z$15:$Z$17,SUM($E$3:$H$3),0)</f>
        <v>15</v>
      </c>
      <c r="D99" s="58">
        <f>'PT Storengy'!J90</f>
        <v>0.4</v>
      </c>
      <c r="E99" s="60">
        <f t="shared" si="8"/>
        <v>9.2800641204742824</v>
      </c>
      <c r="F99" s="58">
        <f t="shared" si="9"/>
        <v>0.61397788408038068</v>
      </c>
      <c r="G99" s="59">
        <f>IF(F99&gt;=1,0,_xlfn.XLOOKUP(F99,'Serene N'!$B$30:$B$130,'Serene N'!$W$30:$W$130,,1))</f>
        <v>0.95428571428571418</v>
      </c>
      <c r="H99" s="158">
        <f>MIN(
IF(AND(F99&gt;='Serene N'!$X$15,A99&lt;='Serene N'!$W$15),0,
IF(AND(F99&gt;='Serene N'!$X$16,A99&lt;='Serene N'!$W$16),0,
IF(AND(F99&gt;='Serene N'!$X$17,A99&lt;='Serene N'!$W$17),0,$E$4*(1-D99)*G99))),$E$4)</f>
        <v>70.395859268571414</v>
      </c>
      <c r="I99" s="192">
        <f>IF(COUNTIFS('PTC GRTgaz'!$AA$11:$AA$28891,"",'PTC GRTgaz'!$B$11:$B$28891,'Nord-Est'!I$16,'PTC GRTgaz'!$D$11:$D$28891,'Nord-Est'!$A99,'PTC GRTgaz'!$C$11:$C$28891,"DEL")&gt;0,I$14,SUMIFS('PTC GRTgaz'!$AA$11:$AA$28891,'PTC GRTgaz'!$B$11:$B$28891,'Nord-Est'!I$16,'PTC GRTgaz'!$D$11:$D$28891,'Nord-Est'!$A99,'PTC GRTgaz'!$C$11:$C$28891,"DEL")*1.0026*$E$4/122.95)</f>
        <v>122.94686</v>
      </c>
      <c r="J99" s="102">
        <f t="shared" si="10"/>
        <v>9.2800641204742824</v>
      </c>
      <c r="K99" s="58">
        <f t="shared" si="11"/>
        <v>0.61397788408038068</v>
      </c>
      <c r="L99" s="59">
        <f>IF(K99&gt;=1,0,_xlfn.XLOOKUP(K99,'Serene N'!$B$30:$B$130,'Serene N'!$W$30:$W$130,,1))</f>
        <v>0.95428571428571418</v>
      </c>
      <c r="M99" s="158">
        <f xml:space="preserve">
IF(AND(K99&gt;='Serene N'!$X$15,A99&lt;='Serene N'!$W$15),0,
IF(AND(K99&gt;='Serene N'!$X$16,A99&lt;='Serene N'!$W$16),0,
IF(AND(K99&gt;='Serene N'!$X$17,A99&lt;='Serene N'!$W$17),0,MIN(I99,$E$4*(1-D99)*L99))))</f>
        <v>70.395859268571414</v>
      </c>
      <c r="N99" s="192">
        <f>IF(COUNTIFS('PTC GRTgaz'!$AB$11:$AB$28891,"",'PTC GRTgaz'!$B$11:$B$28891,'Nord-Est'!N$16,'PTC GRTgaz'!$D$11:$D$28891,'Nord-Est'!$A99,'PTC GRTgaz'!$C$11:$C$28891,"DEL")&gt;0,N$14,SUMIFS('PTC GRTgaz'!$AB$11:$AB$28891,'PTC GRTgaz'!$B$11:$B$28891,'Nord-Est'!N$16,'PTC GRTgaz'!$D$11:$D$28891,'Nord-Est'!$A99,'PTC GRTgaz'!$C$11:$C$28891,"DEL")*1.0026*$E$4/122.95)</f>
        <v>122.94686</v>
      </c>
      <c r="O99" s="102">
        <f t="shared" si="12"/>
        <v>9.2800641204742824</v>
      </c>
      <c r="P99" s="58">
        <f t="shared" si="13"/>
        <v>0.61397788408038068</v>
      </c>
      <c r="Q99" s="59">
        <f>IF(P99&gt;=1,0,_xlfn.XLOOKUP(P99,'Serene N'!$B$30:$B$130,'Serene N'!$W$30:$W$130,,1))</f>
        <v>0.95428571428571418</v>
      </c>
      <c r="R99" s="158">
        <f xml:space="preserve">
IF(AND(P99&gt;='Serene N'!$X$15,A99&lt;='Serene N'!$W$15),0,
IF(AND(P99&gt;='Serene N'!$X$16,A99&lt;='Serene N'!$W$16),0,
IF(AND(P99&gt;='Serene N'!$X$17,A99&lt;='Serene N'!$W$17),0,MIN(N99,$E$4*(1-D99)*Q99))))</f>
        <v>70.395859268571414</v>
      </c>
    </row>
    <row r="100" spans="1:18" x14ac:dyDescent="0.45">
      <c r="A100" s="56">
        <f t="shared" si="7"/>
        <v>44735</v>
      </c>
      <c r="B100" s="157">
        <f>_xlfn.XLOOKUP(A100,'Serene N'!$W$22:$W$23,'Serene N'!$Z$22:$Z$23,0,0)</f>
        <v>0</v>
      </c>
      <c r="C100" s="143">
        <f>_xlfn.XLOOKUP(A100,'Serene N'!$W$15:$W$17,'Serene N'!$Z$15:$Z$17,SUM($E$3:$H$3),0)</f>
        <v>15</v>
      </c>
      <c r="D100" s="58">
        <f>'PT Storengy'!J91</f>
        <v>0.4</v>
      </c>
      <c r="E100" s="60">
        <f t="shared" si="8"/>
        <v>9.3504599797428547</v>
      </c>
      <c r="F100" s="58">
        <f t="shared" si="9"/>
        <v>0.61867094136495215</v>
      </c>
      <c r="G100" s="59">
        <f>IF(F100&gt;=1,0,_xlfn.XLOOKUP(F100,'Serene N'!$B$30:$B$130,'Serene N'!$W$30:$W$130,,1))</f>
        <v>0.95428571428571418</v>
      </c>
      <c r="H100" s="158">
        <f>MIN(
IF(AND(F100&gt;='Serene N'!$X$15,A100&lt;='Serene N'!$W$15),0,
IF(AND(F100&gt;='Serene N'!$X$16,A100&lt;='Serene N'!$W$16),0,
IF(AND(F100&gt;='Serene N'!$X$17,A100&lt;='Serene N'!$W$17),0,$E$4*(1-D100)*G100))),$E$4)</f>
        <v>70.395859268571414</v>
      </c>
      <c r="I100" s="192">
        <f>IF(COUNTIFS('PTC GRTgaz'!$AA$11:$AA$28891,"",'PTC GRTgaz'!$B$11:$B$28891,'Nord-Est'!I$16,'PTC GRTgaz'!$D$11:$D$28891,'Nord-Est'!$A100,'PTC GRTgaz'!$C$11:$C$28891,"DEL")&gt;0,I$14,SUMIFS('PTC GRTgaz'!$AA$11:$AA$28891,'PTC GRTgaz'!$B$11:$B$28891,'Nord-Est'!I$16,'PTC GRTgaz'!$D$11:$D$28891,'Nord-Est'!$A100,'PTC GRTgaz'!$C$11:$C$28891,"DEL")*1.0026*$E$4/122.95)</f>
        <v>122.94686</v>
      </c>
      <c r="J100" s="102">
        <f t="shared" si="10"/>
        <v>9.3504599797428547</v>
      </c>
      <c r="K100" s="58">
        <f t="shared" si="11"/>
        <v>0.61867094136495215</v>
      </c>
      <c r="L100" s="59">
        <f>IF(K100&gt;=1,0,_xlfn.XLOOKUP(K100,'Serene N'!$B$30:$B$130,'Serene N'!$W$30:$W$130,,1))</f>
        <v>0.95428571428571418</v>
      </c>
      <c r="M100" s="158">
        <f xml:space="preserve">
IF(AND(K100&gt;='Serene N'!$X$15,A100&lt;='Serene N'!$W$15),0,
IF(AND(K100&gt;='Serene N'!$X$16,A100&lt;='Serene N'!$W$16),0,
IF(AND(K100&gt;='Serene N'!$X$17,A100&lt;='Serene N'!$W$17),0,MIN(I100,$E$4*(1-D100)*L100))))</f>
        <v>70.395859268571414</v>
      </c>
      <c r="N100" s="192">
        <f>IF(COUNTIFS('PTC GRTgaz'!$AB$11:$AB$28891,"",'PTC GRTgaz'!$B$11:$B$28891,'Nord-Est'!N$16,'PTC GRTgaz'!$D$11:$D$28891,'Nord-Est'!$A100,'PTC GRTgaz'!$C$11:$C$28891,"DEL")&gt;0,N$14,SUMIFS('PTC GRTgaz'!$AB$11:$AB$28891,'PTC GRTgaz'!$B$11:$B$28891,'Nord-Est'!N$16,'PTC GRTgaz'!$D$11:$D$28891,'Nord-Est'!$A100,'PTC GRTgaz'!$C$11:$C$28891,"DEL")*1.0026*$E$4/122.95)</f>
        <v>122.94686</v>
      </c>
      <c r="O100" s="102">
        <f t="shared" si="12"/>
        <v>9.3504599797428547</v>
      </c>
      <c r="P100" s="58">
        <f t="shared" si="13"/>
        <v>0.61867094136495215</v>
      </c>
      <c r="Q100" s="59">
        <f>IF(P100&gt;=1,0,_xlfn.XLOOKUP(P100,'Serene N'!$B$30:$B$130,'Serene N'!$W$30:$W$130,,1))</f>
        <v>0.95428571428571418</v>
      </c>
      <c r="R100" s="158">
        <f xml:space="preserve">
IF(AND(P100&gt;='Serene N'!$X$15,A100&lt;='Serene N'!$W$15),0,
IF(AND(P100&gt;='Serene N'!$X$16,A100&lt;='Serene N'!$W$16),0,
IF(AND(P100&gt;='Serene N'!$X$17,A100&lt;='Serene N'!$W$17),0,MIN(N100,$E$4*(1-D100)*Q100))))</f>
        <v>70.395859268571414</v>
      </c>
    </row>
    <row r="101" spans="1:18" x14ac:dyDescent="0.45">
      <c r="A101" s="56">
        <f t="shared" si="7"/>
        <v>44736</v>
      </c>
      <c r="B101" s="157">
        <f>_xlfn.XLOOKUP(A101,'Serene N'!$W$22:$W$23,'Serene N'!$Z$22:$Z$23,0,0)</f>
        <v>0</v>
      </c>
      <c r="C101" s="143">
        <f>_xlfn.XLOOKUP(A101,'Serene N'!$W$15:$W$17,'Serene N'!$Z$15:$Z$17,SUM($E$3:$H$3),0)</f>
        <v>15</v>
      </c>
      <c r="D101" s="58">
        <f>'PT Storengy'!J92</f>
        <v>0.4</v>
      </c>
      <c r="E101" s="60">
        <f t="shared" si="8"/>
        <v>9.4207504559885695</v>
      </c>
      <c r="F101" s="58">
        <f t="shared" si="9"/>
        <v>0.62336399864952363</v>
      </c>
      <c r="G101" s="59">
        <f>IF(F101&gt;=1,0,_xlfn.XLOOKUP(F101,'Serene N'!$B$30:$B$130,'Serene N'!$W$30:$W$130,,1))</f>
        <v>0.95285714285714285</v>
      </c>
      <c r="H101" s="158">
        <f>MIN(
IF(AND(F101&gt;='Serene N'!$X$15,A101&lt;='Serene N'!$W$15),0,
IF(AND(F101&gt;='Serene N'!$X$16,A101&lt;='Serene N'!$W$16),0,
IF(AND(F101&gt;='Serene N'!$X$17,A101&lt;='Serene N'!$W$17),0,$E$4*(1-D101)*G101))),$E$4)</f>
        <v>70.290476245714274</v>
      </c>
      <c r="I101" s="192">
        <f>IF(COUNTIFS('PTC GRTgaz'!$AA$11:$AA$28891,"",'PTC GRTgaz'!$B$11:$B$28891,'Nord-Est'!I$16,'PTC GRTgaz'!$D$11:$D$28891,'Nord-Est'!$A101,'PTC GRTgaz'!$C$11:$C$28891,"DEL")&gt;0,I$14,SUMIFS('PTC GRTgaz'!$AA$11:$AA$28891,'PTC GRTgaz'!$B$11:$B$28891,'Nord-Est'!I$16,'PTC GRTgaz'!$D$11:$D$28891,'Nord-Est'!$A101,'PTC GRTgaz'!$C$11:$C$28891,"DEL")*1.0026*$E$4/122.95)</f>
        <v>122.94686</v>
      </c>
      <c r="J101" s="102">
        <f t="shared" si="10"/>
        <v>9.4207504559885695</v>
      </c>
      <c r="K101" s="58">
        <f t="shared" si="11"/>
        <v>0.62336399864952363</v>
      </c>
      <c r="L101" s="59">
        <f>IF(K101&gt;=1,0,_xlfn.XLOOKUP(K101,'Serene N'!$B$30:$B$130,'Serene N'!$W$30:$W$130,,1))</f>
        <v>0.95285714285714285</v>
      </c>
      <c r="M101" s="158">
        <f xml:space="preserve">
IF(AND(K101&gt;='Serene N'!$X$15,A101&lt;='Serene N'!$W$15),0,
IF(AND(K101&gt;='Serene N'!$X$16,A101&lt;='Serene N'!$W$16),0,
IF(AND(K101&gt;='Serene N'!$X$17,A101&lt;='Serene N'!$W$17),0,MIN(I101,$E$4*(1-D101)*L101))))</f>
        <v>70.290476245714274</v>
      </c>
      <c r="N101" s="192">
        <f>IF(COUNTIFS('PTC GRTgaz'!$AB$11:$AB$28891,"",'PTC GRTgaz'!$B$11:$B$28891,'Nord-Est'!N$16,'PTC GRTgaz'!$D$11:$D$28891,'Nord-Est'!$A101,'PTC GRTgaz'!$C$11:$C$28891,"DEL")&gt;0,N$14,SUMIFS('PTC GRTgaz'!$AB$11:$AB$28891,'PTC GRTgaz'!$B$11:$B$28891,'Nord-Est'!N$16,'PTC GRTgaz'!$D$11:$D$28891,'Nord-Est'!$A101,'PTC GRTgaz'!$C$11:$C$28891,"DEL")*1.0026*$E$4/122.95)</f>
        <v>122.94686</v>
      </c>
      <c r="O101" s="102">
        <f t="shared" si="12"/>
        <v>9.4207504559885695</v>
      </c>
      <c r="P101" s="58">
        <f t="shared" si="13"/>
        <v>0.62336399864952363</v>
      </c>
      <c r="Q101" s="59">
        <f>IF(P101&gt;=1,0,_xlfn.XLOOKUP(P101,'Serene N'!$B$30:$B$130,'Serene N'!$W$30:$W$130,,1))</f>
        <v>0.95285714285714285</v>
      </c>
      <c r="R101" s="158">
        <f xml:space="preserve">
IF(AND(P101&gt;='Serene N'!$X$15,A101&lt;='Serene N'!$W$15),0,
IF(AND(P101&gt;='Serene N'!$X$16,A101&lt;='Serene N'!$W$16),0,
IF(AND(P101&gt;='Serene N'!$X$17,A101&lt;='Serene N'!$W$17),0,MIN(N101,$E$4*(1-D101)*Q101))))</f>
        <v>70.290476245714274</v>
      </c>
    </row>
    <row r="102" spans="1:18" x14ac:dyDescent="0.45">
      <c r="A102" s="56">
        <f t="shared" si="7"/>
        <v>44737</v>
      </c>
      <c r="B102" s="157">
        <f>_xlfn.XLOOKUP(A102,'Serene N'!$W$22:$W$23,'Serene N'!$Z$22:$Z$23,0,0)</f>
        <v>0</v>
      </c>
      <c r="C102" s="143">
        <f>_xlfn.XLOOKUP(A102,'Serene N'!$W$15:$W$17,'Serene N'!$Z$15:$Z$17,SUM($E$3:$H$3),0)</f>
        <v>15</v>
      </c>
      <c r="D102" s="58">
        <f>'PT Storengy'!J93</f>
        <v>0.4</v>
      </c>
      <c r="E102" s="60">
        <f t="shared" si="8"/>
        <v>9.4910409322342844</v>
      </c>
      <c r="F102" s="58">
        <f t="shared" si="9"/>
        <v>0.62805003039923801</v>
      </c>
      <c r="G102" s="59">
        <f>IF(F102&gt;=1,0,_xlfn.XLOOKUP(F102,'Serene N'!$B$30:$B$130,'Serene N'!$W$30:$W$130,,1))</f>
        <v>0.95285714285714285</v>
      </c>
      <c r="H102" s="158">
        <f>MIN(
IF(AND(F102&gt;='Serene N'!$X$15,A102&lt;='Serene N'!$W$15),0,
IF(AND(F102&gt;='Serene N'!$X$16,A102&lt;='Serene N'!$W$16),0,
IF(AND(F102&gt;='Serene N'!$X$17,A102&lt;='Serene N'!$W$17),0,$E$4*(1-D102)*G102))),$E$4)</f>
        <v>70.290476245714274</v>
      </c>
      <c r="I102" s="192">
        <f>IF(COUNTIFS('PTC GRTgaz'!$AA$11:$AA$28891,"",'PTC GRTgaz'!$B$11:$B$28891,'Nord-Est'!I$16,'PTC GRTgaz'!$D$11:$D$28891,'Nord-Est'!$A102,'PTC GRTgaz'!$C$11:$C$28891,"DEL")&gt;0,I$14,SUMIFS('PTC GRTgaz'!$AA$11:$AA$28891,'PTC GRTgaz'!$B$11:$B$28891,'Nord-Est'!I$16,'PTC GRTgaz'!$D$11:$D$28891,'Nord-Est'!$A102,'PTC GRTgaz'!$C$11:$C$28891,"DEL")*1.0026*$E$4/122.95)</f>
        <v>122.94686</v>
      </c>
      <c r="J102" s="102">
        <f t="shared" si="10"/>
        <v>9.4910409322342844</v>
      </c>
      <c r="K102" s="58">
        <f t="shared" si="11"/>
        <v>0.62805003039923801</v>
      </c>
      <c r="L102" s="59">
        <f>IF(K102&gt;=1,0,_xlfn.XLOOKUP(K102,'Serene N'!$B$30:$B$130,'Serene N'!$W$30:$W$130,,1))</f>
        <v>0.95285714285714285</v>
      </c>
      <c r="M102" s="158">
        <f xml:space="preserve">
IF(AND(K102&gt;='Serene N'!$X$15,A102&lt;='Serene N'!$W$15),0,
IF(AND(K102&gt;='Serene N'!$X$16,A102&lt;='Serene N'!$W$16),0,
IF(AND(K102&gt;='Serene N'!$X$17,A102&lt;='Serene N'!$W$17),0,MIN(I102,$E$4*(1-D102)*L102))))</f>
        <v>70.290476245714274</v>
      </c>
      <c r="N102" s="192">
        <f>IF(COUNTIFS('PTC GRTgaz'!$AB$11:$AB$28891,"",'PTC GRTgaz'!$B$11:$B$28891,'Nord-Est'!N$16,'PTC GRTgaz'!$D$11:$D$28891,'Nord-Est'!$A102,'PTC GRTgaz'!$C$11:$C$28891,"DEL")&gt;0,N$14,SUMIFS('PTC GRTgaz'!$AB$11:$AB$28891,'PTC GRTgaz'!$B$11:$B$28891,'Nord-Est'!N$16,'PTC GRTgaz'!$D$11:$D$28891,'Nord-Est'!$A102,'PTC GRTgaz'!$C$11:$C$28891,"DEL")*1.0026*$E$4/122.95)</f>
        <v>122.94686</v>
      </c>
      <c r="O102" s="102">
        <f t="shared" si="12"/>
        <v>9.4910409322342844</v>
      </c>
      <c r="P102" s="58">
        <f t="shared" si="13"/>
        <v>0.62805003039923801</v>
      </c>
      <c r="Q102" s="59">
        <f>IF(P102&gt;=1,0,_xlfn.XLOOKUP(P102,'Serene N'!$B$30:$B$130,'Serene N'!$W$30:$W$130,,1))</f>
        <v>0.95285714285714285</v>
      </c>
      <c r="R102" s="158">
        <f xml:space="preserve">
IF(AND(P102&gt;='Serene N'!$X$15,A102&lt;='Serene N'!$W$15),0,
IF(AND(P102&gt;='Serene N'!$X$16,A102&lt;='Serene N'!$W$16),0,
IF(AND(P102&gt;='Serene N'!$X$17,A102&lt;='Serene N'!$W$17),0,MIN(N102,$E$4*(1-D102)*Q102))))</f>
        <v>70.290476245714274</v>
      </c>
    </row>
    <row r="103" spans="1:18" x14ac:dyDescent="0.45">
      <c r="A103" s="56">
        <f t="shared" si="7"/>
        <v>44738</v>
      </c>
      <c r="B103" s="157">
        <f>_xlfn.XLOOKUP(A103,'Serene N'!$W$22:$W$23,'Serene N'!$Z$22:$Z$23,0,0)</f>
        <v>0</v>
      </c>
      <c r="C103" s="143">
        <f>_xlfn.XLOOKUP(A103,'Serene N'!$W$15:$W$17,'Serene N'!$Z$15:$Z$17,SUM($E$3:$H$3),0)</f>
        <v>15</v>
      </c>
      <c r="D103" s="58">
        <f>'PT Storengy'!J94</f>
        <v>0.4</v>
      </c>
      <c r="E103" s="60">
        <f t="shared" si="8"/>
        <v>9.5612260254571417</v>
      </c>
      <c r="F103" s="58">
        <f t="shared" si="9"/>
        <v>0.63273606214895228</v>
      </c>
      <c r="G103" s="59">
        <f>IF(F103&gt;=1,0,_xlfn.XLOOKUP(F103,'Serene N'!$B$30:$B$130,'Serene N'!$W$30:$W$130,,1))</f>
        <v>0.95142857142857151</v>
      </c>
      <c r="H103" s="158">
        <f>MIN(
IF(AND(F103&gt;='Serene N'!$X$15,A103&lt;='Serene N'!$W$15),0,
IF(AND(F103&gt;='Serene N'!$X$16,A103&lt;='Serene N'!$W$16),0,
IF(AND(F103&gt;='Serene N'!$X$17,A103&lt;='Serene N'!$W$17),0,$E$4*(1-D103)*G103))),$E$4)</f>
        <v>70.185093222857148</v>
      </c>
      <c r="I103" s="192">
        <f>IF(COUNTIFS('PTC GRTgaz'!$AA$11:$AA$28891,"",'PTC GRTgaz'!$B$11:$B$28891,'Nord-Est'!I$16,'PTC GRTgaz'!$D$11:$D$28891,'Nord-Est'!$A103,'PTC GRTgaz'!$C$11:$C$28891,"DEL")&gt;0,I$14,SUMIFS('PTC GRTgaz'!$AA$11:$AA$28891,'PTC GRTgaz'!$B$11:$B$28891,'Nord-Est'!I$16,'PTC GRTgaz'!$D$11:$D$28891,'Nord-Est'!$A103,'PTC GRTgaz'!$C$11:$C$28891,"DEL")*1.0026*$E$4/122.95)</f>
        <v>122.94686</v>
      </c>
      <c r="J103" s="102">
        <f t="shared" si="10"/>
        <v>9.5612260254571417</v>
      </c>
      <c r="K103" s="58">
        <f t="shared" si="11"/>
        <v>0.63273606214895228</v>
      </c>
      <c r="L103" s="59">
        <f>IF(K103&gt;=1,0,_xlfn.XLOOKUP(K103,'Serene N'!$B$30:$B$130,'Serene N'!$W$30:$W$130,,1))</f>
        <v>0.95142857142857151</v>
      </c>
      <c r="M103" s="158">
        <f xml:space="preserve">
IF(AND(K103&gt;='Serene N'!$X$15,A103&lt;='Serene N'!$W$15),0,
IF(AND(K103&gt;='Serene N'!$X$16,A103&lt;='Serene N'!$W$16),0,
IF(AND(K103&gt;='Serene N'!$X$17,A103&lt;='Serene N'!$W$17),0,MIN(I103,$E$4*(1-D103)*L103))))</f>
        <v>70.185093222857148</v>
      </c>
      <c r="N103" s="192">
        <f>IF(COUNTIFS('PTC GRTgaz'!$AB$11:$AB$28891,"",'PTC GRTgaz'!$B$11:$B$28891,'Nord-Est'!N$16,'PTC GRTgaz'!$D$11:$D$28891,'Nord-Est'!$A103,'PTC GRTgaz'!$C$11:$C$28891,"DEL")&gt;0,N$14,SUMIFS('PTC GRTgaz'!$AB$11:$AB$28891,'PTC GRTgaz'!$B$11:$B$28891,'Nord-Est'!N$16,'PTC GRTgaz'!$D$11:$D$28891,'Nord-Est'!$A103,'PTC GRTgaz'!$C$11:$C$28891,"DEL")*1.0026*$E$4/122.95)</f>
        <v>122.94686</v>
      </c>
      <c r="O103" s="102">
        <f t="shared" si="12"/>
        <v>9.5612260254571417</v>
      </c>
      <c r="P103" s="58">
        <f t="shared" si="13"/>
        <v>0.63273606214895228</v>
      </c>
      <c r="Q103" s="59">
        <f>IF(P103&gt;=1,0,_xlfn.XLOOKUP(P103,'Serene N'!$B$30:$B$130,'Serene N'!$W$30:$W$130,,1))</f>
        <v>0.95142857142857151</v>
      </c>
      <c r="R103" s="158">
        <f xml:space="preserve">
IF(AND(P103&gt;='Serene N'!$X$15,A103&lt;='Serene N'!$W$15),0,
IF(AND(P103&gt;='Serene N'!$X$16,A103&lt;='Serene N'!$W$16),0,
IF(AND(P103&gt;='Serene N'!$X$17,A103&lt;='Serene N'!$W$17),0,MIN(N103,$E$4*(1-D103)*Q103))))</f>
        <v>70.185093222857148</v>
      </c>
    </row>
    <row r="104" spans="1:18" x14ac:dyDescent="0.45">
      <c r="A104" s="56">
        <f t="shared" si="7"/>
        <v>44739</v>
      </c>
      <c r="B104" s="157">
        <f>_xlfn.XLOOKUP(A104,'Serene N'!$W$22:$W$23,'Serene N'!$Z$22:$Z$23,0,0)</f>
        <v>0</v>
      </c>
      <c r="C104" s="143">
        <f>_xlfn.XLOOKUP(A104,'Serene N'!$W$15:$W$17,'Serene N'!$Z$15:$Z$17,SUM($E$3:$H$3),0)</f>
        <v>15</v>
      </c>
      <c r="D104" s="58">
        <f>'PT Storengy'!J95</f>
        <v>0.4</v>
      </c>
      <c r="E104" s="60">
        <f t="shared" si="8"/>
        <v>9.6314111186799991</v>
      </c>
      <c r="F104" s="58">
        <f t="shared" si="9"/>
        <v>0.63741506836380946</v>
      </c>
      <c r="G104" s="59">
        <f>IF(F104&gt;=1,0,_xlfn.XLOOKUP(F104,'Serene N'!$B$30:$B$130,'Serene N'!$W$30:$W$130,,1))</f>
        <v>0.95142857142857151</v>
      </c>
      <c r="H104" s="158">
        <f>MIN(
IF(AND(F104&gt;='Serene N'!$X$15,A104&lt;='Serene N'!$W$15),0,
IF(AND(F104&gt;='Serene N'!$X$16,A104&lt;='Serene N'!$W$16),0,
IF(AND(F104&gt;='Serene N'!$X$17,A104&lt;='Serene N'!$W$17),0,$E$4*(1-D104)*G104))),$E$4)</f>
        <v>70.185093222857148</v>
      </c>
      <c r="I104" s="192">
        <f>IF(COUNTIFS('PTC GRTgaz'!$AA$11:$AA$28891,"",'PTC GRTgaz'!$B$11:$B$28891,'Nord-Est'!I$16,'PTC GRTgaz'!$D$11:$D$28891,'Nord-Est'!$A104,'PTC GRTgaz'!$C$11:$C$28891,"DEL")&gt;0,I$14,SUMIFS('PTC GRTgaz'!$AA$11:$AA$28891,'PTC GRTgaz'!$B$11:$B$28891,'Nord-Est'!I$16,'PTC GRTgaz'!$D$11:$D$28891,'Nord-Est'!$A104,'PTC GRTgaz'!$C$11:$C$28891,"DEL")*1.0026*$E$4/122.95)</f>
        <v>122.94686</v>
      </c>
      <c r="J104" s="102">
        <f t="shared" si="10"/>
        <v>9.6314111186799991</v>
      </c>
      <c r="K104" s="58">
        <f t="shared" si="11"/>
        <v>0.63741506836380946</v>
      </c>
      <c r="L104" s="59">
        <f>IF(K104&gt;=1,0,_xlfn.XLOOKUP(K104,'Serene N'!$B$30:$B$130,'Serene N'!$W$30:$W$130,,1))</f>
        <v>0.95142857142857151</v>
      </c>
      <c r="M104" s="158">
        <f xml:space="preserve">
IF(AND(K104&gt;='Serene N'!$X$15,A104&lt;='Serene N'!$W$15),0,
IF(AND(K104&gt;='Serene N'!$X$16,A104&lt;='Serene N'!$W$16),0,
IF(AND(K104&gt;='Serene N'!$X$17,A104&lt;='Serene N'!$W$17),0,MIN(I104,$E$4*(1-D104)*L104))))</f>
        <v>70.185093222857148</v>
      </c>
      <c r="N104" s="192">
        <f>IF(COUNTIFS('PTC GRTgaz'!$AB$11:$AB$28891,"",'PTC GRTgaz'!$B$11:$B$28891,'Nord-Est'!N$16,'PTC GRTgaz'!$D$11:$D$28891,'Nord-Est'!$A104,'PTC GRTgaz'!$C$11:$C$28891,"DEL")&gt;0,N$14,SUMIFS('PTC GRTgaz'!$AB$11:$AB$28891,'PTC GRTgaz'!$B$11:$B$28891,'Nord-Est'!N$16,'PTC GRTgaz'!$D$11:$D$28891,'Nord-Est'!$A104,'PTC GRTgaz'!$C$11:$C$28891,"DEL")*1.0026*$E$4/122.95)</f>
        <v>122.94686</v>
      </c>
      <c r="O104" s="102">
        <f t="shared" si="12"/>
        <v>9.6314111186799991</v>
      </c>
      <c r="P104" s="58">
        <f t="shared" si="13"/>
        <v>0.63741506836380946</v>
      </c>
      <c r="Q104" s="59">
        <f>IF(P104&gt;=1,0,_xlfn.XLOOKUP(P104,'Serene N'!$B$30:$B$130,'Serene N'!$W$30:$W$130,,1))</f>
        <v>0.95142857142857151</v>
      </c>
      <c r="R104" s="158">
        <f xml:space="preserve">
IF(AND(P104&gt;='Serene N'!$X$15,A104&lt;='Serene N'!$W$15),0,
IF(AND(P104&gt;='Serene N'!$X$16,A104&lt;='Serene N'!$W$16),0,
IF(AND(P104&gt;='Serene N'!$X$17,A104&lt;='Serene N'!$W$17),0,MIN(N104,$E$4*(1-D104)*Q104))))</f>
        <v>70.185093222857148</v>
      </c>
    </row>
    <row r="105" spans="1:18" x14ac:dyDescent="0.45">
      <c r="A105" s="56">
        <f t="shared" si="7"/>
        <v>44740</v>
      </c>
      <c r="B105" s="157">
        <f>_xlfn.XLOOKUP(A105,'Serene N'!$W$22:$W$23,'Serene N'!$Z$22:$Z$23,0,0)</f>
        <v>0</v>
      </c>
      <c r="C105" s="143">
        <f>_xlfn.XLOOKUP(A105,'Serene N'!$W$15:$W$17,'Serene N'!$Z$15:$Z$17,SUM($E$3:$H$3),0)</f>
        <v>15</v>
      </c>
      <c r="D105" s="58">
        <f>'PT Storengy'!J96</f>
        <v>0.4</v>
      </c>
      <c r="E105" s="60">
        <f t="shared" si="8"/>
        <v>9.701490828879999</v>
      </c>
      <c r="F105" s="58">
        <f t="shared" si="9"/>
        <v>0.64209407457866663</v>
      </c>
      <c r="G105" s="59">
        <f>IF(F105&gt;=1,0,_xlfn.XLOOKUP(F105,'Serene N'!$B$30:$B$130,'Serene N'!$W$30:$W$130,,1))</f>
        <v>0.95</v>
      </c>
      <c r="H105" s="158">
        <f>MIN(
IF(AND(F105&gt;='Serene N'!$X$15,A105&lt;='Serene N'!$W$15),0,
IF(AND(F105&gt;='Serene N'!$X$16,A105&lt;='Serene N'!$W$16),0,
IF(AND(F105&gt;='Serene N'!$X$17,A105&lt;='Serene N'!$W$17),0,$E$4*(1-D105)*G105))),$E$4)</f>
        <v>70.079710199999994</v>
      </c>
      <c r="I105" s="192">
        <f>IF(COUNTIFS('PTC GRTgaz'!$AA$11:$AA$28891,"",'PTC GRTgaz'!$B$11:$B$28891,'Nord-Est'!I$16,'PTC GRTgaz'!$D$11:$D$28891,'Nord-Est'!$A105,'PTC GRTgaz'!$C$11:$C$28891,"DEL")&gt;0,I$14,SUMIFS('PTC GRTgaz'!$AA$11:$AA$28891,'PTC GRTgaz'!$B$11:$B$28891,'Nord-Est'!I$16,'PTC GRTgaz'!$D$11:$D$28891,'Nord-Est'!$A105,'PTC GRTgaz'!$C$11:$C$28891,"DEL")*1.0026*$E$4/122.95)</f>
        <v>122.94686</v>
      </c>
      <c r="J105" s="102">
        <f t="shared" si="10"/>
        <v>9.701490828879999</v>
      </c>
      <c r="K105" s="58">
        <f t="shared" si="11"/>
        <v>0.64209407457866663</v>
      </c>
      <c r="L105" s="59">
        <f>IF(K105&gt;=1,0,_xlfn.XLOOKUP(K105,'Serene N'!$B$30:$B$130,'Serene N'!$W$30:$W$130,,1))</f>
        <v>0.95</v>
      </c>
      <c r="M105" s="158">
        <f xml:space="preserve">
IF(AND(K105&gt;='Serene N'!$X$15,A105&lt;='Serene N'!$W$15),0,
IF(AND(K105&gt;='Serene N'!$X$16,A105&lt;='Serene N'!$W$16),0,
IF(AND(K105&gt;='Serene N'!$X$17,A105&lt;='Serene N'!$W$17),0,MIN(I105,$E$4*(1-D105)*L105))))</f>
        <v>70.079710199999994</v>
      </c>
      <c r="N105" s="192">
        <f>IF(COUNTIFS('PTC GRTgaz'!$AB$11:$AB$28891,"",'PTC GRTgaz'!$B$11:$B$28891,'Nord-Est'!N$16,'PTC GRTgaz'!$D$11:$D$28891,'Nord-Est'!$A105,'PTC GRTgaz'!$C$11:$C$28891,"DEL")&gt;0,N$14,SUMIFS('PTC GRTgaz'!$AB$11:$AB$28891,'PTC GRTgaz'!$B$11:$B$28891,'Nord-Est'!N$16,'PTC GRTgaz'!$D$11:$D$28891,'Nord-Est'!$A105,'PTC GRTgaz'!$C$11:$C$28891,"DEL")*1.0026*$E$4/122.95)</f>
        <v>122.94686</v>
      </c>
      <c r="O105" s="102">
        <f t="shared" si="12"/>
        <v>9.701490828879999</v>
      </c>
      <c r="P105" s="58">
        <f t="shared" si="13"/>
        <v>0.64209407457866663</v>
      </c>
      <c r="Q105" s="59">
        <f>IF(P105&gt;=1,0,_xlfn.XLOOKUP(P105,'Serene N'!$B$30:$B$130,'Serene N'!$W$30:$W$130,,1))</f>
        <v>0.95</v>
      </c>
      <c r="R105" s="158">
        <f xml:space="preserve">
IF(AND(P105&gt;='Serene N'!$X$15,A105&lt;='Serene N'!$W$15),0,
IF(AND(P105&gt;='Serene N'!$X$16,A105&lt;='Serene N'!$W$16),0,
IF(AND(P105&gt;='Serene N'!$X$17,A105&lt;='Serene N'!$W$17),0,MIN(N105,$E$4*(1-D105)*Q105))))</f>
        <v>70.079710199999994</v>
      </c>
    </row>
    <row r="106" spans="1:18" x14ac:dyDescent="0.45">
      <c r="A106" s="56">
        <f t="shared" si="7"/>
        <v>44741</v>
      </c>
      <c r="B106" s="157">
        <f>_xlfn.XLOOKUP(A106,'Serene N'!$W$22:$W$23,'Serene N'!$Z$22:$Z$23,0,0)</f>
        <v>0</v>
      </c>
      <c r="C106" s="143">
        <f>_xlfn.XLOOKUP(A106,'Serene N'!$W$15:$W$17,'Serene N'!$Z$15:$Z$17,SUM($E$3:$H$3),0)</f>
        <v>15</v>
      </c>
      <c r="D106" s="58">
        <f>'PT Storengy'!J97</f>
        <v>0.4</v>
      </c>
      <c r="E106" s="60">
        <f t="shared" si="8"/>
        <v>9.771570539079999</v>
      </c>
      <c r="F106" s="58">
        <f t="shared" si="9"/>
        <v>0.64676605525866659</v>
      </c>
      <c r="G106" s="59">
        <f>IF(F106&gt;=1,0,_xlfn.XLOOKUP(F106,'Serene N'!$B$30:$B$130,'Serene N'!$W$30:$W$130,,1))</f>
        <v>0.95</v>
      </c>
      <c r="H106" s="158">
        <f>MIN(
IF(AND(F106&gt;='Serene N'!$X$15,A106&lt;='Serene N'!$W$15),0,
IF(AND(F106&gt;='Serene N'!$X$16,A106&lt;='Serene N'!$W$16),0,
IF(AND(F106&gt;='Serene N'!$X$17,A106&lt;='Serene N'!$W$17),0,$E$4*(1-D106)*G106))),$E$4)</f>
        <v>70.079710199999994</v>
      </c>
      <c r="I106" s="192">
        <f>IF(COUNTIFS('PTC GRTgaz'!$AA$11:$AA$28891,"",'PTC GRTgaz'!$B$11:$B$28891,'Nord-Est'!I$16,'PTC GRTgaz'!$D$11:$D$28891,'Nord-Est'!$A106,'PTC GRTgaz'!$C$11:$C$28891,"DEL")&gt;0,I$14,SUMIFS('PTC GRTgaz'!$AA$11:$AA$28891,'PTC GRTgaz'!$B$11:$B$28891,'Nord-Est'!I$16,'PTC GRTgaz'!$D$11:$D$28891,'Nord-Est'!$A106,'PTC GRTgaz'!$C$11:$C$28891,"DEL")*1.0026*$E$4/122.95)</f>
        <v>122.94686</v>
      </c>
      <c r="J106" s="102">
        <f t="shared" si="10"/>
        <v>9.771570539079999</v>
      </c>
      <c r="K106" s="58">
        <f t="shared" si="11"/>
        <v>0.64676605525866659</v>
      </c>
      <c r="L106" s="59">
        <f>IF(K106&gt;=1,0,_xlfn.XLOOKUP(K106,'Serene N'!$B$30:$B$130,'Serene N'!$W$30:$W$130,,1))</f>
        <v>0.95</v>
      </c>
      <c r="M106" s="158">
        <f xml:space="preserve">
IF(AND(K106&gt;='Serene N'!$X$15,A106&lt;='Serene N'!$W$15),0,
IF(AND(K106&gt;='Serene N'!$X$16,A106&lt;='Serene N'!$W$16),0,
IF(AND(K106&gt;='Serene N'!$X$17,A106&lt;='Serene N'!$W$17),0,MIN(I106,$E$4*(1-D106)*L106))))</f>
        <v>70.079710199999994</v>
      </c>
      <c r="N106" s="192">
        <f>IF(COUNTIFS('PTC GRTgaz'!$AB$11:$AB$28891,"",'PTC GRTgaz'!$B$11:$B$28891,'Nord-Est'!N$16,'PTC GRTgaz'!$D$11:$D$28891,'Nord-Est'!$A106,'PTC GRTgaz'!$C$11:$C$28891,"DEL")&gt;0,N$14,SUMIFS('PTC GRTgaz'!$AB$11:$AB$28891,'PTC GRTgaz'!$B$11:$B$28891,'Nord-Est'!N$16,'PTC GRTgaz'!$D$11:$D$28891,'Nord-Est'!$A106,'PTC GRTgaz'!$C$11:$C$28891,"DEL")*1.0026*$E$4/122.95)</f>
        <v>122.94686</v>
      </c>
      <c r="O106" s="102">
        <f t="shared" si="12"/>
        <v>9.771570539079999</v>
      </c>
      <c r="P106" s="58">
        <f t="shared" si="13"/>
        <v>0.64676605525866659</v>
      </c>
      <c r="Q106" s="59">
        <f>IF(P106&gt;=1,0,_xlfn.XLOOKUP(P106,'Serene N'!$B$30:$B$130,'Serene N'!$W$30:$W$130,,1))</f>
        <v>0.95</v>
      </c>
      <c r="R106" s="158">
        <f xml:space="preserve">
IF(AND(P106&gt;='Serene N'!$X$15,A106&lt;='Serene N'!$W$15),0,
IF(AND(P106&gt;='Serene N'!$X$16,A106&lt;='Serene N'!$W$16),0,
IF(AND(P106&gt;='Serene N'!$X$17,A106&lt;='Serene N'!$W$17),0,MIN(N106,$E$4*(1-D106)*Q106))))</f>
        <v>70.079710199999994</v>
      </c>
    </row>
    <row r="107" spans="1:18" x14ac:dyDescent="0.45">
      <c r="A107" s="56">
        <f t="shared" si="7"/>
        <v>44742</v>
      </c>
      <c r="B107" s="157">
        <f>_xlfn.XLOOKUP(A107,'Serene N'!$W$22:$W$23,'Serene N'!$Z$22:$Z$23,0,0)</f>
        <v>0</v>
      </c>
      <c r="C107" s="143">
        <f>_xlfn.XLOOKUP(A107,'Serene N'!$W$15:$W$17,'Serene N'!$Z$15:$Z$17,SUM($E$3:$H$3),0)</f>
        <v>15</v>
      </c>
      <c r="D107" s="58">
        <f>'PT Storengy'!J98</f>
        <v>0.4</v>
      </c>
      <c r="E107" s="60">
        <f t="shared" si="8"/>
        <v>9.8415273024199994</v>
      </c>
      <c r="F107" s="58">
        <f t="shared" si="9"/>
        <v>0.65143803593866656</v>
      </c>
      <c r="G107" s="59">
        <f>IF(F107&gt;=1,0,_xlfn.XLOOKUP(F107,'Serene N'!$B$30:$B$130,'Serene N'!$W$30:$W$130,,1))</f>
        <v>0.94833333333333336</v>
      </c>
      <c r="H107" s="158">
        <f>MIN(
IF(AND(F107&gt;='Serene N'!$X$15,A107&lt;='Serene N'!$W$15),0,
IF(AND(F107&gt;='Serene N'!$X$16,A107&lt;='Serene N'!$W$16),0,
IF(AND(F107&gt;='Serene N'!$X$17,A107&lt;='Serene N'!$W$17),0,$E$4*(1-D107)*G107))),$E$4)</f>
        <v>69.956763339999995</v>
      </c>
      <c r="I107" s="192">
        <f>IF(COUNTIFS('PTC GRTgaz'!$AA$11:$AA$28891,"",'PTC GRTgaz'!$B$11:$B$28891,'Nord-Est'!I$16,'PTC GRTgaz'!$D$11:$D$28891,'Nord-Est'!$A107,'PTC GRTgaz'!$C$11:$C$28891,"DEL")&gt;0,I$14,SUMIFS('PTC GRTgaz'!$AA$11:$AA$28891,'PTC GRTgaz'!$B$11:$B$28891,'Nord-Est'!I$16,'PTC GRTgaz'!$D$11:$D$28891,'Nord-Est'!$A107,'PTC GRTgaz'!$C$11:$C$28891,"DEL")*1.0026*$E$4/122.95)</f>
        <v>122.94686</v>
      </c>
      <c r="J107" s="102">
        <f t="shared" si="10"/>
        <v>9.8415273024199994</v>
      </c>
      <c r="K107" s="58">
        <f t="shared" si="11"/>
        <v>0.65143803593866656</v>
      </c>
      <c r="L107" s="59">
        <f>IF(K107&gt;=1,0,_xlfn.XLOOKUP(K107,'Serene N'!$B$30:$B$130,'Serene N'!$W$30:$W$130,,1))</f>
        <v>0.94833333333333336</v>
      </c>
      <c r="M107" s="158">
        <f xml:space="preserve">
IF(AND(K107&gt;='Serene N'!$X$15,A107&lt;='Serene N'!$W$15),0,
IF(AND(K107&gt;='Serene N'!$X$16,A107&lt;='Serene N'!$W$16),0,
IF(AND(K107&gt;='Serene N'!$X$17,A107&lt;='Serene N'!$W$17),0,MIN(I107,$E$4*(1-D107)*L107))))</f>
        <v>69.956763339999995</v>
      </c>
      <c r="N107" s="192">
        <f>IF(COUNTIFS('PTC GRTgaz'!$AB$11:$AB$28891,"",'PTC GRTgaz'!$B$11:$B$28891,'Nord-Est'!N$16,'PTC GRTgaz'!$D$11:$D$28891,'Nord-Est'!$A107,'PTC GRTgaz'!$C$11:$C$28891,"DEL")&gt;0,N$14,SUMIFS('PTC GRTgaz'!$AB$11:$AB$28891,'PTC GRTgaz'!$B$11:$B$28891,'Nord-Est'!N$16,'PTC GRTgaz'!$D$11:$D$28891,'Nord-Est'!$A107,'PTC GRTgaz'!$C$11:$C$28891,"DEL")*1.0026*$E$4/122.95)</f>
        <v>122.94686</v>
      </c>
      <c r="O107" s="102">
        <f t="shared" si="12"/>
        <v>9.8415273024199994</v>
      </c>
      <c r="P107" s="58">
        <f t="shared" si="13"/>
        <v>0.65143803593866656</v>
      </c>
      <c r="Q107" s="59">
        <f>IF(P107&gt;=1,0,_xlfn.XLOOKUP(P107,'Serene N'!$B$30:$B$130,'Serene N'!$W$30:$W$130,,1))</f>
        <v>0.94833333333333336</v>
      </c>
      <c r="R107" s="158">
        <f xml:space="preserve">
IF(AND(P107&gt;='Serene N'!$X$15,A107&lt;='Serene N'!$W$15),0,
IF(AND(P107&gt;='Serene N'!$X$16,A107&lt;='Serene N'!$W$16),0,
IF(AND(P107&gt;='Serene N'!$X$17,A107&lt;='Serene N'!$W$17),0,MIN(N107,$E$4*(1-D107)*Q107))))</f>
        <v>69.956763339999995</v>
      </c>
    </row>
    <row r="108" spans="1:18" x14ac:dyDescent="0.45">
      <c r="A108" s="56">
        <f t="shared" si="7"/>
        <v>44743</v>
      </c>
      <c r="B108" s="157">
        <f>_xlfn.XLOOKUP(A108,'Serene N'!$W$22:$W$23,'Serene N'!$Z$22:$Z$23,0,0)</f>
        <v>0</v>
      </c>
      <c r="C108" s="143">
        <f>_xlfn.XLOOKUP(A108,'Serene N'!$W$15:$W$17,'Serene N'!$Z$15:$Z$17,SUM($E$3:$H$3),0)</f>
        <v>15</v>
      </c>
      <c r="D108" s="58">
        <f>'PT Storengy'!J99</f>
        <v>0.4</v>
      </c>
      <c r="E108" s="60">
        <f t="shared" si="8"/>
        <v>9.9114840657599999</v>
      </c>
      <c r="F108" s="58">
        <f t="shared" si="9"/>
        <v>0.65610182016133334</v>
      </c>
      <c r="G108" s="59">
        <f>IF(F108&gt;=1,0,_xlfn.XLOOKUP(F108,'Serene N'!$B$30:$B$130,'Serene N'!$W$30:$W$130,,1))</f>
        <v>0.94833333333333336</v>
      </c>
      <c r="H108" s="158">
        <f>MIN(
IF(AND(F108&gt;='Serene N'!$X$15,A108&lt;='Serene N'!$W$15),0,
IF(AND(F108&gt;='Serene N'!$X$16,A108&lt;='Serene N'!$W$16),0,
IF(AND(F108&gt;='Serene N'!$X$17,A108&lt;='Serene N'!$W$17),0,$E$4*(1-D108)*G108))),$E$4)</f>
        <v>69.956763339999995</v>
      </c>
      <c r="I108" s="192">
        <f>IF(COUNTIFS('PTC GRTgaz'!$AA$11:$AA$28891,"",'PTC GRTgaz'!$B$11:$B$28891,'Nord-Est'!I$16,'PTC GRTgaz'!$D$11:$D$28891,'Nord-Est'!$A108,'PTC GRTgaz'!$C$11:$C$28891,"DEL")&gt;0,I$14,SUMIFS('PTC GRTgaz'!$AA$11:$AA$28891,'PTC GRTgaz'!$B$11:$B$28891,'Nord-Est'!I$16,'PTC GRTgaz'!$D$11:$D$28891,'Nord-Est'!$A108,'PTC GRTgaz'!$C$11:$C$28891,"DEL")*1.0026*$E$4/122.95)</f>
        <v>122.94686</v>
      </c>
      <c r="J108" s="102">
        <f t="shared" si="10"/>
        <v>9.9114840657599999</v>
      </c>
      <c r="K108" s="58">
        <f t="shared" si="11"/>
        <v>0.65610182016133334</v>
      </c>
      <c r="L108" s="59">
        <f>IF(K108&gt;=1,0,_xlfn.XLOOKUP(K108,'Serene N'!$B$30:$B$130,'Serene N'!$W$30:$W$130,,1))</f>
        <v>0.94833333333333336</v>
      </c>
      <c r="M108" s="158">
        <f xml:space="preserve">
IF(AND(K108&gt;='Serene N'!$X$15,A108&lt;='Serene N'!$W$15),0,
IF(AND(K108&gt;='Serene N'!$X$16,A108&lt;='Serene N'!$W$16),0,
IF(AND(K108&gt;='Serene N'!$X$17,A108&lt;='Serene N'!$W$17),0,MIN(I108,$E$4*(1-D108)*L108))))</f>
        <v>69.956763339999995</v>
      </c>
      <c r="N108" s="192">
        <f>IF(COUNTIFS('PTC GRTgaz'!$AB$11:$AB$28891,"",'PTC GRTgaz'!$B$11:$B$28891,'Nord-Est'!N$16,'PTC GRTgaz'!$D$11:$D$28891,'Nord-Est'!$A108,'PTC GRTgaz'!$C$11:$C$28891,"DEL")&gt;0,N$14,SUMIFS('PTC GRTgaz'!$AB$11:$AB$28891,'PTC GRTgaz'!$B$11:$B$28891,'Nord-Est'!N$16,'PTC GRTgaz'!$D$11:$D$28891,'Nord-Est'!$A108,'PTC GRTgaz'!$C$11:$C$28891,"DEL")*1.0026*$E$4/122.95)</f>
        <v>122.94686</v>
      </c>
      <c r="O108" s="102">
        <f t="shared" si="12"/>
        <v>9.9114840657599999</v>
      </c>
      <c r="P108" s="58">
        <f t="shared" si="13"/>
        <v>0.65610182016133334</v>
      </c>
      <c r="Q108" s="59">
        <f>IF(P108&gt;=1,0,_xlfn.XLOOKUP(P108,'Serene N'!$B$30:$B$130,'Serene N'!$W$30:$W$130,,1))</f>
        <v>0.94833333333333336</v>
      </c>
      <c r="R108" s="158">
        <f xml:space="preserve">
IF(AND(P108&gt;='Serene N'!$X$15,A108&lt;='Serene N'!$W$15),0,
IF(AND(P108&gt;='Serene N'!$X$16,A108&lt;='Serene N'!$W$16),0,
IF(AND(P108&gt;='Serene N'!$X$17,A108&lt;='Serene N'!$W$17),0,MIN(N108,$E$4*(1-D108)*Q108))))</f>
        <v>69.956763339999995</v>
      </c>
    </row>
    <row r="109" spans="1:18" x14ac:dyDescent="0.45">
      <c r="A109" s="56">
        <f t="shared" si="7"/>
        <v>44744</v>
      </c>
      <c r="B109" s="157">
        <f>_xlfn.XLOOKUP(A109,'Serene N'!$W$22:$W$23,'Serene N'!$Z$22:$Z$23,0,0)</f>
        <v>0</v>
      </c>
      <c r="C109" s="143">
        <f>_xlfn.XLOOKUP(A109,'Serene N'!$W$15:$W$17,'Serene N'!$Z$15:$Z$17,SUM($E$3:$H$3),0)</f>
        <v>15</v>
      </c>
      <c r="D109" s="58">
        <f>'PT Storengy'!J100</f>
        <v>0</v>
      </c>
      <c r="E109" s="60">
        <f t="shared" si="8"/>
        <v>10.027873759893334</v>
      </c>
      <c r="F109" s="58">
        <f t="shared" si="9"/>
        <v>0.660765604384</v>
      </c>
      <c r="G109" s="59">
        <f>IF(F109&gt;=1,0,_xlfn.XLOOKUP(F109,'Serene N'!$B$30:$B$130,'Serene N'!$W$30:$W$130,,1))</f>
        <v>0.94666666666666666</v>
      </c>
      <c r="H109" s="158">
        <f>MIN(
IF(AND(F109&gt;='Serene N'!$X$15,A109&lt;='Serene N'!$W$15),0,
IF(AND(F109&gt;='Serene N'!$X$16,A109&lt;='Serene N'!$W$16),0,
IF(AND(F109&gt;='Serene N'!$X$17,A109&lt;='Serene N'!$W$17),0,$E$4*(1-D109)*G109))),$E$4)</f>
        <v>116.38969413333334</v>
      </c>
      <c r="I109" s="192">
        <f>IF(COUNTIFS('PTC GRTgaz'!$AA$11:$AA$28891,"",'PTC GRTgaz'!$B$11:$B$28891,'Nord-Est'!I$16,'PTC GRTgaz'!$D$11:$D$28891,'Nord-Est'!$A109,'PTC GRTgaz'!$C$11:$C$28891,"DEL")&gt;0,I$14,SUMIFS('PTC GRTgaz'!$AA$11:$AA$28891,'PTC GRTgaz'!$B$11:$B$28891,'Nord-Est'!I$16,'PTC GRTgaz'!$D$11:$D$28891,'Nord-Est'!$A109,'PTC GRTgaz'!$C$11:$C$28891,"DEL")*1.0026*$E$4/122.95)</f>
        <v>122.94686</v>
      </c>
      <c r="J109" s="102">
        <f t="shared" si="10"/>
        <v>10.027873759893334</v>
      </c>
      <c r="K109" s="58">
        <f t="shared" si="11"/>
        <v>0.660765604384</v>
      </c>
      <c r="L109" s="59">
        <f>IF(K109&gt;=1,0,_xlfn.XLOOKUP(K109,'Serene N'!$B$30:$B$130,'Serene N'!$W$30:$W$130,,1))</f>
        <v>0.94666666666666666</v>
      </c>
      <c r="M109" s="158">
        <f xml:space="preserve">
IF(AND(K109&gt;='Serene N'!$X$15,A109&lt;='Serene N'!$W$15),0,
IF(AND(K109&gt;='Serene N'!$X$16,A109&lt;='Serene N'!$W$16),0,
IF(AND(K109&gt;='Serene N'!$X$17,A109&lt;='Serene N'!$W$17),0,MIN(I109,$E$4*(1-D109)*L109))))</f>
        <v>116.38969413333334</v>
      </c>
      <c r="N109" s="192">
        <f>IF(COUNTIFS('PTC GRTgaz'!$AB$11:$AB$28891,"",'PTC GRTgaz'!$B$11:$B$28891,'Nord-Est'!N$16,'PTC GRTgaz'!$D$11:$D$28891,'Nord-Est'!$A109,'PTC GRTgaz'!$C$11:$C$28891,"DEL")&gt;0,N$14,SUMIFS('PTC GRTgaz'!$AB$11:$AB$28891,'PTC GRTgaz'!$B$11:$B$28891,'Nord-Est'!N$16,'PTC GRTgaz'!$D$11:$D$28891,'Nord-Est'!$A109,'PTC GRTgaz'!$C$11:$C$28891,"DEL")*1.0026*$E$4/122.95)</f>
        <v>122.94686</v>
      </c>
      <c r="O109" s="102">
        <f t="shared" si="12"/>
        <v>10.027873759893334</v>
      </c>
      <c r="P109" s="58">
        <f t="shared" si="13"/>
        <v>0.660765604384</v>
      </c>
      <c r="Q109" s="59">
        <f>IF(P109&gt;=1,0,_xlfn.XLOOKUP(P109,'Serene N'!$B$30:$B$130,'Serene N'!$W$30:$W$130,,1))</f>
        <v>0.94666666666666666</v>
      </c>
      <c r="R109" s="158">
        <f xml:space="preserve">
IF(AND(P109&gt;='Serene N'!$X$15,A109&lt;='Serene N'!$W$15),0,
IF(AND(P109&gt;='Serene N'!$X$16,A109&lt;='Serene N'!$W$16),0,
IF(AND(P109&gt;='Serene N'!$X$17,A109&lt;='Serene N'!$W$17),0,MIN(N109,$E$4*(1-D109)*Q109))))</f>
        <v>116.38969413333334</v>
      </c>
    </row>
    <row r="110" spans="1:18" x14ac:dyDescent="0.45">
      <c r="A110" s="56">
        <f t="shared" si="7"/>
        <v>44745</v>
      </c>
      <c r="B110" s="157">
        <f>_xlfn.XLOOKUP(A110,'Serene N'!$W$22:$W$23,'Serene N'!$Z$22:$Z$23,0,0)</f>
        <v>0</v>
      </c>
      <c r="C110" s="143">
        <f>_xlfn.XLOOKUP(A110,'Serene N'!$W$15:$W$17,'Serene N'!$Z$15:$Z$17,SUM($E$3:$H$3),0)</f>
        <v>15</v>
      </c>
      <c r="D110" s="58">
        <f>'PT Storengy'!J101</f>
        <v>0</v>
      </c>
      <c r="E110" s="60">
        <f t="shared" si="8"/>
        <v>10.144263454026667</v>
      </c>
      <c r="F110" s="58">
        <f t="shared" si="9"/>
        <v>0.66852491732622221</v>
      </c>
      <c r="G110" s="59">
        <f>IF(F110&gt;=1,0,_xlfn.XLOOKUP(F110,'Serene N'!$B$30:$B$130,'Serene N'!$W$30:$W$130,,1))</f>
        <v>0.94666666666666666</v>
      </c>
      <c r="H110" s="158">
        <f>MIN(
IF(AND(F110&gt;='Serene N'!$X$15,A110&lt;='Serene N'!$W$15),0,
IF(AND(F110&gt;='Serene N'!$X$16,A110&lt;='Serene N'!$W$16),0,
IF(AND(F110&gt;='Serene N'!$X$17,A110&lt;='Serene N'!$W$17),0,$E$4*(1-D110)*G110))),$E$4)</f>
        <v>116.38969413333334</v>
      </c>
      <c r="I110" s="192">
        <f>IF(COUNTIFS('PTC GRTgaz'!$AA$11:$AA$28891,"",'PTC GRTgaz'!$B$11:$B$28891,'Nord-Est'!I$16,'PTC GRTgaz'!$D$11:$D$28891,'Nord-Est'!$A110,'PTC GRTgaz'!$C$11:$C$28891,"DEL")&gt;0,I$14,SUMIFS('PTC GRTgaz'!$AA$11:$AA$28891,'PTC GRTgaz'!$B$11:$B$28891,'Nord-Est'!I$16,'PTC GRTgaz'!$D$11:$D$28891,'Nord-Est'!$A110,'PTC GRTgaz'!$C$11:$C$28891,"DEL")*1.0026*$E$4/122.95)</f>
        <v>122.94686</v>
      </c>
      <c r="J110" s="102">
        <f t="shared" si="10"/>
        <v>10.144263454026667</v>
      </c>
      <c r="K110" s="58">
        <f t="shared" si="11"/>
        <v>0.66852491732622221</v>
      </c>
      <c r="L110" s="59">
        <f>IF(K110&gt;=1,0,_xlfn.XLOOKUP(K110,'Serene N'!$B$30:$B$130,'Serene N'!$W$30:$W$130,,1))</f>
        <v>0.94666666666666666</v>
      </c>
      <c r="M110" s="158">
        <f xml:space="preserve">
IF(AND(K110&gt;='Serene N'!$X$15,A110&lt;='Serene N'!$W$15),0,
IF(AND(K110&gt;='Serene N'!$X$16,A110&lt;='Serene N'!$W$16),0,
IF(AND(K110&gt;='Serene N'!$X$17,A110&lt;='Serene N'!$W$17),0,MIN(I110,$E$4*(1-D110)*L110))))</f>
        <v>116.38969413333334</v>
      </c>
      <c r="N110" s="192">
        <f>IF(COUNTIFS('PTC GRTgaz'!$AB$11:$AB$28891,"",'PTC GRTgaz'!$B$11:$B$28891,'Nord-Est'!N$16,'PTC GRTgaz'!$D$11:$D$28891,'Nord-Est'!$A110,'PTC GRTgaz'!$C$11:$C$28891,"DEL")&gt;0,N$14,SUMIFS('PTC GRTgaz'!$AB$11:$AB$28891,'PTC GRTgaz'!$B$11:$B$28891,'Nord-Est'!N$16,'PTC GRTgaz'!$D$11:$D$28891,'Nord-Est'!$A110,'PTC GRTgaz'!$C$11:$C$28891,"DEL")*1.0026*$E$4/122.95)</f>
        <v>122.94686</v>
      </c>
      <c r="O110" s="102">
        <f t="shared" si="12"/>
        <v>10.144263454026667</v>
      </c>
      <c r="P110" s="58">
        <f t="shared" si="13"/>
        <v>0.66852491732622221</v>
      </c>
      <c r="Q110" s="59">
        <f>IF(P110&gt;=1,0,_xlfn.XLOOKUP(P110,'Serene N'!$B$30:$B$130,'Serene N'!$W$30:$W$130,,1))</f>
        <v>0.94666666666666666</v>
      </c>
      <c r="R110" s="158">
        <f xml:space="preserve">
IF(AND(P110&gt;='Serene N'!$X$15,A110&lt;='Serene N'!$W$15),0,
IF(AND(P110&gt;='Serene N'!$X$16,A110&lt;='Serene N'!$W$16),0,
IF(AND(P110&gt;='Serene N'!$X$17,A110&lt;='Serene N'!$W$17),0,MIN(N110,$E$4*(1-D110)*Q110))))</f>
        <v>116.38969413333334</v>
      </c>
    </row>
    <row r="111" spans="1:18" x14ac:dyDescent="0.45">
      <c r="A111" s="56">
        <f t="shared" si="7"/>
        <v>44746</v>
      </c>
      <c r="B111" s="157">
        <f>_xlfn.XLOOKUP(A111,'Serene N'!$W$22:$W$23,'Serene N'!$Z$22:$Z$23,0,0)</f>
        <v>0</v>
      </c>
      <c r="C111" s="143">
        <f>_xlfn.XLOOKUP(A111,'Serene N'!$W$15:$W$17,'Serene N'!$Z$15:$Z$17,SUM($E$3:$H$3),0)</f>
        <v>15</v>
      </c>
      <c r="D111" s="58">
        <f>'PT Storengy'!J102</f>
        <v>0</v>
      </c>
      <c r="E111" s="60">
        <f t="shared" si="8"/>
        <v>10.260448236726667</v>
      </c>
      <c r="F111" s="58">
        <f t="shared" si="9"/>
        <v>0.67628423026844453</v>
      </c>
      <c r="G111" s="59">
        <f>IF(F111&gt;=1,0,_xlfn.XLOOKUP(F111,'Serene N'!$B$30:$B$130,'Serene N'!$W$30:$W$130,,1))</f>
        <v>0.94500000000000006</v>
      </c>
      <c r="H111" s="158">
        <f>MIN(
IF(AND(F111&gt;='Serene N'!$X$15,A111&lt;='Serene N'!$W$15),0,
IF(AND(F111&gt;='Serene N'!$X$16,A111&lt;='Serene N'!$W$16),0,
IF(AND(F111&gt;='Serene N'!$X$17,A111&lt;='Serene N'!$W$17),0,$E$4*(1-D111)*G111))),$E$4)</f>
        <v>116.18478270000001</v>
      </c>
      <c r="I111" s="192">
        <f>IF(COUNTIFS('PTC GRTgaz'!$AA$11:$AA$28891,"",'PTC GRTgaz'!$B$11:$B$28891,'Nord-Est'!I$16,'PTC GRTgaz'!$D$11:$D$28891,'Nord-Est'!$A111,'PTC GRTgaz'!$C$11:$C$28891,"DEL")&gt;0,I$14,SUMIFS('PTC GRTgaz'!$AA$11:$AA$28891,'PTC GRTgaz'!$B$11:$B$28891,'Nord-Est'!I$16,'PTC GRTgaz'!$D$11:$D$28891,'Nord-Est'!$A111,'PTC GRTgaz'!$C$11:$C$28891,"DEL")*1.0026*$E$4/122.95)</f>
        <v>122.94686</v>
      </c>
      <c r="J111" s="102">
        <f t="shared" si="10"/>
        <v>10.260448236726667</v>
      </c>
      <c r="K111" s="58">
        <f t="shared" si="11"/>
        <v>0.67628423026844453</v>
      </c>
      <c r="L111" s="59">
        <f>IF(K111&gt;=1,0,_xlfn.XLOOKUP(K111,'Serene N'!$B$30:$B$130,'Serene N'!$W$30:$W$130,,1))</f>
        <v>0.94500000000000006</v>
      </c>
      <c r="M111" s="158">
        <f xml:space="preserve">
IF(AND(K111&gt;='Serene N'!$X$15,A111&lt;='Serene N'!$W$15),0,
IF(AND(K111&gt;='Serene N'!$X$16,A111&lt;='Serene N'!$W$16),0,
IF(AND(K111&gt;='Serene N'!$X$17,A111&lt;='Serene N'!$W$17),0,MIN(I111,$E$4*(1-D111)*L111))))</f>
        <v>116.18478270000001</v>
      </c>
      <c r="N111" s="192">
        <f>IF(COUNTIFS('PTC GRTgaz'!$AB$11:$AB$28891,"",'PTC GRTgaz'!$B$11:$B$28891,'Nord-Est'!N$16,'PTC GRTgaz'!$D$11:$D$28891,'Nord-Est'!$A111,'PTC GRTgaz'!$C$11:$C$28891,"DEL")&gt;0,N$14,SUMIFS('PTC GRTgaz'!$AB$11:$AB$28891,'PTC GRTgaz'!$B$11:$B$28891,'Nord-Est'!N$16,'PTC GRTgaz'!$D$11:$D$28891,'Nord-Est'!$A111,'PTC GRTgaz'!$C$11:$C$28891,"DEL")*1.0026*$E$4/122.95)</f>
        <v>122.94686</v>
      </c>
      <c r="O111" s="102">
        <f t="shared" si="12"/>
        <v>10.260448236726667</v>
      </c>
      <c r="P111" s="58">
        <f t="shared" si="13"/>
        <v>0.67628423026844453</v>
      </c>
      <c r="Q111" s="59">
        <f>IF(P111&gt;=1,0,_xlfn.XLOOKUP(P111,'Serene N'!$B$30:$B$130,'Serene N'!$W$30:$W$130,,1))</f>
        <v>0.94500000000000006</v>
      </c>
      <c r="R111" s="158">
        <f xml:space="preserve">
IF(AND(P111&gt;='Serene N'!$X$15,A111&lt;='Serene N'!$W$15),0,
IF(AND(P111&gt;='Serene N'!$X$16,A111&lt;='Serene N'!$W$16),0,
IF(AND(P111&gt;='Serene N'!$X$17,A111&lt;='Serene N'!$W$17),0,MIN(N111,$E$4*(1-D111)*Q111))))</f>
        <v>116.18478270000001</v>
      </c>
    </row>
    <row r="112" spans="1:18" x14ac:dyDescent="0.45">
      <c r="A112" s="56">
        <f t="shared" si="7"/>
        <v>44747</v>
      </c>
      <c r="B112" s="157">
        <f>_xlfn.XLOOKUP(A112,'Serene N'!$W$22:$W$23,'Serene N'!$Z$22:$Z$23,0,0)</f>
        <v>0</v>
      </c>
      <c r="C112" s="143">
        <f>_xlfn.XLOOKUP(A112,'Serene N'!$W$15:$W$17,'Serene N'!$Z$15:$Z$17,SUM($E$3:$H$3),0)</f>
        <v>15</v>
      </c>
      <c r="D112" s="58">
        <f>'PT Storengy'!J103</f>
        <v>0</v>
      </c>
      <c r="E112" s="60">
        <f t="shared" si="8"/>
        <v>10.376428107993334</v>
      </c>
      <c r="F112" s="58">
        <f t="shared" si="9"/>
        <v>0.68402988244844443</v>
      </c>
      <c r="G112" s="59">
        <f>IF(F112&gt;=1,0,_xlfn.XLOOKUP(F112,'Serene N'!$B$30:$B$130,'Serene N'!$W$30:$W$130,,1))</f>
        <v>0.94333333333333336</v>
      </c>
      <c r="H112" s="158">
        <f>MIN(
IF(AND(F112&gt;='Serene N'!$X$15,A112&lt;='Serene N'!$W$15),0,
IF(AND(F112&gt;='Serene N'!$X$16,A112&lt;='Serene N'!$W$16),0,
IF(AND(F112&gt;='Serene N'!$X$17,A112&lt;='Serene N'!$W$17),0,$E$4*(1-D112)*G112))),$E$4)</f>
        <v>115.97987126666668</v>
      </c>
      <c r="I112" s="192">
        <f>IF(COUNTIFS('PTC GRTgaz'!$AA$11:$AA$28891,"",'PTC GRTgaz'!$B$11:$B$28891,'Nord-Est'!I$16,'PTC GRTgaz'!$D$11:$D$28891,'Nord-Est'!$A112,'PTC GRTgaz'!$C$11:$C$28891,"DEL")&gt;0,I$14,SUMIFS('PTC GRTgaz'!$AA$11:$AA$28891,'PTC GRTgaz'!$B$11:$B$28891,'Nord-Est'!I$16,'PTC GRTgaz'!$D$11:$D$28891,'Nord-Est'!$A112,'PTC GRTgaz'!$C$11:$C$28891,"DEL")*1.0026*$E$4/122.95)</f>
        <v>122.94686</v>
      </c>
      <c r="J112" s="102">
        <f t="shared" si="10"/>
        <v>10.376428107993334</v>
      </c>
      <c r="K112" s="58">
        <f t="shared" si="11"/>
        <v>0.68402988244844443</v>
      </c>
      <c r="L112" s="59">
        <f>IF(K112&gt;=1,0,_xlfn.XLOOKUP(K112,'Serene N'!$B$30:$B$130,'Serene N'!$W$30:$W$130,,1))</f>
        <v>0.94333333333333336</v>
      </c>
      <c r="M112" s="158">
        <f xml:space="preserve">
IF(AND(K112&gt;='Serene N'!$X$15,A112&lt;='Serene N'!$W$15),0,
IF(AND(K112&gt;='Serene N'!$X$16,A112&lt;='Serene N'!$W$16),0,
IF(AND(K112&gt;='Serene N'!$X$17,A112&lt;='Serene N'!$W$17),0,MIN(I112,$E$4*(1-D112)*L112))))</f>
        <v>115.97987126666668</v>
      </c>
      <c r="N112" s="192">
        <f>IF(COUNTIFS('PTC GRTgaz'!$AB$11:$AB$28891,"",'PTC GRTgaz'!$B$11:$B$28891,'Nord-Est'!N$16,'PTC GRTgaz'!$D$11:$D$28891,'Nord-Est'!$A112,'PTC GRTgaz'!$C$11:$C$28891,"DEL")&gt;0,N$14,SUMIFS('PTC GRTgaz'!$AB$11:$AB$28891,'PTC GRTgaz'!$B$11:$B$28891,'Nord-Est'!N$16,'PTC GRTgaz'!$D$11:$D$28891,'Nord-Est'!$A112,'PTC GRTgaz'!$C$11:$C$28891,"DEL")*1.0026*$E$4/122.95)</f>
        <v>122.94686</v>
      </c>
      <c r="O112" s="102">
        <f t="shared" si="12"/>
        <v>10.376428107993334</v>
      </c>
      <c r="P112" s="58">
        <f t="shared" si="13"/>
        <v>0.68402988244844443</v>
      </c>
      <c r="Q112" s="59">
        <f>IF(P112&gt;=1,0,_xlfn.XLOOKUP(P112,'Serene N'!$B$30:$B$130,'Serene N'!$W$30:$W$130,,1))</f>
        <v>0.94333333333333336</v>
      </c>
      <c r="R112" s="158">
        <f xml:space="preserve">
IF(AND(P112&gt;='Serene N'!$X$15,A112&lt;='Serene N'!$W$15),0,
IF(AND(P112&gt;='Serene N'!$X$16,A112&lt;='Serene N'!$W$16),0,
IF(AND(P112&gt;='Serene N'!$X$17,A112&lt;='Serene N'!$W$17),0,MIN(N112,$E$4*(1-D112)*Q112))))</f>
        <v>115.97987126666668</v>
      </c>
    </row>
    <row r="113" spans="1:18" x14ac:dyDescent="0.45">
      <c r="A113" s="56">
        <f t="shared" si="7"/>
        <v>44748</v>
      </c>
      <c r="B113" s="157">
        <f>_xlfn.XLOOKUP(A113,'Serene N'!$W$22:$W$23,'Serene N'!$Z$22:$Z$23,0,0)</f>
        <v>0</v>
      </c>
      <c r="C113" s="143">
        <f>_xlfn.XLOOKUP(A113,'Serene N'!$W$15:$W$17,'Serene N'!$Z$15:$Z$17,SUM($E$3:$H$3),0)</f>
        <v>15</v>
      </c>
      <c r="D113" s="58">
        <f>'PT Storengy'!J104</f>
        <v>0</v>
      </c>
      <c r="E113" s="60">
        <f t="shared" si="8"/>
        <v>10.492203067826667</v>
      </c>
      <c r="F113" s="58">
        <f t="shared" si="9"/>
        <v>0.69176187386622223</v>
      </c>
      <c r="G113" s="59">
        <f>IF(F113&gt;=1,0,_xlfn.XLOOKUP(F113,'Serene N'!$B$30:$B$130,'Serene N'!$W$30:$W$130,,1))</f>
        <v>0.94166666666666665</v>
      </c>
      <c r="H113" s="158">
        <f>MIN(
IF(AND(F113&gt;='Serene N'!$X$15,A113&lt;='Serene N'!$W$15),0,
IF(AND(F113&gt;='Serene N'!$X$16,A113&lt;='Serene N'!$W$16),0,
IF(AND(F113&gt;='Serene N'!$X$17,A113&lt;='Serene N'!$W$17),0,$E$4*(1-D113)*G113))),$E$4)</f>
        <v>115.77495983333333</v>
      </c>
      <c r="I113" s="192">
        <f>IF(COUNTIFS('PTC GRTgaz'!$AA$11:$AA$28891,"",'PTC GRTgaz'!$B$11:$B$28891,'Nord-Est'!I$16,'PTC GRTgaz'!$D$11:$D$28891,'Nord-Est'!$A113,'PTC GRTgaz'!$C$11:$C$28891,"DEL")&gt;0,I$14,SUMIFS('PTC GRTgaz'!$AA$11:$AA$28891,'PTC GRTgaz'!$B$11:$B$28891,'Nord-Est'!I$16,'PTC GRTgaz'!$D$11:$D$28891,'Nord-Est'!$A113,'PTC GRTgaz'!$C$11:$C$28891,"DEL")*1.0026*$E$4/122.95)</f>
        <v>122.94686</v>
      </c>
      <c r="J113" s="102">
        <f t="shared" si="10"/>
        <v>10.492203067826667</v>
      </c>
      <c r="K113" s="58">
        <f t="shared" si="11"/>
        <v>0.69176187386622223</v>
      </c>
      <c r="L113" s="59">
        <f>IF(K113&gt;=1,0,_xlfn.XLOOKUP(K113,'Serene N'!$B$30:$B$130,'Serene N'!$W$30:$W$130,,1))</f>
        <v>0.94166666666666665</v>
      </c>
      <c r="M113" s="158">
        <f xml:space="preserve">
IF(AND(K113&gt;='Serene N'!$X$15,A113&lt;='Serene N'!$W$15),0,
IF(AND(K113&gt;='Serene N'!$X$16,A113&lt;='Serene N'!$W$16),0,
IF(AND(K113&gt;='Serene N'!$X$17,A113&lt;='Serene N'!$W$17),0,MIN(I113,$E$4*(1-D113)*L113))))</f>
        <v>115.77495983333333</v>
      </c>
      <c r="N113" s="192">
        <f>IF(COUNTIFS('PTC GRTgaz'!$AB$11:$AB$28891,"",'PTC GRTgaz'!$B$11:$B$28891,'Nord-Est'!N$16,'PTC GRTgaz'!$D$11:$D$28891,'Nord-Est'!$A113,'PTC GRTgaz'!$C$11:$C$28891,"DEL")&gt;0,N$14,SUMIFS('PTC GRTgaz'!$AB$11:$AB$28891,'PTC GRTgaz'!$B$11:$B$28891,'Nord-Est'!N$16,'PTC GRTgaz'!$D$11:$D$28891,'Nord-Est'!$A113,'PTC GRTgaz'!$C$11:$C$28891,"DEL")*1.0026*$E$4/122.95)</f>
        <v>122.94686</v>
      </c>
      <c r="O113" s="102">
        <f t="shared" si="12"/>
        <v>10.492203067826667</v>
      </c>
      <c r="P113" s="58">
        <f t="shared" si="13"/>
        <v>0.69176187386622223</v>
      </c>
      <c r="Q113" s="59">
        <f>IF(P113&gt;=1,0,_xlfn.XLOOKUP(P113,'Serene N'!$B$30:$B$130,'Serene N'!$W$30:$W$130,,1))</f>
        <v>0.94166666666666665</v>
      </c>
      <c r="R113" s="158">
        <f xml:space="preserve">
IF(AND(P113&gt;='Serene N'!$X$15,A113&lt;='Serene N'!$W$15),0,
IF(AND(P113&gt;='Serene N'!$X$16,A113&lt;='Serene N'!$W$16),0,
IF(AND(P113&gt;='Serene N'!$X$17,A113&lt;='Serene N'!$W$17),0,MIN(N113,$E$4*(1-D113)*Q113))))</f>
        <v>115.77495983333333</v>
      </c>
    </row>
    <row r="114" spans="1:18" x14ac:dyDescent="0.45">
      <c r="A114" s="56">
        <f t="shared" si="7"/>
        <v>44749</v>
      </c>
      <c r="B114" s="157">
        <f>_xlfn.XLOOKUP(A114,'Serene N'!$W$22:$W$23,'Serene N'!$Z$22:$Z$23,0,0)</f>
        <v>0</v>
      </c>
      <c r="C114" s="143">
        <f>_xlfn.XLOOKUP(A114,'Serene N'!$W$15:$W$17,'Serene N'!$Z$15:$Z$17,SUM($E$3:$H$3),0)</f>
        <v>15</v>
      </c>
      <c r="D114" s="58">
        <f>'PT Storengy'!J105</f>
        <v>0</v>
      </c>
      <c r="E114" s="60">
        <f t="shared" si="8"/>
        <v>10.60797802766</v>
      </c>
      <c r="F114" s="58">
        <f t="shared" si="9"/>
        <v>0.69948020452177784</v>
      </c>
      <c r="G114" s="59">
        <f>IF(F114&gt;=1,0,_xlfn.XLOOKUP(F114,'Serene N'!$B$30:$B$130,'Serene N'!$W$30:$W$130,,1))</f>
        <v>0.94166666666666665</v>
      </c>
      <c r="H114" s="158">
        <f>MIN(
IF(AND(F114&gt;='Serene N'!$X$15,A114&lt;='Serene N'!$W$15),0,
IF(AND(F114&gt;='Serene N'!$X$16,A114&lt;='Serene N'!$W$16),0,
IF(AND(F114&gt;='Serene N'!$X$17,A114&lt;='Serene N'!$W$17),0,$E$4*(1-D114)*G114))),$E$4)</f>
        <v>115.77495983333333</v>
      </c>
      <c r="I114" s="192">
        <f>IF(COUNTIFS('PTC GRTgaz'!$AA$11:$AA$28891,"",'PTC GRTgaz'!$B$11:$B$28891,'Nord-Est'!I$16,'PTC GRTgaz'!$D$11:$D$28891,'Nord-Est'!$A114,'PTC GRTgaz'!$C$11:$C$28891,"DEL")&gt;0,I$14,SUMIFS('PTC GRTgaz'!$AA$11:$AA$28891,'PTC GRTgaz'!$B$11:$B$28891,'Nord-Est'!I$16,'PTC GRTgaz'!$D$11:$D$28891,'Nord-Est'!$A114,'PTC GRTgaz'!$C$11:$C$28891,"DEL")*1.0026*$E$4/122.95)</f>
        <v>122.94686</v>
      </c>
      <c r="J114" s="102">
        <f t="shared" si="10"/>
        <v>10.60797802766</v>
      </c>
      <c r="K114" s="58">
        <f t="shared" si="11"/>
        <v>0.69948020452177784</v>
      </c>
      <c r="L114" s="59">
        <f>IF(K114&gt;=1,0,_xlfn.XLOOKUP(K114,'Serene N'!$B$30:$B$130,'Serene N'!$W$30:$W$130,,1))</f>
        <v>0.94166666666666665</v>
      </c>
      <c r="M114" s="158">
        <f xml:space="preserve">
IF(AND(K114&gt;='Serene N'!$X$15,A114&lt;='Serene N'!$W$15),0,
IF(AND(K114&gt;='Serene N'!$X$16,A114&lt;='Serene N'!$W$16),0,
IF(AND(K114&gt;='Serene N'!$X$17,A114&lt;='Serene N'!$W$17),0,MIN(I114,$E$4*(1-D114)*L114))))</f>
        <v>115.77495983333333</v>
      </c>
      <c r="N114" s="192">
        <f>IF(COUNTIFS('PTC GRTgaz'!$AB$11:$AB$28891,"",'PTC GRTgaz'!$B$11:$B$28891,'Nord-Est'!N$16,'PTC GRTgaz'!$D$11:$D$28891,'Nord-Est'!$A114,'PTC GRTgaz'!$C$11:$C$28891,"DEL")&gt;0,N$14,SUMIFS('PTC GRTgaz'!$AB$11:$AB$28891,'PTC GRTgaz'!$B$11:$B$28891,'Nord-Est'!N$16,'PTC GRTgaz'!$D$11:$D$28891,'Nord-Est'!$A114,'PTC GRTgaz'!$C$11:$C$28891,"DEL")*1.0026*$E$4/122.95)</f>
        <v>122.94686</v>
      </c>
      <c r="O114" s="102">
        <f t="shared" si="12"/>
        <v>10.60797802766</v>
      </c>
      <c r="P114" s="58">
        <f t="shared" si="13"/>
        <v>0.69948020452177784</v>
      </c>
      <c r="Q114" s="59">
        <f>IF(P114&gt;=1,0,_xlfn.XLOOKUP(P114,'Serene N'!$B$30:$B$130,'Serene N'!$W$30:$W$130,,1))</f>
        <v>0.94166666666666665</v>
      </c>
      <c r="R114" s="158">
        <f xml:space="preserve">
IF(AND(P114&gt;='Serene N'!$X$15,A114&lt;='Serene N'!$W$15),0,
IF(AND(P114&gt;='Serene N'!$X$16,A114&lt;='Serene N'!$W$16),0,
IF(AND(P114&gt;='Serene N'!$X$17,A114&lt;='Serene N'!$W$17),0,MIN(N114,$E$4*(1-D114)*Q114))))</f>
        <v>115.77495983333333</v>
      </c>
    </row>
    <row r="115" spans="1:18" x14ac:dyDescent="0.45">
      <c r="A115" s="56">
        <f t="shared" si="7"/>
        <v>44750</v>
      </c>
      <c r="B115" s="157">
        <f>_xlfn.XLOOKUP(A115,'Serene N'!$W$22:$W$23,'Serene N'!$Z$22:$Z$23,0,0)</f>
        <v>0</v>
      </c>
      <c r="C115" s="143">
        <f>_xlfn.XLOOKUP(A115,'Serene N'!$W$15:$W$17,'Serene N'!$Z$15:$Z$17,SUM($E$3:$H$3),0)</f>
        <v>15</v>
      </c>
      <c r="D115" s="58">
        <f>'PT Storengy'!J106</f>
        <v>0</v>
      </c>
      <c r="E115" s="60">
        <f t="shared" si="8"/>
        <v>10.72354807606</v>
      </c>
      <c r="F115" s="58">
        <f t="shared" si="9"/>
        <v>0.70719853517733333</v>
      </c>
      <c r="G115" s="59">
        <f>IF(F115&gt;=1,0,_xlfn.XLOOKUP(F115,'Serene N'!$B$30:$B$130,'Serene N'!$W$30:$W$130,,1))</f>
        <v>0.94</v>
      </c>
      <c r="H115" s="158">
        <f>MIN(
IF(AND(F115&gt;='Serene N'!$X$15,A115&lt;='Serene N'!$W$15),0,
IF(AND(F115&gt;='Serene N'!$X$16,A115&lt;='Serene N'!$W$16),0,
IF(AND(F115&gt;='Serene N'!$X$17,A115&lt;='Serene N'!$W$17),0,$E$4*(1-D115)*G115))),$E$4)</f>
        <v>115.57004839999999</v>
      </c>
      <c r="I115" s="192">
        <f>IF(COUNTIFS('PTC GRTgaz'!$AA$11:$AA$28891,"",'PTC GRTgaz'!$B$11:$B$28891,'Nord-Est'!I$16,'PTC GRTgaz'!$D$11:$D$28891,'Nord-Est'!$A115,'PTC GRTgaz'!$C$11:$C$28891,"DEL")&gt;0,I$14,SUMIFS('PTC GRTgaz'!$AA$11:$AA$28891,'PTC GRTgaz'!$B$11:$B$28891,'Nord-Est'!I$16,'PTC GRTgaz'!$D$11:$D$28891,'Nord-Est'!$A115,'PTC GRTgaz'!$C$11:$C$28891,"DEL")*1.0026*$E$4/122.95)</f>
        <v>122.94686</v>
      </c>
      <c r="J115" s="102">
        <f t="shared" si="10"/>
        <v>10.72354807606</v>
      </c>
      <c r="K115" s="58">
        <f t="shared" si="11"/>
        <v>0.70719853517733333</v>
      </c>
      <c r="L115" s="59">
        <f>IF(K115&gt;=1,0,_xlfn.XLOOKUP(K115,'Serene N'!$B$30:$B$130,'Serene N'!$W$30:$W$130,,1))</f>
        <v>0.94</v>
      </c>
      <c r="M115" s="158">
        <f xml:space="preserve">
IF(AND(K115&gt;='Serene N'!$X$15,A115&lt;='Serene N'!$W$15),0,
IF(AND(K115&gt;='Serene N'!$X$16,A115&lt;='Serene N'!$W$16),0,
IF(AND(K115&gt;='Serene N'!$X$17,A115&lt;='Serene N'!$W$17),0,MIN(I115,$E$4*(1-D115)*L115))))</f>
        <v>115.57004839999999</v>
      </c>
      <c r="N115" s="192">
        <f>IF(COUNTIFS('PTC GRTgaz'!$AB$11:$AB$28891,"",'PTC GRTgaz'!$B$11:$B$28891,'Nord-Est'!N$16,'PTC GRTgaz'!$D$11:$D$28891,'Nord-Est'!$A115,'PTC GRTgaz'!$C$11:$C$28891,"DEL")&gt;0,N$14,SUMIFS('PTC GRTgaz'!$AB$11:$AB$28891,'PTC GRTgaz'!$B$11:$B$28891,'Nord-Est'!N$16,'PTC GRTgaz'!$D$11:$D$28891,'Nord-Est'!$A115,'PTC GRTgaz'!$C$11:$C$28891,"DEL")*1.0026*$E$4/122.95)</f>
        <v>122.94686</v>
      </c>
      <c r="O115" s="102">
        <f t="shared" si="12"/>
        <v>10.72354807606</v>
      </c>
      <c r="P115" s="58">
        <f t="shared" si="13"/>
        <v>0.70719853517733333</v>
      </c>
      <c r="Q115" s="59">
        <f>IF(P115&gt;=1,0,_xlfn.XLOOKUP(P115,'Serene N'!$B$30:$B$130,'Serene N'!$W$30:$W$130,,1))</f>
        <v>0.94</v>
      </c>
      <c r="R115" s="158">
        <f xml:space="preserve">
IF(AND(P115&gt;='Serene N'!$X$15,A115&lt;='Serene N'!$W$15),0,
IF(AND(P115&gt;='Serene N'!$X$16,A115&lt;='Serene N'!$W$16),0,
IF(AND(P115&gt;='Serene N'!$X$17,A115&lt;='Serene N'!$W$17),0,MIN(N115,$E$4*(1-D115)*Q115))))</f>
        <v>115.57004839999999</v>
      </c>
    </row>
    <row r="116" spans="1:18" x14ac:dyDescent="0.45">
      <c r="A116" s="56">
        <f t="shared" si="7"/>
        <v>44751</v>
      </c>
      <c r="B116" s="157">
        <f>_xlfn.XLOOKUP(A116,'Serene N'!$W$22:$W$23,'Serene N'!$Z$22:$Z$23,0,0)</f>
        <v>0</v>
      </c>
      <c r="C116" s="143">
        <f>_xlfn.XLOOKUP(A116,'Serene N'!$W$15:$W$17,'Serene N'!$Z$15:$Z$17,SUM($E$3:$H$3),0)</f>
        <v>15</v>
      </c>
      <c r="D116" s="58">
        <f>'PT Storengy'!J107</f>
        <v>0</v>
      </c>
      <c r="E116" s="60">
        <f t="shared" si="8"/>
        <v>10.838913213026666</v>
      </c>
      <c r="F116" s="58">
        <f t="shared" si="9"/>
        <v>0.71490320507066663</v>
      </c>
      <c r="G116" s="59">
        <f>IF(F116&gt;=1,0,_xlfn.XLOOKUP(F116,'Serene N'!$B$30:$B$130,'Serene N'!$W$30:$W$130,,1))</f>
        <v>0.93833333333333324</v>
      </c>
      <c r="H116" s="158">
        <f>MIN(
IF(AND(F116&gt;='Serene N'!$X$15,A116&lt;='Serene N'!$W$15),0,
IF(AND(F116&gt;='Serene N'!$X$16,A116&lt;='Serene N'!$W$16),0,
IF(AND(F116&gt;='Serene N'!$X$17,A116&lt;='Serene N'!$W$17),0,$E$4*(1-D116)*G116))),$E$4)</f>
        <v>115.36513696666665</v>
      </c>
      <c r="I116" s="192">
        <f>IF(COUNTIFS('PTC GRTgaz'!$AA$11:$AA$28891,"",'PTC GRTgaz'!$B$11:$B$28891,'Nord-Est'!I$16,'PTC GRTgaz'!$D$11:$D$28891,'Nord-Est'!$A116,'PTC GRTgaz'!$C$11:$C$28891,"DEL")&gt;0,I$14,SUMIFS('PTC GRTgaz'!$AA$11:$AA$28891,'PTC GRTgaz'!$B$11:$B$28891,'Nord-Est'!I$16,'PTC GRTgaz'!$D$11:$D$28891,'Nord-Est'!$A116,'PTC GRTgaz'!$C$11:$C$28891,"DEL")*1.0026*$E$4/122.95)</f>
        <v>122.94686</v>
      </c>
      <c r="J116" s="102">
        <f t="shared" si="10"/>
        <v>10.838913213026666</v>
      </c>
      <c r="K116" s="58">
        <f t="shared" si="11"/>
        <v>0.71490320507066663</v>
      </c>
      <c r="L116" s="59">
        <f>IF(K116&gt;=1,0,_xlfn.XLOOKUP(K116,'Serene N'!$B$30:$B$130,'Serene N'!$W$30:$W$130,,1))</f>
        <v>0.93833333333333324</v>
      </c>
      <c r="M116" s="158">
        <f xml:space="preserve">
IF(AND(K116&gt;='Serene N'!$X$15,A116&lt;='Serene N'!$W$15),0,
IF(AND(K116&gt;='Serene N'!$X$16,A116&lt;='Serene N'!$W$16),0,
IF(AND(K116&gt;='Serene N'!$X$17,A116&lt;='Serene N'!$W$17),0,MIN(I116,$E$4*(1-D116)*L116))))</f>
        <v>115.36513696666665</v>
      </c>
      <c r="N116" s="192">
        <f>IF(COUNTIFS('PTC GRTgaz'!$AB$11:$AB$28891,"",'PTC GRTgaz'!$B$11:$B$28891,'Nord-Est'!N$16,'PTC GRTgaz'!$D$11:$D$28891,'Nord-Est'!$A116,'PTC GRTgaz'!$C$11:$C$28891,"DEL")&gt;0,N$14,SUMIFS('PTC GRTgaz'!$AB$11:$AB$28891,'PTC GRTgaz'!$B$11:$B$28891,'Nord-Est'!N$16,'PTC GRTgaz'!$D$11:$D$28891,'Nord-Est'!$A116,'PTC GRTgaz'!$C$11:$C$28891,"DEL")*1.0026*$E$4/122.95)</f>
        <v>122.94686</v>
      </c>
      <c r="O116" s="102">
        <f t="shared" si="12"/>
        <v>10.838913213026666</v>
      </c>
      <c r="P116" s="58">
        <f t="shared" si="13"/>
        <v>0.71490320507066663</v>
      </c>
      <c r="Q116" s="59">
        <f>IF(P116&gt;=1,0,_xlfn.XLOOKUP(P116,'Serene N'!$B$30:$B$130,'Serene N'!$W$30:$W$130,,1))</f>
        <v>0.93833333333333324</v>
      </c>
      <c r="R116" s="158">
        <f xml:space="preserve">
IF(AND(P116&gt;='Serene N'!$X$15,A116&lt;='Serene N'!$W$15),0,
IF(AND(P116&gt;='Serene N'!$X$16,A116&lt;='Serene N'!$W$16),0,
IF(AND(P116&gt;='Serene N'!$X$17,A116&lt;='Serene N'!$W$17),0,MIN(N116,$E$4*(1-D116)*Q116))))</f>
        <v>115.36513696666665</v>
      </c>
    </row>
    <row r="117" spans="1:18" x14ac:dyDescent="0.45">
      <c r="A117" s="56">
        <f t="shared" si="7"/>
        <v>44752</v>
      </c>
      <c r="B117" s="157">
        <f>_xlfn.XLOOKUP(A117,'Serene N'!$W$22:$W$23,'Serene N'!$Z$22:$Z$23,0,0)</f>
        <v>0</v>
      </c>
      <c r="C117" s="143">
        <f>_xlfn.XLOOKUP(A117,'Serene N'!$W$15:$W$17,'Serene N'!$Z$15:$Z$17,SUM($E$3:$H$3),0)</f>
        <v>15</v>
      </c>
      <c r="D117" s="58">
        <f>'PT Storengy'!J108</f>
        <v>0</v>
      </c>
      <c r="E117" s="60">
        <f t="shared" si="8"/>
        <v>10.95407343856</v>
      </c>
      <c r="F117" s="58">
        <f t="shared" si="9"/>
        <v>0.72259421420177772</v>
      </c>
      <c r="G117" s="59">
        <f>IF(F117&gt;=1,0,_xlfn.XLOOKUP(F117,'Serene N'!$B$30:$B$130,'Serene N'!$W$30:$W$130,,1))</f>
        <v>0.93666666666666676</v>
      </c>
      <c r="H117" s="158">
        <f>MIN(
IF(AND(F117&gt;='Serene N'!$X$15,A117&lt;='Serene N'!$W$15),0,
IF(AND(F117&gt;='Serene N'!$X$16,A117&lt;='Serene N'!$W$16),0,
IF(AND(F117&gt;='Serene N'!$X$17,A117&lt;='Serene N'!$W$17),0,$E$4*(1-D117)*G117))),$E$4)</f>
        <v>115.16022553333335</v>
      </c>
      <c r="I117" s="192">
        <f>IF(COUNTIFS('PTC GRTgaz'!$AA$11:$AA$28891,"",'PTC GRTgaz'!$B$11:$B$28891,'Nord-Est'!I$16,'PTC GRTgaz'!$D$11:$D$28891,'Nord-Est'!$A117,'PTC GRTgaz'!$C$11:$C$28891,"DEL")&gt;0,I$14,SUMIFS('PTC GRTgaz'!$AA$11:$AA$28891,'PTC GRTgaz'!$B$11:$B$28891,'Nord-Est'!I$16,'PTC GRTgaz'!$D$11:$D$28891,'Nord-Est'!$A117,'PTC GRTgaz'!$C$11:$C$28891,"DEL")*1.0026*$E$4/122.95)</f>
        <v>122.94686</v>
      </c>
      <c r="J117" s="102">
        <f t="shared" si="10"/>
        <v>10.95407343856</v>
      </c>
      <c r="K117" s="58">
        <f t="shared" si="11"/>
        <v>0.72259421420177772</v>
      </c>
      <c r="L117" s="59">
        <f>IF(K117&gt;=1,0,_xlfn.XLOOKUP(K117,'Serene N'!$B$30:$B$130,'Serene N'!$W$30:$W$130,,1))</f>
        <v>0.93666666666666676</v>
      </c>
      <c r="M117" s="158">
        <f xml:space="preserve">
IF(AND(K117&gt;='Serene N'!$X$15,A117&lt;='Serene N'!$W$15),0,
IF(AND(K117&gt;='Serene N'!$X$16,A117&lt;='Serene N'!$W$16),0,
IF(AND(K117&gt;='Serene N'!$X$17,A117&lt;='Serene N'!$W$17),0,MIN(I117,$E$4*(1-D117)*L117))))</f>
        <v>115.16022553333335</v>
      </c>
      <c r="N117" s="192">
        <f>IF(COUNTIFS('PTC GRTgaz'!$AB$11:$AB$28891,"",'PTC GRTgaz'!$B$11:$B$28891,'Nord-Est'!N$16,'PTC GRTgaz'!$D$11:$D$28891,'Nord-Est'!$A117,'PTC GRTgaz'!$C$11:$C$28891,"DEL")&gt;0,N$14,SUMIFS('PTC GRTgaz'!$AB$11:$AB$28891,'PTC GRTgaz'!$B$11:$B$28891,'Nord-Est'!N$16,'PTC GRTgaz'!$D$11:$D$28891,'Nord-Est'!$A117,'PTC GRTgaz'!$C$11:$C$28891,"DEL")*1.0026*$E$4/122.95)</f>
        <v>122.94686</v>
      </c>
      <c r="O117" s="102">
        <f t="shared" si="12"/>
        <v>10.95407343856</v>
      </c>
      <c r="P117" s="58">
        <f t="shared" si="13"/>
        <v>0.72259421420177772</v>
      </c>
      <c r="Q117" s="59">
        <f>IF(P117&gt;=1,0,_xlfn.XLOOKUP(P117,'Serene N'!$B$30:$B$130,'Serene N'!$W$30:$W$130,,1))</f>
        <v>0.93666666666666676</v>
      </c>
      <c r="R117" s="158">
        <f xml:space="preserve">
IF(AND(P117&gt;='Serene N'!$X$15,A117&lt;='Serene N'!$W$15),0,
IF(AND(P117&gt;='Serene N'!$X$16,A117&lt;='Serene N'!$W$16),0,
IF(AND(P117&gt;='Serene N'!$X$17,A117&lt;='Serene N'!$W$17),0,MIN(N117,$E$4*(1-D117)*Q117))))</f>
        <v>115.16022553333335</v>
      </c>
    </row>
    <row r="118" spans="1:18" x14ac:dyDescent="0.45">
      <c r="A118" s="56">
        <f t="shared" si="7"/>
        <v>44753</v>
      </c>
      <c r="B118" s="157">
        <f>_xlfn.XLOOKUP(A118,'Serene N'!$W$22:$W$23,'Serene N'!$Z$22:$Z$23,0,0)</f>
        <v>0</v>
      </c>
      <c r="C118" s="143">
        <f>_xlfn.XLOOKUP(A118,'Serene N'!$W$15:$W$17,'Serene N'!$Z$15:$Z$17,SUM($E$3:$H$3),0)</f>
        <v>15</v>
      </c>
      <c r="D118" s="58">
        <f>'PT Storengy'!J109</f>
        <v>0</v>
      </c>
      <c r="E118" s="60">
        <f t="shared" si="8"/>
        <v>11.06902875266</v>
      </c>
      <c r="F118" s="58">
        <f t="shared" si="9"/>
        <v>0.73027156257066672</v>
      </c>
      <c r="G118" s="59">
        <f>IF(F118&gt;=1,0,_xlfn.XLOOKUP(F118,'Serene N'!$B$30:$B$130,'Serene N'!$W$30:$W$130,,1))</f>
        <v>0.93500000000000005</v>
      </c>
      <c r="H118" s="158">
        <f>MIN(
IF(AND(F118&gt;='Serene N'!$X$15,A118&lt;='Serene N'!$W$15),0,
IF(AND(F118&gt;='Serene N'!$X$16,A118&lt;='Serene N'!$W$16),0,
IF(AND(F118&gt;='Serene N'!$X$17,A118&lt;='Serene N'!$W$17),0,$E$4*(1-D118)*G118))),$E$4)</f>
        <v>114.95531410000001</v>
      </c>
      <c r="I118" s="192">
        <f>IF(COUNTIFS('PTC GRTgaz'!$AA$11:$AA$28891,"",'PTC GRTgaz'!$B$11:$B$28891,'Nord-Est'!I$16,'PTC GRTgaz'!$D$11:$D$28891,'Nord-Est'!$A118,'PTC GRTgaz'!$C$11:$C$28891,"DEL")&gt;0,I$14,SUMIFS('PTC GRTgaz'!$AA$11:$AA$28891,'PTC GRTgaz'!$B$11:$B$28891,'Nord-Est'!I$16,'PTC GRTgaz'!$D$11:$D$28891,'Nord-Est'!$A118,'PTC GRTgaz'!$C$11:$C$28891,"DEL")*1.0026*$E$4/122.95)</f>
        <v>122.94686</v>
      </c>
      <c r="J118" s="102">
        <f t="shared" si="10"/>
        <v>11.06902875266</v>
      </c>
      <c r="K118" s="58">
        <f t="shared" si="11"/>
        <v>0.73027156257066672</v>
      </c>
      <c r="L118" s="59">
        <f>IF(K118&gt;=1,0,_xlfn.XLOOKUP(K118,'Serene N'!$B$30:$B$130,'Serene N'!$W$30:$W$130,,1))</f>
        <v>0.93500000000000005</v>
      </c>
      <c r="M118" s="158">
        <f xml:space="preserve">
IF(AND(K118&gt;='Serene N'!$X$15,A118&lt;='Serene N'!$W$15),0,
IF(AND(K118&gt;='Serene N'!$X$16,A118&lt;='Serene N'!$W$16),0,
IF(AND(K118&gt;='Serene N'!$X$17,A118&lt;='Serene N'!$W$17),0,MIN(I118,$E$4*(1-D118)*L118))))</f>
        <v>114.95531410000001</v>
      </c>
      <c r="N118" s="192">
        <f>IF(COUNTIFS('PTC GRTgaz'!$AB$11:$AB$28891,"",'PTC GRTgaz'!$B$11:$B$28891,'Nord-Est'!N$16,'PTC GRTgaz'!$D$11:$D$28891,'Nord-Est'!$A118,'PTC GRTgaz'!$C$11:$C$28891,"DEL")&gt;0,N$14,SUMIFS('PTC GRTgaz'!$AB$11:$AB$28891,'PTC GRTgaz'!$B$11:$B$28891,'Nord-Est'!N$16,'PTC GRTgaz'!$D$11:$D$28891,'Nord-Est'!$A118,'PTC GRTgaz'!$C$11:$C$28891,"DEL")*1.0026*$E$4/122.95)</f>
        <v>122.94686</v>
      </c>
      <c r="O118" s="102">
        <f t="shared" si="12"/>
        <v>11.06902875266</v>
      </c>
      <c r="P118" s="58">
        <f t="shared" si="13"/>
        <v>0.73027156257066672</v>
      </c>
      <c r="Q118" s="59">
        <f>IF(P118&gt;=1,0,_xlfn.XLOOKUP(P118,'Serene N'!$B$30:$B$130,'Serene N'!$W$30:$W$130,,1))</f>
        <v>0.93500000000000005</v>
      </c>
      <c r="R118" s="158">
        <f xml:space="preserve">
IF(AND(P118&gt;='Serene N'!$X$15,A118&lt;='Serene N'!$W$15),0,
IF(AND(P118&gt;='Serene N'!$X$16,A118&lt;='Serene N'!$W$16),0,
IF(AND(P118&gt;='Serene N'!$X$17,A118&lt;='Serene N'!$W$17),0,MIN(N118,$E$4*(1-D118)*Q118))))</f>
        <v>114.95531410000001</v>
      </c>
    </row>
    <row r="119" spans="1:18" x14ac:dyDescent="0.45">
      <c r="A119" s="56">
        <f t="shared" si="7"/>
        <v>44754</v>
      </c>
      <c r="B119" s="157">
        <f>_xlfn.XLOOKUP(A119,'Serene N'!$W$22:$W$23,'Serene N'!$Z$22:$Z$23,0,0)</f>
        <v>0</v>
      </c>
      <c r="C119" s="143">
        <f>_xlfn.XLOOKUP(A119,'Serene N'!$W$15:$W$17,'Serene N'!$Z$15:$Z$17,SUM($E$3:$H$3),0)</f>
        <v>15</v>
      </c>
      <c r="D119" s="58">
        <f>'PT Storengy'!J110</f>
        <v>0</v>
      </c>
      <c r="E119" s="60">
        <f t="shared" si="8"/>
        <v>11.183984066759999</v>
      </c>
      <c r="F119" s="58">
        <f t="shared" si="9"/>
        <v>0.7379352501773333</v>
      </c>
      <c r="G119" s="59">
        <f>IF(F119&gt;=1,0,_xlfn.XLOOKUP(F119,'Serene N'!$B$30:$B$130,'Serene N'!$W$30:$W$130,,1))</f>
        <v>0.93500000000000005</v>
      </c>
      <c r="H119" s="158">
        <f>MIN(
IF(AND(F119&gt;='Serene N'!$X$15,A119&lt;='Serene N'!$W$15),0,
IF(AND(F119&gt;='Serene N'!$X$16,A119&lt;='Serene N'!$W$16),0,
IF(AND(F119&gt;='Serene N'!$X$17,A119&lt;='Serene N'!$W$17),0,$E$4*(1-D119)*G119))),$E$4)</f>
        <v>114.95531410000001</v>
      </c>
      <c r="I119" s="192">
        <f>IF(COUNTIFS('PTC GRTgaz'!$AA$11:$AA$28891,"",'PTC GRTgaz'!$B$11:$B$28891,'Nord-Est'!I$16,'PTC GRTgaz'!$D$11:$D$28891,'Nord-Est'!$A119,'PTC GRTgaz'!$C$11:$C$28891,"DEL")&gt;0,I$14,SUMIFS('PTC GRTgaz'!$AA$11:$AA$28891,'PTC GRTgaz'!$B$11:$B$28891,'Nord-Est'!I$16,'PTC GRTgaz'!$D$11:$D$28891,'Nord-Est'!$A119,'PTC GRTgaz'!$C$11:$C$28891,"DEL")*1.0026*$E$4/122.95)</f>
        <v>122.94686</v>
      </c>
      <c r="J119" s="102">
        <f t="shared" si="10"/>
        <v>11.183984066759999</v>
      </c>
      <c r="K119" s="58">
        <f t="shared" si="11"/>
        <v>0.7379352501773333</v>
      </c>
      <c r="L119" s="59">
        <f>IF(K119&gt;=1,0,_xlfn.XLOOKUP(K119,'Serene N'!$B$30:$B$130,'Serene N'!$W$30:$W$130,,1))</f>
        <v>0.93500000000000005</v>
      </c>
      <c r="M119" s="158">
        <f xml:space="preserve">
IF(AND(K119&gt;='Serene N'!$X$15,A119&lt;='Serene N'!$W$15),0,
IF(AND(K119&gt;='Serene N'!$X$16,A119&lt;='Serene N'!$W$16),0,
IF(AND(K119&gt;='Serene N'!$X$17,A119&lt;='Serene N'!$W$17),0,MIN(I119,$E$4*(1-D119)*L119))))</f>
        <v>114.95531410000001</v>
      </c>
      <c r="N119" s="192">
        <f>IF(COUNTIFS('PTC GRTgaz'!$AB$11:$AB$28891,"",'PTC GRTgaz'!$B$11:$B$28891,'Nord-Est'!N$16,'PTC GRTgaz'!$D$11:$D$28891,'Nord-Est'!$A119,'PTC GRTgaz'!$C$11:$C$28891,"DEL")&gt;0,N$14,SUMIFS('PTC GRTgaz'!$AB$11:$AB$28891,'PTC GRTgaz'!$B$11:$B$28891,'Nord-Est'!N$16,'PTC GRTgaz'!$D$11:$D$28891,'Nord-Est'!$A119,'PTC GRTgaz'!$C$11:$C$28891,"DEL")*1.0026*$E$4/122.95)</f>
        <v>122.94686</v>
      </c>
      <c r="O119" s="102">
        <f t="shared" si="12"/>
        <v>11.183984066759999</v>
      </c>
      <c r="P119" s="58">
        <f t="shared" si="13"/>
        <v>0.7379352501773333</v>
      </c>
      <c r="Q119" s="59">
        <f>IF(P119&gt;=1,0,_xlfn.XLOOKUP(P119,'Serene N'!$B$30:$B$130,'Serene N'!$W$30:$W$130,,1))</f>
        <v>0.93500000000000005</v>
      </c>
      <c r="R119" s="158">
        <f xml:space="preserve">
IF(AND(P119&gt;='Serene N'!$X$15,A119&lt;='Serene N'!$W$15),0,
IF(AND(P119&gt;='Serene N'!$X$16,A119&lt;='Serene N'!$W$16),0,
IF(AND(P119&gt;='Serene N'!$X$17,A119&lt;='Serene N'!$W$17),0,MIN(N119,$E$4*(1-D119)*Q119))))</f>
        <v>114.95531410000001</v>
      </c>
    </row>
    <row r="120" spans="1:18" x14ac:dyDescent="0.45">
      <c r="A120" s="56">
        <f t="shared" si="7"/>
        <v>44755</v>
      </c>
      <c r="B120" s="157">
        <f>_xlfn.XLOOKUP(A120,'Serene N'!$W$22:$W$23,'Serene N'!$Z$22:$Z$23,0,0)</f>
        <v>0</v>
      </c>
      <c r="C120" s="143">
        <f>_xlfn.XLOOKUP(A120,'Serene N'!$W$15:$W$17,'Serene N'!$Z$15:$Z$17,SUM($E$3:$H$3),0)</f>
        <v>15</v>
      </c>
      <c r="D120" s="58">
        <f>'PT Storengy'!J111</f>
        <v>0</v>
      </c>
      <c r="E120" s="60">
        <f t="shared" si="8"/>
        <v>11.298734469426666</v>
      </c>
      <c r="F120" s="58">
        <f t="shared" si="9"/>
        <v>0.74559893778399988</v>
      </c>
      <c r="G120" s="59">
        <f>IF(F120&gt;=1,0,_xlfn.XLOOKUP(F120,'Serene N'!$B$30:$B$130,'Serene N'!$W$30:$W$130,,1))</f>
        <v>0.93333333333333335</v>
      </c>
      <c r="H120" s="158">
        <f>MIN(
IF(AND(F120&gt;='Serene N'!$X$15,A120&lt;='Serene N'!$W$15),0,
IF(AND(F120&gt;='Serene N'!$X$16,A120&lt;='Serene N'!$W$16),0,
IF(AND(F120&gt;='Serene N'!$X$17,A120&lt;='Serene N'!$W$17),0,$E$4*(1-D120)*G120))),$E$4)</f>
        <v>114.75040266666667</v>
      </c>
      <c r="I120" s="192">
        <f>IF(COUNTIFS('PTC GRTgaz'!$AA$11:$AA$28891,"",'PTC GRTgaz'!$B$11:$B$28891,'Nord-Est'!I$16,'PTC GRTgaz'!$D$11:$D$28891,'Nord-Est'!$A120,'PTC GRTgaz'!$C$11:$C$28891,"DEL")&gt;0,I$14,SUMIFS('PTC GRTgaz'!$AA$11:$AA$28891,'PTC GRTgaz'!$B$11:$B$28891,'Nord-Est'!I$16,'PTC GRTgaz'!$D$11:$D$28891,'Nord-Est'!$A120,'PTC GRTgaz'!$C$11:$C$28891,"DEL")*1.0026*$E$4/122.95)</f>
        <v>122.94686</v>
      </c>
      <c r="J120" s="102">
        <f t="shared" si="10"/>
        <v>11.298734469426666</v>
      </c>
      <c r="K120" s="58">
        <f t="shared" si="11"/>
        <v>0.74559893778399988</v>
      </c>
      <c r="L120" s="59">
        <f>IF(K120&gt;=1,0,_xlfn.XLOOKUP(K120,'Serene N'!$B$30:$B$130,'Serene N'!$W$30:$W$130,,1))</f>
        <v>0.93333333333333335</v>
      </c>
      <c r="M120" s="158">
        <f xml:space="preserve">
IF(AND(K120&gt;='Serene N'!$X$15,A120&lt;='Serene N'!$W$15),0,
IF(AND(K120&gt;='Serene N'!$X$16,A120&lt;='Serene N'!$W$16),0,
IF(AND(K120&gt;='Serene N'!$X$17,A120&lt;='Serene N'!$W$17),0,MIN(I120,$E$4*(1-D120)*L120))))</f>
        <v>114.75040266666667</v>
      </c>
      <c r="N120" s="192">
        <f>IF(COUNTIFS('PTC GRTgaz'!$AB$11:$AB$28891,"",'PTC GRTgaz'!$B$11:$B$28891,'Nord-Est'!N$16,'PTC GRTgaz'!$D$11:$D$28891,'Nord-Est'!$A120,'PTC GRTgaz'!$C$11:$C$28891,"DEL")&gt;0,N$14,SUMIFS('PTC GRTgaz'!$AB$11:$AB$28891,'PTC GRTgaz'!$B$11:$B$28891,'Nord-Est'!N$16,'PTC GRTgaz'!$D$11:$D$28891,'Nord-Est'!$A120,'PTC GRTgaz'!$C$11:$C$28891,"DEL")*1.0026*$E$4/122.95)</f>
        <v>122.94686</v>
      </c>
      <c r="O120" s="102">
        <f t="shared" si="12"/>
        <v>11.298734469426666</v>
      </c>
      <c r="P120" s="58">
        <f t="shared" si="13"/>
        <v>0.74559893778399988</v>
      </c>
      <c r="Q120" s="59">
        <f>IF(P120&gt;=1,0,_xlfn.XLOOKUP(P120,'Serene N'!$B$30:$B$130,'Serene N'!$W$30:$W$130,,1))</f>
        <v>0.93333333333333335</v>
      </c>
      <c r="R120" s="158">
        <f xml:space="preserve">
IF(AND(P120&gt;='Serene N'!$X$15,A120&lt;='Serene N'!$W$15),0,
IF(AND(P120&gt;='Serene N'!$X$16,A120&lt;='Serene N'!$W$16),0,
IF(AND(P120&gt;='Serene N'!$X$17,A120&lt;='Serene N'!$W$17),0,MIN(N120,$E$4*(1-D120)*Q120))))</f>
        <v>114.75040266666667</v>
      </c>
    </row>
    <row r="121" spans="1:18" x14ac:dyDescent="0.45">
      <c r="A121" s="56">
        <f t="shared" si="7"/>
        <v>44756</v>
      </c>
      <c r="B121" s="157">
        <f>_xlfn.XLOOKUP(A121,'Serene N'!$W$22:$W$23,'Serene N'!$Z$22:$Z$23,0,0)</f>
        <v>0</v>
      </c>
      <c r="C121" s="143">
        <f>_xlfn.XLOOKUP(A121,'Serene N'!$W$15:$W$17,'Serene N'!$Z$15:$Z$17,SUM($E$3:$H$3),0)</f>
        <v>15</v>
      </c>
      <c r="D121" s="58">
        <f>'PT Storengy'!J112</f>
        <v>0</v>
      </c>
      <c r="E121" s="60">
        <f t="shared" si="8"/>
        <v>11.411812794797333</v>
      </c>
      <c r="F121" s="58">
        <f t="shared" si="9"/>
        <v>0.75324896462844437</v>
      </c>
      <c r="G121" s="59">
        <f>IF(F121&gt;=1,0,_xlfn.XLOOKUP(F121,'Serene N'!$B$30:$B$130,'Serene N'!$W$30:$W$130,,1))</f>
        <v>0.9197333333333334</v>
      </c>
      <c r="H121" s="158">
        <f>MIN(
IF(AND(F121&gt;='Serene N'!$X$15,A121&lt;='Serene N'!$W$15),0,
IF(AND(F121&gt;='Serene N'!$X$16,A121&lt;='Serene N'!$W$16),0,
IF(AND(F121&gt;='Serene N'!$X$17,A121&lt;='Serene N'!$W$17),0,$E$4*(1-D121)*G121))),$E$4)</f>
        <v>113.07832537066668</v>
      </c>
      <c r="I121" s="192">
        <f>IF(COUNTIFS('PTC GRTgaz'!$AA$11:$AA$28891,"",'PTC GRTgaz'!$B$11:$B$28891,'Nord-Est'!I$16,'PTC GRTgaz'!$D$11:$D$28891,'Nord-Est'!$A121,'PTC GRTgaz'!$C$11:$C$28891,"DEL")&gt;0,I$14,SUMIFS('PTC GRTgaz'!$AA$11:$AA$28891,'PTC GRTgaz'!$B$11:$B$28891,'Nord-Est'!I$16,'PTC GRTgaz'!$D$11:$D$28891,'Nord-Est'!$A121,'PTC GRTgaz'!$C$11:$C$28891,"DEL")*1.0026*$E$4/122.95)</f>
        <v>122.94686</v>
      </c>
      <c r="J121" s="102">
        <f t="shared" si="10"/>
        <v>11.411812794797333</v>
      </c>
      <c r="K121" s="58">
        <f t="shared" si="11"/>
        <v>0.75324896462844437</v>
      </c>
      <c r="L121" s="59">
        <f>IF(K121&gt;=1,0,_xlfn.XLOOKUP(K121,'Serene N'!$B$30:$B$130,'Serene N'!$W$30:$W$130,,1))</f>
        <v>0.9197333333333334</v>
      </c>
      <c r="M121" s="158">
        <f xml:space="preserve">
IF(AND(K121&gt;='Serene N'!$X$15,A121&lt;='Serene N'!$W$15),0,
IF(AND(K121&gt;='Serene N'!$X$16,A121&lt;='Serene N'!$W$16),0,
IF(AND(K121&gt;='Serene N'!$X$17,A121&lt;='Serene N'!$W$17),0,MIN(I121,$E$4*(1-D121)*L121))))</f>
        <v>113.07832537066668</v>
      </c>
      <c r="N121" s="192">
        <f>IF(COUNTIFS('PTC GRTgaz'!$AB$11:$AB$28891,"",'PTC GRTgaz'!$B$11:$B$28891,'Nord-Est'!N$16,'PTC GRTgaz'!$D$11:$D$28891,'Nord-Est'!$A121,'PTC GRTgaz'!$C$11:$C$28891,"DEL")&gt;0,N$14,SUMIFS('PTC GRTgaz'!$AB$11:$AB$28891,'PTC GRTgaz'!$B$11:$B$28891,'Nord-Est'!N$16,'PTC GRTgaz'!$D$11:$D$28891,'Nord-Est'!$A121,'PTC GRTgaz'!$C$11:$C$28891,"DEL")*1.0026*$E$4/122.95)</f>
        <v>122.94686</v>
      </c>
      <c r="O121" s="102">
        <f t="shared" si="12"/>
        <v>11.411812794797333</v>
      </c>
      <c r="P121" s="58">
        <f t="shared" si="13"/>
        <v>0.75324896462844437</v>
      </c>
      <c r="Q121" s="59">
        <f>IF(P121&gt;=1,0,_xlfn.XLOOKUP(P121,'Serene N'!$B$30:$B$130,'Serene N'!$W$30:$W$130,,1))</f>
        <v>0.9197333333333334</v>
      </c>
      <c r="R121" s="158">
        <f xml:space="preserve">
IF(AND(P121&gt;='Serene N'!$X$15,A121&lt;='Serene N'!$W$15),0,
IF(AND(P121&gt;='Serene N'!$X$16,A121&lt;='Serene N'!$W$16),0,
IF(AND(P121&gt;='Serene N'!$X$17,A121&lt;='Serene N'!$W$17),0,MIN(N121,$E$4*(1-D121)*Q121))))</f>
        <v>113.07832537066668</v>
      </c>
    </row>
    <row r="122" spans="1:18" x14ac:dyDescent="0.45">
      <c r="A122" s="56">
        <f t="shared" si="7"/>
        <v>44757</v>
      </c>
      <c r="B122" s="157">
        <f>_xlfn.XLOOKUP(A122,'Serene N'!$W$22:$W$23,'Serene N'!$Z$22:$Z$23,0,0)</f>
        <v>0</v>
      </c>
      <c r="C122" s="143">
        <f>_xlfn.XLOOKUP(A122,'Serene N'!$W$15:$W$17,'Serene N'!$Z$15:$Z$17,SUM($E$3:$H$3),0)</f>
        <v>15</v>
      </c>
      <c r="D122" s="58">
        <f>'PT Storengy'!J113</f>
        <v>0</v>
      </c>
      <c r="E122" s="60">
        <f t="shared" si="8"/>
        <v>11.523219042872</v>
      </c>
      <c r="F122" s="58">
        <f t="shared" si="9"/>
        <v>0.7607875196531555</v>
      </c>
      <c r="G122" s="59">
        <f>IF(F122&gt;=1,0,_xlfn.XLOOKUP(F122,'Serene N'!$B$30:$B$130,'Serene N'!$W$30:$W$130,,1))</f>
        <v>0.90613333333333324</v>
      </c>
      <c r="H122" s="158">
        <f>MIN(
IF(AND(F122&gt;='Serene N'!$X$15,A122&lt;='Serene N'!$W$15),0,
IF(AND(F122&gt;='Serene N'!$X$16,A122&lt;='Serene N'!$W$16),0,
IF(AND(F122&gt;='Serene N'!$X$17,A122&lt;='Serene N'!$W$17),0,$E$4*(1-D122)*G122))),$E$4)</f>
        <v>111.40624807466665</v>
      </c>
      <c r="I122" s="192">
        <f>IF(COUNTIFS('PTC GRTgaz'!$AA$11:$AA$28891,"",'PTC GRTgaz'!$B$11:$B$28891,'Nord-Est'!I$16,'PTC GRTgaz'!$D$11:$D$28891,'Nord-Est'!$A122,'PTC GRTgaz'!$C$11:$C$28891,"DEL")&gt;0,I$14,SUMIFS('PTC GRTgaz'!$AA$11:$AA$28891,'PTC GRTgaz'!$B$11:$B$28891,'Nord-Est'!I$16,'PTC GRTgaz'!$D$11:$D$28891,'Nord-Est'!$A122,'PTC GRTgaz'!$C$11:$C$28891,"DEL")*1.0026*$E$4/122.95)</f>
        <v>122.94686</v>
      </c>
      <c r="J122" s="102">
        <f t="shared" si="10"/>
        <v>11.523219042872</v>
      </c>
      <c r="K122" s="58">
        <f t="shared" si="11"/>
        <v>0.7607875196531555</v>
      </c>
      <c r="L122" s="59">
        <f>IF(K122&gt;=1,0,_xlfn.XLOOKUP(K122,'Serene N'!$B$30:$B$130,'Serene N'!$W$30:$W$130,,1))</f>
        <v>0.90613333333333324</v>
      </c>
      <c r="M122" s="158">
        <f xml:space="preserve">
IF(AND(K122&gt;='Serene N'!$X$15,A122&lt;='Serene N'!$W$15),0,
IF(AND(K122&gt;='Serene N'!$X$16,A122&lt;='Serene N'!$W$16),0,
IF(AND(K122&gt;='Serene N'!$X$17,A122&lt;='Serene N'!$W$17),0,MIN(I122,$E$4*(1-D122)*L122))))</f>
        <v>111.40624807466665</v>
      </c>
      <c r="N122" s="192">
        <f>IF(COUNTIFS('PTC GRTgaz'!$AB$11:$AB$28891,"",'PTC GRTgaz'!$B$11:$B$28891,'Nord-Est'!N$16,'PTC GRTgaz'!$D$11:$D$28891,'Nord-Est'!$A122,'PTC GRTgaz'!$C$11:$C$28891,"DEL")&gt;0,N$14,SUMIFS('PTC GRTgaz'!$AB$11:$AB$28891,'PTC GRTgaz'!$B$11:$B$28891,'Nord-Est'!N$16,'PTC GRTgaz'!$D$11:$D$28891,'Nord-Est'!$A122,'PTC GRTgaz'!$C$11:$C$28891,"DEL")*1.0026*$E$4/122.95)</f>
        <v>122.94686</v>
      </c>
      <c r="O122" s="102">
        <f t="shared" si="12"/>
        <v>11.523219042872</v>
      </c>
      <c r="P122" s="58">
        <f t="shared" si="13"/>
        <v>0.7607875196531555</v>
      </c>
      <c r="Q122" s="59">
        <f>IF(P122&gt;=1,0,_xlfn.XLOOKUP(P122,'Serene N'!$B$30:$B$130,'Serene N'!$W$30:$W$130,,1))</f>
        <v>0.90613333333333324</v>
      </c>
      <c r="R122" s="158">
        <f xml:space="preserve">
IF(AND(P122&gt;='Serene N'!$X$15,A122&lt;='Serene N'!$W$15),0,
IF(AND(P122&gt;='Serene N'!$X$16,A122&lt;='Serene N'!$W$16),0,
IF(AND(P122&gt;='Serene N'!$X$17,A122&lt;='Serene N'!$W$17),0,MIN(N122,$E$4*(1-D122)*Q122))))</f>
        <v>111.40624807466665</v>
      </c>
    </row>
    <row r="123" spans="1:18" x14ac:dyDescent="0.45">
      <c r="A123" s="56">
        <f t="shared" si="7"/>
        <v>44758</v>
      </c>
      <c r="B123" s="157">
        <f>_xlfn.XLOOKUP(A123,'Serene N'!$W$22:$W$23,'Serene N'!$Z$22:$Z$23,0,0)</f>
        <v>0</v>
      </c>
      <c r="C123" s="143">
        <f>_xlfn.XLOOKUP(A123,'Serene N'!$W$15:$W$17,'Serene N'!$Z$15:$Z$17,SUM($E$3:$H$3),0)</f>
        <v>15</v>
      </c>
      <c r="D123" s="58">
        <f>'PT Storengy'!J114</f>
        <v>0</v>
      </c>
      <c r="E123" s="60">
        <f t="shared" si="8"/>
        <v>11.634625290946667</v>
      </c>
      <c r="F123" s="58">
        <f t="shared" si="9"/>
        <v>0.76821460285813337</v>
      </c>
      <c r="G123" s="59">
        <f>IF(F123&gt;=1,0,_xlfn.XLOOKUP(F123,'Serene N'!$B$30:$B$130,'Serene N'!$W$30:$W$130,,1))</f>
        <v>0.90613333333333324</v>
      </c>
      <c r="H123" s="158">
        <f>MIN(
IF(AND(F123&gt;='Serene N'!$X$15,A123&lt;='Serene N'!$W$15),0,
IF(AND(F123&gt;='Serene N'!$X$16,A123&lt;='Serene N'!$W$16),0,
IF(AND(F123&gt;='Serene N'!$X$17,A123&lt;='Serene N'!$W$17),0,$E$4*(1-D123)*G123))),$E$4)</f>
        <v>111.40624807466665</v>
      </c>
      <c r="I123" s="192">
        <f>IF(COUNTIFS('PTC GRTgaz'!$AA$11:$AA$28891,"",'PTC GRTgaz'!$B$11:$B$28891,'Nord-Est'!I$16,'PTC GRTgaz'!$D$11:$D$28891,'Nord-Est'!$A123,'PTC GRTgaz'!$C$11:$C$28891,"DEL")&gt;0,I$14,SUMIFS('PTC GRTgaz'!$AA$11:$AA$28891,'PTC GRTgaz'!$B$11:$B$28891,'Nord-Est'!I$16,'PTC GRTgaz'!$D$11:$D$28891,'Nord-Est'!$A123,'PTC GRTgaz'!$C$11:$C$28891,"DEL")*1.0026*$E$4/122.95)</f>
        <v>122.94686</v>
      </c>
      <c r="J123" s="102">
        <f t="shared" si="10"/>
        <v>11.634625290946667</v>
      </c>
      <c r="K123" s="58">
        <f t="shared" si="11"/>
        <v>0.76821460285813337</v>
      </c>
      <c r="L123" s="59">
        <f>IF(K123&gt;=1,0,_xlfn.XLOOKUP(K123,'Serene N'!$B$30:$B$130,'Serene N'!$W$30:$W$130,,1))</f>
        <v>0.90613333333333324</v>
      </c>
      <c r="M123" s="158">
        <f xml:space="preserve">
IF(AND(K123&gt;='Serene N'!$X$15,A123&lt;='Serene N'!$W$15),0,
IF(AND(K123&gt;='Serene N'!$X$16,A123&lt;='Serene N'!$W$16),0,
IF(AND(K123&gt;='Serene N'!$X$17,A123&lt;='Serene N'!$W$17),0,MIN(I123,$E$4*(1-D123)*L123))))</f>
        <v>111.40624807466665</v>
      </c>
      <c r="N123" s="192">
        <f>IF(COUNTIFS('PTC GRTgaz'!$AB$11:$AB$28891,"",'PTC GRTgaz'!$B$11:$B$28891,'Nord-Est'!N$16,'PTC GRTgaz'!$D$11:$D$28891,'Nord-Est'!$A123,'PTC GRTgaz'!$C$11:$C$28891,"DEL")&gt;0,N$14,SUMIFS('PTC GRTgaz'!$AB$11:$AB$28891,'PTC GRTgaz'!$B$11:$B$28891,'Nord-Est'!N$16,'PTC GRTgaz'!$D$11:$D$28891,'Nord-Est'!$A123,'PTC GRTgaz'!$C$11:$C$28891,"DEL")*1.0026*$E$4/122.95)</f>
        <v>122.94686</v>
      </c>
      <c r="O123" s="102">
        <f t="shared" si="12"/>
        <v>11.634625290946667</v>
      </c>
      <c r="P123" s="58">
        <f t="shared" si="13"/>
        <v>0.76821460285813337</v>
      </c>
      <c r="Q123" s="59">
        <f>IF(P123&gt;=1,0,_xlfn.XLOOKUP(P123,'Serene N'!$B$30:$B$130,'Serene N'!$W$30:$W$130,,1))</f>
        <v>0.90613333333333324</v>
      </c>
      <c r="R123" s="158">
        <f xml:space="preserve">
IF(AND(P123&gt;='Serene N'!$X$15,A123&lt;='Serene N'!$W$15),0,
IF(AND(P123&gt;='Serene N'!$X$16,A123&lt;='Serene N'!$W$16),0,
IF(AND(P123&gt;='Serene N'!$X$17,A123&lt;='Serene N'!$W$17),0,MIN(N123,$E$4*(1-D123)*Q123))))</f>
        <v>111.40624807466665</v>
      </c>
    </row>
    <row r="124" spans="1:18" x14ac:dyDescent="0.45">
      <c r="A124" s="56">
        <f t="shared" si="7"/>
        <v>44759</v>
      </c>
      <c r="B124" s="157">
        <f>_xlfn.XLOOKUP(A124,'Serene N'!$W$22:$W$23,'Serene N'!$Z$22:$Z$23,0,0)</f>
        <v>0</v>
      </c>
      <c r="C124" s="143">
        <f>_xlfn.XLOOKUP(A124,'Serene N'!$W$15:$W$17,'Serene N'!$Z$15:$Z$17,SUM($E$3:$H$3),0)</f>
        <v>15</v>
      </c>
      <c r="D124" s="58">
        <f>'PT Storengy'!J115</f>
        <v>0</v>
      </c>
      <c r="E124" s="60">
        <f t="shared" si="8"/>
        <v>11.744359461725335</v>
      </c>
      <c r="F124" s="58">
        <f t="shared" si="9"/>
        <v>0.77564168606311112</v>
      </c>
      <c r="G124" s="59">
        <f>IF(F124&gt;=1,0,_xlfn.XLOOKUP(F124,'Serene N'!$B$30:$B$130,'Serene N'!$W$30:$W$130,,1))</f>
        <v>0.89253333333333318</v>
      </c>
      <c r="H124" s="158">
        <f>MIN(
IF(AND(F124&gt;='Serene N'!$X$15,A124&lt;='Serene N'!$W$15),0,
IF(AND(F124&gt;='Serene N'!$X$16,A124&lt;='Serene N'!$W$16),0,
IF(AND(F124&gt;='Serene N'!$X$17,A124&lt;='Serene N'!$W$17),0,$E$4*(1-D124)*G124))),$E$4)</f>
        <v>109.73417077866665</v>
      </c>
      <c r="I124" s="192">
        <f>IF(COUNTIFS('PTC GRTgaz'!$AA$11:$AA$28891,"",'PTC GRTgaz'!$B$11:$B$28891,'Nord-Est'!I$16,'PTC GRTgaz'!$D$11:$D$28891,'Nord-Est'!$A124,'PTC GRTgaz'!$C$11:$C$28891,"DEL")&gt;0,I$14,SUMIFS('PTC GRTgaz'!$AA$11:$AA$28891,'PTC GRTgaz'!$B$11:$B$28891,'Nord-Est'!I$16,'PTC GRTgaz'!$D$11:$D$28891,'Nord-Est'!$A124,'PTC GRTgaz'!$C$11:$C$28891,"DEL")*1.0026*$E$4/122.95)</f>
        <v>122.94686</v>
      </c>
      <c r="J124" s="102">
        <f t="shared" si="10"/>
        <v>11.744359461725335</v>
      </c>
      <c r="K124" s="58">
        <f t="shared" si="11"/>
        <v>0.77564168606311112</v>
      </c>
      <c r="L124" s="59">
        <f>IF(K124&gt;=1,0,_xlfn.XLOOKUP(K124,'Serene N'!$B$30:$B$130,'Serene N'!$W$30:$W$130,,1))</f>
        <v>0.89253333333333318</v>
      </c>
      <c r="M124" s="158">
        <f xml:space="preserve">
IF(AND(K124&gt;='Serene N'!$X$15,A124&lt;='Serene N'!$W$15),0,
IF(AND(K124&gt;='Serene N'!$X$16,A124&lt;='Serene N'!$W$16),0,
IF(AND(K124&gt;='Serene N'!$X$17,A124&lt;='Serene N'!$W$17),0,MIN(I124,$E$4*(1-D124)*L124))))</f>
        <v>109.73417077866665</v>
      </c>
      <c r="N124" s="192">
        <f>IF(COUNTIFS('PTC GRTgaz'!$AB$11:$AB$28891,"",'PTC GRTgaz'!$B$11:$B$28891,'Nord-Est'!N$16,'PTC GRTgaz'!$D$11:$D$28891,'Nord-Est'!$A124,'PTC GRTgaz'!$C$11:$C$28891,"DEL")&gt;0,N$14,SUMIFS('PTC GRTgaz'!$AB$11:$AB$28891,'PTC GRTgaz'!$B$11:$B$28891,'Nord-Est'!N$16,'PTC GRTgaz'!$D$11:$D$28891,'Nord-Est'!$A124,'PTC GRTgaz'!$C$11:$C$28891,"DEL")*1.0026*$E$4/122.95)</f>
        <v>122.94686</v>
      </c>
      <c r="O124" s="102">
        <f t="shared" si="12"/>
        <v>11.744359461725335</v>
      </c>
      <c r="P124" s="58">
        <f t="shared" si="13"/>
        <v>0.77564168606311112</v>
      </c>
      <c r="Q124" s="59">
        <f>IF(P124&gt;=1,0,_xlfn.XLOOKUP(P124,'Serene N'!$B$30:$B$130,'Serene N'!$W$30:$W$130,,1))</f>
        <v>0.89253333333333318</v>
      </c>
      <c r="R124" s="158">
        <f xml:space="preserve">
IF(AND(P124&gt;='Serene N'!$X$15,A124&lt;='Serene N'!$W$15),0,
IF(AND(P124&gt;='Serene N'!$X$16,A124&lt;='Serene N'!$W$16),0,
IF(AND(P124&gt;='Serene N'!$X$17,A124&lt;='Serene N'!$W$17),0,MIN(N124,$E$4*(1-D124)*Q124))))</f>
        <v>109.73417077866665</v>
      </c>
    </row>
    <row r="125" spans="1:18" x14ac:dyDescent="0.45">
      <c r="A125" s="56">
        <f t="shared" si="7"/>
        <v>44760</v>
      </c>
      <c r="B125" s="157">
        <f>_xlfn.XLOOKUP(A125,'Serene N'!$W$22:$W$23,'Serene N'!$Z$22:$Z$23,0,0)</f>
        <v>0</v>
      </c>
      <c r="C125" s="143">
        <f>_xlfn.XLOOKUP(A125,'Serene N'!$W$15:$W$17,'Serene N'!$Z$15:$Z$17,SUM($E$3:$H$3),0)</f>
        <v>15</v>
      </c>
      <c r="D125" s="58">
        <f>'PT Storengy'!J116</f>
        <v>0</v>
      </c>
      <c r="E125" s="60">
        <f t="shared" si="8"/>
        <v>11.852421555208002</v>
      </c>
      <c r="F125" s="58">
        <f t="shared" si="9"/>
        <v>0.78295729744835563</v>
      </c>
      <c r="G125" s="59">
        <f>IF(F125&gt;=1,0,_xlfn.XLOOKUP(F125,'Serene N'!$B$30:$B$130,'Serene N'!$W$30:$W$130,,1))</f>
        <v>0.87893333333333323</v>
      </c>
      <c r="H125" s="158">
        <f>MIN(
IF(AND(F125&gt;='Serene N'!$X$15,A125&lt;='Serene N'!$W$15),0,
IF(AND(F125&gt;='Serene N'!$X$16,A125&lt;='Serene N'!$W$16),0,
IF(AND(F125&gt;='Serene N'!$X$17,A125&lt;='Serene N'!$W$17),0,$E$4*(1-D125)*G125))),$E$4)</f>
        <v>108.06209348266665</v>
      </c>
      <c r="I125" s="192">
        <f>IF(COUNTIFS('PTC GRTgaz'!$AA$11:$AA$28891,"",'PTC GRTgaz'!$B$11:$B$28891,'Nord-Est'!I$16,'PTC GRTgaz'!$D$11:$D$28891,'Nord-Est'!$A125,'PTC GRTgaz'!$C$11:$C$28891,"DEL")&gt;0,I$14,SUMIFS('PTC GRTgaz'!$AA$11:$AA$28891,'PTC GRTgaz'!$B$11:$B$28891,'Nord-Est'!I$16,'PTC GRTgaz'!$D$11:$D$28891,'Nord-Est'!$A125,'PTC GRTgaz'!$C$11:$C$28891,"DEL")*1.0026*$E$4/122.95)</f>
        <v>122.94686</v>
      </c>
      <c r="J125" s="102">
        <f t="shared" si="10"/>
        <v>11.852421555208002</v>
      </c>
      <c r="K125" s="58">
        <f t="shared" si="11"/>
        <v>0.78295729744835563</v>
      </c>
      <c r="L125" s="59">
        <f>IF(K125&gt;=1,0,_xlfn.XLOOKUP(K125,'Serene N'!$B$30:$B$130,'Serene N'!$W$30:$W$130,,1))</f>
        <v>0.87893333333333323</v>
      </c>
      <c r="M125" s="158">
        <f xml:space="preserve">
IF(AND(K125&gt;='Serene N'!$X$15,A125&lt;='Serene N'!$W$15),0,
IF(AND(K125&gt;='Serene N'!$X$16,A125&lt;='Serene N'!$W$16),0,
IF(AND(K125&gt;='Serene N'!$X$17,A125&lt;='Serene N'!$W$17),0,MIN(I125,$E$4*(1-D125)*L125))))</f>
        <v>108.06209348266665</v>
      </c>
      <c r="N125" s="192">
        <f>IF(COUNTIFS('PTC GRTgaz'!$AB$11:$AB$28891,"",'PTC GRTgaz'!$B$11:$B$28891,'Nord-Est'!N$16,'PTC GRTgaz'!$D$11:$D$28891,'Nord-Est'!$A125,'PTC GRTgaz'!$C$11:$C$28891,"DEL")&gt;0,N$14,SUMIFS('PTC GRTgaz'!$AB$11:$AB$28891,'PTC GRTgaz'!$B$11:$B$28891,'Nord-Est'!N$16,'PTC GRTgaz'!$D$11:$D$28891,'Nord-Est'!$A125,'PTC GRTgaz'!$C$11:$C$28891,"DEL")*1.0026*$E$4/122.95)</f>
        <v>122.94686</v>
      </c>
      <c r="O125" s="102">
        <f t="shared" si="12"/>
        <v>11.852421555208002</v>
      </c>
      <c r="P125" s="58">
        <f t="shared" si="13"/>
        <v>0.78295729744835563</v>
      </c>
      <c r="Q125" s="59">
        <f>IF(P125&gt;=1,0,_xlfn.XLOOKUP(P125,'Serene N'!$B$30:$B$130,'Serene N'!$W$30:$W$130,,1))</f>
        <v>0.87893333333333323</v>
      </c>
      <c r="R125" s="158">
        <f xml:space="preserve">
IF(AND(P125&gt;='Serene N'!$X$15,A125&lt;='Serene N'!$W$15),0,
IF(AND(P125&gt;='Serene N'!$X$16,A125&lt;='Serene N'!$W$16),0,
IF(AND(P125&gt;='Serene N'!$X$17,A125&lt;='Serene N'!$W$17),0,MIN(N125,$E$4*(1-D125)*Q125))))</f>
        <v>108.06209348266665</v>
      </c>
    </row>
    <row r="126" spans="1:18" x14ac:dyDescent="0.45">
      <c r="A126" s="56">
        <f t="shared" si="7"/>
        <v>44761</v>
      </c>
      <c r="B126" s="157">
        <f>_xlfn.XLOOKUP(A126,'Serene N'!$W$22:$W$23,'Serene N'!$Z$22:$Z$23,0,0)</f>
        <v>0</v>
      </c>
      <c r="C126" s="143">
        <f>_xlfn.XLOOKUP(A126,'Serene N'!$W$15:$W$17,'Serene N'!$Z$15:$Z$17,SUM($E$3:$H$3),0)</f>
        <v>15</v>
      </c>
      <c r="D126" s="58">
        <f>'PT Storengy'!J117</f>
        <v>0</v>
      </c>
      <c r="E126" s="60">
        <f t="shared" si="8"/>
        <v>11.958811571394669</v>
      </c>
      <c r="F126" s="58">
        <f t="shared" si="9"/>
        <v>0.79016143701386676</v>
      </c>
      <c r="G126" s="59">
        <f>IF(F126&gt;=1,0,_xlfn.XLOOKUP(F126,'Serene N'!$B$30:$B$130,'Serene N'!$W$30:$W$130,,1))</f>
        <v>0.8653333333333334</v>
      </c>
      <c r="H126" s="158">
        <f>MIN(
IF(AND(F126&gt;='Serene N'!$X$15,A126&lt;='Serene N'!$W$15),0,
IF(AND(F126&gt;='Serene N'!$X$16,A126&lt;='Serene N'!$W$16),0,
IF(AND(F126&gt;='Serene N'!$X$17,A126&lt;='Serene N'!$W$17),0,$E$4*(1-D126)*G126))),$E$4)</f>
        <v>106.39001618666667</v>
      </c>
      <c r="I126" s="192">
        <f>IF(COUNTIFS('PTC GRTgaz'!$AA$11:$AA$28891,"",'PTC GRTgaz'!$B$11:$B$28891,'Nord-Est'!I$16,'PTC GRTgaz'!$D$11:$D$28891,'Nord-Est'!$A126,'PTC GRTgaz'!$C$11:$C$28891,"DEL")&gt;0,I$14,SUMIFS('PTC GRTgaz'!$AA$11:$AA$28891,'PTC GRTgaz'!$B$11:$B$28891,'Nord-Est'!I$16,'PTC GRTgaz'!$D$11:$D$28891,'Nord-Est'!$A126,'PTC GRTgaz'!$C$11:$C$28891,"DEL")*1.0026*$E$4/122.95)</f>
        <v>122.94686</v>
      </c>
      <c r="J126" s="102">
        <f t="shared" si="10"/>
        <v>11.958811571394669</v>
      </c>
      <c r="K126" s="58">
        <f t="shared" si="11"/>
        <v>0.79016143701386676</v>
      </c>
      <c r="L126" s="59">
        <f>IF(K126&gt;=1,0,_xlfn.XLOOKUP(K126,'Serene N'!$B$30:$B$130,'Serene N'!$W$30:$W$130,,1))</f>
        <v>0.8653333333333334</v>
      </c>
      <c r="M126" s="158">
        <f xml:space="preserve">
IF(AND(K126&gt;='Serene N'!$X$15,A126&lt;='Serene N'!$W$15),0,
IF(AND(K126&gt;='Serene N'!$X$16,A126&lt;='Serene N'!$W$16),0,
IF(AND(K126&gt;='Serene N'!$X$17,A126&lt;='Serene N'!$W$17),0,MIN(I126,$E$4*(1-D126)*L126))))</f>
        <v>106.39001618666667</v>
      </c>
      <c r="N126" s="192">
        <f>IF(COUNTIFS('PTC GRTgaz'!$AB$11:$AB$28891,"",'PTC GRTgaz'!$B$11:$B$28891,'Nord-Est'!N$16,'PTC GRTgaz'!$D$11:$D$28891,'Nord-Est'!$A126,'PTC GRTgaz'!$C$11:$C$28891,"DEL")&gt;0,N$14,SUMIFS('PTC GRTgaz'!$AB$11:$AB$28891,'PTC GRTgaz'!$B$11:$B$28891,'Nord-Est'!N$16,'PTC GRTgaz'!$D$11:$D$28891,'Nord-Est'!$A126,'PTC GRTgaz'!$C$11:$C$28891,"DEL")*1.0026*$E$4/122.95)</f>
        <v>122.94686</v>
      </c>
      <c r="O126" s="102">
        <f t="shared" si="12"/>
        <v>11.958811571394669</v>
      </c>
      <c r="P126" s="58">
        <f t="shared" si="13"/>
        <v>0.79016143701386676</v>
      </c>
      <c r="Q126" s="59">
        <f>IF(P126&gt;=1,0,_xlfn.XLOOKUP(P126,'Serene N'!$B$30:$B$130,'Serene N'!$W$30:$W$130,,1))</f>
        <v>0.8653333333333334</v>
      </c>
      <c r="R126" s="158">
        <f xml:space="preserve">
IF(AND(P126&gt;='Serene N'!$X$15,A126&lt;='Serene N'!$W$15),0,
IF(AND(P126&gt;='Serene N'!$X$16,A126&lt;='Serene N'!$W$16),0,
IF(AND(P126&gt;='Serene N'!$X$17,A126&lt;='Serene N'!$W$17),0,MIN(N126,$E$4*(1-D126)*Q126))))</f>
        <v>106.39001618666667</v>
      </c>
    </row>
    <row r="127" spans="1:18" x14ac:dyDescent="0.45">
      <c r="A127" s="56">
        <f t="shared" si="7"/>
        <v>44762</v>
      </c>
      <c r="B127" s="157">
        <f>_xlfn.XLOOKUP(A127,'Serene N'!$W$22:$W$23,'Serene N'!$Z$22:$Z$23,0,0)</f>
        <v>0</v>
      </c>
      <c r="C127" s="143">
        <f>_xlfn.XLOOKUP(A127,'Serene N'!$W$15:$W$17,'Serene N'!$Z$15:$Z$17,SUM($E$3:$H$3),0)</f>
        <v>15</v>
      </c>
      <c r="D127" s="58">
        <f>'PT Storengy'!J118</f>
        <v>0</v>
      </c>
      <c r="E127" s="60">
        <f t="shared" si="8"/>
        <v>12.065201587581337</v>
      </c>
      <c r="F127" s="58">
        <f t="shared" si="9"/>
        <v>0.79725410475964464</v>
      </c>
      <c r="G127" s="59">
        <f>IF(F127&gt;=1,0,_xlfn.XLOOKUP(F127,'Serene N'!$B$30:$B$130,'Serene N'!$W$30:$W$130,,1))</f>
        <v>0.8653333333333334</v>
      </c>
      <c r="H127" s="158">
        <f>MIN(
IF(AND(F127&gt;='Serene N'!$X$15,A127&lt;='Serene N'!$W$15),0,
IF(AND(F127&gt;='Serene N'!$X$16,A127&lt;='Serene N'!$W$16),0,
IF(AND(F127&gt;='Serene N'!$X$17,A127&lt;='Serene N'!$W$17),0,$E$4*(1-D127)*G127))),$E$4)</f>
        <v>106.39001618666667</v>
      </c>
      <c r="I127" s="192">
        <f>IF(COUNTIFS('PTC GRTgaz'!$AA$11:$AA$28891,"",'PTC GRTgaz'!$B$11:$B$28891,'Nord-Est'!I$16,'PTC GRTgaz'!$D$11:$D$28891,'Nord-Est'!$A127,'PTC GRTgaz'!$C$11:$C$28891,"DEL")&gt;0,I$14,SUMIFS('PTC GRTgaz'!$AA$11:$AA$28891,'PTC GRTgaz'!$B$11:$B$28891,'Nord-Est'!I$16,'PTC GRTgaz'!$D$11:$D$28891,'Nord-Est'!$A127,'PTC GRTgaz'!$C$11:$C$28891,"DEL")*1.0026*$E$4/122.95)</f>
        <v>122.94686</v>
      </c>
      <c r="J127" s="102">
        <f t="shared" si="10"/>
        <v>12.065201587581337</v>
      </c>
      <c r="K127" s="58">
        <f t="shared" si="11"/>
        <v>0.79725410475964464</v>
      </c>
      <c r="L127" s="59">
        <f>IF(K127&gt;=1,0,_xlfn.XLOOKUP(K127,'Serene N'!$B$30:$B$130,'Serene N'!$W$30:$W$130,,1))</f>
        <v>0.8653333333333334</v>
      </c>
      <c r="M127" s="158">
        <f xml:space="preserve">
IF(AND(K127&gt;='Serene N'!$X$15,A127&lt;='Serene N'!$W$15),0,
IF(AND(K127&gt;='Serene N'!$X$16,A127&lt;='Serene N'!$W$16),0,
IF(AND(K127&gt;='Serene N'!$X$17,A127&lt;='Serene N'!$W$17),0,MIN(I127,$E$4*(1-D127)*L127))))</f>
        <v>106.39001618666667</v>
      </c>
      <c r="N127" s="192">
        <f>IF(COUNTIFS('PTC GRTgaz'!$AB$11:$AB$28891,"",'PTC GRTgaz'!$B$11:$B$28891,'Nord-Est'!N$16,'PTC GRTgaz'!$D$11:$D$28891,'Nord-Est'!$A127,'PTC GRTgaz'!$C$11:$C$28891,"DEL")&gt;0,N$14,SUMIFS('PTC GRTgaz'!$AB$11:$AB$28891,'PTC GRTgaz'!$B$11:$B$28891,'Nord-Est'!N$16,'PTC GRTgaz'!$D$11:$D$28891,'Nord-Est'!$A127,'PTC GRTgaz'!$C$11:$C$28891,"DEL")*1.0026*$E$4/122.95)</f>
        <v>122.94686</v>
      </c>
      <c r="O127" s="102">
        <f t="shared" si="12"/>
        <v>12.065201587581337</v>
      </c>
      <c r="P127" s="58">
        <f t="shared" si="13"/>
        <v>0.79725410475964464</v>
      </c>
      <c r="Q127" s="59">
        <f>IF(P127&gt;=1,0,_xlfn.XLOOKUP(P127,'Serene N'!$B$30:$B$130,'Serene N'!$W$30:$W$130,,1))</f>
        <v>0.8653333333333334</v>
      </c>
      <c r="R127" s="158">
        <f xml:space="preserve">
IF(AND(P127&gt;='Serene N'!$X$15,A127&lt;='Serene N'!$W$15),0,
IF(AND(P127&gt;='Serene N'!$X$16,A127&lt;='Serene N'!$W$16),0,
IF(AND(P127&gt;='Serene N'!$X$17,A127&lt;='Serene N'!$W$17),0,MIN(N127,$E$4*(1-D127)*Q127))))</f>
        <v>106.39001618666667</v>
      </c>
    </row>
    <row r="128" spans="1:18" x14ac:dyDescent="0.45">
      <c r="A128" s="56">
        <f t="shared" si="7"/>
        <v>44763</v>
      </c>
      <c r="B128" s="157">
        <f>_xlfn.XLOOKUP(A128,'Serene N'!$W$22:$W$23,'Serene N'!$Z$22:$Z$23,0,0)</f>
        <v>0</v>
      </c>
      <c r="C128" s="143">
        <f>_xlfn.XLOOKUP(A128,'Serene N'!$W$15:$W$17,'Serene N'!$Z$15:$Z$17,SUM($E$3:$H$3),0)</f>
        <v>15</v>
      </c>
      <c r="D128" s="58">
        <f>'PT Storengy'!J119</f>
        <v>0</v>
      </c>
      <c r="E128" s="60">
        <f t="shared" si="8"/>
        <v>12.169919526472004</v>
      </c>
      <c r="F128" s="58">
        <f t="shared" si="9"/>
        <v>0.80434677250542241</v>
      </c>
      <c r="G128" s="59">
        <f>IF(F128&gt;=1,0,_xlfn.XLOOKUP(F128,'Serene N'!$B$30:$B$130,'Serene N'!$W$30:$W$130,,1))</f>
        <v>0.85173333333333334</v>
      </c>
      <c r="H128" s="158">
        <f>MIN(
IF(AND(F128&gt;='Serene N'!$X$15,A128&lt;='Serene N'!$W$15),0,
IF(AND(F128&gt;='Serene N'!$X$16,A128&lt;='Serene N'!$W$16),0,
IF(AND(F128&gt;='Serene N'!$X$17,A128&lt;='Serene N'!$W$17),0,$E$4*(1-D128)*G128))),$E$4)</f>
        <v>104.71793889066667</v>
      </c>
      <c r="I128" s="192">
        <f>IF(COUNTIFS('PTC GRTgaz'!$AA$11:$AA$28891,"",'PTC GRTgaz'!$B$11:$B$28891,'Nord-Est'!I$16,'PTC GRTgaz'!$D$11:$D$28891,'Nord-Est'!$A128,'PTC GRTgaz'!$C$11:$C$28891,"DEL")&gt;0,I$14,SUMIFS('PTC GRTgaz'!$AA$11:$AA$28891,'PTC GRTgaz'!$B$11:$B$28891,'Nord-Est'!I$16,'PTC GRTgaz'!$D$11:$D$28891,'Nord-Est'!$A128,'PTC GRTgaz'!$C$11:$C$28891,"DEL")*1.0026*$E$4/122.95)</f>
        <v>122.94686</v>
      </c>
      <c r="J128" s="102">
        <f t="shared" si="10"/>
        <v>12.169919526472004</v>
      </c>
      <c r="K128" s="58">
        <f t="shared" si="11"/>
        <v>0.80434677250542241</v>
      </c>
      <c r="L128" s="59">
        <f>IF(K128&gt;=1,0,_xlfn.XLOOKUP(K128,'Serene N'!$B$30:$B$130,'Serene N'!$W$30:$W$130,,1))</f>
        <v>0.85173333333333334</v>
      </c>
      <c r="M128" s="158">
        <f xml:space="preserve">
IF(AND(K128&gt;='Serene N'!$X$15,A128&lt;='Serene N'!$W$15),0,
IF(AND(K128&gt;='Serene N'!$X$16,A128&lt;='Serene N'!$W$16),0,
IF(AND(K128&gt;='Serene N'!$X$17,A128&lt;='Serene N'!$W$17),0,MIN(I128,$E$4*(1-D128)*L128))))</f>
        <v>104.71793889066667</v>
      </c>
      <c r="N128" s="192">
        <f>IF(COUNTIFS('PTC GRTgaz'!$AB$11:$AB$28891,"",'PTC GRTgaz'!$B$11:$B$28891,'Nord-Est'!N$16,'PTC GRTgaz'!$D$11:$D$28891,'Nord-Est'!$A128,'PTC GRTgaz'!$C$11:$C$28891,"DEL")&gt;0,N$14,SUMIFS('PTC GRTgaz'!$AB$11:$AB$28891,'PTC GRTgaz'!$B$11:$B$28891,'Nord-Est'!N$16,'PTC GRTgaz'!$D$11:$D$28891,'Nord-Est'!$A128,'PTC GRTgaz'!$C$11:$C$28891,"DEL")*1.0026*$E$4/122.95)</f>
        <v>122.94686</v>
      </c>
      <c r="O128" s="102">
        <f t="shared" si="12"/>
        <v>12.169919526472004</v>
      </c>
      <c r="P128" s="58">
        <f t="shared" si="13"/>
        <v>0.80434677250542241</v>
      </c>
      <c r="Q128" s="59">
        <f>IF(P128&gt;=1,0,_xlfn.XLOOKUP(P128,'Serene N'!$B$30:$B$130,'Serene N'!$W$30:$W$130,,1))</f>
        <v>0.85173333333333334</v>
      </c>
      <c r="R128" s="158">
        <f xml:space="preserve">
IF(AND(P128&gt;='Serene N'!$X$15,A128&lt;='Serene N'!$W$15),0,
IF(AND(P128&gt;='Serene N'!$X$16,A128&lt;='Serene N'!$W$16),0,
IF(AND(P128&gt;='Serene N'!$X$17,A128&lt;='Serene N'!$W$17),0,MIN(N128,$E$4*(1-D128)*Q128))))</f>
        <v>104.71793889066667</v>
      </c>
    </row>
    <row r="129" spans="1:18" x14ac:dyDescent="0.45">
      <c r="A129" s="56">
        <f t="shared" si="7"/>
        <v>44764</v>
      </c>
      <c r="B129" s="157">
        <f>_xlfn.XLOOKUP(A129,'Serene N'!$W$22:$W$23,'Serene N'!$Z$22:$Z$23,0,0)</f>
        <v>0</v>
      </c>
      <c r="C129" s="143">
        <f>_xlfn.XLOOKUP(A129,'Serene N'!$W$15:$W$17,'Serene N'!$Z$15:$Z$17,SUM($E$3:$H$3),0)</f>
        <v>15</v>
      </c>
      <c r="D129" s="58">
        <f>'PT Storengy'!J120</f>
        <v>0</v>
      </c>
      <c r="E129" s="60">
        <f t="shared" si="8"/>
        <v>12.272965388066671</v>
      </c>
      <c r="F129" s="58">
        <f t="shared" si="9"/>
        <v>0.81132796843146693</v>
      </c>
      <c r="G129" s="59">
        <f>IF(F129&gt;=1,0,_xlfn.XLOOKUP(F129,'Serene N'!$B$30:$B$130,'Serene N'!$W$30:$W$130,,1))</f>
        <v>0.8381333333333334</v>
      </c>
      <c r="H129" s="158">
        <f>MIN(
IF(AND(F129&gt;='Serene N'!$X$15,A129&lt;='Serene N'!$W$15),0,
IF(AND(F129&gt;='Serene N'!$X$16,A129&lt;='Serene N'!$W$16),0,
IF(AND(F129&gt;='Serene N'!$X$17,A129&lt;='Serene N'!$W$17),0,$E$4*(1-D129)*G129))),$E$4)</f>
        <v>103.04586159466668</v>
      </c>
      <c r="I129" s="192">
        <f>IF(COUNTIFS('PTC GRTgaz'!$AA$11:$AA$28891,"",'PTC GRTgaz'!$B$11:$B$28891,'Nord-Est'!I$16,'PTC GRTgaz'!$D$11:$D$28891,'Nord-Est'!$A129,'PTC GRTgaz'!$C$11:$C$28891,"DEL")&gt;0,I$14,SUMIFS('PTC GRTgaz'!$AA$11:$AA$28891,'PTC GRTgaz'!$B$11:$B$28891,'Nord-Est'!I$16,'PTC GRTgaz'!$D$11:$D$28891,'Nord-Est'!$A129,'PTC GRTgaz'!$C$11:$C$28891,"DEL")*1.0026*$E$4/122.95)</f>
        <v>122.94686</v>
      </c>
      <c r="J129" s="102">
        <f t="shared" si="10"/>
        <v>12.272965388066671</v>
      </c>
      <c r="K129" s="58">
        <f t="shared" si="11"/>
        <v>0.81132796843146693</v>
      </c>
      <c r="L129" s="59">
        <f>IF(K129&gt;=1,0,_xlfn.XLOOKUP(K129,'Serene N'!$B$30:$B$130,'Serene N'!$W$30:$W$130,,1))</f>
        <v>0.8381333333333334</v>
      </c>
      <c r="M129" s="158">
        <f xml:space="preserve">
IF(AND(K129&gt;='Serene N'!$X$15,A129&lt;='Serene N'!$W$15),0,
IF(AND(K129&gt;='Serene N'!$X$16,A129&lt;='Serene N'!$W$16),0,
IF(AND(K129&gt;='Serene N'!$X$17,A129&lt;='Serene N'!$W$17),0,MIN(I129,$E$4*(1-D129)*L129))))</f>
        <v>103.04586159466668</v>
      </c>
      <c r="N129" s="192">
        <f>IF(COUNTIFS('PTC GRTgaz'!$AB$11:$AB$28891,"",'PTC GRTgaz'!$B$11:$B$28891,'Nord-Est'!N$16,'PTC GRTgaz'!$D$11:$D$28891,'Nord-Est'!$A129,'PTC GRTgaz'!$C$11:$C$28891,"DEL")&gt;0,N$14,SUMIFS('PTC GRTgaz'!$AB$11:$AB$28891,'PTC GRTgaz'!$B$11:$B$28891,'Nord-Est'!N$16,'PTC GRTgaz'!$D$11:$D$28891,'Nord-Est'!$A129,'PTC GRTgaz'!$C$11:$C$28891,"DEL")*1.0026*$E$4/122.95)</f>
        <v>122.94686</v>
      </c>
      <c r="O129" s="102">
        <f t="shared" si="12"/>
        <v>12.272965388066671</v>
      </c>
      <c r="P129" s="58">
        <f t="shared" si="13"/>
        <v>0.81132796843146693</v>
      </c>
      <c r="Q129" s="59">
        <f>IF(P129&gt;=1,0,_xlfn.XLOOKUP(P129,'Serene N'!$B$30:$B$130,'Serene N'!$W$30:$W$130,,1))</f>
        <v>0.8381333333333334</v>
      </c>
      <c r="R129" s="158">
        <f xml:space="preserve">
IF(AND(P129&gt;='Serene N'!$X$15,A129&lt;='Serene N'!$W$15),0,
IF(AND(P129&gt;='Serene N'!$X$16,A129&lt;='Serene N'!$W$16),0,
IF(AND(P129&gt;='Serene N'!$X$17,A129&lt;='Serene N'!$W$17),0,MIN(N129,$E$4*(1-D129)*Q129))))</f>
        <v>103.04586159466668</v>
      </c>
    </row>
    <row r="130" spans="1:18" x14ac:dyDescent="0.45">
      <c r="A130" s="56">
        <f t="shared" si="7"/>
        <v>44765</v>
      </c>
      <c r="B130" s="157">
        <f>_xlfn.XLOOKUP(A130,'Serene N'!$W$22:$W$23,'Serene N'!$Z$22:$Z$23,0,0)</f>
        <v>0</v>
      </c>
      <c r="C130" s="143">
        <f>_xlfn.XLOOKUP(A130,'Serene N'!$W$15:$W$17,'Serene N'!$Z$15:$Z$17,SUM($E$3:$H$3),0)</f>
        <v>15</v>
      </c>
      <c r="D130" s="58">
        <f>'PT Storengy'!J121</f>
        <v>0</v>
      </c>
      <c r="E130" s="60">
        <f t="shared" si="8"/>
        <v>12.376011249661339</v>
      </c>
      <c r="F130" s="58">
        <f t="shared" si="9"/>
        <v>0.81819769253777808</v>
      </c>
      <c r="G130" s="59">
        <f>IF(F130&gt;=1,0,_xlfn.XLOOKUP(F130,'Serene N'!$B$30:$B$130,'Serene N'!$W$30:$W$130,,1))</f>
        <v>0.8381333333333334</v>
      </c>
      <c r="H130" s="158">
        <f>MIN(
IF(AND(F130&gt;='Serene N'!$X$15,A130&lt;='Serene N'!$W$15),0,
IF(AND(F130&gt;='Serene N'!$X$16,A130&lt;='Serene N'!$W$16),0,
IF(AND(F130&gt;='Serene N'!$X$17,A130&lt;='Serene N'!$W$17),0,$E$4*(1-D130)*G130))),$E$4)</f>
        <v>103.04586159466668</v>
      </c>
      <c r="I130" s="192">
        <f>IF(COUNTIFS('PTC GRTgaz'!$AA$11:$AA$28891,"",'PTC GRTgaz'!$B$11:$B$28891,'Nord-Est'!I$16,'PTC GRTgaz'!$D$11:$D$28891,'Nord-Est'!$A130,'PTC GRTgaz'!$C$11:$C$28891,"DEL")&gt;0,I$14,SUMIFS('PTC GRTgaz'!$AA$11:$AA$28891,'PTC GRTgaz'!$B$11:$B$28891,'Nord-Est'!I$16,'PTC GRTgaz'!$D$11:$D$28891,'Nord-Est'!$A130,'PTC GRTgaz'!$C$11:$C$28891,"DEL")*1.0026*$E$4/122.95)</f>
        <v>122.94686</v>
      </c>
      <c r="J130" s="102">
        <f t="shared" si="10"/>
        <v>12.376011249661339</v>
      </c>
      <c r="K130" s="58">
        <f t="shared" si="11"/>
        <v>0.81819769253777808</v>
      </c>
      <c r="L130" s="59">
        <f>IF(K130&gt;=1,0,_xlfn.XLOOKUP(K130,'Serene N'!$B$30:$B$130,'Serene N'!$W$30:$W$130,,1))</f>
        <v>0.8381333333333334</v>
      </c>
      <c r="M130" s="158">
        <f xml:space="preserve">
IF(AND(K130&gt;='Serene N'!$X$15,A130&lt;='Serene N'!$W$15),0,
IF(AND(K130&gt;='Serene N'!$X$16,A130&lt;='Serene N'!$W$16),0,
IF(AND(K130&gt;='Serene N'!$X$17,A130&lt;='Serene N'!$W$17),0,MIN(I130,$E$4*(1-D130)*L130))))</f>
        <v>103.04586159466668</v>
      </c>
      <c r="N130" s="192">
        <f>IF(COUNTIFS('PTC GRTgaz'!$AB$11:$AB$28891,"",'PTC GRTgaz'!$B$11:$B$28891,'Nord-Est'!N$16,'PTC GRTgaz'!$D$11:$D$28891,'Nord-Est'!$A130,'PTC GRTgaz'!$C$11:$C$28891,"DEL")&gt;0,N$14,SUMIFS('PTC GRTgaz'!$AB$11:$AB$28891,'PTC GRTgaz'!$B$11:$B$28891,'Nord-Est'!N$16,'PTC GRTgaz'!$D$11:$D$28891,'Nord-Est'!$A130,'PTC GRTgaz'!$C$11:$C$28891,"DEL")*1.0026*$E$4/122.95)</f>
        <v>122.94686</v>
      </c>
      <c r="O130" s="102">
        <f t="shared" si="12"/>
        <v>12.376011249661339</v>
      </c>
      <c r="P130" s="58">
        <f t="shared" si="13"/>
        <v>0.81819769253777808</v>
      </c>
      <c r="Q130" s="59">
        <f>IF(P130&gt;=1,0,_xlfn.XLOOKUP(P130,'Serene N'!$B$30:$B$130,'Serene N'!$W$30:$W$130,,1))</f>
        <v>0.8381333333333334</v>
      </c>
      <c r="R130" s="158">
        <f xml:space="preserve">
IF(AND(P130&gt;='Serene N'!$X$15,A130&lt;='Serene N'!$W$15),0,
IF(AND(P130&gt;='Serene N'!$X$16,A130&lt;='Serene N'!$W$16),0,
IF(AND(P130&gt;='Serene N'!$X$17,A130&lt;='Serene N'!$W$17),0,MIN(N130,$E$4*(1-D130)*Q130))))</f>
        <v>103.04586159466668</v>
      </c>
    </row>
    <row r="131" spans="1:18" x14ac:dyDescent="0.45">
      <c r="A131" s="56">
        <f t="shared" si="7"/>
        <v>44766</v>
      </c>
      <c r="B131" s="157">
        <f>_xlfn.XLOOKUP(A131,'Serene N'!$W$22:$W$23,'Serene N'!$Z$22:$Z$23,0,0)</f>
        <v>0</v>
      </c>
      <c r="C131" s="143">
        <f>_xlfn.XLOOKUP(A131,'Serene N'!$W$15:$W$17,'Serene N'!$Z$15:$Z$17,SUM($E$3:$H$3),0)</f>
        <v>15</v>
      </c>
      <c r="D131" s="58">
        <f>'PT Storengy'!J122</f>
        <v>0</v>
      </c>
      <c r="E131" s="60">
        <f t="shared" si="8"/>
        <v>12.477385033960006</v>
      </c>
      <c r="F131" s="58">
        <f t="shared" si="9"/>
        <v>0.82506741664408922</v>
      </c>
      <c r="G131" s="59">
        <f>IF(F131&gt;=1,0,_xlfn.XLOOKUP(F131,'Serene N'!$B$30:$B$130,'Serene N'!$W$30:$W$130,,1))</f>
        <v>0.82453333333333334</v>
      </c>
      <c r="H131" s="158">
        <f>MIN(
IF(AND(F131&gt;='Serene N'!$X$15,A131&lt;='Serene N'!$W$15),0,
IF(AND(F131&gt;='Serene N'!$X$16,A131&lt;='Serene N'!$W$16),0,
IF(AND(F131&gt;='Serene N'!$X$17,A131&lt;='Serene N'!$W$17),0,$E$4*(1-D131)*G131))),$E$4)</f>
        <v>101.37378429866666</v>
      </c>
      <c r="I131" s="192">
        <f>IF(COUNTIFS('PTC GRTgaz'!$AA$11:$AA$28891,"",'PTC GRTgaz'!$B$11:$B$28891,'Nord-Est'!I$16,'PTC GRTgaz'!$D$11:$D$28891,'Nord-Est'!$A131,'PTC GRTgaz'!$C$11:$C$28891,"DEL")&gt;0,I$14,SUMIFS('PTC GRTgaz'!$AA$11:$AA$28891,'PTC GRTgaz'!$B$11:$B$28891,'Nord-Est'!I$16,'PTC GRTgaz'!$D$11:$D$28891,'Nord-Est'!$A131,'PTC GRTgaz'!$C$11:$C$28891,"DEL")*1.0026*$E$4/122.95)</f>
        <v>122.94686</v>
      </c>
      <c r="J131" s="102">
        <f t="shared" si="10"/>
        <v>12.477385033960006</v>
      </c>
      <c r="K131" s="58">
        <f t="shared" si="11"/>
        <v>0.82506741664408922</v>
      </c>
      <c r="L131" s="59">
        <f>IF(K131&gt;=1,0,_xlfn.XLOOKUP(K131,'Serene N'!$B$30:$B$130,'Serene N'!$W$30:$W$130,,1))</f>
        <v>0.82453333333333334</v>
      </c>
      <c r="M131" s="158">
        <f xml:space="preserve">
IF(AND(K131&gt;='Serene N'!$X$15,A131&lt;='Serene N'!$W$15),0,
IF(AND(K131&gt;='Serene N'!$X$16,A131&lt;='Serene N'!$W$16),0,
IF(AND(K131&gt;='Serene N'!$X$17,A131&lt;='Serene N'!$W$17),0,MIN(I131,$E$4*(1-D131)*L131))))</f>
        <v>101.37378429866666</v>
      </c>
      <c r="N131" s="192">
        <f>IF(COUNTIFS('PTC GRTgaz'!$AB$11:$AB$28891,"",'PTC GRTgaz'!$B$11:$B$28891,'Nord-Est'!N$16,'PTC GRTgaz'!$D$11:$D$28891,'Nord-Est'!$A131,'PTC GRTgaz'!$C$11:$C$28891,"DEL")&gt;0,N$14,SUMIFS('PTC GRTgaz'!$AB$11:$AB$28891,'PTC GRTgaz'!$B$11:$B$28891,'Nord-Est'!N$16,'PTC GRTgaz'!$D$11:$D$28891,'Nord-Est'!$A131,'PTC GRTgaz'!$C$11:$C$28891,"DEL")*1.0026*$E$4/122.95)</f>
        <v>122.94686</v>
      </c>
      <c r="O131" s="102">
        <f t="shared" si="12"/>
        <v>12.477385033960006</v>
      </c>
      <c r="P131" s="58">
        <f t="shared" si="13"/>
        <v>0.82506741664408922</v>
      </c>
      <c r="Q131" s="59">
        <f>IF(P131&gt;=1,0,_xlfn.XLOOKUP(P131,'Serene N'!$B$30:$B$130,'Serene N'!$W$30:$W$130,,1))</f>
        <v>0.82453333333333334</v>
      </c>
      <c r="R131" s="158">
        <f xml:space="preserve">
IF(AND(P131&gt;='Serene N'!$X$15,A131&lt;='Serene N'!$W$15),0,
IF(AND(P131&gt;='Serene N'!$X$16,A131&lt;='Serene N'!$W$16),0,
IF(AND(P131&gt;='Serene N'!$X$17,A131&lt;='Serene N'!$W$17),0,MIN(N131,$E$4*(1-D131)*Q131))))</f>
        <v>101.37378429866666</v>
      </c>
    </row>
    <row r="132" spans="1:18" x14ac:dyDescent="0.45">
      <c r="A132" s="56">
        <f t="shared" si="7"/>
        <v>44767</v>
      </c>
      <c r="B132" s="157">
        <f>_xlfn.XLOOKUP(A132,'Serene N'!$W$22:$W$23,'Serene N'!$Z$22:$Z$23,0,0)</f>
        <v>0</v>
      </c>
      <c r="C132" s="143">
        <f>_xlfn.XLOOKUP(A132,'Serene N'!$W$15:$W$17,'Serene N'!$Z$15:$Z$17,SUM($E$3:$H$3),0)</f>
        <v>15</v>
      </c>
      <c r="D132" s="58">
        <f>'PT Storengy'!J123</f>
        <v>0</v>
      </c>
      <c r="E132" s="60">
        <f t="shared" si="8"/>
        <v>12.577086740962674</v>
      </c>
      <c r="F132" s="58">
        <f t="shared" si="9"/>
        <v>0.83182566893066712</v>
      </c>
      <c r="G132" s="59">
        <f>IF(F132&gt;=1,0,_xlfn.XLOOKUP(F132,'Serene N'!$B$30:$B$130,'Serene N'!$W$30:$W$130,,1))</f>
        <v>0.81093333333333339</v>
      </c>
      <c r="H132" s="158">
        <f>MIN(
IF(AND(F132&gt;='Serene N'!$X$15,A132&lt;='Serene N'!$W$15),0,
IF(AND(F132&gt;='Serene N'!$X$16,A132&lt;='Serene N'!$W$16),0,
IF(AND(F132&gt;='Serene N'!$X$17,A132&lt;='Serene N'!$W$17),0,$E$4*(1-D132)*G132))),$E$4)</f>
        <v>99.70170700266668</v>
      </c>
      <c r="I132" s="192">
        <f>IF(COUNTIFS('PTC GRTgaz'!$AA$11:$AA$28891,"",'PTC GRTgaz'!$B$11:$B$28891,'Nord-Est'!I$16,'PTC GRTgaz'!$D$11:$D$28891,'Nord-Est'!$A132,'PTC GRTgaz'!$C$11:$C$28891,"DEL")&gt;0,I$14,SUMIFS('PTC GRTgaz'!$AA$11:$AA$28891,'PTC GRTgaz'!$B$11:$B$28891,'Nord-Est'!I$16,'PTC GRTgaz'!$D$11:$D$28891,'Nord-Est'!$A132,'PTC GRTgaz'!$C$11:$C$28891,"DEL")*1.0026*$E$4/122.95)</f>
        <v>122.94686</v>
      </c>
      <c r="J132" s="102">
        <f t="shared" si="10"/>
        <v>12.577086740962674</v>
      </c>
      <c r="K132" s="58">
        <f t="shared" si="11"/>
        <v>0.83182566893066712</v>
      </c>
      <c r="L132" s="59">
        <f>IF(K132&gt;=1,0,_xlfn.XLOOKUP(K132,'Serene N'!$B$30:$B$130,'Serene N'!$W$30:$W$130,,1))</f>
        <v>0.81093333333333339</v>
      </c>
      <c r="M132" s="158">
        <f xml:space="preserve">
IF(AND(K132&gt;='Serene N'!$X$15,A132&lt;='Serene N'!$W$15),0,
IF(AND(K132&gt;='Serene N'!$X$16,A132&lt;='Serene N'!$W$16),0,
IF(AND(K132&gt;='Serene N'!$X$17,A132&lt;='Serene N'!$W$17),0,MIN(I132,$E$4*(1-D132)*L132))))</f>
        <v>99.70170700266668</v>
      </c>
      <c r="N132" s="192">
        <f>IF(COUNTIFS('PTC GRTgaz'!$AB$11:$AB$28891,"",'PTC GRTgaz'!$B$11:$B$28891,'Nord-Est'!N$16,'PTC GRTgaz'!$D$11:$D$28891,'Nord-Est'!$A132,'PTC GRTgaz'!$C$11:$C$28891,"DEL")&gt;0,N$14,SUMIFS('PTC GRTgaz'!$AB$11:$AB$28891,'PTC GRTgaz'!$B$11:$B$28891,'Nord-Est'!N$16,'PTC GRTgaz'!$D$11:$D$28891,'Nord-Est'!$A132,'PTC GRTgaz'!$C$11:$C$28891,"DEL")*1.0026*$E$4/122.95)</f>
        <v>122.94686</v>
      </c>
      <c r="O132" s="102">
        <f t="shared" si="12"/>
        <v>12.577086740962674</v>
      </c>
      <c r="P132" s="58">
        <f t="shared" si="13"/>
        <v>0.83182566893066712</v>
      </c>
      <c r="Q132" s="59">
        <f>IF(P132&gt;=1,0,_xlfn.XLOOKUP(P132,'Serene N'!$B$30:$B$130,'Serene N'!$W$30:$W$130,,1))</f>
        <v>0.81093333333333339</v>
      </c>
      <c r="R132" s="158">
        <f xml:space="preserve">
IF(AND(P132&gt;='Serene N'!$X$15,A132&lt;='Serene N'!$W$15),0,
IF(AND(P132&gt;='Serene N'!$X$16,A132&lt;='Serene N'!$W$16),0,
IF(AND(P132&gt;='Serene N'!$X$17,A132&lt;='Serene N'!$W$17),0,MIN(N132,$E$4*(1-D132)*Q132))))</f>
        <v>99.70170700266668</v>
      </c>
    </row>
    <row r="133" spans="1:18" x14ac:dyDescent="0.45">
      <c r="A133" s="56">
        <f t="shared" si="7"/>
        <v>44768</v>
      </c>
      <c r="B133" s="157">
        <f>_xlfn.XLOOKUP(A133,'Serene N'!$W$22:$W$23,'Serene N'!$Z$22:$Z$23,0,0)</f>
        <v>0</v>
      </c>
      <c r="C133" s="143">
        <f>_xlfn.XLOOKUP(A133,'Serene N'!$W$15:$W$17,'Serene N'!$Z$15:$Z$17,SUM($E$3:$H$3),0)</f>
        <v>15</v>
      </c>
      <c r="D133" s="58">
        <f>'PT Storengy'!J124</f>
        <v>0</v>
      </c>
      <c r="E133" s="60">
        <f t="shared" si="8"/>
        <v>12.676788447965341</v>
      </c>
      <c r="F133" s="58">
        <f t="shared" si="9"/>
        <v>0.83847244939751164</v>
      </c>
      <c r="G133" s="59">
        <f>IF(F133&gt;=1,0,_xlfn.XLOOKUP(F133,'Serene N'!$B$30:$B$130,'Serene N'!$W$30:$W$130,,1))</f>
        <v>0.81093333333333339</v>
      </c>
      <c r="H133" s="158">
        <f>MIN(
IF(AND(F133&gt;='Serene N'!$X$15,A133&lt;='Serene N'!$W$15),0,
IF(AND(F133&gt;='Serene N'!$X$16,A133&lt;='Serene N'!$W$16),0,
IF(AND(F133&gt;='Serene N'!$X$17,A133&lt;='Serene N'!$W$17),0,$E$4*(1-D133)*G133))),$E$4)</f>
        <v>99.70170700266668</v>
      </c>
      <c r="I133" s="192">
        <f>IF(COUNTIFS('PTC GRTgaz'!$AA$11:$AA$28891,"",'PTC GRTgaz'!$B$11:$B$28891,'Nord-Est'!I$16,'PTC GRTgaz'!$D$11:$D$28891,'Nord-Est'!$A133,'PTC GRTgaz'!$C$11:$C$28891,"DEL")&gt;0,I$14,SUMIFS('PTC GRTgaz'!$AA$11:$AA$28891,'PTC GRTgaz'!$B$11:$B$28891,'Nord-Est'!I$16,'PTC GRTgaz'!$D$11:$D$28891,'Nord-Est'!$A133,'PTC GRTgaz'!$C$11:$C$28891,"DEL")*1.0026*$E$4/122.95)</f>
        <v>122.94686</v>
      </c>
      <c r="J133" s="102">
        <f t="shared" si="10"/>
        <v>12.676788447965341</v>
      </c>
      <c r="K133" s="58">
        <f t="shared" si="11"/>
        <v>0.83847244939751164</v>
      </c>
      <c r="L133" s="59">
        <f>IF(K133&gt;=1,0,_xlfn.XLOOKUP(K133,'Serene N'!$B$30:$B$130,'Serene N'!$W$30:$W$130,,1))</f>
        <v>0.81093333333333339</v>
      </c>
      <c r="M133" s="158">
        <f xml:space="preserve">
IF(AND(K133&gt;='Serene N'!$X$15,A133&lt;='Serene N'!$W$15),0,
IF(AND(K133&gt;='Serene N'!$X$16,A133&lt;='Serene N'!$W$16),0,
IF(AND(K133&gt;='Serene N'!$X$17,A133&lt;='Serene N'!$W$17),0,MIN(I133,$E$4*(1-D133)*L133))))</f>
        <v>99.70170700266668</v>
      </c>
      <c r="N133" s="192">
        <f>IF(COUNTIFS('PTC GRTgaz'!$AB$11:$AB$28891,"",'PTC GRTgaz'!$B$11:$B$28891,'Nord-Est'!N$16,'PTC GRTgaz'!$D$11:$D$28891,'Nord-Est'!$A133,'PTC GRTgaz'!$C$11:$C$28891,"DEL")&gt;0,N$14,SUMIFS('PTC GRTgaz'!$AB$11:$AB$28891,'PTC GRTgaz'!$B$11:$B$28891,'Nord-Est'!N$16,'PTC GRTgaz'!$D$11:$D$28891,'Nord-Est'!$A133,'PTC GRTgaz'!$C$11:$C$28891,"DEL")*1.0026*$E$4/122.95)</f>
        <v>122.94686</v>
      </c>
      <c r="O133" s="102">
        <f t="shared" si="12"/>
        <v>12.676788447965341</v>
      </c>
      <c r="P133" s="58">
        <f t="shared" si="13"/>
        <v>0.83847244939751164</v>
      </c>
      <c r="Q133" s="59">
        <f>IF(P133&gt;=1,0,_xlfn.XLOOKUP(P133,'Serene N'!$B$30:$B$130,'Serene N'!$W$30:$W$130,,1))</f>
        <v>0.81093333333333339</v>
      </c>
      <c r="R133" s="158">
        <f xml:space="preserve">
IF(AND(P133&gt;='Serene N'!$X$15,A133&lt;='Serene N'!$W$15),0,
IF(AND(P133&gt;='Serene N'!$X$16,A133&lt;='Serene N'!$W$16),0,
IF(AND(P133&gt;='Serene N'!$X$17,A133&lt;='Serene N'!$W$17),0,MIN(N133,$E$4*(1-D133)*Q133))))</f>
        <v>99.70170700266668</v>
      </c>
    </row>
    <row r="134" spans="1:18" x14ac:dyDescent="0.45">
      <c r="A134" s="56">
        <f t="shared" si="7"/>
        <v>44769</v>
      </c>
      <c r="B134" s="157">
        <f>_xlfn.XLOOKUP(A134,'Serene N'!$W$22:$W$23,'Serene N'!$Z$22:$Z$23,0,0)</f>
        <v>0</v>
      </c>
      <c r="C134" s="143">
        <f>_xlfn.XLOOKUP(A134,'Serene N'!$W$15:$W$17,'Serene N'!$Z$15:$Z$17,SUM($E$3:$H$3),0)</f>
        <v>15</v>
      </c>
      <c r="D134" s="58">
        <f>'PT Storengy'!J125</f>
        <v>0</v>
      </c>
      <c r="E134" s="60">
        <f t="shared" si="8"/>
        <v>12.774818077672007</v>
      </c>
      <c r="F134" s="58">
        <f t="shared" si="9"/>
        <v>0.84511922986435606</v>
      </c>
      <c r="G134" s="59">
        <f>IF(F134&gt;=1,0,_xlfn.XLOOKUP(F134,'Serene N'!$B$30:$B$130,'Serene N'!$W$30:$W$130,,1))</f>
        <v>0.79733333333333334</v>
      </c>
      <c r="H134" s="158">
        <f>MIN(
IF(AND(F134&gt;='Serene N'!$X$15,A134&lt;='Serene N'!$W$15),0,
IF(AND(F134&gt;='Serene N'!$X$16,A134&lt;='Serene N'!$W$16),0,
IF(AND(F134&gt;='Serene N'!$X$17,A134&lt;='Serene N'!$W$17),0,$E$4*(1-D134)*G134))),$E$4)</f>
        <v>98.029629706666668</v>
      </c>
      <c r="I134" s="192">
        <f>IF(COUNTIFS('PTC GRTgaz'!$AA$11:$AA$28891,"",'PTC GRTgaz'!$B$11:$B$28891,'Nord-Est'!I$16,'PTC GRTgaz'!$D$11:$D$28891,'Nord-Est'!$A134,'PTC GRTgaz'!$C$11:$C$28891,"DEL")&gt;0,I$14,SUMIFS('PTC GRTgaz'!$AA$11:$AA$28891,'PTC GRTgaz'!$B$11:$B$28891,'Nord-Est'!I$16,'PTC GRTgaz'!$D$11:$D$28891,'Nord-Est'!$A134,'PTC GRTgaz'!$C$11:$C$28891,"DEL")*1.0026*$E$4/122.95)</f>
        <v>122.94686</v>
      </c>
      <c r="J134" s="102">
        <f t="shared" si="10"/>
        <v>12.774818077672007</v>
      </c>
      <c r="K134" s="58">
        <f t="shared" si="11"/>
        <v>0.84511922986435606</v>
      </c>
      <c r="L134" s="59">
        <f>IF(K134&gt;=1,0,_xlfn.XLOOKUP(K134,'Serene N'!$B$30:$B$130,'Serene N'!$W$30:$W$130,,1))</f>
        <v>0.79733333333333334</v>
      </c>
      <c r="M134" s="158">
        <f xml:space="preserve">
IF(AND(K134&gt;='Serene N'!$X$15,A134&lt;='Serene N'!$W$15),0,
IF(AND(K134&gt;='Serene N'!$X$16,A134&lt;='Serene N'!$W$16),0,
IF(AND(K134&gt;='Serene N'!$X$17,A134&lt;='Serene N'!$W$17),0,MIN(I134,$E$4*(1-D134)*L134))))</f>
        <v>98.029629706666668</v>
      </c>
      <c r="N134" s="192">
        <f>IF(COUNTIFS('PTC GRTgaz'!$AB$11:$AB$28891,"",'PTC GRTgaz'!$B$11:$B$28891,'Nord-Est'!N$16,'PTC GRTgaz'!$D$11:$D$28891,'Nord-Est'!$A134,'PTC GRTgaz'!$C$11:$C$28891,"DEL")&gt;0,N$14,SUMIFS('PTC GRTgaz'!$AB$11:$AB$28891,'PTC GRTgaz'!$B$11:$B$28891,'Nord-Est'!N$16,'PTC GRTgaz'!$D$11:$D$28891,'Nord-Est'!$A134,'PTC GRTgaz'!$C$11:$C$28891,"DEL")*1.0026*$E$4/122.95)</f>
        <v>122.94686</v>
      </c>
      <c r="O134" s="102">
        <f t="shared" si="12"/>
        <v>12.774818077672007</v>
      </c>
      <c r="P134" s="58">
        <f t="shared" si="13"/>
        <v>0.84511922986435606</v>
      </c>
      <c r="Q134" s="59">
        <f>IF(P134&gt;=1,0,_xlfn.XLOOKUP(P134,'Serene N'!$B$30:$B$130,'Serene N'!$W$30:$W$130,,1))</f>
        <v>0.79733333333333334</v>
      </c>
      <c r="R134" s="158">
        <f xml:space="preserve">
IF(AND(P134&gt;='Serene N'!$X$15,A134&lt;='Serene N'!$W$15),0,
IF(AND(P134&gt;='Serene N'!$X$16,A134&lt;='Serene N'!$W$16),0,
IF(AND(P134&gt;='Serene N'!$X$17,A134&lt;='Serene N'!$W$17),0,MIN(N134,$E$4*(1-D134)*Q134))))</f>
        <v>98.029629706666668</v>
      </c>
    </row>
    <row r="135" spans="1:18" x14ac:dyDescent="0.45">
      <c r="A135" s="56">
        <f t="shared" si="7"/>
        <v>44770</v>
      </c>
      <c r="B135" s="157">
        <f>_xlfn.XLOOKUP(A135,'Serene N'!$W$22:$W$23,'Serene N'!$Z$22:$Z$23,0,0)</f>
        <v>0</v>
      </c>
      <c r="C135" s="143">
        <f>_xlfn.XLOOKUP(A135,'Serene N'!$W$15:$W$17,'Serene N'!$Z$15:$Z$17,SUM($E$3:$H$3),0)</f>
        <v>15</v>
      </c>
      <c r="D135" s="58">
        <f>'PT Storengy'!J126</f>
        <v>0</v>
      </c>
      <c r="E135" s="60">
        <f t="shared" si="8"/>
        <v>12.872268491060451</v>
      </c>
      <c r="F135" s="58">
        <f t="shared" si="9"/>
        <v>0.85165453851146711</v>
      </c>
      <c r="G135" s="59">
        <f>IF(F135&gt;=1,0,_xlfn.XLOOKUP(F135,'Serene N'!$B$30:$B$130,'Serene N'!$W$30:$W$130,,1))</f>
        <v>0.79262222222222223</v>
      </c>
      <c r="H135" s="158">
        <f>MIN(
IF(AND(F135&gt;='Serene N'!$X$15,A135&lt;='Serene N'!$W$15),0,
IF(AND(F135&gt;='Serene N'!$X$16,A135&lt;='Serene N'!$W$16),0,
IF(AND(F135&gt;='Serene N'!$X$17,A135&lt;='Serene N'!$W$17),0,$E$4*(1-D135)*G135))),$E$4)</f>
        <v>97.450413388444446</v>
      </c>
      <c r="I135" s="192">
        <f>IF(COUNTIFS('PTC GRTgaz'!$AA$11:$AA$28891,"",'PTC GRTgaz'!$B$11:$B$28891,'Nord-Est'!I$16,'PTC GRTgaz'!$D$11:$D$28891,'Nord-Est'!$A135,'PTC GRTgaz'!$C$11:$C$28891,"DEL")&gt;0,I$14,SUMIFS('PTC GRTgaz'!$AA$11:$AA$28891,'PTC GRTgaz'!$B$11:$B$28891,'Nord-Est'!I$16,'PTC GRTgaz'!$D$11:$D$28891,'Nord-Est'!$A135,'PTC GRTgaz'!$C$11:$C$28891,"DEL")*1.0026*$E$4/122.95)</f>
        <v>122.94686</v>
      </c>
      <c r="J135" s="102">
        <f t="shared" si="10"/>
        <v>12.872268491060451</v>
      </c>
      <c r="K135" s="58">
        <f t="shared" si="11"/>
        <v>0.85165453851146711</v>
      </c>
      <c r="L135" s="59">
        <f>IF(K135&gt;=1,0,_xlfn.XLOOKUP(K135,'Serene N'!$B$30:$B$130,'Serene N'!$W$30:$W$130,,1))</f>
        <v>0.79262222222222223</v>
      </c>
      <c r="M135" s="158">
        <f xml:space="preserve">
IF(AND(K135&gt;='Serene N'!$X$15,A135&lt;='Serene N'!$W$15),0,
IF(AND(K135&gt;='Serene N'!$X$16,A135&lt;='Serene N'!$W$16),0,
IF(AND(K135&gt;='Serene N'!$X$17,A135&lt;='Serene N'!$W$17),0,MIN(I135,$E$4*(1-D135)*L135))))</f>
        <v>97.450413388444446</v>
      </c>
      <c r="N135" s="192">
        <f>IF(COUNTIFS('PTC GRTgaz'!$AB$11:$AB$28891,"",'PTC GRTgaz'!$B$11:$B$28891,'Nord-Est'!N$16,'PTC GRTgaz'!$D$11:$D$28891,'Nord-Est'!$A135,'PTC GRTgaz'!$C$11:$C$28891,"DEL")&gt;0,N$14,SUMIFS('PTC GRTgaz'!$AB$11:$AB$28891,'PTC GRTgaz'!$B$11:$B$28891,'Nord-Est'!N$16,'PTC GRTgaz'!$D$11:$D$28891,'Nord-Est'!$A135,'PTC GRTgaz'!$C$11:$C$28891,"DEL")*1.0026*$E$4/122.95)</f>
        <v>122.94686</v>
      </c>
      <c r="O135" s="102">
        <f t="shared" si="12"/>
        <v>12.872268491060451</v>
      </c>
      <c r="P135" s="58">
        <f t="shared" si="13"/>
        <v>0.85165453851146711</v>
      </c>
      <c r="Q135" s="59">
        <f>IF(P135&gt;=1,0,_xlfn.XLOOKUP(P135,'Serene N'!$B$30:$B$130,'Serene N'!$W$30:$W$130,,1))</f>
        <v>0.79262222222222223</v>
      </c>
      <c r="R135" s="158">
        <f xml:space="preserve">
IF(AND(P135&gt;='Serene N'!$X$15,A135&lt;='Serene N'!$W$15),0,
IF(AND(P135&gt;='Serene N'!$X$16,A135&lt;='Serene N'!$W$16),0,
IF(AND(P135&gt;='Serene N'!$X$17,A135&lt;='Serene N'!$W$17),0,MIN(N135,$E$4*(1-D135)*Q135))))</f>
        <v>97.450413388444446</v>
      </c>
    </row>
    <row r="136" spans="1:18" x14ac:dyDescent="0.45">
      <c r="A136" s="56">
        <f t="shared" si="7"/>
        <v>44771</v>
      </c>
      <c r="B136" s="157">
        <f>_xlfn.XLOOKUP(A136,'Serene N'!$W$22:$W$23,'Serene N'!$Z$22:$Z$23,0,0)</f>
        <v>0</v>
      </c>
      <c r="C136" s="143">
        <f>_xlfn.XLOOKUP(A136,'Serene N'!$W$15:$W$17,'Serene N'!$Z$15:$Z$17,SUM($E$3:$H$3),0)</f>
        <v>15</v>
      </c>
      <c r="D136" s="58">
        <f>'PT Storengy'!J127</f>
        <v>0</v>
      </c>
      <c r="E136" s="60">
        <f t="shared" si="8"/>
        <v>12.969718904448895</v>
      </c>
      <c r="F136" s="58">
        <f t="shared" si="9"/>
        <v>0.85815123273736338</v>
      </c>
      <c r="G136" s="59">
        <f>IF(F136&gt;=1,0,_xlfn.XLOOKUP(F136,'Serene N'!$B$30:$B$130,'Serene N'!$W$30:$W$130,,1))</f>
        <v>0.79262222222222223</v>
      </c>
      <c r="H136" s="158">
        <f>MIN(
IF(AND(F136&gt;='Serene N'!$X$15,A136&lt;='Serene N'!$W$15),0,
IF(AND(F136&gt;='Serene N'!$X$16,A136&lt;='Serene N'!$W$16),0,
IF(AND(F136&gt;='Serene N'!$X$17,A136&lt;='Serene N'!$W$17),0,$E$4*(1-D136)*G136))),$E$4)</f>
        <v>97.450413388444446</v>
      </c>
      <c r="I136" s="192">
        <f>IF(COUNTIFS('PTC GRTgaz'!$AA$11:$AA$28891,"",'PTC GRTgaz'!$B$11:$B$28891,'Nord-Est'!I$16,'PTC GRTgaz'!$D$11:$D$28891,'Nord-Est'!$A136,'PTC GRTgaz'!$C$11:$C$28891,"DEL")&gt;0,I$14,SUMIFS('PTC GRTgaz'!$AA$11:$AA$28891,'PTC GRTgaz'!$B$11:$B$28891,'Nord-Est'!I$16,'PTC GRTgaz'!$D$11:$D$28891,'Nord-Est'!$A136,'PTC GRTgaz'!$C$11:$C$28891,"DEL")*1.0026*$E$4/122.95)</f>
        <v>122.94686</v>
      </c>
      <c r="J136" s="102">
        <f t="shared" si="10"/>
        <v>12.969718904448895</v>
      </c>
      <c r="K136" s="58">
        <f t="shared" si="11"/>
        <v>0.85815123273736338</v>
      </c>
      <c r="L136" s="59">
        <f>IF(K136&gt;=1,0,_xlfn.XLOOKUP(K136,'Serene N'!$B$30:$B$130,'Serene N'!$W$30:$W$130,,1))</f>
        <v>0.79262222222222223</v>
      </c>
      <c r="M136" s="158">
        <f xml:space="preserve">
IF(AND(K136&gt;='Serene N'!$X$15,A136&lt;='Serene N'!$W$15),0,
IF(AND(K136&gt;='Serene N'!$X$16,A136&lt;='Serene N'!$W$16),0,
IF(AND(K136&gt;='Serene N'!$X$17,A136&lt;='Serene N'!$W$17),0,MIN(I136,$E$4*(1-D136)*L136))))</f>
        <v>97.450413388444446</v>
      </c>
      <c r="N136" s="192">
        <f>IF(COUNTIFS('PTC GRTgaz'!$AB$11:$AB$28891,"",'PTC GRTgaz'!$B$11:$B$28891,'Nord-Est'!N$16,'PTC GRTgaz'!$D$11:$D$28891,'Nord-Est'!$A136,'PTC GRTgaz'!$C$11:$C$28891,"DEL")&gt;0,N$14,SUMIFS('PTC GRTgaz'!$AB$11:$AB$28891,'PTC GRTgaz'!$B$11:$B$28891,'Nord-Est'!N$16,'PTC GRTgaz'!$D$11:$D$28891,'Nord-Est'!$A136,'PTC GRTgaz'!$C$11:$C$28891,"DEL")*1.0026*$E$4/122.95)</f>
        <v>122.94686</v>
      </c>
      <c r="O136" s="102">
        <f t="shared" si="12"/>
        <v>12.969718904448895</v>
      </c>
      <c r="P136" s="58">
        <f t="shared" si="13"/>
        <v>0.85815123273736338</v>
      </c>
      <c r="Q136" s="59">
        <f>IF(P136&gt;=1,0,_xlfn.XLOOKUP(P136,'Serene N'!$B$30:$B$130,'Serene N'!$W$30:$W$130,,1))</f>
        <v>0.79262222222222223</v>
      </c>
      <c r="R136" s="158">
        <f xml:space="preserve">
IF(AND(P136&gt;='Serene N'!$X$15,A136&lt;='Serene N'!$W$15),0,
IF(AND(P136&gt;='Serene N'!$X$16,A136&lt;='Serene N'!$W$16),0,
IF(AND(P136&gt;='Serene N'!$X$17,A136&lt;='Serene N'!$W$17),0,MIN(N136,$E$4*(1-D136)*Q136))))</f>
        <v>97.450413388444446</v>
      </c>
    </row>
    <row r="137" spans="1:18" x14ac:dyDescent="0.45">
      <c r="A137" s="56">
        <f t="shared" si="7"/>
        <v>44772</v>
      </c>
      <c r="B137" s="157">
        <f>_xlfn.XLOOKUP(A137,'Serene N'!$W$22:$W$23,'Serene N'!$Z$22:$Z$23,0,0)</f>
        <v>0</v>
      </c>
      <c r="C137" s="143">
        <f>_xlfn.XLOOKUP(A137,'Serene N'!$W$15:$W$17,'Serene N'!$Z$15:$Z$17,SUM($E$3:$H$3),0)</f>
        <v>15</v>
      </c>
      <c r="D137" s="58">
        <f>'PT Storengy'!J128</f>
        <v>0</v>
      </c>
      <c r="E137" s="60">
        <f t="shared" si="8"/>
        <v>13.066590101519116</v>
      </c>
      <c r="F137" s="58">
        <f t="shared" si="9"/>
        <v>0.86464792696325965</v>
      </c>
      <c r="G137" s="59">
        <f>IF(F137&gt;=1,0,_xlfn.XLOOKUP(F137,'Serene N'!$B$30:$B$130,'Serene N'!$W$30:$W$130,,1))</f>
        <v>0.78791111111111112</v>
      </c>
      <c r="H137" s="158">
        <f>MIN(
IF(AND(F137&gt;='Serene N'!$X$15,A137&lt;='Serene N'!$W$15),0,
IF(AND(F137&gt;='Serene N'!$X$16,A137&lt;='Serene N'!$W$16),0,
IF(AND(F137&gt;='Serene N'!$X$17,A137&lt;='Serene N'!$W$17),0,$E$4*(1-D137)*G137))),$E$4)</f>
        <v>96.871197070222223</v>
      </c>
      <c r="I137" s="192">
        <f>IF(COUNTIFS('PTC GRTgaz'!$AA$11:$AA$28891,"",'PTC GRTgaz'!$B$11:$B$28891,'Nord-Est'!I$16,'PTC GRTgaz'!$D$11:$D$28891,'Nord-Est'!$A137,'PTC GRTgaz'!$C$11:$C$28891,"DEL")&gt;0,I$14,SUMIFS('PTC GRTgaz'!$AA$11:$AA$28891,'PTC GRTgaz'!$B$11:$B$28891,'Nord-Est'!I$16,'PTC GRTgaz'!$D$11:$D$28891,'Nord-Est'!$A137,'PTC GRTgaz'!$C$11:$C$28891,"DEL")*1.0026*$E$4/122.95)</f>
        <v>122.94686</v>
      </c>
      <c r="J137" s="102">
        <f t="shared" si="10"/>
        <v>13.066590101519116</v>
      </c>
      <c r="K137" s="58">
        <f t="shared" si="11"/>
        <v>0.86464792696325965</v>
      </c>
      <c r="L137" s="59">
        <f>IF(K137&gt;=1,0,_xlfn.XLOOKUP(K137,'Serene N'!$B$30:$B$130,'Serene N'!$W$30:$W$130,,1))</f>
        <v>0.78791111111111112</v>
      </c>
      <c r="M137" s="158">
        <f xml:space="preserve">
IF(AND(K137&gt;='Serene N'!$X$15,A137&lt;='Serene N'!$W$15),0,
IF(AND(K137&gt;='Serene N'!$X$16,A137&lt;='Serene N'!$W$16),0,
IF(AND(K137&gt;='Serene N'!$X$17,A137&lt;='Serene N'!$W$17),0,MIN(I137,$E$4*(1-D137)*L137))))</f>
        <v>96.871197070222223</v>
      </c>
      <c r="N137" s="192">
        <f>IF(COUNTIFS('PTC GRTgaz'!$AB$11:$AB$28891,"",'PTC GRTgaz'!$B$11:$B$28891,'Nord-Est'!N$16,'PTC GRTgaz'!$D$11:$D$28891,'Nord-Est'!$A137,'PTC GRTgaz'!$C$11:$C$28891,"DEL")&gt;0,N$14,SUMIFS('PTC GRTgaz'!$AB$11:$AB$28891,'PTC GRTgaz'!$B$11:$B$28891,'Nord-Est'!N$16,'PTC GRTgaz'!$D$11:$D$28891,'Nord-Est'!$A137,'PTC GRTgaz'!$C$11:$C$28891,"DEL")*1.0026*$E$4/122.95)</f>
        <v>122.94686</v>
      </c>
      <c r="O137" s="102">
        <f t="shared" si="12"/>
        <v>13.066590101519116</v>
      </c>
      <c r="P137" s="58">
        <f t="shared" si="13"/>
        <v>0.86464792696325965</v>
      </c>
      <c r="Q137" s="59">
        <f>IF(P137&gt;=1,0,_xlfn.XLOOKUP(P137,'Serene N'!$B$30:$B$130,'Serene N'!$W$30:$W$130,,1))</f>
        <v>0.78791111111111112</v>
      </c>
      <c r="R137" s="158">
        <f xml:space="preserve">
IF(AND(P137&gt;='Serene N'!$X$15,A137&lt;='Serene N'!$W$15),0,
IF(AND(P137&gt;='Serene N'!$X$16,A137&lt;='Serene N'!$W$16),0,
IF(AND(P137&gt;='Serene N'!$X$17,A137&lt;='Serene N'!$W$17),0,MIN(N137,$E$4*(1-D137)*Q137))))</f>
        <v>96.871197070222223</v>
      </c>
    </row>
    <row r="138" spans="1:18" x14ac:dyDescent="0.45">
      <c r="A138" s="56">
        <f t="shared" si="7"/>
        <v>44773</v>
      </c>
      <c r="B138" s="157">
        <f>_xlfn.XLOOKUP(A138,'Serene N'!$W$22:$W$23,'Serene N'!$Z$22:$Z$23,0,0)</f>
        <v>0</v>
      </c>
      <c r="C138" s="143">
        <f>_xlfn.XLOOKUP(A138,'Serene N'!$W$15:$W$17,'Serene N'!$Z$15:$Z$17,SUM($E$3:$H$3),0)</f>
        <v>15</v>
      </c>
      <c r="D138" s="58">
        <f>'PT Storengy'!J129</f>
        <v>0</v>
      </c>
      <c r="E138" s="60">
        <f t="shared" si="8"/>
        <v>13.066590101519116</v>
      </c>
      <c r="F138" s="58">
        <f t="shared" si="9"/>
        <v>0.87110600676794114</v>
      </c>
      <c r="G138" s="59">
        <f>IF(F138&gt;=1,0,_xlfn.XLOOKUP(F138,'Serene N'!$B$30:$B$130,'Serene N'!$W$30:$W$130,,1))</f>
        <v>0.78320000000000012</v>
      </c>
      <c r="H138" s="158">
        <f>MIN(
IF(AND(F138&gt;='Serene N'!$X$15,A138&lt;='Serene N'!$W$15),0,
IF(AND(F138&gt;='Serene N'!$X$16,A138&lt;='Serene N'!$W$16),0,
IF(AND(F138&gt;='Serene N'!$X$17,A138&lt;='Serene N'!$W$17),0,$E$4*(1-D138)*G138))),$E$4)</f>
        <v>0</v>
      </c>
      <c r="I138" s="192">
        <f>IF(COUNTIFS('PTC GRTgaz'!$AA$11:$AA$28891,"",'PTC GRTgaz'!$B$11:$B$28891,'Nord-Est'!I$16,'PTC GRTgaz'!$D$11:$D$28891,'Nord-Est'!$A138,'PTC GRTgaz'!$C$11:$C$28891,"DEL")&gt;0,I$14,SUMIFS('PTC GRTgaz'!$AA$11:$AA$28891,'PTC GRTgaz'!$B$11:$B$28891,'Nord-Est'!I$16,'PTC GRTgaz'!$D$11:$D$28891,'Nord-Est'!$A138,'PTC GRTgaz'!$C$11:$C$28891,"DEL")*1.0026*$E$4/122.95)</f>
        <v>122.94686</v>
      </c>
      <c r="J138" s="102">
        <f t="shared" si="10"/>
        <v>13.066590101519116</v>
      </c>
      <c r="K138" s="58">
        <f t="shared" si="11"/>
        <v>0.87110600676794114</v>
      </c>
      <c r="L138" s="59">
        <f>IF(K138&gt;=1,0,_xlfn.XLOOKUP(K138,'Serene N'!$B$30:$B$130,'Serene N'!$W$30:$W$130,,1))</f>
        <v>0.78320000000000012</v>
      </c>
      <c r="M138" s="158">
        <f xml:space="preserve">
IF(AND(K138&gt;='Serene N'!$X$15,A138&lt;='Serene N'!$W$15),0,
IF(AND(K138&gt;='Serene N'!$X$16,A138&lt;='Serene N'!$W$16),0,
IF(AND(K138&gt;='Serene N'!$X$17,A138&lt;='Serene N'!$W$17),0,MIN(I138,$E$4*(1-D138)*L138))))</f>
        <v>0</v>
      </c>
      <c r="N138" s="192">
        <f>IF(COUNTIFS('PTC GRTgaz'!$AB$11:$AB$28891,"",'PTC GRTgaz'!$B$11:$B$28891,'Nord-Est'!N$16,'PTC GRTgaz'!$D$11:$D$28891,'Nord-Est'!$A138,'PTC GRTgaz'!$C$11:$C$28891,"DEL")&gt;0,N$14,SUMIFS('PTC GRTgaz'!$AB$11:$AB$28891,'PTC GRTgaz'!$B$11:$B$28891,'Nord-Est'!N$16,'PTC GRTgaz'!$D$11:$D$28891,'Nord-Est'!$A138,'PTC GRTgaz'!$C$11:$C$28891,"DEL")*1.0026*$E$4/122.95)</f>
        <v>122.94686</v>
      </c>
      <c r="O138" s="102">
        <f t="shared" si="12"/>
        <v>13.066590101519116</v>
      </c>
      <c r="P138" s="58">
        <f t="shared" si="13"/>
        <v>0.87110600676794114</v>
      </c>
      <c r="Q138" s="59">
        <f>IF(P138&gt;=1,0,_xlfn.XLOOKUP(P138,'Serene N'!$B$30:$B$130,'Serene N'!$W$30:$W$130,,1))</f>
        <v>0.78320000000000012</v>
      </c>
      <c r="R138" s="158">
        <f xml:space="preserve">
IF(AND(P138&gt;='Serene N'!$X$15,A138&lt;='Serene N'!$W$15),0,
IF(AND(P138&gt;='Serene N'!$X$16,A138&lt;='Serene N'!$W$16),0,
IF(AND(P138&gt;='Serene N'!$X$17,A138&lt;='Serene N'!$W$17),0,MIN(N138,$E$4*(1-D138)*Q138))))</f>
        <v>0</v>
      </c>
    </row>
    <row r="139" spans="1:18" x14ac:dyDescent="0.45">
      <c r="A139" s="56">
        <f t="shared" si="7"/>
        <v>44774</v>
      </c>
      <c r="B139" s="157">
        <f>_xlfn.XLOOKUP(A139,'Serene N'!$W$22:$W$23,'Serene N'!$Z$22:$Z$23,0,0)</f>
        <v>0</v>
      </c>
      <c r="C139" s="143">
        <f>_xlfn.XLOOKUP(A139,'Serene N'!$W$15:$W$17,'Serene N'!$Z$15:$Z$17,SUM($E$3:$H$3),0)</f>
        <v>13</v>
      </c>
      <c r="D139" s="58">
        <f>'PT Storengy'!J130</f>
        <v>0.15</v>
      </c>
      <c r="E139" s="60">
        <f t="shared" si="8"/>
        <v>13.066590101519116</v>
      </c>
      <c r="F139" s="58">
        <f t="shared" si="9"/>
        <v>0.87110600676794114</v>
      </c>
      <c r="G139" s="59">
        <f>IF(F139&gt;=1,0,_xlfn.XLOOKUP(F139,'Serene N'!$B$30:$B$130,'Serene N'!$W$30:$W$130,,1))</f>
        <v>0.78320000000000012</v>
      </c>
      <c r="H139" s="158">
        <f>MIN(
IF(AND(F139&gt;='Serene N'!$X$15,A139&lt;='Serene N'!$W$15),0,
IF(AND(F139&gt;='Serene N'!$X$16,A139&lt;='Serene N'!$W$16),0,
IF(AND(F139&gt;='Serene N'!$X$17,A139&lt;='Serene N'!$W$17),0,$E$4*(1-D139)*G139))),$E$4)</f>
        <v>0</v>
      </c>
      <c r="I139" s="192">
        <f>IF(COUNTIFS('PTC GRTgaz'!$AA$11:$AA$28891,"",'PTC GRTgaz'!$B$11:$B$28891,'Nord-Est'!I$16,'PTC GRTgaz'!$D$11:$D$28891,'Nord-Est'!$A139,'PTC GRTgaz'!$C$11:$C$28891,"DEL")&gt;0,I$14,SUMIFS('PTC GRTgaz'!$AA$11:$AA$28891,'PTC GRTgaz'!$B$11:$B$28891,'Nord-Est'!I$16,'PTC GRTgaz'!$D$11:$D$28891,'Nord-Est'!$A139,'PTC GRTgaz'!$C$11:$C$28891,"DEL")*1.0026*$E$4/122.95)</f>
        <v>122.94686</v>
      </c>
      <c r="J139" s="102">
        <f t="shared" si="10"/>
        <v>13.066590101519116</v>
      </c>
      <c r="K139" s="58">
        <f t="shared" si="11"/>
        <v>0.87110600676794114</v>
      </c>
      <c r="L139" s="59">
        <f>IF(K139&gt;=1,0,_xlfn.XLOOKUP(K139,'Serene N'!$B$30:$B$130,'Serene N'!$W$30:$W$130,,1))</f>
        <v>0.78320000000000012</v>
      </c>
      <c r="M139" s="158">
        <f xml:space="preserve">
IF(AND(K139&gt;='Serene N'!$X$15,A139&lt;='Serene N'!$W$15),0,
IF(AND(K139&gt;='Serene N'!$X$16,A139&lt;='Serene N'!$W$16),0,
IF(AND(K139&gt;='Serene N'!$X$17,A139&lt;='Serene N'!$W$17),0,MIN(I139,$E$4*(1-D139)*L139))))</f>
        <v>0</v>
      </c>
      <c r="N139" s="192">
        <f>IF(COUNTIFS('PTC GRTgaz'!$AB$11:$AB$28891,"",'PTC GRTgaz'!$B$11:$B$28891,'Nord-Est'!N$16,'PTC GRTgaz'!$D$11:$D$28891,'Nord-Est'!$A139,'PTC GRTgaz'!$C$11:$C$28891,"DEL")&gt;0,N$14,SUMIFS('PTC GRTgaz'!$AB$11:$AB$28891,'PTC GRTgaz'!$B$11:$B$28891,'Nord-Est'!N$16,'PTC GRTgaz'!$D$11:$D$28891,'Nord-Est'!$A139,'PTC GRTgaz'!$C$11:$C$28891,"DEL")*1.0026*$E$4/122.95)</f>
        <v>122.94686</v>
      </c>
      <c r="O139" s="102">
        <f t="shared" si="12"/>
        <v>13.066590101519116</v>
      </c>
      <c r="P139" s="58">
        <f t="shared" si="13"/>
        <v>0.87110600676794114</v>
      </c>
      <c r="Q139" s="59">
        <f>IF(P139&gt;=1,0,_xlfn.XLOOKUP(P139,'Serene N'!$B$30:$B$130,'Serene N'!$W$30:$W$130,,1))</f>
        <v>0.78320000000000012</v>
      </c>
      <c r="R139" s="158">
        <f xml:space="preserve">
IF(AND(P139&gt;='Serene N'!$X$15,A139&lt;='Serene N'!$W$15),0,
IF(AND(P139&gt;='Serene N'!$X$16,A139&lt;='Serene N'!$W$16),0,
IF(AND(P139&gt;='Serene N'!$X$17,A139&lt;='Serene N'!$W$17),0,MIN(N139,$E$4*(1-D139)*Q139))))</f>
        <v>0</v>
      </c>
    </row>
    <row r="140" spans="1:18" x14ac:dyDescent="0.45">
      <c r="A140" s="56">
        <f t="shared" si="7"/>
        <v>44775</v>
      </c>
      <c r="B140" s="157">
        <f>_xlfn.XLOOKUP(A140,'Serene N'!$W$22:$W$23,'Serene N'!$Z$22:$Z$23,0,0)</f>
        <v>0</v>
      </c>
      <c r="C140" s="143">
        <f>_xlfn.XLOOKUP(A140,'Serene N'!$W$15:$W$17,'Serene N'!$Z$15:$Z$17,SUM($E$3:$H$3),0)</f>
        <v>15</v>
      </c>
      <c r="D140" s="58">
        <f>'PT Storengy'!J131</f>
        <v>0.15</v>
      </c>
      <c r="E140" s="60">
        <f t="shared" si="8"/>
        <v>13.148438285158317</v>
      </c>
      <c r="F140" s="58">
        <f t="shared" si="9"/>
        <v>0.87110600676794114</v>
      </c>
      <c r="G140" s="59">
        <f>IF(F140&gt;=1,0,_xlfn.XLOOKUP(F140,'Serene N'!$B$30:$B$130,'Serene N'!$W$30:$W$130,,1))</f>
        <v>0.78320000000000012</v>
      </c>
      <c r="H140" s="158">
        <f>MIN(
IF(AND(F140&gt;='Serene N'!$X$15,A140&lt;='Serene N'!$W$15),0,
IF(AND(F140&gt;='Serene N'!$X$16,A140&lt;='Serene N'!$W$16),0,
IF(AND(F140&gt;='Serene N'!$X$17,A140&lt;='Serene N'!$W$17),0,$E$4*(1-D140)*G140))),$E$4)</f>
        <v>81.848183639200016</v>
      </c>
      <c r="I140" s="192">
        <f>IF(COUNTIFS('PTC GRTgaz'!$AA$11:$AA$28891,"",'PTC GRTgaz'!$B$11:$B$28891,'Nord-Est'!I$16,'PTC GRTgaz'!$D$11:$D$28891,'Nord-Est'!$A140,'PTC GRTgaz'!$C$11:$C$28891,"DEL")&gt;0,I$14,SUMIFS('PTC GRTgaz'!$AA$11:$AA$28891,'PTC GRTgaz'!$B$11:$B$28891,'Nord-Est'!I$16,'PTC GRTgaz'!$D$11:$D$28891,'Nord-Est'!$A140,'PTC GRTgaz'!$C$11:$C$28891,"DEL")*1.0026*$E$4/122.95)</f>
        <v>122.94686</v>
      </c>
      <c r="J140" s="102">
        <f t="shared" si="10"/>
        <v>13.148438285158317</v>
      </c>
      <c r="K140" s="58">
        <f t="shared" si="11"/>
        <v>0.87110600676794114</v>
      </c>
      <c r="L140" s="59">
        <f>IF(K140&gt;=1,0,_xlfn.XLOOKUP(K140,'Serene N'!$B$30:$B$130,'Serene N'!$W$30:$W$130,,1))</f>
        <v>0.78320000000000012</v>
      </c>
      <c r="M140" s="158">
        <f xml:space="preserve">
IF(AND(K140&gt;='Serene N'!$X$15,A140&lt;='Serene N'!$W$15),0,
IF(AND(K140&gt;='Serene N'!$X$16,A140&lt;='Serene N'!$W$16),0,
IF(AND(K140&gt;='Serene N'!$X$17,A140&lt;='Serene N'!$W$17),0,MIN(I140,$E$4*(1-D140)*L140))))</f>
        <v>81.848183639200016</v>
      </c>
      <c r="N140" s="192">
        <f>IF(COUNTIFS('PTC GRTgaz'!$AB$11:$AB$28891,"",'PTC GRTgaz'!$B$11:$B$28891,'Nord-Est'!N$16,'PTC GRTgaz'!$D$11:$D$28891,'Nord-Est'!$A140,'PTC GRTgaz'!$C$11:$C$28891,"DEL")&gt;0,N$14,SUMIFS('PTC GRTgaz'!$AB$11:$AB$28891,'PTC GRTgaz'!$B$11:$B$28891,'Nord-Est'!N$16,'PTC GRTgaz'!$D$11:$D$28891,'Nord-Est'!$A140,'PTC GRTgaz'!$C$11:$C$28891,"DEL")*1.0026*$E$4/122.95)</f>
        <v>122.94686</v>
      </c>
      <c r="O140" s="102">
        <f t="shared" si="12"/>
        <v>13.148438285158317</v>
      </c>
      <c r="P140" s="58">
        <f t="shared" si="13"/>
        <v>0.87110600676794114</v>
      </c>
      <c r="Q140" s="59">
        <f>IF(P140&gt;=1,0,_xlfn.XLOOKUP(P140,'Serene N'!$B$30:$B$130,'Serene N'!$W$30:$W$130,,1))</f>
        <v>0.78320000000000012</v>
      </c>
      <c r="R140" s="158">
        <f xml:space="preserve">
IF(AND(P140&gt;='Serene N'!$X$15,A140&lt;='Serene N'!$W$15),0,
IF(AND(P140&gt;='Serene N'!$X$16,A140&lt;='Serene N'!$W$16),0,
IF(AND(P140&gt;='Serene N'!$X$17,A140&lt;='Serene N'!$W$17),0,MIN(N140,$E$4*(1-D140)*Q140))))</f>
        <v>81.848183639200016</v>
      </c>
    </row>
    <row r="141" spans="1:18" x14ac:dyDescent="0.45">
      <c r="A141" s="56">
        <f t="shared" si="7"/>
        <v>44776</v>
      </c>
      <c r="B141" s="157">
        <f>_xlfn.XLOOKUP(A141,'Serene N'!$W$22:$W$23,'Serene N'!$Z$22:$Z$23,0,0)</f>
        <v>0</v>
      </c>
      <c r="C141" s="143">
        <f>_xlfn.XLOOKUP(A141,'Serene N'!$W$15:$W$17,'Serene N'!$Z$15:$Z$17,SUM($E$3:$H$3),0)</f>
        <v>15</v>
      </c>
      <c r="D141" s="58">
        <f>'PT Storengy'!J132</f>
        <v>0.15</v>
      </c>
      <c r="E141" s="60">
        <f t="shared" si="8"/>
        <v>13.230286468797518</v>
      </c>
      <c r="F141" s="58">
        <f t="shared" si="9"/>
        <v>0.8765625523438878</v>
      </c>
      <c r="G141" s="59">
        <f>IF(F141&gt;=1,0,_xlfn.XLOOKUP(F141,'Serene N'!$B$30:$B$130,'Serene N'!$W$30:$W$130,,1))</f>
        <v>0.78320000000000012</v>
      </c>
      <c r="H141" s="158">
        <f>MIN(
IF(AND(F141&gt;='Serene N'!$X$15,A141&lt;='Serene N'!$W$15),0,
IF(AND(F141&gt;='Serene N'!$X$16,A141&lt;='Serene N'!$W$16),0,
IF(AND(F141&gt;='Serene N'!$X$17,A141&lt;='Serene N'!$W$17),0,$E$4*(1-D141)*G141))),$E$4)</f>
        <v>81.848183639200016</v>
      </c>
      <c r="I141" s="192">
        <f>IF(COUNTIFS('PTC GRTgaz'!$AA$11:$AA$28891,"",'PTC GRTgaz'!$B$11:$B$28891,'Nord-Est'!I$16,'PTC GRTgaz'!$D$11:$D$28891,'Nord-Est'!$A141,'PTC GRTgaz'!$C$11:$C$28891,"DEL")&gt;0,I$14,SUMIFS('PTC GRTgaz'!$AA$11:$AA$28891,'PTC GRTgaz'!$B$11:$B$28891,'Nord-Est'!I$16,'PTC GRTgaz'!$D$11:$D$28891,'Nord-Est'!$A141,'PTC GRTgaz'!$C$11:$C$28891,"DEL")*1.0026*$E$4/122.95)</f>
        <v>122.94686</v>
      </c>
      <c r="J141" s="102">
        <f t="shared" si="10"/>
        <v>13.230286468797518</v>
      </c>
      <c r="K141" s="58">
        <f t="shared" si="11"/>
        <v>0.8765625523438878</v>
      </c>
      <c r="L141" s="59">
        <f>IF(K141&gt;=1,0,_xlfn.XLOOKUP(K141,'Serene N'!$B$30:$B$130,'Serene N'!$W$30:$W$130,,1))</f>
        <v>0.78320000000000012</v>
      </c>
      <c r="M141" s="158">
        <f xml:space="preserve">
IF(AND(K141&gt;='Serene N'!$X$15,A141&lt;='Serene N'!$W$15),0,
IF(AND(K141&gt;='Serene N'!$X$16,A141&lt;='Serene N'!$W$16),0,
IF(AND(K141&gt;='Serene N'!$X$17,A141&lt;='Serene N'!$W$17),0,MIN(I141,$E$4*(1-D141)*L141))))</f>
        <v>81.848183639200016</v>
      </c>
      <c r="N141" s="192">
        <f>IF(COUNTIFS('PTC GRTgaz'!$AB$11:$AB$28891,"",'PTC GRTgaz'!$B$11:$B$28891,'Nord-Est'!N$16,'PTC GRTgaz'!$D$11:$D$28891,'Nord-Est'!$A141,'PTC GRTgaz'!$C$11:$C$28891,"DEL")&gt;0,N$14,SUMIFS('PTC GRTgaz'!$AB$11:$AB$28891,'PTC GRTgaz'!$B$11:$B$28891,'Nord-Est'!N$16,'PTC GRTgaz'!$D$11:$D$28891,'Nord-Est'!$A141,'PTC GRTgaz'!$C$11:$C$28891,"DEL")*1.0026*$E$4/122.95)</f>
        <v>122.94686</v>
      </c>
      <c r="O141" s="102">
        <f t="shared" si="12"/>
        <v>13.230286468797518</v>
      </c>
      <c r="P141" s="58">
        <f t="shared" si="13"/>
        <v>0.8765625523438878</v>
      </c>
      <c r="Q141" s="59">
        <f>IF(P141&gt;=1,0,_xlfn.XLOOKUP(P141,'Serene N'!$B$30:$B$130,'Serene N'!$W$30:$W$130,,1))</f>
        <v>0.78320000000000012</v>
      </c>
      <c r="R141" s="158">
        <f xml:space="preserve">
IF(AND(P141&gt;='Serene N'!$X$15,A141&lt;='Serene N'!$W$15),0,
IF(AND(P141&gt;='Serene N'!$X$16,A141&lt;='Serene N'!$W$16),0,
IF(AND(P141&gt;='Serene N'!$X$17,A141&lt;='Serene N'!$W$17),0,MIN(N141,$E$4*(1-D141)*Q141))))</f>
        <v>81.848183639200016</v>
      </c>
    </row>
    <row r="142" spans="1:18" x14ac:dyDescent="0.45">
      <c r="A142" s="56">
        <f t="shared" si="7"/>
        <v>44777</v>
      </c>
      <c r="B142" s="157">
        <f>_xlfn.XLOOKUP(A142,'Serene N'!$W$22:$W$23,'Serene N'!$Z$22:$Z$23,0,0)</f>
        <v>0</v>
      </c>
      <c r="C142" s="143">
        <f>_xlfn.XLOOKUP(A142,'Serene N'!$W$15:$W$17,'Serene N'!$Z$15:$Z$17,SUM($E$3:$H$3),0)</f>
        <v>15</v>
      </c>
      <c r="D142" s="58">
        <f>'PT Storengy'!J133</f>
        <v>0.15</v>
      </c>
      <c r="E142" s="60">
        <f t="shared" si="8"/>
        <v>13.311642318566228</v>
      </c>
      <c r="F142" s="58">
        <f t="shared" si="9"/>
        <v>0.88201909791983446</v>
      </c>
      <c r="G142" s="59">
        <f>IF(F142&gt;=1,0,_xlfn.XLOOKUP(F142,'Serene N'!$B$30:$B$130,'Serene N'!$W$30:$W$130,,1))</f>
        <v>0.7784888888888889</v>
      </c>
      <c r="H142" s="158">
        <f>MIN(
IF(AND(F142&gt;='Serene N'!$X$15,A142&lt;='Serene N'!$W$15),0,
IF(AND(F142&gt;='Serene N'!$X$16,A142&lt;='Serene N'!$W$16),0,
IF(AND(F142&gt;='Serene N'!$X$17,A142&lt;='Serene N'!$W$17),0,$E$4*(1-D142)*G142))),$E$4)</f>
        <v>81.35584976871111</v>
      </c>
      <c r="I142" s="192">
        <f>IF(COUNTIFS('PTC GRTgaz'!$AA$11:$AA$28891,"",'PTC GRTgaz'!$B$11:$B$28891,'Nord-Est'!I$16,'PTC GRTgaz'!$D$11:$D$28891,'Nord-Est'!$A142,'PTC GRTgaz'!$C$11:$C$28891,"DEL")&gt;0,I$14,SUMIFS('PTC GRTgaz'!$AA$11:$AA$28891,'PTC GRTgaz'!$B$11:$B$28891,'Nord-Est'!I$16,'PTC GRTgaz'!$D$11:$D$28891,'Nord-Est'!$A142,'PTC GRTgaz'!$C$11:$C$28891,"DEL")*1.0026*$E$4/122.95)</f>
        <v>122.94686</v>
      </c>
      <c r="J142" s="102">
        <f t="shared" si="10"/>
        <v>13.311642318566228</v>
      </c>
      <c r="K142" s="58">
        <f t="shared" si="11"/>
        <v>0.88201909791983446</v>
      </c>
      <c r="L142" s="59">
        <f>IF(K142&gt;=1,0,_xlfn.XLOOKUP(K142,'Serene N'!$B$30:$B$130,'Serene N'!$W$30:$W$130,,1))</f>
        <v>0.7784888888888889</v>
      </c>
      <c r="M142" s="158">
        <f xml:space="preserve">
IF(AND(K142&gt;='Serene N'!$X$15,A142&lt;='Serene N'!$W$15),0,
IF(AND(K142&gt;='Serene N'!$X$16,A142&lt;='Serene N'!$W$16),0,
IF(AND(K142&gt;='Serene N'!$X$17,A142&lt;='Serene N'!$W$17),0,MIN(I142,$E$4*(1-D142)*L142))))</f>
        <v>81.35584976871111</v>
      </c>
      <c r="N142" s="192">
        <f>IF(COUNTIFS('PTC GRTgaz'!$AB$11:$AB$28891,"",'PTC GRTgaz'!$B$11:$B$28891,'Nord-Est'!N$16,'PTC GRTgaz'!$D$11:$D$28891,'Nord-Est'!$A142,'PTC GRTgaz'!$C$11:$C$28891,"DEL")&gt;0,N$14,SUMIFS('PTC GRTgaz'!$AB$11:$AB$28891,'PTC GRTgaz'!$B$11:$B$28891,'Nord-Est'!N$16,'PTC GRTgaz'!$D$11:$D$28891,'Nord-Est'!$A142,'PTC GRTgaz'!$C$11:$C$28891,"DEL")*1.0026*$E$4/122.95)</f>
        <v>122.94686</v>
      </c>
      <c r="O142" s="102">
        <f t="shared" si="12"/>
        <v>13.311642318566228</v>
      </c>
      <c r="P142" s="58">
        <f t="shared" si="13"/>
        <v>0.88201909791983446</v>
      </c>
      <c r="Q142" s="59">
        <f>IF(P142&gt;=1,0,_xlfn.XLOOKUP(P142,'Serene N'!$B$30:$B$130,'Serene N'!$W$30:$W$130,,1))</f>
        <v>0.7784888888888889</v>
      </c>
      <c r="R142" s="158">
        <f xml:space="preserve">
IF(AND(P142&gt;='Serene N'!$X$15,A142&lt;='Serene N'!$W$15),0,
IF(AND(P142&gt;='Serene N'!$X$16,A142&lt;='Serene N'!$W$16),0,
IF(AND(P142&gt;='Serene N'!$X$17,A142&lt;='Serene N'!$W$17),0,MIN(N142,$E$4*(1-D142)*Q142))))</f>
        <v>81.35584976871111</v>
      </c>
    </row>
    <row r="143" spans="1:18" x14ac:dyDescent="0.45">
      <c r="A143" s="56">
        <f t="shared" si="7"/>
        <v>44778</v>
      </c>
      <c r="B143" s="157">
        <f>_xlfn.XLOOKUP(A143,'Serene N'!$W$22:$W$23,'Serene N'!$Z$22:$Z$23,0,0)</f>
        <v>0</v>
      </c>
      <c r="C143" s="143">
        <f>_xlfn.XLOOKUP(A143,'Serene N'!$W$15:$W$17,'Serene N'!$Z$15:$Z$17,SUM($E$3:$H$3),0)</f>
        <v>15</v>
      </c>
      <c r="D143" s="58">
        <f>'PT Storengy'!J134</f>
        <v>0.15</v>
      </c>
      <c r="E143" s="60">
        <f t="shared" si="8"/>
        <v>13.392998168334939</v>
      </c>
      <c r="F143" s="58">
        <f t="shared" si="9"/>
        <v>0.88744282123774854</v>
      </c>
      <c r="G143" s="59">
        <f>IF(F143&gt;=1,0,_xlfn.XLOOKUP(F143,'Serene N'!$B$30:$B$130,'Serene N'!$W$30:$W$130,,1))</f>
        <v>0.7784888888888889</v>
      </c>
      <c r="H143" s="158">
        <f>MIN(
IF(AND(F143&gt;='Serene N'!$X$15,A143&lt;='Serene N'!$W$15),0,
IF(AND(F143&gt;='Serene N'!$X$16,A143&lt;='Serene N'!$W$16),0,
IF(AND(F143&gt;='Serene N'!$X$17,A143&lt;='Serene N'!$W$17),0,$E$4*(1-D143)*G143))),$E$4)</f>
        <v>81.35584976871111</v>
      </c>
      <c r="I143" s="192">
        <f>IF(COUNTIFS('PTC GRTgaz'!$AA$11:$AA$28891,"",'PTC GRTgaz'!$B$11:$B$28891,'Nord-Est'!I$16,'PTC GRTgaz'!$D$11:$D$28891,'Nord-Est'!$A143,'PTC GRTgaz'!$C$11:$C$28891,"DEL")&gt;0,I$14,SUMIFS('PTC GRTgaz'!$AA$11:$AA$28891,'PTC GRTgaz'!$B$11:$B$28891,'Nord-Est'!I$16,'PTC GRTgaz'!$D$11:$D$28891,'Nord-Est'!$A143,'PTC GRTgaz'!$C$11:$C$28891,"DEL")*1.0026*$E$4/122.95)</f>
        <v>122.94686</v>
      </c>
      <c r="J143" s="102">
        <f t="shared" si="10"/>
        <v>13.392998168334939</v>
      </c>
      <c r="K143" s="58">
        <f t="shared" si="11"/>
        <v>0.88744282123774854</v>
      </c>
      <c r="L143" s="59">
        <f>IF(K143&gt;=1,0,_xlfn.XLOOKUP(K143,'Serene N'!$B$30:$B$130,'Serene N'!$W$30:$W$130,,1))</f>
        <v>0.7784888888888889</v>
      </c>
      <c r="M143" s="158">
        <f xml:space="preserve">
IF(AND(K143&gt;='Serene N'!$X$15,A143&lt;='Serene N'!$W$15),0,
IF(AND(K143&gt;='Serene N'!$X$16,A143&lt;='Serene N'!$W$16),0,
IF(AND(K143&gt;='Serene N'!$X$17,A143&lt;='Serene N'!$W$17),0,MIN(I143,$E$4*(1-D143)*L143))))</f>
        <v>81.35584976871111</v>
      </c>
      <c r="N143" s="192">
        <f>IF(COUNTIFS('PTC GRTgaz'!$AB$11:$AB$28891,"",'PTC GRTgaz'!$B$11:$B$28891,'Nord-Est'!N$16,'PTC GRTgaz'!$D$11:$D$28891,'Nord-Est'!$A143,'PTC GRTgaz'!$C$11:$C$28891,"DEL")&gt;0,N$14,SUMIFS('PTC GRTgaz'!$AB$11:$AB$28891,'PTC GRTgaz'!$B$11:$B$28891,'Nord-Est'!N$16,'PTC GRTgaz'!$D$11:$D$28891,'Nord-Est'!$A143,'PTC GRTgaz'!$C$11:$C$28891,"DEL")*1.0026*$E$4/122.95)</f>
        <v>122.94686</v>
      </c>
      <c r="O143" s="102">
        <f t="shared" si="12"/>
        <v>13.392998168334939</v>
      </c>
      <c r="P143" s="58">
        <f t="shared" si="13"/>
        <v>0.88744282123774854</v>
      </c>
      <c r="Q143" s="59">
        <f>IF(P143&gt;=1,0,_xlfn.XLOOKUP(P143,'Serene N'!$B$30:$B$130,'Serene N'!$W$30:$W$130,,1))</f>
        <v>0.7784888888888889</v>
      </c>
      <c r="R143" s="158">
        <f xml:space="preserve">
IF(AND(P143&gt;='Serene N'!$X$15,A143&lt;='Serene N'!$W$15),0,
IF(AND(P143&gt;='Serene N'!$X$16,A143&lt;='Serene N'!$W$16),0,
IF(AND(P143&gt;='Serene N'!$X$17,A143&lt;='Serene N'!$W$17),0,MIN(N143,$E$4*(1-D143)*Q143))))</f>
        <v>81.35584976871111</v>
      </c>
    </row>
    <row r="144" spans="1:18" x14ac:dyDescent="0.45">
      <c r="A144" s="56">
        <f t="shared" si="7"/>
        <v>44779</v>
      </c>
      <c r="B144" s="157">
        <f>_xlfn.XLOOKUP(A144,'Serene N'!$W$22:$W$23,'Serene N'!$Z$22:$Z$23,0,0)</f>
        <v>0</v>
      </c>
      <c r="C144" s="143">
        <f>_xlfn.XLOOKUP(A144,'Serene N'!$W$15:$W$17,'Serene N'!$Z$15:$Z$17,SUM($E$3:$H$3),0)</f>
        <v>15</v>
      </c>
      <c r="D144" s="58">
        <f>'PT Storengy'!J135</f>
        <v>0.15</v>
      </c>
      <c r="E144" s="60">
        <f t="shared" si="8"/>
        <v>13.473861684233162</v>
      </c>
      <c r="F144" s="58">
        <f t="shared" si="9"/>
        <v>0.89286654455566261</v>
      </c>
      <c r="G144" s="59">
        <f>IF(F144&gt;=1,0,_xlfn.XLOOKUP(F144,'Serene N'!$B$30:$B$130,'Serene N'!$W$30:$W$130,,1))</f>
        <v>0.77377777777777768</v>
      </c>
      <c r="H144" s="158">
        <f>MIN(
IF(AND(F144&gt;='Serene N'!$X$15,A144&lt;='Serene N'!$W$15),0,
IF(AND(F144&gt;='Serene N'!$X$16,A144&lt;='Serene N'!$W$16),0,
IF(AND(F144&gt;='Serene N'!$X$17,A144&lt;='Serene N'!$W$17),0,$E$4*(1-D144)*G144))),$E$4)</f>
        <v>80.863515898222204</v>
      </c>
      <c r="I144" s="192">
        <f>IF(COUNTIFS('PTC GRTgaz'!$AA$11:$AA$28891,"",'PTC GRTgaz'!$B$11:$B$28891,'Nord-Est'!I$16,'PTC GRTgaz'!$D$11:$D$28891,'Nord-Est'!$A144,'PTC GRTgaz'!$C$11:$C$28891,"DEL")&gt;0,I$14,SUMIFS('PTC GRTgaz'!$AA$11:$AA$28891,'PTC GRTgaz'!$B$11:$B$28891,'Nord-Est'!I$16,'PTC GRTgaz'!$D$11:$D$28891,'Nord-Est'!$A144,'PTC GRTgaz'!$C$11:$C$28891,"DEL")*1.0026*$E$4/122.95)</f>
        <v>122.94686</v>
      </c>
      <c r="J144" s="102">
        <f t="shared" si="10"/>
        <v>13.473861684233162</v>
      </c>
      <c r="K144" s="58">
        <f t="shared" si="11"/>
        <v>0.89286654455566261</v>
      </c>
      <c r="L144" s="59">
        <f>IF(K144&gt;=1,0,_xlfn.XLOOKUP(K144,'Serene N'!$B$30:$B$130,'Serene N'!$W$30:$W$130,,1))</f>
        <v>0.77377777777777768</v>
      </c>
      <c r="M144" s="158">
        <f xml:space="preserve">
IF(AND(K144&gt;='Serene N'!$X$15,A144&lt;='Serene N'!$W$15),0,
IF(AND(K144&gt;='Serene N'!$X$16,A144&lt;='Serene N'!$W$16),0,
IF(AND(K144&gt;='Serene N'!$X$17,A144&lt;='Serene N'!$W$17),0,MIN(I144,$E$4*(1-D144)*L144))))</f>
        <v>80.863515898222204</v>
      </c>
      <c r="N144" s="192">
        <f>IF(COUNTIFS('PTC GRTgaz'!$AB$11:$AB$28891,"",'PTC GRTgaz'!$B$11:$B$28891,'Nord-Est'!N$16,'PTC GRTgaz'!$D$11:$D$28891,'Nord-Est'!$A144,'PTC GRTgaz'!$C$11:$C$28891,"DEL")&gt;0,N$14,SUMIFS('PTC GRTgaz'!$AB$11:$AB$28891,'PTC GRTgaz'!$B$11:$B$28891,'Nord-Est'!N$16,'PTC GRTgaz'!$D$11:$D$28891,'Nord-Est'!$A144,'PTC GRTgaz'!$C$11:$C$28891,"DEL")*1.0026*$E$4/122.95)</f>
        <v>122.94686</v>
      </c>
      <c r="O144" s="102">
        <f t="shared" si="12"/>
        <v>13.473861684233162</v>
      </c>
      <c r="P144" s="58">
        <f t="shared" si="13"/>
        <v>0.89286654455566261</v>
      </c>
      <c r="Q144" s="59">
        <f>IF(P144&gt;=1,0,_xlfn.XLOOKUP(P144,'Serene N'!$B$30:$B$130,'Serene N'!$W$30:$W$130,,1))</f>
        <v>0.77377777777777768</v>
      </c>
      <c r="R144" s="158">
        <f xml:space="preserve">
IF(AND(P144&gt;='Serene N'!$X$15,A144&lt;='Serene N'!$W$15),0,
IF(AND(P144&gt;='Serene N'!$X$16,A144&lt;='Serene N'!$W$16),0,
IF(AND(P144&gt;='Serene N'!$X$17,A144&lt;='Serene N'!$W$17),0,MIN(N144,$E$4*(1-D144)*Q144))))</f>
        <v>80.863515898222204</v>
      </c>
    </row>
    <row r="145" spans="1:18" x14ac:dyDescent="0.45">
      <c r="A145" s="56">
        <f t="shared" si="7"/>
        <v>44780</v>
      </c>
      <c r="B145" s="157">
        <f>_xlfn.XLOOKUP(A145,'Serene N'!$W$22:$W$23,'Serene N'!$Z$22:$Z$23,0,0)</f>
        <v>0</v>
      </c>
      <c r="C145" s="143">
        <f>_xlfn.XLOOKUP(A145,'Serene N'!$W$15:$W$17,'Serene N'!$Z$15:$Z$17,SUM($E$3:$H$3),0)</f>
        <v>15</v>
      </c>
      <c r="D145" s="58">
        <f>'PT Storengy'!J136</f>
        <v>0.15</v>
      </c>
      <c r="E145" s="60">
        <f t="shared" si="8"/>
        <v>13.554725200131385</v>
      </c>
      <c r="F145" s="58">
        <f t="shared" si="9"/>
        <v>0.8982574456155441</v>
      </c>
      <c r="G145" s="59">
        <f>IF(F145&gt;=1,0,_xlfn.XLOOKUP(F145,'Serene N'!$B$30:$B$130,'Serene N'!$W$30:$W$130,,1))</f>
        <v>0.77377777777777768</v>
      </c>
      <c r="H145" s="158">
        <f>MIN(
IF(AND(F145&gt;='Serene N'!$X$15,A145&lt;='Serene N'!$W$15),0,
IF(AND(F145&gt;='Serene N'!$X$16,A145&lt;='Serene N'!$W$16),0,
IF(AND(F145&gt;='Serene N'!$X$17,A145&lt;='Serene N'!$W$17),0,$E$4*(1-D145)*G145))),$E$4)</f>
        <v>80.863515898222204</v>
      </c>
      <c r="I145" s="192">
        <f>IF(COUNTIFS('PTC GRTgaz'!$AA$11:$AA$28891,"",'PTC GRTgaz'!$B$11:$B$28891,'Nord-Est'!I$16,'PTC GRTgaz'!$D$11:$D$28891,'Nord-Est'!$A145,'PTC GRTgaz'!$C$11:$C$28891,"DEL")&gt;0,I$14,SUMIFS('PTC GRTgaz'!$AA$11:$AA$28891,'PTC GRTgaz'!$B$11:$B$28891,'Nord-Est'!I$16,'PTC GRTgaz'!$D$11:$D$28891,'Nord-Est'!$A145,'PTC GRTgaz'!$C$11:$C$28891,"DEL")*1.0026*$E$4/122.95)</f>
        <v>122.94686</v>
      </c>
      <c r="J145" s="102">
        <f t="shared" si="10"/>
        <v>13.554725200131385</v>
      </c>
      <c r="K145" s="58">
        <f t="shared" si="11"/>
        <v>0.8982574456155441</v>
      </c>
      <c r="L145" s="59">
        <f>IF(K145&gt;=1,0,_xlfn.XLOOKUP(K145,'Serene N'!$B$30:$B$130,'Serene N'!$W$30:$W$130,,1))</f>
        <v>0.77377777777777768</v>
      </c>
      <c r="M145" s="158">
        <f xml:space="preserve">
IF(AND(K145&gt;='Serene N'!$X$15,A145&lt;='Serene N'!$W$15),0,
IF(AND(K145&gt;='Serene N'!$X$16,A145&lt;='Serene N'!$W$16),0,
IF(AND(K145&gt;='Serene N'!$X$17,A145&lt;='Serene N'!$W$17),0,MIN(I145,$E$4*(1-D145)*L145))))</f>
        <v>80.863515898222204</v>
      </c>
      <c r="N145" s="192">
        <f>IF(COUNTIFS('PTC GRTgaz'!$AB$11:$AB$28891,"",'PTC GRTgaz'!$B$11:$B$28891,'Nord-Est'!N$16,'PTC GRTgaz'!$D$11:$D$28891,'Nord-Est'!$A145,'PTC GRTgaz'!$C$11:$C$28891,"DEL")&gt;0,N$14,SUMIFS('PTC GRTgaz'!$AB$11:$AB$28891,'PTC GRTgaz'!$B$11:$B$28891,'Nord-Est'!N$16,'PTC GRTgaz'!$D$11:$D$28891,'Nord-Est'!$A145,'PTC GRTgaz'!$C$11:$C$28891,"DEL")*1.0026*$E$4/122.95)</f>
        <v>122.94686</v>
      </c>
      <c r="O145" s="102">
        <f t="shared" si="12"/>
        <v>13.554725200131385</v>
      </c>
      <c r="P145" s="58">
        <f t="shared" si="13"/>
        <v>0.8982574456155441</v>
      </c>
      <c r="Q145" s="59">
        <f>IF(P145&gt;=1,0,_xlfn.XLOOKUP(P145,'Serene N'!$B$30:$B$130,'Serene N'!$W$30:$W$130,,1))</f>
        <v>0.77377777777777768</v>
      </c>
      <c r="R145" s="158">
        <f xml:space="preserve">
IF(AND(P145&gt;='Serene N'!$X$15,A145&lt;='Serene N'!$W$15),0,
IF(AND(P145&gt;='Serene N'!$X$16,A145&lt;='Serene N'!$W$16),0,
IF(AND(P145&gt;='Serene N'!$X$17,A145&lt;='Serene N'!$W$17),0,MIN(N145,$E$4*(1-D145)*Q145))))</f>
        <v>80.863515898222204</v>
      </c>
    </row>
    <row r="146" spans="1:18" x14ac:dyDescent="0.45">
      <c r="A146" s="56">
        <f t="shared" si="7"/>
        <v>44781</v>
      </c>
      <c r="B146" s="157">
        <f>_xlfn.XLOOKUP(A146,'Serene N'!$W$22:$W$23,'Serene N'!$Z$22:$Z$23,0,0)</f>
        <v>0</v>
      </c>
      <c r="C146" s="143">
        <f>_xlfn.XLOOKUP(A146,'Serene N'!$W$15:$W$17,'Serene N'!$Z$15:$Z$17,SUM($E$3:$H$3),0)</f>
        <v>15</v>
      </c>
      <c r="D146" s="58">
        <f>'PT Storengy'!J137</f>
        <v>0.15</v>
      </c>
      <c r="E146" s="60">
        <f t="shared" si="8"/>
        <v>13.635096382159118</v>
      </c>
      <c r="F146" s="58">
        <f t="shared" si="9"/>
        <v>0.9036483466754256</v>
      </c>
      <c r="G146" s="59">
        <f>IF(F146&gt;=1,0,_xlfn.XLOOKUP(F146,'Serene N'!$B$30:$B$130,'Serene N'!$W$30:$W$130,,1))</f>
        <v>0.76906666666666668</v>
      </c>
      <c r="H146" s="158">
        <f>MIN(
IF(AND(F146&gt;='Serene N'!$X$15,A146&lt;='Serene N'!$W$15),0,
IF(AND(F146&gt;='Serene N'!$X$16,A146&lt;='Serene N'!$W$16),0,
IF(AND(F146&gt;='Serene N'!$X$17,A146&lt;='Serene N'!$W$17),0,$E$4*(1-D146)*G146))),$E$4)</f>
        <v>80.371182027733326</v>
      </c>
      <c r="I146" s="192">
        <f>IF(COUNTIFS('PTC GRTgaz'!$AA$11:$AA$28891,"",'PTC GRTgaz'!$B$11:$B$28891,'Nord-Est'!I$16,'PTC GRTgaz'!$D$11:$D$28891,'Nord-Est'!$A146,'PTC GRTgaz'!$C$11:$C$28891,"DEL")&gt;0,I$14,SUMIFS('PTC GRTgaz'!$AA$11:$AA$28891,'PTC GRTgaz'!$B$11:$B$28891,'Nord-Est'!I$16,'PTC GRTgaz'!$D$11:$D$28891,'Nord-Est'!$A146,'PTC GRTgaz'!$C$11:$C$28891,"DEL")*1.0026*$E$4/122.95)</f>
        <v>122.94686</v>
      </c>
      <c r="J146" s="102">
        <f t="shared" si="10"/>
        <v>13.635096382159118</v>
      </c>
      <c r="K146" s="58">
        <f t="shared" si="11"/>
        <v>0.9036483466754256</v>
      </c>
      <c r="L146" s="59">
        <f>IF(K146&gt;=1,0,_xlfn.XLOOKUP(K146,'Serene N'!$B$30:$B$130,'Serene N'!$W$30:$W$130,,1))</f>
        <v>0.76906666666666668</v>
      </c>
      <c r="M146" s="158">
        <f xml:space="preserve">
IF(AND(K146&gt;='Serene N'!$X$15,A146&lt;='Serene N'!$W$15),0,
IF(AND(K146&gt;='Serene N'!$X$16,A146&lt;='Serene N'!$W$16),0,
IF(AND(K146&gt;='Serene N'!$X$17,A146&lt;='Serene N'!$W$17),0,MIN(I146,$E$4*(1-D146)*L146))))</f>
        <v>80.371182027733326</v>
      </c>
      <c r="N146" s="192">
        <f>IF(COUNTIFS('PTC GRTgaz'!$AB$11:$AB$28891,"",'PTC GRTgaz'!$B$11:$B$28891,'Nord-Est'!N$16,'PTC GRTgaz'!$D$11:$D$28891,'Nord-Est'!$A146,'PTC GRTgaz'!$C$11:$C$28891,"DEL")&gt;0,N$14,SUMIFS('PTC GRTgaz'!$AB$11:$AB$28891,'PTC GRTgaz'!$B$11:$B$28891,'Nord-Est'!N$16,'PTC GRTgaz'!$D$11:$D$28891,'Nord-Est'!$A146,'PTC GRTgaz'!$C$11:$C$28891,"DEL")*1.0026*$E$4/122.95)</f>
        <v>122.94686</v>
      </c>
      <c r="O146" s="102">
        <f t="shared" si="12"/>
        <v>13.635096382159118</v>
      </c>
      <c r="P146" s="58">
        <f t="shared" si="13"/>
        <v>0.9036483466754256</v>
      </c>
      <c r="Q146" s="59">
        <f>IF(P146&gt;=1,0,_xlfn.XLOOKUP(P146,'Serene N'!$B$30:$B$130,'Serene N'!$W$30:$W$130,,1))</f>
        <v>0.76906666666666668</v>
      </c>
      <c r="R146" s="158">
        <f xml:space="preserve">
IF(AND(P146&gt;='Serene N'!$X$15,A146&lt;='Serene N'!$W$15),0,
IF(AND(P146&gt;='Serene N'!$X$16,A146&lt;='Serene N'!$W$16),0,
IF(AND(P146&gt;='Serene N'!$X$17,A146&lt;='Serene N'!$W$17),0,MIN(N146,$E$4*(1-D146)*Q146))))</f>
        <v>80.371182027733326</v>
      </c>
    </row>
    <row r="147" spans="1:18" x14ac:dyDescent="0.45">
      <c r="A147" s="56">
        <f t="shared" ref="A147:A210" si="14">A146+1</f>
        <v>44782</v>
      </c>
      <c r="B147" s="157">
        <f>_xlfn.XLOOKUP(A147,'Serene N'!$W$22:$W$23,'Serene N'!$Z$22:$Z$23,0,0)</f>
        <v>0</v>
      </c>
      <c r="C147" s="143">
        <f>_xlfn.XLOOKUP(A147,'Serene N'!$W$15:$W$17,'Serene N'!$Z$15:$Z$17,SUM($E$3:$H$3),0)</f>
        <v>15</v>
      </c>
      <c r="D147" s="58">
        <f>'PT Storengy'!J138</f>
        <v>0.15</v>
      </c>
      <c r="E147" s="60">
        <f t="shared" ref="E147:E210" si="15">E146+H147/1000</f>
        <v>13.71546756418685</v>
      </c>
      <c r="F147" s="58">
        <f t="shared" ref="F147:F210" si="16">E146/SUM($E$3,$F$3,$G$3,$H$3)</f>
        <v>0.9090064254772745</v>
      </c>
      <c r="G147" s="59">
        <f>IF(F147&gt;=1,0,_xlfn.XLOOKUP(F147,'Serene N'!$B$30:$B$130,'Serene N'!$W$30:$W$130,,1))</f>
        <v>0.76906666666666668</v>
      </c>
      <c r="H147" s="158">
        <f>MIN(
IF(AND(F147&gt;='Serene N'!$X$15,A147&lt;='Serene N'!$W$15),0,
IF(AND(F147&gt;='Serene N'!$X$16,A147&lt;='Serene N'!$W$16),0,
IF(AND(F147&gt;='Serene N'!$X$17,A147&lt;='Serene N'!$W$17),0,$E$4*(1-D147)*G147))),$E$4)</f>
        <v>80.371182027733326</v>
      </c>
      <c r="I147" s="192">
        <f>IF(COUNTIFS('PTC GRTgaz'!$AA$11:$AA$28891,"",'PTC GRTgaz'!$B$11:$B$28891,'Nord-Est'!I$16,'PTC GRTgaz'!$D$11:$D$28891,'Nord-Est'!$A147,'PTC GRTgaz'!$C$11:$C$28891,"DEL")&gt;0,I$14,SUMIFS('PTC GRTgaz'!$AA$11:$AA$28891,'PTC GRTgaz'!$B$11:$B$28891,'Nord-Est'!I$16,'PTC GRTgaz'!$D$11:$D$28891,'Nord-Est'!$A147,'PTC GRTgaz'!$C$11:$C$28891,"DEL")*1.0026*$E$4/122.95)</f>
        <v>122.94686</v>
      </c>
      <c r="J147" s="102">
        <f t="shared" ref="J147:J210" si="17">J146+M147/1000</f>
        <v>13.71546756418685</v>
      </c>
      <c r="K147" s="58">
        <f t="shared" ref="K147:K210" si="18">J146/SUM($E$3,$F$3,$G$3,$H$3)</f>
        <v>0.9090064254772745</v>
      </c>
      <c r="L147" s="59">
        <f>IF(K147&gt;=1,0,_xlfn.XLOOKUP(K147,'Serene N'!$B$30:$B$130,'Serene N'!$W$30:$W$130,,1))</f>
        <v>0.76906666666666668</v>
      </c>
      <c r="M147" s="158">
        <f xml:space="preserve">
IF(AND(K147&gt;='Serene N'!$X$15,A147&lt;='Serene N'!$W$15),0,
IF(AND(K147&gt;='Serene N'!$X$16,A147&lt;='Serene N'!$W$16),0,
IF(AND(K147&gt;='Serene N'!$X$17,A147&lt;='Serene N'!$W$17),0,MIN(I147,$E$4*(1-D147)*L147))))</f>
        <v>80.371182027733326</v>
      </c>
      <c r="N147" s="192">
        <f>IF(COUNTIFS('PTC GRTgaz'!$AB$11:$AB$28891,"",'PTC GRTgaz'!$B$11:$B$28891,'Nord-Est'!N$16,'PTC GRTgaz'!$D$11:$D$28891,'Nord-Est'!$A147,'PTC GRTgaz'!$C$11:$C$28891,"DEL")&gt;0,N$14,SUMIFS('PTC GRTgaz'!$AB$11:$AB$28891,'PTC GRTgaz'!$B$11:$B$28891,'Nord-Est'!N$16,'PTC GRTgaz'!$D$11:$D$28891,'Nord-Est'!$A147,'PTC GRTgaz'!$C$11:$C$28891,"DEL")*1.0026*$E$4/122.95)</f>
        <v>122.94686</v>
      </c>
      <c r="O147" s="102">
        <f t="shared" ref="O147:O210" si="19">O146+R147/1000</f>
        <v>13.71546756418685</v>
      </c>
      <c r="P147" s="58">
        <f t="shared" ref="P147:P210" si="20">O146/SUM($E$3,$F$3,$G$3,$H$3)</f>
        <v>0.9090064254772745</v>
      </c>
      <c r="Q147" s="59">
        <f>IF(P147&gt;=1,0,_xlfn.XLOOKUP(P147,'Serene N'!$B$30:$B$130,'Serene N'!$W$30:$W$130,,1))</f>
        <v>0.76906666666666668</v>
      </c>
      <c r="R147" s="158">
        <f xml:space="preserve">
IF(AND(P147&gt;='Serene N'!$X$15,A147&lt;='Serene N'!$W$15),0,
IF(AND(P147&gt;='Serene N'!$X$16,A147&lt;='Serene N'!$W$16),0,
IF(AND(P147&gt;='Serene N'!$X$17,A147&lt;='Serene N'!$W$17),0,MIN(N147,$E$4*(1-D147)*Q147))))</f>
        <v>80.371182027733326</v>
      </c>
    </row>
    <row r="148" spans="1:18" x14ac:dyDescent="0.45">
      <c r="A148" s="56">
        <f t="shared" si="14"/>
        <v>44783</v>
      </c>
      <c r="B148" s="157">
        <f>_xlfn.XLOOKUP(A148,'Serene N'!$W$22:$W$23,'Serene N'!$Z$22:$Z$23,0,0)</f>
        <v>0</v>
      </c>
      <c r="C148" s="143">
        <f>_xlfn.XLOOKUP(A148,'Serene N'!$W$15:$W$17,'Serene N'!$Z$15:$Z$17,SUM($E$3:$H$3),0)</f>
        <v>15</v>
      </c>
      <c r="D148" s="58">
        <f>'PT Storengy'!J139</f>
        <v>0.15</v>
      </c>
      <c r="E148" s="60">
        <f t="shared" si="15"/>
        <v>13.795346412344095</v>
      </c>
      <c r="F148" s="58">
        <f t="shared" si="16"/>
        <v>0.91436450427912341</v>
      </c>
      <c r="G148" s="59">
        <f>IF(F148&gt;=1,0,_xlfn.XLOOKUP(F148,'Serene N'!$B$30:$B$130,'Serene N'!$W$30:$W$130,,1))</f>
        <v>0.76435555555555557</v>
      </c>
      <c r="H148" s="158">
        <f>MIN(
IF(AND(F148&gt;='Serene N'!$X$15,A148&lt;='Serene N'!$W$15),0,
IF(AND(F148&gt;='Serene N'!$X$16,A148&lt;='Serene N'!$W$16),0,
IF(AND(F148&gt;='Serene N'!$X$17,A148&lt;='Serene N'!$W$17),0,$E$4*(1-D148)*G148))),$E$4)</f>
        <v>79.878848157244448</v>
      </c>
      <c r="I148" s="192">
        <f>IF(COUNTIFS('PTC GRTgaz'!$AA$11:$AA$28891,"",'PTC GRTgaz'!$B$11:$B$28891,'Nord-Est'!I$16,'PTC GRTgaz'!$D$11:$D$28891,'Nord-Est'!$A148,'PTC GRTgaz'!$C$11:$C$28891,"DEL")&gt;0,I$14,SUMIFS('PTC GRTgaz'!$AA$11:$AA$28891,'PTC GRTgaz'!$B$11:$B$28891,'Nord-Est'!I$16,'PTC GRTgaz'!$D$11:$D$28891,'Nord-Est'!$A148,'PTC GRTgaz'!$C$11:$C$28891,"DEL")*1.0026*$E$4/122.95)</f>
        <v>122.94686</v>
      </c>
      <c r="J148" s="102">
        <f t="shared" si="17"/>
        <v>13.795346412344095</v>
      </c>
      <c r="K148" s="58">
        <f t="shared" si="18"/>
        <v>0.91436450427912341</v>
      </c>
      <c r="L148" s="59">
        <f>IF(K148&gt;=1,0,_xlfn.XLOOKUP(K148,'Serene N'!$B$30:$B$130,'Serene N'!$W$30:$W$130,,1))</f>
        <v>0.76435555555555557</v>
      </c>
      <c r="M148" s="158">
        <f xml:space="preserve">
IF(AND(K148&gt;='Serene N'!$X$15,A148&lt;='Serene N'!$W$15),0,
IF(AND(K148&gt;='Serene N'!$X$16,A148&lt;='Serene N'!$W$16),0,
IF(AND(K148&gt;='Serene N'!$X$17,A148&lt;='Serene N'!$W$17),0,MIN(I148,$E$4*(1-D148)*L148))))</f>
        <v>79.878848157244448</v>
      </c>
      <c r="N148" s="192">
        <f>IF(COUNTIFS('PTC GRTgaz'!$AB$11:$AB$28891,"",'PTC GRTgaz'!$B$11:$B$28891,'Nord-Est'!N$16,'PTC GRTgaz'!$D$11:$D$28891,'Nord-Est'!$A148,'PTC GRTgaz'!$C$11:$C$28891,"DEL")&gt;0,N$14,SUMIFS('PTC GRTgaz'!$AB$11:$AB$28891,'PTC GRTgaz'!$B$11:$B$28891,'Nord-Est'!N$16,'PTC GRTgaz'!$D$11:$D$28891,'Nord-Est'!$A148,'PTC GRTgaz'!$C$11:$C$28891,"DEL")*1.0026*$E$4/122.95)</f>
        <v>122.94686</v>
      </c>
      <c r="O148" s="102">
        <f t="shared" si="19"/>
        <v>13.795346412344095</v>
      </c>
      <c r="P148" s="58">
        <f t="shared" si="20"/>
        <v>0.91436450427912341</v>
      </c>
      <c r="Q148" s="59">
        <f>IF(P148&gt;=1,0,_xlfn.XLOOKUP(P148,'Serene N'!$B$30:$B$130,'Serene N'!$W$30:$W$130,,1))</f>
        <v>0.76435555555555557</v>
      </c>
      <c r="R148" s="158">
        <f xml:space="preserve">
IF(AND(P148&gt;='Serene N'!$X$15,A148&lt;='Serene N'!$W$15),0,
IF(AND(P148&gt;='Serene N'!$X$16,A148&lt;='Serene N'!$W$16),0,
IF(AND(P148&gt;='Serene N'!$X$17,A148&lt;='Serene N'!$W$17),0,MIN(N148,$E$4*(1-D148)*Q148))))</f>
        <v>79.878848157244448</v>
      </c>
    </row>
    <row r="149" spans="1:18" x14ac:dyDescent="0.45">
      <c r="A149" s="56">
        <f t="shared" si="14"/>
        <v>44784</v>
      </c>
      <c r="B149" s="157">
        <f>_xlfn.XLOOKUP(A149,'Serene N'!$W$22:$W$23,'Serene N'!$Z$22:$Z$23,0,0)</f>
        <v>0</v>
      </c>
      <c r="C149" s="143">
        <f>_xlfn.XLOOKUP(A149,'Serene N'!$W$15:$W$17,'Serene N'!$Z$15:$Z$17,SUM($E$3:$H$3),0)</f>
        <v>15</v>
      </c>
      <c r="D149" s="58">
        <f>'PT Storengy'!J140</f>
        <v>0.15</v>
      </c>
      <c r="E149" s="60">
        <f t="shared" si="15"/>
        <v>13.87522526050134</v>
      </c>
      <c r="F149" s="58">
        <f t="shared" si="16"/>
        <v>0.91968976082293963</v>
      </c>
      <c r="G149" s="59">
        <f>IF(F149&gt;=1,0,_xlfn.XLOOKUP(F149,'Serene N'!$B$30:$B$130,'Serene N'!$W$30:$W$130,,1))</f>
        <v>0.76435555555555557</v>
      </c>
      <c r="H149" s="158">
        <f>MIN(
IF(AND(F149&gt;='Serene N'!$X$15,A149&lt;='Serene N'!$W$15),0,
IF(AND(F149&gt;='Serene N'!$X$16,A149&lt;='Serene N'!$W$16),0,
IF(AND(F149&gt;='Serene N'!$X$17,A149&lt;='Serene N'!$W$17),0,$E$4*(1-D149)*G149))),$E$4)</f>
        <v>79.878848157244448</v>
      </c>
      <c r="I149" s="192">
        <f>IF(COUNTIFS('PTC GRTgaz'!$AA$11:$AA$28891,"",'PTC GRTgaz'!$B$11:$B$28891,'Nord-Est'!I$16,'PTC GRTgaz'!$D$11:$D$28891,'Nord-Est'!$A149,'PTC GRTgaz'!$C$11:$C$28891,"DEL")&gt;0,I$14,SUMIFS('PTC GRTgaz'!$AA$11:$AA$28891,'PTC GRTgaz'!$B$11:$B$28891,'Nord-Est'!I$16,'PTC GRTgaz'!$D$11:$D$28891,'Nord-Est'!$A149,'PTC GRTgaz'!$C$11:$C$28891,"DEL")*1.0026*$E$4/122.95)</f>
        <v>122.94686</v>
      </c>
      <c r="J149" s="102">
        <f t="shared" si="17"/>
        <v>13.87522526050134</v>
      </c>
      <c r="K149" s="58">
        <f t="shared" si="18"/>
        <v>0.91968976082293963</v>
      </c>
      <c r="L149" s="59">
        <f>IF(K149&gt;=1,0,_xlfn.XLOOKUP(K149,'Serene N'!$B$30:$B$130,'Serene N'!$W$30:$W$130,,1))</f>
        <v>0.76435555555555557</v>
      </c>
      <c r="M149" s="158">
        <f xml:space="preserve">
IF(AND(K149&gt;='Serene N'!$X$15,A149&lt;='Serene N'!$W$15),0,
IF(AND(K149&gt;='Serene N'!$X$16,A149&lt;='Serene N'!$W$16),0,
IF(AND(K149&gt;='Serene N'!$X$17,A149&lt;='Serene N'!$W$17),0,MIN(I149,$E$4*(1-D149)*L149))))</f>
        <v>79.878848157244448</v>
      </c>
      <c r="N149" s="192">
        <f>IF(COUNTIFS('PTC GRTgaz'!$AB$11:$AB$28891,"",'PTC GRTgaz'!$B$11:$B$28891,'Nord-Est'!N$16,'PTC GRTgaz'!$D$11:$D$28891,'Nord-Est'!$A149,'PTC GRTgaz'!$C$11:$C$28891,"DEL")&gt;0,N$14,SUMIFS('PTC GRTgaz'!$AB$11:$AB$28891,'PTC GRTgaz'!$B$11:$B$28891,'Nord-Est'!N$16,'PTC GRTgaz'!$D$11:$D$28891,'Nord-Est'!$A149,'PTC GRTgaz'!$C$11:$C$28891,"DEL")*1.0026*$E$4/122.95)</f>
        <v>122.94686</v>
      </c>
      <c r="O149" s="102">
        <f t="shared" si="19"/>
        <v>13.87522526050134</v>
      </c>
      <c r="P149" s="58">
        <f t="shared" si="20"/>
        <v>0.91968976082293963</v>
      </c>
      <c r="Q149" s="59">
        <f>IF(P149&gt;=1,0,_xlfn.XLOOKUP(P149,'Serene N'!$B$30:$B$130,'Serene N'!$W$30:$W$130,,1))</f>
        <v>0.76435555555555557</v>
      </c>
      <c r="R149" s="158">
        <f xml:space="preserve">
IF(AND(P149&gt;='Serene N'!$X$15,A149&lt;='Serene N'!$W$15),0,
IF(AND(P149&gt;='Serene N'!$X$16,A149&lt;='Serene N'!$W$16),0,
IF(AND(P149&gt;='Serene N'!$X$17,A149&lt;='Serene N'!$W$17),0,MIN(N149,$E$4*(1-D149)*Q149))))</f>
        <v>79.878848157244448</v>
      </c>
    </row>
    <row r="150" spans="1:18" x14ac:dyDescent="0.45">
      <c r="A150" s="56">
        <f t="shared" si="14"/>
        <v>44785</v>
      </c>
      <c r="B150" s="157">
        <f>_xlfn.XLOOKUP(A150,'Serene N'!$W$22:$W$23,'Serene N'!$Z$22:$Z$23,0,0)</f>
        <v>0</v>
      </c>
      <c r="C150" s="143">
        <f>_xlfn.XLOOKUP(A150,'Serene N'!$W$15:$W$17,'Serene N'!$Z$15:$Z$17,SUM($E$3:$H$3),0)</f>
        <v>15</v>
      </c>
      <c r="D150" s="58">
        <f>'PT Storengy'!J141</f>
        <v>0.15</v>
      </c>
      <c r="E150" s="60">
        <f t="shared" si="15"/>
        <v>13.954611774788095</v>
      </c>
      <c r="F150" s="58">
        <f t="shared" si="16"/>
        <v>0.92501501736675595</v>
      </c>
      <c r="G150" s="59">
        <f>IF(F150&gt;=1,0,_xlfn.XLOOKUP(F150,'Serene N'!$B$30:$B$130,'Serene N'!$W$30:$W$130,,1))</f>
        <v>0.75964444444444434</v>
      </c>
      <c r="H150" s="158">
        <f>MIN(
IF(AND(F150&gt;='Serene N'!$X$15,A150&lt;='Serene N'!$W$15),0,
IF(AND(F150&gt;='Serene N'!$X$16,A150&lt;='Serene N'!$W$16),0,
IF(AND(F150&gt;='Serene N'!$X$17,A150&lt;='Serene N'!$W$17),0,$E$4*(1-D150)*G150))),$E$4)</f>
        <v>79.386514286755542</v>
      </c>
      <c r="I150" s="192">
        <f>IF(COUNTIFS('PTC GRTgaz'!$AA$11:$AA$28891,"",'PTC GRTgaz'!$B$11:$B$28891,'Nord-Est'!I$16,'PTC GRTgaz'!$D$11:$D$28891,'Nord-Est'!$A150,'PTC GRTgaz'!$C$11:$C$28891,"DEL")&gt;0,I$14,SUMIFS('PTC GRTgaz'!$AA$11:$AA$28891,'PTC GRTgaz'!$B$11:$B$28891,'Nord-Est'!I$16,'PTC GRTgaz'!$D$11:$D$28891,'Nord-Est'!$A150,'PTC GRTgaz'!$C$11:$C$28891,"DEL")*1.0026*$E$4/122.95)</f>
        <v>122.94686</v>
      </c>
      <c r="J150" s="102">
        <f t="shared" si="17"/>
        <v>13.954611774788095</v>
      </c>
      <c r="K150" s="58">
        <f t="shared" si="18"/>
        <v>0.92501501736675595</v>
      </c>
      <c r="L150" s="59">
        <f>IF(K150&gt;=1,0,_xlfn.XLOOKUP(K150,'Serene N'!$B$30:$B$130,'Serene N'!$W$30:$W$130,,1))</f>
        <v>0.75964444444444434</v>
      </c>
      <c r="M150" s="158">
        <f xml:space="preserve">
IF(AND(K150&gt;='Serene N'!$X$15,A150&lt;='Serene N'!$W$15),0,
IF(AND(K150&gt;='Serene N'!$X$16,A150&lt;='Serene N'!$W$16),0,
IF(AND(K150&gt;='Serene N'!$X$17,A150&lt;='Serene N'!$W$17),0,MIN(I150,$E$4*(1-D150)*L150))))</f>
        <v>79.386514286755542</v>
      </c>
      <c r="N150" s="192">
        <f>IF(COUNTIFS('PTC GRTgaz'!$AB$11:$AB$28891,"",'PTC GRTgaz'!$B$11:$B$28891,'Nord-Est'!N$16,'PTC GRTgaz'!$D$11:$D$28891,'Nord-Est'!$A150,'PTC GRTgaz'!$C$11:$C$28891,"DEL")&gt;0,N$14,SUMIFS('PTC GRTgaz'!$AB$11:$AB$28891,'PTC GRTgaz'!$B$11:$B$28891,'Nord-Est'!N$16,'PTC GRTgaz'!$D$11:$D$28891,'Nord-Est'!$A150,'PTC GRTgaz'!$C$11:$C$28891,"DEL")*1.0026*$E$4/122.95)</f>
        <v>122.94686</v>
      </c>
      <c r="O150" s="102">
        <f t="shared" si="19"/>
        <v>13.954611774788095</v>
      </c>
      <c r="P150" s="58">
        <f t="shared" si="20"/>
        <v>0.92501501736675595</v>
      </c>
      <c r="Q150" s="59">
        <f>IF(P150&gt;=1,0,_xlfn.XLOOKUP(P150,'Serene N'!$B$30:$B$130,'Serene N'!$W$30:$W$130,,1))</f>
        <v>0.75964444444444434</v>
      </c>
      <c r="R150" s="158">
        <f xml:space="preserve">
IF(AND(P150&gt;='Serene N'!$X$15,A150&lt;='Serene N'!$W$15),0,
IF(AND(P150&gt;='Serene N'!$X$16,A150&lt;='Serene N'!$W$16),0,
IF(AND(P150&gt;='Serene N'!$X$17,A150&lt;='Serene N'!$W$17),0,MIN(N150,$E$4*(1-D150)*Q150))))</f>
        <v>79.386514286755542</v>
      </c>
    </row>
    <row r="151" spans="1:18" x14ac:dyDescent="0.45">
      <c r="A151" s="56">
        <f t="shared" si="14"/>
        <v>44786</v>
      </c>
      <c r="B151" s="157">
        <f>_xlfn.XLOOKUP(A151,'Serene N'!$W$22:$W$23,'Serene N'!$Z$22:$Z$23,0,0)</f>
        <v>0</v>
      </c>
      <c r="C151" s="143">
        <f>_xlfn.XLOOKUP(A151,'Serene N'!$W$15:$W$17,'Serene N'!$Z$15:$Z$17,SUM($E$3:$H$3),0)</f>
        <v>15</v>
      </c>
      <c r="D151" s="58">
        <f>'PT Storengy'!J142</f>
        <v>0.15</v>
      </c>
      <c r="E151" s="60">
        <f t="shared" si="15"/>
        <v>14.033505955204362</v>
      </c>
      <c r="F151" s="58">
        <f t="shared" si="16"/>
        <v>0.9303074516525397</v>
      </c>
      <c r="G151" s="59">
        <f>IF(F151&gt;=1,0,_xlfn.XLOOKUP(F151,'Serene N'!$B$30:$B$130,'Serene N'!$W$30:$W$130,,1))</f>
        <v>0.75493333333333346</v>
      </c>
      <c r="H151" s="158">
        <f>MIN(
IF(AND(F151&gt;='Serene N'!$X$15,A151&lt;='Serene N'!$W$15),0,
IF(AND(F151&gt;='Serene N'!$X$16,A151&lt;='Serene N'!$W$16),0,
IF(AND(F151&gt;='Serene N'!$X$17,A151&lt;='Serene N'!$W$17),0,$E$4*(1-D151)*G151))),$E$4)</f>
        <v>78.894180416266678</v>
      </c>
      <c r="I151" s="192">
        <f>IF(COUNTIFS('PTC GRTgaz'!$AA$11:$AA$28891,"",'PTC GRTgaz'!$B$11:$B$28891,'Nord-Est'!I$16,'PTC GRTgaz'!$D$11:$D$28891,'Nord-Est'!$A151,'PTC GRTgaz'!$C$11:$C$28891,"DEL")&gt;0,I$14,SUMIFS('PTC GRTgaz'!$AA$11:$AA$28891,'PTC GRTgaz'!$B$11:$B$28891,'Nord-Est'!I$16,'PTC GRTgaz'!$D$11:$D$28891,'Nord-Est'!$A151,'PTC GRTgaz'!$C$11:$C$28891,"DEL")*1.0026*$E$4/122.95)</f>
        <v>122.94686</v>
      </c>
      <c r="J151" s="102">
        <f t="shared" si="17"/>
        <v>14.033505955204362</v>
      </c>
      <c r="K151" s="58">
        <f t="shared" si="18"/>
        <v>0.9303074516525397</v>
      </c>
      <c r="L151" s="59">
        <f>IF(K151&gt;=1,0,_xlfn.XLOOKUP(K151,'Serene N'!$B$30:$B$130,'Serene N'!$W$30:$W$130,,1))</f>
        <v>0.75493333333333346</v>
      </c>
      <c r="M151" s="158">
        <f xml:space="preserve">
IF(AND(K151&gt;='Serene N'!$X$15,A151&lt;='Serene N'!$W$15),0,
IF(AND(K151&gt;='Serene N'!$X$16,A151&lt;='Serene N'!$W$16),0,
IF(AND(K151&gt;='Serene N'!$X$17,A151&lt;='Serene N'!$W$17),0,MIN(I151,$E$4*(1-D151)*L151))))</f>
        <v>78.894180416266678</v>
      </c>
      <c r="N151" s="192">
        <f>IF(COUNTIFS('PTC GRTgaz'!$AB$11:$AB$28891,"",'PTC GRTgaz'!$B$11:$B$28891,'Nord-Est'!N$16,'PTC GRTgaz'!$D$11:$D$28891,'Nord-Est'!$A151,'PTC GRTgaz'!$C$11:$C$28891,"DEL")&gt;0,N$14,SUMIFS('PTC GRTgaz'!$AB$11:$AB$28891,'PTC GRTgaz'!$B$11:$B$28891,'Nord-Est'!N$16,'PTC GRTgaz'!$D$11:$D$28891,'Nord-Est'!$A151,'PTC GRTgaz'!$C$11:$C$28891,"DEL")*1.0026*$E$4/122.95)</f>
        <v>122.94686</v>
      </c>
      <c r="O151" s="102">
        <f t="shared" si="19"/>
        <v>14.033505955204362</v>
      </c>
      <c r="P151" s="58">
        <f t="shared" si="20"/>
        <v>0.9303074516525397</v>
      </c>
      <c r="Q151" s="59">
        <f>IF(P151&gt;=1,0,_xlfn.XLOOKUP(P151,'Serene N'!$B$30:$B$130,'Serene N'!$W$30:$W$130,,1))</f>
        <v>0.75493333333333346</v>
      </c>
      <c r="R151" s="158">
        <f xml:space="preserve">
IF(AND(P151&gt;='Serene N'!$X$15,A151&lt;='Serene N'!$W$15),0,
IF(AND(P151&gt;='Serene N'!$X$16,A151&lt;='Serene N'!$W$16),0,
IF(AND(P151&gt;='Serene N'!$X$17,A151&lt;='Serene N'!$W$17),0,MIN(N151,$E$4*(1-D151)*Q151))))</f>
        <v>78.894180416266678</v>
      </c>
    </row>
    <row r="152" spans="1:18" x14ac:dyDescent="0.45">
      <c r="A152" s="56">
        <f t="shared" si="14"/>
        <v>44787</v>
      </c>
      <c r="B152" s="157">
        <f>_xlfn.XLOOKUP(A152,'Serene N'!$W$22:$W$23,'Serene N'!$Z$22:$Z$23,0,0)</f>
        <v>0</v>
      </c>
      <c r="C152" s="143">
        <f>_xlfn.XLOOKUP(A152,'Serene N'!$W$15:$W$17,'Serene N'!$Z$15:$Z$17,SUM($E$3:$H$3),0)</f>
        <v>15</v>
      </c>
      <c r="D152" s="58">
        <f>'PT Storengy'!J143</f>
        <v>0.15</v>
      </c>
      <c r="E152" s="60">
        <f t="shared" si="15"/>
        <v>14.112400135620629</v>
      </c>
      <c r="F152" s="58">
        <f t="shared" si="16"/>
        <v>0.93556706368029074</v>
      </c>
      <c r="G152" s="59">
        <f>IF(F152&gt;=1,0,_xlfn.XLOOKUP(F152,'Serene N'!$B$30:$B$130,'Serene N'!$W$30:$W$130,,1))</f>
        <v>0.75493333333333346</v>
      </c>
      <c r="H152" s="158">
        <f>MIN(
IF(AND(F152&gt;='Serene N'!$X$15,A152&lt;='Serene N'!$W$15),0,
IF(AND(F152&gt;='Serene N'!$X$16,A152&lt;='Serene N'!$W$16),0,
IF(AND(F152&gt;='Serene N'!$X$17,A152&lt;='Serene N'!$W$17),0,$E$4*(1-D152)*G152))),$E$4)</f>
        <v>78.894180416266678</v>
      </c>
      <c r="I152" s="192">
        <f>IF(COUNTIFS('PTC GRTgaz'!$AA$11:$AA$28891,"",'PTC GRTgaz'!$B$11:$B$28891,'Nord-Est'!I$16,'PTC GRTgaz'!$D$11:$D$28891,'Nord-Est'!$A152,'PTC GRTgaz'!$C$11:$C$28891,"DEL")&gt;0,I$14,SUMIFS('PTC GRTgaz'!$AA$11:$AA$28891,'PTC GRTgaz'!$B$11:$B$28891,'Nord-Est'!I$16,'PTC GRTgaz'!$D$11:$D$28891,'Nord-Est'!$A152,'PTC GRTgaz'!$C$11:$C$28891,"DEL")*1.0026*$E$4/122.95)</f>
        <v>122.94686</v>
      </c>
      <c r="J152" s="102">
        <f t="shared" si="17"/>
        <v>14.112400135620629</v>
      </c>
      <c r="K152" s="58">
        <f t="shared" si="18"/>
        <v>0.93556706368029074</v>
      </c>
      <c r="L152" s="59">
        <f>IF(K152&gt;=1,0,_xlfn.XLOOKUP(K152,'Serene N'!$B$30:$B$130,'Serene N'!$W$30:$W$130,,1))</f>
        <v>0.75493333333333346</v>
      </c>
      <c r="M152" s="158">
        <f xml:space="preserve">
IF(AND(K152&gt;='Serene N'!$X$15,A152&lt;='Serene N'!$W$15),0,
IF(AND(K152&gt;='Serene N'!$X$16,A152&lt;='Serene N'!$W$16),0,
IF(AND(K152&gt;='Serene N'!$X$17,A152&lt;='Serene N'!$W$17),0,MIN(I152,$E$4*(1-D152)*L152))))</f>
        <v>78.894180416266678</v>
      </c>
      <c r="N152" s="192">
        <f>IF(COUNTIFS('PTC GRTgaz'!$AB$11:$AB$28891,"",'PTC GRTgaz'!$B$11:$B$28891,'Nord-Est'!N$16,'PTC GRTgaz'!$D$11:$D$28891,'Nord-Est'!$A152,'PTC GRTgaz'!$C$11:$C$28891,"DEL")&gt;0,N$14,SUMIFS('PTC GRTgaz'!$AB$11:$AB$28891,'PTC GRTgaz'!$B$11:$B$28891,'Nord-Est'!N$16,'PTC GRTgaz'!$D$11:$D$28891,'Nord-Est'!$A152,'PTC GRTgaz'!$C$11:$C$28891,"DEL")*1.0026*$E$4/122.95)</f>
        <v>122.94686</v>
      </c>
      <c r="O152" s="102">
        <f t="shared" si="19"/>
        <v>14.112400135620629</v>
      </c>
      <c r="P152" s="58">
        <f t="shared" si="20"/>
        <v>0.93556706368029074</v>
      </c>
      <c r="Q152" s="59">
        <f>IF(P152&gt;=1,0,_xlfn.XLOOKUP(P152,'Serene N'!$B$30:$B$130,'Serene N'!$W$30:$W$130,,1))</f>
        <v>0.75493333333333346</v>
      </c>
      <c r="R152" s="158">
        <f xml:space="preserve">
IF(AND(P152&gt;='Serene N'!$X$15,A152&lt;='Serene N'!$W$15),0,
IF(AND(P152&gt;='Serene N'!$X$16,A152&lt;='Serene N'!$W$16),0,
IF(AND(P152&gt;='Serene N'!$X$17,A152&lt;='Serene N'!$W$17),0,MIN(N152,$E$4*(1-D152)*Q152))))</f>
        <v>78.894180416266678</v>
      </c>
    </row>
    <row r="153" spans="1:18" x14ac:dyDescent="0.45">
      <c r="A153" s="56">
        <f t="shared" si="14"/>
        <v>44788</v>
      </c>
      <c r="B153" s="157">
        <f>_xlfn.XLOOKUP(A153,'Serene N'!$W$22:$W$23,'Serene N'!$Z$22:$Z$23,0,0)</f>
        <v>0</v>
      </c>
      <c r="C153" s="143">
        <f>_xlfn.XLOOKUP(A153,'Serene N'!$W$15:$W$17,'Serene N'!$Z$15:$Z$17,SUM($E$3:$H$3),0)</f>
        <v>15</v>
      </c>
      <c r="D153" s="58">
        <f>'PT Storengy'!J144</f>
        <v>0.15</v>
      </c>
      <c r="E153" s="60">
        <f t="shared" si="15"/>
        <v>14.190801982166406</v>
      </c>
      <c r="F153" s="58">
        <f t="shared" si="16"/>
        <v>0.9408266757080419</v>
      </c>
      <c r="G153" s="59">
        <f>IF(F153&gt;=1,0,_xlfn.XLOOKUP(F153,'Serene N'!$B$30:$B$130,'Serene N'!$W$30:$W$130,,1))</f>
        <v>0.75022222222222223</v>
      </c>
      <c r="H153" s="158">
        <f>MIN(
IF(AND(F153&gt;='Serene N'!$X$15,A153&lt;='Serene N'!$W$15),0,
IF(AND(F153&gt;='Serene N'!$X$16,A153&lt;='Serene N'!$W$16),0,
IF(AND(F153&gt;='Serene N'!$X$17,A153&lt;='Serene N'!$W$17),0,$E$4*(1-D153)*G153))),$E$4)</f>
        <v>78.401846545777772</v>
      </c>
      <c r="I153" s="192">
        <f>IF(COUNTIFS('PTC GRTgaz'!$AA$11:$AA$28891,"",'PTC GRTgaz'!$B$11:$B$28891,'Nord-Est'!I$16,'PTC GRTgaz'!$D$11:$D$28891,'Nord-Est'!$A153,'PTC GRTgaz'!$C$11:$C$28891,"DEL")&gt;0,I$14,SUMIFS('PTC GRTgaz'!$AA$11:$AA$28891,'PTC GRTgaz'!$B$11:$B$28891,'Nord-Est'!I$16,'PTC GRTgaz'!$D$11:$D$28891,'Nord-Est'!$A153,'PTC GRTgaz'!$C$11:$C$28891,"DEL")*1.0026*$E$4/122.95)</f>
        <v>122.94686</v>
      </c>
      <c r="J153" s="102">
        <f t="shared" si="17"/>
        <v>14.190801982166406</v>
      </c>
      <c r="K153" s="58">
        <f t="shared" si="18"/>
        <v>0.9408266757080419</v>
      </c>
      <c r="L153" s="59">
        <f>IF(K153&gt;=1,0,_xlfn.XLOOKUP(K153,'Serene N'!$B$30:$B$130,'Serene N'!$W$30:$W$130,,1))</f>
        <v>0.75022222222222223</v>
      </c>
      <c r="M153" s="158">
        <f xml:space="preserve">
IF(AND(K153&gt;='Serene N'!$X$15,A153&lt;='Serene N'!$W$15),0,
IF(AND(K153&gt;='Serene N'!$X$16,A153&lt;='Serene N'!$W$16),0,
IF(AND(K153&gt;='Serene N'!$X$17,A153&lt;='Serene N'!$W$17),0,MIN(I153,$E$4*(1-D153)*L153))))</f>
        <v>78.401846545777772</v>
      </c>
      <c r="N153" s="192">
        <f>IF(COUNTIFS('PTC GRTgaz'!$AB$11:$AB$28891,"",'PTC GRTgaz'!$B$11:$B$28891,'Nord-Est'!N$16,'PTC GRTgaz'!$D$11:$D$28891,'Nord-Est'!$A153,'PTC GRTgaz'!$C$11:$C$28891,"DEL")&gt;0,N$14,SUMIFS('PTC GRTgaz'!$AB$11:$AB$28891,'PTC GRTgaz'!$B$11:$B$28891,'Nord-Est'!N$16,'PTC GRTgaz'!$D$11:$D$28891,'Nord-Est'!$A153,'PTC GRTgaz'!$C$11:$C$28891,"DEL")*1.0026*$E$4/122.95)</f>
        <v>122.94686</v>
      </c>
      <c r="O153" s="102">
        <f t="shared" si="19"/>
        <v>14.190801982166406</v>
      </c>
      <c r="P153" s="58">
        <f t="shared" si="20"/>
        <v>0.9408266757080419</v>
      </c>
      <c r="Q153" s="59">
        <f>IF(P153&gt;=1,0,_xlfn.XLOOKUP(P153,'Serene N'!$B$30:$B$130,'Serene N'!$W$30:$W$130,,1))</f>
        <v>0.75022222222222223</v>
      </c>
      <c r="R153" s="158">
        <f xml:space="preserve">
IF(AND(P153&gt;='Serene N'!$X$15,A153&lt;='Serene N'!$W$15),0,
IF(AND(P153&gt;='Serene N'!$X$16,A153&lt;='Serene N'!$W$16),0,
IF(AND(P153&gt;='Serene N'!$X$17,A153&lt;='Serene N'!$W$17),0,MIN(N153,$E$4*(1-D153)*Q153))))</f>
        <v>78.401846545777772</v>
      </c>
    </row>
    <row r="154" spans="1:18" x14ac:dyDescent="0.45">
      <c r="A154" s="56">
        <f t="shared" si="14"/>
        <v>44789</v>
      </c>
      <c r="B154" s="157">
        <f>_xlfn.XLOOKUP(A154,'Serene N'!$W$22:$W$23,'Serene N'!$Z$22:$Z$23,0,0)</f>
        <v>0</v>
      </c>
      <c r="C154" s="143">
        <f>_xlfn.XLOOKUP(A154,'Serene N'!$W$15:$W$17,'Serene N'!$Z$15:$Z$17,SUM($E$3:$H$3),0)</f>
        <v>15</v>
      </c>
      <c r="D154" s="58">
        <f>'PT Storengy'!J145</f>
        <v>0.15</v>
      </c>
      <c r="E154" s="60">
        <f t="shared" si="15"/>
        <v>14.269203828712183</v>
      </c>
      <c r="F154" s="58">
        <f t="shared" si="16"/>
        <v>0.94605346547776037</v>
      </c>
      <c r="G154" s="59">
        <f>IF(F154&gt;=1,0,_xlfn.XLOOKUP(F154,'Serene N'!$B$30:$B$130,'Serene N'!$W$30:$W$130,,1))</f>
        <v>0.75022222222222223</v>
      </c>
      <c r="H154" s="158">
        <f>MIN(
IF(AND(F154&gt;='Serene N'!$X$15,A154&lt;='Serene N'!$W$15),0,
IF(AND(F154&gt;='Serene N'!$X$16,A154&lt;='Serene N'!$W$16),0,
IF(AND(F154&gt;='Serene N'!$X$17,A154&lt;='Serene N'!$W$17),0,$E$4*(1-D154)*G154))),$E$4)</f>
        <v>78.401846545777772</v>
      </c>
      <c r="I154" s="192">
        <f>IF(COUNTIFS('PTC GRTgaz'!$AA$11:$AA$28891,"",'PTC GRTgaz'!$B$11:$B$28891,'Nord-Est'!I$16,'PTC GRTgaz'!$D$11:$D$28891,'Nord-Est'!$A154,'PTC GRTgaz'!$C$11:$C$28891,"DEL")&gt;0,I$14,SUMIFS('PTC GRTgaz'!$AA$11:$AA$28891,'PTC GRTgaz'!$B$11:$B$28891,'Nord-Est'!I$16,'PTC GRTgaz'!$D$11:$D$28891,'Nord-Est'!$A154,'PTC GRTgaz'!$C$11:$C$28891,"DEL")*1.0026*$E$4/122.95)</f>
        <v>122.94686</v>
      </c>
      <c r="J154" s="102">
        <f t="shared" si="17"/>
        <v>14.269203828712183</v>
      </c>
      <c r="K154" s="58">
        <f t="shared" si="18"/>
        <v>0.94605346547776037</v>
      </c>
      <c r="L154" s="59">
        <f>IF(K154&gt;=1,0,_xlfn.XLOOKUP(K154,'Serene N'!$B$30:$B$130,'Serene N'!$W$30:$W$130,,1))</f>
        <v>0.75022222222222223</v>
      </c>
      <c r="M154" s="158">
        <f xml:space="preserve">
IF(AND(K154&gt;='Serene N'!$X$15,A154&lt;='Serene N'!$W$15),0,
IF(AND(K154&gt;='Serene N'!$X$16,A154&lt;='Serene N'!$W$16),0,
IF(AND(K154&gt;='Serene N'!$X$17,A154&lt;='Serene N'!$W$17),0,MIN(I154,$E$4*(1-D154)*L154))))</f>
        <v>78.401846545777772</v>
      </c>
      <c r="N154" s="192">
        <f>IF(COUNTIFS('PTC GRTgaz'!$AB$11:$AB$28891,"",'PTC GRTgaz'!$B$11:$B$28891,'Nord-Est'!N$16,'PTC GRTgaz'!$D$11:$D$28891,'Nord-Est'!$A154,'PTC GRTgaz'!$C$11:$C$28891,"DEL")&gt;0,N$14,SUMIFS('PTC GRTgaz'!$AB$11:$AB$28891,'PTC GRTgaz'!$B$11:$B$28891,'Nord-Est'!N$16,'PTC GRTgaz'!$D$11:$D$28891,'Nord-Est'!$A154,'PTC GRTgaz'!$C$11:$C$28891,"DEL")*1.0026*$E$4/122.95)</f>
        <v>122.94686</v>
      </c>
      <c r="O154" s="102">
        <f t="shared" si="19"/>
        <v>14.269203828712183</v>
      </c>
      <c r="P154" s="58">
        <f t="shared" si="20"/>
        <v>0.94605346547776037</v>
      </c>
      <c r="Q154" s="59">
        <f>IF(P154&gt;=1,0,_xlfn.XLOOKUP(P154,'Serene N'!$B$30:$B$130,'Serene N'!$W$30:$W$130,,1))</f>
        <v>0.75022222222222223</v>
      </c>
      <c r="R154" s="158">
        <f xml:space="preserve">
IF(AND(P154&gt;='Serene N'!$X$15,A154&lt;='Serene N'!$W$15),0,
IF(AND(P154&gt;='Serene N'!$X$16,A154&lt;='Serene N'!$W$16),0,
IF(AND(P154&gt;='Serene N'!$X$17,A154&lt;='Serene N'!$W$17),0,MIN(N154,$E$4*(1-D154)*Q154))))</f>
        <v>78.401846545777772</v>
      </c>
    </row>
    <row r="155" spans="1:18" x14ac:dyDescent="0.45">
      <c r="A155" s="56">
        <f t="shared" si="14"/>
        <v>44790</v>
      </c>
      <c r="B155" s="157">
        <f>_xlfn.XLOOKUP(A155,'Serene N'!$W$22:$W$23,'Serene N'!$Z$22:$Z$23,0,0)</f>
        <v>0</v>
      </c>
      <c r="C155" s="143">
        <f>_xlfn.XLOOKUP(A155,'Serene N'!$W$15:$W$17,'Serene N'!$Z$15:$Z$17,SUM($E$3:$H$3),0)</f>
        <v>15</v>
      </c>
      <c r="D155" s="58">
        <f>'PT Storengy'!J146</f>
        <v>0.15</v>
      </c>
      <c r="E155" s="60">
        <f t="shared" si="15"/>
        <v>14.347113341387471</v>
      </c>
      <c r="F155" s="58">
        <f t="shared" si="16"/>
        <v>0.95128025524747883</v>
      </c>
      <c r="G155" s="59">
        <f>IF(F155&gt;=1,0,_xlfn.XLOOKUP(F155,'Serene N'!$B$30:$B$130,'Serene N'!$W$30:$W$130,,1))</f>
        <v>0.74551111111111112</v>
      </c>
      <c r="H155" s="158">
        <f>MIN(
IF(AND(F155&gt;='Serene N'!$X$15,A155&lt;='Serene N'!$W$15),0,
IF(AND(F155&gt;='Serene N'!$X$16,A155&lt;='Serene N'!$W$16),0,
IF(AND(F155&gt;='Serene N'!$X$17,A155&lt;='Serene N'!$W$17),0,$E$4*(1-D155)*G155))),$E$4)</f>
        <v>77.90951267528888</v>
      </c>
      <c r="I155" s="192">
        <f>IF(COUNTIFS('PTC GRTgaz'!$AA$11:$AA$28891,"",'PTC GRTgaz'!$B$11:$B$28891,'Nord-Est'!I$16,'PTC GRTgaz'!$D$11:$D$28891,'Nord-Est'!$A155,'PTC GRTgaz'!$C$11:$C$28891,"DEL")&gt;0,I$14,SUMIFS('PTC GRTgaz'!$AA$11:$AA$28891,'PTC GRTgaz'!$B$11:$B$28891,'Nord-Est'!I$16,'PTC GRTgaz'!$D$11:$D$28891,'Nord-Est'!$A155,'PTC GRTgaz'!$C$11:$C$28891,"DEL")*1.0026*$E$4/122.95)</f>
        <v>122.94686</v>
      </c>
      <c r="J155" s="102">
        <f t="shared" si="17"/>
        <v>14.347113341387471</v>
      </c>
      <c r="K155" s="58">
        <f t="shared" si="18"/>
        <v>0.95128025524747883</v>
      </c>
      <c r="L155" s="59">
        <f>IF(K155&gt;=1,0,_xlfn.XLOOKUP(K155,'Serene N'!$B$30:$B$130,'Serene N'!$W$30:$W$130,,1))</f>
        <v>0.74551111111111112</v>
      </c>
      <c r="M155" s="158">
        <f xml:space="preserve">
IF(AND(K155&gt;='Serene N'!$X$15,A155&lt;='Serene N'!$W$15),0,
IF(AND(K155&gt;='Serene N'!$X$16,A155&lt;='Serene N'!$W$16),0,
IF(AND(K155&gt;='Serene N'!$X$17,A155&lt;='Serene N'!$W$17),0,MIN(I155,$E$4*(1-D155)*L155))))</f>
        <v>77.90951267528888</v>
      </c>
      <c r="N155" s="192">
        <f>IF(COUNTIFS('PTC GRTgaz'!$AB$11:$AB$28891,"",'PTC GRTgaz'!$B$11:$B$28891,'Nord-Est'!N$16,'PTC GRTgaz'!$D$11:$D$28891,'Nord-Est'!$A155,'PTC GRTgaz'!$C$11:$C$28891,"DEL")&gt;0,N$14,SUMIFS('PTC GRTgaz'!$AB$11:$AB$28891,'PTC GRTgaz'!$B$11:$B$28891,'Nord-Est'!N$16,'PTC GRTgaz'!$D$11:$D$28891,'Nord-Est'!$A155,'PTC GRTgaz'!$C$11:$C$28891,"DEL")*1.0026*$E$4/122.95)</f>
        <v>122.94686</v>
      </c>
      <c r="O155" s="102">
        <f t="shared" si="19"/>
        <v>14.347113341387471</v>
      </c>
      <c r="P155" s="58">
        <f t="shared" si="20"/>
        <v>0.95128025524747883</v>
      </c>
      <c r="Q155" s="59">
        <f>IF(P155&gt;=1,0,_xlfn.XLOOKUP(P155,'Serene N'!$B$30:$B$130,'Serene N'!$W$30:$W$130,,1))</f>
        <v>0.74551111111111112</v>
      </c>
      <c r="R155" s="158">
        <f xml:space="preserve">
IF(AND(P155&gt;='Serene N'!$X$15,A155&lt;='Serene N'!$W$15),0,
IF(AND(P155&gt;='Serene N'!$X$16,A155&lt;='Serene N'!$W$16),0,
IF(AND(P155&gt;='Serene N'!$X$17,A155&lt;='Serene N'!$W$17),0,MIN(N155,$E$4*(1-D155)*Q155))))</f>
        <v>77.90951267528888</v>
      </c>
    </row>
    <row r="156" spans="1:18" x14ac:dyDescent="0.45">
      <c r="A156" s="56">
        <f t="shared" si="14"/>
        <v>44791</v>
      </c>
      <c r="B156" s="157">
        <f>_xlfn.XLOOKUP(A156,'Serene N'!$W$22:$W$23,'Serene N'!$Z$22:$Z$23,0,0)</f>
        <v>0</v>
      </c>
      <c r="C156" s="143">
        <f>_xlfn.XLOOKUP(A156,'Serene N'!$W$15:$W$17,'Serene N'!$Z$15:$Z$17,SUM($E$3:$H$3),0)</f>
        <v>15</v>
      </c>
      <c r="D156" s="58">
        <f>'PT Storengy'!J147</f>
        <v>0.15</v>
      </c>
      <c r="E156" s="60">
        <f t="shared" si="15"/>
        <v>14.347113341387471</v>
      </c>
      <c r="F156" s="58">
        <f t="shared" si="16"/>
        <v>0.95647422275916472</v>
      </c>
      <c r="G156" s="59">
        <f>IF(F156&gt;=1,0,_xlfn.XLOOKUP(F156,'Serene N'!$B$30:$B$130,'Serene N'!$W$30:$W$130,,1))</f>
        <v>0.74551111111111112</v>
      </c>
      <c r="H156" s="158">
        <f>MIN(
IF(AND(F156&gt;='Serene N'!$X$15,A156&lt;='Serene N'!$W$15),0,
IF(AND(F156&gt;='Serene N'!$X$16,A156&lt;='Serene N'!$W$16),0,
IF(AND(F156&gt;='Serene N'!$X$17,A156&lt;='Serene N'!$W$17),0,$E$4*(1-D156)*G156))),$E$4)</f>
        <v>0</v>
      </c>
      <c r="I156" s="192">
        <f>IF(COUNTIFS('PTC GRTgaz'!$AA$11:$AA$28891,"",'PTC GRTgaz'!$B$11:$B$28891,'Nord-Est'!I$16,'PTC GRTgaz'!$D$11:$D$28891,'Nord-Est'!$A156,'PTC GRTgaz'!$C$11:$C$28891,"DEL")&gt;0,I$14,SUMIFS('PTC GRTgaz'!$AA$11:$AA$28891,'PTC GRTgaz'!$B$11:$B$28891,'Nord-Est'!I$16,'PTC GRTgaz'!$D$11:$D$28891,'Nord-Est'!$A156,'PTC GRTgaz'!$C$11:$C$28891,"DEL")*1.0026*$E$4/122.95)</f>
        <v>122.94686</v>
      </c>
      <c r="J156" s="102">
        <f t="shared" si="17"/>
        <v>14.347113341387471</v>
      </c>
      <c r="K156" s="58">
        <f t="shared" si="18"/>
        <v>0.95647422275916472</v>
      </c>
      <c r="L156" s="59">
        <f>IF(K156&gt;=1,0,_xlfn.XLOOKUP(K156,'Serene N'!$B$30:$B$130,'Serene N'!$W$30:$W$130,,1))</f>
        <v>0.74551111111111112</v>
      </c>
      <c r="M156" s="158">
        <f xml:space="preserve">
IF(AND(K156&gt;='Serene N'!$X$15,A156&lt;='Serene N'!$W$15),0,
IF(AND(K156&gt;='Serene N'!$X$16,A156&lt;='Serene N'!$W$16),0,
IF(AND(K156&gt;='Serene N'!$X$17,A156&lt;='Serene N'!$W$17),0,MIN(I156,$E$4*(1-D156)*L156))))</f>
        <v>0</v>
      </c>
      <c r="N156" s="192">
        <f>IF(COUNTIFS('PTC GRTgaz'!$AB$11:$AB$28891,"",'PTC GRTgaz'!$B$11:$B$28891,'Nord-Est'!N$16,'PTC GRTgaz'!$D$11:$D$28891,'Nord-Est'!$A156,'PTC GRTgaz'!$C$11:$C$28891,"DEL")&gt;0,N$14,SUMIFS('PTC GRTgaz'!$AB$11:$AB$28891,'PTC GRTgaz'!$B$11:$B$28891,'Nord-Est'!N$16,'PTC GRTgaz'!$D$11:$D$28891,'Nord-Est'!$A156,'PTC GRTgaz'!$C$11:$C$28891,"DEL")*1.0026*$E$4/122.95)</f>
        <v>122.94686</v>
      </c>
      <c r="O156" s="102">
        <f t="shared" si="19"/>
        <v>14.347113341387471</v>
      </c>
      <c r="P156" s="58">
        <f t="shared" si="20"/>
        <v>0.95647422275916472</v>
      </c>
      <c r="Q156" s="59">
        <f>IF(P156&gt;=1,0,_xlfn.XLOOKUP(P156,'Serene N'!$B$30:$B$130,'Serene N'!$W$30:$W$130,,1))</f>
        <v>0.74551111111111112</v>
      </c>
      <c r="R156" s="158">
        <f xml:space="preserve">
IF(AND(P156&gt;='Serene N'!$X$15,A156&lt;='Serene N'!$W$15),0,
IF(AND(P156&gt;='Serene N'!$X$16,A156&lt;='Serene N'!$W$16),0,
IF(AND(P156&gt;='Serene N'!$X$17,A156&lt;='Serene N'!$W$17),0,MIN(N156,$E$4*(1-D156)*Q156))))</f>
        <v>0</v>
      </c>
    </row>
    <row r="157" spans="1:18" x14ac:dyDescent="0.45">
      <c r="A157" s="56">
        <f t="shared" si="14"/>
        <v>44792</v>
      </c>
      <c r="B157" s="157">
        <f>_xlfn.XLOOKUP(A157,'Serene N'!$W$22:$W$23,'Serene N'!$Z$22:$Z$23,0,0)</f>
        <v>0</v>
      </c>
      <c r="C157" s="143">
        <f>_xlfn.XLOOKUP(A157,'Serene N'!$W$15:$W$17,'Serene N'!$Z$15:$Z$17,SUM($E$3:$H$3),0)</f>
        <v>15</v>
      </c>
      <c r="D157" s="58">
        <f>'PT Storengy'!J148</f>
        <v>0.15</v>
      </c>
      <c r="E157" s="60">
        <f t="shared" si="15"/>
        <v>14.347113341387471</v>
      </c>
      <c r="F157" s="58">
        <f t="shared" si="16"/>
        <v>0.95647422275916472</v>
      </c>
      <c r="G157" s="59">
        <f>IF(F157&gt;=1,0,_xlfn.XLOOKUP(F157,'Serene N'!$B$30:$B$130,'Serene N'!$W$30:$W$130,,1))</f>
        <v>0.74551111111111112</v>
      </c>
      <c r="H157" s="158">
        <f>MIN(
IF(AND(F157&gt;='Serene N'!$X$15,A157&lt;='Serene N'!$W$15),0,
IF(AND(F157&gt;='Serene N'!$X$16,A157&lt;='Serene N'!$W$16),0,
IF(AND(F157&gt;='Serene N'!$X$17,A157&lt;='Serene N'!$W$17),0,$E$4*(1-D157)*G157))),$E$4)</f>
        <v>0</v>
      </c>
      <c r="I157" s="192">
        <f>IF(COUNTIFS('PTC GRTgaz'!$AA$11:$AA$28891,"",'PTC GRTgaz'!$B$11:$B$28891,'Nord-Est'!I$16,'PTC GRTgaz'!$D$11:$D$28891,'Nord-Est'!$A157,'PTC GRTgaz'!$C$11:$C$28891,"DEL")&gt;0,I$14,SUMIFS('PTC GRTgaz'!$AA$11:$AA$28891,'PTC GRTgaz'!$B$11:$B$28891,'Nord-Est'!I$16,'PTC GRTgaz'!$D$11:$D$28891,'Nord-Est'!$A157,'PTC GRTgaz'!$C$11:$C$28891,"DEL")*1.0026*$E$4/122.95)</f>
        <v>122.94686</v>
      </c>
      <c r="J157" s="102">
        <f t="shared" si="17"/>
        <v>14.347113341387471</v>
      </c>
      <c r="K157" s="58">
        <f t="shared" si="18"/>
        <v>0.95647422275916472</v>
      </c>
      <c r="L157" s="59">
        <f>IF(K157&gt;=1,0,_xlfn.XLOOKUP(K157,'Serene N'!$B$30:$B$130,'Serene N'!$W$30:$W$130,,1))</f>
        <v>0.74551111111111112</v>
      </c>
      <c r="M157" s="158">
        <f xml:space="preserve">
IF(AND(K157&gt;='Serene N'!$X$15,A157&lt;='Serene N'!$W$15),0,
IF(AND(K157&gt;='Serene N'!$X$16,A157&lt;='Serene N'!$W$16),0,
IF(AND(K157&gt;='Serene N'!$X$17,A157&lt;='Serene N'!$W$17),0,MIN(I157,$E$4*(1-D157)*L157))))</f>
        <v>0</v>
      </c>
      <c r="N157" s="192">
        <f>IF(COUNTIFS('PTC GRTgaz'!$AB$11:$AB$28891,"",'PTC GRTgaz'!$B$11:$B$28891,'Nord-Est'!N$16,'PTC GRTgaz'!$D$11:$D$28891,'Nord-Est'!$A157,'PTC GRTgaz'!$C$11:$C$28891,"DEL")&gt;0,N$14,SUMIFS('PTC GRTgaz'!$AB$11:$AB$28891,'PTC GRTgaz'!$B$11:$B$28891,'Nord-Est'!N$16,'PTC GRTgaz'!$D$11:$D$28891,'Nord-Est'!$A157,'PTC GRTgaz'!$C$11:$C$28891,"DEL")*1.0026*$E$4/122.95)</f>
        <v>122.94686</v>
      </c>
      <c r="O157" s="102">
        <f t="shared" si="19"/>
        <v>14.347113341387471</v>
      </c>
      <c r="P157" s="58">
        <f t="shared" si="20"/>
        <v>0.95647422275916472</v>
      </c>
      <c r="Q157" s="59">
        <f>IF(P157&gt;=1,0,_xlfn.XLOOKUP(P157,'Serene N'!$B$30:$B$130,'Serene N'!$W$30:$W$130,,1))</f>
        <v>0.74551111111111112</v>
      </c>
      <c r="R157" s="158">
        <f xml:space="preserve">
IF(AND(P157&gt;='Serene N'!$X$15,A157&lt;='Serene N'!$W$15),0,
IF(AND(P157&gt;='Serene N'!$X$16,A157&lt;='Serene N'!$W$16),0,
IF(AND(P157&gt;='Serene N'!$X$17,A157&lt;='Serene N'!$W$17),0,MIN(N157,$E$4*(1-D157)*Q157))))</f>
        <v>0</v>
      </c>
    </row>
    <row r="158" spans="1:18" x14ac:dyDescent="0.45">
      <c r="A158" s="56">
        <f t="shared" si="14"/>
        <v>44793</v>
      </c>
      <c r="B158" s="157">
        <f>_xlfn.XLOOKUP(A158,'Serene N'!$W$22:$W$23,'Serene N'!$Z$22:$Z$23,0,0)</f>
        <v>0</v>
      </c>
      <c r="C158" s="143">
        <f>_xlfn.XLOOKUP(A158,'Serene N'!$W$15:$W$17,'Serene N'!$Z$15:$Z$17,SUM($E$3:$H$3),0)</f>
        <v>15</v>
      </c>
      <c r="D158" s="58">
        <f>'PT Storengy'!J149</f>
        <v>0.15</v>
      </c>
      <c r="E158" s="60">
        <f t="shared" si="15"/>
        <v>14.347113341387471</v>
      </c>
      <c r="F158" s="58">
        <f t="shared" si="16"/>
        <v>0.95647422275916472</v>
      </c>
      <c r="G158" s="59">
        <f>IF(F158&gt;=1,0,_xlfn.XLOOKUP(F158,'Serene N'!$B$30:$B$130,'Serene N'!$W$30:$W$130,,1))</f>
        <v>0.74551111111111112</v>
      </c>
      <c r="H158" s="158">
        <f>MIN(
IF(AND(F158&gt;='Serene N'!$X$15,A158&lt;='Serene N'!$W$15),0,
IF(AND(F158&gt;='Serene N'!$X$16,A158&lt;='Serene N'!$W$16),0,
IF(AND(F158&gt;='Serene N'!$X$17,A158&lt;='Serene N'!$W$17),0,$E$4*(1-D158)*G158))),$E$4)</f>
        <v>0</v>
      </c>
      <c r="I158" s="192">
        <f>IF(COUNTIFS('PTC GRTgaz'!$AA$11:$AA$28891,"",'PTC GRTgaz'!$B$11:$B$28891,'Nord-Est'!I$16,'PTC GRTgaz'!$D$11:$D$28891,'Nord-Est'!$A158,'PTC GRTgaz'!$C$11:$C$28891,"DEL")&gt;0,I$14,SUMIFS('PTC GRTgaz'!$AA$11:$AA$28891,'PTC GRTgaz'!$B$11:$B$28891,'Nord-Est'!I$16,'PTC GRTgaz'!$D$11:$D$28891,'Nord-Est'!$A158,'PTC GRTgaz'!$C$11:$C$28891,"DEL")*1.0026*$E$4/122.95)</f>
        <v>122.94686</v>
      </c>
      <c r="J158" s="102">
        <f t="shared" si="17"/>
        <v>14.347113341387471</v>
      </c>
      <c r="K158" s="58">
        <f t="shared" si="18"/>
        <v>0.95647422275916472</v>
      </c>
      <c r="L158" s="59">
        <f>IF(K158&gt;=1,0,_xlfn.XLOOKUP(K158,'Serene N'!$B$30:$B$130,'Serene N'!$W$30:$W$130,,1))</f>
        <v>0.74551111111111112</v>
      </c>
      <c r="M158" s="158">
        <f xml:space="preserve">
IF(AND(K158&gt;='Serene N'!$X$15,A158&lt;='Serene N'!$W$15),0,
IF(AND(K158&gt;='Serene N'!$X$16,A158&lt;='Serene N'!$W$16),0,
IF(AND(K158&gt;='Serene N'!$X$17,A158&lt;='Serene N'!$W$17),0,MIN(I158,$E$4*(1-D158)*L158))))</f>
        <v>0</v>
      </c>
      <c r="N158" s="192">
        <f>IF(COUNTIFS('PTC GRTgaz'!$AB$11:$AB$28891,"",'PTC GRTgaz'!$B$11:$B$28891,'Nord-Est'!N$16,'PTC GRTgaz'!$D$11:$D$28891,'Nord-Est'!$A158,'PTC GRTgaz'!$C$11:$C$28891,"DEL")&gt;0,N$14,SUMIFS('PTC GRTgaz'!$AB$11:$AB$28891,'PTC GRTgaz'!$B$11:$B$28891,'Nord-Est'!N$16,'PTC GRTgaz'!$D$11:$D$28891,'Nord-Est'!$A158,'PTC GRTgaz'!$C$11:$C$28891,"DEL")*1.0026*$E$4/122.95)</f>
        <v>122.94686</v>
      </c>
      <c r="O158" s="102">
        <f t="shared" si="19"/>
        <v>14.347113341387471</v>
      </c>
      <c r="P158" s="58">
        <f t="shared" si="20"/>
        <v>0.95647422275916472</v>
      </c>
      <c r="Q158" s="59">
        <f>IF(P158&gt;=1,0,_xlfn.XLOOKUP(P158,'Serene N'!$B$30:$B$130,'Serene N'!$W$30:$W$130,,1))</f>
        <v>0.74551111111111112</v>
      </c>
      <c r="R158" s="158">
        <f xml:space="preserve">
IF(AND(P158&gt;='Serene N'!$X$15,A158&lt;='Serene N'!$W$15),0,
IF(AND(P158&gt;='Serene N'!$X$16,A158&lt;='Serene N'!$W$16),0,
IF(AND(P158&gt;='Serene N'!$X$17,A158&lt;='Serene N'!$W$17),0,MIN(N158,$E$4*(1-D158)*Q158))))</f>
        <v>0</v>
      </c>
    </row>
    <row r="159" spans="1:18" x14ac:dyDescent="0.45">
      <c r="A159" s="56">
        <f t="shared" si="14"/>
        <v>44794</v>
      </c>
      <c r="B159" s="157">
        <f>_xlfn.XLOOKUP(A159,'Serene N'!$W$22:$W$23,'Serene N'!$Z$22:$Z$23,0,0)</f>
        <v>0</v>
      </c>
      <c r="C159" s="143">
        <f>_xlfn.XLOOKUP(A159,'Serene N'!$W$15:$W$17,'Serene N'!$Z$15:$Z$17,SUM($E$3:$H$3),0)</f>
        <v>15</v>
      </c>
      <c r="D159" s="58">
        <f>'PT Storengy'!J150</f>
        <v>0.15</v>
      </c>
      <c r="E159" s="60">
        <f t="shared" si="15"/>
        <v>14.347113341387471</v>
      </c>
      <c r="F159" s="58">
        <f t="shared" si="16"/>
        <v>0.95647422275916472</v>
      </c>
      <c r="G159" s="59">
        <f>IF(F159&gt;=1,0,_xlfn.XLOOKUP(F159,'Serene N'!$B$30:$B$130,'Serene N'!$W$30:$W$130,,1))</f>
        <v>0.74551111111111112</v>
      </c>
      <c r="H159" s="158">
        <f>MIN(
IF(AND(F159&gt;='Serene N'!$X$15,A159&lt;='Serene N'!$W$15),0,
IF(AND(F159&gt;='Serene N'!$X$16,A159&lt;='Serene N'!$W$16),0,
IF(AND(F159&gt;='Serene N'!$X$17,A159&lt;='Serene N'!$W$17),0,$E$4*(1-D159)*G159))),$E$4)</f>
        <v>0</v>
      </c>
      <c r="I159" s="192">
        <f>IF(COUNTIFS('PTC GRTgaz'!$AA$11:$AA$28891,"",'PTC GRTgaz'!$B$11:$B$28891,'Nord-Est'!I$16,'PTC GRTgaz'!$D$11:$D$28891,'Nord-Est'!$A159,'PTC GRTgaz'!$C$11:$C$28891,"DEL")&gt;0,I$14,SUMIFS('PTC GRTgaz'!$AA$11:$AA$28891,'PTC GRTgaz'!$B$11:$B$28891,'Nord-Est'!I$16,'PTC GRTgaz'!$D$11:$D$28891,'Nord-Est'!$A159,'PTC GRTgaz'!$C$11:$C$28891,"DEL")*1.0026*$E$4/122.95)</f>
        <v>122.94686</v>
      </c>
      <c r="J159" s="102">
        <f t="shared" si="17"/>
        <v>14.347113341387471</v>
      </c>
      <c r="K159" s="58">
        <f t="shared" si="18"/>
        <v>0.95647422275916472</v>
      </c>
      <c r="L159" s="59">
        <f>IF(K159&gt;=1,0,_xlfn.XLOOKUP(K159,'Serene N'!$B$30:$B$130,'Serene N'!$W$30:$W$130,,1))</f>
        <v>0.74551111111111112</v>
      </c>
      <c r="M159" s="158">
        <f xml:space="preserve">
IF(AND(K159&gt;='Serene N'!$X$15,A159&lt;='Serene N'!$W$15),0,
IF(AND(K159&gt;='Serene N'!$X$16,A159&lt;='Serene N'!$W$16),0,
IF(AND(K159&gt;='Serene N'!$X$17,A159&lt;='Serene N'!$W$17),0,MIN(I159,$E$4*(1-D159)*L159))))</f>
        <v>0</v>
      </c>
      <c r="N159" s="192">
        <f>IF(COUNTIFS('PTC GRTgaz'!$AB$11:$AB$28891,"",'PTC GRTgaz'!$B$11:$B$28891,'Nord-Est'!N$16,'PTC GRTgaz'!$D$11:$D$28891,'Nord-Est'!$A159,'PTC GRTgaz'!$C$11:$C$28891,"DEL")&gt;0,N$14,SUMIFS('PTC GRTgaz'!$AB$11:$AB$28891,'PTC GRTgaz'!$B$11:$B$28891,'Nord-Est'!N$16,'PTC GRTgaz'!$D$11:$D$28891,'Nord-Est'!$A159,'PTC GRTgaz'!$C$11:$C$28891,"DEL")*1.0026*$E$4/122.95)</f>
        <v>122.94686</v>
      </c>
      <c r="O159" s="102">
        <f t="shared" si="19"/>
        <v>14.347113341387471</v>
      </c>
      <c r="P159" s="58">
        <f t="shared" si="20"/>
        <v>0.95647422275916472</v>
      </c>
      <c r="Q159" s="59">
        <f>IF(P159&gt;=1,0,_xlfn.XLOOKUP(P159,'Serene N'!$B$30:$B$130,'Serene N'!$W$30:$W$130,,1))</f>
        <v>0.74551111111111112</v>
      </c>
      <c r="R159" s="158">
        <f xml:space="preserve">
IF(AND(P159&gt;='Serene N'!$X$15,A159&lt;='Serene N'!$W$15),0,
IF(AND(P159&gt;='Serene N'!$X$16,A159&lt;='Serene N'!$W$16),0,
IF(AND(P159&gt;='Serene N'!$X$17,A159&lt;='Serene N'!$W$17),0,MIN(N159,$E$4*(1-D159)*Q159))))</f>
        <v>0</v>
      </c>
    </row>
    <row r="160" spans="1:18" x14ac:dyDescent="0.45">
      <c r="A160" s="56">
        <f t="shared" si="14"/>
        <v>44795</v>
      </c>
      <c r="B160" s="157">
        <f>_xlfn.XLOOKUP(A160,'Serene N'!$W$22:$W$23,'Serene N'!$Z$22:$Z$23,0,0)</f>
        <v>0</v>
      </c>
      <c r="C160" s="143">
        <f>_xlfn.XLOOKUP(A160,'Serene N'!$W$15:$W$17,'Serene N'!$Z$15:$Z$17,SUM($E$3:$H$3),0)</f>
        <v>15</v>
      </c>
      <c r="D160" s="58">
        <f>'PT Storengy'!J151</f>
        <v>0.15</v>
      </c>
      <c r="E160" s="60">
        <f t="shared" si="15"/>
        <v>14.347113341387471</v>
      </c>
      <c r="F160" s="58">
        <f t="shared" si="16"/>
        <v>0.95647422275916472</v>
      </c>
      <c r="G160" s="59">
        <f>IF(F160&gt;=1,0,_xlfn.XLOOKUP(F160,'Serene N'!$B$30:$B$130,'Serene N'!$W$30:$W$130,,1))</f>
        <v>0.74551111111111112</v>
      </c>
      <c r="H160" s="158">
        <f>MIN(
IF(AND(F160&gt;='Serene N'!$X$15,A160&lt;='Serene N'!$W$15),0,
IF(AND(F160&gt;='Serene N'!$X$16,A160&lt;='Serene N'!$W$16),0,
IF(AND(F160&gt;='Serene N'!$X$17,A160&lt;='Serene N'!$W$17),0,$E$4*(1-D160)*G160))),$E$4)</f>
        <v>0</v>
      </c>
      <c r="I160" s="192">
        <f>IF(COUNTIFS('PTC GRTgaz'!$AA$11:$AA$28891,"",'PTC GRTgaz'!$B$11:$B$28891,'Nord-Est'!I$16,'PTC GRTgaz'!$D$11:$D$28891,'Nord-Est'!$A160,'PTC GRTgaz'!$C$11:$C$28891,"DEL")&gt;0,I$14,SUMIFS('PTC GRTgaz'!$AA$11:$AA$28891,'PTC GRTgaz'!$B$11:$B$28891,'Nord-Est'!I$16,'PTC GRTgaz'!$D$11:$D$28891,'Nord-Est'!$A160,'PTC GRTgaz'!$C$11:$C$28891,"DEL")*1.0026*$E$4/122.95)</f>
        <v>122.94686</v>
      </c>
      <c r="J160" s="102">
        <f t="shared" si="17"/>
        <v>14.347113341387471</v>
      </c>
      <c r="K160" s="58">
        <f t="shared" si="18"/>
        <v>0.95647422275916472</v>
      </c>
      <c r="L160" s="59">
        <f>IF(K160&gt;=1,0,_xlfn.XLOOKUP(K160,'Serene N'!$B$30:$B$130,'Serene N'!$W$30:$W$130,,1))</f>
        <v>0.74551111111111112</v>
      </c>
      <c r="M160" s="158">
        <f xml:space="preserve">
IF(AND(K160&gt;='Serene N'!$X$15,A160&lt;='Serene N'!$W$15),0,
IF(AND(K160&gt;='Serene N'!$X$16,A160&lt;='Serene N'!$W$16),0,
IF(AND(K160&gt;='Serene N'!$X$17,A160&lt;='Serene N'!$W$17),0,MIN(I160,$E$4*(1-D160)*L160))))</f>
        <v>0</v>
      </c>
      <c r="N160" s="192">
        <f>IF(COUNTIFS('PTC GRTgaz'!$AB$11:$AB$28891,"",'PTC GRTgaz'!$B$11:$B$28891,'Nord-Est'!N$16,'PTC GRTgaz'!$D$11:$D$28891,'Nord-Est'!$A160,'PTC GRTgaz'!$C$11:$C$28891,"DEL")&gt;0,N$14,SUMIFS('PTC GRTgaz'!$AB$11:$AB$28891,'PTC GRTgaz'!$B$11:$B$28891,'Nord-Est'!N$16,'PTC GRTgaz'!$D$11:$D$28891,'Nord-Est'!$A160,'PTC GRTgaz'!$C$11:$C$28891,"DEL")*1.0026*$E$4/122.95)</f>
        <v>122.94686</v>
      </c>
      <c r="O160" s="102">
        <f t="shared" si="19"/>
        <v>14.347113341387471</v>
      </c>
      <c r="P160" s="58">
        <f t="shared" si="20"/>
        <v>0.95647422275916472</v>
      </c>
      <c r="Q160" s="59">
        <f>IF(P160&gt;=1,0,_xlfn.XLOOKUP(P160,'Serene N'!$B$30:$B$130,'Serene N'!$W$30:$W$130,,1))</f>
        <v>0.74551111111111112</v>
      </c>
      <c r="R160" s="158">
        <f xml:space="preserve">
IF(AND(P160&gt;='Serene N'!$X$15,A160&lt;='Serene N'!$W$15),0,
IF(AND(P160&gt;='Serene N'!$X$16,A160&lt;='Serene N'!$W$16),0,
IF(AND(P160&gt;='Serene N'!$X$17,A160&lt;='Serene N'!$W$17),0,MIN(N160,$E$4*(1-D160)*Q160))))</f>
        <v>0</v>
      </c>
    </row>
    <row r="161" spans="1:18" x14ac:dyDescent="0.45">
      <c r="A161" s="56">
        <f t="shared" si="14"/>
        <v>44796</v>
      </c>
      <c r="B161" s="157">
        <f>_xlfn.XLOOKUP(A161,'Serene N'!$W$22:$W$23,'Serene N'!$Z$22:$Z$23,0,0)</f>
        <v>0</v>
      </c>
      <c r="C161" s="143">
        <f>_xlfn.XLOOKUP(A161,'Serene N'!$W$15:$W$17,'Serene N'!$Z$15:$Z$17,SUM($E$3:$H$3),0)</f>
        <v>15</v>
      </c>
      <c r="D161" s="58">
        <f>'PT Storengy'!J152</f>
        <v>0.15</v>
      </c>
      <c r="E161" s="60">
        <f t="shared" si="15"/>
        <v>14.347113341387471</v>
      </c>
      <c r="F161" s="58">
        <f t="shared" si="16"/>
        <v>0.95647422275916472</v>
      </c>
      <c r="G161" s="59">
        <f>IF(F161&gt;=1,0,_xlfn.XLOOKUP(F161,'Serene N'!$B$30:$B$130,'Serene N'!$W$30:$W$130,,1))</f>
        <v>0.74551111111111112</v>
      </c>
      <c r="H161" s="158">
        <f>MIN(
IF(AND(F161&gt;='Serene N'!$X$15,A161&lt;='Serene N'!$W$15),0,
IF(AND(F161&gt;='Serene N'!$X$16,A161&lt;='Serene N'!$W$16),0,
IF(AND(F161&gt;='Serene N'!$X$17,A161&lt;='Serene N'!$W$17),0,$E$4*(1-D161)*G161))),$E$4)</f>
        <v>0</v>
      </c>
      <c r="I161" s="192">
        <f>IF(COUNTIFS('PTC GRTgaz'!$AA$11:$AA$28891,"",'PTC GRTgaz'!$B$11:$B$28891,'Nord-Est'!I$16,'PTC GRTgaz'!$D$11:$D$28891,'Nord-Est'!$A161,'PTC GRTgaz'!$C$11:$C$28891,"DEL")&gt;0,I$14,SUMIFS('PTC GRTgaz'!$AA$11:$AA$28891,'PTC GRTgaz'!$B$11:$B$28891,'Nord-Est'!I$16,'PTC GRTgaz'!$D$11:$D$28891,'Nord-Est'!$A161,'PTC GRTgaz'!$C$11:$C$28891,"DEL")*1.0026*$E$4/122.95)</f>
        <v>122.94686</v>
      </c>
      <c r="J161" s="102">
        <f t="shared" si="17"/>
        <v>14.347113341387471</v>
      </c>
      <c r="K161" s="58">
        <f t="shared" si="18"/>
        <v>0.95647422275916472</v>
      </c>
      <c r="L161" s="59">
        <f>IF(K161&gt;=1,0,_xlfn.XLOOKUP(K161,'Serene N'!$B$30:$B$130,'Serene N'!$W$30:$W$130,,1))</f>
        <v>0.74551111111111112</v>
      </c>
      <c r="M161" s="158">
        <f xml:space="preserve">
IF(AND(K161&gt;='Serene N'!$X$15,A161&lt;='Serene N'!$W$15),0,
IF(AND(K161&gt;='Serene N'!$X$16,A161&lt;='Serene N'!$W$16),0,
IF(AND(K161&gt;='Serene N'!$X$17,A161&lt;='Serene N'!$W$17),0,MIN(I161,$E$4*(1-D161)*L161))))</f>
        <v>0</v>
      </c>
      <c r="N161" s="192">
        <f>IF(COUNTIFS('PTC GRTgaz'!$AB$11:$AB$28891,"",'PTC GRTgaz'!$B$11:$B$28891,'Nord-Est'!N$16,'PTC GRTgaz'!$D$11:$D$28891,'Nord-Est'!$A161,'PTC GRTgaz'!$C$11:$C$28891,"DEL")&gt;0,N$14,SUMIFS('PTC GRTgaz'!$AB$11:$AB$28891,'PTC GRTgaz'!$B$11:$B$28891,'Nord-Est'!N$16,'PTC GRTgaz'!$D$11:$D$28891,'Nord-Est'!$A161,'PTC GRTgaz'!$C$11:$C$28891,"DEL")*1.0026*$E$4/122.95)</f>
        <v>122.94686</v>
      </c>
      <c r="O161" s="102">
        <f t="shared" si="19"/>
        <v>14.347113341387471</v>
      </c>
      <c r="P161" s="58">
        <f t="shared" si="20"/>
        <v>0.95647422275916472</v>
      </c>
      <c r="Q161" s="59">
        <f>IF(P161&gt;=1,0,_xlfn.XLOOKUP(P161,'Serene N'!$B$30:$B$130,'Serene N'!$W$30:$W$130,,1))</f>
        <v>0.74551111111111112</v>
      </c>
      <c r="R161" s="158">
        <f xml:space="preserve">
IF(AND(P161&gt;='Serene N'!$X$15,A161&lt;='Serene N'!$W$15),0,
IF(AND(P161&gt;='Serene N'!$X$16,A161&lt;='Serene N'!$W$16),0,
IF(AND(P161&gt;='Serene N'!$X$17,A161&lt;='Serene N'!$W$17),0,MIN(N161,$E$4*(1-D161)*Q161))))</f>
        <v>0</v>
      </c>
    </row>
    <row r="162" spans="1:18" x14ac:dyDescent="0.45">
      <c r="A162" s="56">
        <f t="shared" si="14"/>
        <v>44797</v>
      </c>
      <c r="B162" s="157">
        <f>_xlfn.XLOOKUP(A162,'Serene N'!$W$22:$W$23,'Serene N'!$Z$22:$Z$23,0,0)</f>
        <v>0</v>
      </c>
      <c r="C162" s="143">
        <f>_xlfn.XLOOKUP(A162,'Serene N'!$W$15:$W$17,'Serene N'!$Z$15:$Z$17,SUM($E$3:$H$3),0)</f>
        <v>15</v>
      </c>
      <c r="D162" s="58">
        <f>'PT Storengy'!J153</f>
        <v>0.15</v>
      </c>
      <c r="E162" s="60">
        <f t="shared" si="15"/>
        <v>14.347113341387471</v>
      </c>
      <c r="F162" s="58">
        <f t="shared" si="16"/>
        <v>0.95647422275916472</v>
      </c>
      <c r="G162" s="59">
        <f>IF(F162&gt;=1,0,_xlfn.XLOOKUP(F162,'Serene N'!$B$30:$B$130,'Serene N'!$W$30:$W$130,,1))</f>
        <v>0.74551111111111112</v>
      </c>
      <c r="H162" s="158">
        <f>MIN(
IF(AND(F162&gt;='Serene N'!$X$15,A162&lt;='Serene N'!$W$15),0,
IF(AND(F162&gt;='Serene N'!$X$16,A162&lt;='Serene N'!$W$16),0,
IF(AND(F162&gt;='Serene N'!$X$17,A162&lt;='Serene N'!$W$17),0,$E$4*(1-D162)*G162))),$E$4)</f>
        <v>0</v>
      </c>
      <c r="I162" s="192">
        <f>IF(COUNTIFS('PTC GRTgaz'!$AA$11:$AA$28891,"",'PTC GRTgaz'!$B$11:$B$28891,'Nord-Est'!I$16,'PTC GRTgaz'!$D$11:$D$28891,'Nord-Est'!$A162,'PTC GRTgaz'!$C$11:$C$28891,"DEL")&gt;0,I$14,SUMIFS('PTC GRTgaz'!$AA$11:$AA$28891,'PTC GRTgaz'!$B$11:$B$28891,'Nord-Est'!I$16,'PTC GRTgaz'!$D$11:$D$28891,'Nord-Est'!$A162,'PTC GRTgaz'!$C$11:$C$28891,"DEL")*1.0026*$E$4/122.95)</f>
        <v>122.94686</v>
      </c>
      <c r="J162" s="102">
        <f t="shared" si="17"/>
        <v>14.347113341387471</v>
      </c>
      <c r="K162" s="58">
        <f t="shared" si="18"/>
        <v>0.95647422275916472</v>
      </c>
      <c r="L162" s="59">
        <f>IF(K162&gt;=1,0,_xlfn.XLOOKUP(K162,'Serene N'!$B$30:$B$130,'Serene N'!$W$30:$W$130,,1))</f>
        <v>0.74551111111111112</v>
      </c>
      <c r="M162" s="158">
        <f xml:space="preserve">
IF(AND(K162&gt;='Serene N'!$X$15,A162&lt;='Serene N'!$W$15),0,
IF(AND(K162&gt;='Serene N'!$X$16,A162&lt;='Serene N'!$W$16),0,
IF(AND(K162&gt;='Serene N'!$X$17,A162&lt;='Serene N'!$W$17),0,MIN(I162,$E$4*(1-D162)*L162))))</f>
        <v>0</v>
      </c>
      <c r="N162" s="192">
        <f>IF(COUNTIFS('PTC GRTgaz'!$AB$11:$AB$28891,"",'PTC GRTgaz'!$B$11:$B$28891,'Nord-Est'!N$16,'PTC GRTgaz'!$D$11:$D$28891,'Nord-Est'!$A162,'PTC GRTgaz'!$C$11:$C$28891,"DEL")&gt;0,N$14,SUMIFS('PTC GRTgaz'!$AB$11:$AB$28891,'PTC GRTgaz'!$B$11:$B$28891,'Nord-Est'!N$16,'PTC GRTgaz'!$D$11:$D$28891,'Nord-Est'!$A162,'PTC GRTgaz'!$C$11:$C$28891,"DEL")*1.0026*$E$4/122.95)</f>
        <v>122.94686</v>
      </c>
      <c r="O162" s="102">
        <f t="shared" si="19"/>
        <v>14.347113341387471</v>
      </c>
      <c r="P162" s="58">
        <f t="shared" si="20"/>
        <v>0.95647422275916472</v>
      </c>
      <c r="Q162" s="59">
        <f>IF(P162&gt;=1,0,_xlfn.XLOOKUP(P162,'Serene N'!$B$30:$B$130,'Serene N'!$W$30:$W$130,,1))</f>
        <v>0.74551111111111112</v>
      </c>
      <c r="R162" s="158">
        <f xml:space="preserve">
IF(AND(P162&gt;='Serene N'!$X$15,A162&lt;='Serene N'!$W$15),0,
IF(AND(P162&gt;='Serene N'!$X$16,A162&lt;='Serene N'!$W$16),0,
IF(AND(P162&gt;='Serene N'!$X$17,A162&lt;='Serene N'!$W$17),0,MIN(N162,$E$4*(1-D162)*Q162))))</f>
        <v>0</v>
      </c>
    </row>
    <row r="163" spans="1:18" x14ac:dyDescent="0.45">
      <c r="A163" s="56">
        <f t="shared" si="14"/>
        <v>44798</v>
      </c>
      <c r="B163" s="157">
        <f>_xlfn.XLOOKUP(A163,'Serene N'!$W$22:$W$23,'Serene N'!$Z$22:$Z$23,0,0)</f>
        <v>0</v>
      </c>
      <c r="C163" s="143">
        <f>_xlfn.XLOOKUP(A163,'Serene N'!$W$15:$W$17,'Serene N'!$Z$15:$Z$17,SUM($E$3:$H$3),0)</f>
        <v>15</v>
      </c>
      <c r="D163" s="58">
        <f>'PT Storengy'!J154</f>
        <v>0.15</v>
      </c>
      <c r="E163" s="60">
        <f t="shared" si="15"/>
        <v>14.347113341387471</v>
      </c>
      <c r="F163" s="58">
        <f t="shared" si="16"/>
        <v>0.95647422275916472</v>
      </c>
      <c r="G163" s="59">
        <f>IF(F163&gt;=1,0,_xlfn.XLOOKUP(F163,'Serene N'!$B$30:$B$130,'Serene N'!$W$30:$W$130,,1))</f>
        <v>0.74551111111111112</v>
      </c>
      <c r="H163" s="158">
        <f>MIN(
IF(AND(F163&gt;='Serene N'!$X$15,A163&lt;='Serene N'!$W$15),0,
IF(AND(F163&gt;='Serene N'!$X$16,A163&lt;='Serene N'!$W$16),0,
IF(AND(F163&gt;='Serene N'!$X$17,A163&lt;='Serene N'!$W$17),0,$E$4*(1-D163)*G163))),$E$4)</f>
        <v>0</v>
      </c>
      <c r="I163" s="192">
        <f>IF(COUNTIFS('PTC GRTgaz'!$AA$11:$AA$28891,"",'PTC GRTgaz'!$B$11:$B$28891,'Nord-Est'!I$16,'PTC GRTgaz'!$D$11:$D$28891,'Nord-Est'!$A163,'PTC GRTgaz'!$C$11:$C$28891,"DEL")&gt;0,I$14,SUMIFS('PTC GRTgaz'!$AA$11:$AA$28891,'PTC GRTgaz'!$B$11:$B$28891,'Nord-Est'!I$16,'PTC GRTgaz'!$D$11:$D$28891,'Nord-Est'!$A163,'PTC GRTgaz'!$C$11:$C$28891,"DEL")*1.0026*$E$4/122.95)</f>
        <v>122.94686</v>
      </c>
      <c r="J163" s="102">
        <f t="shared" si="17"/>
        <v>14.347113341387471</v>
      </c>
      <c r="K163" s="58">
        <f t="shared" si="18"/>
        <v>0.95647422275916472</v>
      </c>
      <c r="L163" s="59">
        <f>IF(K163&gt;=1,0,_xlfn.XLOOKUP(K163,'Serene N'!$B$30:$B$130,'Serene N'!$W$30:$W$130,,1))</f>
        <v>0.74551111111111112</v>
      </c>
      <c r="M163" s="158">
        <f xml:space="preserve">
IF(AND(K163&gt;='Serene N'!$X$15,A163&lt;='Serene N'!$W$15),0,
IF(AND(K163&gt;='Serene N'!$X$16,A163&lt;='Serene N'!$W$16),0,
IF(AND(K163&gt;='Serene N'!$X$17,A163&lt;='Serene N'!$W$17),0,MIN(I163,$E$4*(1-D163)*L163))))</f>
        <v>0</v>
      </c>
      <c r="N163" s="192">
        <f>IF(COUNTIFS('PTC GRTgaz'!$AB$11:$AB$28891,"",'PTC GRTgaz'!$B$11:$B$28891,'Nord-Est'!N$16,'PTC GRTgaz'!$D$11:$D$28891,'Nord-Est'!$A163,'PTC GRTgaz'!$C$11:$C$28891,"DEL")&gt;0,N$14,SUMIFS('PTC GRTgaz'!$AB$11:$AB$28891,'PTC GRTgaz'!$B$11:$B$28891,'Nord-Est'!N$16,'PTC GRTgaz'!$D$11:$D$28891,'Nord-Est'!$A163,'PTC GRTgaz'!$C$11:$C$28891,"DEL")*1.0026*$E$4/122.95)</f>
        <v>122.94686</v>
      </c>
      <c r="O163" s="102">
        <f t="shared" si="19"/>
        <v>14.347113341387471</v>
      </c>
      <c r="P163" s="58">
        <f t="shared" si="20"/>
        <v>0.95647422275916472</v>
      </c>
      <c r="Q163" s="59">
        <f>IF(P163&gt;=1,0,_xlfn.XLOOKUP(P163,'Serene N'!$B$30:$B$130,'Serene N'!$W$30:$W$130,,1))</f>
        <v>0.74551111111111112</v>
      </c>
      <c r="R163" s="158">
        <f xml:space="preserve">
IF(AND(P163&gt;='Serene N'!$X$15,A163&lt;='Serene N'!$W$15),0,
IF(AND(P163&gt;='Serene N'!$X$16,A163&lt;='Serene N'!$W$16),0,
IF(AND(P163&gt;='Serene N'!$X$17,A163&lt;='Serene N'!$W$17),0,MIN(N163,$E$4*(1-D163)*Q163))))</f>
        <v>0</v>
      </c>
    </row>
    <row r="164" spans="1:18" x14ac:dyDescent="0.45">
      <c r="A164" s="56">
        <f t="shared" si="14"/>
        <v>44799</v>
      </c>
      <c r="B164" s="157">
        <f>_xlfn.XLOOKUP(A164,'Serene N'!$W$22:$W$23,'Serene N'!$Z$22:$Z$23,0,0)</f>
        <v>0</v>
      </c>
      <c r="C164" s="143">
        <f>_xlfn.XLOOKUP(A164,'Serene N'!$W$15:$W$17,'Serene N'!$Z$15:$Z$17,SUM($E$3:$H$3),0)</f>
        <v>15</v>
      </c>
      <c r="D164" s="58">
        <f>'PT Storengy'!J155</f>
        <v>0.15</v>
      </c>
      <c r="E164" s="60">
        <f t="shared" si="15"/>
        <v>14.347113341387471</v>
      </c>
      <c r="F164" s="58">
        <f t="shared" si="16"/>
        <v>0.95647422275916472</v>
      </c>
      <c r="G164" s="59">
        <f>IF(F164&gt;=1,0,_xlfn.XLOOKUP(F164,'Serene N'!$B$30:$B$130,'Serene N'!$W$30:$W$130,,1))</f>
        <v>0.74551111111111112</v>
      </c>
      <c r="H164" s="158">
        <f>MIN(
IF(AND(F164&gt;='Serene N'!$X$15,A164&lt;='Serene N'!$W$15),0,
IF(AND(F164&gt;='Serene N'!$X$16,A164&lt;='Serene N'!$W$16),0,
IF(AND(F164&gt;='Serene N'!$X$17,A164&lt;='Serene N'!$W$17),0,$E$4*(1-D164)*G164))),$E$4)</f>
        <v>0</v>
      </c>
      <c r="I164" s="192">
        <f>IF(COUNTIFS('PTC GRTgaz'!$AA$11:$AA$28891,"",'PTC GRTgaz'!$B$11:$B$28891,'Nord-Est'!I$16,'PTC GRTgaz'!$D$11:$D$28891,'Nord-Est'!$A164,'PTC GRTgaz'!$C$11:$C$28891,"DEL")&gt;0,I$14,SUMIFS('PTC GRTgaz'!$AA$11:$AA$28891,'PTC GRTgaz'!$B$11:$B$28891,'Nord-Est'!I$16,'PTC GRTgaz'!$D$11:$D$28891,'Nord-Est'!$A164,'PTC GRTgaz'!$C$11:$C$28891,"DEL")*1.0026*$E$4/122.95)</f>
        <v>122.94686</v>
      </c>
      <c r="J164" s="102">
        <f t="shared" si="17"/>
        <v>14.347113341387471</v>
      </c>
      <c r="K164" s="58">
        <f t="shared" si="18"/>
        <v>0.95647422275916472</v>
      </c>
      <c r="L164" s="59">
        <f>IF(K164&gt;=1,0,_xlfn.XLOOKUP(K164,'Serene N'!$B$30:$B$130,'Serene N'!$W$30:$W$130,,1))</f>
        <v>0.74551111111111112</v>
      </c>
      <c r="M164" s="158">
        <f xml:space="preserve">
IF(AND(K164&gt;='Serene N'!$X$15,A164&lt;='Serene N'!$W$15),0,
IF(AND(K164&gt;='Serene N'!$X$16,A164&lt;='Serene N'!$W$16),0,
IF(AND(K164&gt;='Serene N'!$X$17,A164&lt;='Serene N'!$W$17),0,MIN(I164,$E$4*(1-D164)*L164))))</f>
        <v>0</v>
      </c>
      <c r="N164" s="192">
        <f>IF(COUNTIFS('PTC GRTgaz'!$AB$11:$AB$28891,"",'PTC GRTgaz'!$B$11:$B$28891,'Nord-Est'!N$16,'PTC GRTgaz'!$D$11:$D$28891,'Nord-Est'!$A164,'PTC GRTgaz'!$C$11:$C$28891,"DEL")&gt;0,N$14,SUMIFS('PTC GRTgaz'!$AB$11:$AB$28891,'PTC GRTgaz'!$B$11:$B$28891,'Nord-Est'!N$16,'PTC GRTgaz'!$D$11:$D$28891,'Nord-Est'!$A164,'PTC GRTgaz'!$C$11:$C$28891,"DEL")*1.0026*$E$4/122.95)</f>
        <v>122.94686</v>
      </c>
      <c r="O164" s="102">
        <f t="shared" si="19"/>
        <v>14.347113341387471</v>
      </c>
      <c r="P164" s="58">
        <f t="shared" si="20"/>
        <v>0.95647422275916472</v>
      </c>
      <c r="Q164" s="59">
        <f>IF(P164&gt;=1,0,_xlfn.XLOOKUP(P164,'Serene N'!$B$30:$B$130,'Serene N'!$W$30:$W$130,,1))</f>
        <v>0.74551111111111112</v>
      </c>
      <c r="R164" s="158">
        <f xml:space="preserve">
IF(AND(P164&gt;='Serene N'!$X$15,A164&lt;='Serene N'!$W$15),0,
IF(AND(P164&gt;='Serene N'!$X$16,A164&lt;='Serene N'!$W$16),0,
IF(AND(P164&gt;='Serene N'!$X$17,A164&lt;='Serene N'!$W$17),0,MIN(N164,$E$4*(1-D164)*Q164))))</f>
        <v>0</v>
      </c>
    </row>
    <row r="165" spans="1:18" x14ac:dyDescent="0.45">
      <c r="A165" s="56">
        <f t="shared" si="14"/>
        <v>44800</v>
      </c>
      <c r="B165" s="157">
        <f>_xlfn.XLOOKUP(A165,'Serene N'!$W$22:$W$23,'Serene N'!$Z$22:$Z$23,0,0)</f>
        <v>0</v>
      </c>
      <c r="C165" s="143">
        <f>_xlfn.XLOOKUP(A165,'Serene N'!$W$15:$W$17,'Serene N'!$Z$15:$Z$17,SUM($E$3:$H$3),0)</f>
        <v>15</v>
      </c>
      <c r="D165" s="58">
        <f>'PT Storengy'!J156</f>
        <v>0.15</v>
      </c>
      <c r="E165" s="60">
        <f t="shared" si="15"/>
        <v>14.347113341387471</v>
      </c>
      <c r="F165" s="58">
        <f t="shared" si="16"/>
        <v>0.95647422275916472</v>
      </c>
      <c r="G165" s="59">
        <f>IF(F165&gt;=1,0,_xlfn.XLOOKUP(F165,'Serene N'!$B$30:$B$130,'Serene N'!$W$30:$W$130,,1))</f>
        <v>0.74551111111111112</v>
      </c>
      <c r="H165" s="158">
        <f>MIN(
IF(AND(F165&gt;='Serene N'!$X$15,A165&lt;='Serene N'!$W$15),0,
IF(AND(F165&gt;='Serene N'!$X$16,A165&lt;='Serene N'!$W$16),0,
IF(AND(F165&gt;='Serene N'!$X$17,A165&lt;='Serene N'!$W$17),0,$E$4*(1-D165)*G165))),$E$4)</f>
        <v>0</v>
      </c>
      <c r="I165" s="192">
        <f>IF(COUNTIFS('PTC GRTgaz'!$AA$11:$AA$28891,"",'PTC GRTgaz'!$B$11:$B$28891,'Nord-Est'!I$16,'PTC GRTgaz'!$D$11:$D$28891,'Nord-Est'!$A165,'PTC GRTgaz'!$C$11:$C$28891,"DEL")&gt;0,I$14,SUMIFS('PTC GRTgaz'!$AA$11:$AA$28891,'PTC GRTgaz'!$B$11:$B$28891,'Nord-Est'!I$16,'PTC GRTgaz'!$D$11:$D$28891,'Nord-Est'!$A165,'PTC GRTgaz'!$C$11:$C$28891,"DEL")*1.0026*$E$4/122.95)</f>
        <v>122.94686</v>
      </c>
      <c r="J165" s="102">
        <f t="shared" si="17"/>
        <v>14.347113341387471</v>
      </c>
      <c r="K165" s="58">
        <f t="shared" si="18"/>
        <v>0.95647422275916472</v>
      </c>
      <c r="L165" s="59">
        <f>IF(K165&gt;=1,0,_xlfn.XLOOKUP(K165,'Serene N'!$B$30:$B$130,'Serene N'!$W$30:$W$130,,1))</f>
        <v>0.74551111111111112</v>
      </c>
      <c r="M165" s="158">
        <f xml:space="preserve">
IF(AND(K165&gt;='Serene N'!$X$15,A165&lt;='Serene N'!$W$15),0,
IF(AND(K165&gt;='Serene N'!$X$16,A165&lt;='Serene N'!$W$16),0,
IF(AND(K165&gt;='Serene N'!$X$17,A165&lt;='Serene N'!$W$17),0,MIN(I165,$E$4*(1-D165)*L165))))</f>
        <v>0</v>
      </c>
      <c r="N165" s="192">
        <f>IF(COUNTIFS('PTC GRTgaz'!$AB$11:$AB$28891,"",'PTC GRTgaz'!$B$11:$B$28891,'Nord-Est'!N$16,'PTC GRTgaz'!$D$11:$D$28891,'Nord-Est'!$A165,'PTC GRTgaz'!$C$11:$C$28891,"DEL")&gt;0,N$14,SUMIFS('PTC GRTgaz'!$AB$11:$AB$28891,'PTC GRTgaz'!$B$11:$B$28891,'Nord-Est'!N$16,'PTC GRTgaz'!$D$11:$D$28891,'Nord-Est'!$A165,'PTC GRTgaz'!$C$11:$C$28891,"DEL")*1.0026*$E$4/122.95)</f>
        <v>122.94686</v>
      </c>
      <c r="O165" s="102">
        <f t="shared" si="19"/>
        <v>14.347113341387471</v>
      </c>
      <c r="P165" s="58">
        <f t="shared" si="20"/>
        <v>0.95647422275916472</v>
      </c>
      <c r="Q165" s="59">
        <f>IF(P165&gt;=1,0,_xlfn.XLOOKUP(P165,'Serene N'!$B$30:$B$130,'Serene N'!$W$30:$W$130,,1))</f>
        <v>0.74551111111111112</v>
      </c>
      <c r="R165" s="158">
        <f xml:space="preserve">
IF(AND(P165&gt;='Serene N'!$X$15,A165&lt;='Serene N'!$W$15),0,
IF(AND(P165&gt;='Serene N'!$X$16,A165&lt;='Serene N'!$W$16),0,
IF(AND(P165&gt;='Serene N'!$X$17,A165&lt;='Serene N'!$W$17),0,MIN(N165,$E$4*(1-D165)*Q165))))</f>
        <v>0</v>
      </c>
    </row>
    <row r="166" spans="1:18" x14ac:dyDescent="0.45">
      <c r="A166" s="56">
        <f t="shared" si="14"/>
        <v>44801</v>
      </c>
      <c r="B166" s="157">
        <f>_xlfn.XLOOKUP(A166,'Serene N'!$W$22:$W$23,'Serene N'!$Z$22:$Z$23,0,0)</f>
        <v>0</v>
      </c>
      <c r="C166" s="143">
        <f>_xlfn.XLOOKUP(A166,'Serene N'!$W$15:$W$17,'Serene N'!$Z$15:$Z$17,SUM($E$3:$H$3),0)</f>
        <v>15</v>
      </c>
      <c r="D166" s="58">
        <f>'PT Storengy'!J157</f>
        <v>0.15</v>
      </c>
      <c r="E166" s="60">
        <f t="shared" si="15"/>
        <v>14.347113341387471</v>
      </c>
      <c r="F166" s="58">
        <f t="shared" si="16"/>
        <v>0.95647422275916472</v>
      </c>
      <c r="G166" s="59">
        <f>IF(F166&gt;=1,0,_xlfn.XLOOKUP(F166,'Serene N'!$B$30:$B$130,'Serene N'!$W$30:$W$130,,1))</f>
        <v>0.74551111111111112</v>
      </c>
      <c r="H166" s="158">
        <f>MIN(
IF(AND(F166&gt;='Serene N'!$X$15,A166&lt;='Serene N'!$W$15),0,
IF(AND(F166&gt;='Serene N'!$X$16,A166&lt;='Serene N'!$W$16),0,
IF(AND(F166&gt;='Serene N'!$X$17,A166&lt;='Serene N'!$W$17),0,$E$4*(1-D166)*G166))),$E$4)</f>
        <v>0</v>
      </c>
      <c r="I166" s="192">
        <f>IF(COUNTIFS('PTC GRTgaz'!$AA$11:$AA$28891,"",'PTC GRTgaz'!$B$11:$B$28891,'Nord-Est'!I$16,'PTC GRTgaz'!$D$11:$D$28891,'Nord-Est'!$A166,'PTC GRTgaz'!$C$11:$C$28891,"DEL")&gt;0,I$14,SUMIFS('PTC GRTgaz'!$AA$11:$AA$28891,'PTC GRTgaz'!$B$11:$B$28891,'Nord-Est'!I$16,'PTC GRTgaz'!$D$11:$D$28891,'Nord-Est'!$A166,'PTC GRTgaz'!$C$11:$C$28891,"DEL")*1.0026*$E$4/122.95)</f>
        <v>122.94686</v>
      </c>
      <c r="J166" s="102">
        <f t="shared" si="17"/>
        <v>14.347113341387471</v>
      </c>
      <c r="K166" s="58">
        <f t="shared" si="18"/>
        <v>0.95647422275916472</v>
      </c>
      <c r="L166" s="59">
        <f>IF(K166&gt;=1,0,_xlfn.XLOOKUP(K166,'Serene N'!$B$30:$B$130,'Serene N'!$W$30:$W$130,,1))</f>
        <v>0.74551111111111112</v>
      </c>
      <c r="M166" s="158">
        <f xml:space="preserve">
IF(AND(K166&gt;='Serene N'!$X$15,A166&lt;='Serene N'!$W$15),0,
IF(AND(K166&gt;='Serene N'!$X$16,A166&lt;='Serene N'!$W$16),0,
IF(AND(K166&gt;='Serene N'!$X$17,A166&lt;='Serene N'!$W$17),0,MIN(I166,$E$4*(1-D166)*L166))))</f>
        <v>0</v>
      </c>
      <c r="N166" s="192">
        <f>IF(COUNTIFS('PTC GRTgaz'!$AB$11:$AB$28891,"",'PTC GRTgaz'!$B$11:$B$28891,'Nord-Est'!N$16,'PTC GRTgaz'!$D$11:$D$28891,'Nord-Est'!$A166,'PTC GRTgaz'!$C$11:$C$28891,"DEL")&gt;0,N$14,SUMIFS('PTC GRTgaz'!$AB$11:$AB$28891,'PTC GRTgaz'!$B$11:$B$28891,'Nord-Est'!N$16,'PTC GRTgaz'!$D$11:$D$28891,'Nord-Est'!$A166,'PTC GRTgaz'!$C$11:$C$28891,"DEL")*1.0026*$E$4/122.95)</f>
        <v>122.94686</v>
      </c>
      <c r="O166" s="102">
        <f t="shared" si="19"/>
        <v>14.347113341387471</v>
      </c>
      <c r="P166" s="58">
        <f t="shared" si="20"/>
        <v>0.95647422275916472</v>
      </c>
      <c r="Q166" s="59">
        <f>IF(P166&gt;=1,0,_xlfn.XLOOKUP(P166,'Serene N'!$B$30:$B$130,'Serene N'!$W$30:$W$130,,1))</f>
        <v>0.74551111111111112</v>
      </c>
      <c r="R166" s="158">
        <f xml:space="preserve">
IF(AND(P166&gt;='Serene N'!$X$15,A166&lt;='Serene N'!$W$15),0,
IF(AND(P166&gt;='Serene N'!$X$16,A166&lt;='Serene N'!$W$16),0,
IF(AND(P166&gt;='Serene N'!$X$17,A166&lt;='Serene N'!$W$17),0,MIN(N166,$E$4*(1-D166)*Q166))))</f>
        <v>0</v>
      </c>
    </row>
    <row r="167" spans="1:18" x14ac:dyDescent="0.45">
      <c r="A167" s="56">
        <f t="shared" si="14"/>
        <v>44802</v>
      </c>
      <c r="B167" s="157">
        <f>_xlfn.XLOOKUP(A167,'Serene N'!$W$22:$W$23,'Serene N'!$Z$22:$Z$23,0,0)</f>
        <v>0</v>
      </c>
      <c r="C167" s="143">
        <f>_xlfn.XLOOKUP(A167,'Serene N'!$W$15:$W$17,'Serene N'!$Z$15:$Z$17,SUM($E$3:$H$3),0)</f>
        <v>15</v>
      </c>
      <c r="D167" s="58">
        <f>'PT Storengy'!J158</f>
        <v>0.7</v>
      </c>
      <c r="E167" s="60">
        <f t="shared" si="15"/>
        <v>14.347113341387471</v>
      </c>
      <c r="F167" s="58">
        <f t="shared" si="16"/>
        <v>0.95647422275916472</v>
      </c>
      <c r="G167" s="59">
        <f>IF(F167&gt;=1,0,_xlfn.XLOOKUP(F167,'Serene N'!$B$30:$B$130,'Serene N'!$W$30:$W$130,,1))</f>
        <v>0.74551111111111112</v>
      </c>
      <c r="H167" s="158">
        <f>MIN(
IF(AND(F167&gt;='Serene N'!$X$15,A167&lt;='Serene N'!$W$15),0,
IF(AND(F167&gt;='Serene N'!$X$16,A167&lt;='Serene N'!$W$16),0,
IF(AND(F167&gt;='Serene N'!$X$17,A167&lt;='Serene N'!$W$17),0,$E$4*(1-D167)*G167))),$E$4)</f>
        <v>0</v>
      </c>
      <c r="I167" s="192">
        <f>IF(COUNTIFS('PTC GRTgaz'!$AA$11:$AA$28891,"",'PTC GRTgaz'!$B$11:$B$28891,'Nord-Est'!I$16,'PTC GRTgaz'!$D$11:$D$28891,'Nord-Est'!$A167,'PTC GRTgaz'!$C$11:$C$28891,"DEL")&gt;0,I$14,SUMIFS('PTC GRTgaz'!$AA$11:$AA$28891,'PTC GRTgaz'!$B$11:$B$28891,'Nord-Est'!I$16,'PTC GRTgaz'!$D$11:$D$28891,'Nord-Est'!$A167,'PTC GRTgaz'!$C$11:$C$28891,"DEL")*1.0026*$E$4/122.95)</f>
        <v>80.205951580967863</v>
      </c>
      <c r="J167" s="102">
        <f t="shared" si="17"/>
        <v>14.347113341387471</v>
      </c>
      <c r="K167" s="58">
        <f t="shared" si="18"/>
        <v>0.95647422275916472</v>
      </c>
      <c r="L167" s="59">
        <f>IF(K167&gt;=1,0,_xlfn.XLOOKUP(K167,'Serene N'!$B$30:$B$130,'Serene N'!$W$30:$W$130,,1))</f>
        <v>0.74551111111111112</v>
      </c>
      <c r="M167" s="158">
        <f xml:space="preserve">
IF(AND(K167&gt;='Serene N'!$X$15,A167&lt;='Serene N'!$W$15),0,
IF(AND(K167&gt;='Serene N'!$X$16,A167&lt;='Serene N'!$W$16),0,
IF(AND(K167&gt;='Serene N'!$X$17,A167&lt;='Serene N'!$W$17),0,MIN(I167,$E$4*(1-D167)*L167))))</f>
        <v>0</v>
      </c>
      <c r="N167" s="192">
        <f>IF(COUNTIFS('PTC GRTgaz'!$AB$11:$AB$28891,"",'PTC GRTgaz'!$B$11:$B$28891,'Nord-Est'!N$16,'PTC GRTgaz'!$D$11:$D$28891,'Nord-Est'!$A167,'PTC GRTgaz'!$C$11:$C$28891,"DEL")&gt;0,N$14,SUMIFS('PTC GRTgaz'!$AB$11:$AB$28891,'PTC GRTgaz'!$B$11:$B$28891,'Nord-Est'!N$16,'PTC GRTgaz'!$D$11:$D$28891,'Nord-Est'!$A167,'PTC GRTgaz'!$C$11:$C$28891,"DEL")*1.0026*$E$4/122.95)</f>
        <v>80.205951580967863</v>
      </c>
      <c r="O167" s="102">
        <f t="shared" si="19"/>
        <v>14.347113341387471</v>
      </c>
      <c r="P167" s="58">
        <f t="shared" si="20"/>
        <v>0.95647422275916472</v>
      </c>
      <c r="Q167" s="59">
        <f>IF(P167&gt;=1,0,_xlfn.XLOOKUP(P167,'Serene N'!$B$30:$B$130,'Serene N'!$W$30:$W$130,,1))</f>
        <v>0.74551111111111112</v>
      </c>
      <c r="R167" s="158">
        <f xml:space="preserve">
IF(AND(P167&gt;='Serene N'!$X$15,A167&lt;='Serene N'!$W$15),0,
IF(AND(P167&gt;='Serene N'!$X$16,A167&lt;='Serene N'!$W$16),0,
IF(AND(P167&gt;='Serene N'!$X$17,A167&lt;='Serene N'!$W$17),0,MIN(N167,$E$4*(1-D167)*Q167))))</f>
        <v>0</v>
      </c>
    </row>
    <row r="168" spans="1:18" x14ac:dyDescent="0.45">
      <c r="A168" s="56">
        <f t="shared" si="14"/>
        <v>44803</v>
      </c>
      <c r="B168" s="157">
        <f>_xlfn.XLOOKUP(A168,'Serene N'!$W$22:$W$23,'Serene N'!$Z$22:$Z$23,0,0)</f>
        <v>0</v>
      </c>
      <c r="C168" s="143">
        <f>_xlfn.XLOOKUP(A168,'Serene N'!$W$15:$W$17,'Serene N'!$Z$15:$Z$17,SUM($E$3:$H$3),0)</f>
        <v>15</v>
      </c>
      <c r="D168" s="58">
        <f>'PT Storengy'!J159</f>
        <v>0.7</v>
      </c>
      <c r="E168" s="60">
        <f t="shared" si="15"/>
        <v>14.347113341387471</v>
      </c>
      <c r="F168" s="58">
        <f t="shared" si="16"/>
        <v>0.95647422275916472</v>
      </c>
      <c r="G168" s="59">
        <f>IF(F168&gt;=1,0,_xlfn.XLOOKUP(F168,'Serene N'!$B$30:$B$130,'Serene N'!$W$30:$W$130,,1))</f>
        <v>0.74551111111111112</v>
      </c>
      <c r="H168" s="158">
        <f>MIN(
IF(AND(F168&gt;='Serene N'!$X$15,A168&lt;='Serene N'!$W$15),0,
IF(AND(F168&gt;='Serene N'!$X$16,A168&lt;='Serene N'!$W$16),0,
IF(AND(F168&gt;='Serene N'!$X$17,A168&lt;='Serene N'!$W$17),0,$E$4*(1-D168)*G168))),$E$4)</f>
        <v>0</v>
      </c>
      <c r="I168" s="192">
        <f>IF(COUNTIFS('PTC GRTgaz'!$AA$11:$AA$28891,"",'PTC GRTgaz'!$B$11:$B$28891,'Nord-Est'!I$16,'PTC GRTgaz'!$D$11:$D$28891,'Nord-Est'!$A168,'PTC GRTgaz'!$C$11:$C$28891,"DEL")&gt;0,I$14,SUMIFS('PTC GRTgaz'!$AA$11:$AA$28891,'PTC GRTgaz'!$B$11:$B$28891,'Nord-Est'!I$16,'PTC GRTgaz'!$D$11:$D$28891,'Nord-Est'!$A168,'PTC GRTgaz'!$C$11:$C$28891,"DEL")*1.0026*$E$4/122.95)</f>
        <v>80.205951580967863</v>
      </c>
      <c r="J168" s="102">
        <f t="shared" si="17"/>
        <v>14.347113341387471</v>
      </c>
      <c r="K168" s="58">
        <f t="shared" si="18"/>
        <v>0.95647422275916472</v>
      </c>
      <c r="L168" s="59">
        <f>IF(K168&gt;=1,0,_xlfn.XLOOKUP(K168,'Serene N'!$B$30:$B$130,'Serene N'!$W$30:$W$130,,1))</f>
        <v>0.74551111111111112</v>
      </c>
      <c r="M168" s="158">
        <f xml:space="preserve">
IF(AND(K168&gt;='Serene N'!$X$15,A168&lt;='Serene N'!$W$15),0,
IF(AND(K168&gt;='Serene N'!$X$16,A168&lt;='Serene N'!$W$16),0,
IF(AND(K168&gt;='Serene N'!$X$17,A168&lt;='Serene N'!$W$17),0,MIN(I168,$E$4*(1-D168)*L168))))</f>
        <v>0</v>
      </c>
      <c r="N168" s="192">
        <f>IF(COUNTIFS('PTC GRTgaz'!$AB$11:$AB$28891,"",'PTC GRTgaz'!$B$11:$B$28891,'Nord-Est'!N$16,'PTC GRTgaz'!$D$11:$D$28891,'Nord-Est'!$A168,'PTC GRTgaz'!$C$11:$C$28891,"DEL")&gt;0,N$14,SUMIFS('PTC GRTgaz'!$AB$11:$AB$28891,'PTC GRTgaz'!$B$11:$B$28891,'Nord-Est'!N$16,'PTC GRTgaz'!$D$11:$D$28891,'Nord-Est'!$A168,'PTC GRTgaz'!$C$11:$C$28891,"DEL")*1.0026*$E$4/122.95)</f>
        <v>80.205951580967863</v>
      </c>
      <c r="O168" s="102">
        <f t="shared" si="19"/>
        <v>14.347113341387471</v>
      </c>
      <c r="P168" s="58">
        <f t="shared" si="20"/>
        <v>0.95647422275916472</v>
      </c>
      <c r="Q168" s="59">
        <f>IF(P168&gt;=1,0,_xlfn.XLOOKUP(P168,'Serene N'!$B$30:$B$130,'Serene N'!$W$30:$W$130,,1))</f>
        <v>0.74551111111111112</v>
      </c>
      <c r="R168" s="158">
        <f xml:space="preserve">
IF(AND(P168&gt;='Serene N'!$X$15,A168&lt;='Serene N'!$W$15),0,
IF(AND(P168&gt;='Serene N'!$X$16,A168&lt;='Serene N'!$W$16),0,
IF(AND(P168&gt;='Serene N'!$X$17,A168&lt;='Serene N'!$W$17),0,MIN(N168,$E$4*(1-D168)*Q168))))</f>
        <v>0</v>
      </c>
    </row>
    <row r="169" spans="1:18" x14ac:dyDescent="0.45">
      <c r="A169" s="56">
        <f t="shared" si="14"/>
        <v>44804</v>
      </c>
      <c r="B169" s="157">
        <f>_xlfn.XLOOKUP(A169,'Serene N'!$W$22:$W$23,'Serene N'!$Z$22:$Z$23,0,0)</f>
        <v>0</v>
      </c>
      <c r="C169" s="143">
        <f>_xlfn.XLOOKUP(A169,'Serene N'!$W$15:$W$17,'Serene N'!$Z$15:$Z$17,SUM($E$3:$H$3),0)</f>
        <v>15</v>
      </c>
      <c r="D169" s="58">
        <f>'PT Storengy'!J160</f>
        <v>0.7</v>
      </c>
      <c r="E169" s="60">
        <f t="shared" si="15"/>
        <v>14.347113341387471</v>
      </c>
      <c r="F169" s="58">
        <f t="shared" si="16"/>
        <v>0.95647422275916472</v>
      </c>
      <c r="G169" s="59">
        <f>IF(F169&gt;=1,0,_xlfn.XLOOKUP(F169,'Serene N'!$B$30:$B$130,'Serene N'!$W$30:$W$130,,1))</f>
        <v>0.74551111111111112</v>
      </c>
      <c r="H169" s="158">
        <f>MIN(
IF(AND(F169&gt;='Serene N'!$X$15,A169&lt;='Serene N'!$W$15),0,
IF(AND(F169&gt;='Serene N'!$X$16,A169&lt;='Serene N'!$W$16),0,
IF(AND(F169&gt;='Serene N'!$X$17,A169&lt;='Serene N'!$W$17),0,$E$4*(1-D169)*G169))),$E$4)</f>
        <v>0</v>
      </c>
      <c r="I169" s="192">
        <f>IF(COUNTIFS('PTC GRTgaz'!$AA$11:$AA$28891,"",'PTC GRTgaz'!$B$11:$B$28891,'Nord-Est'!I$16,'PTC GRTgaz'!$D$11:$D$28891,'Nord-Est'!$A169,'PTC GRTgaz'!$C$11:$C$28891,"DEL")&gt;0,I$14,SUMIFS('PTC GRTgaz'!$AA$11:$AA$28891,'PTC GRTgaz'!$B$11:$B$28891,'Nord-Est'!I$16,'PTC GRTgaz'!$D$11:$D$28891,'Nord-Est'!$A169,'PTC GRTgaz'!$C$11:$C$28891,"DEL")*1.0026*$E$4/122.95)</f>
        <v>80.205951580967863</v>
      </c>
      <c r="J169" s="102">
        <f t="shared" si="17"/>
        <v>14.347113341387471</v>
      </c>
      <c r="K169" s="58">
        <f t="shared" si="18"/>
        <v>0.95647422275916472</v>
      </c>
      <c r="L169" s="59">
        <f>IF(K169&gt;=1,0,_xlfn.XLOOKUP(K169,'Serene N'!$B$30:$B$130,'Serene N'!$W$30:$W$130,,1))</f>
        <v>0.74551111111111112</v>
      </c>
      <c r="M169" s="158">
        <f xml:space="preserve">
IF(AND(K169&gt;='Serene N'!$X$15,A169&lt;='Serene N'!$W$15),0,
IF(AND(K169&gt;='Serene N'!$X$16,A169&lt;='Serene N'!$W$16),0,
IF(AND(K169&gt;='Serene N'!$X$17,A169&lt;='Serene N'!$W$17),0,MIN(I169,$E$4*(1-D169)*L169))))</f>
        <v>0</v>
      </c>
      <c r="N169" s="192">
        <f>IF(COUNTIFS('PTC GRTgaz'!$AB$11:$AB$28891,"",'PTC GRTgaz'!$B$11:$B$28891,'Nord-Est'!N$16,'PTC GRTgaz'!$D$11:$D$28891,'Nord-Est'!$A169,'PTC GRTgaz'!$C$11:$C$28891,"DEL")&gt;0,N$14,SUMIFS('PTC GRTgaz'!$AB$11:$AB$28891,'PTC GRTgaz'!$B$11:$B$28891,'Nord-Est'!N$16,'PTC GRTgaz'!$D$11:$D$28891,'Nord-Est'!$A169,'PTC GRTgaz'!$C$11:$C$28891,"DEL")*1.0026*$E$4/122.95)</f>
        <v>80.205951580967863</v>
      </c>
      <c r="O169" s="102">
        <f t="shared" si="19"/>
        <v>14.347113341387471</v>
      </c>
      <c r="P169" s="58">
        <f t="shared" si="20"/>
        <v>0.95647422275916472</v>
      </c>
      <c r="Q169" s="59">
        <f>IF(P169&gt;=1,0,_xlfn.XLOOKUP(P169,'Serene N'!$B$30:$B$130,'Serene N'!$W$30:$W$130,,1))</f>
        <v>0.74551111111111112</v>
      </c>
      <c r="R169" s="158">
        <f xml:space="preserve">
IF(AND(P169&gt;='Serene N'!$X$15,A169&lt;='Serene N'!$W$15),0,
IF(AND(P169&gt;='Serene N'!$X$16,A169&lt;='Serene N'!$W$16),0,
IF(AND(P169&gt;='Serene N'!$X$17,A169&lt;='Serene N'!$W$17),0,MIN(N169,$E$4*(1-D169)*Q169))))</f>
        <v>0</v>
      </c>
    </row>
    <row r="170" spans="1:18" x14ac:dyDescent="0.45">
      <c r="A170" s="56">
        <f t="shared" si="14"/>
        <v>44805</v>
      </c>
      <c r="B170" s="157">
        <f>_xlfn.XLOOKUP(A170,'Serene N'!$W$22:$W$23,'Serene N'!$Z$22:$Z$23,0,0)</f>
        <v>0</v>
      </c>
      <c r="C170" s="143">
        <f>_xlfn.XLOOKUP(A170,'Serene N'!$W$15:$W$17,'Serene N'!$Z$15:$Z$17,SUM($E$3:$H$3),0)</f>
        <v>14.3</v>
      </c>
      <c r="D170" s="58">
        <f>'PT Storengy'!J161</f>
        <v>0.7</v>
      </c>
      <c r="E170" s="60">
        <f t="shared" si="15"/>
        <v>14.347113341387471</v>
      </c>
      <c r="F170" s="58">
        <f t="shared" si="16"/>
        <v>0.95647422275916472</v>
      </c>
      <c r="G170" s="59">
        <f>IF(F170&gt;=1,0,_xlfn.XLOOKUP(F170,'Serene N'!$B$30:$B$130,'Serene N'!$W$30:$W$130,,1))</f>
        <v>0.74551111111111112</v>
      </c>
      <c r="H170" s="158">
        <f>MIN(
IF(AND(F170&gt;='Serene N'!$X$15,A170&lt;='Serene N'!$W$15),0,
IF(AND(F170&gt;='Serene N'!$X$16,A170&lt;='Serene N'!$W$16),0,
IF(AND(F170&gt;='Serene N'!$X$17,A170&lt;='Serene N'!$W$17),0,$E$4*(1-D170)*G170))),$E$4)</f>
        <v>0</v>
      </c>
      <c r="I170" s="192">
        <f>IF(COUNTIFS('PTC GRTgaz'!$AA$11:$AA$28891,"",'PTC GRTgaz'!$B$11:$B$28891,'Nord-Est'!I$16,'PTC GRTgaz'!$D$11:$D$28891,'Nord-Est'!$A170,'PTC GRTgaz'!$C$11:$C$28891,"DEL")&gt;0,I$14,SUMIFS('PTC GRTgaz'!$AA$11:$AA$28891,'PTC GRTgaz'!$B$11:$B$28891,'Nord-Est'!I$16,'PTC GRTgaz'!$D$11:$D$28891,'Nord-Est'!$A170,'PTC GRTgaz'!$C$11:$C$28891,"DEL")*1.0026*$E$4/122.95)</f>
        <v>35.090103816673441</v>
      </c>
      <c r="J170" s="102">
        <f t="shared" si="17"/>
        <v>14.347113341387471</v>
      </c>
      <c r="K170" s="58">
        <f t="shared" si="18"/>
        <v>0.95647422275916472</v>
      </c>
      <c r="L170" s="59">
        <f>IF(K170&gt;=1,0,_xlfn.XLOOKUP(K170,'Serene N'!$B$30:$B$130,'Serene N'!$W$30:$W$130,,1))</f>
        <v>0.74551111111111112</v>
      </c>
      <c r="M170" s="158">
        <f xml:space="preserve">
IF(AND(K170&gt;='Serene N'!$X$15,A170&lt;='Serene N'!$W$15),0,
IF(AND(K170&gt;='Serene N'!$X$16,A170&lt;='Serene N'!$W$16),0,
IF(AND(K170&gt;='Serene N'!$X$17,A170&lt;='Serene N'!$W$17),0,MIN(I170,$E$4*(1-D170)*L170))))</f>
        <v>0</v>
      </c>
      <c r="N170" s="192">
        <f>IF(COUNTIFS('PTC GRTgaz'!$AB$11:$AB$28891,"",'PTC GRTgaz'!$B$11:$B$28891,'Nord-Est'!N$16,'PTC GRTgaz'!$D$11:$D$28891,'Nord-Est'!$A170,'PTC GRTgaz'!$C$11:$C$28891,"DEL")&gt;0,N$14,SUMIFS('PTC GRTgaz'!$AB$11:$AB$28891,'PTC GRTgaz'!$B$11:$B$28891,'Nord-Est'!N$16,'PTC GRTgaz'!$D$11:$D$28891,'Nord-Est'!$A170,'PTC GRTgaz'!$C$11:$C$28891,"DEL")*1.0026*$E$4/122.95)</f>
        <v>35.090103816673441</v>
      </c>
      <c r="O170" s="102">
        <f t="shared" si="19"/>
        <v>14.347113341387471</v>
      </c>
      <c r="P170" s="58">
        <f t="shared" si="20"/>
        <v>0.95647422275916472</v>
      </c>
      <c r="Q170" s="59">
        <f>IF(P170&gt;=1,0,_xlfn.XLOOKUP(P170,'Serene N'!$B$30:$B$130,'Serene N'!$W$30:$W$130,,1))</f>
        <v>0.74551111111111112</v>
      </c>
      <c r="R170" s="158">
        <f xml:space="preserve">
IF(AND(P170&gt;='Serene N'!$X$15,A170&lt;='Serene N'!$W$15),0,
IF(AND(P170&gt;='Serene N'!$X$16,A170&lt;='Serene N'!$W$16),0,
IF(AND(P170&gt;='Serene N'!$X$17,A170&lt;='Serene N'!$W$17),0,MIN(N170,$E$4*(1-D170)*Q170))))</f>
        <v>0</v>
      </c>
    </row>
    <row r="171" spans="1:18" x14ac:dyDescent="0.45">
      <c r="A171" s="56">
        <f t="shared" si="14"/>
        <v>44806</v>
      </c>
      <c r="B171" s="157">
        <f>_xlfn.XLOOKUP(A171,'Serene N'!$W$22:$W$23,'Serene N'!$Z$22:$Z$23,0,0)</f>
        <v>0</v>
      </c>
      <c r="C171" s="143">
        <f>_xlfn.XLOOKUP(A171,'Serene N'!$W$15:$W$17,'Serene N'!$Z$15:$Z$17,SUM($E$3:$H$3),0)</f>
        <v>15</v>
      </c>
      <c r="D171" s="58">
        <f>'PT Storengy'!J162</f>
        <v>0.7</v>
      </c>
      <c r="E171" s="60">
        <f t="shared" si="15"/>
        <v>14.374610816449339</v>
      </c>
      <c r="F171" s="58">
        <f t="shared" si="16"/>
        <v>0.95647422275916472</v>
      </c>
      <c r="G171" s="59">
        <f>IF(F171&gt;=1,0,_xlfn.XLOOKUP(F171,'Serene N'!$B$30:$B$130,'Serene N'!$W$30:$W$130,,1))</f>
        <v>0.74551111111111112</v>
      </c>
      <c r="H171" s="158">
        <f>MIN(
IF(AND(F171&gt;='Serene N'!$X$15,A171&lt;='Serene N'!$W$15),0,
IF(AND(F171&gt;='Serene N'!$X$16,A171&lt;='Serene N'!$W$16),0,
IF(AND(F171&gt;='Serene N'!$X$17,A171&lt;='Serene N'!$W$17),0,$E$4*(1-D171)*G171))),$E$4)</f>
        <v>27.49747506186667</v>
      </c>
      <c r="I171" s="192">
        <f>IF(COUNTIFS('PTC GRTgaz'!$AA$11:$AA$28891,"",'PTC GRTgaz'!$B$11:$B$28891,'Nord-Est'!I$16,'PTC GRTgaz'!$D$11:$D$28891,'Nord-Est'!$A171,'PTC GRTgaz'!$C$11:$C$28891,"DEL")&gt;0,I$14,SUMIFS('PTC GRTgaz'!$AA$11:$AA$28891,'PTC GRTgaz'!$B$11:$B$28891,'Nord-Est'!I$16,'PTC GRTgaz'!$D$11:$D$28891,'Nord-Est'!$A171,'PTC GRTgaz'!$C$11:$C$28891,"DEL")*1.0026*$E$4/122.95)</f>
        <v>35.090103816673441</v>
      </c>
      <c r="J171" s="102">
        <f t="shared" si="17"/>
        <v>14.374610816449339</v>
      </c>
      <c r="K171" s="58">
        <f t="shared" si="18"/>
        <v>0.95647422275916472</v>
      </c>
      <c r="L171" s="59">
        <f>IF(K171&gt;=1,0,_xlfn.XLOOKUP(K171,'Serene N'!$B$30:$B$130,'Serene N'!$W$30:$W$130,,1))</f>
        <v>0.74551111111111112</v>
      </c>
      <c r="M171" s="158">
        <f xml:space="preserve">
IF(AND(K171&gt;='Serene N'!$X$15,A171&lt;='Serene N'!$W$15),0,
IF(AND(K171&gt;='Serene N'!$X$16,A171&lt;='Serene N'!$W$16),0,
IF(AND(K171&gt;='Serene N'!$X$17,A171&lt;='Serene N'!$W$17),0,MIN(I171,$E$4*(1-D171)*L171))))</f>
        <v>27.49747506186667</v>
      </c>
      <c r="N171" s="192">
        <f>IF(COUNTIFS('PTC GRTgaz'!$AB$11:$AB$28891,"",'PTC GRTgaz'!$B$11:$B$28891,'Nord-Est'!N$16,'PTC GRTgaz'!$D$11:$D$28891,'Nord-Est'!$A171,'PTC GRTgaz'!$C$11:$C$28891,"DEL")&gt;0,N$14,SUMIFS('PTC GRTgaz'!$AB$11:$AB$28891,'PTC GRTgaz'!$B$11:$B$28891,'Nord-Est'!N$16,'PTC GRTgaz'!$D$11:$D$28891,'Nord-Est'!$A171,'PTC GRTgaz'!$C$11:$C$28891,"DEL")*1.0026*$E$4/122.95)</f>
        <v>35.090103816673441</v>
      </c>
      <c r="O171" s="102">
        <f t="shared" si="19"/>
        <v>14.374610816449339</v>
      </c>
      <c r="P171" s="58">
        <f t="shared" si="20"/>
        <v>0.95647422275916472</v>
      </c>
      <c r="Q171" s="59">
        <f>IF(P171&gt;=1,0,_xlfn.XLOOKUP(P171,'Serene N'!$B$30:$B$130,'Serene N'!$W$30:$W$130,,1))</f>
        <v>0.74551111111111112</v>
      </c>
      <c r="R171" s="158">
        <f xml:space="preserve">
IF(AND(P171&gt;='Serene N'!$X$15,A171&lt;='Serene N'!$W$15),0,
IF(AND(P171&gt;='Serene N'!$X$16,A171&lt;='Serene N'!$W$16),0,
IF(AND(P171&gt;='Serene N'!$X$17,A171&lt;='Serene N'!$W$17),0,MIN(N171,$E$4*(1-D171)*Q171))))</f>
        <v>27.49747506186667</v>
      </c>
    </row>
    <row r="172" spans="1:18" x14ac:dyDescent="0.45">
      <c r="A172" s="56">
        <f t="shared" si="14"/>
        <v>44807</v>
      </c>
      <c r="B172" s="157">
        <f>_xlfn.XLOOKUP(A172,'Serene N'!$W$22:$W$23,'Serene N'!$Z$22:$Z$23,0,0)</f>
        <v>0</v>
      </c>
      <c r="C172" s="143">
        <f>_xlfn.XLOOKUP(A172,'Serene N'!$W$15:$W$17,'Serene N'!$Z$15:$Z$17,SUM($E$3:$H$3),0)</f>
        <v>15</v>
      </c>
      <c r="D172" s="58">
        <f>'PT Storengy'!J163</f>
        <v>0.7</v>
      </c>
      <c r="E172" s="60">
        <f t="shared" si="15"/>
        <v>14.402108291511206</v>
      </c>
      <c r="F172" s="58">
        <f t="shared" si="16"/>
        <v>0.95830738776328928</v>
      </c>
      <c r="G172" s="59">
        <f>IF(F172&gt;=1,0,_xlfn.XLOOKUP(F172,'Serene N'!$B$30:$B$130,'Serene N'!$W$30:$W$130,,1))</f>
        <v>0.74551111111111112</v>
      </c>
      <c r="H172" s="158">
        <f>MIN(
IF(AND(F172&gt;='Serene N'!$X$15,A172&lt;='Serene N'!$W$15),0,
IF(AND(F172&gt;='Serene N'!$X$16,A172&lt;='Serene N'!$W$16),0,
IF(AND(F172&gt;='Serene N'!$X$17,A172&lt;='Serene N'!$W$17),0,$E$4*(1-D172)*G172))),$E$4)</f>
        <v>27.49747506186667</v>
      </c>
      <c r="I172" s="192">
        <f>IF(COUNTIFS('PTC GRTgaz'!$AA$11:$AA$28891,"",'PTC GRTgaz'!$B$11:$B$28891,'Nord-Est'!I$16,'PTC GRTgaz'!$D$11:$D$28891,'Nord-Est'!$A172,'PTC GRTgaz'!$C$11:$C$28891,"DEL")&gt;0,I$14,SUMIFS('PTC GRTgaz'!$AA$11:$AA$28891,'PTC GRTgaz'!$B$11:$B$28891,'Nord-Est'!I$16,'PTC GRTgaz'!$D$11:$D$28891,'Nord-Est'!$A172,'PTC GRTgaz'!$C$11:$C$28891,"DEL")*1.0026*$E$4/122.95)</f>
        <v>35.090103816673441</v>
      </c>
      <c r="J172" s="102">
        <f t="shared" si="17"/>
        <v>14.402108291511206</v>
      </c>
      <c r="K172" s="58">
        <f t="shared" si="18"/>
        <v>0.95830738776328928</v>
      </c>
      <c r="L172" s="59">
        <f>IF(K172&gt;=1,0,_xlfn.XLOOKUP(K172,'Serene N'!$B$30:$B$130,'Serene N'!$W$30:$W$130,,1))</f>
        <v>0.74551111111111112</v>
      </c>
      <c r="M172" s="158">
        <f xml:space="preserve">
IF(AND(K172&gt;='Serene N'!$X$15,A172&lt;='Serene N'!$W$15),0,
IF(AND(K172&gt;='Serene N'!$X$16,A172&lt;='Serene N'!$W$16),0,
IF(AND(K172&gt;='Serene N'!$X$17,A172&lt;='Serene N'!$W$17),0,MIN(I172,$E$4*(1-D172)*L172))))</f>
        <v>27.49747506186667</v>
      </c>
      <c r="N172" s="192">
        <f>IF(COUNTIFS('PTC GRTgaz'!$AB$11:$AB$28891,"",'PTC GRTgaz'!$B$11:$B$28891,'Nord-Est'!N$16,'PTC GRTgaz'!$D$11:$D$28891,'Nord-Est'!$A172,'PTC GRTgaz'!$C$11:$C$28891,"DEL")&gt;0,N$14,SUMIFS('PTC GRTgaz'!$AB$11:$AB$28891,'PTC GRTgaz'!$B$11:$B$28891,'Nord-Est'!N$16,'PTC GRTgaz'!$D$11:$D$28891,'Nord-Est'!$A172,'PTC GRTgaz'!$C$11:$C$28891,"DEL")*1.0026*$E$4/122.95)</f>
        <v>35.090103816673441</v>
      </c>
      <c r="O172" s="102">
        <f t="shared" si="19"/>
        <v>14.402108291511206</v>
      </c>
      <c r="P172" s="58">
        <f t="shared" si="20"/>
        <v>0.95830738776328928</v>
      </c>
      <c r="Q172" s="59">
        <f>IF(P172&gt;=1,0,_xlfn.XLOOKUP(P172,'Serene N'!$B$30:$B$130,'Serene N'!$W$30:$W$130,,1))</f>
        <v>0.74551111111111112</v>
      </c>
      <c r="R172" s="158">
        <f xml:space="preserve">
IF(AND(P172&gt;='Serene N'!$X$15,A172&lt;='Serene N'!$W$15),0,
IF(AND(P172&gt;='Serene N'!$X$16,A172&lt;='Serene N'!$W$16),0,
IF(AND(P172&gt;='Serene N'!$X$17,A172&lt;='Serene N'!$W$17),0,MIN(N172,$E$4*(1-D172)*Q172))))</f>
        <v>27.49747506186667</v>
      </c>
    </row>
    <row r="173" spans="1:18" x14ac:dyDescent="0.45">
      <c r="A173" s="56">
        <f t="shared" si="14"/>
        <v>44808</v>
      </c>
      <c r="B173" s="157">
        <f>_xlfn.XLOOKUP(A173,'Serene N'!$W$22:$W$23,'Serene N'!$Z$22:$Z$23,0,0)</f>
        <v>0</v>
      </c>
      <c r="C173" s="143">
        <f>_xlfn.XLOOKUP(A173,'Serene N'!$W$15:$W$17,'Serene N'!$Z$15:$Z$17,SUM($E$3:$H$3),0)</f>
        <v>15</v>
      </c>
      <c r="D173" s="58">
        <f>'PT Storengy'!J164</f>
        <v>0.7</v>
      </c>
      <c r="E173" s="60">
        <f t="shared" si="15"/>
        <v>14.429432001677606</v>
      </c>
      <c r="F173" s="58">
        <f t="shared" si="16"/>
        <v>0.96014055276741372</v>
      </c>
      <c r="G173" s="59">
        <f>IF(F173&gt;=1,0,_xlfn.XLOOKUP(F173,'Serene N'!$B$30:$B$130,'Serene N'!$W$30:$W$130,,1))</f>
        <v>0.7407999999999999</v>
      </c>
      <c r="H173" s="158">
        <f>MIN(
IF(AND(F173&gt;='Serene N'!$X$15,A173&lt;='Serene N'!$W$15),0,
IF(AND(F173&gt;='Serene N'!$X$16,A173&lt;='Serene N'!$W$16),0,
IF(AND(F173&gt;='Serene N'!$X$17,A173&lt;='Serene N'!$W$17),0,$E$4*(1-D173)*G173))),$E$4)</f>
        <v>27.323710166399998</v>
      </c>
      <c r="I173" s="192">
        <f>IF(COUNTIFS('PTC GRTgaz'!$AA$11:$AA$28891,"",'PTC GRTgaz'!$B$11:$B$28891,'Nord-Est'!I$16,'PTC GRTgaz'!$D$11:$D$28891,'Nord-Est'!$A173,'PTC GRTgaz'!$C$11:$C$28891,"DEL")&gt;0,I$14,SUMIFS('PTC GRTgaz'!$AA$11:$AA$28891,'PTC GRTgaz'!$B$11:$B$28891,'Nord-Est'!I$16,'PTC GRTgaz'!$D$11:$D$28891,'Nord-Est'!$A173,'PTC GRTgaz'!$C$11:$C$28891,"DEL")*1.0026*$E$4/122.95)</f>
        <v>35.090103816673441</v>
      </c>
      <c r="J173" s="102">
        <f t="shared" si="17"/>
        <v>14.429432001677606</v>
      </c>
      <c r="K173" s="58">
        <f t="shared" si="18"/>
        <v>0.96014055276741372</v>
      </c>
      <c r="L173" s="59">
        <f>IF(K173&gt;=1,0,_xlfn.XLOOKUP(K173,'Serene N'!$B$30:$B$130,'Serene N'!$W$30:$W$130,,1))</f>
        <v>0.7407999999999999</v>
      </c>
      <c r="M173" s="158">
        <f xml:space="preserve">
IF(AND(K173&gt;='Serene N'!$X$15,A173&lt;='Serene N'!$W$15),0,
IF(AND(K173&gt;='Serene N'!$X$16,A173&lt;='Serene N'!$W$16),0,
IF(AND(K173&gt;='Serene N'!$X$17,A173&lt;='Serene N'!$W$17),0,MIN(I173,$E$4*(1-D173)*L173))))</f>
        <v>27.323710166399998</v>
      </c>
      <c r="N173" s="192">
        <f>IF(COUNTIFS('PTC GRTgaz'!$AB$11:$AB$28891,"",'PTC GRTgaz'!$B$11:$B$28891,'Nord-Est'!N$16,'PTC GRTgaz'!$D$11:$D$28891,'Nord-Est'!$A173,'PTC GRTgaz'!$C$11:$C$28891,"DEL")&gt;0,N$14,SUMIFS('PTC GRTgaz'!$AB$11:$AB$28891,'PTC GRTgaz'!$B$11:$B$28891,'Nord-Est'!N$16,'PTC GRTgaz'!$D$11:$D$28891,'Nord-Est'!$A173,'PTC GRTgaz'!$C$11:$C$28891,"DEL")*1.0026*$E$4/122.95)</f>
        <v>35.090103816673441</v>
      </c>
      <c r="O173" s="102">
        <f t="shared" si="19"/>
        <v>14.429432001677606</v>
      </c>
      <c r="P173" s="58">
        <f t="shared" si="20"/>
        <v>0.96014055276741372</v>
      </c>
      <c r="Q173" s="59">
        <f>IF(P173&gt;=1,0,_xlfn.XLOOKUP(P173,'Serene N'!$B$30:$B$130,'Serene N'!$W$30:$W$130,,1))</f>
        <v>0.7407999999999999</v>
      </c>
      <c r="R173" s="158">
        <f xml:space="preserve">
IF(AND(P173&gt;='Serene N'!$X$15,A173&lt;='Serene N'!$W$15),0,
IF(AND(P173&gt;='Serene N'!$X$16,A173&lt;='Serene N'!$W$16),0,
IF(AND(P173&gt;='Serene N'!$X$17,A173&lt;='Serene N'!$W$17),0,MIN(N173,$E$4*(1-D173)*Q173))))</f>
        <v>27.323710166399998</v>
      </c>
    </row>
    <row r="174" spans="1:18" x14ac:dyDescent="0.45">
      <c r="A174" s="56">
        <f t="shared" si="14"/>
        <v>44809</v>
      </c>
      <c r="B174" s="157">
        <f>_xlfn.XLOOKUP(A174,'Serene N'!$W$22:$W$23,'Serene N'!$Z$22:$Z$23,0,0)</f>
        <v>0</v>
      </c>
      <c r="C174" s="143">
        <f>_xlfn.XLOOKUP(A174,'Serene N'!$W$15:$W$17,'Serene N'!$Z$15:$Z$17,SUM($E$3:$H$3),0)</f>
        <v>15</v>
      </c>
      <c r="D174" s="58">
        <f>'PT Storengy'!J165</f>
        <v>0.7</v>
      </c>
      <c r="E174" s="60">
        <f t="shared" si="15"/>
        <v>14.456755711844005</v>
      </c>
      <c r="F174" s="58">
        <f t="shared" si="16"/>
        <v>0.96196213344517367</v>
      </c>
      <c r="G174" s="59">
        <f>IF(F174&gt;=1,0,_xlfn.XLOOKUP(F174,'Serene N'!$B$30:$B$130,'Serene N'!$W$30:$W$130,,1))</f>
        <v>0.7407999999999999</v>
      </c>
      <c r="H174" s="158">
        <f>MIN(
IF(AND(F174&gt;='Serene N'!$X$15,A174&lt;='Serene N'!$W$15),0,
IF(AND(F174&gt;='Serene N'!$X$16,A174&lt;='Serene N'!$W$16),0,
IF(AND(F174&gt;='Serene N'!$X$17,A174&lt;='Serene N'!$W$17),0,$E$4*(1-D174)*G174))),$E$4)</f>
        <v>27.323710166399998</v>
      </c>
      <c r="I174" s="192">
        <f>IF(COUNTIFS('PTC GRTgaz'!$AA$11:$AA$28891,"",'PTC GRTgaz'!$B$11:$B$28891,'Nord-Est'!I$16,'PTC GRTgaz'!$D$11:$D$28891,'Nord-Est'!$A174,'PTC GRTgaz'!$C$11:$C$28891,"DEL")&gt;0,I$14,SUMIFS('PTC GRTgaz'!$AA$11:$AA$28891,'PTC GRTgaz'!$B$11:$B$28891,'Nord-Est'!I$16,'PTC GRTgaz'!$D$11:$D$28891,'Nord-Est'!$A174,'PTC GRTgaz'!$C$11:$C$28891,"DEL")*1.0026*$E$4/122.95)</f>
        <v>35.090103816673441</v>
      </c>
      <c r="J174" s="102">
        <f t="shared" si="17"/>
        <v>14.456755711844005</v>
      </c>
      <c r="K174" s="58">
        <f t="shared" si="18"/>
        <v>0.96196213344517367</v>
      </c>
      <c r="L174" s="59">
        <f>IF(K174&gt;=1,0,_xlfn.XLOOKUP(K174,'Serene N'!$B$30:$B$130,'Serene N'!$W$30:$W$130,,1))</f>
        <v>0.7407999999999999</v>
      </c>
      <c r="M174" s="158">
        <f xml:space="preserve">
IF(AND(K174&gt;='Serene N'!$X$15,A174&lt;='Serene N'!$W$15),0,
IF(AND(K174&gt;='Serene N'!$X$16,A174&lt;='Serene N'!$W$16),0,
IF(AND(K174&gt;='Serene N'!$X$17,A174&lt;='Serene N'!$W$17),0,MIN(I174,$E$4*(1-D174)*L174))))</f>
        <v>27.323710166399998</v>
      </c>
      <c r="N174" s="192">
        <f>IF(COUNTIFS('PTC GRTgaz'!$AB$11:$AB$28891,"",'PTC GRTgaz'!$B$11:$B$28891,'Nord-Est'!N$16,'PTC GRTgaz'!$D$11:$D$28891,'Nord-Est'!$A174,'PTC GRTgaz'!$C$11:$C$28891,"DEL")&gt;0,N$14,SUMIFS('PTC GRTgaz'!$AB$11:$AB$28891,'PTC GRTgaz'!$B$11:$B$28891,'Nord-Est'!N$16,'PTC GRTgaz'!$D$11:$D$28891,'Nord-Est'!$A174,'PTC GRTgaz'!$C$11:$C$28891,"DEL")*1.0026*$E$4/122.95)</f>
        <v>35.090103816673441</v>
      </c>
      <c r="O174" s="102">
        <f t="shared" si="19"/>
        <v>14.456755711844005</v>
      </c>
      <c r="P174" s="58">
        <f t="shared" si="20"/>
        <v>0.96196213344517367</v>
      </c>
      <c r="Q174" s="59">
        <f>IF(P174&gt;=1,0,_xlfn.XLOOKUP(P174,'Serene N'!$B$30:$B$130,'Serene N'!$W$30:$W$130,,1))</f>
        <v>0.7407999999999999</v>
      </c>
      <c r="R174" s="158">
        <f xml:space="preserve">
IF(AND(P174&gt;='Serene N'!$X$15,A174&lt;='Serene N'!$W$15),0,
IF(AND(P174&gt;='Serene N'!$X$16,A174&lt;='Serene N'!$W$16),0,
IF(AND(P174&gt;='Serene N'!$X$17,A174&lt;='Serene N'!$W$17),0,MIN(N174,$E$4*(1-D174)*Q174))))</f>
        <v>27.323710166399998</v>
      </c>
    </row>
    <row r="175" spans="1:18" x14ac:dyDescent="0.45">
      <c r="A175" s="56">
        <f t="shared" si="14"/>
        <v>44810</v>
      </c>
      <c r="B175" s="157">
        <f>_xlfn.XLOOKUP(A175,'Serene N'!$W$22:$W$23,'Serene N'!$Z$22:$Z$23,0,0)</f>
        <v>0</v>
      </c>
      <c r="C175" s="143">
        <f>_xlfn.XLOOKUP(A175,'Serene N'!$W$15:$W$17,'Serene N'!$Z$15:$Z$17,SUM($E$3:$H$3),0)</f>
        <v>15</v>
      </c>
      <c r="D175" s="58">
        <f>'PT Storengy'!J166</f>
        <v>0.7</v>
      </c>
      <c r="E175" s="60">
        <f t="shared" si="15"/>
        <v>14.484079422010405</v>
      </c>
      <c r="F175" s="58">
        <f t="shared" si="16"/>
        <v>0.96378371412293373</v>
      </c>
      <c r="G175" s="59">
        <f>IF(F175&gt;=1,0,_xlfn.XLOOKUP(F175,'Serene N'!$B$30:$B$130,'Serene N'!$W$30:$W$130,,1))</f>
        <v>0.7407999999999999</v>
      </c>
      <c r="H175" s="158">
        <f>MIN(
IF(AND(F175&gt;='Serene N'!$X$15,A175&lt;='Serene N'!$W$15),0,
IF(AND(F175&gt;='Serene N'!$X$16,A175&lt;='Serene N'!$W$16),0,
IF(AND(F175&gt;='Serene N'!$X$17,A175&lt;='Serene N'!$W$17),0,$E$4*(1-D175)*G175))),$E$4)</f>
        <v>27.323710166399998</v>
      </c>
      <c r="I175" s="192">
        <f>IF(COUNTIFS('PTC GRTgaz'!$AA$11:$AA$28891,"",'PTC GRTgaz'!$B$11:$B$28891,'Nord-Est'!I$16,'PTC GRTgaz'!$D$11:$D$28891,'Nord-Est'!$A175,'PTC GRTgaz'!$C$11:$C$28891,"DEL")&gt;0,I$14,SUMIFS('PTC GRTgaz'!$AA$11:$AA$28891,'PTC GRTgaz'!$B$11:$B$28891,'Nord-Est'!I$16,'PTC GRTgaz'!$D$11:$D$28891,'Nord-Est'!$A175,'PTC GRTgaz'!$C$11:$C$28891,"DEL")*1.0026*$E$4/122.95)</f>
        <v>35.090103816673441</v>
      </c>
      <c r="J175" s="102">
        <f t="shared" si="17"/>
        <v>14.484079422010405</v>
      </c>
      <c r="K175" s="58">
        <f t="shared" si="18"/>
        <v>0.96378371412293373</v>
      </c>
      <c r="L175" s="59">
        <f>IF(K175&gt;=1,0,_xlfn.XLOOKUP(K175,'Serene N'!$B$30:$B$130,'Serene N'!$W$30:$W$130,,1))</f>
        <v>0.7407999999999999</v>
      </c>
      <c r="M175" s="158">
        <f xml:space="preserve">
IF(AND(K175&gt;='Serene N'!$X$15,A175&lt;='Serene N'!$W$15),0,
IF(AND(K175&gt;='Serene N'!$X$16,A175&lt;='Serene N'!$W$16),0,
IF(AND(K175&gt;='Serene N'!$X$17,A175&lt;='Serene N'!$W$17),0,MIN(I175,$E$4*(1-D175)*L175))))</f>
        <v>27.323710166399998</v>
      </c>
      <c r="N175" s="192">
        <f>IF(COUNTIFS('PTC GRTgaz'!$AB$11:$AB$28891,"",'PTC GRTgaz'!$B$11:$B$28891,'Nord-Est'!N$16,'PTC GRTgaz'!$D$11:$D$28891,'Nord-Est'!$A175,'PTC GRTgaz'!$C$11:$C$28891,"DEL")&gt;0,N$14,SUMIFS('PTC GRTgaz'!$AB$11:$AB$28891,'PTC GRTgaz'!$B$11:$B$28891,'Nord-Est'!N$16,'PTC GRTgaz'!$D$11:$D$28891,'Nord-Est'!$A175,'PTC GRTgaz'!$C$11:$C$28891,"DEL")*1.0026*$E$4/122.95)</f>
        <v>35.090103816673441</v>
      </c>
      <c r="O175" s="102">
        <f t="shared" si="19"/>
        <v>14.484079422010405</v>
      </c>
      <c r="P175" s="58">
        <f t="shared" si="20"/>
        <v>0.96378371412293373</v>
      </c>
      <c r="Q175" s="59">
        <f>IF(P175&gt;=1,0,_xlfn.XLOOKUP(P175,'Serene N'!$B$30:$B$130,'Serene N'!$W$30:$W$130,,1))</f>
        <v>0.7407999999999999</v>
      </c>
      <c r="R175" s="158">
        <f xml:space="preserve">
IF(AND(P175&gt;='Serene N'!$X$15,A175&lt;='Serene N'!$W$15),0,
IF(AND(P175&gt;='Serene N'!$X$16,A175&lt;='Serene N'!$W$16),0,
IF(AND(P175&gt;='Serene N'!$X$17,A175&lt;='Serene N'!$W$17),0,MIN(N175,$E$4*(1-D175)*Q175))))</f>
        <v>27.323710166399998</v>
      </c>
    </row>
    <row r="176" spans="1:18" x14ac:dyDescent="0.45">
      <c r="A176" s="56">
        <f t="shared" si="14"/>
        <v>44811</v>
      </c>
      <c r="B176" s="157">
        <f>_xlfn.XLOOKUP(A176,'Serene N'!$W$22:$W$23,'Serene N'!$Z$22:$Z$23,0,0)</f>
        <v>0</v>
      </c>
      <c r="C176" s="143">
        <f>_xlfn.XLOOKUP(A176,'Serene N'!$W$15:$W$17,'Serene N'!$Z$15:$Z$17,SUM($E$3:$H$3),0)</f>
        <v>15</v>
      </c>
      <c r="D176" s="58">
        <f>'PT Storengy'!J167</f>
        <v>0.7</v>
      </c>
      <c r="E176" s="60">
        <f t="shared" si="15"/>
        <v>14.511403132176804</v>
      </c>
      <c r="F176" s="58">
        <f t="shared" si="16"/>
        <v>0.96560529480069368</v>
      </c>
      <c r="G176" s="59">
        <f>IF(F176&gt;=1,0,_xlfn.XLOOKUP(F176,'Serene N'!$B$30:$B$130,'Serene N'!$W$30:$W$130,,1))</f>
        <v>0.7407999999999999</v>
      </c>
      <c r="H176" s="158">
        <f>MIN(
IF(AND(F176&gt;='Serene N'!$X$15,A176&lt;='Serene N'!$W$15),0,
IF(AND(F176&gt;='Serene N'!$X$16,A176&lt;='Serene N'!$W$16),0,
IF(AND(F176&gt;='Serene N'!$X$17,A176&lt;='Serene N'!$W$17),0,$E$4*(1-D176)*G176))),$E$4)</f>
        <v>27.323710166399998</v>
      </c>
      <c r="I176" s="192">
        <f>IF(COUNTIFS('PTC GRTgaz'!$AA$11:$AA$28891,"",'PTC GRTgaz'!$B$11:$B$28891,'Nord-Est'!I$16,'PTC GRTgaz'!$D$11:$D$28891,'Nord-Est'!$A176,'PTC GRTgaz'!$C$11:$C$28891,"DEL")&gt;0,I$14,SUMIFS('PTC GRTgaz'!$AA$11:$AA$28891,'PTC GRTgaz'!$B$11:$B$28891,'Nord-Est'!I$16,'PTC GRTgaz'!$D$11:$D$28891,'Nord-Est'!$A176,'PTC GRTgaz'!$C$11:$C$28891,"DEL")*1.0026*$E$4/122.95)</f>
        <v>35.090103816673441</v>
      </c>
      <c r="J176" s="102">
        <f t="shared" si="17"/>
        <v>14.511403132176804</v>
      </c>
      <c r="K176" s="58">
        <f t="shared" si="18"/>
        <v>0.96560529480069368</v>
      </c>
      <c r="L176" s="59">
        <f>IF(K176&gt;=1,0,_xlfn.XLOOKUP(K176,'Serene N'!$B$30:$B$130,'Serene N'!$W$30:$W$130,,1))</f>
        <v>0.7407999999999999</v>
      </c>
      <c r="M176" s="158">
        <f xml:space="preserve">
IF(AND(K176&gt;='Serene N'!$X$15,A176&lt;='Serene N'!$W$15),0,
IF(AND(K176&gt;='Serene N'!$X$16,A176&lt;='Serene N'!$W$16),0,
IF(AND(K176&gt;='Serene N'!$X$17,A176&lt;='Serene N'!$W$17),0,MIN(I176,$E$4*(1-D176)*L176))))</f>
        <v>27.323710166399998</v>
      </c>
      <c r="N176" s="192">
        <f>IF(COUNTIFS('PTC GRTgaz'!$AB$11:$AB$28891,"",'PTC GRTgaz'!$B$11:$B$28891,'Nord-Est'!N$16,'PTC GRTgaz'!$D$11:$D$28891,'Nord-Est'!$A176,'PTC GRTgaz'!$C$11:$C$28891,"DEL")&gt;0,N$14,SUMIFS('PTC GRTgaz'!$AB$11:$AB$28891,'PTC GRTgaz'!$B$11:$B$28891,'Nord-Est'!N$16,'PTC GRTgaz'!$D$11:$D$28891,'Nord-Est'!$A176,'PTC GRTgaz'!$C$11:$C$28891,"DEL")*1.0026*$E$4/122.95)</f>
        <v>35.090103816673441</v>
      </c>
      <c r="O176" s="102">
        <f t="shared" si="19"/>
        <v>14.511403132176804</v>
      </c>
      <c r="P176" s="58">
        <f t="shared" si="20"/>
        <v>0.96560529480069368</v>
      </c>
      <c r="Q176" s="59">
        <f>IF(P176&gt;=1,0,_xlfn.XLOOKUP(P176,'Serene N'!$B$30:$B$130,'Serene N'!$W$30:$W$130,,1))</f>
        <v>0.7407999999999999</v>
      </c>
      <c r="R176" s="158">
        <f xml:space="preserve">
IF(AND(P176&gt;='Serene N'!$X$15,A176&lt;='Serene N'!$W$15),0,
IF(AND(P176&gt;='Serene N'!$X$16,A176&lt;='Serene N'!$W$16),0,
IF(AND(P176&gt;='Serene N'!$X$17,A176&lt;='Serene N'!$W$17),0,MIN(N176,$E$4*(1-D176)*Q176))))</f>
        <v>27.323710166399998</v>
      </c>
    </row>
    <row r="177" spans="1:18" x14ac:dyDescent="0.45">
      <c r="A177" s="56">
        <f t="shared" si="14"/>
        <v>44812</v>
      </c>
      <c r="B177" s="157">
        <f>_xlfn.XLOOKUP(A177,'Serene N'!$W$22:$W$23,'Serene N'!$Z$22:$Z$23,0,0)</f>
        <v>0</v>
      </c>
      <c r="C177" s="143">
        <f>_xlfn.XLOOKUP(A177,'Serene N'!$W$15:$W$17,'Serene N'!$Z$15:$Z$17,SUM($E$3:$H$3),0)</f>
        <v>15</v>
      </c>
      <c r="D177" s="58">
        <f>'PT Storengy'!J168</f>
        <v>0.7</v>
      </c>
      <c r="E177" s="60">
        <f t="shared" si="15"/>
        <v>14.538726842343204</v>
      </c>
      <c r="F177" s="58">
        <f t="shared" si="16"/>
        <v>0.96742687547845363</v>
      </c>
      <c r="G177" s="59">
        <f>IF(F177&gt;=1,0,_xlfn.XLOOKUP(F177,'Serene N'!$B$30:$B$130,'Serene N'!$W$30:$W$130,,1))</f>
        <v>0.7407999999999999</v>
      </c>
      <c r="H177" s="158">
        <f>MIN(
IF(AND(F177&gt;='Serene N'!$X$15,A177&lt;='Serene N'!$W$15),0,
IF(AND(F177&gt;='Serene N'!$X$16,A177&lt;='Serene N'!$W$16),0,
IF(AND(F177&gt;='Serene N'!$X$17,A177&lt;='Serene N'!$W$17),0,$E$4*(1-D177)*G177))),$E$4)</f>
        <v>27.323710166399998</v>
      </c>
      <c r="I177" s="192">
        <f>IF(COUNTIFS('PTC GRTgaz'!$AA$11:$AA$28891,"",'PTC GRTgaz'!$B$11:$B$28891,'Nord-Est'!I$16,'PTC GRTgaz'!$D$11:$D$28891,'Nord-Est'!$A177,'PTC GRTgaz'!$C$11:$C$28891,"DEL")&gt;0,I$14,SUMIFS('PTC GRTgaz'!$AA$11:$AA$28891,'PTC GRTgaz'!$B$11:$B$28891,'Nord-Est'!I$16,'PTC GRTgaz'!$D$11:$D$28891,'Nord-Est'!$A177,'PTC GRTgaz'!$C$11:$C$28891,"DEL")*1.0026*$E$4/122.95)</f>
        <v>35.090103816673441</v>
      </c>
      <c r="J177" s="102">
        <f t="shared" si="17"/>
        <v>14.538726842343204</v>
      </c>
      <c r="K177" s="58">
        <f t="shared" si="18"/>
        <v>0.96742687547845363</v>
      </c>
      <c r="L177" s="59">
        <f>IF(K177&gt;=1,0,_xlfn.XLOOKUP(K177,'Serene N'!$B$30:$B$130,'Serene N'!$W$30:$W$130,,1))</f>
        <v>0.7407999999999999</v>
      </c>
      <c r="M177" s="158">
        <f xml:space="preserve">
IF(AND(K177&gt;='Serene N'!$X$15,A177&lt;='Serene N'!$W$15),0,
IF(AND(K177&gt;='Serene N'!$X$16,A177&lt;='Serene N'!$W$16),0,
IF(AND(K177&gt;='Serene N'!$X$17,A177&lt;='Serene N'!$W$17),0,MIN(I177,$E$4*(1-D177)*L177))))</f>
        <v>27.323710166399998</v>
      </c>
      <c r="N177" s="192">
        <f>IF(COUNTIFS('PTC GRTgaz'!$AB$11:$AB$28891,"",'PTC GRTgaz'!$B$11:$B$28891,'Nord-Est'!N$16,'PTC GRTgaz'!$D$11:$D$28891,'Nord-Est'!$A177,'PTC GRTgaz'!$C$11:$C$28891,"DEL")&gt;0,N$14,SUMIFS('PTC GRTgaz'!$AB$11:$AB$28891,'PTC GRTgaz'!$B$11:$B$28891,'Nord-Est'!N$16,'PTC GRTgaz'!$D$11:$D$28891,'Nord-Est'!$A177,'PTC GRTgaz'!$C$11:$C$28891,"DEL")*1.0026*$E$4/122.95)</f>
        <v>35.090103816673441</v>
      </c>
      <c r="O177" s="102">
        <f t="shared" si="19"/>
        <v>14.538726842343204</v>
      </c>
      <c r="P177" s="58">
        <f t="shared" si="20"/>
        <v>0.96742687547845363</v>
      </c>
      <c r="Q177" s="59">
        <f>IF(P177&gt;=1,0,_xlfn.XLOOKUP(P177,'Serene N'!$B$30:$B$130,'Serene N'!$W$30:$W$130,,1))</f>
        <v>0.7407999999999999</v>
      </c>
      <c r="R177" s="158">
        <f xml:space="preserve">
IF(AND(P177&gt;='Serene N'!$X$15,A177&lt;='Serene N'!$W$15),0,
IF(AND(P177&gt;='Serene N'!$X$16,A177&lt;='Serene N'!$W$16),0,
IF(AND(P177&gt;='Serene N'!$X$17,A177&lt;='Serene N'!$W$17),0,MIN(N177,$E$4*(1-D177)*Q177))))</f>
        <v>27.323710166399998</v>
      </c>
    </row>
    <row r="178" spans="1:18" x14ac:dyDescent="0.45">
      <c r="A178" s="56">
        <f t="shared" si="14"/>
        <v>44813</v>
      </c>
      <c r="B178" s="157">
        <f>_xlfn.XLOOKUP(A178,'Serene N'!$W$22:$W$23,'Serene N'!$Z$22:$Z$23,0,0)</f>
        <v>0</v>
      </c>
      <c r="C178" s="143">
        <f>_xlfn.XLOOKUP(A178,'Serene N'!$W$15:$W$17,'Serene N'!$Z$15:$Z$17,SUM($E$3:$H$3),0)</f>
        <v>15</v>
      </c>
      <c r="D178" s="58">
        <f>'PT Storengy'!J169</f>
        <v>0.7</v>
      </c>
      <c r="E178" s="60">
        <f t="shared" si="15"/>
        <v>14.566050552509603</v>
      </c>
      <c r="F178" s="58">
        <f t="shared" si="16"/>
        <v>0.96924845615621358</v>
      </c>
      <c r="G178" s="59">
        <f>IF(F178&gt;=1,0,_xlfn.XLOOKUP(F178,'Serene N'!$B$30:$B$130,'Serene N'!$W$30:$W$130,,1))</f>
        <v>0.7407999999999999</v>
      </c>
      <c r="H178" s="158">
        <f>MIN(
IF(AND(F178&gt;='Serene N'!$X$15,A178&lt;='Serene N'!$W$15),0,
IF(AND(F178&gt;='Serene N'!$X$16,A178&lt;='Serene N'!$W$16),0,
IF(AND(F178&gt;='Serene N'!$X$17,A178&lt;='Serene N'!$W$17),0,$E$4*(1-D178)*G178))),$E$4)</f>
        <v>27.323710166399998</v>
      </c>
      <c r="I178" s="192">
        <f>IF(COUNTIFS('PTC GRTgaz'!$AA$11:$AA$28891,"",'PTC GRTgaz'!$B$11:$B$28891,'Nord-Est'!I$16,'PTC GRTgaz'!$D$11:$D$28891,'Nord-Est'!$A178,'PTC GRTgaz'!$C$11:$C$28891,"DEL")&gt;0,I$14,SUMIFS('PTC GRTgaz'!$AA$11:$AA$28891,'PTC GRTgaz'!$B$11:$B$28891,'Nord-Est'!I$16,'PTC GRTgaz'!$D$11:$D$28891,'Nord-Est'!$A178,'PTC GRTgaz'!$C$11:$C$28891,"DEL")*1.0026*$E$4/122.95)</f>
        <v>35.090103816673441</v>
      </c>
      <c r="J178" s="102">
        <f t="shared" si="17"/>
        <v>14.566050552509603</v>
      </c>
      <c r="K178" s="58">
        <f t="shared" si="18"/>
        <v>0.96924845615621358</v>
      </c>
      <c r="L178" s="59">
        <f>IF(K178&gt;=1,0,_xlfn.XLOOKUP(K178,'Serene N'!$B$30:$B$130,'Serene N'!$W$30:$W$130,,1))</f>
        <v>0.7407999999999999</v>
      </c>
      <c r="M178" s="158">
        <f xml:space="preserve">
IF(AND(K178&gt;='Serene N'!$X$15,A178&lt;='Serene N'!$W$15),0,
IF(AND(K178&gt;='Serene N'!$X$16,A178&lt;='Serene N'!$W$16),0,
IF(AND(K178&gt;='Serene N'!$X$17,A178&lt;='Serene N'!$W$17),0,MIN(I178,$E$4*(1-D178)*L178))))</f>
        <v>27.323710166399998</v>
      </c>
      <c r="N178" s="192">
        <f>IF(COUNTIFS('PTC GRTgaz'!$AB$11:$AB$28891,"",'PTC GRTgaz'!$B$11:$B$28891,'Nord-Est'!N$16,'PTC GRTgaz'!$D$11:$D$28891,'Nord-Est'!$A178,'PTC GRTgaz'!$C$11:$C$28891,"DEL")&gt;0,N$14,SUMIFS('PTC GRTgaz'!$AB$11:$AB$28891,'PTC GRTgaz'!$B$11:$B$28891,'Nord-Est'!N$16,'PTC GRTgaz'!$D$11:$D$28891,'Nord-Est'!$A178,'PTC GRTgaz'!$C$11:$C$28891,"DEL")*1.0026*$E$4/122.95)</f>
        <v>35.090103816673441</v>
      </c>
      <c r="O178" s="102">
        <f t="shared" si="19"/>
        <v>14.566050552509603</v>
      </c>
      <c r="P178" s="58">
        <f t="shared" si="20"/>
        <v>0.96924845615621358</v>
      </c>
      <c r="Q178" s="59">
        <f>IF(P178&gt;=1,0,_xlfn.XLOOKUP(P178,'Serene N'!$B$30:$B$130,'Serene N'!$W$30:$W$130,,1))</f>
        <v>0.7407999999999999</v>
      </c>
      <c r="R178" s="158">
        <f xml:space="preserve">
IF(AND(P178&gt;='Serene N'!$X$15,A178&lt;='Serene N'!$W$15),0,
IF(AND(P178&gt;='Serene N'!$X$16,A178&lt;='Serene N'!$W$16),0,
IF(AND(P178&gt;='Serene N'!$X$17,A178&lt;='Serene N'!$W$17),0,MIN(N178,$E$4*(1-D178)*Q178))))</f>
        <v>27.323710166399998</v>
      </c>
    </row>
    <row r="179" spans="1:18" x14ac:dyDescent="0.45">
      <c r="A179" s="56">
        <f t="shared" si="14"/>
        <v>44814</v>
      </c>
      <c r="B179" s="157">
        <f>_xlfn.XLOOKUP(A179,'Serene N'!$W$22:$W$23,'Serene N'!$Z$22:$Z$23,0,0)</f>
        <v>0</v>
      </c>
      <c r="C179" s="143">
        <f>_xlfn.XLOOKUP(A179,'Serene N'!$W$15:$W$17,'Serene N'!$Z$15:$Z$17,SUM($E$3:$H$3),0)</f>
        <v>15</v>
      </c>
      <c r="D179" s="58">
        <f>'PT Storengy'!J170</f>
        <v>0.7</v>
      </c>
      <c r="E179" s="60">
        <f t="shared" si="15"/>
        <v>14.593200497780536</v>
      </c>
      <c r="F179" s="58">
        <f t="shared" si="16"/>
        <v>0.97107003683397353</v>
      </c>
      <c r="G179" s="59">
        <f>IF(F179&gt;=1,0,_xlfn.XLOOKUP(F179,'Serene N'!$B$30:$B$130,'Serene N'!$W$30:$W$130,,1))</f>
        <v>0.7360888888888889</v>
      </c>
      <c r="H179" s="158">
        <f>MIN(
IF(AND(F179&gt;='Serene N'!$X$15,A179&lt;='Serene N'!$W$15),0,
IF(AND(F179&gt;='Serene N'!$X$16,A179&lt;='Serene N'!$W$16),0,
IF(AND(F179&gt;='Serene N'!$X$17,A179&lt;='Serene N'!$W$17),0,$E$4*(1-D179)*G179))),$E$4)</f>
        <v>27.149945270933337</v>
      </c>
      <c r="I179" s="192">
        <f>IF(COUNTIFS('PTC GRTgaz'!$AA$11:$AA$28891,"",'PTC GRTgaz'!$B$11:$B$28891,'Nord-Est'!I$16,'PTC GRTgaz'!$D$11:$D$28891,'Nord-Est'!$A179,'PTC GRTgaz'!$C$11:$C$28891,"DEL")&gt;0,I$14,SUMIFS('PTC GRTgaz'!$AA$11:$AA$28891,'PTC GRTgaz'!$B$11:$B$28891,'Nord-Est'!I$16,'PTC GRTgaz'!$D$11:$D$28891,'Nord-Est'!$A179,'PTC GRTgaz'!$C$11:$C$28891,"DEL")*1.0026*$E$4/122.95)</f>
        <v>35.090103816673441</v>
      </c>
      <c r="J179" s="102">
        <f t="shared" si="17"/>
        <v>14.593200497780536</v>
      </c>
      <c r="K179" s="58">
        <f t="shared" si="18"/>
        <v>0.97107003683397353</v>
      </c>
      <c r="L179" s="59">
        <f>IF(K179&gt;=1,0,_xlfn.XLOOKUP(K179,'Serene N'!$B$30:$B$130,'Serene N'!$W$30:$W$130,,1))</f>
        <v>0.7360888888888889</v>
      </c>
      <c r="M179" s="158">
        <f xml:space="preserve">
IF(AND(K179&gt;='Serene N'!$X$15,A179&lt;='Serene N'!$W$15),0,
IF(AND(K179&gt;='Serene N'!$X$16,A179&lt;='Serene N'!$W$16),0,
IF(AND(K179&gt;='Serene N'!$X$17,A179&lt;='Serene N'!$W$17),0,MIN(I179,$E$4*(1-D179)*L179))))</f>
        <v>27.149945270933337</v>
      </c>
      <c r="N179" s="192">
        <f>IF(COUNTIFS('PTC GRTgaz'!$AB$11:$AB$28891,"",'PTC GRTgaz'!$B$11:$B$28891,'Nord-Est'!N$16,'PTC GRTgaz'!$D$11:$D$28891,'Nord-Est'!$A179,'PTC GRTgaz'!$C$11:$C$28891,"DEL")&gt;0,N$14,SUMIFS('PTC GRTgaz'!$AB$11:$AB$28891,'PTC GRTgaz'!$B$11:$B$28891,'Nord-Est'!N$16,'PTC GRTgaz'!$D$11:$D$28891,'Nord-Est'!$A179,'PTC GRTgaz'!$C$11:$C$28891,"DEL")*1.0026*$E$4/122.95)</f>
        <v>35.090103816673441</v>
      </c>
      <c r="O179" s="102">
        <f t="shared" si="19"/>
        <v>14.593200497780536</v>
      </c>
      <c r="P179" s="58">
        <f t="shared" si="20"/>
        <v>0.97107003683397353</v>
      </c>
      <c r="Q179" s="59">
        <f>IF(P179&gt;=1,0,_xlfn.XLOOKUP(P179,'Serene N'!$B$30:$B$130,'Serene N'!$W$30:$W$130,,1))</f>
        <v>0.7360888888888889</v>
      </c>
      <c r="R179" s="158">
        <f xml:space="preserve">
IF(AND(P179&gt;='Serene N'!$X$15,A179&lt;='Serene N'!$W$15),0,
IF(AND(P179&gt;='Serene N'!$X$16,A179&lt;='Serene N'!$W$16),0,
IF(AND(P179&gt;='Serene N'!$X$17,A179&lt;='Serene N'!$W$17),0,MIN(N179,$E$4*(1-D179)*Q179))))</f>
        <v>27.149945270933337</v>
      </c>
    </row>
    <row r="180" spans="1:18" x14ac:dyDescent="0.45">
      <c r="A180" s="56">
        <f t="shared" si="14"/>
        <v>44815</v>
      </c>
      <c r="B180" s="157">
        <f>_xlfn.XLOOKUP(A180,'Serene N'!$W$22:$W$23,'Serene N'!$Z$22:$Z$23,0,0)</f>
        <v>0</v>
      </c>
      <c r="C180" s="143">
        <f>_xlfn.XLOOKUP(A180,'Serene N'!$W$15:$W$17,'Serene N'!$Z$15:$Z$17,SUM($E$3:$H$3),0)</f>
        <v>15</v>
      </c>
      <c r="D180" s="58">
        <f>'PT Storengy'!J171</f>
        <v>0.7</v>
      </c>
      <c r="E180" s="60">
        <f t="shared" si="15"/>
        <v>14.620350443051469</v>
      </c>
      <c r="F180" s="58">
        <f t="shared" si="16"/>
        <v>0.97288003318536909</v>
      </c>
      <c r="G180" s="59">
        <f>IF(F180&gt;=1,0,_xlfn.XLOOKUP(F180,'Serene N'!$B$30:$B$130,'Serene N'!$W$30:$W$130,,1))</f>
        <v>0.7360888888888889</v>
      </c>
      <c r="H180" s="158">
        <f>MIN(
IF(AND(F180&gt;='Serene N'!$X$15,A180&lt;='Serene N'!$W$15),0,
IF(AND(F180&gt;='Serene N'!$X$16,A180&lt;='Serene N'!$W$16),0,
IF(AND(F180&gt;='Serene N'!$X$17,A180&lt;='Serene N'!$W$17),0,$E$4*(1-D180)*G180))),$E$4)</f>
        <v>27.149945270933337</v>
      </c>
      <c r="I180" s="192">
        <f>IF(COUNTIFS('PTC GRTgaz'!$AA$11:$AA$28891,"",'PTC GRTgaz'!$B$11:$B$28891,'Nord-Est'!I$16,'PTC GRTgaz'!$D$11:$D$28891,'Nord-Est'!$A180,'PTC GRTgaz'!$C$11:$C$28891,"DEL")&gt;0,I$14,SUMIFS('PTC GRTgaz'!$AA$11:$AA$28891,'PTC GRTgaz'!$B$11:$B$28891,'Nord-Est'!I$16,'PTC GRTgaz'!$D$11:$D$28891,'Nord-Est'!$A180,'PTC GRTgaz'!$C$11:$C$28891,"DEL")*1.0026*$E$4/122.95)</f>
        <v>35.090103816673441</v>
      </c>
      <c r="J180" s="102">
        <f t="shared" si="17"/>
        <v>14.620350443051469</v>
      </c>
      <c r="K180" s="58">
        <f t="shared" si="18"/>
        <v>0.97288003318536909</v>
      </c>
      <c r="L180" s="59">
        <f>IF(K180&gt;=1,0,_xlfn.XLOOKUP(K180,'Serene N'!$B$30:$B$130,'Serene N'!$W$30:$W$130,,1))</f>
        <v>0.7360888888888889</v>
      </c>
      <c r="M180" s="158">
        <f xml:space="preserve">
IF(AND(K180&gt;='Serene N'!$X$15,A180&lt;='Serene N'!$W$15),0,
IF(AND(K180&gt;='Serene N'!$X$16,A180&lt;='Serene N'!$W$16),0,
IF(AND(K180&gt;='Serene N'!$X$17,A180&lt;='Serene N'!$W$17),0,MIN(I180,$E$4*(1-D180)*L180))))</f>
        <v>27.149945270933337</v>
      </c>
      <c r="N180" s="192">
        <f>IF(COUNTIFS('PTC GRTgaz'!$AB$11:$AB$28891,"",'PTC GRTgaz'!$B$11:$B$28891,'Nord-Est'!N$16,'PTC GRTgaz'!$D$11:$D$28891,'Nord-Est'!$A180,'PTC GRTgaz'!$C$11:$C$28891,"DEL")&gt;0,N$14,SUMIFS('PTC GRTgaz'!$AB$11:$AB$28891,'PTC GRTgaz'!$B$11:$B$28891,'Nord-Est'!N$16,'PTC GRTgaz'!$D$11:$D$28891,'Nord-Est'!$A180,'PTC GRTgaz'!$C$11:$C$28891,"DEL")*1.0026*$E$4/122.95)</f>
        <v>35.090103816673441</v>
      </c>
      <c r="O180" s="102">
        <f t="shared" si="19"/>
        <v>14.620350443051469</v>
      </c>
      <c r="P180" s="58">
        <f t="shared" si="20"/>
        <v>0.97288003318536909</v>
      </c>
      <c r="Q180" s="59">
        <f>IF(P180&gt;=1,0,_xlfn.XLOOKUP(P180,'Serene N'!$B$30:$B$130,'Serene N'!$W$30:$W$130,,1))</f>
        <v>0.7360888888888889</v>
      </c>
      <c r="R180" s="158">
        <f xml:space="preserve">
IF(AND(P180&gt;='Serene N'!$X$15,A180&lt;='Serene N'!$W$15),0,
IF(AND(P180&gt;='Serene N'!$X$16,A180&lt;='Serene N'!$W$16),0,
IF(AND(P180&gt;='Serene N'!$X$17,A180&lt;='Serene N'!$W$17),0,MIN(N180,$E$4*(1-D180)*Q180))))</f>
        <v>27.149945270933337</v>
      </c>
    </row>
    <row r="181" spans="1:18" x14ac:dyDescent="0.45">
      <c r="A181" s="56">
        <f t="shared" si="14"/>
        <v>44816</v>
      </c>
      <c r="B181" s="157">
        <f>_xlfn.XLOOKUP(A181,'Serene N'!$W$22:$W$23,'Serene N'!$Z$22:$Z$23,0,0)</f>
        <v>0</v>
      </c>
      <c r="C181" s="143">
        <f>_xlfn.XLOOKUP(A181,'Serene N'!$W$15:$W$17,'Serene N'!$Z$15:$Z$17,SUM($E$3:$H$3),0)</f>
        <v>15</v>
      </c>
      <c r="D181" s="58">
        <f>'PT Storengy'!J172</f>
        <v>0.7</v>
      </c>
      <c r="E181" s="60">
        <f t="shared" si="15"/>
        <v>14.647500388322403</v>
      </c>
      <c r="F181" s="58">
        <f t="shared" si="16"/>
        <v>0.97469002953676465</v>
      </c>
      <c r="G181" s="59">
        <f>IF(F181&gt;=1,0,_xlfn.XLOOKUP(F181,'Serene N'!$B$30:$B$130,'Serene N'!$W$30:$W$130,,1))</f>
        <v>0.7360888888888889</v>
      </c>
      <c r="H181" s="158">
        <f>MIN(
IF(AND(F181&gt;='Serene N'!$X$15,A181&lt;='Serene N'!$W$15),0,
IF(AND(F181&gt;='Serene N'!$X$16,A181&lt;='Serene N'!$W$16),0,
IF(AND(F181&gt;='Serene N'!$X$17,A181&lt;='Serene N'!$W$17),0,$E$4*(1-D181)*G181))),$E$4)</f>
        <v>27.149945270933337</v>
      </c>
      <c r="I181" s="192">
        <f>IF(COUNTIFS('PTC GRTgaz'!$AA$11:$AA$28891,"",'PTC GRTgaz'!$B$11:$B$28891,'Nord-Est'!I$16,'PTC GRTgaz'!$D$11:$D$28891,'Nord-Est'!$A181,'PTC GRTgaz'!$C$11:$C$28891,"DEL")&gt;0,I$14,SUMIFS('PTC GRTgaz'!$AA$11:$AA$28891,'PTC GRTgaz'!$B$11:$B$28891,'Nord-Est'!I$16,'PTC GRTgaz'!$D$11:$D$28891,'Nord-Est'!$A181,'PTC GRTgaz'!$C$11:$C$28891,"DEL")*1.0026*$E$4/122.95)</f>
        <v>35.090103816673441</v>
      </c>
      <c r="J181" s="102">
        <f t="shared" si="17"/>
        <v>14.647500388322403</v>
      </c>
      <c r="K181" s="58">
        <f t="shared" si="18"/>
        <v>0.97469002953676465</v>
      </c>
      <c r="L181" s="59">
        <f>IF(K181&gt;=1,0,_xlfn.XLOOKUP(K181,'Serene N'!$B$30:$B$130,'Serene N'!$W$30:$W$130,,1))</f>
        <v>0.7360888888888889</v>
      </c>
      <c r="M181" s="158">
        <f xml:space="preserve">
IF(AND(K181&gt;='Serene N'!$X$15,A181&lt;='Serene N'!$W$15),0,
IF(AND(K181&gt;='Serene N'!$X$16,A181&lt;='Serene N'!$W$16),0,
IF(AND(K181&gt;='Serene N'!$X$17,A181&lt;='Serene N'!$W$17),0,MIN(I181,$E$4*(1-D181)*L181))))</f>
        <v>27.149945270933337</v>
      </c>
      <c r="N181" s="192">
        <f>IF(COUNTIFS('PTC GRTgaz'!$AB$11:$AB$28891,"",'PTC GRTgaz'!$B$11:$B$28891,'Nord-Est'!N$16,'PTC GRTgaz'!$D$11:$D$28891,'Nord-Est'!$A181,'PTC GRTgaz'!$C$11:$C$28891,"DEL")&gt;0,N$14,SUMIFS('PTC GRTgaz'!$AB$11:$AB$28891,'PTC GRTgaz'!$B$11:$B$28891,'Nord-Est'!N$16,'PTC GRTgaz'!$D$11:$D$28891,'Nord-Est'!$A181,'PTC GRTgaz'!$C$11:$C$28891,"DEL")*1.0026*$E$4/122.95)</f>
        <v>35.090103816673441</v>
      </c>
      <c r="O181" s="102">
        <f t="shared" si="19"/>
        <v>14.647500388322403</v>
      </c>
      <c r="P181" s="58">
        <f t="shared" si="20"/>
        <v>0.97469002953676465</v>
      </c>
      <c r="Q181" s="59">
        <f>IF(P181&gt;=1,0,_xlfn.XLOOKUP(P181,'Serene N'!$B$30:$B$130,'Serene N'!$W$30:$W$130,,1))</f>
        <v>0.7360888888888889</v>
      </c>
      <c r="R181" s="158">
        <f xml:space="preserve">
IF(AND(P181&gt;='Serene N'!$X$15,A181&lt;='Serene N'!$W$15),0,
IF(AND(P181&gt;='Serene N'!$X$16,A181&lt;='Serene N'!$W$16),0,
IF(AND(P181&gt;='Serene N'!$X$17,A181&lt;='Serene N'!$W$17),0,MIN(N181,$E$4*(1-D181)*Q181))))</f>
        <v>27.149945270933337</v>
      </c>
    </row>
    <row r="182" spans="1:18" x14ac:dyDescent="0.45">
      <c r="A182" s="56">
        <f t="shared" si="14"/>
        <v>44817</v>
      </c>
      <c r="B182" s="157">
        <f>_xlfn.XLOOKUP(A182,'Serene N'!$W$22:$W$23,'Serene N'!$Z$22:$Z$23,0,0)</f>
        <v>0</v>
      </c>
      <c r="C182" s="143">
        <f>_xlfn.XLOOKUP(A182,'Serene N'!$W$15:$W$17,'Serene N'!$Z$15:$Z$17,SUM($E$3:$H$3),0)</f>
        <v>15</v>
      </c>
      <c r="D182" s="58">
        <f>'PT Storengy'!J173</f>
        <v>0.7</v>
      </c>
      <c r="E182" s="60">
        <f t="shared" si="15"/>
        <v>14.674650333593336</v>
      </c>
      <c r="F182" s="58">
        <f t="shared" si="16"/>
        <v>0.97650002588816021</v>
      </c>
      <c r="G182" s="59">
        <f>IF(F182&gt;=1,0,_xlfn.XLOOKUP(F182,'Serene N'!$B$30:$B$130,'Serene N'!$W$30:$W$130,,1))</f>
        <v>0.7360888888888889</v>
      </c>
      <c r="H182" s="158">
        <f>MIN(
IF(AND(F182&gt;='Serene N'!$X$15,A182&lt;='Serene N'!$W$15),0,
IF(AND(F182&gt;='Serene N'!$X$16,A182&lt;='Serene N'!$W$16),0,
IF(AND(F182&gt;='Serene N'!$X$17,A182&lt;='Serene N'!$W$17),0,$E$4*(1-D182)*G182))),$E$4)</f>
        <v>27.149945270933337</v>
      </c>
      <c r="I182" s="192">
        <f>IF(COUNTIFS('PTC GRTgaz'!$AA$11:$AA$28891,"",'PTC GRTgaz'!$B$11:$B$28891,'Nord-Est'!I$16,'PTC GRTgaz'!$D$11:$D$28891,'Nord-Est'!$A182,'PTC GRTgaz'!$C$11:$C$28891,"DEL")&gt;0,I$14,SUMIFS('PTC GRTgaz'!$AA$11:$AA$28891,'PTC GRTgaz'!$B$11:$B$28891,'Nord-Est'!I$16,'PTC GRTgaz'!$D$11:$D$28891,'Nord-Est'!$A182,'PTC GRTgaz'!$C$11:$C$28891,"DEL")*1.0026*$E$4/122.95)</f>
        <v>35.090103816673441</v>
      </c>
      <c r="J182" s="102">
        <f t="shared" si="17"/>
        <v>14.674650333593336</v>
      </c>
      <c r="K182" s="58">
        <f t="shared" si="18"/>
        <v>0.97650002588816021</v>
      </c>
      <c r="L182" s="59">
        <f>IF(K182&gt;=1,0,_xlfn.XLOOKUP(K182,'Serene N'!$B$30:$B$130,'Serene N'!$W$30:$W$130,,1))</f>
        <v>0.7360888888888889</v>
      </c>
      <c r="M182" s="158">
        <f xml:space="preserve">
IF(AND(K182&gt;='Serene N'!$X$15,A182&lt;='Serene N'!$W$15),0,
IF(AND(K182&gt;='Serene N'!$X$16,A182&lt;='Serene N'!$W$16),0,
IF(AND(K182&gt;='Serene N'!$X$17,A182&lt;='Serene N'!$W$17),0,MIN(I182,$E$4*(1-D182)*L182))))</f>
        <v>27.149945270933337</v>
      </c>
      <c r="N182" s="192">
        <f>IF(COUNTIFS('PTC GRTgaz'!$AB$11:$AB$28891,"",'PTC GRTgaz'!$B$11:$B$28891,'Nord-Est'!N$16,'PTC GRTgaz'!$D$11:$D$28891,'Nord-Est'!$A182,'PTC GRTgaz'!$C$11:$C$28891,"DEL")&gt;0,N$14,SUMIFS('PTC GRTgaz'!$AB$11:$AB$28891,'PTC GRTgaz'!$B$11:$B$28891,'Nord-Est'!N$16,'PTC GRTgaz'!$D$11:$D$28891,'Nord-Est'!$A182,'PTC GRTgaz'!$C$11:$C$28891,"DEL")*1.0026*$E$4/122.95)</f>
        <v>35.090103816673441</v>
      </c>
      <c r="O182" s="102">
        <f t="shared" si="19"/>
        <v>14.674650333593336</v>
      </c>
      <c r="P182" s="58">
        <f t="shared" si="20"/>
        <v>0.97650002588816021</v>
      </c>
      <c r="Q182" s="59">
        <f>IF(P182&gt;=1,0,_xlfn.XLOOKUP(P182,'Serene N'!$B$30:$B$130,'Serene N'!$W$30:$W$130,,1))</f>
        <v>0.7360888888888889</v>
      </c>
      <c r="R182" s="158">
        <f xml:space="preserve">
IF(AND(P182&gt;='Serene N'!$X$15,A182&lt;='Serene N'!$W$15),0,
IF(AND(P182&gt;='Serene N'!$X$16,A182&lt;='Serene N'!$W$16),0,
IF(AND(P182&gt;='Serene N'!$X$17,A182&lt;='Serene N'!$W$17),0,MIN(N182,$E$4*(1-D182)*Q182))))</f>
        <v>27.149945270933337</v>
      </c>
    </row>
    <row r="183" spans="1:18" x14ac:dyDescent="0.45">
      <c r="A183" s="56">
        <f t="shared" si="14"/>
        <v>44818</v>
      </c>
      <c r="B183" s="157">
        <f>_xlfn.XLOOKUP(A183,'Serene N'!$W$22:$W$23,'Serene N'!$Z$22:$Z$23,0,0)</f>
        <v>0</v>
      </c>
      <c r="C183" s="143">
        <f>_xlfn.XLOOKUP(A183,'Serene N'!$W$15:$W$17,'Serene N'!$Z$15:$Z$17,SUM($E$3:$H$3),0)</f>
        <v>15</v>
      </c>
      <c r="D183" s="58">
        <f>'PT Storengy'!J174</f>
        <v>0.7</v>
      </c>
      <c r="E183" s="60">
        <f t="shared" si="15"/>
        <v>14.701800278864269</v>
      </c>
      <c r="F183" s="58">
        <f t="shared" si="16"/>
        <v>0.97831002223955577</v>
      </c>
      <c r="G183" s="59">
        <f>IF(F183&gt;=1,0,_xlfn.XLOOKUP(F183,'Serene N'!$B$30:$B$130,'Serene N'!$W$30:$W$130,,1))</f>
        <v>0.7360888888888889</v>
      </c>
      <c r="H183" s="158">
        <f>MIN(
IF(AND(F183&gt;='Serene N'!$X$15,A183&lt;='Serene N'!$W$15),0,
IF(AND(F183&gt;='Serene N'!$X$16,A183&lt;='Serene N'!$W$16),0,
IF(AND(F183&gt;='Serene N'!$X$17,A183&lt;='Serene N'!$W$17),0,$E$4*(1-D183)*G183))),$E$4)</f>
        <v>27.149945270933337</v>
      </c>
      <c r="I183" s="192">
        <f>IF(COUNTIFS('PTC GRTgaz'!$AA$11:$AA$28891,"",'PTC GRTgaz'!$B$11:$B$28891,'Nord-Est'!I$16,'PTC GRTgaz'!$D$11:$D$28891,'Nord-Est'!$A183,'PTC GRTgaz'!$C$11:$C$28891,"DEL")&gt;0,I$14,SUMIFS('PTC GRTgaz'!$AA$11:$AA$28891,'PTC GRTgaz'!$B$11:$B$28891,'Nord-Est'!I$16,'PTC GRTgaz'!$D$11:$D$28891,'Nord-Est'!$A183,'PTC GRTgaz'!$C$11:$C$28891,"DEL")*1.0026*$E$4/122.95)</f>
        <v>35.090103816673441</v>
      </c>
      <c r="J183" s="102">
        <f t="shared" si="17"/>
        <v>14.701800278864269</v>
      </c>
      <c r="K183" s="58">
        <f t="shared" si="18"/>
        <v>0.97831002223955577</v>
      </c>
      <c r="L183" s="59">
        <f>IF(K183&gt;=1,0,_xlfn.XLOOKUP(K183,'Serene N'!$B$30:$B$130,'Serene N'!$W$30:$W$130,,1))</f>
        <v>0.7360888888888889</v>
      </c>
      <c r="M183" s="158">
        <f xml:space="preserve">
IF(AND(K183&gt;='Serene N'!$X$15,A183&lt;='Serene N'!$W$15),0,
IF(AND(K183&gt;='Serene N'!$X$16,A183&lt;='Serene N'!$W$16),0,
IF(AND(K183&gt;='Serene N'!$X$17,A183&lt;='Serene N'!$W$17),0,MIN(I183,$E$4*(1-D183)*L183))))</f>
        <v>27.149945270933337</v>
      </c>
      <c r="N183" s="192">
        <f>IF(COUNTIFS('PTC GRTgaz'!$AB$11:$AB$28891,"",'PTC GRTgaz'!$B$11:$B$28891,'Nord-Est'!N$16,'PTC GRTgaz'!$D$11:$D$28891,'Nord-Est'!$A183,'PTC GRTgaz'!$C$11:$C$28891,"DEL")&gt;0,N$14,SUMIFS('PTC GRTgaz'!$AB$11:$AB$28891,'PTC GRTgaz'!$B$11:$B$28891,'Nord-Est'!N$16,'PTC GRTgaz'!$D$11:$D$28891,'Nord-Est'!$A183,'PTC GRTgaz'!$C$11:$C$28891,"DEL")*1.0026*$E$4/122.95)</f>
        <v>35.090103816673441</v>
      </c>
      <c r="O183" s="102">
        <f t="shared" si="19"/>
        <v>14.701800278864269</v>
      </c>
      <c r="P183" s="58">
        <f t="shared" si="20"/>
        <v>0.97831002223955577</v>
      </c>
      <c r="Q183" s="59">
        <f>IF(P183&gt;=1,0,_xlfn.XLOOKUP(P183,'Serene N'!$B$30:$B$130,'Serene N'!$W$30:$W$130,,1))</f>
        <v>0.7360888888888889</v>
      </c>
      <c r="R183" s="158">
        <f xml:space="preserve">
IF(AND(P183&gt;='Serene N'!$X$15,A183&lt;='Serene N'!$W$15),0,
IF(AND(P183&gt;='Serene N'!$X$16,A183&lt;='Serene N'!$W$16),0,
IF(AND(P183&gt;='Serene N'!$X$17,A183&lt;='Serene N'!$W$17),0,MIN(N183,$E$4*(1-D183)*Q183))))</f>
        <v>27.149945270933337</v>
      </c>
    </row>
    <row r="184" spans="1:18" x14ac:dyDescent="0.45">
      <c r="A184" s="56">
        <f t="shared" si="14"/>
        <v>44819</v>
      </c>
      <c r="B184" s="157">
        <f>_xlfn.XLOOKUP(A184,'Serene N'!$W$22:$W$23,'Serene N'!$Z$22:$Z$23,0,0)</f>
        <v>0</v>
      </c>
      <c r="C184" s="143">
        <f>_xlfn.XLOOKUP(A184,'Serene N'!$W$15:$W$17,'Serene N'!$Z$15:$Z$17,SUM($E$3:$H$3),0)</f>
        <v>15</v>
      </c>
      <c r="D184" s="58">
        <f>'PT Storengy'!J175</f>
        <v>0.7</v>
      </c>
      <c r="E184" s="60">
        <f t="shared" si="15"/>
        <v>14.728776459239736</v>
      </c>
      <c r="F184" s="58">
        <f t="shared" si="16"/>
        <v>0.98012001859095121</v>
      </c>
      <c r="G184" s="59">
        <f>IF(F184&gt;=1,0,_xlfn.XLOOKUP(F184,'Serene N'!$B$30:$B$130,'Serene N'!$W$30:$W$130,,1))</f>
        <v>0.73137777777777779</v>
      </c>
      <c r="H184" s="158">
        <f>MIN(
IF(AND(F184&gt;='Serene N'!$X$15,A184&lt;='Serene N'!$W$15),0,
IF(AND(F184&gt;='Serene N'!$X$16,A184&lt;='Serene N'!$W$16),0,
IF(AND(F184&gt;='Serene N'!$X$17,A184&lt;='Serene N'!$W$17),0,$E$4*(1-D184)*G184))),$E$4)</f>
        <v>26.976180375466669</v>
      </c>
      <c r="I184" s="192">
        <f>IF(COUNTIFS('PTC GRTgaz'!$AA$11:$AA$28891,"",'PTC GRTgaz'!$B$11:$B$28891,'Nord-Est'!I$16,'PTC GRTgaz'!$D$11:$D$28891,'Nord-Est'!$A184,'PTC GRTgaz'!$C$11:$C$28891,"DEL")&gt;0,I$14,SUMIFS('PTC GRTgaz'!$AA$11:$AA$28891,'PTC GRTgaz'!$B$11:$B$28891,'Nord-Est'!I$16,'PTC GRTgaz'!$D$11:$D$28891,'Nord-Est'!$A184,'PTC GRTgaz'!$C$11:$C$28891,"DEL")*1.0026*$E$4/122.95)</f>
        <v>35.090103816673441</v>
      </c>
      <c r="J184" s="102">
        <f t="shared" si="17"/>
        <v>14.728776459239736</v>
      </c>
      <c r="K184" s="58">
        <f t="shared" si="18"/>
        <v>0.98012001859095121</v>
      </c>
      <c r="L184" s="59">
        <f>IF(K184&gt;=1,0,_xlfn.XLOOKUP(K184,'Serene N'!$B$30:$B$130,'Serene N'!$W$30:$W$130,,1))</f>
        <v>0.73137777777777779</v>
      </c>
      <c r="M184" s="158">
        <f xml:space="preserve">
IF(AND(K184&gt;='Serene N'!$X$15,A184&lt;='Serene N'!$W$15),0,
IF(AND(K184&gt;='Serene N'!$X$16,A184&lt;='Serene N'!$W$16),0,
IF(AND(K184&gt;='Serene N'!$X$17,A184&lt;='Serene N'!$W$17),0,MIN(I184,$E$4*(1-D184)*L184))))</f>
        <v>26.976180375466669</v>
      </c>
      <c r="N184" s="192">
        <f>IF(COUNTIFS('PTC GRTgaz'!$AB$11:$AB$28891,"",'PTC GRTgaz'!$B$11:$B$28891,'Nord-Est'!N$16,'PTC GRTgaz'!$D$11:$D$28891,'Nord-Est'!$A184,'PTC GRTgaz'!$C$11:$C$28891,"DEL")&gt;0,N$14,SUMIFS('PTC GRTgaz'!$AB$11:$AB$28891,'PTC GRTgaz'!$B$11:$B$28891,'Nord-Est'!N$16,'PTC GRTgaz'!$D$11:$D$28891,'Nord-Est'!$A184,'PTC GRTgaz'!$C$11:$C$28891,"DEL")*1.0026*$E$4/122.95)</f>
        <v>35.090103816673441</v>
      </c>
      <c r="O184" s="102">
        <f t="shared" si="19"/>
        <v>14.728776459239736</v>
      </c>
      <c r="P184" s="58">
        <f t="shared" si="20"/>
        <v>0.98012001859095121</v>
      </c>
      <c r="Q184" s="59">
        <f>IF(P184&gt;=1,0,_xlfn.XLOOKUP(P184,'Serene N'!$B$30:$B$130,'Serene N'!$W$30:$W$130,,1))</f>
        <v>0.73137777777777779</v>
      </c>
      <c r="R184" s="158">
        <f xml:space="preserve">
IF(AND(P184&gt;='Serene N'!$X$15,A184&lt;='Serene N'!$W$15),0,
IF(AND(P184&gt;='Serene N'!$X$16,A184&lt;='Serene N'!$W$16),0,
IF(AND(P184&gt;='Serene N'!$X$17,A184&lt;='Serene N'!$W$17),0,MIN(N184,$E$4*(1-D184)*Q184))))</f>
        <v>26.976180375466669</v>
      </c>
    </row>
    <row r="185" spans="1:18" x14ac:dyDescent="0.45">
      <c r="A185" s="56">
        <f t="shared" si="14"/>
        <v>44820</v>
      </c>
      <c r="B185" s="157">
        <f>_xlfn.XLOOKUP(A185,'Serene N'!$W$22:$W$23,'Serene N'!$Z$22:$Z$23,0,0)</f>
        <v>0</v>
      </c>
      <c r="C185" s="143">
        <f>_xlfn.XLOOKUP(A185,'Serene N'!$W$15:$W$17,'Serene N'!$Z$15:$Z$17,SUM($E$3:$H$3),0)</f>
        <v>15</v>
      </c>
      <c r="D185" s="58">
        <f>'PT Storengy'!J176</f>
        <v>0.7</v>
      </c>
      <c r="E185" s="60">
        <f t="shared" si="15"/>
        <v>14.755752639615203</v>
      </c>
      <c r="F185" s="58">
        <f t="shared" si="16"/>
        <v>0.98191843061598238</v>
      </c>
      <c r="G185" s="59">
        <f>IF(F185&gt;=1,0,_xlfn.XLOOKUP(F185,'Serene N'!$B$30:$B$130,'Serene N'!$W$30:$W$130,,1))</f>
        <v>0.73137777777777779</v>
      </c>
      <c r="H185" s="158">
        <f>MIN(
IF(AND(F185&gt;='Serene N'!$X$15,A185&lt;='Serene N'!$W$15),0,
IF(AND(F185&gt;='Serene N'!$X$16,A185&lt;='Serene N'!$W$16),0,
IF(AND(F185&gt;='Serene N'!$X$17,A185&lt;='Serene N'!$W$17),0,$E$4*(1-D185)*G185))),$E$4)</f>
        <v>26.976180375466669</v>
      </c>
      <c r="I185" s="192">
        <f>IF(COUNTIFS('PTC GRTgaz'!$AA$11:$AA$28891,"",'PTC GRTgaz'!$B$11:$B$28891,'Nord-Est'!I$16,'PTC GRTgaz'!$D$11:$D$28891,'Nord-Est'!$A185,'PTC GRTgaz'!$C$11:$C$28891,"DEL")&gt;0,I$14,SUMIFS('PTC GRTgaz'!$AA$11:$AA$28891,'PTC GRTgaz'!$B$11:$B$28891,'Nord-Est'!I$16,'PTC GRTgaz'!$D$11:$D$28891,'Nord-Est'!$A185,'PTC GRTgaz'!$C$11:$C$28891,"DEL")*1.0026*$E$4/122.95)</f>
        <v>35.090103816673441</v>
      </c>
      <c r="J185" s="102">
        <f t="shared" si="17"/>
        <v>14.755752639615203</v>
      </c>
      <c r="K185" s="58">
        <f t="shared" si="18"/>
        <v>0.98191843061598238</v>
      </c>
      <c r="L185" s="59">
        <f>IF(K185&gt;=1,0,_xlfn.XLOOKUP(K185,'Serene N'!$B$30:$B$130,'Serene N'!$W$30:$W$130,,1))</f>
        <v>0.73137777777777779</v>
      </c>
      <c r="M185" s="158">
        <f xml:space="preserve">
IF(AND(K185&gt;='Serene N'!$X$15,A185&lt;='Serene N'!$W$15),0,
IF(AND(K185&gt;='Serene N'!$X$16,A185&lt;='Serene N'!$W$16),0,
IF(AND(K185&gt;='Serene N'!$X$17,A185&lt;='Serene N'!$W$17),0,MIN(I185,$E$4*(1-D185)*L185))))</f>
        <v>26.976180375466669</v>
      </c>
      <c r="N185" s="192">
        <f>IF(COUNTIFS('PTC GRTgaz'!$AB$11:$AB$28891,"",'PTC GRTgaz'!$B$11:$B$28891,'Nord-Est'!N$16,'PTC GRTgaz'!$D$11:$D$28891,'Nord-Est'!$A185,'PTC GRTgaz'!$C$11:$C$28891,"DEL")&gt;0,N$14,SUMIFS('PTC GRTgaz'!$AB$11:$AB$28891,'PTC GRTgaz'!$B$11:$B$28891,'Nord-Est'!N$16,'PTC GRTgaz'!$D$11:$D$28891,'Nord-Est'!$A185,'PTC GRTgaz'!$C$11:$C$28891,"DEL")*1.0026*$E$4/122.95)</f>
        <v>35.090103816673441</v>
      </c>
      <c r="O185" s="102">
        <f t="shared" si="19"/>
        <v>14.755752639615203</v>
      </c>
      <c r="P185" s="58">
        <f t="shared" si="20"/>
        <v>0.98191843061598238</v>
      </c>
      <c r="Q185" s="59">
        <f>IF(P185&gt;=1,0,_xlfn.XLOOKUP(P185,'Serene N'!$B$30:$B$130,'Serene N'!$W$30:$W$130,,1))</f>
        <v>0.73137777777777779</v>
      </c>
      <c r="R185" s="158">
        <f xml:space="preserve">
IF(AND(P185&gt;='Serene N'!$X$15,A185&lt;='Serene N'!$W$15),0,
IF(AND(P185&gt;='Serene N'!$X$16,A185&lt;='Serene N'!$W$16),0,
IF(AND(P185&gt;='Serene N'!$X$17,A185&lt;='Serene N'!$W$17),0,MIN(N185,$E$4*(1-D185)*Q185))))</f>
        <v>26.976180375466669</v>
      </c>
    </row>
    <row r="186" spans="1:18" x14ac:dyDescent="0.45">
      <c r="A186" s="56">
        <f t="shared" si="14"/>
        <v>44821</v>
      </c>
      <c r="B186" s="157">
        <f>_xlfn.XLOOKUP(A186,'Serene N'!$W$22:$W$23,'Serene N'!$Z$22:$Z$23,0,0)</f>
        <v>0</v>
      </c>
      <c r="C186" s="143">
        <f>_xlfn.XLOOKUP(A186,'Serene N'!$W$15:$W$17,'Serene N'!$Z$15:$Z$17,SUM($E$3:$H$3),0)</f>
        <v>15</v>
      </c>
      <c r="D186" s="58">
        <f>'PT Storengy'!J177</f>
        <v>0.7</v>
      </c>
      <c r="E186" s="60">
        <f t="shared" si="15"/>
        <v>14.78272881999067</v>
      </c>
      <c r="F186" s="58">
        <f t="shared" si="16"/>
        <v>0.98371684264101356</v>
      </c>
      <c r="G186" s="59">
        <f>IF(F186&gt;=1,0,_xlfn.XLOOKUP(F186,'Serene N'!$B$30:$B$130,'Serene N'!$W$30:$W$130,,1))</f>
        <v>0.73137777777777779</v>
      </c>
      <c r="H186" s="158">
        <f>MIN(
IF(AND(F186&gt;='Serene N'!$X$15,A186&lt;='Serene N'!$W$15),0,
IF(AND(F186&gt;='Serene N'!$X$16,A186&lt;='Serene N'!$W$16),0,
IF(AND(F186&gt;='Serene N'!$X$17,A186&lt;='Serene N'!$W$17),0,$E$4*(1-D186)*G186))),$E$4)</f>
        <v>26.976180375466669</v>
      </c>
      <c r="I186" s="192">
        <f>IF(COUNTIFS('PTC GRTgaz'!$AA$11:$AA$28891,"",'PTC GRTgaz'!$B$11:$B$28891,'Nord-Est'!I$16,'PTC GRTgaz'!$D$11:$D$28891,'Nord-Est'!$A186,'PTC GRTgaz'!$C$11:$C$28891,"DEL")&gt;0,I$14,SUMIFS('PTC GRTgaz'!$AA$11:$AA$28891,'PTC GRTgaz'!$B$11:$B$28891,'Nord-Est'!I$16,'PTC GRTgaz'!$D$11:$D$28891,'Nord-Est'!$A186,'PTC GRTgaz'!$C$11:$C$28891,"DEL")*1.0026*$E$4/122.95)</f>
        <v>35.090103816673441</v>
      </c>
      <c r="J186" s="102">
        <f t="shared" si="17"/>
        <v>14.78272881999067</v>
      </c>
      <c r="K186" s="58">
        <f t="shared" si="18"/>
        <v>0.98371684264101356</v>
      </c>
      <c r="L186" s="59">
        <f>IF(K186&gt;=1,0,_xlfn.XLOOKUP(K186,'Serene N'!$B$30:$B$130,'Serene N'!$W$30:$W$130,,1))</f>
        <v>0.73137777777777779</v>
      </c>
      <c r="M186" s="158">
        <f xml:space="preserve">
IF(AND(K186&gt;='Serene N'!$X$15,A186&lt;='Serene N'!$W$15),0,
IF(AND(K186&gt;='Serene N'!$X$16,A186&lt;='Serene N'!$W$16),0,
IF(AND(K186&gt;='Serene N'!$X$17,A186&lt;='Serene N'!$W$17),0,MIN(I186,$E$4*(1-D186)*L186))))</f>
        <v>26.976180375466669</v>
      </c>
      <c r="N186" s="192">
        <f>IF(COUNTIFS('PTC GRTgaz'!$AB$11:$AB$28891,"",'PTC GRTgaz'!$B$11:$B$28891,'Nord-Est'!N$16,'PTC GRTgaz'!$D$11:$D$28891,'Nord-Est'!$A186,'PTC GRTgaz'!$C$11:$C$28891,"DEL")&gt;0,N$14,SUMIFS('PTC GRTgaz'!$AB$11:$AB$28891,'PTC GRTgaz'!$B$11:$B$28891,'Nord-Est'!N$16,'PTC GRTgaz'!$D$11:$D$28891,'Nord-Est'!$A186,'PTC GRTgaz'!$C$11:$C$28891,"DEL")*1.0026*$E$4/122.95)</f>
        <v>35.090103816673441</v>
      </c>
      <c r="O186" s="102">
        <f t="shared" si="19"/>
        <v>14.78272881999067</v>
      </c>
      <c r="P186" s="58">
        <f t="shared" si="20"/>
        <v>0.98371684264101356</v>
      </c>
      <c r="Q186" s="59">
        <f>IF(P186&gt;=1,0,_xlfn.XLOOKUP(P186,'Serene N'!$B$30:$B$130,'Serene N'!$W$30:$W$130,,1))</f>
        <v>0.73137777777777779</v>
      </c>
      <c r="R186" s="158">
        <f xml:space="preserve">
IF(AND(P186&gt;='Serene N'!$X$15,A186&lt;='Serene N'!$W$15),0,
IF(AND(P186&gt;='Serene N'!$X$16,A186&lt;='Serene N'!$W$16),0,
IF(AND(P186&gt;='Serene N'!$X$17,A186&lt;='Serene N'!$W$17),0,MIN(N186,$E$4*(1-D186)*Q186))))</f>
        <v>26.976180375466669</v>
      </c>
    </row>
    <row r="187" spans="1:18" x14ac:dyDescent="0.45">
      <c r="A187" s="56">
        <f t="shared" si="14"/>
        <v>44822</v>
      </c>
      <c r="B187" s="157">
        <f>_xlfn.XLOOKUP(A187,'Serene N'!$W$22:$W$23,'Serene N'!$Z$22:$Z$23,0,0)</f>
        <v>0</v>
      </c>
      <c r="C187" s="143">
        <f>_xlfn.XLOOKUP(A187,'Serene N'!$W$15:$W$17,'Serene N'!$Z$15:$Z$17,SUM($E$3:$H$3),0)</f>
        <v>15</v>
      </c>
      <c r="D187" s="58">
        <f>'PT Storengy'!J178</f>
        <v>0.7</v>
      </c>
      <c r="E187" s="60">
        <f t="shared" si="15"/>
        <v>14.809705000366137</v>
      </c>
      <c r="F187" s="58">
        <f t="shared" si="16"/>
        <v>0.98551525466604462</v>
      </c>
      <c r="G187" s="59">
        <f>IF(F187&gt;=1,0,_xlfn.XLOOKUP(F187,'Serene N'!$B$30:$B$130,'Serene N'!$W$30:$W$130,,1))</f>
        <v>0.73137777777777779</v>
      </c>
      <c r="H187" s="158">
        <f>MIN(
IF(AND(F187&gt;='Serene N'!$X$15,A187&lt;='Serene N'!$W$15),0,
IF(AND(F187&gt;='Serene N'!$X$16,A187&lt;='Serene N'!$W$16),0,
IF(AND(F187&gt;='Serene N'!$X$17,A187&lt;='Serene N'!$W$17),0,$E$4*(1-D187)*G187))),$E$4)</f>
        <v>26.976180375466669</v>
      </c>
      <c r="I187" s="192">
        <f>IF(COUNTIFS('PTC GRTgaz'!$AA$11:$AA$28891,"",'PTC GRTgaz'!$B$11:$B$28891,'Nord-Est'!I$16,'PTC GRTgaz'!$D$11:$D$28891,'Nord-Est'!$A187,'PTC GRTgaz'!$C$11:$C$28891,"DEL")&gt;0,I$14,SUMIFS('PTC GRTgaz'!$AA$11:$AA$28891,'PTC GRTgaz'!$B$11:$B$28891,'Nord-Est'!I$16,'PTC GRTgaz'!$D$11:$D$28891,'Nord-Est'!$A187,'PTC GRTgaz'!$C$11:$C$28891,"DEL")*1.0026*$E$4/122.95)</f>
        <v>35.090103816673441</v>
      </c>
      <c r="J187" s="102">
        <f t="shared" si="17"/>
        <v>14.809705000366137</v>
      </c>
      <c r="K187" s="58">
        <f t="shared" si="18"/>
        <v>0.98551525466604462</v>
      </c>
      <c r="L187" s="59">
        <f>IF(K187&gt;=1,0,_xlfn.XLOOKUP(K187,'Serene N'!$B$30:$B$130,'Serene N'!$W$30:$W$130,,1))</f>
        <v>0.73137777777777779</v>
      </c>
      <c r="M187" s="158">
        <f xml:space="preserve">
IF(AND(K187&gt;='Serene N'!$X$15,A187&lt;='Serene N'!$W$15),0,
IF(AND(K187&gt;='Serene N'!$X$16,A187&lt;='Serene N'!$W$16),0,
IF(AND(K187&gt;='Serene N'!$X$17,A187&lt;='Serene N'!$W$17),0,MIN(I187,$E$4*(1-D187)*L187))))</f>
        <v>26.976180375466669</v>
      </c>
      <c r="N187" s="192">
        <f>IF(COUNTIFS('PTC GRTgaz'!$AB$11:$AB$28891,"",'PTC GRTgaz'!$B$11:$B$28891,'Nord-Est'!N$16,'PTC GRTgaz'!$D$11:$D$28891,'Nord-Est'!$A187,'PTC GRTgaz'!$C$11:$C$28891,"DEL")&gt;0,N$14,SUMIFS('PTC GRTgaz'!$AB$11:$AB$28891,'PTC GRTgaz'!$B$11:$B$28891,'Nord-Est'!N$16,'PTC GRTgaz'!$D$11:$D$28891,'Nord-Est'!$A187,'PTC GRTgaz'!$C$11:$C$28891,"DEL")*1.0026*$E$4/122.95)</f>
        <v>35.090103816673441</v>
      </c>
      <c r="O187" s="102">
        <f t="shared" si="19"/>
        <v>14.809705000366137</v>
      </c>
      <c r="P187" s="58">
        <f t="shared" si="20"/>
        <v>0.98551525466604462</v>
      </c>
      <c r="Q187" s="59">
        <f>IF(P187&gt;=1,0,_xlfn.XLOOKUP(P187,'Serene N'!$B$30:$B$130,'Serene N'!$W$30:$W$130,,1))</f>
        <v>0.73137777777777779</v>
      </c>
      <c r="R187" s="158">
        <f xml:space="preserve">
IF(AND(P187&gt;='Serene N'!$X$15,A187&lt;='Serene N'!$W$15),0,
IF(AND(P187&gt;='Serene N'!$X$16,A187&lt;='Serene N'!$W$16),0,
IF(AND(P187&gt;='Serene N'!$X$17,A187&lt;='Serene N'!$W$17),0,MIN(N187,$E$4*(1-D187)*Q187))))</f>
        <v>26.976180375466669</v>
      </c>
    </row>
    <row r="188" spans="1:18" x14ac:dyDescent="0.45">
      <c r="A188" s="56">
        <f t="shared" si="14"/>
        <v>44823</v>
      </c>
      <c r="B188" s="157">
        <f>_xlfn.XLOOKUP(A188,'Serene N'!$W$22:$W$23,'Serene N'!$Z$22:$Z$23,0,0)</f>
        <v>0</v>
      </c>
      <c r="C188" s="143">
        <f>_xlfn.XLOOKUP(A188,'Serene N'!$W$15:$W$17,'Serene N'!$Z$15:$Z$17,SUM($E$3:$H$3),0)</f>
        <v>15</v>
      </c>
      <c r="D188" s="58">
        <f>'PT Storengy'!J179</f>
        <v>0.7</v>
      </c>
      <c r="E188" s="60">
        <f t="shared" si="15"/>
        <v>14.836681180741603</v>
      </c>
      <c r="F188" s="58">
        <f t="shared" si="16"/>
        <v>0.98731366669107579</v>
      </c>
      <c r="G188" s="59">
        <f>IF(F188&gt;=1,0,_xlfn.XLOOKUP(F188,'Serene N'!$B$30:$B$130,'Serene N'!$W$30:$W$130,,1))</f>
        <v>0.73137777777777779</v>
      </c>
      <c r="H188" s="158">
        <f>MIN(
IF(AND(F188&gt;='Serene N'!$X$15,A188&lt;='Serene N'!$W$15),0,
IF(AND(F188&gt;='Serene N'!$X$16,A188&lt;='Serene N'!$W$16),0,
IF(AND(F188&gt;='Serene N'!$X$17,A188&lt;='Serene N'!$W$17),0,$E$4*(1-D188)*G188))),$E$4)</f>
        <v>26.976180375466669</v>
      </c>
      <c r="I188" s="192">
        <f>IF(COUNTIFS('PTC GRTgaz'!$AA$11:$AA$28891,"",'PTC GRTgaz'!$B$11:$B$28891,'Nord-Est'!I$16,'PTC GRTgaz'!$D$11:$D$28891,'Nord-Est'!$A188,'PTC GRTgaz'!$C$11:$C$28891,"DEL")&gt;0,I$14,SUMIFS('PTC GRTgaz'!$AA$11:$AA$28891,'PTC GRTgaz'!$B$11:$B$28891,'Nord-Est'!I$16,'PTC GRTgaz'!$D$11:$D$28891,'Nord-Est'!$A188,'PTC GRTgaz'!$C$11:$C$28891,"DEL")*1.0026*$E$4/122.95)</f>
        <v>35.090103816673441</v>
      </c>
      <c r="J188" s="102">
        <f t="shared" si="17"/>
        <v>14.836681180741603</v>
      </c>
      <c r="K188" s="58">
        <f t="shared" si="18"/>
        <v>0.98731366669107579</v>
      </c>
      <c r="L188" s="59">
        <f>IF(K188&gt;=1,0,_xlfn.XLOOKUP(K188,'Serene N'!$B$30:$B$130,'Serene N'!$W$30:$W$130,,1))</f>
        <v>0.73137777777777779</v>
      </c>
      <c r="M188" s="158">
        <f xml:space="preserve">
IF(AND(K188&gt;='Serene N'!$X$15,A188&lt;='Serene N'!$W$15),0,
IF(AND(K188&gt;='Serene N'!$X$16,A188&lt;='Serene N'!$W$16),0,
IF(AND(K188&gt;='Serene N'!$X$17,A188&lt;='Serene N'!$W$17),0,MIN(I188,$E$4*(1-D188)*L188))))</f>
        <v>26.976180375466669</v>
      </c>
      <c r="N188" s="192">
        <f>IF(COUNTIFS('PTC GRTgaz'!$AB$11:$AB$28891,"",'PTC GRTgaz'!$B$11:$B$28891,'Nord-Est'!N$16,'PTC GRTgaz'!$D$11:$D$28891,'Nord-Est'!$A188,'PTC GRTgaz'!$C$11:$C$28891,"DEL")&gt;0,N$14,SUMIFS('PTC GRTgaz'!$AB$11:$AB$28891,'PTC GRTgaz'!$B$11:$B$28891,'Nord-Est'!N$16,'PTC GRTgaz'!$D$11:$D$28891,'Nord-Est'!$A188,'PTC GRTgaz'!$C$11:$C$28891,"DEL")*1.0026*$E$4/122.95)</f>
        <v>35.090103816673441</v>
      </c>
      <c r="O188" s="102">
        <f t="shared" si="19"/>
        <v>14.836681180741603</v>
      </c>
      <c r="P188" s="58">
        <f t="shared" si="20"/>
        <v>0.98731366669107579</v>
      </c>
      <c r="Q188" s="59">
        <f>IF(P188&gt;=1,0,_xlfn.XLOOKUP(P188,'Serene N'!$B$30:$B$130,'Serene N'!$W$30:$W$130,,1))</f>
        <v>0.73137777777777779</v>
      </c>
      <c r="R188" s="158">
        <f xml:space="preserve">
IF(AND(P188&gt;='Serene N'!$X$15,A188&lt;='Serene N'!$W$15),0,
IF(AND(P188&gt;='Serene N'!$X$16,A188&lt;='Serene N'!$W$16),0,
IF(AND(P188&gt;='Serene N'!$X$17,A188&lt;='Serene N'!$W$17),0,MIN(N188,$E$4*(1-D188)*Q188))))</f>
        <v>26.976180375466669</v>
      </c>
    </row>
    <row r="189" spans="1:18" x14ac:dyDescent="0.45">
      <c r="A189" s="56">
        <f t="shared" si="14"/>
        <v>44824</v>
      </c>
      <c r="B189" s="157">
        <f>_xlfn.XLOOKUP(A189,'Serene N'!$W$22:$W$23,'Serene N'!$Z$22:$Z$23,0,0)</f>
        <v>0</v>
      </c>
      <c r="C189" s="143">
        <f>_xlfn.XLOOKUP(A189,'Serene N'!$W$15:$W$17,'Serene N'!$Z$15:$Z$17,SUM($E$3:$H$3),0)</f>
        <v>15</v>
      </c>
      <c r="D189" s="58">
        <f>'PT Storengy'!J180</f>
        <v>0.7</v>
      </c>
      <c r="E189" s="60">
        <f t="shared" si="15"/>
        <v>14.86365736111707</v>
      </c>
      <c r="F189" s="58">
        <f t="shared" si="16"/>
        <v>0.98911207871610685</v>
      </c>
      <c r="G189" s="59">
        <f>IF(F189&gt;=1,0,_xlfn.XLOOKUP(F189,'Serene N'!$B$30:$B$130,'Serene N'!$W$30:$W$130,,1))</f>
        <v>0.73137777777777779</v>
      </c>
      <c r="H189" s="158">
        <f>MIN(
IF(AND(F189&gt;='Serene N'!$X$15,A189&lt;='Serene N'!$W$15),0,
IF(AND(F189&gt;='Serene N'!$X$16,A189&lt;='Serene N'!$W$16),0,
IF(AND(F189&gt;='Serene N'!$X$17,A189&lt;='Serene N'!$W$17),0,$E$4*(1-D189)*G189))),$E$4)</f>
        <v>26.976180375466669</v>
      </c>
      <c r="I189" s="192">
        <f>IF(COUNTIFS('PTC GRTgaz'!$AA$11:$AA$28891,"",'PTC GRTgaz'!$B$11:$B$28891,'Nord-Est'!I$16,'PTC GRTgaz'!$D$11:$D$28891,'Nord-Est'!$A189,'PTC GRTgaz'!$C$11:$C$28891,"DEL")&gt;0,I$14,SUMIFS('PTC GRTgaz'!$AA$11:$AA$28891,'PTC GRTgaz'!$B$11:$B$28891,'Nord-Est'!I$16,'PTC GRTgaz'!$D$11:$D$28891,'Nord-Est'!$A189,'PTC GRTgaz'!$C$11:$C$28891,"DEL")*1.0026*$E$4/122.95)</f>
        <v>35.090103816673441</v>
      </c>
      <c r="J189" s="102">
        <f t="shared" si="17"/>
        <v>14.86365736111707</v>
      </c>
      <c r="K189" s="58">
        <f t="shared" si="18"/>
        <v>0.98911207871610685</v>
      </c>
      <c r="L189" s="59">
        <f>IF(K189&gt;=1,0,_xlfn.XLOOKUP(K189,'Serene N'!$B$30:$B$130,'Serene N'!$W$30:$W$130,,1))</f>
        <v>0.73137777777777779</v>
      </c>
      <c r="M189" s="158">
        <f xml:space="preserve">
IF(AND(K189&gt;='Serene N'!$X$15,A189&lt;='Serene N'!$W$15),0,
IF(AND(K189&gt;='Serene N'!$X$16,A189&lt;='Serene N'!$W$16),0,
IF(AND(K189&gt;='Serene N'!$X$17,A189&lt;='Serene N'!$W$17),0,MIN(I189,$E$4*(1-D189)*L189))))</f>
        <v>26.976180375466669</v>
      </c>
      <c r="N189" s="192">
        <f>IF(COUNTIFS('PTC GRTgaz'!$AB$11:$AB$28891,"",'PTC GRTgaz'!$B$11:$B$28891,'Nord-Est'!N$16,'PTC GRTgaz'!$D$11:$D$28891,'Nord-Est'!$A189,'PTC GRTgaz'!$C$11:$C$28891,"DEL")&gt;0,N$14,SUMIFS('PTC GRTgaz'!$AB$11:$AB$28891,'PTC GRTgaz'!$B$11:$B$28891,'Nord-Est'!N$16,'PTC GRTgaz'!$D$11:$D$28891,'Nord-Est'!$A189,'PTC GRTgaz'!$C$11:$C$28891,"DEL")*1.0026*$E$4/122.95)</f>
        <v>35.090103816673441</v>
      </c>
      <c r="O189" s="102">
        <f t="shared" si="19"/>
        <v>14.86365736111707</v>
      </c>
      <c r="P189" s="58">
        <f t="shared" si="20"/>
        <v>0.98911207871610685</v>
      </c>
      <c r="Q189" s="59">
        <f>IF(P189&gt;=1,0,_xlfn.XLOOKUP(P189,'Serene N'!$B$30:$B$130,'Serene N'!$W$30:$W$130,,1))</f>
        <v>0.73137777777777779</v>
      </c>
      <c r="R189" s="158">
        <f xml:space="preserve">
IF(AND(P189&gt;='Serene N'!$X$15,A189&lt;='Serene N'!$W$15),0,
IF(AND(P189&gt;='Serene N'!$X$16,A189&lt;='Serene N'!$W$16),0,
IF(AND(P189&gt;='Serene N'!$X$17,A189&lt;='Serene N'!$W$17),0,MIN(N189,$E$4*(1-D189)*Q189))))</f>
        <v>26.976180375466669</v>
      </c>
    </row>
    <row r="190" spans="1:18" x14ac:dyDescent="0.45">
      <c r="A190" s="56">
        <f t="shared" si="14"/>
        <v>44825</v>
      </c>
      <c r="B190" s="157">
        <f>_xlfn.XLOOKUP(A190,'Serene N'!$W$22:$W$23,'Serene N'!$Z$22:$Z$23,0,0)</f>
        <v>0</v>
      </c>
      <c r="C190" s="143">
        <f>_xlfn.XLOOKUP(A190,'Serene N'!$W$15:$W$17,'Serene N'!$Z$15:$Z$17,SUM($E$3:$H$3),0)</f>
        <v>15</v>
      </c>
      <c r="D190" s="58">
        <f>'PT Storengy'!J181</f>
        <v>0.7</v>
      </c>
      <c r="E190" s="60">
        <f t="shared" si="15"/>
        <v>14.890459776597071</v>
      </c>
      <c r="F190" s="58">
        <f t="shared" si="16"/>
        <v>0.99091049074113802</v>
      </c>
      <c r="G190" s="59">
        <f>IF(F190&gt;=1,0,_xlfn.XLOOKUP(F190,'Serene N'!$B$30:$B$130,'Serene N'!$W$30:$W$130,,1))</f>
        <v>0.72666666666666668</v>
      </c>
      <c r="H190" s="158">
        <f>MIN(
IF(AND(F190&gt;='Serene N'!$X$15,A190&lt;='Serene N'!$W$15),0,
IF(AND(F190&gt;='Serene N'!$X$16,A190&lt;='Serene N'!$W$16),0,
IF(AND(F190&gt;='Serene N'!$X$17,A190&lt;='Serene N'!$W$17),0,$E$4*(1-D190)*G190))),$E$4)</f>
        <v>26.802415480000004</v>
      </c>
      <c r="I190" s="192">
        <f>IF(COUNTIFS('PTC GRTgaz'!$AA$11:$AA$28891,"",'PTC GRTgaz'!$B$11:$B$28891,'Nord-Est'!I$16,'PTC GRTgaz'!$D$11:$D$28891,'Nord-Est'!$A190,'PTC GRTgaz'!$C$11:$C$28891,"DEL")&gt;0,I$14,SUMIFS('PTC GRTgaz'!$AA$11:$AA$28891,'PTC GRTgaz'!$B$11:$B$28891,'Nord-Est'!I$16,'PTC GRTgaz'!$D$11:$D$28891,'Nord-Est'!$A190,'PTC GRTgaz'!$C$11:$C$28891,"DEL")*1.0026*$E$4/122.95)</f>
        <v>35.090103816673441</v>
      </c>
      <c r="J190" s="102">
        <f t="shared" si="17"/>
        <v>14.890459776597071</v>
      </c>
      <c r="K190" s="58">
        <f t="shared" si="18"/>
        <v>0.99091049074113802</v>
      </c>
      <c r="L190" s="59">
        <f>IF(K190&gt;=1,0,_xlfn.XLOOKUP(K190,'Serene N'!$B$30:$B$130,'Serene N'!$W$30:$W$130,,1))</f>
        <v>0.72666666666666668</v>
      </c>
      <c r="M190" s="158">
        <f xml:space="preserve">
IF(AND(K190&gt;='Serene N'!$X$15,A190&lt;='Serene N'!$W$15),0,
IF(AND(K190&gt;='Serene N'!$X$16,A190&lt;='Serene N'!$W$16),0,
IF(AND(K190&gt;='Serene N'!$X$17,A190&lt;='Serene N'!$W$17),0,MIN(I190,$E$4*(1-D190)*L190))))</f>
        <v>26.802415480000004</v>
      </c>
      <c r="N190" s="192">
        <f>IF(COUNTIFS('PTC GRTgaz'!$AB$11:$AB$28891,"",'PTC GRTgaz'!$B$11:$B$28891,'Nord-Est'!N$16,'PTC GRTgaz'!$D$11:$D$28891,'Nord-Est'!$A190,'PTC GRTgaz'!$C$11:$C$28891,"DEL")&gt;0,N$14,SUMIFS('PTC GRTgaz'!$AB$11:$AB$28891,'PTC GRTgaz'!$B$11:$B$28891,'Nord-Est'!N$16,'PTC GRTgaz'!$D$11:$D$28891,'Nord-Est'!$A190,'PTC GRTgaz'!$C$11:$C$28891,"DEL")*1.0026*$E$4/122.95)</f>
        <v>35.090103816673441</v>
      </c>
      <c r="O190" s="102">
        <f t="shared" si="19"/>
        <v>14.890459776597071</v>
      </c>
      <c r="P190" s="58">
        <f t="shared" si="20"/>
        <v>0.99091049074113802</v>
      </c>
      <c r="Q190" s="59">
        <f>IF(P190&gt;=1,0,_xlfn.XLOOKUP(P190,'Serene N'!$B$30:$B$130,'Serene N'!$W$30:$W$130,,1))</f>
        <v>0.72666666666666668</v>
      </c>
      <c r="R190" s="158">
        <f xml:space="preserve">
IF(AND(P190&gt;='Serene N'!$X$15,A190&lt;='Serene N'!$W$15),0,
IF(AND(P190&gt;='Serene N'!$X$16,A190&lt;='Serene N'!$W$16),0,
IF(AND(P190&gt;='Serene N'!$X$17,A190&lt;='Serene N'!$W$17),0,MIN(N190,$E$4*(1-D190)*Q190))))</f>
        <v>26.802415480000004</v>
      </c>
    </row>
    <row r="191" spans="1:18" x14ac:dyDescent="0.45">
      <c r="A191" s="56">
        <f t="shared" si="14"/>
        <v>44826</v>
      </c>
      <c r="B191" s="157">
        <f>_xlfn.XLOOKUP(A191,'Serene N'!$W$22:$W$23,'Serene N'!$Z$22:$Z$23,0,0)</f>
        <v>0</v>
      </c>
      <c r="C191" s="143">
        <f>_xlfn.XLOOKUP(A191,'Serene N'!$W$15:$W$17,'Serene N'!$Z$15:$Z$17,SUM($E$3:$H$3),0)</f>
        <v>15</v>
      </c>
      <c r="D191" s="58">
        <f>'PT Storengy'!J182</f>
        <v>0.7</v>
      </c>
      <c r="E191" s="60">
        <f t="shared" si="15"/>
        <v>14.917262192077072</v>
      </c>
      <c r="F191" s="58">
        <f t="shared" si="16"/>
        <v>0.99269731843980469</v>
      </c>
      <c r="G191" s="59">
        <f>IF(F191&gt;=1,0,_xlfn.XLOOKUP(F191,'Serene N'!$B$30:$B$130,'Serene N'!$W$30:$W$130,,1))</f>
        <v>0.72666666666666668</v>
      </c>
      <c r="H191" s="158">
        <f>MIN(
IF(AND(F191&gt;='Serene N'!$X$15,A191&lt;='Serene N'!$W$15),0,
IF(AND(F191&gt;='Serene N'!$X$16,A191&lt;='Serene N'!$W$16),0,
IF(AND(F191&gt;='Serene N'!$X$17,A191&lt;='Serene N'!$W$17),0,$E$4*(1-D191)*G191))),$E$4)</f>
        <v>26.802415480000004</v>
      </c>
      <c r="I191" s="192">
        <f>IF(COUNTIFS('PTC GRTgaz'!$AA$11:$AA$28891,"",'PTC GRTgaz'!$B$11:$B$28891,'Nord-Est'!I$16,'PTC GRTgaz'!$D$11:$D$28891,'Nord-Est'!$A191,'PTC GRTgaz'!$C$11:$C$28891,"DEL")&gt;0,I$14,SUMIFS('PTC GRTgaz'!$AA$11:$AA$28891,'PTC GRTgaz'!$B$11:$B$28891,'Nord-Est'!I$16,'PTC GRTgaz'!$D$11:$D$28891,'Nord-Est'!$A191,'PTC GRTgaz'!$C$11:$C$28891,"DEL")*1.0026*$E$4/122.95)</f>
        <v>35.090103816673441</v>
      </c>
      <c r="J191" s="102">
        <f t="shared" si="17"/>
        <v>14.917262192077072</v>
      </c>
      <c r="K191" s="58">
        <f t="shared" si="18"/>
        <v>0.99269731843980469</v>
      </c>
      <c r="L191" s="59">
        <f>IF(K191&gt;=1,0,_xlfn.XLOOKUP(K191,'Serene N'!$B$30:$B$130,'Serene N'!$W$30:$W$130,,1))</f>
        <v>0.72666666666666668</v>
      </c>
      <c r="M191" s="158">
        <f xml:space="preserve">
IF(AND(K191&gt;='Serene N'!$X$15,A191&lt;='Serene N'!$W$15),0,
IF(AND(K191&gt;='Serene N'!$X$16,A191&lt;='Serene N'!$W$16),0,
IF(AND(K191&gt;='Serene N'!$X$17,A191&lt;='Serene N'!$W$17),0,MIN(I191,$E$4*(1-D191)*L191))))</f>
        <v>26.802415480000004</v>
      </c>
      <c r="N191" s="192">
        <f>IF(COUNTIFS('PTC GRTgaz'!$AB$11:$AB$28891,"",'PTC GRTgaz'!$B$11:$B$28891,'Nord-Est'!N$16,'PTC GRTgaz'!$D$11:$D$28891,'Nord-Est'!$A191,'PTC GRTgaz'!$C$11:$C$28891,"DEL")&gt;0,N$14,SUMIFS('PTC GRTgaz'!$AB$11:$AB$28891,'PTC GRTgaz'!$B$11:$B$28891,'Nord-Est'!N$16,'PTC GRTgaz'!$D$11:$D$28891,'Nord-Est'!$A191,'PTC GRTgaz'!$C$11:$C$28891,"DEL")*1.0026*$E$4/122.95)</f>
        <v>35.090103816673441</v>
      </c>
      <c r="O191" s="102">
        <f t="shared" si="19"/>
        <v>14.917262192077072</v>
      </c>
      <c r="P191" s="58">
        <f t="shared" si="20"/>
        <v>0.99269731843980469</v>
      </c>
      <c r="Q191" s="59">
        <f>IF(P191&gt;=1,0,_xlfn.XLOOKUP(P191,'Serene N'!$B$30:$B$130,'Serene N'!$W$30:$W$130,,1))</f>
        <v>0.72666666666666668</v>
      </c>
      <c r="R191" s="158">
        <f xml:space="preserve">
IF(AND(P191&gt;='Serene N'!$X$15,A191&lt;='Serene N'!$W$15),0,
IF(AND(P191&gt;='Serene N'!$X$16,A191&lt;='Serene N'!$W$16),0,
IF(AND(P191&gt;='Serene N'!$X$17,A191&lt;='Serene N'!$W$17),0,MIN(N191,$E$4*(1-D191)*Q191))))</f>
        <v>26.802415480000004</v>
      </c>
    </row>
    <row r="192" spans="1:18" x14ac:dyDescent="0.45">
      <c r="A192" s="56">
        <f t="shared" si="14"/>
        <v>44827</v>
      </c>
      <c r="B192" s="157">
        <f>_xlfn.XLOOKUP(A192,'Serene N'!$W$22:$W$23,'Serene N'!$Z$22:$Z$23,0,0)</f>
        <v>0</v>
      </c>
      <c r="C192" s="143">
        <f>_xlfn.XLOOKUP(A192,'Serene N'!$W$15:$W$17,'Serene N'!$Z$15:$Z$17,SUM($E$3:$H$3),0)</f>
        <v>15</v>
      </c>
      <c r="D192" s="58">
        <f>'PT Storengy'!J183</f>
        <v>0.7</v>
      </c>
      <c r="E192" s="60">
        <f t="shared" si="15"/>
        <v>14.944064607557072</v>
      </c>
      <c r="F192" s="58">
        <f t="shared" si="16"/>
        <v>0.99448414613847147</v>
      </c>
      <c r="G192" s="59">
        <f>IF(F192&gt;=1,0,_xlfn.XLOOKUP(F192,'Serene N'!$B$30:$B$130,'Serene N'!$W$30:$W$130,,1))</f>
        <v>0.72666666666666668</v>
      </c>
      <c r="H192" s="158">
        <f>MIN(
IF(AND(F192&gt;='Serene N'!$X$15,A192&lt;='Serene N'!$W$15),0,
IF(AND(F192&gt;='Serene N'!$X$16,A192&lt;='Serene N'!$W$16),0,
IF(AND(F192&gt;='Serene N'!$X$17,A192&lt;='Serene N'!$W$17),0,$E$4*(1-D192)*G192))),$E$4)</f>
        <v>26.802415480000004</v>
      </c>
      <c r="I192" s="192">
        <f>IF(COUNTIFS('PTC GRTgaz'!$AA$11:$AA$28891,"",'PTC GRTgaz'!$B$11:$B$28891,'Nord-Est'!I$16,'PTC GRTgaz'!$D$11:$D$28891,'Nord-Est'!$A192,'PTC GRTgaz'!$C$11:$C$28891,"DEL")&gt;0,I$14,SUMIFS('PTC GRTgaz'!$AA$11:$AA$28891,'PTC GRTgaz'!$B$11:$B$28891,'Nord-Est'!I$16,'PTC GRTgaz'!$D$11:$D$28891,'Nord-Est'!$A192,'PTC GRTgaz'!$C$11:$C$28891,"DEL")*1.0026*$E$4/122.95)</f>
        <v>35.090103816673441</v>
      </c>
      <c r="J192" s="102">
        <f t="shared" si="17"/>
        <v>14.944064607557072</v>
      </c>
      <c r="K192" s="58">
        <f t="shared" si="18"/>
        <v>0.99448414613847147</v>
      </c>
      <c r="L192" s="59">
        <f>IF(K192&gt;=1,0,_xlfn.XLOOKUP(K192,'Serene N'!$B$30:$B$130,'Serene N'!$W$30:$W$130,,1))</f>
        <v>0.72666666666666668</v>
      </c>
      <c r="M192" s="158">
        <f xml:space="preserve">
IF(AND(K192&gt;='Serene N'!$X$15,A192&lt;='Serene N'!$W$15),0,
IF(AND(K192&gt;='Serene N'!$X$16,A192&lt;='Serene N'!$W$16),0,
IF(AND(K192&gt;='Serene N'!$X$17,A192&lt;='Serene N'!$W$17),0,MIN(I192,$E$4*(1-D192)*L192))))</f>
        <v>26.802415480000004</v>
      </c>
      <c r="N192" s="192">
        <f>IF(COUNTIFS('PTC GRTgaz'!$AB$11:$AB$28891,"",'PTC GRTgaz'!$B$11:$B$28891,'Nord-Est'!N$16,'PTC GRTgaz'!$D$11:$D$28891,'Nord-Est'!$A192,'PTC GRTgaz'!$C$11:$C$28891,"DEL")&gt;0,N$14,SUMIFS('PTC GRTgaz'!$AB$11:$AB$28891,'PTC GRTgaz'!$B$11:$B$28891,'Nord-Est'!N$16,'PTC GRTgaz'!$D$11:$D$28891,'Nord-Est'!$A192,'PTC GRTgaz'!$C$11:$C$28891,"DEL")*1.0026*$E$4/122.95)</f>
        <v>35.090103816673441</v>
      </c>
      <c r="O192" s="102">
        <f t="shared" si="19"/>
        <v>14.944064607557072</v>
      </c>
      <c r="P192" s="58">
        <f t="shared" si="20"/>
        <v>0.99448414613847147</v>
      </c>
      <c r="Q192" s="59">
        <f>IF(P192&gt;=1,0,_xlfn.XLOOKUP(P192,'Serene N'!$B$30:$B$130,'Serene N'!$W$30:$W$130,,1))</f>
        <v>0.72666666666666668</v>
      </c>
      <c r="R192" s="158">
        <f xml:space="preserve">
IF(AND(P192&gt;='Serene N'!$X$15,A192&lt;='Serene N'!$W$15),0,
IF(AND(P192&gt;='Serene N'!$X$16,A192&lt;='Serene N'!$W$16),0,
IF(AND(P192&gt;='Serene N'!$X$17,A192&lt;='Serene N'!$W$17),0,MIN(N192,$E$4*(1-D192)*Q192))))</f>
        <v>26.802415480000004</v>
      </c>
    </row>
    <row r="193" spans="1:18" x14ac:dyDescent="0.45">
      <c r="A193" s="56">
        <f t="shared" si="14"/>
        <v>44828</v>
      </c>
      <c r="B193" s="157">
        <f>_xlfn.XLOOKUP(A193,'Serene N'!$W$22:$W$23,'Serene N'!$Z$22:$Z$23,0,0)</f>
        <v>0</v>
      </c>
      <c r="C193" s="143">
        <f>_xlfn.XLOOKUP(A193,'Serene N'!$W$15:$W$17,'Serene N'!$Z$15:$Z$17,SUM($E$3:$H$3),0)</f>
        <v>15</v>
      </c>
      <c r="D193" s="58">
        <f>'PT Storengy'!J184</f>
        <v>0.7</v>
      </c>
      <c r="E193" s="60">
        <f t="shared" si="15"/>
        <v>14.970867023037073</v>
      </c>
      <c r="F193" s="58">
        <f t="shared" si="16"/>
        <v>0.99627097383713814</v>
      </c>
      <c r="G193" s="59">
        <f>IF(F193&gt;=1,0,_xlfn.XLOOKUP(F193,'Serene N'!$B$30:$B$130,'Serene N'!$W$30:$W$130,,1))</f>
        <v>0.72666666666666668</v>
      </c>
      <c r="H193" s="158">
        <f>MIN(
IF(AND(F193&gt;='Serene N'!$X$15,A193&lt;='Serene N'!$W$15),0,
IF(AND(F193&gt;='Serene N'!$X$16,A193&lt;='Serene N'!$W$16),0,
IF(AND(F193&gt;='Serene N'!$X$17,A193&lt;='Serene N'!$W$17),0,$E$4*(1-D193)*G193))),$E$4)</f>
        <v>26.802415480000004</v>
      </c>
      <c r="I193" s="192">
        <f>IF(COUNTIFS('PTC GRTgaz'!$AA$11:$AA$28891,"",'PTC GRTgaz'!$B$11:$B$28891,'Nord-Est'!I$16,'PTC GRTgaz'!$D$11:$D$28891,'Nord-Est'!$A193,'PTC GRTgaz'!$C$11:$C$28891,"DEL")&gt;0,I$14,SUMIFS('PTC GRTgaz'!$AA$11:$AA$28891,'PTC GRTgaz'!$B$11:$B$28891,'Nord-Est'!I$16,'PTC GRTgaz'!$D$11:$D$28891,'Nord-Est'!$A193,'PTC GRTgaz'!$C$11:$C$28891,"DEL")*1.0026*$E$4/122.95)</f>
        <v>35.090103816673441</v>
      </c>
      <c r="J193" s="102">
        <f t="shared" si="17"/>
        <v>14.970867023037073</v>
      </c>
      <c r="K193" s="58">
        <f t="shared" si="18"/>
        <v>0.99627097383713814</v>
      </c>
      <c r="L193" s="59">
        <f>IF(K193&gt;=1,0,_xlfn.XLOOKUP(K193,'Serene N'!$B$30:$B$130,'Serene N'!$W$30:$W$130,,1))</f>
        <v>0.72666666666666668</v>
      </c>
      <c r="M193" s="158">
        <f xml:space="preserve">
IF(AND(K193&gt;='Serene N'!$X$15,A193&lt;='Serene N'!$W$15),0,
IF(AND(K193&gt;='Serene N'!$X$16,A193&lt;='Serene N'!$W$16),0,
IF(AND(K193&gt;='Serene N'!$X$17,A193&lt;='Serene N'!$W$17),0,MIN(I193,$E$4*(1-D193)*L193))))</f>
        <v>26.802415480000004</v>
      </c>
      <c r="N193" s="192">
        <f>IF(COUNTIFS('PTC GRTgaz'!$AB$11:$AB$28891,"",'PTC GRTgaz'!$B$11:$B$28891,'Nord-Est'!N$16,'PTC GRTgaz'!$D$11:$D$28891,'Nord-Est'!$A193,'PTC GRTgaz'!$C$11:$C$28891,"DEL")&gt;0,N$14,SUMIFS('PTC GRTgaz'!$AB$11:$AB$28891,'PTC GRTgaz'!$B$11:$B$28891,'Nord-Est'!N$16,'PTC GRTgaz'!$D$11:$D$28891,'Nord-Est'!$A193,'PTC GRTgaz'!$C$11:$C$28891,"DEL")*1.0026*$E$4/122.95)</f>
        <v>35.090103816673441</v>
      </c>
      <c r="O193" s="102">
        <f t="shared" si="19"/>
        <v>14.970867023037073</v>
      </c>
      <c r="P193" s="58">
        <f t="shared" si="20"/>
        <v>0.99627097383713814</v>
      </c>
      <c r="Q193" s="59">
        <f>IF(P193&gt;=1,0,_xlfn.XLOOKUP(P193,'Serene N'!$B$30:$B$130,'Serene N'!$W$30:$W$130,,1))</f>
        <v>0.72666666666666668</v>
      </c>
      <c r="R193" s="158">
        <f xml:space="preserve">
IF(AND(P193&gt;='Serene N'!$X$15,A193&lt;='Serene N'!$W$15),0,
IF(AND(P193&gt;='Serene N'!$X$16,A193&lt;='Serene N'!$W$16),0,
IF(AND(P193&gt;='Serene N'!$X$17,A193&lt;='Serene N'!$W$17),0,MIN(N193,$E$4*(1-D193)*Q193))))</f>
        <v>26.802415480000004</v>
      </c>
    </row>
    <row r="194" spans="1:18" x14ac:dyDescent="0.45">
      <c r="A194" s="56">
        <f t="shared" si="14"/>
        <v>44829</v>
      </c>
      <c r="B194" s="157">
        <f>_xlfn.XLOOKUP(A194,'Serene N'!$W$22:$W$23,'Serene N'!$Z$22:$Z$23,0,0)</f>
        <v>0</v>
      </c>
      <c r="C194" s="143">
        <f>_xlfn.XLOOKUP(A194,'Serene N'!$W$15:$W$17,'Serene N'!$Z$15:$Z$17,SUM($E$3:$H$3),0)</f>
        <v>15</v>
      </c>
      <c r="D194" s="58">
        <f>'PT Storengy'!J185</f>
        <v>0.7</v>
      </c>
      <c r="E194" s="60">
        <f t="shared" si="15"/>
        <v>14.997669438517073</v>
      </c>
      <c r="F194" s="58">
        <f t="shared" si="16"/>
        <v>0.99805780153580481</v>
      </c>
      <c r="G194" s="59">
        <f>IF(F194&gt;=1,0,_xlfn.XLOOKUP(F194,'Serene N'!$B$30:$B$130,'Serene N'!$W$30:$W$130,,1))</f>
        <v>0.72666666666666668</v>
      </c>
      <c r="H194" s="158">
        <f>MIN(
IF(AND(F194&gt;='Serene N'!$X$15,A194&lt;='Serene N'!$W$15),0,
IF(AND(F194&gt;='Serene N'!$X$16,A194&lt;='Serene N'!$W$16),0,
IF(AND(F194&gt;='Serene N'!$X$17,A194&lt;='Serene N'!$W$17),0,$E$4*(1-D194)*G194))),$E$4)</f>
        <v>26.802415480000004</v>
      </c>
      <c r="I194" s="192">
        <f>IF(COUNTIFS('PTC GRTgaz'!$AA$11:$AA$28891,"",'PTC GRTgaz'!$B$11:$B$28891,'Nord-Est'!I$16,'PTC GRTgaz'!$D$11:$D$28891,'Nord-Est'!$A194,'PTC GRTgaz'!$C$11:$C$28891,"DEL")&gt;0,I$14,SUMIFS('PTC GRTgaz'!$AA$11:$AA$28891,'PTC GRTgaz'!$B$11:$B$28891,'Nord-Est'!I$16,'PTC GRTgaz'!$D$11:$D$28891,'Nord-Est'!$A194,'PTC GRTgaz'!$C$11:$C$28891,"DEL")*1.0026*$E$4/122.95)</f>
        <v>35.090103816673441</v>
      </c>
      <c r="J194" s="102">
        <f t="shared" si="17"/>
        <v>14.997669438517073</v>
      </c>
      <c r="K194" s="58">
        <f t="shared" si="18"/>
        <v>0.99805780153580481</v>
      </c>
      <c r="L194" s="59">
        <f>IF(K194&gt;=1,0,_xlfn.XLOOKUP(K194,'Serene N'!$B$30:$B$130,'Serene N'!$W$30:$W$130,,1))</f>
        <v>0.72666666666666668</v>
      </c>
      <c r="M194" s="158">
        <f xml:space="preserve">
IF(AND(K194&gt;='Serene N'!$X$15,A194&lt;='Serene N'!$W$15),0,
IF(AND(K194&gt;='Serene N'!$X$16,A194&lt;='Serene N'!$W$16),0,
IF(AND(K194&gt;='Serene N'!$X$17,A194&lt;='Serene N'!$W$17),0,MIN(I194,$E$4*(1-D194)*L194))))</f>
        <v>26.802415480000004</v>
      </c>
      <c r="N194" s="192">
        <f>IF(COUNTIFS('PTC GRTgaz'!$AB$11:$AB$28891,"",'PTC GRTgaz'!$B$11:$B$28891,'Nord-Est'!N$16,'PTC GRTgaz'!$D$11:$D$28891,'Nord-Est'!$A194,'PTC GRTgaz'!$C$11:$C$28891,"DEL")&gt;0,N$14,SUMIFS('PTC GRTgaz'!$AB$11:$AB$28891,'PTC GRTgaz'!$B$11:$B$28891,'Nord-Est'!N$16,'PTC GRTgaz'!$D$11:$D$28891,'Nord-Est'!$A194,'PTC GRTgaz'!$C$11:$C$28891,"DEL")*1.0026*$E$4/122.95)</f>
        <v>35.090103816673441</v>
      </c>
      <c r="O194" s="102">
        <f t="shared" si="19"/>
        <v>14.997669438517073</v>
      </c>
      <c r="P194" s="58">
        <f t="shared" si="20"/>
        <v>0.99805780153580481</v>
      </c>
      <c r="Q194" s="59">
        <f>IF(P194&gt;=1,0,_xlfn.XLOOKUP(P194,'Serene N'!$B$30:$B$130,'Serene N'!$W$30:$W$130,,1))</f>
        <v>0.72666666666666668</v>
      </c>
      <c r="R194" s="158">
        <f xml:space="preserve">
IF(AND(P194&gt;='Serene N'!$X$15,A194&lt;='Serene N'!$W$15),0,
IF(AND(P194&gt;='Serene N'!$X$16,A194&lt;='Serene N'!$W$16),0,
IF(AND(P194&gt;='Serene N'!$X$17,A194&lt;='Serene N'!$W$17),0,MIN(N194,$E$4*(1-D194)*Q194))))</f>
        <v>26.802415480000004</v>
      </c>
    </row>
    <row r="195" spans="1:18" x14ac:dyDescent="0.45">
      <c r="A195" s="56">
        <f t="shared" si="14"/>
        <v>44830</v>
      </c>
      <c r="B195" s="157">
        <f>_xlfn.XLOOKUP(A195,'Serene N'!$W$22:$W$23,'Serene N'!$Z$22:$Z$23,0,0)</f>
        <v>0</v>
      </c>
      <c r="C195" s="143">
        <f>_xlfn.XLOOKUP(A195,'Serene N'!$W$15:$W$17,'Serene N'!$Z$15:$Z$17,SUM($E$3:$H$3),0)</f>
        <v>15</v>
      </c>
      <c r="D195" s="58">
        <f>'PT Storengy'!J186</f>
        <v>0.7</v>
      </c>
      <c r="E195" s="60">
        <f t="shared" si="15"/>
        <v>15.024471853997074</v>
      </c>
      <c r="F195" s="58">
        <f t="shared" si="16"/>
        <v>0.99984462923447159</v>
      </c>
      <c r="G195" s="59">
        <f>IF(F195&gt;=1,0,_xlfn.XLOOKUP(F195,'Serene N'!$B$30:$B$130,'Serene N'!$W$30:$W$130,,1))</f>
        <v>0.72666666666666668</v>
      </c>
      <c r="H195" s="158">
        <f>MIN(
IF(AND(F195&gt;='Serene N'!$X$15,A195&lt;='Serene N'!$W$15),0,
IF(AND(F195&gt;='Serene N'!$X$16,A195&lt;='Serene N'!$W$16),0,
IF(AND(F195&gt;='Serene N'!$X$17,A195&lt;='Serene N'!$W$17),0,$E$4*(1-D195)*G195))),$E$4)</f>
        <v>26.802415480000004</v>
      </c>
      <c r="I195" s="192">
        <f>IF(COUNTIFS('PTC GRTgaz'!$AA$11:$AA$28891,"",'PTC GRTgaz'!$B$11:$B$28891,'Nord-Est'!I$16,'PTC GRTgaz'!$D$11:$D$28891,'Nord-Est'!$A195,'PTC GRTgaz'!$C$11:$C$28891,"DEL")&gt;0,I$14,SUMIFS('PTC GRTgaz'!$AA$11:$AA$28891,'PTC GRTgaz'!$B$11:$B$28891,'Nord-Est'!I$16,'PTC GRTgaz'!$D$11:$D$28891,'Nord-Est'!$A195,'PTC GRTgaz'!$C$11:$C$28891,"DEL")*1.0026*$E$4/122.95)</f>
        <v>35.090103816673441</v>
      </c>
      <c r="J195" s="102">
        <f t="shared" si="17"/>
        <v>15.024471853997074</v>
      </c>
      <c r="K195" s="58">
        <f t="shared" si="18"/>
        <v>0.99984462923447159</v>
      </c>
      <c r="L195" s="59">
        <f>IF(K195&gt;=1,0,_xlfn.XLOOKUP(K195,'Serene N'!$B$30:$B$130,'Serene N'!$W$30:$W$130,,1))</f>
        <v>0.72666666666666668</v>
      </c>
      <c r="M195" s="158">
        <f xml:space="preserve">
IF(AND(K195&gt;='Serene N'!$X$15,A195&lt;='Serene N'!$W$15),0,
IF(AND(K195&gt;='Serene N'!$X$16,A195&lt;='Serene N'!$W$16),0,
IF(AND(K195&gt;='Serene N'!$X$17,A195&lt;='Serene N'!$W$17),0,MIN(I195,$E$4*(1-D195)*L195))))</f>
        <v>26.802415480000004</v>
      </c>
      <c r="N195" s="192">
        <f>IF(COUNTIFS('PTC GRTgaz'!$AB$11:$AB$28891,"",'PTC GRTgaz'!$B$11:$B$28891,'Nord-Est'!N$16,'PTC GRTgaz'!$D$11:$D$28891,'Nord-Est'!$A195,'PTC GRTgaz'!$C$11:$C$28891,"DEL")&gt;0,N$14,SUMIFS('PTC GRTgaz'!$AB$11:$AB$28891,'PTC GRTgaz'!$B$11:$B$28891,'Nord-Est'!N$16,'PTC GRTgaz'!$D$11:$D$28891,'Nord-Est'!$A195,'PTC GRTgaz'!$C$11:$C$28891,"DEL")*1.0026*$E$4/122.95)</f>
        <v>35.090103816673441</v>
      </c>
      <c r="O195" s="102">
        <f t="shared" si="19"/>
        <v>15.024471853997074</v>
      </c>
      <c r="P195" s="58">
        <f t="shared" si="20"/>
        <v>0.99984462923447159</v>
      </c>
      <c r="Q195" s="59">
        <f>IF(P195&gt;=1,0,_xlfn.XLOOKUP(P195,'Serene N'!$B$30:$B$130,'Serene N'!$W$30:$W$130,,1))</f>
        <v>0.72666666666666668</v>
      </c>
      <c r="R195" s="158">
        <f xml:space="preserve">
IF(AND(P195&gt;='Serene N'!$X$15,A195&lt;='Serene N'!$W$15),0,
IF(AND(P195&gt;='Serene N'!$X$16,A195&lt;='Serene N'!$W$16),0,
IF(AND(P195&gt;='Serene N'!$X$17,A195&lt;='Serene N'!$W$17),0,MIN(N195,$E$4*(1-D195)*Q195))))</f>
        <v>26.802415480000004</v>
      </c>
    </row>
    <row r="196" spans="1:18" x14ac:dyDescent="0.45">
      <c r="A196" s="56">
        <f t="shared" si="14"/>
        <v>44831</v>
      </c>
      <c r="B196" s="157">
        <f>_xlfn.XLOOKUP(A196,'Serene N'!$W$22:$W$23,'Serene N'!$Z$22:$Z$23,0,0)</f>
        <v>0</v>
      </c>
      <c r="C196" s="143">
        <f>_xlfn.XLOOKUP(A196,'Serene N'!$W$15:$W$17,'Serene N'!$Z$15:$Z$17,SUM($E$3:$H$3),0)</f>
        <v>15</v>
      </c>
      <c r="D196" s="58">
        <f>'PT Storengy'!J187</f>
        <v>0.7</v>
      </c>
      <c r="E196" s="60">
        <f t="shared" si="15"/>
        <v>15.024471853997074</v>
      </c>
      <c r="F196" s="58">
        <f t="shared" si="16"/>
        <v>1.0016314569331384</v>
      </c>
      <c r="G196" s="59">
        <f>IF(F196&gt;=1,0,_xlfn.XLOOKUP(F196,'Serene N'!$B$30:$B$130,'Serene N'!$W$30:$W$130,,1))</f>
        <v>0</v>
      </c>
      <c r="H196" s="158">
        <f>MIN(
IF(AND(F196&gt;='Serene N'!$X$15,A196&lt;='Serene N'!$W$15),0,
IF(AND(F196&gt;='Serene N'!$X$16,A196&lt;='Serene N'!$W$16),0,
IF(AND(F196&gt;='Serene N'!$X$17,A196&lt;='Serene N'!$W$17),0,$E$4*(1-D196)*G196))),$E$4)</f>
        <v>0</v>
      </c>
      <c r="I196" s="192">
        <f>IF(COUNTIFS('PTC GRTgaz'!$AA$11:$AA$28891,"",'PTC GRTgaz'!$B$11:$B$28891,'Nord-Est'!I$16,'PTC GRTgaz'!$D$11:$D$28891,'Nord-Est'!$A196,'PTC GRTgaz'!$C$11:$C$28891,"DEL")&gt;0,I$14,SUMIFS('PTC GRTgaz'!$AA$11:$AA$28891,'PTC GRTgaz'!$B$11:$B$28891,'Nord-Est'!I$16,'PTC GRTgaz'!$D$11:$D$28891,'Nord-Est'!$A196,'PTC GRTgaz'!$C$11:$C$28891,"DEL")*1.0026*$E$4/122.95)</f>
        <v>35.090103816673441</v>
      </c>
      <c r="J196" s="102">
        <f t="shared" si="17"/>
        <v>15.024471853997074</v>
      </c>
      <c r="K196" s="58">
        <f t="shared" si="18"/>
        <v>1.0016314569331384</v>
      </c>
      <c r="L196" s="59">
        <f>IF(K196&gt;=1,0,_xlfn.XLOOKUP(K196,'Serene N'!$B$30:$B$130,'Serene N'!$W$30:$W$130,,1))</f>
        <v>0</v>
      </c>
      <c r="M196" s="158">
        <f xml:space="preserve">
IF(AND(K196&gt;='Serene N'!$X$15,A196&lt;='Serene N'!$W$15),0,
IF(AND(K196&gt;='Serene N'!$X$16,A196&lt;='Serene N'!$W$16),0,
IF(AND(K196&gt;='Serene N'!$X$17,A196&lt;='Serene N'!$W$17),0,MIN(I196,$E$4*(1-D196)*L196))))</f>
        <v>0</v>
      </c>
      <c r="N196" s="192">
        <f>IF(COUNTIFS('PTC GRTgaz'!$AB$11:$AB$28891,"",'PTC GRTgaz'!$B$11:$B$28891,'Nord-Est'!N$16,'PTC GRTgaz'!$D$11:$D$28891,'Nord-Est'!$A196,'PTC GRTgaz'!$C$11:$C$28891,"DEL")&gt;0,N$14,SUMIFS('PTC GRTgaz'!$AB$11:$AB$28891,'PTC GRTgaz'!$B$11:$B$28891,'Nord-Est'!N$16,'PTC GRTgaz'!$D$11:$D$28891,'Nord-Est'!$A196,'PTC GRTgaz'!$C$11:$C$28891,"DEL")*1.0026*$E$4/122.95)</f>
        <v>35.090103816673441</v>
      </c>
      <c r="O196" s="102">
        <f t="shared" si="19"/>
        <v>15.024471853997074</v>
      </c>
      <c r="P196" s="58">
        <f t="shared" si="20"/>
        <v>1.0016314569331384</v>
      </c>
      <c r="Q196" s="59">
        <f>IF(P196&gt;=1,0,_xlfn.XLOOKUP(P196,'Serene N'!$B$30:$B$130,'Serene N'!$W$30:$W$130,,1))</f>
        <v>0</v>
      </c>
      <c r="R196" s="158">
        <f xml:space="preserve">
IF(AND(P196&gt;='Serene N'!$X$15,A196&lt;='Serene N'!$W$15),0,
IF(AND(P196&gt;='Serene N'!$X$16,A196&lt;='Serene N'!$W$16),0,
IF(AND(P196&gt;='Serene N'!$X$17,A196&lt;='Serene N'!$W$17),0,MIN(N196,$E$4*(1-D196)*Q196))))</f>
        <v>0</v>
      </c>
    </row>
    <row r="197" spans="1:18" x14ac:dyDescent="0.45">
      <c r="A197" s="56">
        <f t="shared" si="14"/>
        <v>44832</v>
      </c>
      <c r="B197" s="157">
        <f>_xlfn.XLOOKUP(A197,'Serene N'!$W$22:$W$23,'Serene N'!$Z$22:$Z$23,0,0)</f>
        <v>0</v>
      </c>
      <c r="C197" s="143">
        <f>_xlfn.XLOOKUP(A197,'Serene N'!$W$15:$W$17,'Serene N'!$Z$15:$Z$17,SUM($E$3:$H$3),0)</f>
        <v>15</v>
      </c>
      <c r="D197" s="58">
        <f>'PT Storengy'!J188</f>
        <v>0.7</v>
      </c>
      <c r="E197" s="60">
        <f t="shared" si="15"/>
        <v>15.024471853997074</v>
      </c>
      <c r="F197" s="58">
        <f t="shared" si="16"/>
        <v>1.0016314569331384</v>
      </c>
      <c r="G197" s="59">
        <f>IF(F197&gt;=1,0,_xlfn.XLOOKUP(F197,'Serene N'!$B$30:$B$130,'Serene N'!$W$30:$W$130,,1))</f>
        <v>0</v>
      </c>
      <c r="H197" s="158">
        <f>MIN(
IF(AND(F197&gt;='Serene N'!$X$15,A197&lt;='Serene N'!$W$15),0,
IF(AND(F197&gt;='Serene N'!$X$16,A197&lt;='Serene N'!$W$16),0,
IF(AND(F197&gt;='Serene N'!$X$17,A197&lt;='Serene N'!$W$17),0,$E$4*(1-D197)*G197))),$E$4)</f>
        <v>0</v>
      </c>
      <c r="I197" s="192">
        <f>IF(COUNTIFS('PTC GRTgaz'!$AA$11:$AA$28891,"",'PTC GRTgaz'!$B$11:$B$28891,'Nord-Est'!I$16,'PTC GRTgaz'!$D$11:$D$28891,'Nord-Est'!$A197,'PTC GRTgaz'!$C$11:$C$28891,"DEL")&gt;0,I$14,SUMIFS('PTC GRTgaz'!$AA$11:$AA$28891,'PTC GRTgaz'!$B$11:$B$28891,'Nord-Est'!I$16,'PTC GRTgaz'!$D$11:$D$28891,'Nord-Est'!$A197,'PTC GRTgaz'!$C$11:$C$28891,"DEL")*1.0026*$E$4/122.95)</f>
        <v>35.090103816673441</v>
      </c>
      <c r="J197" s="102">
        <f t="shared" si="17"/>
        <v>15.024471853997074</v>
      </c>
      <c r="K197" s="58">
        <f t="shared" si="18"/>
        <v>1.0016314569331384</v>
      </c>
      <c r="L197" s="59">
        <f>IF(K197&gt;=1,0,_xlfn.XLOOKUP(K197,'Serene N'!$B$30:$B$130,'Serene N'!$W$30:$W$130,,1))</f>
        <v>0</v>
      </c>
      <c r="M197" s="158">
        <f xml:space="preserve">
IF(AND(K197&gt;='Serene N'!$X$15,A197&lt;='Serene N'!$W$15),0,
IF(AND(K197&gt;='Serene N'!$X$16,A197&lt;='Serene N'!$W$16),0,
IF(AND(K197&gt;='Serene N'!$X$17,A197&lt;='Serene N'!$W$17),0,MIN(I197,$E$4*(1-D197)*L197))))</f>
        <v>0</v>
      </c>
      <c r="N197" s="192">
        <f>IF(COUNTIFS('PTC GRTgaz'!$AB$11:$AB$28891,"",'PTC GRTgaz'!$B$11:$B$28891,'Nord-Est'!N$16,'PTC GRTgaz'!$D$11:$D$28891,'Nord-Est'!$A197,'PTC GRTgaz'!$C$11:$C$28891,"DEL")&gt;0,N$14,SUMIFS('PTC GRTgaz'!$AB$11:$AB$28891,'PTC GRTgaz'!$B$11:$B$28891,'Nord-Est'!N$16,'PTC GRTgaz'!$D$11:$D$28891,'Nord-Est'!$A197,'PTC GRTgaz'!$C$11:$C$28891,"DEL")*1.0026*$E$4/122.95)</f>
        <v>35.090103816673441</v>
      </c>
      <c r="O197" s="102">
        <f t="shared" si="19"/>
        <v>15.024471853997074</v>
      </c>
      <c r="P197" s="58">
        <f t="shared" si="20"/>
        <v>1.0016314569331384</v>
      </c>
      <c r="Q197" s="59">
        <f>IF(P197&gt;=1,0,_xlfn.XLOOKUP(P197,'Serene N'!$B$30:$B$130,'Serene N'!$W$30:$W$130,,1))</f>
        <v>0</v>
      </c>
      <c r="R197" s="158">
        <f xml:space="preserve">
IF(AND(P197&gt;='Serene N'!$X$15,A197&lt;='Serene N'!$W$15),0,
IF(AND(P197&gt;='Serene N'!$X$16,A197&lt;='Serene N'!$W$16),0,
IF(AND(P197&gt;='Serene N'!$X$17,A197&lt;='Serene N'!$W$17),0,MIN(N197,$E$4*(1-D197)*Q197))))</f>
        <v>0</v>
      </c>
    </row>
    <row r="198" spans="1:18" x14ac:dyDescent="0.45">
      <c r="A198" s="56">
        <f t="shared" si="14"/>
        <v>44833</v>
      </c>
      <c r="B198" s="157">
        <f>_xlfn.XLOOKUP(A198,'Serene N'!$W$22:$W$23,'Serene N'!$Z$22:$Z$23,0,0)</f>
        <v>0</v>
      </c>
      <c r="C198" s="143">
        <f>_xlfn.XLOOKUP(A198,'Serene N'!$W$15:$W$17,'Serene N'!$Z$15:$Z$17,SUM($E$3:$H$3),0)</f>
        <v>15</v>
      </c>
      <c r="D198" s="58">
        <f>'PT Storengy'!J189</f>
        <v>0.7</v>
      </c>
      <c r="E198" s="60">
        <f t="shared" si="15"/>
        <v>15.024471853997074</v>
      </c>
      <c r="F198" s="58">
        <f t="shared" si="16"/>
        <v>1.0016314569331384</v>
      </c>
      <c r="G198" s="59">
        <f>IF(F198&gt;=1,0,_xlfn.XLOOKUP(F198,'Serene N'!$B$30:$B$130,'Serene N'!$W$30:$W$130,,1))</f>
        <v>0</v>
      </c>
      <c r="H198" s="158">
        <f>MIN(
IF(AND(F198&gt;='Serene N'!$X$15,A198&lt;='Serene N'!$W$15),0,
IF(AND(F198&gt;='Serene N'!$X$16,A198&lt;='Serene N'!$W$16),0,
IF(AND(F198&gt;='Serene N'!$X$17,A198&lt;='Serene N'!$W$17),0,$E$4*(1-D198)*G198))),$E$4)</f>
        <v>0</v>
      </c>
      <c r="I198" s="192">
        <f>IF(COUNTIFS('PTC GRTgaz'!$AA$11:$AA$28891,"",'PTC GRTgaz'!$B$11:$B$28891,'Nord-Est'!I$16,'PTC GRTgaz'!$D$11:$D$28891,'Nord-Est'!$A198,'PTC GRTgaz'!$C$11:$C$28891,"DEL")&gt;0,I$14,SUMIFS('PTC GRTgaz'!$AA$11:$AA$28891,'PTC GRTgaz'!$B$11:$B$28891,'Nord-Est'!I$16,'PTC GRTgaz'!$D$11:$D$28891,'Nord-Est'!$A198,'PTC GRTgaz'!$C$11:$C$28891,"DEL")*1.0026*$E$4/122.95)</f>
        <v>35.090103816673441</v>
      </c>
      <c r="J198" s="102">
        <f t="shared" si="17"/>
        <v>15.024471853997074</v>
      </c>
      <c r="K198" s="58">
        <f t="shared" si="18"/>
        <v>1.0016314569331384</v>
      </c>
      <c r="L198" s="59">
        <f>IF(K198&gt;=1,0,_xlfn.XLOOKUP(K198,'Serene N'!$B$30:$B$130,'Serene N'!$W$30:$W$130,,1))</f>
        <v>0</v>
      </c>
      <c r="M198" s="158">
        <f xml:space="preserve">
IF(AND(K198&gt;='Serene N'!$X$15,A198&lt;='Serene N'!$W$15),0,
IF(AND(K198&gt;='Serene N'!$X$16,A198&lt;='Serene N'!$W$16),0,
IF(AND(K198&gt;='Serene N'!$X$17,A198&lt;='Serene N'!$W$17),0,MIN(I198,$E$4*(1-D198)*L198))))</f>
        <v>0</v>
      </c>
      <c r="N198" s="192">
        <f>IF(COUNTIFS('PTC GRTgaz'!$AB$11:$AB$28891,"",'PTC GRTgaz'!$B$11:$B$28891,'Nord-Est'!N$16,'PTC GRTgaz'!$D$11:$D$28891,'Nord-Est'!$A198,'PTC GRTgaz'!$C$11:$C$28891,"DEL")&gt;0,N$14,SUMIFS('PTC GRTgaz'!$AB$11:$AB$28891,'PTC GRTgaz'!$B$11:$B$28891,'Nord-Est'!N$16,'PTC GRTgaz'!$D$11:$D$28891,'Nord-Est'!$A198,'PTC GRTgaz'!$C$11:$C$28891,"DEL")*1.0026*$E$4/122.95)</f>
        <v>35.090103816673441</v>
      </c>
      <c r="O198" s="102">
        <f t="shared" si="19"/>
        <v>15.024471853997074</v>
      </c>
      <c r="P198" s="58">
        <f t="shared" si="20"/>
        <v>1.0016314569331384</v>
      </c>
      <c r="Q198" s="59">
        <f>IF(P198&gt;=1,0,_xlfn.XLOOKUP(P198,'Serene N'!$B$30:$B$130,'Serene N'!$W$30:$W$130,,1))</f>
        <v>0</v>
      </c>
      <c r="R198" s="158">
        <f xml:space="preserve">
IF(AND(P198&gt;='Serene N'!$X$15,A198&lt;='Serene N'!$W$15),0,
IF(AND(P198&gt;='Serene N'!$X$16,A198&lt;='Serene N'!$W$16),0,
IF(AND(P198&gt;='Serene N'!$X$17,A198&lt;='Serene N'!$W$17),0,MIN(N198,$E$4*(1-D198)*Q198))))</f>
        <v>0</v>
      </c>
    </row>
    <row r="199" spans="1:18" x14ac:dyDescent="0.45">
      <c r="A199" s="56">
        <f t="shared" si="14"/>
        <v>44834</v>
      </c>
      <c r="B199" s="157">
        <f>_xlfn.XLOOKUP(A199,'Serene N'!$W$22:$W$23,'Serene N'!$Z$22:$Z$23,0,0)</f>
        <v>0</v>
      </c>
      <c r="C199" s="143">
        <f>_xlfn.XLOOKUP(A199,'Serene N'!$W$15:$W$17,'Serene N'!$Z$15:$Z$17,SUM($E$3:$H$3),0)</f>
        <v>15</v>
      </c>
      <c r="D199" s="58">
        <f>'PT Storengy'!J190</f>
        <v>0.7</v>
      </c>
      <c r="E199" s="60">
        <f t="shared" si="15"/>
        <v>15.024471853997074</v>
      </c>
      <c r="F199" s="58">
        <f t="shared" si="16"/>
        <v>1.0016314569331384</v>
      </c>
      <c r="G199" s="59">
        <f>IF(F199&gt;=1,0,_xlfn.XLOOKUP(F199,'Serene N'!$B$30:$B$130,'Serene N'!$W$30:$W$130,,1))</f>
        <v>0</v>
      </c>
      <c r="H199" s="158">
        <f>MIN(
IF(AND(F199&gt;='Serene N'!$X$15,A199&lt;='Serene N'!$W$15),0,
IF(AND(F199&gt;='Serene N'!$X$16,A199&lt;='Serene N'!$W$16),0,
IF(AND(F199&gt;='Serene N'!$X$17,A199&lt;='Serene N'!$W$17),0,$E$4*(1-D199)*G199))),$E$4)</f>
        <v>0</v>
      </c>
      <c r="I199" s="192">
        <f>IF(COUNTIFS('PTC GRTgaz'!$AA$11:$AA$28891,"",'PTC GRTgaz'!$B$11:$B$28891,'Nord-Est'!I$16,'PTC GRTgaz'!$D$11:$D$28891,'Nord-Est'!$A199,'PTC GRTgaz'!$C$11:$C$28891,"DEL")&gt;0,I$14,SUMIFS('PTC GRTgaz'!$AA$11:$AA$28891,'PTC GRTgaz'!$B$11:$B$28891,'Nord-Est'!I$16,'PTC GRTgaz'!$D$11:$D$28891,'Nord-Est'!$A199,'PTC GRTgaz'!$C$11:$C$28891,"DEL")*1.0026*$E$4/122.95)</f>
        <v>35.090103816673441</v>
      </c>
      <c r="J199" s="102">
        <f t="shared" si="17"/>
        <v>15.024471853997074</v>
      </c>
      <c r="K199" s="58">
        <f t="shared" si="18"/>
        <v>1.0016314569331384</v>
      </c>
      <c r="L199" s="59">
        <f>IF(K199&gt;=1,0,_xlfn.XLOOKUP(K199,'Serene N'!$B$30:$B$130,'Serene N'!$W$30:$W$130,,1))</f>
        <v>0</v>
      </c>
      <c r="M199" s="158">
        <f xml:space="preserve">
IF(AND(K199&gt;='Serene N'!$X$15,A199&lt;='Serene N'!$W$15),0,
IF(AND(K199&gt;='Serene N'!$X$16,A199&lt;='Serene N'!$W$16),0,
IF(AND(K199&gt;='Serene N'!$X$17,A199&lt;='Serene N'!$W$17),0,MIN(I199,$E$4*(1-D199)*L199))))</f>
        <v>0</v>
      </c>
      <c r="N199" s="192">
        <f>IF(COUNTIFS('PTC GRTgaz'!$AB$11:$AB$28891,"",'PTC GRTgaz'!$B$11:$B$28891,'Nord-Est'!N$16,'PTC GRTgaz'!$D$11:$D$28891,'Nord-Est'!$A199,'PTC GRTgaz'!$C$11:$C$28891,"DEL")&gt;0,N$14,SUMIFS('PTC GRTgaz'!$AB$11:$AB$28891,'PTC GRTgaz'!$B$11:$B$28891,'Nord-Est'!N$16,'PTC GRTgaz'!$D$11:$D$28891,'Nord-Est'!$A199,'PTC GRTgaz'!$C$11:$C$28891,"DEL")*1.0026*$E$4/122.95)</f>
        <v>35.090103816673441</v>
      </c>
      <c r="O199" s="102">
        <f t="shared" si="19"/>
        <v>15.024471853997074</v>
      </c>
      <c r="P199" s="58">
        <f t="shared" si="20"/>
        <v>1.0016314569331384</v>
      </c>
      <c r="Q199" s="59">
        <f>IF(P199&gt;=1,0,_xlfn.XLOOKUP(P199,'Serene N'!$B$30:$B$130,'Serene N'!$W$30:$W$130,,1))</f>
        <v>0</v>
      </c>
      <c r="R199" s="158">
        <f xml:space="preserve">
IF(AND(P199&gt;='Serene N'!$X$15,A199&lt;='Serene N'!$W$15),0,
IF(AND(P199&gt;='Serene N'!$X$16,A199&lt;='Serene N'!$W$16),0,
IF(AND(P199&gt;='Serene N'!$X$17,A199&lt;='Serene N'!$W$17),0,MIN(N199,$E$4*(1-D199)*Q199))))</f>
        <v>0</v>
      </c>
    </row>
    <row r="200" spans="1:18" x14ac:dyDescent="0.45">
      <c r="A200" s="56">
        <f t="shared" si="14"/>
        <v>44835</v>
      </c>
      <c r="B200" s="157">
        <f>_xlfn.XLOOKUP(A200,'Serene N'!$W$22:$W$23,'Serene N'!$Z$22:$Z$23,0,0)</f>
        <v>10.8</v>
      </c>
      <c r="C200" s="143">
        <f>_xlfn.XLOOKUP(A200,'Serene N'!$W$15:$W$17,'Serene N'!$Z$15:$Z$17,SUM($E$3:$H$3),0)</f>
        <v>15</v>
      </c>
      <c r="D200" s="58">
        <f>'PT Storengy'!J191</f>
        <v>0</v>
      </c>
      <c r="E200" s="60">
        <f t="shared" si="15"/>
        <v>15.024471853997074</v>
      </c>
      <c r="F200" s="58">
        <f t="shared" si="16"/>
        <v>1.0016314569331384</v>
      </c>
      <c r="G200" s="59">
        <f>IF(F200&gt;=1,0,_xlfn.XLOOKUP(F200,'Serene N'!$B$30:$B$130,'Serene N'!$W$30:$W$130,,1))</f>
        <v>0</v>
      </c>
      <c r="H200" s="158">
        <f>MIN(
IF(AND(F200&gt;='Serene N'!$X$15,A200&lt;='Serene N'!$W$15),0,
IF(AND(F200&gt;='Serene N'!$X$16,A200&lt;='Serene N'!$W$16),0,
IF(AND(F200&gt;='Serene N'!$X$17,A200&lt;='Serene N'!$W$17),0,$E$4*(1-D200)*G200))),$E$4)</f>
        <v>0</v>
      </c>
      <c r="I200" s="192">
        <f>IF(COUNTIFS('PTC GRTgaz'!$AA$11:$AA$28891,"",'PTC GRTgaz'!$B$11:$B$28891,'Nord-Est'!I$16,'PTC GRTgaz'!$D$11:$D$28891,'Nord-Est'!$A200,'PTC GRTgaz'!$C$11:$C$28891,"DEL")&gt;0,I$14,SUMIFS('PTC GRTgaz'!$AA$11:$AA$28891,'PTC GRTgaz'!$B$11:$B$28891,'Nord-Est'!I$16,'PTC GRTgaz'!$D$11:$D$28891,'Nord-Est'!$A200,'PTC GRTgaz'!$C$11:$C$28891,"DEL")*1.0026*$E$4/122.95)</f>
        <v>122.94686</v>
      </c>
      <c r="J200" s="102">
        <f t="shared" si="17"/>
        <v>15.024471853997074</v>
      </c>
      <c r="K200" s="58">
        <f t="shared" si="18"/>
        <v>1.0016314569331384</v>
      </c>
      <c r="L200" s="59">
        <f>IF(K200&gt;=1,0,_xlfn.XLOOKUP(K200,'Serene N'!$B$30:$B$130,'Serene N'!$W$30:$W$130,,1))</f>
        <v>0</v>
      </c>
      <c r="M200" s="158">
        <f xml:space="preserve">
IF(AND(K200&gt;='Serene N'!$X$15,A200&lt;='Serene N'!$W$15),0,
IF(AND(K200&gt;='Serene N'!$X$16,A200&lt;='Serene N'!$W$16),0,
IF(AND(K200&gt;='Serene N'!$X$17,A200&lt;='Serene N'!$W$17),0,MIN(I200,$E$4*(1-D200)*L200))))</f>
        <v>0</v>
      </c>
      <c r="N200" s="192">
        <f>IF(COUNTIFS('PTC GRTgaz'!$AB$11:$AB$28891,"",'PTC GRTgaz'!$B$11:$B$28891,'Nord-Est'!N$16,'PTC GRTgaz'!$D$11:$D$28891,'Nord-Est'!$A200,'PTC GRTgaz'!$C$11:$C$28891,"DEL")&gt;0,N$14,SUMIFS('PTC GRTgaz'!$AB$11:$AB$28891,'PTC GRTgaz'!$B$11:$B$28891,'Nord-Est'!N$16,'PTC GRTgaz'!$D$11:$D$28891,'Nord-Est'!$A200,'PTC GRTgaz'!$C$11:$C$28891,"DEL")*1.0026*$E$4/122.95)</f>
        <v>122.94686</v>
      </c>
      <c r="O200" s="102">
        <f t="shared" si="19"/>
        <v>15.024471853997074</v>
      </c>
      <c r="P200" s="58">
        <f t="shared" si="20"/>
        <v>1.0016314569331384</v>
      </c>
      <c r="Q200" s="59">
        <f>IF(P200&gt;=1,0,_xlfn.XLOOKUP(P200,'Serene N'!$B$30:$B$130,'Serene N'!$W$30:$W$130,,1))</f>
        <v>0</v>
      </c>
      <c r="R200" s="158">
        <f xml:space="preserve">
IF(AND(P200&gt;='Serene N'!$X$15,A200&lt;='Serene N'!$W$15),0,
IF(AND(P200&gt;='Serene N'!$X$16,A200&lt;='Serene N'!$W$16),0,
IF(AND(P200&gt;='Serene N'!$X$17,A200&lt;='Serene N'!$W$17),0,MIN(N200,$E$4*(1-D200)*Q200))))</f>
        <v>0</v>
      </c>
    </row>
    <row r="201" spans="1:18" x14ac:dyDescent="0.45">
      <c r="A201" s="56">
        <f t="shared" si="14"/>
        <v>44836</v>
      </c>
      <c r="B201" s="157">
        <f>_xlfn.XLOOKUP(A201,'Serene N'!$W$22:$W$23,'Serene N'!$Z$22:$Z$23,0,0)</f>
        <v>0</v>
      </c>
      <c r="C201" s="143">
        <f>_xlfn.XLOOKUP(A201,'Serene N'!$W$15:$W$17,'Serene N'!$Z$15:$Z$17,SUM($E$3:$H$3),0)</f>
        <v>15</v>
      </c>
      <c r="D201" s="58">
        <f>'PT Storengy'!J192</f>
        <v>0</v>
      </c>
      <c r="E201" s="60">
        <f t="shared" si="15"/>
        <v>15.024471853997074</v>
      </c>
      <c r="F201" s="58">
        <f t="shared" si="16"/>
        <v>1.0016314569331384</v>
      </c>
      <c r="G201" s="59">
        <f>IF(F201&gt;=1,0,_xlfn.XLOOKUP(F201,'Serene N'!$B$30:$B$130,'Serene N'!$W$30:$W$130,,1))</f>
        <v>0</v>
      </c>
      <c r="H201" s="158">
        <f>MIN(
IF(AND(F201&gt;='Serene N'!$X$15,A201&lt;='Serene N'!$W$15),0,
IF(AND(F201&gt;='Serene N'!$X$16,A201&lt;='Serene N'!$W$16),0,
IF(AND(F201&gt;='Serene N'!$X$17,A201&lt;='Serene N'!$W$17),0,$E$4*(1-D201)*G201))),$E$4)</f>
        <v>0</v>
      </c>
      <c r="I201" s="192">
        <f>IF(COUNTIFS('PTC GRTgaz'!$AA$11:$AA$28891,"",'PTC GRTgaz'!$B$11:$B$28891,'Nord-Est'!I$16,'PTC GRTgaz'!$D$11:$D$28891,'Nord-Est'!$A201,'PTC GRTgaz'!$C$11:$C$28891,"DEL")&gt;0,I$14,SUMIFS('PTC GRTgaz'!$AA$11:$AA$28891,'PTC GRTgaz'!$B$11:$B$28891,'Nord-Est'!I$16,'PTC GRTgaz'!$D$11:$D$28891,'Nord-Est'!$A201,'PTC GRTgaz'!$C$11:$C$28891,"DEL")*1.0026*$E$4/122.95)</f>
        <v>122.94686</v>
      </c>
      <c r="J201" s="102">
        <f t="shared" si="17"/>
        <v>15.024471853997074</v>
      </c>
      <c r="K201" s="58">
        <f t="shared" si="18"/>
        <v>1.0016314569331384</v>
      </c>
      <c r="L201" s="59">
        <f>IF(K201&gt;=1,0,_xlfn.XLOOKUP(K201,'Serene N'!$B$30:$B$130,'Serene N'!$W$30:$W$130,,1))</f>
        <v>0</v>
      </c>
      <c r="M201" s="158">
        <f xml:space="preserve">
IF(AND(K201&gt;='Serene N'!$X$15,A201&lt;='Serene N'!$W$15),0,
IF(AND(K201&gt;='Serene N'!$X$16,A201&lt;='Serene N'!$W$16),0,
IF(AND(K201&gt;='Serene N'!$X$17,A201&lt;='Serene N'!$W$17),0,MIN(I201,$E$4*(1-D201)*L201))))</f>
        <v>0</v>
      </c>
      <c r="N201" s="192">
        <f>IF(COUNTIFS('PTC GRTgaz'!$AB$11:$AB$28891,"",'PTC GRTgaz'!$B$11:$B$28891,'Nord-Est'!N$16,'PTC GRTgaz'!$D$11:$D$28891,'Nord-Est'!$A201,'PTC GRTgaz'!$C$11:$C$28891,"DEL")&gt;0,N$14,SUMIFS('PTC GRTgaz'!$AB$11:$AB$28891,'PTC GRTgaz'!$B$11:$B$28891,'Nord-Est'!N$16,'PTC GRTgaz'!$D$11:$D$28891,'Nord-Est'!$A201,'PTC GRTgaz'!$C$11:$C$28891,"DEL")*1.0026*$E$4/122.95)</f>
        <v>122.94686</v>
      </c>
      <c r="O201" s="102">
        <f t="shared" si="19"/>
        <v>15.024471853997074</v>
      </c>
      <c r="P201" s="58">
        <f t="shared" si="20"/>
        <v>1.0016314569331384</v>
      </c>
      <c r="Q201" s="59">
        <f>IF(P201&gt;=1,0,_xlfn.XLOOKUP(P201,'Serene N'!$B$30:$B$130,'Serene N'!$W$30:$W$130,,1))</f>
        <v>0</v>
      </c>
      <c r="R201" s="158">
        <f xml:space="preserve">
IF(AND(P201&gt;='Serene N'!$X$15,A201&lt;='Serene N'!$W$15),0,
IF(AND(P201&gt;='Serene N'!$X$16,A201&lt;='Serene N'!$W$16),0,
IF(AND(P201&gt;='Serene N'!$X$17,A201&lt;='Serene N'!$W$17),0,MIN(N201,$E$4*(1-D201)*Q201))))</f>
        <v>0</v>
      </c>
    </row>
    <row r="202" spans="1:18" x14ac:dyDescent="0.45">
      <c r="A202" s="56">
        <f t="shared" si="14"/>
        <v>44837</v>
      </c>
      <c r="B202" s="157">
        <f>_xlfn.XLOOKUP(A202,'Serene N'!$W$22:$W$23,'Serene N'!$Z$22:$Z$23,0,0)</f>
        <v>0</v>
      </c>
      <c r="C202" s="143">
        <f>_xlfn.XLOOKUP(A202,'Serene N'!$W$15:$W$17,'Serene N'!$Z$15:$Z$17,SUM($E$3:$H$3),0)</f>
        <v>15</v>
      </c>
      <c r="D202" s="58">
        <f>'PT Storengy'!J193</f>
        <v>0</v>
      </c>
      <c r="E202" s="60">
        <f t="shared" si="15"/>
        <v>15.024471853997074</v>
      </c>
      <c r="F202" s="58">
        <f t="shared" si="16"/>
        <v>1.0016314569331384</v>
      </c>
      <c r="G202" s="59">
        <f>IF(F202&gt;=1,0,_xlfn.XLOOKUP(F202,'Serene N'!$B$30:$B$130,'Serene N'!$W$30:$W$130,,1))</f>
        <v>0</v>
      </c>
      <c r="H202" s="158">
        <f>MIN(
IF(AND(F202&gt;='Serene N'!$X$15,A202&lt;='Serene N'!$W$15),0,
IF(AND(F202&gt;='Serene N'!$X$16,A202&lt;='Serene N'!$W$16),0,
IF(AND(F202&gt;='Serene N'!$X$17,A202&lt;='Serene N'!$W$17),0,$E$4*(1-D202)*G202))),$E$4)</f>
        <v>0</v>
      </c>
      <c r="I202" s="192">
        <f>IF(COUNTIFS('PTC GRTgaz'!$AA$11:$AA$28891,"",'PTC GRTgaz'!$B$11:$B$28891,'Nord-Est'!I$16,'PTC GRTgaz'!$D$11:$D$28891,'Nord-Est'!$A202,'PTC GRTgaz'!$C$11:$C$28891,"DEL")&gt;0,I$14,SUMIFS('PTC GRTgaz'!$AA$11:$AA$28891,'PTC GRTgaz'!$B$11:$B$28891,'Nord-Est'!I$16,'PTC GRTgaz'!$D$11:$D$28891,'Nord-Est'!$A202,'PTC GRTgaz'!$C$11:$C$28891,"DEL")*1.0026*$E$4/122.95)</f>
        <v>122.94686</v>
      </c>
      <c r="J202" s="102">
        <f t="shared" si="17"/>
        <v>15.024471853997074</v>
      </c>
      <c r="K202" s="58">
        <f t="shared" si="18"/>
        <v>1.0016314569331384</v>
      </c>
      <c r="L202" s="59">
        <f>IF(K202&gt;=1,0,_xlfn.XLOOKUP(K202,'Serene N'!$B$30:$B$130,'Serene N'!$W$30:$W$130,,1))</f>
        <v>0</v>
      </c>
      <c r="M202" s="158">
        <f xml:space="preserve">
IF(AND(K202&gt;='Serene N'!$X$15,A202&lt;='Serene N'!$W$15),0,
IF(AND(K202&gt;='Serene N'!$X$16,A202&lt;='Serene N'!$W$16),0,
IF(AND(K202&gt;='Serene N'!$X$17,A202&lt;='Serene N'!$W$17),0,MIN(I202,$E$4*(1-D202)*L202))))</f>
        <v>0</v>
      </c>
      <c r="N202" s="192">
        <f>IF(COUNTIFS('PTC GRTgaz'!$AB$11:$AB$28891,"",'PTC GRTgaz'!$B$11:$B$28891,'Nord-Est'!N$16,'PTC GRTgaz'!$D$11:$D$28891,'Nord-Est'!$A202,'PTC GRTgaz'!$C$11:$C$28891,"DEL")&gt;0,N$14,SUMIFS('PTC GRTgaz'!$AB$11:$AB$28891,'PTC GRTgaz'!$B$11:$B$28891,'Nord-Est'!N$16,'PTC GRTgaz'!$D$11:$D$28891,'Nord-Est'!$A202,'PTC GRTgaz'!$C$11:$C$28891,"DEL")*1.0026*$E$4/122.95)</f>
        <v>122.94686</v>
      </c>
      <c r="O202" s="102">
        <f t="shared" si="19"/>
        <v>15.024471853997074</v>
      </c>
      <c r="P202" s="58">
        <f t="shared" si="20"/>
        <v>1.0016314569331384</v>
      </c>
      <c r="Q202" s="59">
        <f>IF(P202&gt;=1,0,_xlfn.XLOOKUP(P202,'Serene N'!$B$30:$B$130,'Serene N'!$W$30:$W$130,,1))</f>
        <v>0</v>
      </c>
      <c r="R202" s="158">
        <f xml:space="preserve">
IF(AND(P202&gt;='Serene N'!$X$15,A202&lt;='Serene N'!$W$15),0,
IF(AND(P202&gt;='Serene N'!$X$16,A202&lt;='Serene N'!$W$16),0,
IF(AND(P202&gt;='Serene N'!$X$17,A202&lt;='Serene N'!$W$17),0,MIN(N202,$E$4*(1-D202)*Q202))))</f>
        <v>0</v>
      </c>
    </row>
    <row r="203" spans="1:18" x14ac:dyDescent="0.45">
      <c r="A203" s="56">
        <f t="shared" si="14"/>
        <v>44838</v>
      </c>
      <c r="B203" s="157">
        <f>_xlfn.XLOOKUP(A203,'Serene N'!$W$22:$W$23,'Serene N'!$Z$22:$Z$23,0,0)</f>
        <v>0</v>
      </c>
      <c r="C203" s="143">
        <f>_xlfn.XLOOKUP(A203,'Serene N'!$W$15:$W$17,'Serene N'!$Z$15:$Z$17,SUM($E$3:$H$3),0)</f>
        <v>15</v>
      </c>
      <c r="D203" s="58">
        <f>'PT Storengy'!J194</f>
        <v>0</v>
      </c>
      <c r="E203" s="60">
        <f t="shared" si="15"/>
        <v>15.024471853997074</v>
      </c>
      <c r="F203" s="58">
        <f t="shared" si="16"/>
        <v>1.0016314569331384</v>
      </c>
      <c r="G203" s="59">
        <f>IF(F203&gt;=1,0,_xlfn.XLOOKUP(F203,'Serene N'!$B$30:$B$130,'Serene N'!$W$30:$W$130,,1))</f>
        <v>0</v>
      </c>
      <c r="H203" s="158">
        <f>MIN(
IF(AND(F203&gt;='Serene N'!$X$15,A203&lt;='Serene N'!$W$15),0,
IF(AND(F203&gt;='Serene N'!$X$16,A203&lt;='Serene N'!$W$16),0,
IF(AND(F203&gt;='Serene N'!$X$17,A203&lt;='Serene N'!$W$17),0,$E$4*(1-D203)*G203))),$E$4)</f>
        <v>0</v>
      </c>
      <c r="I203" s="192">
        <f>IF(COUNTIFS('PTC GRTgaz'!$AA$11:$AA$28891,"",'PTC GRTgaz'!$B$11:$B$28891,'Nord-Est'!I$16,'PTC GRTgaz'!$D$11:$D$28891,'Nord-Est'!$A203,'PTC GRTgaz'!$C$11:$C$28891,"DEL")&gt;0,I$14,SUMIFS('PTC GRTgaz'!$AA$11:$AA$28891,'PTC GRTgaz'!$B$11:$B$28891,'Nord-Est'!I$16,'PTC GRTgaz'!$D$11:$D$28891,'Nord-Est'!$A203,'PTC GRTgaz'!$C$11:$C$28891,"DEL")*1.0026*$E$4/122.95)</f>
        <v>122.94686</v>
      </c>
      <c r="J203" s="102">
        <f t="shared" si="17"/>
        <v>15.024471853997074</v>
      </c>
      <c r="K203" s="58">
        <f t="shared" si="18"/>
        <v>1.0016314569331384</v>
      </c>
      <c r="L203" s="59">
        <f>IF(K203&gt;=1,0,_xlfn.XLOOKUP(K203,'Serene N'!$B$30:$B$130,'Serene N'!$W$30:$W$130,,1))</f>
        <v>0</v>
      </c>
      <c r="M203" s="158">
        <f xml:space="preserve">
IF(AND(K203&gt;='Serene N'!$X$15,A203&lt;='Serene N'!$W$15),0,
IF(AND(K203&gt;='Serene N'!$X$16,A203&lt;='Serene N'!$W$16),0,
IF(AND(K203&gt;='Serene N'!$X$17,A203&lt;='Serene N'!$W$17),0,MIN(I203,$E$4*(1-D203)*L203))))</f>
        <v>0</v>
      </c>
      <c r="N203" s="192">
        <f>IF(COUNTIFS('PTC GRTgaz'!$AB$11:$AB$28891,"",'PTC GRTgaz'!$B$11:$B$28891,'Nord-Est'!N$16,'PTC GRTgaz'!$D$11:$D$28891,'Nord-Est'!$A203,'PTC GRTgaz'!$C$11:$C$28891,"DEL")&gt;0,N$14,SUMIFS('PTC GRTgaz'!$AB$11:$AB$28891,'PTC GRTgaz'!$B$11:$B$28891,'Nord-Est'!N$16,'PTC GRTgaz'!$D$11:$D$28891,'Nord-Est'!$A203,'PTC GRTgaz'!$C$11:$C$28891,"DEL")*1.0026*$E$4/122.95)</f>
        <v>122.94686</v>
      </c>
      <c r="O203" s="102">
        <f t="shared" si="19"/>
        <v>15.024471853997074</v>
      </c>
      <c r="P203" s="58">
        <f t="shared" si="20"/>
        <v>1.0016314569331384</v>
      </c>
      <c r="Q203" s="59">
        <f>IF(P203&gt;=1,0,_xlfn.XLOOKUP(P203,'Serene N'!$B$30:$B$130,'Serene N'!$W$30:$W$130,,1))</f>
        <v>0</v>
      </c>
      <c r="R203" s="158">
        <f xml:space="preserve">
IF(AND(P203&gt;='Serene N'!$X$15,A203&lt;='Serene N'!$W$15),0,
IF(AND(P203&gt;='Serene N'!$X$16,A203&lt;='Serene N'!$W$16),0,
IF(AND(P203&gt;='Serene N'!$X$17,A203&lt;='Serene N'!$W$17),0,MIN(N203,$E$4*(1-D203)*Q203))))</f>
        <v>0</v>
      </c>
    </row>
    <row r="204" spans="1:18" x14ac:dyDescent="0.45">
      <c r="A204" s="56">
        <f t="shared" si="14"/>
        <v>44839</v>
      </c>
      <c r="B204" s="157">
        <f>_xlfn.XLOOKUP(A204,'Serene N'!$W$22:$W$23,'Serene N'!$Z$22:$Z$23,0,0)</f>
        <v>0</v>
      </c>
      <c r="C204" s="143">
        <f>_xlfn.XLOOKUP(A204,'Serene N'!$W$15:$W$17,'Serene N'!$Z$15:$Z$17,SUM($E$3:$H$3),0)</f>
        <v>15</v>
      </c>
      <c r="D204" s="58">
        <f>'PT Storengy'!J195</f>
        <v>0</v>
      </c>
      <c r="E204" s="60">
        <f t="shared" si="15"/>
        <v>15.024471853997074</v>
      </c>
      <c r="F204" s="58">
        <f t="shared" si="16"/>
        <v>1.0016314569331384</v>
      </c>
      <c r="G204" s="59">
        <f>IF(F204&gt;=1,0,_xlfn.XLOOKUP(F204,'Serene N'!$B$30:$B$130,'Serene N'!$W$30:$W$130,,1))</f>
        <v>0</v>
      </c>
      <c r="H204" s="158">
        <f>MIN(
IF(AND(F204&gt;='Serene N'!$X$15,A204&lt;='Serene N'!$W$15),0,
IF(AND(F204&gt;='Serene N'!$X$16,A204&lt;='Serene N'!$W$16),0,
IF(AND(F204&gt;='Serene N'!$X$17,A204&lt;='Serene N'!$W$17),0,$E$4*(1-D204)*G204))),$E$4)</f>
        <v>0</v>
      </c>
      <c r="I204" s="192">
        <f>IF(COUNTIFS('PTC GRTgaz'!$AA$11:$AA$28891,"",'PTC GRTgaz'!$B$11:$B$28891,'Nord-Est'!I$16,'PTC GRTgaz'!$D$11:$D$28891,'Nord-Est'!$A204,'PTC GRTgaz'!$C$11:$C$28891,"DEL")&gt;0,I$14,SUMIFS('PTC GRTgaz'!$AA$11:$AA$28891,'PTC GRTgaz'!$B$11:$B$28891,'Nord-Est'!I$16,'PTC GRTgaz'!$D$11:$D$28891,'Nord-Est'!$A204,'PTC GRTgaz'!$C$11:$C$28891,"DEL")*1.0026*$E$4/122.95)</f>
        <v>122.94686</v>
      </c>
      <c r="J204" s="102">
        <f t="shared" si="17"/>
        <v>15.024471853997074</v>
      </c>
      <c r="K204" s="58">
        <f t="shared" si="18"/>
        <v>1.0016314569331384</v>
      </c>
      <c r="L204" s="59">
        <f>IF(K204&gt;=1,0,_xlfn.XLOOKUP(K204,'Serene N'!$B$30:$B$130,'Serene N'!$W$30:$W$130,,1))</f>
        <v>0</v>
      </c>
      <c r="M204" s="158">
        <f xml:space="preserve">
IF(AND(K204&gt;='Serene N'!$X$15,A204&lt;='Serene N'!$W$15),0,
IF(AND(K204&gt;='Serene N'!$X$16,A204&lt;='Serene N'!$W$16),0,
IF(AND(K204&gt;='Serene N'!$X$17,A204&lt;='Serene N'!$W$17),0,MIN(I204,$E$4*(1-D204)*L204))))</f>
        <v>0</v>
      </c>
      <c r="N204" s="192">
        <f>IF(COUNTIFS('PTC GRTgaz'!$AB$11:$AB$28891,"",'PTC GRTgaz'!$B$11:$B$28891,'Nord-Est'!N$16,'PTC GRTgaz'!$D$11:$D$28891,'Nord-Est'!$A204,'PTC GRTgaz'!$C$11:$C$28891,"DEL")&gt;0,N$14,SUMIFS('PTC GRTgaz'!$AB$11:$AB$28891,'PTC GRTgaz'!$B$11:$B$28891,'Nord-Est'!N$16,'PTC GRTgaz'!$D$11:$D$28891,'Nord-Est'!$A204,'PTC GRTgaz'!$C$11:$C$28891,"DEL")*1.0026*$E$4/122.95)</f>
        <v>122.94686</v>
      </c>
      <c r="O204" s="102">
        <f t="shared" si="19"/>
        <v>15.024471853997074</v>
      </c>
      <c r="P204" s="58">
        <f t="shared" si="20"/>
        <v>1.0016314569331384</v>
      </c>
      <c r="Q204" s="59">
        <f>IF(P204&gt;=1,0,_xlfn.XLOOKUP(P204,'Serene N'!$B$30:$B$130,'Serene N'!$W$30:$W$130,,1))</f>
        <v>0</v>
      </c>
      <c r="R204" s="158">
        <f xml:space="preserve">
IF(AND(P204&gt;='Serene N'!$X$15,A204&lt;='Serene N'!$W$15),0,
IF(AND(P204&gt;='Serene N'!$X$16,A204&lt;='Serene N'!$W$16),0,
IF(AND(P204&gt;='Serene N'!$X$17,A204&lt;='Serene N'!$W$17),0,MIN(N204,$E$4*(1-D204)*Q204))))</f>
        <v>0</v>
      </c>
    </row>
    <row r="205" spans="1:18" x14ac:dyDescent="0.45">
      <c r="A205" s="56">
        <f t="shared" si="14"/>
        <v>44840</v>
      </c>
      <c r="B205" s="157">
        <f>_xlfn.XLOOKUP(A205,'Serene N'!$W$22:$W$23,'Serene N'!$Z$22:$Z$23,0,0)</f>
        <v>0</v>
      </c>
      <c r="C205" s="143">
        <f>_xlfn.XLOOKUP(A205,'Serene N'!$W$15:$W$17,'Serene N'!$Z$15:$Z$17,SUM($E$3:$H$3),0)</f>
        <v>15</v>
      </c>
      <c r="D205" s="58">
        <f>'PT Storengy'!J196</f>
        <v>0</v>
      </c>
      <c r="E205" s="60">
        <f t="shared" si="15"/>
        <v>15.024471853997074</v>
      </c>
      <c r="F205" s="58">
        <f t="shared" si="16"/>
        <v>1.0016314569331384</v>
      </c>
      <c r="G205" s="59">
        <f>IF(F205&gt;=1,0,_xlfn.XLOOKUP(F205,'Serene N'!$B$30:$B$130,'Serene N'!$W$30:$W$130,,1))</f>
        <v>0</v>
      </c>
      <c r="H205" s="158">
        <f>MIN(
IF(AND(F205&gt;='Serene N'!$X$15,A205&lt;='Serene N'!$W$15),0,
IF(AND(F205&gt;='Serene N'!$X$16,A205&lt;='Serene N'!$W$16),0,
IF(AND(F205&gt;='Serene N'!$X$17,A205&lt;='Serene N'!$W$17),0,$E$4*(1-D205)*G205))),$E$4)</f>
        <v>0</v>
      </c>
      <c r="I205" s="192">
        <f>IF(COUNTIFS('PTC GRTgaz'!$AA$11:$AA$28891,"",'PTC GRTgaz'!$B$11:$B$28891,'Nord-Est'!I$16,'PTC GRTgaz'!$D$11:$D$28891,'Nord-Est'!$A205,'PTC GRTgaz'!$C$11:$C$28891,"DEL")&gt;0,I$14,SUMIFS('PTC GRTgaz'!$AA$11:$AA$28891,'PTC GRTgaz'!$B$11:$B$28891,'Nord-Est'!I$16,'PTC GRTgaz'!$D$11:$D$28891,'Nord-Est'!$A205,'PTC GRTgaz'!$C$11:$C$28891,"DEL")*1.0026*$E$4/122.95)</f>
        <v>122.94686</v>
      </c>
      <c r="J205" s="102">
        <f t="shared" si="17"/>
        <v>15.024471853997074</v>
      </c>
      <c r="K205" s="58">
        <f t="shared" si="18"/>
        <v>1.0016314569331384</v>
      </c>
      <c r="L205" s="59">
        <f>IF(K205&gt;=1,0,_xlfn.XLOOKUP(K205,'Serene N'!$B$30:$B$130,'Serene N'!$W$30:$W$130,,1))</f>
        <v>0</v>
      </c>
      <c r="M205" s="158">
        <f xml:space="preserve">
IF(AND(K205&gt;='Serene N'!$X$15,A205&lt;='Serene N'!$W$15),0,
IF(AND(K205&gt;='Serene N'!$X$16,A205&lt;='Serene N'!$W$16),0,
IF(AND(K205&gt;='Serene N'!$X$17,A205&lt;='Serene N'!$W$17),0,MIN(I205,$E$4*(1-D205)*L205))))</f>
        <v>0</v>
      </c>
      <c r="N205" s="192">
        <f>IF(COUNTIFS('PTC GRTgaz'!$AB$11:$AB$28891,"",'PTC GRTgaz'!$B$11:$B$28891,'Nord-Est'!N$16,'PTC GRTgaz'!$D$11:$D$28891,'Nord-Est'!$A205,'PTC GRTgaz'!$C$11:$C$28891,"DEL")&gt;0,N$14,SUMIFS('PTC GRTgaz'!$AB$11:$AB$28891,'PTC GRTgaz'!$B$11:$B$28891,'Nord-Est'!N$16,'PTC GRTgaz'!$D$11:$D$28891,'Nord-Est'!$A205,'PTC GRTgaz'!$C$11:$C$28891,"DEL")*1.0026*$E$4/122.95)</f>
        <v>122.94686</v>
      </c>
      <c r="O205" s="102">
        <f t="shared" si="19"/>
        <v>15.024471853997074</v>
      </c>
      <c r="P205" s="58">
        <f t="shared" si="20"/>
        <v>1.0016314569331384</v>
      </c>
      <c r="Q205" s="59">
        <f>IF(P205&gt;=1,0,_xlfn.XLOOKUP(P205,'Serene N'!$B$30:$B$130,'Serene N'!$W$30:$W$130,,1))</f>
        <v>0</v>
      </c>
      <c r="R205" s="158">
        <f xml:space="preserve">
IF(AND(P205&gt;='Serene N'!$X$15,A205&lt;='Serene N'!$W$15),0,
IF(AND(P205&gt;='Serene N'!$X$16,A205&lt;='Serene N'!$W$16),0,
IF(AND(P205&gt;='Serene N'!$X$17,A205&lt;='Serene N'!$W$17),0,MIN(N205,$E$4*(1-D205)*Q205))))</f>
        <v>0</v>
      </c>
    </row>
    <row r="206" spans="1:18" x14ac:dyDescent="0.45">
      <c r="A206" s="56">
        <f t="shared" si="14"/>
        <v>44841</v>
      </c>
      <c r="B206" s="157">
        <f>_xlfn.XLOOKUP(A206,'Serene N'!$W$22:$W$23,'Serene N'!$Z$22:$Z$23,0,0)</f>
        <v>0</v>
      </c>
      <c r="C206" s="143">
        <f>_xlfn.XLOOKUP(A206,'Serene N'!$W$15:$W$17,'Serene N'!$Z$15:$Z$17,SUM($E$3:$H$3),0)</f>
        <v>15</v>
      </c>
      <c r="D206" s="58">
        <f>'PT Storengy'!J197</f>
        <v>0</v>
      </c>
      <c r="E206" s="60">
        <f t="shared" si="15"/>
        <v>15.024471853997074</v>
      </c>
      <c r="F206" s="58">
        <f t="shared" si="16"/>
        <v>1.0016314569331384</v>
      </c>
      <c r="G206" s="59">
        <f>IF(F206&gt;=1,0,_xlfn.XLOOKUP(F206,'Serene N'!$B$30:$B$130,'Serene N'!$W$30:$W$130,,1))</f>
        <v>0</v>
      </c>
      <c r="H206" s="158">
        <f>MIN(
IF(AND(F206&gt;='Serene N'!$X$15,A206&lt;='Serene N'!$W$15),0,
IF(AND(F206&gt;='Serene N'!$X$16,A206&lt;='Serene N'!$W$16),0,
IF(AND(F206&gt;='Serene N'!$X$17,A206&lt;='Serene N'!$W$17),0,$E$4*(1-D206)*G206))),$E$4)</f>
        <v>0</v>
      </c>
      <c r="I206" s="192">
        <f>IF(COUNTIFS('PTC GRTgaz'!$AA$11:$AA$28891,"",'PTC GRTgaz'!$B$11:$B$28891,'Nord-Est'!I$16,'PTC GRTgaz'!$D$11:$D$28891,'Nord-Est'!$A206,'PTC GRTgaz'!$C$11:$C$28891,"DEL")&gt;0,I$14,SUMIFS('PTC GRTgaz'!$AA$11:$AA$28891,'PTC GRTgaz'!$B$11:$B$28891,'Nord-Est'!I$16,'PTC GRTgaz'!$D$11:$D$28891,'Nord-Est'!$A206,'PTC GRTgaz'!$C$11:$C$28891,"DEL")*1.0026*$E$4/122.95)</f>
        <v>122.94686</v>
      </c>
      <c r="J206" s="102">
        <f t="shared" si="17"/>
        <v>15.024471853997074</v>
      </c>
      <c r="K206" s="58">
        <f t="shared" si="18"/>
        <v>1.0016314569331384</v>
      </c>
      <c r="L206" s="59">
        <f>IF(K206&gt;=1,0,_xlfn.XLOOKUP(K206,'Serene N'!$B$30:$B$130,'Serene N'!$W$30:$W$130,,1))</f>
        <v>0</v>
      </c>
      <c r="M206" s="158">
        <f xml:space="preserve">
IF(AND(K206&gt;='Serene N'!$X$15,A206&lt;='Serene N'!$W$15),0,
IF(AND(K206&gt;='Serene N'!$X$16,A206&lt;='Serene N'!$W$16),0,
IF(AND(K206&gt;='Serene N'!$X$17,A206&lt;='Serene N'!$W$17),0,MIN(I206,$E$4*(1-D206)*L206))))</f>
        <v>0</v>
      </c>
      <c r="N206" s="192">
        <f>IF(COUNTIFS('PTC GRTgaz'!$AB$11:$AB$28891,"",'PTC GRTgaz'!$B$11:$B$28891,'Nord-Est'!N$16,'PTC GRTgaz'!$D$11:$D$28891,'Nord-Est'!$A206,'PTC GRTgaz'!$C$11:$C$28891,"DEL")&gt;0,N$14,SUMIFS('PTC GRTgaz'!$AB$11:$AB$28891,'PTC GRTgaz'!$B$11:$B$28891,'Nord-Est'!N$16,'PTC GRTgaz'!$D$11:$D$28891,'Nord-Est'!$A206,'PTC GRTgaz'!$C$11:$C$28891,"DEL")*1.0026*$E$4/122.95)</f>
        <v>122.94686</v>
      </c>
      <c r="O206" s="102">
        <f t="shared" si="19"/>
        <v>15.024471853997074</v>
      </c>
      <c r="P206" s="58">
        <f t="shared" si="20"/>
        <v>1.0016314569331384</v>
      </c>
      <c r="Q206" s="59">
        <f>IF(P206&gt;=1,0,_xlfn.XLOOKUP(P206,'Serene N'!$B$30:$B$130,'Serene N'!$W$30:$W$130,,1))</f>
        <v>0</v>
      </c>
      <c r="R206" s="158">
        <f xml:space="preserve">
IF(AND(P206&gt;='Serene N'!$X$15,A206&lt;='Serene N'!$W$15),0,
IF(AND(P206&gt;='Serene N'!$X$16,A206&lt;='Serene N'!$W$16),0,
IF(AND(P206&gt;='Serene N'!$X$17,A206&lt;='Serene N'!$W$17),0,MIN(N206,$E$4*(1-D206)*Q206))))</f>
        <v>0</v>
      </c>
    </row>
    <row r="207" spans="1:18" x14ac:dyDescent="0.45">
      <c r="A207" s="56">
        <f t="shared" si="14"/>
        <v>44842</v>
      </c>
      <c r="B207" s="157">
        <f>_xlfn.XLOOKUP(A207,'Serene N'!$W$22:$W$23,'Serene N'!$Z$22:$Z$23,0,0)</f>
        <v>0</v>
      </c>
      <c r="C207" s="143">
        <f>_xlfn.XLOOKUP(A207,'Serene N'!$W$15:$W$17,'Serene N'!$Z$15:$Z$17,SUM($E$3:$H$3),0)</f>
        <v>15</v>
      </c>
      <c r="D207" s="58">
        <f>'PT Storengy'!J198</f>
        <v>0</v>
      </c>
      <c r="E207" s="60">
        <f t="shared" si="15"/>
        <v>15.024471853997074</v>
      </c>
      <c r="F207" s="58">
        <f t="shared" si="16"/>
        <v>1.0016314569331384</v>
      </c>
      <c r="G207" s="59">
        <f>IF(F207&gt;=1,0,_xlfn.XLOOKUP(F207,'Serene N'!$B$30:$B$130,'Serene N'!$W$30:$W$130,,1))</f>
        <v>0</v>
      </c>
      <c r="H207" s="158">
        <f>MIN(
IF(AND(F207&gt;='Serene N'!$X$15,A207&lt;='Serene N'!$W$15),0,
IF(AND(F207&gt;='Serene N'!$X$16,A207&lt;='Serene N'!$W$16),0,
IF(AND(F207&gt;='Serene N'!$X$17,A207&lt;='Serene N'!$W$17),0,$E$4*(1-D207)*G207))),$E$4)</f>
        <v>0</v>
      </c>
      <c r="I207" s="192">
        <f>IF(COUNTIFS('PTC GRTgaz'!$AA$11:$AA$28891,"",'PTC GRTgaz'!$B$11:$B$28891,'Nord-Est'!I$16,'PTC GRTgaz'!$D$11:$D$28891,'Nord-Est'!$A207,'PTC GRTgaz'!$C$11:$C$28891,"DEL")&gt;0,I$14,SUMIFS('PTC GRTgaz'!$AA$11:$AA$28891,'PTC GRTgaz'!$B$11:$B$28891,'Nord-Est'!I$16,'PTC GRTgaz'!$D$11:$D$28891,'Nord-Est'!$A207,'PTC GRTgaz'!$C$11:$C$28891,"DEL")*1.0026*$E$4/122.95)</f>
        <v>122.94686</v>
      </c>
      <c r="J207" s="102">
        <f t="shared" si="17"/>
        <v>15.024471853997074</v>
      </c>
      <c r="K207" s="58">
        <f t="shared" si="18"/>
        <v>1.0016314569331384</v>
      </c>
      <c r="L207" s="59">
        <f>IF(K207&gt;=1,0,_xlfn.XLOOKUP(K207,'Serene N'!$B$30:$B$130,'Serene N'!$W$30:$W$130,,1))</f>
        <v>0</v>
      </c>
      <c r="M207" s="158">
        <f xml:space="preserve">
IF(AND(K207&gt;='Serene N'!$X$15,A207&lt;='Serene N'!$W$15),0,
IF(AND(K207&gt;='Serene N'!$X$16,A207&lt;='Serene N'!$W$16),0,
IF(AND(K207&gt;='Serene N'!$X$17,A207&lt;='Serene N'!$W$17),0,MIN(I207,$E$4*(1-D207)*L207))))</f>
        <v>0</v>
      </c>
      <c r="N207" s="192">
        <f>IF(COUNTIFS('PTC GRTgaz'!$AB$11:$AB$28891,"",'PTC GRTgaz'!$B$11:$B$28891,'Nord-Est'!N$16,'PTC GRTgaz'!$D$11:$D$28891,'Nord-Est'!$A207,'PTC GRTgaz'!$C$11:$C$28891,"DEL")&gt;0,N$14,SUMIFS('PTC GRTgaz'!$AB$11:$AB$28891,'PTC GRTgaz'!$B$11:$B$28891,'Nord-Est'!N$16,'PTC GRTgaz'!$D$11:$D$28891,'Nord-Est'!$A207,'PTC GRTgaz'!$C$11:$C$28891,"DEL")*1.0026*$E$4/122.95)</f>
        <v>122.94686</v>
      </c>
      <c r="O207" s="102">
        <f t="shared" si="19"/>
        <v>15.024471853997074</v>
      </c>
      <c r="P207" s="58">
        <f t="shared" si="20"/>
        <v>1.0016314569331384</v>
      </c>
      <c r="Q207" s="59">
        <f>IF(P207&gt;=1,0,_xlfn.XLOOKUP(P207,'Serene N'!$B$30:$B$130,'Serene N'!$W$30:$W$130,,1))</f>
        <v>0</v>
      </c>
      <c r="R207" s="158">
        <f xml:space="preserve">
IF(AND(P207&gt;='Serene N'!$X$15,A207&lt;='Serene N'!$W$15),0,
IF(AND(P207&gt;='Serene N'!$X$16,A207&lt;='Serene N'!$W$16),0,
IF(AND(P207&gt;='Serene N'!$X$17,A207&lt;='Serene N'!$W$17),0,MIN(N207,$E$4*(1-D207)*Q207))))</f>
        <v>0</v>
      </c>
    </row>
    <row r="208" spans="1:18" x14ac:dyDescent="0.45">
      <c r="A208" s="56">
        <f t="shared" si="14"/>
        <v>44843</v>
      </c>
      <c r="B208" s="157">
        <f>_xlfn.XLOOKUP(A208,'Serene N'!$W$22:$W$23,'Serene N'!$Z$22:$Z$23,0,0)</f>
        <v>0</v>
      </c>
      <c r="C208" s="143">
        <f>_xlfn.XLOOKUP(A208,'Serene N'!$W$15:$W$17,'Serene N'!$Z$15:$Z$17,SUM($E$3:$H$3),0)</f>
        <v>15</v>
      </c>
      <c r="D208" s="58">
        <f>'PT Storengy'!J199</f>
        <v>0</v>
      </c>
      <c r="E208" s="60">
        <f t="shared" si="15"/>
        <v>15.024471853997074</v>
      </c>
      <c r="F208" s="58">
        <f t="shared" si="16"/>
        <v>1.0016314569331384</v>
      </c>
      <c r="G208" s="59">
        <f>IF(F208&gt;=1,0,_xlfn.XLOOKUP(F208,'Serene N'!$B$30:$B$130,'Serene N'!$W$30:$W$130,,1))</f>
        <v>0</v>
      </c>
      <c r="H208" s="158">
        <f>MIN(
IF(AND(F208&gt;='Serene N'!$X$15,A208&lt;='Serene N'!$W$15),0,
IF(AND(F208&gt;='Serene N'!$X$16,A208&lt;='Serene N'!$W$16),0,
IF(AND(F208&gt;='Serene N'!$X$17,A208&lt;='Serene N'!$W$17),0,$E$4*(1-D208)*G208))),$E$4)</f>
        <v>0</v>
      </c>
      <c r="I208" s="192">
        <f>IF(COUNTIFS('PTC GRTgaz'!$AA$11:$AA$28891,"",'PTC GRTgaz'!$B$11:$B$28891,'Nord-Est'!I$16,'PTC GRTgaz'!$D$11:$D$28891,'Nord-Est'!$A208,'PTC GRTgaz'!$C$11:$C$28891,"DEL")&gt;0,I$14,SUMIFS('PTC GRTgaz'!$AA$11:$AA$28891,'PTC GRTgaz'!$B$11:$B$28891,'Nord-Est'!I$16,'PTC GRTgaz'!$D$11:$D$28891,'Nord-Est'!$A208,'PTC GRTgaz'!$C$11:$C$28891,"DEL")*1.0026*$E$4/122.95)</f>
        <v>122.94686</v>
      </c>
      <c r="J208" s="102">
        <f t="shared" si="17"/>
        <v>15.024471853997074</v>
      </c>
      <c r="K208" s="58">
        <f t="shared" si="18"/>
        <v>1.0016314569331384</v>
      </c>
      <c r="L208" s="59">
        <f>IF(K208&gt;=1,0,_xlfn.XLOOKUP(K208,'Serene N'!$B$30:$B$130,'Serene N'!$W$30:$W$130,,1))</f>
        <v>0</v>
      </c>
      <c r="M208" s="158">
        <f xml:space="preserve">
IF(AND(K208&gt;='Serene N'!$X$15,A208&lt;='Serene N'!$W$15),0,
IF(AND(K208&gt;='Serene N'!$X$16,A208&lt;='Serene N'!$W$16),0,
IF(AND(K208&gt;='Serene N'!$X$17,A208&lt;='Serene N'!$W$17),0,MIN(I208,$E$4*(1-D208)*L208))))</f>
        <v>0</v>
      </c>
      <c r="N208" s="192">
        <f>IF(COUNTIFS('PTC GRTgaz'!$AB$11:$AB$28891,"",'PTC GRTgaz'!$B$11:$B$28891,'Nord-Est'!N$16,'PTC GRTgaz'!$D$11:$D$28891,'Nord-Est'!$A208,'PTC GRTgaz'!$C$11:$C$28891,"DEL")&gt;0,N$14,SUMIFS('PTC GRTgaz'!$AB$11:$AB$28891,'PTC GRTgaz'!$B$11:$B$28891,'Nord-Est'!N$16,'PTC GRTgaz'!$D$11:$D$28891,'Nord-Est'!$A208,'PTC GRTgaz'!$C$11:$C$28891,"DEL")*1.0026*$E$4/122.95)</f>
        <v>122.94686</v>
      </c>
      <c r="O208" s="102">
        <f t="shared" si="19"/>
        <v>15.024471853997074</v>
      </c>
      <c r="P208" s="58">
        <f t="shared" si="20"/>
        <v>1.0016314569331384</v>
      </c>
      <c r="Q208" s="59">
        <f>IF(P208&gt;=1,0,_xlfn.XLOOKUP(P208,'Serene N'!$B$30:$B$130,'Serene N'!$W$30:$W$130,,1))</f>
        <v>0</v>
      </c>
      <c r="R208" s="158">
        <f xml:space="preserve">
IF(AND(P208&gt;='Serene N'!$X$15,A208&lt;='Serene N'!$W$15),0,
IF(AND(P208&gt;='Serene N'!$X$16,A208&lt;='Serene N'!$W$16),0,
IF(AND(P208&gt;='Serene N'!$X$17,A208&lt;='Serene N'!$W$17),0,MIN(N208,$E$4*(1-D208)*Q208))))</f>
        <v>0</v>
      </c>
    </row>
    <row r="209" spans="1:18" x14ac:dyDescent="0.45">
      <c r="A209" s="56">
        <f t="shared" si="14"/>
        <v>44844</v>
      </c>
      <c r="B209" s="157">
        <f>_xlfn.XLOOKUP(A209,'Serene N'!$W$22:$W$23,'Serene N'!$Z$22:$Z$23,0,0)</f>
        <v>0</v>
      </c>
      <c r="C209" s="143">
        <f>_xlfn.XLOOKUP(A209,'Serene N'!$W$15:$W$17,'Serene N'!$Z$15:$Z$17,SUM($E$3:$H$3),0)</f>
        <v>15</v>
      </c>
      <c r="D209" s="58">
        <f>'PT Storengy'!J200</f>
        <v>0</v>
      </c>
      <c r="E209" s="60">
        <f t="shared" si="15"/>
        <v>15.024471853997074</v>
      </c>
      <c r="F209" s="58">
        <f t="shared" si="16"/>
        <v>1.0016314569331384</v>
      </c>
      <c r="G209" s="59">
        <f>IF(F209&gt;=1,0,_xlfn.XLOOKUP(F209,'Serene N'!$B$30:$B$130,'Serene N'!$W$30:$W$130,,1))</f>
        <v>0</v>
      </c>
      <c r="H209" s="158">
        <f>MIN(
IF(AND(F209&gt;='Serene N'!$X$15,A209&lt;='Serene N'!$W$15),0,
IF(AND(F209&gt;='Serene N'!$X$16,A209&lt;='Serene N'!$W$16),0,
IF(AND(F209&gt;='Serene N'!$X$17,A209&lt;='Serene N'!$W$17),0,$E$4*(1-D209)*G209))),$E$4)</f>
        <v>0</v>
      </c>
      <c r="I209" s="192">
        <f>IF(COUNTIFS('PTC GRTgaz'!$AA$11:$AA$28891,"",'PTC GRTgaz'!$B$11:$B$28891,'Nord-Est'!I$16,'PTC GRTgaz'!$D$11:$D$28891,'Nord-Est'!$A209,'PTC GRTgaz'!$C$11:$C$28891,"DEL")&gt;0,I$14,SUMIFS('PTC GRTgaz'!$AA$11:$AA$28891,'PTC GRTgaz'!$B$11:$B$28891,'Nord-Est'!I$16,'PTC GRTgaz'!$D$11:$D$28891,'Nord-Est'!$A209,'PTC GRTgaz'!$C$11:$C$28891,"DEL")*1.0026*$E$4/122.95)</f>
        <v>122.94686</v>
      </c>
      <c r="J209" s="102">
        <f t="shared" si="17"/>
        <v>15.024471853997074</v>
      </c>
      <c r="K209" s="58">
        <f t="shared" si="18"/>
        <v>1.0016314569331384</v>
      </c>
      <c r="L209" s="59">
        <f>IF(K209&gt;=1,0,_xlfn.XLOOKUP(K209,'Serene N'!$B$30:$B$130,'Serene N'!$W$30:$W$130,,1))</f>
        <v>0</v>
      </c>
      <c r="M209" s="158">
        <f xml:space="preserve">
IF(AND(K209&gt;='Serene N'!$X$15,A209&lt;='Serene N'!$W$15),0,
IF(AND(K209&gt;='Serene N'!$X$16,A209&lt;='Serene N'!$W$16),0,
IF(AND(K209&gt;='Serene N'!$X$17,A209&lt;='Serene N'!$W$17),0,MIN(I209,$E$4*(1-D209)*L209))))</f>
        <v>0</v>
      </c>
      <c r="N209" s="192">
        <f>IF(COUNTIFS('PTC GRTgaz'!$AB$11:$AB$28891,"",'PTC GRTgaz'!$B$11:$B$28891,'Nord-Est'!N$16,'PTC GRTgaz'!$D$11:$D$28891,'Nord-Est'!$A209,'PTC GRTgaz'!$C$11:$C$28891,"DEL")&gt;0,N$14,SUMIFS('PTC GRTgaz'!$AB$11:$AB$28891,'PTC GRTgaz'!$B$11:$B$28891,'Nord-Est'!N$16,'PTC GRTgaz'!$D$11:$D$28891,'Nord-Est'!$A209,'PTC GRTgaz'!$C$11:$C$28891,"DEL")*1.0026*$E$4/122.95)</f>
        <v>122.94686</v>
      </c>
      <c r="O209" s="102">
        <f t="shared" si="19"/>
        <v>15.024471853997074</v>
      </c>
      <c r="P209" s="58">
        <f t="shared" si="20"/>
        <v>1.0016314569331384</v>
      </c>
      <c r="Q209" s="59">
        <f>IF(P209&gt;=1,0,_xlfn.XLOOKUP(P209,'Serene N'!$B$30:$B$130,'Serene N'!$W$30:$W$130,,1))</f>
        <v>0</v>
      </c>
      <c r="R209" s="158">
        <f xml:space="preserve">
IF(AND(P209&gt;='Serene N'!$X$15,A209&lt;='Serene N'!$W$15),0,
IF(AND(P209&gt;='Serene N'!$X$16,A209&lt;='Serene N'!$W$16),0,
IF(AND(P209&gt;='Serene N'!$X$17,A209&lt;='Serene N'!$W$17),0,MIN(N209,$E$4*(1-D209)*Q209))))</f>
        <v>0</v>
      </c>
    </row>
    <row r="210" spans="1:18" x14ac:dyDescent="0.45">
      <c r="A210" s="56">
        <f t="shared" si="14"/>
        <v>44845</v>
      </c>
      <c r="B210" s="157">
        <f>_xlfn.XLOOKUP(A210,'Serene N'!$W$22:$W$23,'Serene N'!$Z$22:$Z$23,0,0)</f>
        <v>0</v>
      </c>
      <c r="C210" s="143">
        <f>_xlfn.XLOOKUP(A210,'Serene N'!$W$15:$W$17,'Serene N'!$Z$15:$Z$17,SUM($E$3:$H$3),0)</f>
        <v>15</v>
      </c>
      <c r="D210" s="58">
        <f>'PT Storengy'!J201</f>
        <v>0</v>
      </c>
      <c r="E210" s="60">
        <f t="shared" si="15"/>
        <v>15.024471853997074</v>
      </c>
      <c r="F210" s="58">
        <f t="shared" si="16"/>
        <v>1.0016314569331384</v>
      </c>
      <c r="G210" s="59">
        <f>IF(F210&gt;=1,0,_xlfn.XLOOKUP(F210,'Serene N'!$B$30:$B$130,'Serene N'!$W$30:$W$130,,1))</f>
        <v>0</v>
      </c>
      <c r="H210" s="158">
        <f>MIN(
IF(AND(F210&gt;='Serene N'!$X$15,A210&lt;='Serene N'!$W$15),0,
IF(AND(F210&gt;='Serene N'!$X$16,A210&lt;='Serene N'!$W$16),0,
IF(AND(F210&gt;='Serene N'!$X$17,A210&lt;='Serene N'!$W$17),0,$E$4*(1-D210)*G210))),$E$4)</f>
        <v>0</v>
      </c>
      <c r="I210" s="192">
        <f>IF(COUNTIFS('PTC GRTgaz'!$AA$11:$AA$28891,"",'PTC GRTgaz'!$B$11:$B$28891,'Nord-Est'!I$16,'PTC GRTgaz'!$D$11:$D$28891,'Nord-Est'!$A210,'PTC GRTgaz'!$C$11:$C$28891,"DEL")&gt;0,I$14,SUMIFS('PTC GRTgaz'!$AA$11:$AA$28891,'PTC GRTgaz'!$B$11:$B$28891,'Nord-Est'!I$16,'PTC GRTgaz'!$D$11:$D$28891,'Nord-Est'!$A210,'PTC GRTgaz'!$C$11:$C$28891,"DEL")*1.0026*$E$4/122.95)</f>
        <v>122.94686</v>
      </c>
      <c r="J210" s="102">
        <f t="shared" si="17"/>
        <v>15.024471853997074</v>
      </c>
      <c r="K210" s="58">
        <f t="shared" si="18"/>
        <v>1.0016314569331384</v>
      </c>
      <c r="L210" s="59">
        <f>IF(K210&gt;=1,0,_xlfn.XLOOKUP(K210,'Serene N'!$B$30:$B$130,'Serene N'!$W$30:$W$130,,1))</f>
        <v>0</v>
      </c>
      <c r="M210" s="158">
        <f xml:space="preserve">
IF(AND(K210&gt;='Serene N'!$X$15,A210&lt;='Serene N'!$W$15),0,
IF(AND(K210&gt;='Serene N'!$X$16,A210&lt;='Serene N'!$W$16),0,
IF(AND(K210&gt;='Serene N'!$X$17,A210&lt;='Serene N'!$W$17),0,MIN(I210,$E$4*(1-D210)*L210))))</f>
        <v>0</v>
      </c>
      <c r="N210" s="192">
        <f>IF(COUNTIFS('PTC GRTgaz'!$AB$11:$AB$28891,"",'PTC GRTgaz'!$B$11:$B$28891,'Nord-Est'!N$16,'PTC GRTgaz'!$D$11:$D$28891,'Nord-Est'!$A210,'PTC GRTgaz'!$C$11:$C$28891,"DEL")&gt;0,N$14,SUMIFS('PTC GRTgaz'!$AB$11:$AB$28891,'PTC GRTgaz'!$B$11:$B$28891,'Nord-Est'!N$16,'PTC GRTgaz'!$D$11:$D$28891,'Nord-Est'!$A210,'PTC GRTgaz'!$C$11:$C$28891,"DEL")*1.0026*$E$4/122.95)</f>
        <v>122.94686</v>
      </c>
      <c r="O210" s="102">
        <f t="shared" si="19"/>
        <v>15.024471853997074</v>
      </c>
      <c r="P210" s="58">
        <f t="shared" si="20"/>
        <v>1.0016314569331384</v>
      </c>
      <c r="Q210" s="59">
        <f>IF(P210&gt;=1,0,_xlfn.XLOOKUP(P210,'Serene N'!$B$30:$B$130,'Serene N'!$W$30:$W$130,,1))</f>
        <v>0</v>
      </c>
      <c r="R210" s="158">
        <f xml:space="preserve">
IF(AND(P210&gt;='Serene N'!$X$15,A210&lt;='Serene N'!$W$15),0,
IF(AND(P210&gt;='Serene N'!$X$16,A210&lt;='Serene N'!$W$16),0,
IF(AND(P210&gt;='Serene N'!$X$17,A210&lt;='Serene N'!$W$17),0,MIN(N210,$E$4*(1-D210)*Q210))))</f>
        <v>0</v>
      </c>
    </row>
    <row r="211" spans="1:18" x14ac:dyDescent="0.45">
      <c r="A211" s="56">
        <f t="shared" ref="A211:A231" si="21">A210+1</f>
        <v>44846</v>
      </c>
      <c r="B211" s="157">
        <f>_xlfn.XLOOKUP(A211,'Serene N'!$W$22:$W$23,'Serene N'!$Z$22:$Z$23,0,0)</f>
        <v>0</v>
      </c>
      <c r="C211" s="143">
        <f>_xlfn.XLOOKUP(A211,'Serene N'!$W$15:$W$17,'Serene N'!$Z$15:$Z$17,SUM($E$3:$H$3),0)</f>
        <v>15</v>
      </c>
      <c r="D211" s="58">
        <f>'PT Storengy'!J202</f>
        <v>0</v>
      </c>
      <c r="E211" s="60">
        <f t="shared" ref="E211:E231" si="22">E210+H211/1000</f>
        <v>15.024471853997074</v>
      </c>
      <c r="F211" s="58">
        <f t="shared" ref="F211:F231" si="23">E210/SUM($E$3,$F$3,$G$3,$H$3)</f>
        <v>1.0016314569331384</v>
      </c>
      <c r="G211" s="59">
        <f>IF(F211&gt;=1,0,_xlfn.XLOOKUP(F211,'Serene N'!$B$30:$B$130,'Serene N'!$W$30:$W$130,,1))</f>
        <v>0</v>
      </c>
      <c r="H211" s="158">
        <f>MIN(
IF(AND(F211&gt;='Serene N'!$X$15,A211&lt;='Serene N'!$W$15),0,
IF(AND(F211&gt;='Serene N'!$X$16,A211&lt;='Serene N'!$W$16),0,
IF(AND(F211&gt;='Serene N'!$X$17,A211&lt;='Serene N'!$W$17),0,$E$4*(1-D211)*G211))),$E$4)</f>
        <v>0</v>
      </c>
      <c r="I211" s="192">
        <f>IF(COUNTIFS('PTC GRTgaz'!$AA$11:$AA$28891,"",'PTC GRTgaz'!$B$11:$B$28891,'Nord-Est'!I$16,'PTC GRTgaz'!$D$11:$D$28891,'Nord-Est'!$A211,'PTC GRTgaz'!$C$11:$C$28891,"DEL")&gt;0,I$14,SUMIFS('PTC GRTgaz'!$AA$11:$AA$28891,'PTC GRTgaz'!$B$11:$B$28891,'Nord-Est'!I$16,'PTC GRTgaz'!$D$11:$D$28891,'Nord-Est'!$A211,'PTC GRTgaz'!$C$11:$C$28891,"DEL")*1.0026*$E$4/122.95)</f>
        <v>122.94686</v>
      </c>
      <c r="J211" s="102">
        <f t="shared" ref="J211:J231" si="24">J210+M211/1000</f>
        <v>15.024471853997074</v>
      </c>
      <c r="K211" s="58">
        <f t="shared" ref="K211:K231" si="25">J210/SUM($E$3,$F$3,$G$3,$H$3)</f>
        <v>1.0016314569331384</v>
      </c>
      <c r="L211" s="59">
        <f>IF(K211&gt;=1,0,_xlfn.XLOOKUP(K211,'Serene N'!$B$30:$B$130,'Serene N'!$W$30:$W$130,,1))</f>
        <v>0</v>
      </c>
      <c r="M211" s="158">
        <f xml:space="preserve">
IF(AND(K211&gt;='Serene N'!$X$15,A211&lt;='Serene N'!$W$15),0,
IF(AND(K211&gt;='Serene N'!$X$16,A211&lt;='Serene N'!$W$16),0,
IF(AND(K211&gt;='Serene N'!$X$17,A211&lt;='Serene N'!$W$17),0,MIN(I211,$E$4*(1-D211)*L211))))</f>
        <v>0</v>
      </c>
      <c r="N211" s="192">
        <f>IF(COUNTIFS('PTC GRTgaz'!$AB$11:$AB$28891,"",'PTC GRTgaz'!$B$11:$B$28891,'Nord-Est'!N$16,'PTC GRTgaz'!$D$11:$D$28891,'Nord-Est'!$A211,'PTC GRTgaz'!$C$11:$C$28891,"DEL")&gt;0,N$14,SUMIFS('PTC GRTgaz'!$AB$11:$AB$28891,'PTC GRTgaz'!$B$11:$B$28891,'Nord-Est'!N$16,'PTC GRTgaz'!$D$11:$D$28891,'Nord-Est'!$A211,'PTC GRTgaz'!$C$11:$C$28891,"DEL")*1.0026*$E$4/122.95)</f>
        <v>122.94686</v>
      </c>
      <c r="O211" s="102">
        <f t="shared" ref="O211:O231" si="26">O210+R211/1000</f>
        <v>15.024471853997074</v>
      </c>
      <c r="P211" s="58">
        <f t="shared" ref="P211:P231" si="27">O210/SUM($E$3,$F$3,$G$3,$H$3)</f>
        <v>1.0016314569331384</v>
      </c>
      <c r="Q211" s="59">
        <f>IF(P211&gt;=1,0,_xlfn.XLOOKUP(P211,'Serene N'!$B$30:$B$130,'Serene N'!$W$30:$W$130,,1))</f>
        <v>0</v>
      </c>
      <c r="R211" s="158">
        <f xml:space="preserve">
IF(AND(P211&gt;='Serene N'!$X$15,A211&lt;='Serene N'!$W$15),0,
IF(AND(P211&gt;='Serene N'!$X$16,A211&lt;='Serene N'!$W$16),0,
IF(AND(P211&gt;='Serene N'!$X$17,A211&lt;='Serene N'!$W$17),0,MIN(N211,$E$4*(1-D211)*Q211))))</f>
        <v>0</v>
      </c>
    </row>
    <row r="212" spans="1:18" x14ac:dyDescent="0.45">
      <c r="A212" s="56">
        <f t="shared" si="21"/>
        <v>44847</v>
      </c>
      <c r="B212" s="157">
        <f>_xlfn.XLOOKUP(A212,'Serene N'!$W$22:$W$23,'Serene N'!$Z$22:$Z$23,0,0)</f>
        <v>0</v>
      </c>
      <c r="C212" s="143">
        <f>_xlfn.XLOOKUP(A212,'Serene N'!$W$15:$W$17,'Serene N'!$Z$15:$Z$17,SUM($E$3:$H$3),0)</f>
        <v>15</v>
      </c>
      <c r="D212" s="58">
        <f>'PT Storengy'!J203</f>
        <v>0</v>
      </c>
      <c r="E212" s="60">
        <f t="shared" si="22"/>
        <v>15.024471853997074</v>
      </c>
      <c r="F212" s="58">
        <f t="shared" si="23"/>
        <v>1.0016314569331384</v>
      </c>
      <c r="G212" s="59">
        <f>IF(F212&gt;=1,0,_xlfn.XLOOKUP(F212,'Serene N'!$B$30:$B$130,'Serene N'!$W$30:$W$130,,1))</f>
        <v>0</v>
      </c>
      <c r="H212" s="158">
        <f>MIN(
IF(AND(F212&gt;='Serene N'!$X$15,A212&lt;='Serene N'!$W$15),0,
IF(AND(F212&gt;='Serene N'!$X$16,A212&lt;='Serene N'!$W$16),0,
IF(AND(F212&gt;='Serene N'!$X$17,A212&lt;='Serene N'!$W$17),0,$E$4*(1-D212)*G212))),$E$4)</f>
        <v>0</v>
      </c>
      <c r="I212" s="192">
        <f>IF(COUNTIFS('PTC GRTgaz'!$AA$11:$AA$28891,"",'PTC GRTgaz'!$B$11:$B$28891,'Nord-Est'!I$16,'PTC GRTgaz'!$D$11:$D$28891,'Nord-Est'!$A212,'PTC GRTgaz'!$C$11:$C$28891,"DEL")&gt;0,I$14,SUMIFS('PTC GRTgaz'!$AA$11:$AA$28891,'PTC GRTgaz'!$B$11:$B$28891,'Nord-Est'!I$16,'PTC GRTgaz'!$D$11:$D$28891,'Nord-Est'!$A212,'PTC GRTgaz'!$C$11:$C$28891,"DEL")*1.0026*$E$4/122.95)</f>
        <v>122.94686</v>
      </c>
      <c r="J212" s="102">
        <f t="shared" si="24"/>
        <v>15.024471853997074</v>
      </c>
      <c r="K212" s="58">
        <f t="shared" si="25"/>
        <v>1.0016314569331384</v>
      </c>
      <c r="L212" s="59">
        <f>IF(K212&gt;=1,0,_xlfn.XLOOKUP(K212,'Serene N'!$B$30:$B$130,'Serene N'!$W$30:$W$130,,1))</f>
        <v>0</v>
      </c>
      <c r="M212" s="158">
        <f xml:space="preserve">
IF(AND(K212&gt;='Serene N'!$X$15,A212&lt;='Serene N'!$W$15),0,
IF(AND(K212&gt;='Serene N'!$X$16,A212&lt;='Serene N'!$W$16),0,
IF(AND(K212&gt;='Serene N'!$X$17,A212&lt;='Serene N'!$W$17),0,MIN(I212,$E$4*(1-D212)*L212))))</f>
        <v>0</v>
      </c>
      <c r="N212" s="192">
        <f>IF(COUNTIFS('PTC GRTgaz'!$AB$11:$AB$28891,"",'PTC GRTgaz'!$B$11:$B$28891,'Nord-Est'!N$16,'PTC GRTgaz'!$D$11:$D$28891,'Nord-Est'!$A212,'PTC GRTgaz'!$C$11:$C$28891,"DEL")&gt;0,N$14,SUMIFS('PTC GRTgaz'!$AB$11:$AB$28891,'PTC GRTgaz'!$B$11:$B$28891,'Nord-Est'!N$16,'PTC GRTgaz'!$D$11:$D$28891,'Nord-Est'!$A212,'PTC GRTgaz'!$C$11:$C$28891,"DEL")*1.0026*$E$4/122.95)</f>
        <v>122.94686</v>
      </c>
      <c r="O212" s="102">
        <f t="shared" si="26"/>
        <v>15.024471853997074</v>
      </c>
      <c r="P212" s="58">
        <f t="shared" si="27"/>
        <v>1.0016314569331384</v>
      </c>
      <c r="Q212" s="59">
        <f>IF(P212&gt;=1,0,_xlfn.XLOOKUP(P212,'Serene N'!$B$30:$B$130,'Serene N'!$W$30:$W$130,,1))</f>
        <v>0</v>
      </c>
      <c r="R212" s="158">
        <f xml:space="preserve">
IF(AND(P212&gt;='Serene N'!$X$15,A212&lt;='Serene N'!$W$15),0,
IF(AND(P212&gt;='Serene N'!$X$16,A212&lt;='Serene N'!$W$16),0,
IF(AND(P212&gt;='Serene N'!$X$17,A212&lt;='Serene N'!$W$17),0,MIN(N212,$E$4*(1-D212)*Q212))))</f>
        <v>0</v>
      </c>
    </row>
    <row r="213" spans="1:18" x14ac:dyDescent="0.45">
      <c r="A213" s="56">
        <f t="shared" si="21"/>
        <v>44848</v>
      </c>
      <c r="B213" s="157">
        <f>_xlfn.XLOOKUP(A213,'Serene N'!$W$22:$W$23,'Serene N'!$Z$22:$Z$23,0,0)</f>
        <v>0</v>
      </c>
      <c r="C213" s="143">
        <f>_xlfn.XLOOKUP(A213,'Serene N'!$W$15:$W$17,'Serene N'!$Z$15:$Z$17,SUM($E$3:$H$3),0)</f>
        <v>15</v>
      </c>
      <c r="D213" s="58">
        <f>'PT Storengy'!J204</f>
        <v>0</v>
      </c>
      <c r="E213" s="60">
        <f t="shared" si="22"/>
        <v>15.024471853997074</v>
      </c>
      <c r="F213" s="58">
        <f t="shared" si="23"/>
        <v>1.0016314569331384</v>
      </c>
      <c r="G213" s="59">
        <f>IF(F213&gt;=1,0,_xlfn.XLOOKUP(F213,'Serene N'!$B$30:$B$130,'Serene N'!$W$30:$W$130,,1))</f>
        <v>0</v>
      </c>
      <c r="H213" s="158">
        <f>MIN(
IF(AND(F213&gt;='Serene N'!$X$15,A213&lt;='Serene N'!$W$15),0,
IF(AND(F213&gt;='Serene N'!$X$16,A213&lt;='Serene N'!$W$16),0,
IF(AND(F213&gt;='Serene N'!$X$17,A213&lt;='Serene N'!$W$17),0,$E$4*(1-D213)*G213))),$E$4)</f>
        <v>0</v>
      </c>
      <c r="I213" s="192">
        <f>IF(COUNTIFS('PTC GRTgaz'!$AA$11:$AA$28891,"",'PTC GRTgaz'!$B$11:$B$28891,'Nord-Est'!I$16,'PTC GRTgaz'!$D$11:$D$28891,'Nord-Est'!$A213,'PTC GRTgaz'!$C$11:$C$28891,"DEL")&gt;0,I$14,SUMIFS('PTC GRTgaz'!$AA$11:$AA$28891,'PTC GRTgaz'!$B$11:$B$28891,'Nord-Est'!I$16,'PTC GRTgaz'!$D$11:$D$28891,'Nord-Est'!$A213,'PTC GRTgaz'!$C$11:$C$28891,"DEL")*1.0026*$E$4/122.95)</f>
        <v>122.94686</v>
      </c>
      <c r="J213" s="102">
        <f t="shared" si="24"/>
        <v>15.024471853997074</v>
      </c>
      <c r="K213" s="58">
        <f t="shared" si="25"/>
        <v>1.0016314569331384</v>
      </c>
      <c r="L213" s="59">
        <f>IF(K213&gt;=1,0,_xlfn.XLOOKUP(K213,'Serene N'!$B$30:$B$130,'Serene N'!$W$30:$W$130,,1))</f>
        <v>0</v>
      </c>
      <c r="M213" s="158">
        <f xml:space="preserve">
IF(AND(K213&gt;='Serene N'!$X$15,A213&lt;='Serene N'!$W$15),0,
IF(AND(K213&gt;='Serene N'!$X$16,A213&lt;='Serene N'!$W$16),0,
IF(AND(K213&gt;='Serene N'!$X$17,A213&lt;='Serene N'!$W$17),0,MIN(I213,$E$4*(1-D213)*L213))))</f>
        <v>0</v>
      </c>
      <c r="N213" s="192">
        <f>IF(COUNTIFS('PTC GRTgaz'!$AB$11:$AB$28891,"",'PTC GRTgaz'!$B$11:$B$28891,'Nord-Est'!N$16,'PTC GRTgaz'!$D$11:$D$28891,'Nord-Est'!$A213,'PTC GRTgaz'!$C$11:$C$28891,"DEL")&gt;0,N$14,SUMIFS('PTC GRTgaz'!$AB$11:$AB$28891,'PTC GRTgaz'!$B$11:$B$28891,'Nord-Est'!N$16,'PTC GRTgaz'!$D$11:$D$28891,'Nord-Est'!$A213,'PTC GRTgaz'!$C$11:$C$28891,"DEL")*1.0026*$E$4/122.95)</f>
        <v>122.94686</v>
      </c>
      <c r="O213" s="102">
        <f t="shared" si="26"/>
        <v>15.024471853997074</v>
      </c>
      <c r="P213" s="58">
        <f t="shared" si="27"/>
        <v>1.0016314569331384</v>
      </c>
      <c r="Q213" s="59">
        <f>IF(P213&gt;=1,0,_xlfn.XLOOKUP(P213,'Serene N'!$B$30:$B$130,'Serene N'!$W$30:$W$130,,1))</f>
        <v>0</v>
      </c>
      <c r="R213" s="158">
        <f xml:space="preserve">
IF(AND(P213&gt;='Serene N'!$X$15,A213&lt;='Serene N'!$W$15),0,
IF(AND(P213&gt;='Serene N'!$X$16,A213&lt;='Serene N'!$W$16),0,
IF(AND(P213&gt;='Serene N'!$X$17,A213&lt;='Serene N'!$W$17),0,MIN(N213,$E$4*(1-D213)*Q213))))</f>
        <v>0</v>
      </c>
    </row>
    <row r="214" spans="1:18" x14ac:dyDescent="0.45">
      <c r="A214" s="56">
        <f t="shared" si="21"/>
        <v>44849</v>
      </c>
      <c r="B214" s="157">
        <f>_xlfn.XLOOKUP(A214,'Serene N'!$W$22:$W$23,'Serene N'!$Z$22:$Z$23,0,0)</f>
        <v>0</v>
      </c>
      <c r="C214" s="143">
        <f>_xlfn.XLOOKUP(A214,'Serene N'!$W$15:$W$17,'Serene N'!$Z$15:$Z$17,SUM($E$3:$H$3),0)</f>
        <v>15</v>
      </c>
      <c r="D214" s="58">
        <f>'PT Storengy'!J205</f>
        <v>0.85</v>
      </c>
      <c r="E214" s="60">
        <f t="shared" si="22"/>
        <v>15.024471853997074</v>
      </c>
      <c r="F214" s="58">
        <f t="shared" si="23"/>
        <v>1.0016314569331384</v>
      </c>
      <c r="G214" s="59">
        <f>IF(F214&gt;=1,0,_xlfn.XLOOKUP(F214,'Serene N'!$B$30:$B$130,'Serene N'!$W$30:$W$130,,1))</f>
        <v>0</v>
      </c>
      <c r="H214" s="158">
        <f>MIN(
IF(AND(F214&gt;='Serene N'!$X$15,A214&lt;='Serene N'!$W$15),0,
IF(AND(F214&gt;='Serene N'!$X$16,A214&lt;='Serene N'!$W$16),0,
IF(AND(F214&gt;='Serene N'!$X$17,A214&lt;='Serene N'!$W$17),0,$E$4*(1-D214)*G214))),$E$4)</f>
        <v>0</v>
      </c>
      <c r="I214" s="192">
        <f>IF(COUNTIFS('PTC GRTgaz'!$AA$11:$AA$28891,"",'PTC GRTgaz'!$B$11:$B$28891,'Nord-Est'!I$16,'PTC GRTgaz'!$D$11:$D$28891,'Nord-Est'!$A214,'PTC GRTgaz'!$C$11:$C$28891,"DEL")&gt;0,I$14,SUMIFS('PTC GRTgaz'!$AA$11:$AA$28891,'PTC GRTgaz'!$B$11:$B$28891,'Nord-Est'!I$16,'PTC GRTgaz'!$D$11:$D$28891,'Nord-Est'!$A214,'PTC GRTgaz'!$C$11:$C$28891,"DEL")*1.0026*$E$4/122.95)</f>
        <v>122.94686</v>
      </c>
      <c r="J214" s="102">
        <f t="shared" si="24"/>
        <v>15.024471853997074</v>
      </c>
      <c r="K214" s="58">
        <f t="shared" si="25"/>
        <v>1.0016314569331384</v>
      </c>
      <c r="L214" s="59">
        <f>IF(K214&gt;=1,0,_xlfn.XLOOKUP(K214,'Serene N'!$B$30:$B$130,'Serene N'!$W$30:$W$130,,1))</f>
        <v>0</v>
      </c>
      <c r="M214" s="158">
        <f xml:space="preserve">
IF(AND(K214&gt;='Serene N'!$X$15,A214&lt;='Serene N'!$W$15),0,
IF(AND(K214&gt;='Serene N'!$X$16,A214&lt;='Serene N'!$W$16),0,
IF(AND(K214&gt;='Serene N'!$X$17,A214&lt;='Serene N'!$W$17),0,MIN(I214,$E$4*(1-D214)*L214))))</f>
        <v>0</v>
      </c>
      <c r="N214" s="192">
        <f>IF(COUNTIFS('PTC GRTgaz'!$AB$11:$AB$28891,"",'PTC GRTgaz'!$B$11:$B$28891,'Nord-Est'!N$16,'PTC GRTgaz'!$D$11:$D$28891,'Nord-Est'!$A214,'PTC GRTgaz'!$C$11:$C$28891,"DEL")&gt;0,N$14,SUMIFS('PTC GRTgaz'!$AB$11:$AB$28891,'PTC GRTgaz'!$B$11:$B$28891,'Nord-Est'!N$16,'PTC GRTgaz'!$D$11:$D$28891,'Nord-Est'!$A214,'PTC GRTgaz'!$C$11:$C$28891,"DEL")*1.0026*$E$4/122.95)</f>
        <v>122.94686</v>
      </c>
      <c r="O214" s="102">
        <f t="shared" si="26"/>
        <v>15.024471853997074</v>
      </c>
      <c r="P214" s="58">
        <f t="shared" si="27"/>
        <v>1.0016314569331384</v>
      </c>
      <c r="Q214" s="59">
        <f>IF(P214&gt;=1,0,_xlfn.XLOOKUP(P214,'Serene N'!$B$30:$B$130,'Serene N'!$W$30:$W$130,,1))</f>
        <v>0</v>
      </c>
      <c r="R214" s="158">
        <f xml:space="preserve">
IF(AND(P214&gt;='Serene N'!$X$15,A214&lt;='Serene N'!$W$15),0,
IF(AND(P214&gt;='Serene N'!$X$16,A214&lt;='Serene N'!$W$16),0,
IF(AND(P214&gt;='Serene N'!$X$17,A214&lt;='Serene N'!$W$17),0,MIN(N214,$E$4*(1-D214)*Q214))))</f>
        <v>0</v>
      </c>
    </row>
    <row r="215" spans="1:18" x14ac:dyDescent="0.45">
      <c r="A215" s="56">
        <f t="shared" si="21"/>
        <v>44850</v>
      </c>
      <c r="B215" s="157">
        <f>_xlfn.XLOOKUP(A215,'Serene N'!$W$22:$W$23,'Serene N'!$Z$22:$Z$23,0,0)</f>
        <v>0</v>
      </c>
      <c r="C215" s="143">
        <f>_xlfn.XLOOKUP(A215,'Serene N'!$W$15:$W$17,'Serene N'!$Z$15:$Z$17,SUM($E$3:$H$3),0)</f>
        <v>15</v>
      </c>
      <c r="D215" s="58">
        <f>'PT Storengy'!J206</f>
        <v>0.85</v>
      </c>
      <c r="E215" s="60">
        <f t="shared" si="22"/>
        <v>15.024471853997074</v>
      </c>
      <c r="F215" s="58">
        <f t="shared" si="23"/>
        <v>1.0016314569331384</v>
      </c>
      <c r="G215" s="59">
        <f>IF(F215&gt;=1,0,_xlfn.XLOOKUP(F215,'Serene N'!$B$30:$B$130,'Serene N'!$W$30:$W$130,,1))</f>
        <v>0</v>
      </c>
      <c r="H215" s="158">
        <f>MIN(
IF(AND(F215&gt;='Serene N'!$X$15,A215&lt;='Serene N'!$W$15),0,
IF(AND(F215&gt;='Serene N'!$X$16,A215&lt;='Serene N'!$W$16),0,
IF(AND(F215&gt;='Serene N'!$X$17,A215&lt;='Serene N'!$W$17),0,$E$4*(1-D215)*G215))),$E$4)</f>
        <v>0</v>
      </c>
      <c r="I215" s="192">
        <f>IF(COUNTIFS('PTC GRTgaz'!$AA$11:$AA$28891,"",'PTC GRTgaz'!$B$11:$B$28891,'Nord-Est'!I$16,'PTC GRTgaz'!$D$11:$D$28891,'Nord-Est'!$A215,'PTC GRTgaz'!$C$11:$C$28891,"DEL")&gt;0,I$14,SUMIFS('PTC GRTgaz'!$AA$11:$AA$28891,'PTC GRTgaz'!$B$11:$B$28891,'Nord-Est'!I$16,'PTC GRTgaz'!$D$11:$D$28891,'Nord-Est'!$A215,'PTC GRTgaz'!$C$11:$C$28891,"DEL")*1.0026*$E$4/122.95)</f>
        <v>122.94686</v>
      </c>
      <c r="J215" s="102">
        <f t="shared" si="24"/>
        <v>15.024471853997074</v>
      </c>
      <c r="K215" s="58">
        <f t="shared" si="25"/>
        <v>1.0016314569331384</v>
      </c>
      <c r="L215" s="59">
        <f>IF(K215&gt;=1,0,_xlfn.XLOOKUP(K215,'Serene N'!$B$30:$B$130,'Serene N'!$W$30:$W$130,,1))</f>
        <v>0</v>
      </c>
      <c r="M215" s="158">
        <f xml:space="preserve">
IF(AND(K215&gt;='Serene N'!$X$15,A215&lt;='Serene N'!$W$15),0,
IF(AND(K215&gt;='Serene N'!$X$16,A215&lt;='Serene N'!$W$16),0,
IF(AND(K215&gt;='Serene N'!$X$17,A215&lt;='Serene N'!$W$17),0,MIN(I215,$E$4*(1-D215)*L215))))</f>
        <v>0</v>
      </c>
      <c r="N215" s="192">
        <f>IF(COUNTIFS('PTC GRTgaz'!$AB$11:$AB$28891,"",'PTC GRTgaz'!$B$11:$B$28891,'Nord-Est'!N$16,'PTC GRTgaz'!$D$11:$D$28891,'Nord-Est'!$A215,'PTC GRTgaz'!$C$11:$C$28891,"DEL")&gt;0,N$14,SUMIFS('PTC GRTgaz'!$AB$11:$AB$28891,'PTC GRTgaz'!$B$11:$B$28891,'Nord-Est'!N$16,'PTC GRTgaz'!$D$11:$D$28891,'Nord-Est'!$A215,'PTC GRTgaz'!$C$11:$C$28891,"DEL")*1.0026*$E$4/122.95)</f>
        <v>122.94686</v>
      </c>
      <c r="O215" s="102">
        <f t="shared" si="26"/>
        <v>15.024471853997074</v>
      </c>
      <c r="P215" s="58">
        <f t="shared" si="27"/>
        <v>1.0016314569331384</v>
      </c>
      <c r="Q215" s="59">
        <f>IF(P215&gt;=1,0,_xlfn.XLOOKUP(P215,'Serene N'!$B$30:$B$130,'Serene N'!$W$30:$W$130,,1))</f>
        <v>0</v>
      </c>
      <c r="R215" s="158">
        <f xml:space="preserve">
IF(AND(P215&gt;='Serene N'!$X$15,A215&lt;='Serene N'!$W$15),0,
IF(AND(P215&gt;='Serene N'!$X$16,A215&lt;='Serene N'!$W$16),0,
IF(AND(P215&gt;='Serene N'!$X$17,A215&lt;='Serene N'!$W$17),0,MIN(N215,$E$4*(1-D215)*Q215))))</f>
        <v>0</v>
      </c>
    </row>
    <row r="216" spans="1:18" x14ac:dyDescent="0.45">
      <c r="A216" s="56">
        <f t="shared" si="21"/>
        <v>44851</v>
      </c>
      <c r="B216" s="157">
        <f>_xlfn.XLOOKUP(A216,'Serene N'!$W$22:$W$23,'Serene N'!$Z$22:$Z$23,0,0)</f>
        <v>0</v>
      </c>
      <c r="C216" s="143">
        <f>_xlfn.XLOOKUP(A216,'Serene N'!$W$15:$W$17,'Serene N'!$Z$15:$Z$17,SUM($E$3:$H$3),0)</f>
        <v>15</v>
      </c>
      <c r="D216" s="58">
        <f>'PT Storengy'!J207</f>
        <v>0.85</v>
      </c>
      <c r="E216" s="60">
        <f t="shared" si="22"/>
        <v>15.024471853997074</v>
      </c>
      <c r="F216" s="58">
        <f t="shared" si="23"/>
        <v>1.0016314569331384</v>
      </c>
      <c r="G216" s="59">
        <f>IF(F216&gt;=1,0,_xlfn.XLOOKUP(F216,'Serene N'!$B$30:$B$130,'Serene N'!$W$30:$W$130,,1))</f>
        <v>0</v>
      </c>
      <c r="H216" s="158">
        <f>MIN(
IF(AND(F216&gt;='Serene N'!$X$15,A216&lt;='Serene N'!$W$15),0,
IF(AND(F216&gt;='Serene N'!$X$16,A216&lt;='Serene N'!$W$16),0,
IF(AND(F216&gt;='Serene N'!$X$17,A216&lt;='Serene N'!$W$17),0,$E$4*(1-D216)*G216))),$E$4)</f>
        <v>0</v>
      </c>
      <c r="I216" s="192">
        <f>IF(COUNTIFS('PTC GRTgaz'!$AA$11:$AA$28891,"",'PTC GRTgaz'!$B$11:$B$28891,'Nord-Est'!I$16,'PTC GRTgaz'!$D$11:$D$28891,'Nord-Est'!$A216,'PTC GRTgaz'!$C$11:$C$28891,"DEL")&gt;0,I$14,SUMIFS('PTC GRTgaz'!$AA$11:$AA$28891,'PTC GRTgaz'!$B$11:$B$28891,'Nord-Est'!I$16,'PTC GRTgaz'!$D$11:$D$28891,'Nord-Est'!$A216,'PTC GRTgaz'!$C$11:$C$28891,"DEL")*1.0026*$E$4/122.95)</f>
        <v>122.94686</v>
      </c>
      <c r="J216" s="102">
        <f t="shared" si="24"/>
        <v>15.024471853997074</v>
      </c>
      <c r="K216" s="58">
        <f t="shared" si="25"/>
        <v>1.0016314569331384</v>
      </c>
      <c r="L216" s="59">
        <f>IF(K216&gt;=1,0,_xlfn.XLOOKUP(K216,'Serene N'!$B$30:$B$130,'Serene N'!$W$30:$W$130,,1))</f>
        <v>0</v>
      </c>
      <c r="M216" s="158">
        <f xml:space="preserve">
IF(AND(K216&gt;='Serene N'!$X$15,A216&lt;='Serene N'!$W$15),0,
IF(AND(K216&gt;='Serene N'!$X$16,A216&lt;='Serene N'!$W$16),0,
IF(AND(K216&gt;='Serene N'!$X$17,A216&lt;='Serene N'!$W$17),0,MIN(I216,$E$4*(1-D216)*L216))))</f>
        <v>0</v>
      </c>
      <c r="N216" s="192">
        <f>IF(COUNTIFS('PTC GRTgaz'!$AB$11:$AB$28891,"",'PTC GRTgaz'!$B$11:$B$28891,'Nord-Est'!N$16,'PTC GRTgaz'!$D$11:$D$28891,'Nord-Est'!$A216,'PTC GRTgaz'!$C$11:$C$28891,"DEL")&gt;0,N$14,SUMIFS('PTC GRTgaz'!$AB$11:$AB$28891,'PTC GRTgaz'!$B$11:$B$28891,'Nord-Est'!N$16,'PTC GRTgaz'!$D$11:$D$28891,'Nord-Est'!$A216,'PTC GRTgaz'!$C$11:$C$28891,"DEL")*1.0026*$E$4/122.95)</f>
        <v>122.94686</v>
      </c>
      <c r="O216" s="102">
        <f t="shared" si="26"/>
        <v>15.024471853997074</v>
      </c>
      <c r="P216" s="58">
        <f t="shared" si="27"/>
        <v>1.0016314569331384</v>
      </c>
      <c r="Q216" s="59">
        <f>IF(P216&gt;=1,0,_xlfn.XLOOKUP(P216,'Serene N'!$B$30:$B$130,'Serene N'!$W$30:$W$130,,1))</f>
        <v>0</v>
      </c>
      <c r="R216" s="158">
        <f xml:space="preserve">
IF(AND(P216&gt;='Serene N'!$X$15,A216&lt;='Serene N'!$W$15),0,
IF(AND(P216&gt;='Serene N'!$X$16,A216&lt;='Serene N'!$W$16),0,
IF(AND(P216&gt;='Serene N'!$X$17,A216&lt;='Serene N'!$W$17),0,MIN(N216,$E$4*(1-D216)*Q216))))</f>
        <v>0</v>
      </c>
    </row>
    <row r="217" spans="1:18" x14ac:dyDescent="0.45">
      <c r="A217" s="56">
        <f t="shared" si="21"/>
        <v>44852</v>
      </c>
      <c r="B217" s="157">
        <f>_xlfn.XLOOKUP(A217,'Serene N'!$W$22:$W$23,'Serene N'!$Z$22:$Z$23,0,0)</f>
        <v>0</v>
      </c>
      <c r="C217" s="143">
        <f>_xlfn.XLOOKUP(A217,'Serene N'!$W$15:$W$17,'Serene N'!$Z$15:$Z$17,SUM($E$3:$H$3),0)</f>
        <v>15</v>
      </c>
      <c r="D217" s="58">
        <f>'PT Storengy'!J208</f>
        <v>0.85</v>
      </c>
      <c r="E217" s="60">
        <f t="shared" si="22"/>
        <v>15.024471853997074</v>
      </c>
      <c r="F217" s="58">
        <f t="shared" si="23"/>
        <v>1.0016314569331384</v>
      </c>
      <c r="G217" s="59">
        <f>IF(F217&gt;=1,0,_xlfn.XLOOKUP(F217,'Serene N'!$B$30:$B$130,'Serene N'!$W$30:$W$130,,1))</f>
        <v>0</v>
      </c>
      <c r="H217" s="158">
        <f>MIN(
IF(AND(F217&gt;='Serene N'!$X$15,A217&lt;='Serene N'!$W$15),0,
IF(AND(F217&gt;='Serene N'!$X$16,A217&lt;='Serene N'!$W$16),0,
IF(AND(F217&gt;='Serene N'!$X$17,A217&lt;='Serene N'!$W$17),0,$E$4*(1-D217)*G217))),$E$4)</f>
        <v>0</v>
      </c>
      <c r="I217" s="192">
        <f>IF(COUNTIFS('PTC GRTgaz'!$AA$11:$AA$28891,"",'PTC GRTgaz'!$B$11:$B$28891,'Nord-Est'!I$16,'PTC GRTgaz'!$D$11:$D$28891,'Nord-Est'!$A217,'PTC GRTgaz'!$C$11:$C$28891,"DEL")&gt;0,I$14,SUMIFS('PTC GRTgaz'!$AA$11:$AA$28891,'PTC GRTgaz'!$B$11:$B$28891,'Nord-Est'!I$16,'PTC GRTgaz'!$D$11:$D$28891,'Nord-Est'!$A217,'PTC GRTgaz'!$C$11:$C$28891,"DEL")*1.0026*$E$4/122.95)</f>
        <v>122.94686</v>
      </c>
      <c r="J217" s="102">
        <f t="shared" si="24"/>
        <v>15.024471853997074</v>
      </c>
      <c r="K217" s="58">
        <f t="shared" si="25"/>
        <v>1.0016314569331384</v>
      </c>
      <c r="L217" s="59">
        <f>IF(K217&gt;=1,0,_xlfn.XLOOKUP(K217,'Serene N'!$B$30:$B$130,'Serene N'!$W$30:$W$130,,1))</f>
        <v>0</v>
      </c>
      <c r="M217" s="158">
        <f xml:space="preserve">
IF(AND(K217&gt;='Serene N'!$X$15,A217&lt;='Serene N'!$W$15),0,
IF(AND(K217&gt;='Serene N'!$X$16,A217&lt;='Serene N'!$W$16),0,
IF(AND(K217&gt;='Serene N'!$X$17,A217&lt;='Serene N'!$W$17),0,MIN(I217,$E$4*(1-D217)*L217))))</f>
        <v>0</v>
      </c>
      <c r="N217" s="192">
        <f>IF(COUNTIFS('PTC GRTgaz'!$AB$11:$AB$28891,"",'PTC GRTgaz'!$B$11:$B$28891,'Nord-Est'!N$16,'PTC GRTgaz'!$D$11:$D$28891,'Nord-Est'!$A217,'PTC GRTgaz'!$C$11:$C$28891,"DEL")&gt;0,N$14,SUMIFS('PTC GRTgaz'!$AB$11:$AB$28891,'PTC GRTgaz'!$B$11:$B$28891,'Nord-Est'!N$16,'PTC GRTgaz'!$D$11:$D$28891,'Nord-Est'!$A217,'PTC GRTgaz'!$C$11:$C$28891,"DEL")*1.0026*$E$4/122.95)</f>
        <v>122.94686</v>
      </c>
      <c r="O217" s="102">
        <f t="shared" si="26"/>
        <v>15.024471853997074</v>
      </c>
      <c r="P217" s="58">
        <f t="shared" si="27"/>
        <v>1.0016314569331384</v>
      </c>
      <c r="Q217" s="59">
        <f>IF(P217&gt;=1,0,_xlfn.XLOOKUP(P217,'Serene N'!$B$30:$B$130,'Serene N'!$W$30:$W$130,,1))</f>
        <v>0</v>
      </c>
      <c r="R217" s="158">
        <f xml:space="preserve">
IF(AND(P217&gt;='Serene N'!$X$15,A217&lt;='Serene N'!$W$15),0,
IF(AND(P217&gt;='Serene N'!$X$16,A217&lt;='Serene N'!$W$16),0,
IF(AND(P217&gt;='Serene N'!$X$17,A217&lt;='Serene N'!$W$17),0,MIN(N217,$E$4*(1-D217)*Q217))))</f>
        <v>0</v>
      </c>
    </row>
    <row r="218" spans="1:18" x14ac:dyDescent="0.45">
      <c r="A218" s="56">
        <f t="shared" si="21"/>
        <v>44853</v>
      </c>
      <c r="B218" s="157">
        <f>_xlfn.XLOOKUP(A218,'Serene N'!$W$22:$W$23,'Serene N'!$Z$22:$Z$23,0,0)</f>
        <v>0</v>
      </c>
      <c r="C218" s="143">
        <f>_xlfn.XLOOKUP(A218,'Serene N'!$W$15:$W$17,'Serene N'!$Z$15:$Z$17,SUM($E$3:$H$3),0)</f>
        <v>15</v>
      </c>
      <c r="D218" s="58">
        <f>'PT Storengy'!J209</f>
        <v>0.85</v>
      </c>
      <c r="E218" s="60">
        <f t="shared" si="22"/>
        <v>15.024471853997074</v>
      </c>
      <c r="F218" s="58">
        <f t="shared" si="23"/>
        <v>1.0016314569331384</v>
      </c>
      <c r="G218" s="59">
        <f>IF(F218&gt;=1,0,_xlfn.XLOOKUP(F218,'Serene N'!$B$30:$B$130,'Serene N'!$W$30:$W$130,,1))</f>
        <v>0</v>
      </c>
      <c r="H218" s="158">
        <f>MIN(
IF(AND(F218&gt;='Serene N'!$X$15,A218&lt;='Serene N'!$W$15),0,
IF(AND(F218&gt;='Serene N'!$X$16,A218&lt;='Serene N'!$W$16),0,
IF(AND(F218&gt;='Serene N'!$X$17,A218&lt;='Serene N'!$W$17),0,$E$4*(1-D218)*G218))),$E$4)</f>
        <v>0</v>
      </c>
      <c r="I218" s="192">
        <f>IF(COUNTIFS('PTC GRTgaz'!$AA$11:$AA$28891,"",'PTC GRTgaz'!$B$11:$B$28891,'Nord-Est'!I$16,'PTC GRTgaz'!$D$11:$D$28891,'Nord-Est'!$A218,'PTC GRTgaz'!$C$11:$C$28891,"DEL")&gt;0,I$14,SUMIFS('PTC GRTgaz'!$AA$11:$AA$28891,'PTC GRTgaz'!$B$11:$B$28891,'Nord-Est'!I$16,'PTC GRTgaz'!$D$11:$D$28891,'Nord-Est'!$A218,'PTC GRTgaz'!$C$11:$C$28891,"DEL")*1.0026*$E$4/122.95)</f>
        <v>122.94686</v>
      </c>
      <c r="J218" s="102">
        <f t="shared" si="24"/>
        <v>15.024471853997074</v>
      </c>
      <c r="K218" s="58">
        <f t="shared" si="25"/>
        <v>1.0016314569331384</v>
      </c>
      <c r="L218" s="59">
        <f>IF(K218&gt;=1,0,_xlfn.XLOOKUP(K218,'Serene N'!$B$30:$B$130,'Serene N'!$W$30:$W$130,,1))</f>
        <v>0</v>
      </c>
      <c r="M218" s="158">
        <f xml:space="preserve">
IF(AND(K218&gt;='Serene N'!$X$15,A218&lt;='Serene N'!$W$15),0,
IF(AND(K218&gt;='Serene N'!$X$16,A218&lt;='Serene N'!$W$16),0,
IF(AND(K218&gt;='Serene N'!$X$17,A218&lt;='Serene N'!$W$17),0,MIN(I218,$E$4*(1-D218)*L218))))</f>
        <v>0</v>
      </c>
      <c r="N218" s="192">
        <f>IF(COUNTIFS('PTC GRTgaz'!$AB$11:$AB$28891,"",'PTC GRTgaz'!$B$11:$B$28891,'Nord-Est'!N$16,'PTC GRTgaz'!$D$11:$D$28891,'Nord-Est'!$A218,'PTC GRTgaz'!$C$11:$C$28891,"DEL")&gt;0,N$14,SUMIFS('PTC GRTgaz'!$AB$11:$AB$28891,'PTC GRTgaz'!$B$11:$B$28891,'Nord-Est'!N$16,'PTC GRTgaz'!$D$11:$D$28891,'Nord-Est'!$A218,'PTC GRTgaz'!$C$11:$C$28891,"DEL")*1.0026*$E$4/122.95)</f>
        <v>122.94686</v>
      </c>
      <c r="O218" s="102">
        <f t="shared" si="26"/>
        <v>15.024471853997074</v>
      </c>
      <c r="P218" s="58">
        <f t="shared" si="27"/>
        <v>1.0016314569331384</v>
      </c>
      <c r="Q218" s="59">
        <f>IF(P218&gt;=1,0,_xlfn.XLOOKUP(P218,'Serene N'!$B$30:$B$130,'Serene N'!$W$30:$W$130,,1))</f>
        <v>0</v>
      </c>
      <c r="R218" s="158">
        <f xml:space="preserve">
IF(AND(P218&gt;='Serene N'!$X$15,A218&lt;='Serene N'!$W$15),0,
IF(AND(P218&gt;='Serene N'!$X$16,A218&lt;='Serene N'!$W$16),0,
IF(AND(P218&gt;='Serene N'!$X$17,A218&lt;='Serene N'!$W$17),0,MIN(N218,$E$4*(1-D218)*Q218))))</f>
        <v>0</v>
      </c>
    </row>
    <row r="219" spans="1:18" x14ac:dyDescent="0.45">
      <c r="A219" s="56">
        <f t="shared" si="21"/>
        <v>44854</v>
      </c>
      <c r="B219" s="157">
        <f>_xlfn.XLOOKUP(A219,'Serene N'!$W$22:$W$23,'Serene N'!$Z$22:$Z$23,0,0)</f>
        <v>0</v>
      </c>
      <c r="C219" s="143">
        <f>_xlfn.XLOOKUP(A219,'Serene N'!$W$15:$W$17,'Serene N'!$Z$15:$Z$17,SUM($E$3:$H$3),0)</f>
        <v>15</v>
      </c>
      <c r="D219" s="58">
        <f>'PT Storengy'!J210</f>
        <v>0.85</v>
      </c>
      <c r="E219" s="60">
        <f t="shared" si="22"/>
        <v>15.024471853997074</v>
      </c>
      <c r="F219" s="58">
        <f t="shared" si="23"/>
        <v>1.0016314569331384</v>
      </c>
      <c r="G219" s="59">
        <f>IF(F219&gt;=1,0,_xlfn.XLOOKUP(F219,'Serene N'!$B$30:$B$130,'Serene N'!$W$30:$W$130,,1))</f>
        <v>0</v>
      </c>
      <c r="H219" s="158">
        <f>MIN(
IF(AND(F219&gt;='Serene N'!$X$15,A219&lt;='Serene N'!$W$15),0,
IF(AND(F219&gt;='Serene N'!$X$16,A219&lt;='Serene N'!$W$16),0,
IF(AND(F219&gt;='Serene N'!$X$17,A219&lt;='Serene N'!$W$17),0,$E$4*(1-D219)*G219))),$E$4)</f>
        <v>0</v>
      </c>
      <c r="I219" s="192">
        <f>IF(COUNTIFS('PTC GRTgaz'!$AA$11:$AA$28891,"",'PTC GRTgaz'!$B$11:$B$28891,'Nord-Est'!I$16,'PTC GRTgaz'!$D$11:$D$28891,'Nord-Est'!$A219,'PTC GRTgaz'!$C$11:$C$28891,"DEL")&gt;0,I$14,SUMIFS('PTC GRTgaz'!$AA$11:$AA$28891,'PTC GRTgaz'!$B$11:$B$28891,'Nord-Est'!I$16,'PTC GRTgaz'!$D$11:$D$28891,'Nord-Est'!$A219,'PTC GRTgaz'!$C$11:$C$28891,"DEL")*1.0026*$E$4/122.95)</f>
        <v>122.94686</v>
      </c>
      <c r="J219" s="102">
        <f t="shared" si="24"/>
        <v>15.024471853997074</v>
      </c>
      <c r="K219" s="58">
        <f t="shared" si="25"/>
        <v>1.0016314569331384</v>
      </c>
      <c r="L219" s="59">
        <f>IF(K219&gt;=1,0,_xlfn.XLOOKUP(K219,'Serene N'!$B$30:$B$130,'Serene N'!$W$30:$W$130,,1))</f>
        <v>0</v>
      </c>
      <c r="M219" s="158">
        <f xml:space="preserve">
IF(AND(K219&gt;='Serene N'!$X$15,A219&lt;='Serene N'!$W$15),0,
IF(AND(K219&gt;='Serene N'!$X$16,A219&lt;='Serene N'!$W$16),0,
IF(AND(K219&gt;='Serene N'!$X$17,A219&lt;='Serene N'!$W$17),0,MIN(I219,$E$4*(1-D219)*L219))))</f>
        <v>0</v>
      </c>
      <c r="N219" s="192">
        <f>IF(COUNTIFS('PTC GRTgaz'!$AB$11:$AB$28891,"",'PTC GRTgaz'!$B$11:$B$28891,'Nord-Est'!N$16,'PTC GRTgaz'!$D$11:$D$28891,'Nord-Est'!$A219,'PTC GRTgaz'!$C$11:$C$28891,"DEL")&gt;0,N$14,SUMIFS('PTC GRTgaz'!$AB$11:$AB$28891,'PTC GRTgaz'!$B$11:$B$28891,'Nord-Est'!N$16,'PTC GRTgaz'!$D$11:$D$28891,'Nord-Est'!$A219,'PTC GRTgaz'!$C$11:$C$28891,"DEL")*1.0026*$E$4/122.95)</f>
        <v>122.94686</v>
      </c>
      <c r="O219" s="102">
        <f t="shared" si="26"/>
        <v>15.024471853997074</v>
      </c>
      <c r="P219" s="58">
        <f t="shared" si="27"/>
        <v>1.0016314569331384</v>
      </c>
      <c r="Q219" s="59">
        <f>IF(P219&gt;=1,0,_xlfn.XLOOKUP(P219,'Serene N'!$B$30:$B$130,'Serene N'!$W$30:$W$130,,1))</f>
        <v>0</v>
      </c>
      <c r="R219" s="158">
        <f xml:space="preserve">
IF(AND(P219&gt;='Serene N'!$X$15,A219&lt;='Serene N'!$W$15),0,
IF(AND(P219&gt;='Serene N'!$X$16,A219&lt;='Serene N'!$W$16),0,
IF(AND(P219&gt;='Serene N'!$X$17,A219&lt;='Serene N'!$W$17),0,MIN(N219,$E$4*(1-D219)*Q219))))</f>
        <v>0</v>
      </c>
    </row>
    <row r="220" spans="1:18" x14ac:dyDescent="0.45">
      <c r="A220" s="56">
        <f t="shared" si="21"/>
        <v>44855</v>
      </c>
      <c r="B220" s="157">
        <f>_xlfn.XLOOKUP(A220,'Serene N'!$W$22:$W$23,'Serene N'!$Z$22:$Z$23,0,0)</f>
        <v>0</v>
      </c>
      <c r="C220" s="143">
        <f>_xlfn.XLOOKUP(A220,'Serene N'!$W$15:$W$17,'Serene N'!$Z$15:$Z$17,SUM($E$3:$H$3),0)</f>
        <v>15</v>
      </c>
      <c r="D220" s="58">
        <f>'PT Storengy'!J211</f>
        <v>0.85</v>
      </c>
      <c r="E220" s="60">
        <f t="shared" si="22"/>
        <v>15.024471853997074</v>
      </c>
      <c r="F220" s="58">
        <f t="shared" si="23"/>
        <v>1.0016314569331384</v>
      </c>
      <c r="G220" s="59">
        <f>IF(F220&gt;=1,0,_xlfn.XLOOKUP(F220,'Serene N'!$B$30:$B$130,'Serene N'!$W$30:$W$130,,1))</f>
        <v>0</v>
      </c>
      <c r="H220" s="158">
        <f>MIN(
IF(AND(F220&gt;='Serene N'!$X$15,A220&lt;='Serene N'!$W$15),0,
IF(AND(F220&gt;='Serene N'!$X$16,A220&lt;='Serene N'!$W$16),0,
IF(AND(F220&gt;='Serene N'!$X$17,A220&lt;='Serene N'!$W$17),0,$E$4*(1-D220)*G220))),$E$4)</f>
        <v>0</v>
      </c>
      <c r="I220" s="192">
        <f>IF(COUNTIFS('PTC GRTgaz'!$AA$11:$AA$28891,"",'PTC GRTgaz'!$B$11:$B$28891,'Nord-Est'!I$16,'PTC GRTgaz'!$D$11:$D$28891,'Nord-Est'!$A220,'PTC GRTgaz'!$C$11:$C$28891,"DEL")&gt;0,I$14,SUMIFS('PTC GRTgaz'!$AA$11:$AA$28891,'PTC GRTgaz'!$B$11:$B$28891,'Nord-Est'!I$16,'PTC GRTgaz'!$D$11:$D$28891,'Nord-Est'!$A220,'PTC GRTgaz'!$C$11:$C$28891,"DEL")*1.0026*$E$4/122.95)</f>
        <v>122.94686</v>
      </c>
      <c r="J220" s="102">
        <f t="shared" si="24"/>
        <v>15.024471853997074</v>
      </c>
      <c r="K220" s="58">
        <f t="shared" si="25"/>
        <v>1.0016314569331384</v>
      </c>
      <c r="L220" s="59">
        <f>IF(K220&gt;=1,0,_xlfn.XLOOKUP(K220,'Serene N'!$B$30:$B$130,'Serene N'!$W$30:$W$130,,1))</f>
        <v>0</v>
      </c>
      <c r="M220" s="158">
        <f xml:space="preserve">
IF(AND(K220&gt;='Serene N'!$X$15,A220&lt;='Serene N'!$W$15),0,
IF(AND(K220&gt;='Serene N'!$X$16,A220&lt;='Serene N'!$W$16),0,
IF(AND(K220&gt;='Serene N'!$X$17,A220&lt;='Serene N'!$W$17),0,MIN(I220,$E$4*(1-D220)*L220))))</f>
        <v>0</v>
      </c>
      <c r="N220" s="192">
        <f>IF(COUNTIFS('PTC GRTgaz'!$AB$11:$AB$28891,"",'PTC GRTgaz'!$B$11:$B$28891,'Nord-Est'!N$16,'PTC GRTgaz'!$D$11:$D$28891,'Nord-Est'!$A220,'PTC GRTgaz'!$C$11:$C$28891,"DEL")&gt;0,N$14,SUMIFS('PTC GRTgaz'!$AB$11:$AB$28891,'PTC GRTgaz'!$B$11:$B$28891,'Nord-Est'!N$16,'PTC GRTgaz'!$D$11:$D$28891,'Nord-Est'!$A220,'PTC GRTgaz'!$C$11:$C$28891,"DEL")*1.0026*$E$4/122.95)</f>
        <v>122.94686</v>
      </c>
      <c r="O220" s="102">
        <f t="shared" si="26"/>
        <v>15.024471853997074</v>
      </c>
      <c r="P220" s="58">
        <f t="shared" si="27"/>
        <v>1.0016314569331384</v>
      </c>
      <c r="Q220" s="59">
        <f>IF(P220&gt;=1,0,_xlfn.XLOOKUP(P220,'Serene N'!$B$30:$B$130,'Serene N'!$W$30:$W$130,,1))</f>
        <v>0</v>
      </c>
      <c r="R220" s="158">
        <f xml:space="preserve">
IF(AND(P220&gt;='Serene N'!$X$15,A220&lt;='Serene N'!$W$15),0,
IF(AND(P220&gt;='Serene N'!$X$16,A220&lt;='Serene N'!$W$16),0,
IF(AND(P220&gt;='Serene N'!$X$17,A220&lt;='Serene N'!$W$17),0,MIN(N220,$E$4*(1-D220)*Q220))))</f>
        <v>0</v>
      </c>
    </row>
    <row r="221" spans="1:18" x14ac:dyDescent="0.45">
      <c r="A221" s="56">
        <f t="shared" si="21"/>
        <v>44856</v>
      </c>
      <c r="B221" s="157">
        <f>_xlfn.XLOOKUP(A221,'Serene N'!$W$22:$W$23,'Serene N'!$Z$22:$Z$23,0,0)</f>
        <v>0</v>
      </c>
      <c r="C221" s="143">
        <f>_xlfn.XLOOKUP(A221,'Serene N'!$W$15:$W$17,'Serene N'!$Z$15:$Z$17,SUM($E$3:$H$3),0)</f>
        <v>15</v>
      </c>
      <c r="D221" s="58">
        <f>'PT Storengy'!J212</f>
        <v>0.85</v>
      </c>
      <c r="E221" s="60">
        <f t="shared" si="22"/>
        <v>15.024471853997074</v>
      </c>
      <c r="F221" s="58">
        <f t="shared" si="23"/>
        <v>1.0016314569331384</v>
      </c>
      <c r="G221" s="59">
        <f>IF(F221&gt;=1,0,_xlfn.XLOOKUP(F221,'Serene N'!$B$30:$B$130,'Serene N'!$W$30:$W$130,,1))</f>
        <v>0</v>
      </c>
      <c r="H221" s="158">
        <f>MIN(
IF(AND(F221&gt;='Serene N'!$X$15,A221&lt;='Serene N'!$W$15),0,
IF(AND(F221&gt;='Serene N'!$X$16,A221&lt;='Serene N'!$W$16),0,
IF(AND(F221&gt;='Serene N'!$X$17,A221&lt;='Serene N'!$W$17),0,$E$4*(1-D221)*G221))),$E$4)</f>
        <v>0</v>
      </c>
      <c r="I221" s="192">
        <f>IF(COUNTIFS('PTC GRTgaz'!$AA$11:$AA$28891,"",'PTC GRTgaz'!$B$11:$B$28891,'Nord-Est'!I$16,'PTC GRTgaz'!$D$11:$D$28891,'Nord-Est'!$A221,'PTC GRTgaz'!$C$11:$C$28891,"DEL")&gt;0,I$14,SUMIFS('PTC GRTgaz'!$AA$11:$AA$28891,'PTC GRTgaz'!$B$11:$B$28891,'Nord-Est'!I$16,'PTC GRTgaz'!$D$11:$D$28891,'Nord-Est'!$A221,'PTC GRTgaz'!$C$11:$C$28891,"DEL")*1.0026*$E$4/122.95)</f>
        <v>122.94686</v>
      </c>
      <c r="J221" s="102">
        <f t="shared" si="24"/>
        <v>15.024471853997074</v>
      </c>
      <c r="K221" s="58">
        <f t="shared" si="25"/>
        <v>1.0016314569331384</v>
      </c>
      <c r="L221" s="59">
        <f>IF(K221&gt;=1,0,_xlfn.XLOOKUP(K221,'Serene N'!$B$30:$B$130,'Serene N'!$W$30:$W$130,,1))</f>
        <v>0</v>
      </c>
      <c r="M221" s="158">
        <f xml:space="preserve">
IF(AND(K221&gt;='Serene N'!$X$15,A221&lt;='Serene N'!$W$15),0,
IF(AND(K221&gt;='Serene N'!$X$16,A221&lt;='Serene N'!$W$16),0,
IF(AND(K221&gt;='Serene N'!$X$17,A221&lt;='Serene N'!$W$17),0,MIN(I221,$E$4*(1-D221)*L221))))</f>
        <v>0</v>
      </c>
      <c r="N221" s="192">
        <f>IF(COUNTIFS('PTC GRTgaz'!$AB$11:$AB$28891,"",'PTC GRTgaz'!$B$11:$B$28891,'Nord-Est'!N$16,'PTC GRTgaz'!$D$11:$D$28891,'Nord-Est'!$A221,'PTC GRTgaz'!$C$11:$C$28891,"DEL")&gt;0,N$14,SUMIFS('PTC GRTgaz'!$AB$11:$AB$28891,'PTC GRTgaz'!$B$11:$B$28891,'Nord-Est'!N$16,'PTC GRTgaz'!$D$11:$D$28891,'Nord-Est'!$A221,'PTC GRTgaz'!$C$11:$C$28891,"DEL")*1.0026*$E$4/122.95)</f>
        <v>122.94686</v>
      </c>
      <c r="O221" s="102">
        <f t="shared" si="26"/>
        <v>15.024471853997074</v>
      </c>
      <c r="P221" s="58">
        <f t="shared" si="27"/>
        <v>1.0016314569331384</v>
      </c>
      <c r="Q221" s="59">
        <f>IF(P221&gt;=1,0,_xlfn.XLOOKUP(P221,'Serene N'!$B$30:$B$130,'Serene N'!$W$30:$W$130,,1))</f>
        <v>0</v>
      </c>
      <c r="R221" s="158">
        <f xml:space="preserve">
IF(AND(P221&gt;='Serene N'!$X$15,A221&lt;='Serene N'!$W$15),0,
IF(AND(P221&gt;='Serene N'!$X$16,A221&lt;='Serene N'!$W$16),0,
IF(AND(P221&gt;='Serene N'!$X$17,A221&lt;='Serene N'!$W$17),0,MIN(N221,$E$4*(1-D221)*Q221))))</f>
        <v>0</v>
      </c>
    </row>
    <row r="222" spans="1:18" x14ac:dyDescent="0.45">
      <c r="A222" s="56">
        <f t="shared" si="21"/>
        <v>44857</v>
      </c>
      <c r="B222" s="157">
        <f>_xlfn.XLOOKUP(A222,'Serene N'!$W$22:$W$23,'Serene N'!$Z$22:$Z$23,0,0)</f>
        <v>0</v>
      </c>
      <c r="C222" s="143">
        <f>_xlfn.XLOOKUP(A222,'Serene N'!$W$15:$W$17,'Serene N'!$Z$15:$Z$17,SUM($E$3:$H$3),0)</f>
        <v>15</v>
      </c>
      <c r="D222" s="58">
        <f>'PT Storengy'!J213</f>
        <v>0.85</v>
      </c>
      <c r="E222" s="60">
        <f t="shared" si="22"/>
        <v>15.024471853997074</v>
      </c>
      <c r="F222" s="58">
        <f t="shared" si="23"/>
        <v>1.0016314569331384</v>
      </c>
      <c r="G222" s="59">
        <f>IF(F222&gt;=1,0,_xlfn.XLOOKUP(F222,'Serene N'!$B$30:$B$130,'Serene N'!$W$30:$W$130,,1))</f>
        <v>0</v>
      </c>
      <c r="H222" s="158">
        <f>MIN(
IF(AND(F222&gt;='Serene N'!$X$15,A222&lt;='Serene N'!$W$15),0,
IF(AND(F222&gt;='Serene N'!$X$16,A222&lt;='Serene N'!$W$16),0,
IF(AND(F222&gt;='Serene N'!$X$17,A222&lt;='Serene N'!$W$17),0,$E$4*(1-D222)*G222))),$E$4)</f>
        <v>0</v>
      </c>
      <c r="I222" s="192">
        <f>IF(COUNTIFS('PTC GRTgaz'!$AA$11:$AA$28891,"",'PTC GRTgaz'!$B$11:$B$28891,'Nord-Est'!I$16,'PTC GRTgaz'!$D$11:$D$28891,'Nord-Est'!$A222,'PTC GRTgaz'!$C$11:$C$28891,"DEL")&gt;0,I$14,SUMIFS('PTC GRTgaz'!$AA$11:$AA$28891,'PTC GRTgaz'!$B$11:$B$28891,'Nord-Est'!I$16,'PTC GRTgaz'!$D$11:$D$28891,'Nord-Est'!$A222,'PTC GRTgaz'!$C$11:$C$28891,"DEL")*1.0026*$E$4/122.95)</f>
        <v>122.94686</v>
      </c>
      <c r="J222" s="102">
        <f t="shared" si="24"/>
        <v>15.024471853997074</v>
      </c>
      <c r="K222" s="58">
        <f t="shared" si="25"/>
        <v>1.0016314569331384</v>
      </c>
      <c r="L222" s="59">
        <f>IF(K222&gt;=1,0,_xlfn.XLOOKUP(K222,'Serene N'!$B$30:$B$130,'Serene N'!$W$30:$W$130,,1))</f>
        <v>0</v>
      </c>
      <c r="M222" s="158">
        <f xml:space="preserve">
IF(AND(K222&gt;='Serene N'!$X$15,A222&lt;='Serene N'!$W$15),0,
IF(AND(K222&gt;='Serene N'!$X$16,A222&lt;='Serene N'!$W$16),0,
IF(AND(K222&gt;='Serene N'!$X$17,A222&lt;='Serene N'!$W$17),0,MIN(I222,$E$4*(1-D222)*L222))))</f>
        <v>0</v>
      </c>
      <c r="N222" s="192">
        <f>IF(COUNTIFS('PTC GRTgaz'!$AB$11:$AB$28891,"",'PTC GRTgaz'!$B$11:$B$28891,'Nord-Est'!N$16,'PTC GRTgaz'!$D$11:$D$28891,'Nord-Est'!$A222,'PTC GRTgaz'!$C$11:$C$28891,"DEL")&gt;0,N$14,SUMIFS('PTC GRTgaz'!$AB$11:$AB$28891,'PTC GRTgaz'!$B$11:$B$28891,'Nord-Est'!N$16,'PTC GRTgaz'!$D$11:$D$28891,'Nord-Est'!$A222,'PTC GRTgaz'!$C$11:$C$28891,"DEL")*1.0026*$E$4/122.95)</f>
        <v>122.94686</v>
      </c>
      <c r="O222" s="102">
        <f t="shared" si="26"/>
        <v>15.024471853997074</v>
      </c>
      <c r="P222" s="58">
        <f t="shared" si="27"/>
        <v>1.0016314569331384</v>
      </c>
      <c r="Q222" s="59">
        <f>IF(P222&gt;=1,0,_xlfn.XLOOKUP(P222,'Serene N'!$B$30:$B$130,'Serene N'!$W$30:$W$130,,1))</f>
        <v>0</v>
      </c>
      <c r="R222" s="158">
        <f xml:space="preserve">
IF(AND(P222&gt;='Serene N'!$X$15,A222&lt;='Serene N'!$W$15),0,
IF(AND(P222&gt;='Serene N'!$X$16,A222&lt;='Serene N'!$W$16),0,
IF(AND(P222&gt;='Serene N'!$X$17,A222&lt;='Serene N'!$W$17),0,MIN(N222,$E$4*(1-D222)*Q222))))</f>
        <v>0</v>
      </c>
    </row>
    <row r="223" spans="1:18" x14ac:dyDescent="0.45">
      <c r="A223" s="56">
        <f t="shared" si="21"/>
        <v>44858</v>
      </c>
      <c r="B223" s="157">
        <f>_xlfn.XLOOKUP(A223,'Serene N'!$W$22:$W$23,'Serene N'!$Z$22:$Z$23,0,0)</f>
        <v>0</v>
      </c>
      <c r="C223" s="143">
        <f>_xlfn.XLOOKUP(A223,'Serene N'!$W$15:$W$17,'Serene N'!$Z$15:$Z$17,SUM($E$3:$H$3),0)</f>
        <v>15</v>
      </c>
      <c r="D223" s="58">
        <f>'PT Storengy'!J214</f>
        <v>0.85</v>
      </c>
      <c r="E223" s="60">
        <f t="shared" si="22"/>
        <v>15.024471853997074</v>
      </c>
      <c r="F223" s="58">
        <f t="shared" si="23"/>
        <v>1.0016314569331384</v>
      </c>
      <c r="G223" s="59">
        <f>IF(F223&gt;=1,0,_xlfn.XLOOKUP(F223,'Serene N'!$B$30:$B$130,'Serene N'!$W$30:$W$130,,1))</f>
        <v>0</v>
      </c>
      <c r="H223" s="158">
        <f>MIN(
IF(AND(F223&gt;='Serene N'!$X$15,A223&lt;='Serene N'!$W$15),0,
IF(AND(F223&gt;='Serene N'!$X$16,A223&lt;='Serene N'!$W$16),0,
IF(AND(F223&gt;='Serene N'!$X$17,A223&lt;='Serene N'!$W$17),0,$E$4*(1-D223)*G223))),$E$4)</f>
        <v>0</v>
      </c>
      <c r="I223" s="192">
        <f>IF(COUNTIFS('PTC GRTgaz'!$AA$11:$AA$28891,"",'PTC GRTgaz'!$B$11:$B$28891,'Nord-Est'!I$16,'PTC GRTgaz'!$D$11:$D$28891,'Nord-Est'!$A223,'PTC GRTgaz'!$C$11:$C$28891,"DEL")&gt;0,I$14,SUMIFS('PTC GRTgaz'!$AA$11:$AA$28891,'PTC GRTgaz'!$B$11:$B$28891,'Nord-Est'!I$16,'PTC GRTgaz'!$D$11:$D$28891,'Nord-Est'!$A223,'PTC GRTgaz'!$C$11:$C$28891,"DEL")*1.0026*$E$4/122.95)</f>
        <v>122.94686</v>
      </c>
      <c r="J223" s="102">
        <f t="shared" si="24"/>
        <v>15.024471853997074</v>
      </c>
      <c r="K223" s="58">
        <f t="shared" si="25"/>
        <v>1.0016314569331384</v>
      </c>
      <c r="L223" s="59">
        <f>IF(K223&gt;=1,0,_xlfn.XLOOKUP(K223,'Serene N'!$B$30:$B$130,'Serene N'!$W$30:$W$130,,1))</f>
        <v>0</v>
      </c>
      <c r="M223" s="158">
        <f xml:space="preserve">
IF(AND(K223&gt;='Serene N'!$X$15,A223&lt;='Serene N'!$W$15),0,
IF(AND(K223&gt;='Serene N'!$X$16,A223&lt;='Serene N'!$W$16),0,
IF(AND(K223&gt;='Serene N'!$X$17,A223&lt;='Serene N'!$W$17),0,MIN(I223,$E$4*(1-D223)*L223))))</f>
        <v>0</v>
      </c>
      <c r="N223" s="192">
        <f>IF(COUNTIFS('PTC GRTgaz'!$AB$11:$AB$28891,"",'PTC GRTgaz'!$B$11:$B$28891,'Nord-Est'!N$16,'PTC GRTgaz'!$D$11:$D$28891,'Nord-Est'!$A223,'PTC GRTgaz'!$C$11:$C$28891,"DEL")&gt;0,N$14,SUMIFS('PTC GRTgaz'!$AB$11:$AB$28891,'PTC GRTgaz'!$B$11:$B$28891,'Nord-Est'!N$16,'PTC GRTgaz'!$D$11:$D$28891,'Nord-Est'!$A223,'PTC GRTgaz'!$C$11:$C$28891,"DEL")*1.0026*$E$4/122.95)</f>
        <v>122.94686</v>
      </c>
      <c r="O223" s="102">
        <f t="shared" si="26"/>
        <v>15.024471853997074</v>
      </c>
      <c r="P223" s="58">
        <f t="shared" si="27"/>
        <v>1.0016314569331384</v>
      </c>
      <c r="Q223" s="59">
        <f>IF(P223&gt;=1,0,_xlfn.XLOOKUP(P223,'Serene N'!$B$30:$B$130,'Serene N'!$W$30:$W$130,,1))</f>
        <v>0</v>
      </c>
      <c r="R223" s="158">
        <f xml:space="preserve">
IF(AND(P223&gt;='Serene N'!$X$15,A223&lt;='Serene N'!$W$15),0,
IF(AND(P223&gt;='Serene N'!$X$16,A223&lt;='Serene N'!$W$16),0,
IF(AND(P223&gt;='Serene N'!$X$17,A223&lt;='Serene N'!$W$17),0,MIN(N223,$E$4*(1-D223)*Q223))))</f>
        <v>0</v>
      </c>
    </row>
    <row r="224" spans="1:18" x14ac:dyDescent="0.45">
      <c r="A224" s="56">
        <f t="shared" si="21"/>
        <v>44859</v>
      </c>
      <c r="B224" s="157">
        <f>_xlfn.XLOOKUP(A224,'Serene N'!$W$22:$W$23,'Serene N'!$Z$22:$Z$23,0,0)</f>
        <v>0</v>
      </c>
      <c r="C224" s="143">
        <f>_xlfn.XLOOKUP(A224,'Serene N'!$W$15:$W$17,'Serene N'!$Z$15:$Z$17,SUM($E$3:$H$3),0)</f>
        <v>15</v>
      </c>
      <c r="D224" s="58">
        <f>'PT Storengy'!J215</f>
        <v>0.85</v>
      </c>
      <c r="E224" s="60">
        <f t="shared" si="22"/>
        <v>15.024471853997074</v>
      </c>
      <c r="F224" s="58">
        <f t="shared" si="23"/>
        <v>1.0016314569331384</v>
      </c>
      <c r="G224" s="59">
        <f>IF(F224&gt;=1,0,_xlfn.XLOOKUP(F224,'Serene N'!$B$30:$B$130,'Serene N'!$W$30:$W$130,,1))</f>
        <v>0</v>
      </c>
      <c r="H224" s="158">
        <f>MIN(
IF(AND(F224&gt;='Serene N'!$X$15,A224&lt;='Serene N'!$W$15),0,
IF(AND(F224&gt;='Serene N'!$X$16,A224&lt;='Serene N'!$W$16),0,
IF(AND(F224&gt;='Serene N'!$X$17,A224&lt;='Serene N'!$W$17),0,$E$4*(1-D224)*G224))),$E$4)</f>
        <v>0</v>
      </c>
      <c r="I224" s="192">
        <f>IF(COUNTIFS('PTC GRTgaz'!$AA$11:$AA$28891,"",'PTC GRTgaz'!$B$11:$B$28891,'Nord-Est'!I$16,'PTC GRTgaz'!$D$11:$D$28891,'Nord-Est'!$A224,'PTC GRTgaz'!$C$11:$C$28891,"DEL")&gt;0,I$14,SUMIFS('PTC GRTgaz'!$AA$11:$AA$28891,'PTC GRTgaz'!$B$11:$B$28891,'Nord-Est'!I$16,'PTC GRTgaz'!$D$11:$D$28891,'Nord-Est'!$A224,'PTC GRTgaz'!$C$11:$C$28891,"DEL")*1.0026*$E$4/122.95)</f>
        <v>122.94686</v>
      </c>
      <c r="J224" s="102">
        <f t="shared" si="24"/>
        <v>15.024471853997074</v>
      </c>
      <c r="K224" s="58">
        <f t="shared" si="25"/>
        <v>1.0016314569331384</v>
      </c>
      <c r="L224" s="59">
        <f>IF(K224&gt;=1,0,_xlfn.XLOOKUP(K224,'Serene N'!$B$30:$B$130,'Serene N'!$W$30:$W$130,,1))</f>
        <v>0</v>
      </c>
      <c r="M224" s="158">
        <f xml:space="preserve">
IF(AND(K224&gt;='Serene N'!$X$15,A224&lt;='Serene N'!$W$15),0,
IF(AND(K224&gt;='Serene N'!$X$16,A224&lt;='Serene N'!$W$16),0,
IF(AND(K224&gt;='Serene N'!$X$17,A224&lt;='Serene N'!$W$17),0,MIN(I224,$E$4*(1-D224)*L224))))</f>
        <v>0</v>
      </c>
      <c r="N224" s="192">
        <f>IF(COUNTIFS('PTC GRTgaz'!$AB$11:$AB$28891,"",'PTC GRTgaz'!$B$11:$B$28891,'Nord-Est'!N$16,'PTC GRTgaz'!$D$11:$D$28891,'Nord-Est'!$A224,'PTC GRTgaz'!$C$11:$C$28891,"DEL")&gt;0,N$14,SUMIFS('PTC GRTgaz'!$AB$11:$AB$28891,'PTC GRTgaz'!$B$11:$B$28891,'Nord-Est'!N$16,'PTC GRTgaz'!$D$11:$D$28891,'Nord-Est'!$A224,'PTC GRTgaz'!$C$11:$C$28891,"DEL")*1.0026*$E$4/122.95)</f>
        <v>122.94686</v>
      </c>
      <c r="O224" s="102">
        <f t="shared" si="26"/>
        <v>15.024471853997074</v>
      </c>
      <c r="P224" s="58">
        <f t="shared" si="27"/>
        <v>1.0016314569331384</v>
      </c>
      <c r="Q224" s="59">
        <f>IF(P224&gt;=1,0,_xlfn.XLOOKUP(P224,'Serene N'!$B$30:$B$130,'Serene N'!$W$30:$W$130,,1))</f>
        <v>0</v>
      </c>
      <c r="R224" s="158">
        <f xml:space="preserve">
IF(AND(P224&gt;='Serene N'!$X$15,A224&lt;='Serene N'!$W$15),0,
IF(AND(P224&gt;='Serene N'!$X$16,A224&lt;='Serene N'!$W$16),0,
IF(AND(P224&gt;='Serene N'!$X$17,A224&lt;='Serene N'!$W$17),0,MIN(N224,$E$4*(1-D224)*Q224))))</f>
        <v>0</v>
      </c>
    </row>
    <row r="225" spans="1:18" x14ac:dyDescent="0.45">
      <c r="A225" s="56">
        <f t="shared" si="21"/>
        <v>44860</v>
      </c>
      <c r="B225" s="157">
        <f>_xlfn.XLOOKUP(A225,'Serene N'!$W$22:$W$23,'Serene N'!$Z$22:$Z$23,0,0)</f>
        <v>0</v>
      </c>
      <c r="C225" s="143">
        <f>_xlfn.XLOOKUP(A225,'Serene N'!$W$15:$W$17,'Serene N'!$Z$15:$Z$17,SUM($E$3:$H$3),0)</f>
        <v>15</v>
      </c>
      <c r="D225" s="58">
        <f>'PT Storengy'!J216</f>
        <v>0.85</v>
      </c>
      <c r="E225" s="60">
        <f t="shared" si="22"/>
        <v>15.024471853997074</v>
      </c>
      <c r="F225" s="58">
        <f t="shared" si="23"/>
        <v>1.0016314569331384</v>
      </c>
      <c r="G225" s="59">
        <f>IF(F225&gt;=1,0,_xlfn.XLOOKUP(F225,'Serene N'!$B$30:$B$130,'Serene N'!$W$30:$W$130,,1))</f>
        <v>0</v>
      </c>
      <c r="H225" s="158">
        <f>MIN(
IF(AND(F225&gt;='Serene N'!$X$15,A225&lt;='Serene N'!$W$15),0,
IF(AND(F225&gt;='Serene N'!$X$16,A225&lt;='Serene N'!$W$16),0,
IF(AND(F225&gt;='Serene N'!$X$17,A225&lt;='Serene N'!$W$17),0,$E$4*(1-D225)*G225))),$E$4)</f>
        <v>0</v>
      </c>
      <c r="I225" s="192">
        <f>IF(COUNTIFS('PTC GRTgaz'!$AA$11:$AA$28891,"",'PTC GRTgaz'!$B$11:$B$28891,'Nord-Est'!I$16,'PTC GRTgaz'!$D$11:$D$28891,'Nord-Est'!$A225,'PTC GRTgaz'!$C$11:$C$28891,"DEL")&gt;0,I$14,SUMIFS('PTC GRTgaz'!$AA$11:$AA$28891,'PTC GRTgaz'!$B$11:$B$28891,'Nord-Est'!I$16,'PTC GRTgaz'!$D$11:$D$28891,'Nord-Est'!$A225,'PTC GRTgaz'!$C$11:$C$28891,"DEL")*1.0026*$E$4/122.95)</f>
        <v>122.94686</v>
      </c>
      <c r="J225" s="102">
        <f t="shared" si="24"/>
        <v>15.024471853997074</v>
      </c>
      <c r="K225" s="58">
        <f t="shared" si="25"/>
        <v>1.0016314569331384</v>
      </c>
      <c r="L225" s="59">
        <f>IF(K225&gt;=1,0,_xlfn.XLOOKUP(K225,'Serene N'!$B$30:$B$130,'Serene N'!$W$30:$W$130,,1))</f>
        <v>0</v>
      </c>
      <c r="M225" s="158">
        <f xml:space="preserve">
IF(AND(K225&gt;='Serene N'!$X$15,A225&lt;='Serene N'!$W$15),0,
IF(AND(K225&gt;='Serene N'!$X$16,A225&lt;='Serene N'!$W$16),0,
IF(AND(K225&gt;='Serene N'!$X$17,A225&lt;='Serene N'!$W$17),0,MIN(I225,$E$4*(1-D225)*L225))))</f>
        <v>0</v>
      </c>
      <c r="N225" s="192">
        <f>IF(COUNTIFS('PTC GRTgaz'!$AB$11:$AB$28891,"",'PTC GRTgaz'!$B$11:$B$28891,'Nord-Est'!N$16,'PTC GRTgaz'!$D$11:$D$28891,'Nord-Est'!$A225,'PTC GRTgaz'!$C$11:$C$28891,"DEL")&gt;0,N$14,SUMIFS('PTC GRTgaz'!$AB$11:$AB$28891,'PTC GRTgaz'!$B$11:$B$28891,'Nord-Est'!N$16,'PTC GRTgaz'!$D$11:$D$28891,'Nord-Est'!$A225,'PTC GRTgaz'!$C$11:$C$28891,"DEL")*1.0026*$E$4/122.95)</f>
        <v>122.94686</v>
      </c>
      <c r="O225" s="102">
        <f t="shared" si="26"/>
        <v>15.024471853997074</v>
      </c>
      <c r="P225" s="58">
        <f t="shared" si="27"/>
        <v>1.0016314569331384</v>
      </c>
      <c r="Q225" s="59">
        <f>IF(P225&gt;=1,0,_xlfn.XLOOKUP(P225,'Serene N'!$B$30:$B$130,'Serene N'!$W$30:$W$130,,1))</f>
        <v>0</v>
      </c>
      <c r="R225" s="158">
        <f xml:space="preserve">
IF(AND(P225&gt;='Serene N'!$X$15,A225&lt;='Serene N'!$W$15),0,
IF(AND(P225&gt;='Serene N'!$X$16,A225&lt;='Serene N'!$W$16),0,
IF(AND(P225&gt;='Serene N'!$X$17,A225&lt;='Serene N'!$W$17),0,MIN(N225,$E$4*(1-D225)*Q225))))</f>
        <v>0</v>
      </c>
    </row>
    <row r="226" spans="1:18" x14ac:dyDescent="0.45">
      <c r="A226" s="56">
        <f t="shared" si="21"/>
        <v>44861</v>
      </c>
      <c r="B226" s="157">
        <f>_xlfn.XLOOKUP(A226,'Serene N'!$W$22:$W$23,'Serene N'!$Z$22:$Z$23,0,0)</f>
        <v>0</v>
      </c>
      <c r="C226" s="143">
        <f>_xlfn.XLOOKUP(A226,'Serene N'!$W$15:$W$17,'Serene N'!$Z$15:$Z$17,SUM($E$3:$H$3),0)</f>
        <v>15</v>
      </c>
      <c r="D226" s="58">
        <f>'PT Storengy'!J217</f>
        <v>0.85</v>
      </c>
      <c r="E226" s="60">
        <f t="shared" si="22"/>
        <v>15.024471853997074</v>
      </c>
      <c r="F226" s="58">
        <f t="shared" si="23"/>
        <v>1.0016314569331384</v>
      </c>
      <c r="G226" s="59">
        <f>IF(F226&gt;=1,0,_xlfn.XLOOKUP(F226,'Serene N'!$B$30:$B$130,'Serene N'!$W$30:$W$130,,1))</f>
        <v>0</v>
      </c>
      <c r="H226" s="158">
        <f>MIN(
IF(AND(F226&gt;='Serene N'!$X$15,A226&lt;='Serene N'!$W$15),0,
IF(AND(F226&gt;='Serene N'!$X$16,A226&lt;='Serene N'!$W$16),0,
IF(AND(F226&gt;='Serene N'!$X$17,A226&lt;='Serene N'!$W$17),0,$E$4*(1-D226)*G226))),$E$4)</f>
        <v>0</v>
      </c>
      <c r="I226" s="192">
        <f>IF(COUNTIFS('PTC GRTgaz'!$AA$11:$AA$28891,"",'PTC GRTgaz'!$B$11:$B$28891,'Nord-Est'!I$16,'PTC GRTgaz'!$D$11:$D$28891,'Nord-Est'!$A226,'PTC GRTgaz'!$C$11:$C$28891,"DEL")&gt;0,I$14,SUMIFS('PTC GRTgaz'!$AA$11:$AA$28891,'PTC GRTgaz'!$B$11:$B$28891,'Nord-Est'!I$16,'PTC GRTgaz'!$D$11:$D$28891,'Nord-Est'!$A226,'PTC GRTgaz'!$C$11:$C$28891,"DEL")*1.0026*$E$4/122.95)</f>
        <v>122.94686</v>
      </c>
      <c r="J226" s="102">
        <f t="shared" si="24"/>
        <v>15.024471853997074</v>
      </c>
      <c r="K226" s="58">
        <f t="shared" si="25"/>
        <v>1.0016314569331384</v>
      </c>
      <c r="L226" s="59">
        <f>IF(K226&gt;=1,0,_xlfn.XLOOKUP(K226,'Serene N'!$B$30:$B$130,'Serene N'!$W$30:$W$130,,1))</f>
        <v>0</v>
      </c>
      <c r="M226" s="158">
        <f xml:space="preserve">
IF(AND(K226&gt;='Serene N'!$X$15,A226&lt;='Serene N'!$W$15),0,
IF(AND(K226&gt;='Serene N'!$X$16,A226&lt;='Serene N'!$W$16),0,
IF(AND(K226&gt;='Serene N'!$X$17,A226&lt;='Serene N'!$W$17),0,MIN(I226,$E$4*(1-D226)*L226))))</f>
        <v>0</v>
      </c>
      <c r="N226" s="192">
        <f>IF(COUNTIFS('PTC GRTgaz'!$AB$11:$AB$28891,"",'PTC GRTgaz'!$B$11:$B$28891,'Nord-Est'!N$16,'PTC GRTgaz'!$D$11:$D$28891,'Nord-Est'!$A226,'PTC GRTgaz'!$C$11:$C$28891,"DEL")&gt;0,N$14,SUMIFS('PTC GRTgaz'!$AB$11:$AB$28891,'PTC GRTgaz'!$B$11:$B$28891,'Nord-Est'!N$16,'PTC GRTgaz'!$D$11:$D$28891,'Nord-Est'!$A226,'PTC GRTgaz'!$C$11:$C$28891,"DEL")*1.0026*$E$4/122.95)</f>
        <v>122.94686</v>
      </c>
      <c r="O226" s="102">
        <f t="shared" si="26"/>
        <v>15.024471853997074</v>
      </c>
      <c r="P226" s="58">
        <f t="shared" si="27"/>
        <v>1.0016314569331384</v>
      </c>
      <c r="Q226" s="59">
        <f>IF(P226&gt;=1,0,_xlfn.XLOOKUP(P226,'Serene N'!$B$30:$B$130,'Serene N'!$W$30:$W$130,,1))</f>
        <v>0</v>
      </c>
      <c r="R226" s="158">
        <f xml:space="preserve">
IF(AND(P226&gt;='Serene N'!$X$15,A226&lt;='Serene N'!$W$15),0,
IF(AND(P226&gt;='Serene N'!$X$16,A226&lt;='Serene N'!$W$16),0,
IF(AND(P226&gt;='Serene N'!$X$17,A226&lt;='Serene N'!$W$17),0,MIN(N226,$E$4*(1-D226)*Q226))))</f>
        <v>0</v>
      </c>
    </row>
    <row r="227" spans="1:18" x14ac:dyDescent="0.45">
      <c r="A227" s="56">
        <f t="shared" si="21"/>
        <v>44862</v>
      </c>
      <c r="B227" s="157">
        <f>_xlfn.XLOOKUP(A227,'Serene N'!$W$22:$W$23,'Serene N'!$Z$22:$Z$23,0,0)</f>
        <v>0</v>
      </c>
      <c r="C227" s="143">
        <f>_xlfn.XLOOKUP(A227,'Serene N'!$W$15:$W$17,'Serene N'!$Z$15:$Z$17,SUM($E$3:$H$3),0)</f>
        <v>15</v>
      </c>
      <c r="D227" s="58">
        <f>'PT Storengy'!J218</f>
        <v>0.85</v>
      </c>
      <c r="E227" s="60">
        <f t="shared" si="22"/>
        <v>15.024471853997074</v>
      </c>
      <c r="F227" s="58">
        <f t="shared" si="23"/>
        <v>1.0016314569331384</v>
      </c>
      <c r="G227" s="59">
        <f>IF(F227&gt;=1,0,_xlfn.XLOOKUP(F227,'Serene N'!$B$30:$B$130,'Serene N'!$W$30:$W$130,,1))</f>
        <v>0</v>
      </c>
      <c r="H227" s="158">
        <f>MIN(
IF(AND(F227&gt;='Serene N'!$X$15,A227&lt;='Serene N'!$W$15),0,
IF(AND(F227&gt;='Serene N'!$X$16,A227&lt;='Serene N'!$W$16),0,
IF(AND(F227&gt;='Serene N'!$X$17,A227&lt;='Serene N'!$W$17),0,$E$4*(1-D227)*G227))),$E$4)</f>
        <v>0</v>
      </c>
      <c r="I227" s="192">
        <f>IF(COUNTIFS('PTC GRTgaz'!$AA$11:$AA$28891,"",'PTC GRTgaz'!$B$11:$B$28891,'Nord-Est'!I$16,'PTC GRTgaz'!$D$11:$D$28891,'Nord-Est'!$A227,'PTC GRTgaz'!$C$11:$C$28891,"DEL")&gt;0,I$14,SUMIFS('PTC GRTgaz'!$AA$11:$AA$28891,'PTC GRTgaz'!$B$11:$B$28891,'Nord-Est'!I$16,'PTC GRTgaz'!$D$11:$D$28891,'Nord-Est'!$A227,'PTC GRTgaz'!$C$11:$C$28891,"DEL")*1.0026*$E$4/122.95)</f>
        <v>122.94686</v>
      </c>
      <c r="J227" s="102">
        <f t="shared" si="24"/>
        <v>15.024471853997074</v>
      </c>
      <c r="K227" s="58">
        <f t="shared" si="25"/>
        <v>1.0016314569331384</v>
      </c>
      <c r="L227" s="59">
        <f>IF(K227&gt;=1,0,_xlfn.XLOOKUP(K227,'Serene N'!$B$30:$B$130,'Serene N'!$W$30:$W$130,,1))</f>
        <v>0</v>
      </c>
      <c r="M227" s="158">
        <f xml:space="preserve">
IF(AND(K227&gt;='Serene N'!$X$15,A227&lt;='Serene N'!$W$15),0,
IF(AND(K227&gt;='Serene N'!$X$16,A227&lt;='Serene N'!$W$16),0,
IF(AND(K227&gt;='Serene N'!$X$17,A227&lt;='Serene N'!$W$17),0,MIN(I227,$E$4*(1-D227)*L227))))</f>
        <v>0</v>
      </c>
      <c r="N227" s="192">
        <f>IF(COUNTIFS('PTC GRTgaz'!$AB$11:$AB$28891,"",'PTC GRTgaz'!$B$11:$B$28891,'Nord-Est'!N$16,'PTC GRTgaz'!$D$11:$D$28891,'Nord-Est'!$A227,'PTC GRTgaz'!$C$11:$C$28891,"DEL")&gt;0,N$14,SUMIFS('PTC GRTgaz'!$AB$11:$AB$28891,'PTC GRTgaz'!$B$11:$B$28891,'Nord-Est'!N$16,'PTC GRTgaz'!$D$11:$D$28891,'Nord-Est'!$A227,'PTC GRTgaz'!$C$11:$C$28891,"DEL")*1.0026*$E$4/122.95)</f>
        <v>122.94686</v>
      </c>
      <c r="O227" s="102">
        <f t="shared" si="26"/>
        <v>15.024471853997074</v>
      </c>
      <c r="P227" s="58">
        <f t="shared" si="27"/>
        <v>1.0016314569331384</v>
      </c>
      <c r="Q227" s="59">
        <f>IF(P227&gt;=1,0,_xlfn.XLOOKUP(P227,'Serene N'!$B$30:$B$130,'Serene N'!$W$30:$W$130,,1))</f>
        <v>0</v>
      </c>
      <c r="R227" s="158">
        <f xml:space="preserve">
IF(AND(P227&gt;='Serene N'!$X$15,A227&lt;='Serene N'!$W$15),0,
IF(AND(P227&gt;='Serene N'!$X$16,A227&lt;='Serene N'!$W$16),0,
IF(AND(P227&gt;='Serene N'!$X$17,A227&lt;='Serene N'!$W$17),0,MIN(N227,$E$4*(1-D227)*Q227))))</f>
        <v>0</v>
      </c>
    </row>
    <row r="228" spans="1:18" x14ac:dyDescent="0.45">
      <c r="A228" s="56">
        <f t="shared" si="21"/>
        <v>44863</v>
      </c>
      <c r="B228" s="157">
        <f>_xlfn.XLOOKUP(A228,'Serene N'!$W$22:$W$23,'Serene N'!$Z$22:$Z$23,0,0)</f>
        <v>0</v>
      </c>
      <c r="C228" s="143">
        <f>_xlfn.XLOOKUP(A228,'Serene N'!$W$15:$W$17,'Serene N'!$Z$15:$Z$17,SUM($E$3:$H$3),0)</f>
        <v>15</v>
      </c>
      <c r="D228" s="58">
        <f>'PT Storengy'!J219</f>
        <v>0.85</v>
      </c>
      <c r="E228" s="60">
        <f t="shared" si="22"/>
        <v>15.024471853997074</v>
      </c>
      <c r="F228" s="58">
        <f t="shared" si="23"/>
        <v>1.0016314569331384</v>
      </c>
      <c r="G228" s="59">
        <f>IF(F228&gt;=1,0,_xlfn.XLOOKUP(F228,'Serene N'!$B$30:$B$130,'Serene N'!$W$30:$W$130,,1))</f>
        <v>0</v>
      </c>
      <c r="H228" s="158">
        <f>MIN(
IF(AND(F228&gt;='Serene N'!$X$15,A228&lt;='Serene N'!$W$15),0,
IF(AND(F228&gt;='Serene N'!$X$16,A228&lt;='Serene N'!$W$16),0,
IF(AND(F228&gt;='Serene N'!$X$17,A228&lt;='Serene N'!$W$17),0,$E$4*(1-D228)*G228))),$E$4)</f>
        <v>0</v>
      </c>
      <c r="I228" s="192">
        <f>IF(COUNTIFS('PTC GRTgaz'!$AA$11:$AA$28891,"",'PTC GRTgaz'!$B$11:$B$28891,'Nord-Est'!I$16,'PTC GRTgaz'!$D$11:$D$28891,'Nord-Est'!$A228,'PTC GRTgaz'!$C$11:$C$28891,"DEL")&gt;0,I$14,SUMIFS('PTC GRTgaz'!$AA$11:$AA$28891,'PTC GRTgaz'!$B$11:$B$28891,'Nord-Est'!I$16,'PTC GRTgaz'!$D$11:$D$28891,'Nord-Est'!$A228,'PTC GRTgaz'!$C$11:$C$28891,"DEL")*1.0026*$E$4/122.95)</f>
        <v>122.94686</v>
      </c>
      <c r="J228" s="102">
        <f t="shared" si="24"/>
        <v>15.024471853997074</v>
      </c>
      <c r="K228" s="58">
        <f t="shared" si="25"/>
        <v>1.0016314569331384</v>
      </c>
      <c r="L228" s="59">
        <f>IF(K228&gt;=1,0,_xlfn.XLOOKUP(K228,'Serene N'!$B$30:$B$130,'Serene N'!$W$30:$W$130,,1))</f>
        <v>0</v>
      </c>
      <c r="M228" s="158">
        <f xml:space="preserve">
IF(AND(K228&gt;='Serene N'!$X$15,A228&lt;='Serene N'!$W$15),0,
IF(AND(K228&gt;='Serene N'!$X$16,A228&lt;='Serene N'!$W$16),0,
IF(AND(K228&gt;='Serene N'!$X$17,A228&lt;='Serene N'!$W$17),0,MIN(I228,$E$4*(1-D228)*L228))))</f>
        <v>0</v>
      </c>
      <c r="N228" s="192">
        <f>IF(COUNTIFS('PTC GRTgaz'!$AB$11:$AB$28891,"",'PTC GRTgaz'!$B$11:$B$28891,'Nord-Est'!N$16,'PTC GRTgaz'!$D$11:$D$28891,'Nord-Est'!$A228,'PTC GRTgaz'!$C$11:$C$28891,"DEL")&gt;0,N$14,SUMIFS('PTC GRTgaz'!$AB$11:$AB$28891,'PTC GRTgaz'!$B$11:$B$28891,'Nord-Est'!N$16,'PTC GRTgaz'!$D$11:$D$28891,'Nord-Est'!$A228,'PTC GRTgaz'!$C$11:$C$28891,"DEL")*1.0026*$E$4/122.95)</f>
        <v>122.94686</v>
      </c>
      <c r="O228" s="102">
        <f t="shared" si="26"/>
        <v>15.024471853997074</v>
      </c>
      <c r="P228" s="58">
        <f t="shared" si="27"/>
        <v>1.0016314569331384</v>
      </c>
      <c r="Q228" s="59">
        <f>IF(P228&gt;=1,0,_xlfn.XLOOKUP(P228,'Serene N'!$B$30:$B$130,'Serene N'!$W$30:$W$130,,1))</f>
        <v>0</v>
      </c>
      <c r="R228" s="158">
        <f xml:space="preserve">
IF(AND(P228&gt;='Serene N'!$X$15,A228&lt;='Serene N'!$W$15),0,
IF(AND(P228&gt;='Serene N'!$X$16,A228&lt;='Serene N'!$W$16),0,
IF(AND(P228&gt;='Serene N'!$X$17,A228&lt;='Serene N'!$W$17),0,MIN(N228,$E$4*(1-D228)*Q228))))</f>
        <v>0</v>
      </c>
    </row>
    <row r="229" spans="1:18" x14ac:dyDescent="0.45">
      <c r="A229" s="56">
        <f t="shared" si="21"/>
        <v>44864</v>
      </c>
      <c r="B229" s="157">
        <f>_xlfn.XLOOKUP(A229,'Serene N'!$W$22:$W$23,'Serene N'!$Z$22:$Z$23,0,0)</f>
        <v>0</v>
      </c>
      <c r="C229" s="143">
        <f>_xlfn.XLOOKUP(A229,'Serene N'!$W$15:$W$17,'Serene N'!$Z$15:$Z$17,SUM($E$3:$H$3),0)</f>
        <v>15</v>
      </c>
      <c r="D229" s="58">
        <f>'PT Storengy'!J220</f>
        <v>0.85</v>
      </c>
      <c r="E229" s="60">
        <f t="shared" si="22"/>
        <v>15.024471853997074</v>
      </c>
      <c r="F229" s="58">
        <f t="shared" si="23"/>
        <v>1.0016314569331384</v>
      </c>
      <c r="G229" s="59">
        <f>IF(F229&gt;=1,0,_xlfn.XLOOKUP(F229,'Serene N'!$B$30:$B$130,'Serene N'!$W$30:$W$130,,1))</f>
        <v>0</v>
      </c>
      <c r="H229" s="158">
        <f>MIN(
IF(AND(F229&gt;='Serene N'!$X$15,A229&lt;='Serene N'!$W$15),0,
IF(AND(F229&gt;='Serene N'!$X$16,A229&lt;='Serene N'!$W$16),0,
IF(AND(F229&gt;='Serene N'!$X$17,A229&lt;='Serene N'!$W$17),0,$E$4*(1-D229)*G229))),$E$4)</f>
        <v>0</v>
      </c>
      <c r="I229" s="192">
        <f>IF(COUNTIFS('PTC GRTgaz'!$AA$11:$AA$28891,"",'PTC GRTgaz'!$B$11:$B$28891,'Nord-Est'!I$16,'PTC GRTgaz'!$D$11:$D$28891,'Nord-Est'!$A229,'PTC GRTgaz'!$C$11:$C$28891,"DEL")&gt;0,I$14,SUMIFS('PTC GRTgaz'!$AA$11:$AA$28891,'PTC GRTgaz'!$B$11:$B$28891,'Nord-Est'!I$16,'PTC GRTgaz'!$D$11:$D$28891,'Nord-Est'!$A229,'PTC GRTgaz'!$C$11:$C$28891,"DEL")*1.0026*$E$4/122.95)</f>
        <v>122.94686</v>
      </c>
      <c r="J229" s="102">
        <f t="shared" si="24"/>
        <v>15.024471853997074</v>
      </c>
      <c r="K229" s="58">
        <f t="shared" si="25"/>
        <v>1.0016314569331384</v>
      </c>
      <c r="L229" s="59">
        <f>IF(K229&gt;=1,0,_xlfn.XLOOKUP(K229,'Serene N'!$B$30:$B$130,'Serene N'!$W$30:$W$130,,1))</f>
        <v>0</v>
      </c>
      <c r="M229" s="158">
        <f xml:space="preserve">
IF(AND(K229&gt;='Serene N'!$X$15,A229&lt;='Serene N'!$W$15),0,
IF(AND(K229&gt;='Serene N'!$X$16,A229&lt;='Serene N'!$W$16),0,
IF(AND(K229&gt;='Serene N'!$X$17,A229&lt;='Serene N'!$W$17),0,MIN(I229,$E$4*(1-D229)*L229))))</f>
        <v>0</v>
      </c>
      <c r="N229" s="192">
        <f>IF(COUNTIFS('PTC GRTgaz'!$AB$11:$AB$28891,"",'PTC GRTgaz'!$B$11:$B$28891,'Nord-Est'!N$16,'PTC GRTgaz'!$D$11:$D$28891,'Nord-Est'!$A229,'PTC GRTgaz'!$C$11:$C$28891,"DEL")&gt;0,N$14,SUMIFS('PTC GRTgaz'!$AB$11:$AB$28891,'PTC GRTgaz'!$B$11:$B$28891,'Nord-Est'!N$16,'PTC GRTgaz'!$D$11:$D$28891,'Nord-Est'!$A229,'PTC GRTgaz'!$C$11:$C$28891,"DEL")*1.0026*$E$4/122.95)</f>
        <v>122.94686</v>
      </c>
      <c r="O229" s="102">
        <f t="shared" si="26"/>
        <v>15.024471853997074</v>
      </c>
      <c r="P229" s="58">
        <f t="shared" si="27"/>
        <v>1.0016314569331384</v>
      </c>
      <c r="Q229" s="59">
        <f>IF(P229&gt;=1,0,_xlfn.XLOOKUP(P229,'Serene N'!$B$30:$B$130,'Serene N'!$W$30:$W$130,,1))</f>
        <v>0</v>
      </c>
      <c r="R229" s="158">
        <f xml:space="preserve">
IF(AND(P229&gt;='Serene N'!$X$15,A229&lt;='Serene N'!$W$15),0,
IF(AND(P229&gt;='Serene N'!$X$16,A229&lt;='Serene N'!$W$16),0,
IF(AND(P229&gt;='Serene N'!$X$17,A229&lt;='Serene N'!$W$17),0,MIN(N229,$E$4*(1-D229)*Q229))))</f>
        <v>0</v>
      </c>
    </row>
    <row r="230" spans="1:18" x14ac:dyDescent="0.45">
      <c r="A230" s="56">
        <f t="shared" si="21"/>
        <v>44865</v>
      </c>
      <c r="B230" s="157">
        <f>_xlfn.XLOOKUP(A230,'Serene N'!$W$22:$W$23,'Serene N'!$Z$22:$Z$23,0,0)</f>
        <v>0</v>
      </c>
      <c r="C230" s="143">
        <f>_xlfn.XLOOKUP(A230,'Serene N'!$W$15:$W$17,'Serene N'!$Z$15:$Z$17,SUM($E$3:$H$3),0)</f>
        <v>15</v>
      </c>
      <c r="D230" s="58">
        <f>'PT Storengy'!J221</f>
        <v>0.85</v>
      </c>
      <c r="E230" s="60">
        <f t="shared" si="22"/>
        <v>15.024471853997074</v>
      </c>
      <c r="F230" s="58">
        <f t="shared" si="23"/>
        <v>1.0016314569331384</v>
      </c>
      <c r="G230" s="59">
        <f>IF(F230&gt;=1,0,_xlfn.XLOOKUP(F230,'Serene N'!$B$30:$B$130,'Serene N'!$W$30:$W$130,,1))</f>
        <v>0</v>
      </c>
      <c r="H230" s="158">
        <f>MIN(
IF(AND(F230&gt;='Serene N'!$X$15,A230&lt;='Serene N'!$W$15),0,
IF(AND(F230&gt;='Serene N'!$X$16,A230&lt;='Serene N'!$W$16),0,
IF(AND(F230&gt;='Serene N'!$X$17,A230&lt;='Serene N'!$W$17),0,$E$4*(1-D230)*G230))),$E$4)</f>
        <v>0</v>
      </c>
      <c r="I230" s="192">
        <f>IF(COUNTIFS('PTC GRTgaz'!$AA$11:$AA$28891,"",'PTC GRTgaz'!$B$11:$B$28891,'Nord-Est'!I$16,'PTC GRTgaz'!$D$11:$D$28891,'Nord-Est'!$A230,'PTC GRTgaz'!$C$11:$C$28891,"DEL")&gt;0,I$14,SUMIFS('PTC GRTgaz'!$AA$11:$AA$28891,'PTC GRTgaz'!$B$11:$B$28891,'Nord-Est'!I$16,'PTC GRTgaz'!$D$11:$D$28891,'Nord-Est'!$A230,'PTC GRTgaz'!$C$11:$C$28891,"DEL")*1.0026*$E$4/122.95)</f>
        <v>122.94686</v>
      </c>
      <c r="J230" s="102">
        <f t="shared" si="24"/>
        <v>15.024471853997074</v>
      </c>
      <c r="K230" s="58">
        <f t="shared" si="25"/>
        <v>1.0016314569331384</v>
      </c>
      <c r="L230" s="59">
        <f>IF(K230&gt;=1,0,_xlfn.XLOOKUP(K230,'Serene N'!$B$30:$B$130,'Serene N'!$W$30:$W$130,,1))</f>
        <v>0</v>
      </c>
      <c r="M230" s="158">
        <f xml:space="preserve">
IF(AND(K230&gt;='Serene N'!$X$15,A230&lt;='Serene N'!$W$15),0,
IF(AND(K230&gt;='Serene N'!$X$16,A230&lt;='Serene N'!$W$16),0,
IF(AND(K230&gt;='Serene N'!$X$17,A230&lt;='Serene N'!$W$17),0,MIN(I230,$E$4*(1-D230)*L230))))</f>
        <v>0</v>
      </c>
      <c r="N230" s="192">
        <f>IF(COUNTIFS('PTC GRTgaz'!$AB$11:$AB$28891,"",'PTC GRTgaz'!$B$11:$B$28891,'Nord-Est'!N$16,'PTC GRTgaz'!$D$11:$D$28891,'Nord-Est'!$A230,'PTC GRTgaz'!$C$11:$C$28891,"DEL")&gt;0,N$14,SUMIFS('PTC GRTgaz'!$AB$11:$AB$28891,'PTC GRTgaz'!$B$11:$B$28891,'Nord-Est'!N$16,'PTC GRTgaz'!$D$11:$D$28891,'Nord-Est'!$A230,'PTC GRTgaz'!$C$11:$C$28891,"DEL")*1.0026*$E$4/122.95)</f>
        <v>122.94686</v>
      </c>
      <c r="O230" s="102">
        <f t="shared" si="26"/>
        <v>15.024471853997074</v>
      </c>
      <c r="P230" s="58">
        <f t="shared" si="27"/>
        <v>1.0016314569331384</v>
      </c>
      <c r="Q230" s="59">
        <f>IF(P230&gt;=1,0,_xlfn.XLOOKUP(P230,'Serene N'!$B$30:$B$130,'Serene N'!$W$30:$W$130,,1))</f>
        <v>0</v>
      </c>
      <c r="R230" s="158">
        <f xml:space="preserve">
IF(AND(P230&gt;='Serene N'!$X$15,A230&lt;='Serene N'!$W$15),0,
IF(AND(P230&gt;='Serene N'!$X$16,A230&lt;='Serene N'!$W$16),0,
IF(AND(P230&gt;='Serene N'!$X$17,A230&lt;='Serene N'!$W$17),0,MIN(N230,$E$4*(1-D230)*Q230))))</f>
        <v>0</v>
      </c>
    </row>
    <row r="231" spans="1:18" x14ac:dyDescent="0.45">
      <c r="A231" s="56">
        <f t="shared" si="21"/>
        <v>44866</v>
      </c>
      <c r="B231" s="157">
        <f>_xlfn.XLOOKUP(A231,'Serene N'!$W$22:$W$23,'Serene N'!$Z$22:$Z$23,0,0)</f>
        <v>12.9</v>
      </c>
      <c r="C231" s="143">
        <f>_xlfn.XLOOKUP(A231,'Serene N'!$W$15:$W$17,'Serene N'!$Z$15:$Z$17,SUM($E$3:$H$3),0)</f>
        <v>15</v>
      </c>
      <c r="D231" s="58">
        <f>'PT Storengy'!J222</f>
        <v>0.7</v>
      </c>
      <c r="E231" s="60">
        <f t="shared" si="22"/>
        <v>15.024471853997074</v>
      </c>
      <c r="F231" s="58">
        <f t="shared" si="23"/>
        <v>1.0016314569331384</v>
      </c>
      <c r="G231" s="59">
        <f>IF(F231&gt;=1,0,_xlfn.XLOOKUP(F231,'Serene N'!$B$30:$B$130,'Serene N'!$W$30:$W$130,,1))</f>
        <v>0</v>
      </c>
      <c r="H231" s="158">
        <f>MIN(
IF(AND(F231&gt;='Serene N'!$X$15,A231&lt;='Serene N'!$W$15),0,
IF(AND(F231&gt;='Serene N'!$X$16,A231&lt;='Serene N'!$W$16),0,
IF(AND(F231&gt;='Serene N'!$X$17,A231&lt;='Serene N'!$W$17),0,$E$4*(1-D231)*G231))),$E$4)</f>
        <v>0</v>
      </c>
      <c r="I231" s="192">
        <f>IF(COUNTIFS('PTC GRTgaz'!$AA$11:$AA$28891,"",'PTC GRTgaz'!$B$11:$B$28891,'Nord-Est'!I$16,'PTC GRTgaz'!$D$11:$D$28891,'Nord-Est'!$A231,'PTC GRTgaz'!$C$11:$C$28891,"DEL")&gt;0,I$14,SUMIFS('PTC GRTgaz'!$AA$11:$AA$28891,'PTC GRTgaz'!$B$11:$B$28891,'Nord-Est'!I$16,'PTC GRTgaz'!$D$11:$D$28891,'Nord-Est'!$A231,'PTC GRTgaz'!$C$11:$C$28891,"DEL")*1.0026*$E$4/122.95)</f>
        <v>122.94686</v>
      </c>
      <c r="J231" s="102">
        <f t="shared" si="24"/>
        <v>15.024471853997074</v>
      </c>
      <c r="K231" s="58">
        <f t="shared" si="25"/>
        <v>1.0016314569331384</v>
      </c>
      <c r="L231" s="59">
        <f>IF(K231&gt;=1,0,_xlfn.XLOOKUP(K231,'Serene N'!$B$30:$B$130,'Serene N'!$W$30:$W$130,,1))</f>
        <v>0</v>
      </c>
      <c r="M231" s="158">
        <f xml:space="preserve">
IF(AND(K231&gt;='Serene N'!$X$15,A231&lt;='Serene N'!$W$15),0,
IF(AND(K231&gt;='Serene N'!$X$16,A231&lt;='Serene N'!$W$16),0,
IF(AND(K231&gt;='Serene N'!$X$17,A231&lt;='Serene N'!$W$17),0,MIN(I231,$E$4*(1-D231)*L231))))</f>
        <v>0</v>
      </c>
      <c r="N231" s="192">
        <f>IF(COUNTIFS('PTC GRTgaz'!$AB$11:$AB$28891,"",'PTC GRTgaz'!$B$11:$B$28891,'Nord-Est'!N$16,'PTC GRTgaz'!$D$11:$D$28891,'Nord-Est'!$A231,'PTC GRTgaz'!$C$11:$C$28891,"DEL")&gt;0,N$14,SUMIFS('PTC GRTgaz'!$AB$11:$AB$28891,'PTC GRTgaz'!$B$11:$B$28891,'Nord-Est'!N$16,'PTC GRTgaz'!$D$11:$D$28891,'Nord-Est'!$A231,'PTC GRTgaz'!$C$11:$C$28891,"DEL")*1.0026*$E$4/122.95)</f>
        <v>122.94686</v>
      </c>
      <c r="O231" s="102">
        <f t="shared" si="26"/>
        <v>15.024471853997074</v>
      </c>
      <c r="P231" s="58">
        <f t="shared" si="27"/>
        <v>1.0016314569331384</v>
      </c>
      <c r="Q231" s="59">
        <f>IF(P231&gt;=1,0,_xlfn.XLOOKUP(P231,'Serene N'!$B$30:$B$130,'Serene N'!$W$30:$W$130,,1))</f>
        <v>0</v>
      </c>
      <c r="R231" s="158">
        <f xml:space="preserve">
IF(AND(P231&gt;='Serene N'!$X$15,A231&lt;='Serene N'!$W$15),0,
IF(AND(P231&gt;='Serene N'!$X$16,A231&lt;='Serene N'!$W$16),0,
IF(AND(P231&gt;='Serene N'!$X$17,A231&lt;='Serene N'!$W$17),0,MIN(N231,$E$4*(1-D231)*Q231))))</f>
        <v>0</v>
      </c>
    </row>
    <row r="232" spans="1:18" x14ac:dyDescent="0.45">
      <c r="A232" s="35"/>
      <c r="B232" s="90"/>
      <c r="C232" s="90"/>
    </row>
    <row r="233" spans="1:18" x14ac:dyDescent="0.45">
      <c r="A233" s="35"/>
      <c r="B233" s="90"/>
      <c r="C233" s="90"/>
    </row>
    <row r="234" spans="1:18" x14ac:dyDescent="0.45">
      <c r="A234" s="35"/>
      <c r="B234" s="90"/>
      <c r="C234" s="90"/>
    </row>
    <row r="235" spans="1:18" x14ac:dyDescent="0.45">
      <c r="A235" s="35"/>
      <c r="B235" s="90"/>
      <c r="C235" s="90"/>
    </row>
    <row r="236" spans="1:18" x14ac:dyDescent="0.45">
      <c r="A236" s="35"/>
      <c r="B236" s="90"/>
      <c r="C236" s="90"/>
    </row>
    <row r="237" spans="1:18" x14ac:dyDescent="0.45">
      <c r="A237" s="35"/>
      <c r="B237" s="90"/>
      <c r="C237" s="90"/>
    </row>
    <row r="238" spans="1:18" x14ac:dyDescent="0.45">
      <c r="A238" s="35"/>
      <c r="B238" s="90"/>
      <c r="C238" s="90"/>
    </row>
    <row r="239" spans="1:18" x14ac:dyDescent="0.45">
      <c r="A239" s="35"/>
      <c r="B239" s="90"/>
      <c r="C239" s="90"/>
    </row>
    <row r="240" spans="1:18" x14ac:dyDescent="0.45">
      <c r="A240" s="35"/>
      <c r="B240" s="90"/>
      <c r="C240" s="90"/>
    </row>
    <row r="241" spans="1:3" x14ac:dyDescent="0.45">
      <c r="A241" s="35"/>
      <c r="B241" s="90"/>
      <c r="C241" s="90"/>
    </row>
    <row r="242" spans="1:3" x14ac:dyDescent="0.45">
      <c r="A242" s="35"/>
      <c r="B242" s="90"/>
      <c r="C242" s="90"/>
    </row>
    <row r="243" spans="1:3" x14ac:dyDescent="0.45">
      <c r="A243" s="35"/>
      <c r="B243" s="90"/>
      <c r="C243" s="90"/>
    </row>
    <row r="244" spans="1:3" x14ac:dyDescent="0.45">
      <c r="A244" s="35"/>
      <c r="B244" s="90"/>
      <c r="C244" s="90"/>
    </row>
    <row r="245" spans="1:3" x14ac:dyDescent="0.45">
      <c r="A245" s="35"/>
      <c r="B245" s="90"/>
      <c r="C245" s="90"/>
    </row>
    <row r="246" spans="1:3" x14ac:dyDescent="0.45">
      <c r="A246" s="35"/>
      <c r="B246" s="90"/>
      <c r="C246" s="90"/>
    </row>
    <row r="247" spans="1:3" x14ac:dyDescent="0.45">
      <c r="A247" s="35"/>
      <c r="B247" s="90"/>
      <c r="C247" s="90"/>
    </row>
    <row r="248" spans="1:3" x14ac:dyDescent="0.45">
      <c r="A248" s="35"/>
      <c r="B248" s="90"/>
      <c r="C248" s="90"/>
    </row>
    <row r="249" spans="1:3" x14ac:dyDescent="0.45">
      <c r="A249" s="35"/>
      <c r="B249" s="90"/>
      <c r="C249" s="90"/>
    </row>
    <row r="250" spans="1:3" x14ac:dyDescent="0.45">
      <c r="A250" s="35"/>
      <c r="B250" s="90"/>
      <c r="C250" s="90"/>
    </row>
    <row r="251" spans="1:3" x14ac:dyDescent="0.45">
      <c r="A251" s="35"/>
      <c r="B251" s="90"/>
      <c r="C251" s="90"/>
    </row>
    <row r="252" spans="1:3" x14ac:dyDescent="0.45">
      <c r="A252" s="35"/>
      <c r="B252" s="90"/>
      <c r="C252" s="90"/>
    </row>
    <row r="253" spans="1:3" x14ac:dyDescent="0.45">
      <c r="A253" s="35"/>
      <c r="B253" s="90"/>
      <c r="C253" s="90"/>
    </row>
    <row r="254" spans="1:3" x14ac:dyDescent="0.45">
      <c r="A254" s="35"/>
      <c r="B254" s="90"/>
      <c r="C254" s="90"/>
    </row>
    <row r="255" spans="1:3" x14ac:dyDescent="0.45">
      <c r="A255" s="35"/>
      <c r="B255" s="90"/>
      <c r="C255" s="90"/>
    </row>
    <row r="256" spans="1:3" x14ac:dyDescent="0.45">
      <c r="A256" s="35"/>
      <c r="B256" s="90"/>
      <c r="C256" s="90"/>
    </row>
    <row r="257" spans="1:3" x14ac:dyDescent="0.45">
      <c r="A257" s="35"/>
      <c r="B257" s="90"/>
      <c r="C257" s="90"/>
    </row>
    <row r="258" spans="1:3" x14ac:dyDescent="0.45">
      <c r="A258" s="35"/>
      <c r="B258" s="90"/>
      <c r="C258" s="90"/>
    </row>
    <row r="259" spans="1:3" x14ac:dyDescent="0.45">
      <c r="A259" s="35"/>
      <c r="B259" s="90"/>
      <c r="C259" s="90"/>
    </row>
    <row r="260" spans="1:3" x14ac:dyDescent="0.45">
      <c r="A260" s="35"/>
      <c r="B260" s="90"/>
      <c r="C260" s="90"/>
    </row>
    <row r="261" spans="1:3" x14ac:dyDescent="0.45">
      <c r="A261" s="35"/>
      <c r="B261" s="90"/>
      <c r="C261" s="90"/>
    </row>
    <row r="262" spans="1:3" x14ac:dyDescent="0.45">
      <c r="A262" s="35"/>
      <c r="B262" s="90"/>
      <c r="C262" s="90"/>
    </row>
    <row r="263" spans="1:3" x14ac:dyDescent="0.45">
      <c r="A263" s="35"/>
      <c r="B263" s="90"/>
      <c r="C263" s="90"/>
    </row>
    <row r="264" spans="1:3" x14ac:dyDescent="0.45">
      <c r="A264" s="35"/>
      <c r="B264" s="90"/>
      <c r="C264" s="90"/>
    </row>
    <row r="265" spans="1:3" x14ac:dyDescent="0.45">
      <c r="A265" s="35"/>
      <c r="B265" s="90"/>
      <c r="C265" s="90"/>
    </row>
    <row r="266" spans="1:3" x14ac:dyDescent="0.45">
      <c r="A266" s="35"/>
      <c r="B266" s="90"/>
      <c r="C266" s="90"/>
    </row>
    <row r="267" spans="1:3" x14ac:dyDescent="0.45">
      <c r="A267" s="35"/>
      <c r="B267" s="90"/>
      <c r="C267" s="90"/>
    </row>
    <row r="268" spans="1:3" x14ac:dyDescent="0.45">
      <c r="A268" s="35"/>
      <c r="B268" s="90"/>
      <c r="C268" s="90"/>
    </row>
    <row r="269" spans="1:3" x14ac:dyDescent="0.45">
      <c r="A269" s="35"/>
      <c r="B269" s="90"/>
      <c r="C269" s="90"/>
    </row>
    <row r="270" spans="1:3" x14ac:dyDescent="0.45">
      <c r="A270" s="35"/>
      <c r="B270" s="90"/>
      <c r="C270" s="90"/>
    </row>
    <row r="271" spans="1:3" x14ac:dyDescent="0.45">
      <c r="A271" s="35"/>
      <c r="B271" s="90"/>
      <c r="C271" s="90"/>
    </row>
    <row r="272" spans="1:3" x14ac:dyDescent="0.45">
      <c r="A272" s="35"/>
      <c r="B272" s="90"/>
      <c r="C272" s="90"/>
    </row>
    <row r="273" spans="1:3" x14ac:dyDescent="0.45">
      <c r="A273" s="35"/>
      <c r="B273" s="90"/>
      <c r="C273" s="90"/>
    </row>
    <row r="274" spans="1:3" x14ac:dyDescent="0.45">
      <c r="A274" s="35"/>
      <c r="B274" s="90"/>
      <c r="C274" s="90"/>
    </row>
    <row r="275" spans="1:3" x14ac:dyDescent="0.45">
      <c r="A275" s="35"/>
      <c r="B275" s="90"/>
      <c r="C275" s="90"/>
    </row>
    <row r="276" spans="1:3" x14ac:dyDescent="0.45">
      <c r="A276" s="35"/>
      <c r="B276" s="90"/>
      <c r="C276" s="90"/>
    </row>
    <row r="277" spans="1:3" x14ac:dyDescent="0.45">
      <c r="A277" s="35"/>
      <c r="B277" s="90"/>
      <c r="C277" s="90"/>
    </row>
  </sheetData>
  <autoFilter ref="A16:S16" xr:uid="{200D0E10-6A27-41EC-BB9C-BFA6E45A0090}"/>
  <mergeCells count="3">
    <mergeCell ref="E11:H11"/>
    <mergeCell ref="J11:M11"/>
    <mergeCell ref="O11:R11"/>
  </mergeCells>
  <conditionalFormatting sqref="H17:H231">
    <cfRule type="cellIs" dxfId="8" priority="3" operator="equal">
      <formula>0</formula>
    </cfRule>
  </conditionalFormatting>
  <conditionalFormatting sqref="M17:M231">
    <cfRule type="cellIs" dxfId="7" priority="2" operator="equal">
      <formula>0</formula>
    </cfRule>
  </conditionalFormatting>
  <conditionalFormatting sqref="R17:R231">
    <cfRule type="cellIs" dxfId="6" priority="1" operator="equal">
      <formula>0</formula>
    </cfRule>
  </conditionalFormatting>
  <pageMargins left="0.7" right="0.7" top="0.75" bottom="0.75" header="0.3" footer="0.3"/>
  <pageSetup paperSize="9" orientation="portrait" r:id="rId1"/>
  <headerFooter>
    <oddFooter>&amp;L&amp;1#&amp;"Calibri"&amp;10&amp;K317100Classification GRTgaz : Public [ ] Interne [X] Restreint [ ] Secret [ ]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DDD3395E01C343BCA0FDE55C8B1571" ma:contentTypeVersion="12" ma:contentTypeDescription="Crée un document." ma:contentTypeScope="" ma:versionID="2fae60512379acbb51b4e1facb31d3fc">
  <xsd:schema xmlns:xsd="http://www.w3.org/2001/XMLSchema" xmlns:xs="http://www.w3.org/2001/XMLSchema" xmlns:p="http://schemas.microsoft.com/office/2006/metadata/properties" xmlns:ns2="122ca28c-d75f-4e22-92c3-917a3ba1658e" xmlns:ns3="d55948ae-bf85-4ea5-b1f4-84a450ca4362" targetNamespace="http://schemas.microsoft.com/office/2006/metadata/properties" ma:root="true" ma:fieldsID="35401071e3de599c663285f8dc6233d2" ns2:_="" ns3:_="">
    <xsd:import namespace="122ca28c-d75f-4e22-92c3-917a3ba1658e"/>
    <xsd:import namespace="d55948ae-bf85-4ea5-b1f4-84a450ca43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ca28c-d75f-4e22-92c3-917a3ba165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948ae-bf85-4ea5-b1f4-84a450ca43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A7A798F-A67F-46D8-A3F0-AA7F75FCD4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2ca28c-d75f-4e22-92c3-917a3ba1658e"/>
    <ds:schemaRef ds:uri="d55948ae-bf85-4ea5-b1f4-84a450ca43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8251B4-2772-4973-B5D5-67825DAB8896}">
  <ds:schemaRefs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office/2006/documentManagement/types"/>
    <ds:schemaRef ds:uri="http://purl.org/dc/terms/"/>
    <ds:schemaRef ds:uri="7cf0edd9-4a17-40a4-8e07-b8944b41e9e9"/>
    <ds:schemaRef ds:uri="75fdd8b9-a3c5-47ff-acac-9e0ce3e5e394"/>
  </ds:schemaRefs>
</ds:datastoreItem>
</file>

<file path=customXml/itemProps3.xml><?xml version="1.0" encoding="utf-8"?>
<ds:datastoreItem xmlns:ds="http://schemas.openxmlformats.org/officeDocument/2006/customXml" ds:itemID="{A403E337-9DF6-4F61-BCAF-7E549AF3A28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4</vt:i4>
      </vt:variant>
    </vt:vector>
  </HeadingPairs>
  <TitlesOfParts>
    <vt:vector size="17" baseType="lpstr">
      <vt:lpstr>Notice</vt:lpstr>
      <vt:lpstr>Results</vt:lpstr>
      <vt:lpstr>DATA &gt;&gt;</vt:lpstr>
      <vt:lpstr>PTC GRTgaz</vt:lpstr>
      <vt:lpstr>PT Storengy</vt:lpstr>
      <vt:lpstr>Serene A </vt:lpstr>
      <vt:lpstr>Atlantique</vt:lpstr>
      <vt:lpstr>Serene N</vt:lpstr>
      <vt:lpstr>Nord-Est</vt:lpstr>
      <vt:lpstr>Saline</vt:lpstr>
      <vt:lpstr>Sud-Est</vt:lpstr>
      <vt:lpstr>Sediane Nord</vt:lpstr>
      <vt:lpstr>Nord-Ouest</vt:lpstr>
      <vt:lpstr>Saline!Zone_d_impression</vt:lpstr>
      <vt:lpstr>'Sediane Nord'!Zone_d_impression</vt:lpstr>
      <vt:lpstr>'Serene A '!Zone_d_impression</vt:lpstr>
      <vt:lpstr>'Serene N'!Zone_d_impression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2021-10-20T09:07:38Z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0x010100E1DDD3395E01C343BCA0FDE55C8B1571</vt:lpwstr>
  </property>
  <property fmtid="{D5CDD505-2E9C-101B-9397-08002B2CF9AE}" pid="3" name="MSIP_Label_0fc55952-1fc0-4bcb-977a-64773f1984fe_Enabled">
    <vt:lpwstr>true</vt:lpwstr>
  </property>
  <property fmtid="{D5CDD505-2E9C-101B-9397-08002B2CF9AE}" pid="4" name="MSIP_Label_0fc55952-1fc0-4bcb-977a-64773f1984fe_SetDate">
    <vt:lpwstr>2021-10-19T15:46:43Z</vt:lpwstr>
  </property>
  <property fmtid="{D5CDD505-2E9C-101B-9397-08002B2CF9AE}" pid="5" name="MSIP_Label_0fc55952-1fc0-4bcb-977a-64773f1984fe_Method">
    <vt:lpwstr>Standard</vt:lpwstr>
  </property>
  <property fmtid="{D5CDD505-2E9C-101B-9397-08002B2CF9AE}" pid="6" name="MSIP_Label_0fc55952-1fc0-4bcb-977a-64773f1984fe_Name">
    <vt:lpwstr>0fc55952-1fc0-4bcb-977a-64773f1984fe</vt:lpwstr>
  </property>
  <property fmtid="{D5CDD505-2E9C-101B-9397-08002B2CF9AE}" pid="7" name="MSIP_Label_0fc55952-1fc0-4bcb-977a-64773f1984fe_SiteId">
    <vt:lpwstr>081c4a9c-ea86-468c-9b4c-30d99d63df76</vt:lpwstr>
  </property>
  <property fmtid="{D5CDD505-2E9C-101B-9397-08002B2CF9AE}" pid="8" name="MSIP_Label_0fc55952-1fc0-4bcb-977a-64773f1984fe_ActionId">
    <vt:lpwstr>639ec7a0-cf83-43ed-95ff-d683f4e1c2ca</vt:lpwstr>
  </property>
  <property fmtid="{D5CDD505-2E9C-101B-9397-08002B2CF9AE}" pid="9" name="MSIP_Label_0fc55952-1fc0-4bcb-977a-64773f1984fe_ContentBits">
    <vt:lpwstr>2</vt:lpwstr>
  </property>
</Properties>
</file>